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vitoresearch-my.sharepoint.com/personal/hans_vandeput_vito_be/Documents/Mopo/mopo_repo/input_data/jrc_idees_2021/industry/"/>
    </mc:Choice>
  </mc:AlternateContent>
  <xr:revisionPtr revIDLastSave="2" documentId="11_0AE2F2C085870512727D6778FA247FCC08D90F49" xr6:coauthVersionLast="47" xr6:coauthVersionMax="47" xr10:uidLastSave="{965E2ECE-72D0-4F63-8E31-CD702630C27B}"/>
  <bookViews>
    <workbookView xWindow="-108" yWindow="-108" windowWidth="23256" windowHeight="12456" tabRatio="759" firstSheet="8" activeTab="19" xr2:uid="{00000000-000D-0000-FFFF-FFFF00000000}"/>
  </bookViews>
  <sheets>
    <sheet name="cover" sheetId="1" r:id="rId1"/>
    <sheet name="index" sheetId="2" r:id="rId2"/>
    <sheet name="Ind_Summary" sheetId="4" r:id="rId3"/>
    <sheet name="Ind_Summary_fec" sheetId="5" r:id="rId4"/>
    <sheet name="Ind_Summary_ued" sheetId="6" r:id="rId5"/>
    <sheet name="Ind_Summary_emi" sheetId="7" r:id="rId6"/>
    <sheet name="ISI" sheetId="8" r:id="rId7"/>
    <sheet name="ISI_fec" sheetId="9" r:id="rId8"/>
    <sheet name="ISI_ued" sheetId="10" r:id="rId9"/>
    <sheet name="ISI_emi" sheetId="11" r:id="rId10"/>
    <sheet name="NFM" sheetId="12" r:id="rId11"/>
    <sheet name="NFM_fec" sheetId="13" r:id="rId12"/>
    <sheet name="NFM_ued" sheetId="14" r:id="rId13"/>
    <sheet name="NFM_emi" sheetId="15" r:id="rId14"/>
    <sheet name="CHI" sheetId="16" r:id="rId15"/>
    <sheet name="CHI_fec" sheetId="17" r:id="rId16"/>
    <sheet name="CHI_ued" sheetId="18" r:id="rId17"/>
    <sheet name="CHI_emi" sheetId="19" r:id="rId18"/>
    <sheet name="NMM" sheetId="20" r:id="rId19"/>
    <sheet name="NMM_fec" sheetId="21" r:id="rId20"/>
    <sheet name="NMM_ued" sheetId="22" r:id="rId21"/>
    <sheet name="NMM_emi" sheetId="23" r:id="rId22"/>
    <sheet name="PPA" sheetId="24" r:id="rId23"/>
    <sheet name="PPA_fec" sheetId="25" r:id="rId24"/>
    <sheet name="PPA_ued" sheetId="26" r:id="rId25"/>
    <sheet name="PPA_emi" sheetId="27" r:id="rId26"/>
    <sheet name="FBT" sheetId="28" r:id="rId27"/>
    <sheet name="FBT_fec" sheetId="29" r:id="rId28"/>
    <sheet name="FBT_ued" sheetId="30" r:id="rId29"/>
    <sheet name="FBT_emi" sheetId="31" r:id="rId30"/>
    <sheet name="TRE" sheetId="32" r:id="rId31"/>
    <sheet name="TRE_fec" sheetId="33" r:id="rId32"/>
    <sheet name="TRE_ued" sheetId="34" r:id="rId33"/>
    <sheet name="TRE_emi" sheetId="35" r:id="rId34"/>
    <sheet name="MAE" sheetId="36" r:id="rId35"/>
    <sheet name="MAE_fec" sheetId="37" r:id="rId36"/>
    <sheet name="MAE_ued" sheetId="38" r:id="rId37"/>
    <sheet name="MAE_emi" sheetId="39" r:id="rId38"/>
    <sheet name="TEL" sheetId="40" r:id="rId39"/>
    <sheet name="TEL_fec" sheetId="41" r:id="rId40"/>
    <sheet name="TEL_ued" sheetId="42" r:id="rId41"/>
    <sheet name="TEL_emi" sheetId="43" r:id="rId42"/>
    <sheet name="WWP" sheetId="44" r:id="rId43"/>
    <sheet name="WWP_fec" sheetId="45" r:id="rId44"/>
    <sheet name="WWP_ued" sheetId="46" r:id="rId45"/>
    <sheet name="WWP_emi" sheetId="47" r:id="rId46"/>
    <sheet name="OIS" sheetId="48" r:id="rId47"/>
    <sheet name="OIS_fec" sheetId="49" r:id="rId48"/>
    <sheet name="OIS_ued" sheetId="50" r:id="rId49"/>
    <sheet name="OIS_emi" sheetId="51" r:id="rId50"/>
  </sheets>
  <definedNames>
    <definedName name="_xlnm.Print_Area" localSheetId="2">Ind_Summary!$A$1:$L$128</definedName>
    <definedName name="_xlnm.Print_Titles" localSheetId="14">CHI!$1:$1</definedName>
    <definedName name="_xlnm.Print_Titles" localSheetId="17">CHI_emi!$1:$1</definedName>
    <definedName name="_xlnm.Print_Titles" localSheetId="15">CHI_fec!$1:$1</definedName>
    <definedName name="_xlnm.Print_Titles" localSheetId="16">CHI_ued!$1:$1</definedName>
    <definedName name="_xlnm.Print_Titles" localSheetId="26">FBT!$1:$1</definedName>
    <definedName name="_xlnm.Print_Titles" localSheetId="29">FBT_emi!$1:$1</definedName>
    <definedName name="_xlnm.Print_Titles" localSheetId="27">FBT_fec!$1:$1</definedName>
    <definedName name="_xlnm.Print_Titles" localSheetId="28">FBT_ued!$1:$1</definedName>
    <definedName name="_xlnm.Print_Titles" localSheetId="2">Ind_Summary!$1:$1</definedName>
    <definedName name="_xlnm.Print_Titles" localSheetId="5">Ind_Summary_emi!$1:$1</definedName>
    <definedName name="_xlnm.Print_Titles" localSheetId="3">Ind_Summary_fec!$1:$1</definedName>
    <definedName name="_xlnm.Print_Titles" localSheetId="4">Ind_Summary_ued!$1:$1</definedName>
    <definedName name="_xlnm.Print_Titles" localSheetId="6">ISI!$1:$1</definedName>
    <definedName name="_xlnm.Print_Titles" localSheetId="9">ISI_emi!$1:$1</definedName>
    <definedName name="_xlnm.Print_Titles" localSheetId="7">ISI_fec!$1:$1</definedName>
    <definedName name="_xlnm.Print_Titles" localSheetId="8">ISI_ued!$1:$1</definedName>
    <definedName name="_xlnm.Print_Titles" localSheetId="34">MAE!$1:$1</definedName>
    <definedName name="_xlnm.Print_Titles" localSheetId="37">MAE_emi!$1:$1</definedName>
    <definedName name="_xlnm.Print_Titles" localSheetId="35">MAE_fec!$1:$1</definedName>
    <definedName name="_xlnm.Print_Titles" localSheetId="36">MAE_ued!$1:$1</definedName>
    <definedName name="_xlnm.Print_Titles" localSheetId="10">NFM!$1:$1</definedName>
    <definedName name="_xlnm.Print_Titles" localSheetId="13">NFM_emi!$1:$1</definedName>
    <definedName name="_xlnm.Print_Titles" localSheetId="11">NFM_fec!$1:$1</definedName>
    <definedName name="_xlnm.Print_Titles" localSheetId="12">NFM_ued!$1:$1</definedName>
    <definedName name="_xlnm.Print_Titles" localSheetId="18">NMM!$1:$1</definedName>
    <definedName name="_xlnm.Print_Titles" localSheetId="21">NMM_emi!$1:$1</definedName>
    <definedName name="_xlnm.Print_Titles" localSheetId="19">NMM_fec!$1:$1</definedName>
    <definedName name="_xlnm.Print_Titles" localSheetId="20">NMM_ued!$1:$1</definedName>
    <definedName name="_xlnm.Print_Titles" localSheetId="46">OIS!$1:$1</definedName>
    <definedName name="_xlnm.Print_Titles" localSheetId="49">OIS_emi!$1:$1</definedName>
    <definedName name="_xlnm.Print_Titles" localSheetId="47">OIS_fec!$1:$1</definedName>
    <definedName name="_xlnm.Print_Titles" localSheetId="48">OIS_ued!$1:$1</definedName>
    <definedName name="_xlnm.Print_Titles" localSheetId="22">PPA!$1:$1</definedName>
    <definedName name="_xlnm.Print_Titles" localSheetId="25">PPA_emi!$1:$1</definedName>
    <definedName name="_xlnm.Print_Titles" localSheetId="23">PPA_fec!$1:$1</definedName>
    <definedName name="_xlnm.Print_Titles" localSheetId="24">PPA_ued!$1:$1</definedName>
    <definedName name="_xlnm.Print_Titles" localSheetId="38">TEL!$1:$1</definedName>
    <definedName name="_xlnm.Print_Titles" localSheetId="41">TEL_emi!$1:$1</definedName>
    <definedName name="_xlnm.Print_Titles" localSheetId="39">TEL_fec!$1:$1</definedName>
    <definedName name="_xlnm.Print_Titles" localSheetId="40">TEL_ued!$1:$1</definedName>
    <definedName name="_xlnm.Print_Titles" localSheetId="30">TRE!$1:$1</definedName>
    <definedName name="_xlnm.Print_Titles" localSheetId="33">TRE_emi!$1:$1</definedName>
    <definedName name="_xlnm.Print_Titles" localSheetId="31">TRE_fec!$1:$1</definedName>
    <definedName name="_xlnm.Print_Titles" localSheetId="32">TRE_ued!$1:$1</definedName>
    <definedName name="_xlnm.Print_Titles" localSheetId="42">WWP!$1:$1</definedName>
    <definedName name="_xlnm.Print_Titles" localSheetId="45">WWP_emi!$1:$1</definedName>
    <definedName name="_xlnm.Print_Titles" localSheetId="43">WWP_fec!$1:$1</definedName>
    <definedName name="_xlnm.Print_Titles" localSheetId="44">WWP_ued!$1:$1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07" i="51" l="1"/>
  <c r="V107" i="51"/>
  <c r="U107" i="51"/>
  <c r="T107" i="51"/>
  <c r="S107" i="51"/>
  <c r="R107" i="51"/>
  <c r="Q107" i="51"/>
  <c r="P107" i="51"/>
  <c r="O107" i="51"/>
  <c r="N107" i="51"/>
  <c r="M107" i="51"/>
  <c r="L107" i="51"/>
  <c r="K107" i="51"/>
  <c r="J107" i="51"/>
  <c r="I107" i="51"/>
  <c r="H107" i="51"/>
  <c r="G107" i="51"/>
  <c r="F107" i="51"/>
  <c r="E107" i="51"/>
  <c r="D107" i="51"/>
  <c r="C107" i="51"/>
  <c r="B107" i="51"/>
  <c r="W106" i="51"/>
  <c r="V106" i="51"/>
  <c r="U106" i="51"/>
  <c r="T106" i="51"/>
  <c r="S106" i="51"/>
  <c r="R106" i="51"/>
  <c r="Q106" i="51"/>
  <c r="P106" i="51"/>
  <c r="O106" i="51"/>
  <c r="N106" i="51"/>
  <c r="M106" i="51"/>
  <c r="L106" i="51"/>
  <c r="K106" i="51"/>
  <c r="J106" i="51"/>
  <c r="I106" i="51"/>
  <c r="H106" i="51"/>
  <c r="G106" i="51"/>
  <c r="F106" i="51"/>
  <c r="E106" i="51"/>
  <c r="D106" i="51"/>
  <c r="C106" i="51"/>
  <c r="B106" i="51"/>
  <c r="W102" i="51"/>
  <c r="V102" i="51"/>
  <c r="U102" i="51"/>
  <c r="T102" i="51"/>
  <c r="S102" i="51"/>
  <c r="R102" i="51"/>
  <c r="Q102" i="51"/>
  <c r="P102" i="51"/>
  <c r="O102" i="51"/>
  <c r="N102" i="51"/>
  <c r="M102" i="51"/>
  <c r="L102" i="51"/>
  <c r="K102" i="51"/>
  <c r="J102" i="51"/>
  <c r="I102" i="51"/>
  <c r="H102" i="51"/>
  <c r="G102" i="51"/>
  <c r="F102" i="51"/>
  <c r="E102" i="51"/>
  <c r="D102" i="51"/>
  <c r="C102" i="51"/>
  <c r="B102" i="51"/>
  <c r="W101" i="51"/>
  <c r="V101" i="51"/>
  <c r="U101" i="51"/>
  <c r="T101" i="51"/>
  <c r="S101" i="51"/>
  <c r="R101" i="51"/>
  <c r="Q101" i="51"/>
  <c r="P101" i="51"/>
  <c r="O101" i="51"/>
  <c r="N101" i="51"/>
  <c r="M101" i="51"/>
  <c r="L101" i="51"/>
  <c r="K101" i="51"/>
  <c r="J101" i="51"/>
  <c r="I101" i="51"/>
  <c r="H101" i="51"/>
  <c r="G101" i="51"/>
  <c r="F101" i="51"/>
  <c r="E101" i="51"/>
  <c r="D101" i="51"/>
  <c r="C101" i="51"/>
  <c r="B101" i="51"/>
  <c r="W100" i="51"/>
  <c r="V100" i="51"/>
  <c r="U100" i="51"/>
  <c r="T100" i="51"/>
  <c r="S100" i="51"/>
  <c r="R100" i="51"/>
  <c r="Q100" i="51"/>
  <c r="P100" i="51"/>
  <c r="O100" i="51"/>
  <c r="N100" i="51"/>
  <c r="M100" i="51"/>
  <c r="L100" i="51"/>
  <c r="K100" i="51"/>
  <c r="J100" i="51"/>
  <c r="I100" i="51"/>
  <c r="H100" i="51"/>
  <c r="G100" i="51"/>
  <c r="F100" i="51"/>
  <c r="E100" i="51"/>
  <c r="D100" i="51"/>
  <c r="C100" i="51"/>
  <c r="B100" i="51"/>
  <c r="W99" i="51"/>
  <c r="V99" i="51"/>
  <c r="U99" i="51"/>
  <c r="T99" i="51"/>
  <c r="S99" i="51"/>
  <c r="R99" i="51"/>
  <c r="Q99" i="51"/>
  <c r="P99" i="51"/>
  <c r="O99" i="51"/>
  <c r="N99" i="51"/>
  <c r="M99" i="51"/>
  <c r="L99" i="51"/>
  <c r="K99" i="51"/>
  <c r="J99" i="51"/>
  <c r="I99" i="51"/>
  <c r="H99" i="51"/>
  <c r="G99" i="51"/>
  <c r="F99" i="51"/>
  <c r="E99" i="51"/>
  <c r="D99" i="51"/>
  <c r="C99" i="51"/>
  <c r="B99" i="51"/>
  <c r="W98" i="51"/>
  <c r="V98" i="51"/>
  <c r="U98" i="51"/>
  <c r="T98" i="51"/>
  <c r="S98" i="51"/>
  <c r="R98" i="51"/>
  <c r="Q98" i="51"/>
  <c r="P98" i="51"/>
  <c r="O98" i="51"/>
  <c r="N98" i="51"/>
  <c r="M98" i="51"/>
  <c r="L98" i="51"/>
  <c r="K98" i="51"/>
  <c r="J98" i="51"/>
  <c r="I98" i="51"/>
  <c r="H98" i="51"/>
  <c r="G98" i="51"/>
  <c r="F98" i="51"/>
  <c r="E98" i="51"/>
  <c r="D98" i="51"/>
  <c r="C98" i="51"/>
  <c r="B98" i="51"/>
  <c r="W97" i="51"/>
  <c r="V97" i="51"/>
  <c r="U97" i="51"/>
  <c r="T97" i="51"/>
  <c r="S97" i="51"/>
  <c r="R97" i="51"/>
  <c r="Q97" i="51"/>
  <c r="P97" i="51"/>
  <c r="O97" i="51"/>
  <c r="N97" i="51"/>
  <c r="M97" i="51"/>
  <c r="L97" i="51"/>
  <c r="K97" i="51"/>
  <c r="J97" i="51"/>
  <c r="I97" i="51"/>
  <c r="H97" i="51"/>
  <c r="G97" i="51"/>
  <c r="F97" i="51"/>
  <c r="E97" i="51"/>
  <c r="D97" i="51"/>
  <c r="C97" i="51"/>
  <c r="B97" i="51"/>
  <c r="W96" i="51"/>
  <c r="V96" i="51"/>
  <c r="U96" i="51"/>
  <c r="T96" i="51"/>
  <c r="S96" i="51"/>
  <c r="R96" i="51"/>
  <c r="Q96" i="51"/>
  <c r="P96" i="51"/>
  <c r="O96" i="51"/>
  <c r="N96" i="51"/>
  <c r="M96" i="51"/>
  <c r="L96" i="51"/>
  <c r="K96" i="51"/>
  <c r="J96" i="51"/>
  <c r="I96" i="51"/>
  <c r="H96" i="51"/>
  <c r="G96" i="51"/>
  <c r="F96" i="51"/>
  <c r="E96" i="51"/>
  <c r="D96" i="51"/>
  <c r="C96" i="51"/>
  <c r="B96" i="51"/>
  <c r="W92" i="51"/>
  <c r="V92" i="51"/>
  <c r="U92" i="51"/>
  <c r="T92" i="51"/>
  <c r="S92" i="51"/>
  <c r="R92" i="51"/>
  <c r="Q92" i="51"/>
  <c r="P92" i="51"/>
  <c r="O92" i="51"/>
  <c r="N92" i="51"/>
  <c r="M92" i="51"/>
  <c r="L92" i="51"/>
  <c r="K92" i="51"/>
  <c r="J92" i="51"/>
  <c r="I92" i="51"/>
  <c r="H92" i="51"/>
  <c r="G92" i="51"/>
  <c r="F92" i="51"/>
  <c r="E92" i="51"/>
  <c r="D92" i="51"/>
  <c r="C92" i="51"/>
  <c r="B92" i="51"/>
  <c r="W91" i="51"/>
  <c r="V91" i="51"/>
  <c r="U91" i="51"/>
  <c r="T91" i="51"/>
  <c r="S91" i="51"/>
  <c r="R91" i="51"/>
  <c r="Q91" i="51"/>
  <c r="P91" i="51"/>
  <c r="O91" i="51"/>
  <c r="N91" i="51"/>
  <c r="M91" i="51"/>
  <c r="L91" i="51"/>
  <c r="K91" i="51"/>
  <c r="J91" i="51"/>
  <c r="I91" i="51"/>
  <c r="H91" i="51"/>
  <c r="G91" i="51"/>
  <c r="F91" i="51"/>
  <c r="E91" i="51"/>
  <c r="D91" i="51"/>
  <c r="C91" i="51"/>
  <c r="B91" i="51"/>
  <c r="W90" i="51"/>
  <c r="V90" i="51"/>
  <c r="U90" i="51"/>
  <c r="T90" i="51"/>
  <c r="S90" i="51"/>
  <c r="R90" i="51"/>
  <c r="Q90" i="51"/>
  <c r="P90" i="51"/>
  <c r="O90" i="51"/>
  <c r="N90" i="51"/>
  <c r="M90" i="51"/>
  <c r="L90" i="51"/>
  <c r="K90" i="51"/>
  <c r="J90" i="51"/>
  <c r="I90" i="51"/>
  <c r="H90" i="51"/>
  <c r="G90" i="51"/>
  <c r="F90" i="51"/>
  <c r="E90" i="51"/>
  <c r="D90" i="51"/>
  <c r="C90" i="51"/>
  <c r="B90" i="51"/>
  <c r="W89" i="51"/>
  <c r="V89" i="51"/>
  <c r="U89" i="51"/>
  <c r="T89" i="51"/>
  <c r="S89" i="51"/>
  <c r="R89" i="51"/>
  <c r="Q89" i="51"/>
  <c r="P89" i="51"/>
  <c r="O89" i="51"/>
  <c r="N89" i="51"/>
  <c r="M89" i="51"/>
  <c r="L89" i="51"/>
  <c r="K89" i="51"/>
  <c r="J89" i="51"/>
  <c r="I89" i="51"/>
  <c r="H89" i="51"/>
  <c r="G89" i="51"/>
  <c r="F89" i="51"/>
  <c r="E89" i="51"/>
  <c r="D89" i="51"/>
  <c r="C89" i="51"/>
  <c r="B89" i="51"/>
  <c r="W88" i="51"/>
  <c r="V88" i="51"/>
  <c r="U88" i="51"/>
  <c r="T88" i="51"/>
  <c r="S88" i="51"/>
  <c r="R88" i="51"/>
  <c r="Q88" i="51"/>
  <c r="P88" i="51"/>
  <c r="O88" i="51"/>
  <c r="N88" i="51"/>
  <c r="M88" i="51"/>
  <c r="L88" i="51"/>
  <c r="K88" i="51"/>
  <c r="J88" i="51"/>
  <c r="I88" i="51"/>
  <c r="H88" i="51"/>
  <c r="G88" i="51"/>
  <c r="F88" i="51"/>
  <c r="E88" i="51"/>
  <c r="D88" i="51"/>
  <c r="C88" i="51"/>
  <c r="B88" i="51"/>
  <c r="W86" i="51"/>
  <c r="V86" i="51"/>
  <c r="U86" i="51"/>
  <c r="T86" i="51"/>
  <c r="S86" i="51"/>
  <c r="R86" i="51"/>
  <c r="Q86" i="51"/>
  <c r="P86" i="51"/>
  <c r="O86" i="51"/>
  <c r="N86" i="51"/>
  <c r="M86" i="51"/>
  <c r="L86" i="51"/>
  <c r="K86" i="51"/>
  <c r="J86" i="51"/>
  <c r="I86" i="51"/>
  <c r="H86" i="51"/>
  <c r="G86" i="51"/>
  <c r="F86" i="51"/>
  <c r="E86" i="51"/>
  <c r="D86" i="51"/>
  <c r="C86" i="51"/>
  <c r="B86" i="51"/>
  <c r="W85" i="51"/>
  <c r="V85" i="51"/>
  <c r="U85" i="51"/>
  <c r="T85" i="51"/>
  <c r="S85" i="51"/>
  <c r="R85" i="51"/>
  <c r="Q85" i="51"/>
  <c r="P85" i="51"/>
  <c r="O85" i="51"/>
  <c r="N85" i="51"/>
  <c r="M85" i="51"/>
  <c r="L85" i="51"/>
  <c r="K85" i="51"/>
  <c r="J85" i="51"/>
  <c r="I85" i="51"/>
  <c r="H85" i="51"/>
  <c r="G85" i="51"/>
  <c r="F85" i="51"/>
  <c r="E85" i="51"/>
  <c r="D85" i="51"/>
  <c r="C85" i="51"/>
  <c r="B85" i="51"/>
  <c r="W84" i="51"/>
  <c r="V84" i="51"/>
  <c r="U84" i="51"/>
  <c r="U73" i="51" s="1"/>
  <c r="T84" i="51"/>
  <c r="S84" i="51"/>
  <c r="R84" i="51"/>
  <c r="Q84" i="51"/>
  <c r="P84" i="51"/>
  <c r="O84" i="51"/>
  <c r="N84" i="51"/>
  <c r="M84" i="51"/>
  <c r="L84" i="51"/>
  <c r="K84" i="51"/>
  <c r="J84" i="51"/>
  <c r="I84" i="51"/>
  <c r="H84" i="51"/>
  <c r="G84" i="51"/>
  <c r="F84" i="51"/>
  <c r="E84" i="51"/>
  <c r="D84" i="51"/>
  <c r="C84" i="51"/>
  <c r="B84" i="51"/>
  <c r="W82" i="51"/>
  <c r="V82" i="51"/>
  <c r="U82" i="51"/>
  <c r="T82" i="51"/>
  <c r="S82" i="51"/>
  <c r="R82" i="51"/>
  <c r="Q82" i="51"/>
  <c r="P82" i="51"/>
  <c r="O82" i="51"/>
  <c r="N82" i="51"/>
  <c r="M82" i="51"/>
  <c r="L82" i="51"/>
  <c r="K82" i="51"/>
  <c r="J82" i="51"/>
  <c r="I82" i="51"/>
  <c r="H82" i="51"/>
  <c r="G82" i="51"/>
  <c r="F82" i="51"/>
  <c r="E82" i="51"/>
  <c r="D82" i="51"/>
  <c r="C82" i="51"/>
  <c r="B82" i="51"/>
  <c r="W81" i="51"/>
  <c r="V81" i="51"/>
  <c r="U81" i="51"/>
  <c r="T81" i="51"/>
  <c r="S81" i="51"/>
  <c r="R81" i="51"/>
  <c r="Q81" i="51"/>
  <c r="P81" i="51"/>
  <c r="O81" i="51"/>
  <c r="N81" i="51"/>
  <c r="M81" i="51"/>
  <c r="L81" i="51"/>
  <c r="K81" i="51"/>
  <c r="J81" i="51"/>
  <c r="I81" i="51"/>
  <c r="H81" i="51"/>
  <c r="G81" i="51"/>
  <c r="F81" i="51"/>
  <c r="E81" i="51"/>
  <c r="D81" i="51"/>
  <c r="C81" i="51"/>
  <c r="B81" i="51"/>
  <c r="W79" i="51"/>
  <c r="V79" i="51"/>
  <c r="U79" i="51"/>
  <c r="T79" i="51"/>
  <c r="S79" i="51"/>
  <c r="R79" i="51"/>
  <c r="Q79" i="51"/>
  <c r="P79" i="51"/>
  <c r="O79" i="51"/>
  <c r="N79" i="51"/>
  <c r="M79" i="51"/>
  <c r="L79" i="51"/>
  <c r="K79" i="51"/>
  <c r="J79" i="51"/>
  <c r="I79" i="51"/>
  <c r="H79" i="51"/>
  <c r="G79" i="51"/>
  <c r="F79" i="51"/>
  <c r="E79" i="51"/>
  <c r="D79" i="51"/>
  <c r="C79" i="51"/>
  <c r="B79" i="51"/>
  <c r="W78" i="51"/>
  <c r="V78" i="51"/>
  <c r="U78" i="51"/>
  <c r="T78" i="51"/>
  <c r="S78" i="51"/>
  <c r="R78" i="51"/>
  <c r="Q78" i="51"/>
  <c r="P78" i="51"/>
  <c r="O78" i="51"/>
  <c r="N78" i="51"/>
  <c r="M78" i="51"/>
  <c r="L78" i="51"/>
  <c r="K78" i="51"/>
  <c r="J78" i="51"/>
  <c r="I78" i="51"/>
  <c r="H78" i="51"/>
  <c r="G78" i="51"/>
  <c r="F78" i="51"/>
  <c r="E78" i="51"/>
  <c r="D78" i="51"/>
  <c r="C78" i="51"/>
  <c r="B78" i="51"/>
  <c r="W77" i="51"/>
  <c r="V77" i="51"/>
  <c r="U77" i="51"/>
  <c r="T77" i="51"/>
  <c r="S77" i="51"/>
  <c r="R77" i="51"/>
  <c r="Q77" i="51"/>
  <c r="P77" i="51"/>
  <c r="O77" i="51"/>
  <c r="N77" i="51"/>
  <c r="M77" i="51"/>
  <c r="L77" i="51"/>
  <c r="K77" i="51"/>
  <c r="J77" i="51"/>
  <c r="I77" i="51"/>
  <c r="H77" i="51"/>
  <c r="G77" i="51"/>
  <c r="F77" i="51"/>
  <c r="E77" i="51"/>
  <c r="D77" i="51"/>
  <c r="C77" i="51"/>
  <c r="B77" i="51"/>
  <c r="W76" i="51"/>
  <c r="V76" i="51"/>
  <c r="U76" i="51"/>
  <c r="T76" i="51"/>
  <c r="S76" i="51"/>
  <c r="R76" i="51"/>
  <c r="Q76" i="51"/>
  <c r="P76" i="51"/>
  <c r="O76" i="51"/>
  <c r="N76" i="51"/>
  <c r="M76" i="51"/>
  <c r="L76" i="51"/>
  <c r="K76" i="51"/>
  <c r="J76" i="51"/>
  <c r="I76" i="51"/>
  <c r="H76" i="51"/>
  <c r="G76" i="51"/>
  <c r="F76" i="51"/>
  <c r="E76" i="51"/>
  <c r="D76" i="51"/>
  <c r="C76" i="51"/>
  <c r="B76" i="51"/>
  <c r="W75" i="51"/>
  <c r="V75" i="51"/>
  <c r="U75" i="51"/>
  <c r="T75" i="51"/>
  <c r="S75" i="51"/>
  <c r="R75" i="51"/>
  <c r="Q75" i="51"/>
  <c r="P75" i="51"/>
  <c r="O75" i="51"/>
  <c r="N75" i="51"/>
  <c r="M75" i="51"/>
  <c r="L75" i="51"/>
  <c r="K75" i="51"/>
  <c r="J75" i="51"/>
  <c r="I75" i="51"/>
  <c r="H75" i="51"/>
  <c r="G75" i="51"/>
  <c r="F75" i="51"/>
  <c r="E75" i="51"/>
  <c r="D75" i="51"/>
  <c r="C75" i="51"/>
  <c r="B75" i="51"/>
  <c r="W74" i="51"/>
  <c r="V74" i="51"/>
  <c r="U74" i="51"/>
  <c r="T74" i="51"/>
  <c r="S74" i="51"/>
  <c r="R74" i="51"/>
  <c r="Q74" i="51"/>
  <c r="P74" i="51"/>
  <c r="O74" i="51"/>
  <c r="N74" i="51"/>
  <c r="M74" i="51"/>
  <c r="L74" i="51"/>
  <c r="K74" i="51"/>
  <c r="J74" i="51"/>
  <c r="I74" i="51"/>
  <c r="H74" i="51"/>
  <c r="G74" i="51"/>
  <c r="F74" i="51"/>
  <c r="E74" i="51"/>
  <c r="D74" i="51"/>
  <c r="C74" i="51"/>
  <c r="B74" i="51"/>
  <c r="W54" i="51"/>
  <c r="V54" i="51"/>
  <c r="V87" i="51" s="1"/>
  <c r="U54" i="51"/>
  <c r="U87" i="51" s="1"/>
  <c r="T54" i="51"/>
  <c r="T87" i="51" s="1"/>
  <c r="S54" i="51"/>
  <c r="R54" i="51"/>
  <c r="Q54" i="51"/>
  <c r="P54" i="51"/>
  <c r="P87" i="51" s="1"/>
  <c r="O54" i="51"/>
  <c r="N54" i="51"/>
  <c r="N87" i="51" s="1"/>
  <c r="M54" i="51"/>
  <c r="M87" i="51" s="1"/>
  <c r="L54" i="51"/>
  <c r="L87" i="51" s="1"/>
  <c r="K54" i="51"/>
  <c r="J54" i="51"/>
  <c r="I54" i="51"/>
  <c r="H54" i="51"/>
  <c r="H87" i="51" s="1"/>
  <c r="G54" i="51"/>
  <c r="F54" i="51"/>
  <c r="F87" i="51" s="1"/>
  <c r="E54" i="51"/>
  <c r="E87" i="51" s="1"/>
  <c r="D54" i="51"/>
  <c r="D87" i="51" s="1"/>
  <c r="C54" i="51"/>
  <c r="B54" i="51"/>
  <c r="W35" i="51"/>
  <c r="V35" i="51"/>
  <c r="U35" i="51"/>
  <c r="U83" i="51" s="1"/>
  <c r="T35" i="51"/>
  <c r="T83" i="51" s="1"/>
  <c r="S35" i="51"/>
  <c r="S83" i="51" s="1"/>
  <c r="R35" i="51"/>
  <c r="R83" i="51" s="1"/>
  <c r="Q35" i="51"/>
  <c r="P35" i="51"/>
  <c r="O35" i="51"/>
  <c r="N35" i="51"/>
  <c r="M35" i="51"/>
  <c r="M83" i="51" s="1"/>
  <c r="L35" i="51"/>
  <c r="L83" i="51" s="1"/>
  <c r="K35" i="51"/>
  <c r="K83" i="51" s="1"/>
  <c r="J35" i="51"/>
  <c r="J83" i="51" s="1"/>
  <c r="I35" i="51"/>
  <c r="H35" i="51"/>
  <c r="H104" i="51" s="1"/>
  <c r="G35" i="51"/>
  <c r="F35" i="51"/>
  <c r="E35" i="51"/>
  <c r="E83" i="51" s="1"/>
  <c r="D35" i="51"/>
  <c r="D83" i="51" s="1"/>
  <c r="C35" i="51"/>
  <c r="C83" i="51" s="1"/>
  <c r="B35" i="51"/>
  <c r="B83" i="51" s="1"/>
  <c r="W27" i="51"/>
  <c r="V27" i="51"/>
  <c r="U27" i="51"/>
  <c r="T27" i="51"/>
  <c r="S27" i="51"/>
  <c r="R27" i="51"/>
  <c r="R80" i="51" s="1"/>
  <c r="Q27" i="51"/>
  <c r="P27" i="51"/>
  <c r="O27" i="51"/>
  <c r="N27" i="51"/>
  <c r="M27" i="51"/>
  <c r="L27" i="51"/>
  <c r="K27" i="51"/>
  <c r="J27" i="51"/>
  <c r="J80" i="51" s="1"/>
  <c r="I27" i="51"/>
  <c r="H27" i="51"/>
  <c r="H103" i="51" s="1"/>
  <c r="G27" i="51"/>
  <c r="F27" i="51"/>
  <c r="E27" i="51"/>
  <c r="D27" i="51"/>
  <c r="C27" i="51"/>
  <c r="B27" i="51"/>
  <c r="B80" i="51" s="1"/>
  <c r="A1" i="51"/>
  <c r="W107" i="50"/>
  <c r="V107" i="50"/>
  <c r="U107" i="50"/>
  <c r="T107" i="50"/>
  <c r="S107" i="50"/>
  <c r="R107" i="50"/>
  <c r="Q107" i="50"/>
  <c r="P107" i="50"/>
  <c r="O107" i="50"/>
  <c r="N107" i="50"/>
  <c r="M107" i="50"/>
  <c r="L107" i="50"/>
  <c r="K107" i="50"/>
  <c r="J107" i="50"/>
  <c r="I107" i="50"/>
  <c r="H107" i="50"/>
  <c r="G107" i="50"/>
  <c r="F107" i="50"/>
  <c r="E107" i="50"/>
  <c r="D107" i="50"/>
  <c r="C107" i="50"/>
  <c r="B107" i="50"/>
  <c r="W106" i="50"/>
  <c r="V106" i="50"/>
  <c r="U106" i="50"/>
  <c r="T106" i="50"/>
  <c r="S106" i="50"/>
  <c r="R106" i="50"/>
  <c r="Q106" i="50"/>
  <c r="P106" i="50"/>
  <c r="O106" i="50"/>
  <c r="N106" i="50"/>
  <c r="M106" i="50"/>
  <c r="L106" i="50"/>
  <c r="K106" i="50"/>
  <c r="J106" i="50"/>
  <c r="I106" i="50"/>
  <c r="H106" i="50"/>
  <c r="G106" i="50"/>
  <c r="F106" i="50"/>
  <c r="E106" i="50"/>
  <c r="D106" i="50"/>
  <c r="C106" i="50"/>
  <c r="B106" i="50"/>
  <c r="W102" i="50"/>
  <c r="V102" i="50"/>
  <c r="U102" i="50"/>
  <c r="T102" i="50"/>
  <c r="S102" i="50"/>
  <c r="R102" i="50"/>
  <c r="Q102" i="50"/>
  <c r="P102" i="50"/>
  <c r="O102" i="50"/>
  <c r="N102" i="50"/>
  <c r="M102" i="50"/>
  <c r="L102" i="50"/>
  <c r="K102" i="50"/>
  <c r="J102" i="50"/>
  <c r="I102" i="50"/>
  <c r="H102" i="50"/>
  <c r="G102" i="50"/>
  <c r="F102" i="50"/>
  <c r="E102" i="50"/>
  <c r="D102" i="50"/>
  <c r="C102" i="50"/>
  <c r="B102" i="50"/>
  <c r="W101" i="50"/>
  <c r="V101" i="50"/>
  <c r="U101" i="50"/>
  <c r="T101" i="50"/>
  <c r="S101" i="50"/>
  <c r="R101" i="50"/>
  <c r="Q101" i="50"/>
  <c r="P101" i="50"/>
  <c r="O101" i="50"/>
  <c r="N101" i="50"/>
  <c r="M101" i="50"/>
  <c r="L101" i="50"/>
  <c r="K101" i="50"/>
  <c r="J101" i="50"/>
  <c r="I101" i="50"/>
  <c r="H101" i="50"/>
  <c r="G101" i="50"/>
  <c r="F101" i="50"/>
  <c r="E101" i="50"/>
  <c r="D101" i="50"/>
  <c r="C101" i="50"/>
  <c r="B101" i="50"/>
  <c r="W100" i="50"/>
  <c r="V100" i="50"/>
  <c r="U100" i="50"/>
  <c r="T100" i="50"/>
  <c r="S100" i="50"/>
  <c r="R100" i="50"/>
  <c r="Q100" i="50"/>
  <c r="P100" i="50"/>
  <c r="O100" i="50"/>
  <c r="N100" i="50"/>
  <c r="M100" i="50"/>
  <c r="L100" i="50"/>
  <c r="K100" i="50"/>
  <c r="J100" i="50"/>
  <c r="I100" i="50"/>
  <c r="H100" i="50"/>
  <c r="G100" i="50"/>
  <c r="F100" i="50"/>
  <c r="E100" i="50"/>
  <c r="D100" i="50"/>
  <c r="C100" i="50"/>
  <c r="B100" i="50"/>
  <c r="W99" i="50"/>
  <c r="V99" i="50"/>
  <c r="U99" i="50"/>
  <c r="T99" i="50"/>
  <c r="S99" i="50"/>
  <c r="R99" i="50"/>
  <c r="Q99" i="50"/>
  <c r="P99" i="50"/>
  <c r="O99" i="50"/>
  <c r="N99" i="50"/>
  <c r="M99" i="50"/>
  <c r="L99" i="50"/>
  <c r="K99" i="50"/>
  <c r="J99" i="50"/>
  <c r="I99" i="50"/>
  <c r="H99" i="50"/>
  <c r="G99" i="50"/>
  <c r="F99" i="50"/>
  <c r="E99" i="50"/>
  <c r="D99" i="50"/>
  <c r="C99" i="50"/>
  <c r="B99" i="50"/>
  <c r="W98" i="50"/>
  <c r="V98" i="50"/>
  <c r="U98" i="50"/>
  <c r="T98" i="50"/>
  <c r="S98" i="50"/>
  <c r="R98" i="50"/>
  <c r="Q98" i="50"/>
  <c r="P98" i="50"/>
  <c r="O98" i="50"/>
  <c r="N98" i="50"/>
  <c r="M98" i="50"/>
  <c r="L98" i="50"/>
  <c r="K98" i="50"/>
  <c r="J98" i="50"/>
  <c r="I98" i="50"/>
  <c r="H98" i="50"/>
  <c r="G98" i="50"/>
  <c r="F98" i="50"/>
  <c r="E98" i="50"/>
  <c r="D98" i="50"/>
  <c r="C98" i="50"/>
  <c r="B98" i="50"/>
  <c r="W97" i="50"/>
  <c r="V97" i="50"/>
  <c r="U97" i="50"/>
  <c r="T97" i="50"/>
  <c r="S97" i="50"/>
  <c r="R97" i="50"/>
  <c r="Q97" i="50"/>
  <c r="P97" i="50"/>
  <c r="O97" i="50"/>
  <c r="N97" i="50"/>
  <c r="M97" i="50"/>
  <c r="L97" i="50"/>
  <c r="K97" i="50"/>
  <c r="J97" i="50"/>
  <c r="I97" i="50"/>
  <c r="H97" i="50"/>
  <c r="G97" i="50"/>
  <c r="F97" i="50"/>
  <c r="E97" i="50"/>
  <c r="D97" i="50"/>
  <c r="C97" i="50"/>
  <c r="B97" i="50"/>
  <c r="W96" i="50"/>
  <c r="V96" i="50"/>
  <c r="U96" i="50"/>
  <c r="T96" i="50"/>
  <c r="S96" i="50"/>
  <c r="R96" i="50"/>
  <c r="Q96" i="50"/>
  <c r="P96" i="50"/>
  <c r="O96" i="50"/>
  <c r="N96" i="50"/>
  <c r="M96" i="50"/>
  <c r="L96" i="50"/>
  <c r="K96" i="50"/>
  <c r="J96" i="50"/>
  <c r="I96" i="50"/>
  <c r="H96" i="50"/>
  <c r="G96" i="50"/>
  <c r="F96" i="50"/>
  <c r="E96" i="50"/>
  <c r="D96" i="50"/>
  <c r="C96" i="50"/>
  <c r="B96" i="50"/>
  <c r="W92" i="50"/>
  <c r="V92" i="50"/>
  <c r="U92" i="50"/>
  <c r="T92" i="50"/>
  <c r="S92" i="50"/>
  <c r="R92" i="50"/>
  <c r="Q92" i="50"/>
  <c r="P92" i="50"/>
  <c r="O92" i="50"/>
  <c r="N92" i="50"/>
  <c r="M92" i="50"/>
  <c r="L92" i="50"/>
  <c r="K92" i="50"/>
  <c r="J92" i="50"/>
  <c r="I92" i="50"/>
  <c r="H92" i="50"/>
  <c r="G92" i="50"/>
  <c r="F92" i="50"/>
  <c r="E92" i="50"/>
  <c r="D92" i="50"/>
  <c r="C92" i="50"/>
  <c r="B92" i="50"/>
  <c r="W91" i="50"/>
  <c r="V91" i="50"/>
  <c r="U91" i="50"/>
  <c r="T91" i="50"/>
  <c r="S91" i="50"/>
  <c r="R91" i="50"/>
  <c r="Q91" i="50"/>
  <c r="P91" i="50"/>
  <c r="O91" i="50"/>
  <c r="N91" i="50"/>
  <c r="M91" i="50"/>
  <c r="L91" i="50"/>
  <c r="K91" i="50"/>
  <c r="J91" i="50"/>
  <c r="I91" i="50"/>
  <c r="H91" i="50"/>
  <c r="G91" i="50"/>
  <c r="F91" i="50"/>
  <c r="E91" i="50"/>
  <c r="D91" i="50"/>
  <c r="C91" i="50"/>
  <c r="B91" i="50"/>
  <c r="W90" i="50"/>
  <c r="V90" i="50"/>
  <c r="U90" i="50"/>
  <c r="T90" i="50"/>
  <c r="S90" i="50"/>
  <c r="R90" i="50"/>
  <c r="Q90" i="50"/>
  <c r="P90" i="50"/>
  <c r="O90" i="50"/>
  <c r="N90" i="50"/>
  <c r="M90" i="50"/>
  <c r="L90" i="50"/>
  <c r="K90" i="50"/>
  <c r="J90" i="50"/>
  <c r="I90" i="50"/>
  <c r="H90" i="50"/>
  <c r="G90" i="50"/>
  <c r="F90" i="50"/>
  <c r="E90" i="50"/>
  <c r="D90" i="50"/>
  <c r="C90" i="50"/>
  <c r="B90" i="50"/>
  <c r="W89" i="50"/>
  <c r="V89" i="50"/>
  <c r="U89" i="50"/>
  <c r="T89" i="50"/>
  <c r="S89" i="50"/>
  <c r="R89" i="50"/>
  <c r="Q89" i="50"/>
  <c r="P89" i="50"/>
  <c r="O89" i="50"/>
  <c r="N89" i="50"/>
  <c r="M89" i="50"/>
  <c r="L89" i="50"/>
  <c r="K89" i="50"/>
  <c r="J89" i="50"/>
  <c r="I89" i="50"/>
  <c r="H89" i="50"/>
  <c r="G89" i="50"/>
  <c r="F89" i="50"/>
  <c r="E89" i="50"/>
  <c r="D89" i="50"/>
  <c r="C89" i="50"/>
  <c r="B89" i="50"/>
  <c r="W88" i="50"/>
  <c r="V88" i="50"/>
  <c r="U88" i="50"/>
  <c r="T88" i="50"/>
  <c r="S88" i="50"/>
  <c r="R88" i="50"/>
  <c r="Q88" i="50"/>
  <c r="P88" i="50"/>
  <c r="O88" i="50"/>
  <c r="N88" i="50"/>
  <c r="M88" i="50"/>
  <c r="L88" i="50"/>
  <c r="K88" i="50"/>
  <c r="J88" i="50"/>
  <c r="I88" i="50"/>
  <c r="H88" i="50"/>
  <c r="G88" i="50"/>
  <c r="F88" i="50"/>
  <c r="E88" i="50"/>
  <c r="D88" i="50"/>
  <c r="C88" i="50"/>
  <c r="B88" i="50"/>
  <c r="C87" i="50"/>
  <c r="W86" i="50"/>
  <c r="V86" i="50"/>
  <c r="U86" i="50"/>
  <c r="T86" i="50"/>
  <c r="S86" i="50"/>
  <c r="R86" i="50"/>
  <c r="Q86" i="50"/>
  <c r="P86" i="50"/>
  <c r="O86" i="50"/>
  <c r="N86" i="50"/>
  <c r="M86" i="50"/>
  <c r="L86" i="50"/>
  <c r="K86" i="50"/>
  <c r="J86" i="50"/>
  <c r="I86" i="50"/>
  <c r="H86" i="50"/>
  <c r="G86" i="50"/>
  <c r="F86" i="50"/>
  <c r="E86" i="50"/>
  <c r="D86" i="50"/>
  <c r="C86" i="50"/>
  <c r="B86" i="50"/>
  <c r="W85" i="50"/>
  <c r="V85" i="50"/>
  <c r="U85" i="50"/>
  <c r="T85" i="50"/>
  <c r="S85" i="50"/>
  <c r="R85" i="50"/>
  <c r="Q85" i="50"/>
  <c r="P85" i="50"/>
  <c r="O85" i="50"/>
  <c r="N85" i="50"/>
  <c r="M85" i="50"/>
  <c r="L85" i="50"/>
  <c r="K85" i="50"/>
  <c r="J85" i="50"/>
  <c r="I85" i="50"/>
  <c r="H85" i="50"/>
  <c r="G85" i="50"/>
  <c r="F85" i="50"/>
  <c r="E85" i="50"/>
  <c r="D85" i="50"/>
  <c r="C85" i="50"/>
  <c r="B85" i="50"/>
  <c r="W84" i="50"/>
  <c r="V84" i="50"/>
  <c r="U84" i="50"/>
  <c r="T84" i="50"/>
  <c r="S84" i="50"/>
  <c r="R84" i="50"/>
  <c r="Q84" i="50"/>
  <c r="P84" i="50"/>
  <c r="O84" i="50"/>
  <c r="N84" i="50"/>
  <c r="M84" i="50"/>
  <c r="L84" i="50"/>
  <c r="K84" i="50"/>
  <c r="J84" i="50"/>
  <c r="I84" i="50"/>
  <c r="H84" i="50"/>
  <c r="G84" i="50"/>
  <c r="F84" i="50"/>
  <c r="E84" i="50"/>
  <c r="D84" i="50"/>
  <c r="C84" i="50"/>
  <c r="B84" i="50"/>
  <c r="W82" i="50"/>
  <c r="V82" i="50"/>
  <c r="U82" i="50"/>
  <c r="T82" i="50"/>
  <c r="S82" i="50"/>
  <c r="R82" i="50"/>
  <c r="Q82" i="50"/>
  <c r="P82" i="50"/>
  <c r="O82" i="50"/>
  <c r="N82" i="50"/>
  <c r="M82" i="50"/>
  <c r="L82" i="50"/>
  <c r="K82" i="50"/>
  <c r="J82" i="50"/>
  <c r="I82" i="50"/>
  <c r="H82" i="50"/>
  <c r="G82" i="50"/>
  <c r="F82" i="50"/>
  <c r="E82" i="50"/>
  <c r="D82" i="50"/>
  <c r="C82" i="50"/>
  <c r="B82" i="50"/>
  <c r="W81" i="50"/>
  <c r="V81" i="50"/>
  <c r="U81" i="50"/>
  <c r="T81" i="50"/>
  <c r="S81" i="50"/>
  <c r="R81" i="50"/>
  <c r="Q81" i="50"/>
  <c r="P81" i="50"/>
  <c r="O81" i="50"/>
  <c r="N81" i="50"/>
  <c r="M81" i="50"/>
  <c r="L81" i="50"/>
  <c r="K81" i="50"/>
  <c r="J81" i="50"/>
  <c r="I81" i="50"/>
  <c r="H81" i="50"/>
  <c r="G81" i="50"/>
  <c r="F81" i="50"/>
  <c r="E81" i="50"/>
  <c r="D81" i="50"/>
  <c r="C81" i="50"/>
  <c r="B81" i="50"/>
  <c r="E80" i="50"/>
  <c r="W79" i="50"/>
  <c r="V79" i="50"/>
  <c r="U79" i="50"/>
  <c r="T79" i="50"/>
  <c r="S79" i="50"/>
  <c r="R79" i="50"/>
  <c r="Q79" i="50"/>
  <c r="P79" i="50"/>
  <c r="O79" i="50"/>
  <c r="N79" i="50"/>
  <c r="M79" i="50"/>
  <c r="L79" i="50"/>
  <c r="K79" i="50"/>
  <c r="J79" i="50"/>
  <c r="I79" i="50"/>
  <c r="H79" i="50"/>
  <c r="G79" i="50"/>
  <c r="F79" i="50"/>
  <c r="E79" i="50"/>
  <c r="D79" i="50"/>
  <c r="C79" i="50"/>
  <c r="B79" i="50"/>
  <c r="W78" i="50"/>
  <c r="V78" i="50"/>
  <c r="U78" i="50"/>
  <c r="T78" i="50"/>
  <c r="S78" i="50"/>
  <c r="R78" i="50"/>
  <c r="Q78" i="50"/>
  <c r="P78" i="50"/>
  <c r="O78" i="50"/>
  <c r="N78" i="50"/>
  <c r="M78" i="50"/>
  <c r="L78" i="50"/>
  <c r="K78" i="50"/>
  <c r="J78" i="50"/>
  <c r="I78" i="50"/>
  <c r="H78" i="50"/>
  <c r="G78" i="50"/>
  <c r="F78" i="50"/>
  <c r="E78" i="50"/>
  <c r="D78" i="50"/>
  <c r="C78" i="50"/>
  <c r="B78" i="50"/>
  <c r="W77" i="50"/>
  <c r="V77" i="50"/>
  <c r="U77" i="50"/>
  <c r="T77" i="50"/>
  <c r="S77" i="50"/>
  <c r="R77" i="50"/>
  <c r="Q77" i="50"/>
  <c r="P77" i="50"/>
  <c r="O77" i="50"/>
  <c r="N77" i="50"/>
  <c r="M77" i="50"/>
  <c r="L77" i="50"/>
  <c r="K77" i="50"/>
  <c r="J77" i="50"/>
  <c r="I77" i="50"/>
  <c r="H77" i="50"/>
  <c r="G77" i="50"/>
  <c r="F77" i="50"/>
  <c r="E77" i="50"/>
  <c r="D77" i="50"/>
  <c r="C77" i="50"/>
  <c r="B77" i="50"/>
  <c r="W76" i="50"/>
  <c r="V76" i="50"/>
  <c r="U76" i="50"/>
  <c r="T76" i="50"/>
  <c r="S76" i="50"/>
  <c r="R76" i="50"/>
  <c r="Q76" i="50"/>
  <c r="P76" i="50"/>
  <c r="O76" i="50"/>
  <c r="N76" i="50"/>
  <c r="M76" i="50"/>
  <c r="L76" i="50"/>
  <c r="K76" i="50"/>
  <c r="J76" i="50"/>
  <c r="I76" i="50"/>
  <c r="H76" i="50"/>
  <c r="G76" i="50"/>
  <c r="F76" i="50"/>
  <c r="E76" i="50"/>
  <c r="D76" i="50"/>
  <c r="C76" i="50"/>
  <c r="B76" i="50"/>
  <c r="W75" i="50"/>
  <c r="V75" i="50"/>
  <c r="U75" i="50"/>
  <c r="T75" i="50"/>
  <c r="S75" i="50"/>
  <c r="R75" i="50"/>
  <c r="Q75" i="50"/>
  <c r="P75" i="50"/>
  <c r="O75" i="50"/>
  <c r="N75" i="50"/>
  <c r="M75" i="50"/>
  <c r="L75" i="50"/>
  <c r="K75" i="50"/>
  <c r="J75" i="50"/>
  <c r="I75" i="50"/>
  <c r="H75" i="50"/>
  <c r="G75" i="50"/>
  <c r="F75" i="50"/>
  <c r="E75" i="50"/>
  <c r="D75" i="50"/>
  <c r="C75" i="50"/>
  <c r="B75" i="50"/>
  <c r="W74" i="50"/>
  <c r="V74" i="50"/>
  <c r="U74" i="50"/>
  <c r="T74" i="50"/>
  <c r="S74" i="50"/>
  <c r="R74" i="50"/>
  <c r="Q74" i="50"/>
  <c r="P74" i="50"/>
  <c r="O74" i="50"/>
  <c r="N74" i="50"/>
  <c r="M74" i="50"/>
  <c r="L74" i="50"/>
  <c r="K74" i="50"/>
  <c r="J74" i="50"/>
  <c r="I74" i="50"/>
  <c r="H74" i="50"/>
  <c r="G74" i="50"/>
  <c r="F74" i="50"/>
  <c r="E74" i="50"/>
  <c r="D74" i="50"/>
  <c r="C74" i="50"/>
  <c r="B74" i="50"/>
  <c r="W54" i="50"/>
  <c r="W87" i="50" s="1"/>
  <c r="V54" i="50"/>
  <c r="U54" i="50"/>
  <c r="T54" i="50"/>
  <c r="S54" i="50"/>
  <c r="S87" i="50" s="1"/>
  <c r="R54" i="50"/>
  <c r="Q54" i="50"/>
  <c r="Q87" i="50" s="1"/>
  <c r="P54" i="50"/>
  <c r="P87" i="50" s="1"/>
  <c r="O54" i="50"/>
  <c r="O87" i="50" s="1"/>
  <c r="N54" i="50"/>
  <c r="M54" i="50"/>
  <c r="L54" i="50"/>
  <c r="L105" i="50" s="1"/>
  <c r="K54" i="50"/>
  <c r="K87" i="50" s="1"/>
  <c r="J54" i="50"/>
  <c r="I54" i="50"/>
  <c r="I87" i="50" s="1"/>
  <c r="H54" i="50"/>
  <c r="H87" i="50" s="1"/>
  <c r="G54" i="50"/>
  <c r="G87" i="50" s="1"/>
  <c r="F54" i="50"/>
  <c r="E54" i="50"/>
  <c r="D54" i="50"/>
  <c r="D105" i="50" s="1"/>
  <c r="C54" i="50"/>
  <c r="B54" i="50"/>
  <c r="W35" i="50"/>
  <c r="W83" i="50" s="1"/>
  <c r="V35" i="50"/>
  <c r="V83" i="50" s="1"/>
  <c r="U35" i="50"/>
  <c r="U83" i="50" s="1"/>
  <c r="T35" i="50"/>
  <c r="S35" i="50"/>
  <c r="R35" i="50"/>
  <c r="Q35" i="50"/>
  <c r="P35" i="50"/>
  <c r="P83" i="50" s="1"/>
  <c r="O35" i="50"/>
  <c r="O83" i="50" s="1"/>
  <c r="N35" i="50"/>
  <c r="N83" i="50" s="1"/>
  <c r="M35" i="50"/>
  <c r="M83" i="50" s="1"/>
  <c r="L35" i="50"/>
  <c r="K35" i="50"/>
  <c r="J35" i="50"/>
  <c r="I35" i="50"/>
  <c r="H35" i="50"/>
  <c r="H83" i="50" s="1"/>
  <c r="G35" i="50"/>
  <c r="G83" i="50" s="1"/>
  <c r="F35" i="50"/>
  <c r="F83" i="50" s="1"/>
  <c r="E35" i="50"/>
  <c r="E83" i="50" s="1"/>
  <c r="D35" i="50"/>
  <c r="C35" i="50"/>
  <c r="C83" i="50" s="1"/>
  <c r="B35" i="50"/>
  <c r="B104" i="50" s="1"/>
  <c r="W27" i="50"/>
  <c r="V27" i="50"/>
  <c r="U27" i="50"/>
  <c r="U80" i="50" s="1"/>
  <c r="T27" i="50"/>
  <c r="S27" i="50"/>
  <c r="R27" i="50"/>
  <c r="Q27" i="50"/>
  <c r="P27" i="50"/>
  <c r="O27" i="50"/>
  <c r="N27" i="50"/>
  <c r="M27" i="50"/>
  <c r="M80" i="50" s="1"/>
  <c r="L27" i="50"/>
  <c r="K27" i="50"/>
  <c r="J27" i="50"/>
  <c r="I27" i="50"/>
  <c r="H27" i="50"/>
  <c r="G27" i="50"/>
  <c r="F27" i="50"/>
  <c r="E27" i="50"/>
  <c r="D27" i="50"/>
  <c r="C27" i="50"/>
  <c r="B27" i="50"/>
  <c r="A1" i="50"/>
  <c r="W107" i="49"/>
  <c r="V107" i="49"/>
  <c r="U107" i="49"/>
  <c r="T107" i="49"/>
  <c r="S107" i="49"/>
  <c r="R107" i="49"/>
  <c r="Q107" i="49"/>
  <c r="P107" i="49"/>
  <c r="O107" i="49"/>
  <c r="N107" i="49"/>
  <c r="M107" i="49"/>
  <c r="L107" i="49"/>
  <c r="K107" i="49"/>
  <c r="J107" i="49"/>
  <c r="I107" i="49"/>
  <c r="H107" i="49"/>
  <c r="G107" i="49"/>
  <c r="F107" i="49"/>
  <c r="E107" i="49"/>
  <c r="D107" i="49"/>
  <c r="C107" i="49"/>
  <c r="B107" i="49"/>
  <c r="W106" i="49"/>
  <c r="V106" i="49"/>
  <c r="U106" i="49"/>
  <c r="T106" i="49"/>
  <c r="S106" i="49"/>
  <c r="R106" i="49"/>
  <c r="Q106" i="49"/>
  <c r="P106" i="49"/>
  <c r="O106" i="49"/>
  <c r="N106" i="49"/>
  <c r="M106" i="49"/>
  <c r="L106" i="49"/>
  <c r="K106" i="49"/>
  <c r="J106" i="49"/>
  <c r="I106" i="49"/>
  <c r="H106" i="49"/>
  <c r="G106" i="49"/>
  <c r="F106" i="49"/>
  <c r="E106" i="49"/>
  <c r="D106" i="49"/>
  <c r="C106" i="49"/>
  <c r="B106" i="49"/>
  <c r="W102" i="49"/>
  <c r="V102" i="49"/>
  <c r="U102" i="49"/>
  <c r="T102" i="49"/>
  <c r="S102" i="49"/>
  <c r="R102" i="49"/>
  <c r="Q102" i="49"/>
  <c r="P102" i="49"/>
  <c r="O102" i="49"/>
  <c r="N102" i="49"/>
  <c r="M102" i="49"/>
  <c r="L102" i="49"/>
  <c r="K102" i="49"/>
  <c r="J102" i="49"/>
  <c r="I102" i="49"/>
  <c r="H102" i="49"/>
  <c r="G102" i="49"/>
  <c r="F102" i="49"/>
  <c r="E102" i="49"/>
  <c r="D102" i="49"/>
  <c r="C102" i="49"/>
  <c r="B102" i="49"/>
  <c r="W101" i="49"/>
  <c r="V101" i="49"/>
  <c r="U101" i="49"/>
  <c r="T101" i="49"/>
  <c r="S101" i="49"/>
  <c r="R101" i="49"/>
  <c r="Q101" i="49"/>
  <c r="P101" i="49"/>
  <c r="O101" i="49"/>
  <c r="N101" i="49"/>
  <c r="M101" i="49"/>
  <c r="L101" i="49"/>
  <c r="K101" i="49"/>
  <c r="J101" i="49"/>
  <c r="I101" i="49"/>
  <c r="H101" i="49"/>
  <c r="G101" i="49"/>
  <c r="F101" i="49"/>
  <c r="E101" i="49"/>
  <c r="D101" i="49"/>
  <c r="C101" i="49"/>
  <c r="B101" i="49"/>
  <c r="W100" i="49"/>
  <c r="V100" i="49"/>
  <c r="U100" i="49"/>
  <c r="T100" i="49"/>
  <c r="S100" i="49"/>
  <c r="R100" i="49"/>
  <c r="Q100" i="49"/>
  <c r="P100" i="49"/>
  <c r="O100" i="49"/>
  <c r="N100" i="49"/>
  <c r="M100" i="49"/>
  <c r="L100" i="49"/>
  <c r="K100" i="49"/>
  <c r="J100" i="49"/>
  <c r="I100" i="49"/>
  <c r="H100" i="49"/>
  <c r="G100" i="49"/>
  <c r="F100" i="49"/>
  <c r="E100" i="49"/>
  <c r="D100" i="49"/>
  <c r="C100" i="49"/>
  <c r="B100" i="49"/>
  <c r="W99" i="49"/>
  <c r="V99" i="49"/>
  <c r="U99" i="49"/>
  <c r="T99" i="49"/>
  <c r="S99" i="49"/>
  <c r="R99" i="49"/>
  <c r="Q99" i="49"/>
  <c r="P99" i="49"/>
  <c r="O99" i="49"/>
  <c r="N99" i="49"/>
  <c r="M99" i="49"/>
  <c r="L99" i="49"/>
  <c r="K99" i="49"/>
  <c r="J99" i="49"/>
  <c r="I99" i="49"/>
  <c r="H99" i="49"/>
  <c r="G99" i="49"/>
  <c r="F99" i="49"/>
  <c r="E99" i="49"/>
  <c r="D99" i="49"/>
  <c r="C99" i="49"/>
  <c r="B99" i="49"/>
  <c r="W98" i="49"/>
  <c r="V98" i="49"/>
  <c r="U98" i="49"/>
  <c r="T98" i="49"/>
  <c r="S98" i="49"/>
  <c r="R98" i="49"/>
  <c r="Q98" i="49"/>
  <c r="P98" i="49"/>
  <c r="O98" i="49"/>
  <c r="N98" i="49"/>
  <c r="M98" i="49"/>
  <c r="L98" i="49"/>
  <c r="K98" i="49"/>
  <c r="J98" i="49"/>
  <c r="I98" i="49"/>
  <c r="H98" i="49"/>
  <c r="G98" i="49"/>
  <c r="F98" i="49"/>
  <c r="E98" i="49"/>
  <c r="D98" i="49"/>
  <c r="C98" i="49"/>
  <c r="B98" i="49"/>
  <c r="W97" i="49"/>
  <c r="V97" i="49"/>
  <c r="U97" i="49"/>
  <c r="T97" i="49"/>
  <c r="S97" i="49"/>
  <c r="R97" i="49"/>
  <c r="Q97" i="49"/>
  <c r="P97" i="49"/>
  <c r="O97" i="49"/>
  <c r="N97" i="49"/>
  <c r="M97" i="49"/>
  <c r="L97" i="49"/>
  <c r="K97" i="49"/>
  <c r="J97" i="49"/>
  <c r="I97" i="49"/>
  <c r="H97" i="49"/>
  <c r="G97" i="49"/>
  <c r="F97" i="49"/>
  <c r="E97" i="49"/>
  <c r="D97" i="49"/>
  <c r="C97" i="49"/>
  <c r="B97" i="49"/>
  <c r="W92" i="49"/>
  <c r="V92" i="49"/>
  <c r="U92" i="49"/>
  <c r="T92" i="49"/>
  <c r="S92" i="49"/>
  <c r="R92" i="49"/>
  <c r="Q92" i="49"/>
  <c r="P92" i="49"/>
  <c r="O92" i="49"/>
  <c r="N92" i="49"/>
  <c r="M92" i="49"/>
  <c r="L92" i="49"/>
  <c r="K92" i="49"/>
  <c r="J92" i="49"/>
  <c r="I92" i="49"/>
  <c r="H92" i="49"/>
  <c r="G92" i="49"/>
  <c r="F92" i="49"/>
  <c r="E92" i="49"/>
  <c r="D92" i="49"/>
  <c r="C92" i="49"/>
  <c r="B92" i="49"/>
  <c r="W91" i="49"/>
  <c r="V91" i="49"/>
  <c r="U91" i="49"/>
  <c r="T91" i="49"/>
  <c r="S91" i="49"/>
  <c r="R91" i="49"/>
  <c r="Q91" i="49"/>
  <c r="P91" i="49"/>
  <c r="O91" i="49"/>
  <c r="N91" i="49"/>
  <c r="M91" i="49"/>
  <c r="L91" i="49"/>
  <c r="K91" i="49"/>
  <c r="J91" i="49"/>
  <c r="I91" i="49"/>
  <c r="H91" i="49"/>
  <c r="G91" i="49"/>
  <c r="F91" i="49"/>
  <c r="E91" i="49"/>
  <c r="D91" i="49"/>
  <c r="C91" i="49"/>
  <c r="B91" i="49"/>
  <c r="W90" i="49"/>
  <c r="V90" i="49"/>
  <c r="U90" i="49"/>
  <c r="T90" i="49"/>
  <c r="S90" i="49"/>
  <c r="R90" i="49"/>
  <c r="Q90" i="49"/>
  <c r="P90" i="49"/>
  <c r="O90" i="49"/>
  <c r="N90" i="49"/>
  <c r="M90" i="49"/>
  <c r="L90" i="49"/>
  <c r="K90" i="49"/>
  <c r="J90" i="49"/>
  <c r="I90" i="49"/>
  <c r="H90" i="49"/>
  <c r="G90" i="49"/>
  <c r="F90" i="49"/>
  <c r="E90" i="49"/>
  <c r="D90" i="49"/>
  <c r="C90" i="49"/>
  <c r="B90" i="49"/>
  <c r="W89" i="49"/>
  <c r="V89" i="49"/>
  <c r="U89" i="49"/>
  <c r="T89" i="49"/>
  <c r="S89" i="49"/>
  <c r="R89" i="49"/>
  <c r="Q89" i="49"/>
  <c r="P89" i="49"/>
  <c r="O89" i="49"/>
  <c r="N89" i="49"/>
  <c r="M89" i="49"/>
  <c r="L89" i="49"/>
  <c r="K89" i="49"/>
  <c r="J89" i="49"/>
  <c r="I89" i="49"/>
  <c r="H89" i="49"/>
  <c r="G89" i="49"/>
  <c r="F89" i="49"/>
  <c r="E89" i="49"/>
  <c r="D89" i="49"/>
  <c r="C89" i="49"/>
  <c r="B89" i="49"/>
  <c r="W88" i="49"/>
  <c r="V88" i="49"/>
  <c r="U88" i="49"/>
  <c r="T88" i="49"/>
  <c r="S88" i="49"/>
  <c r="R88" i="49"/>
  <c r="Q88" i="49"/>
  <c r="P88" i="49"/>
  <c r="O88" i="49"/>
  <c r="N88" i="49"/>
  <c r="M88" i="49"/>
  <c r="L88" i="49"/>
  <c r="K88" i="49"/>
  <c r="J88" i="49"/>
  <c r="I88" i="49"/>
  <c r="H88" i="49"/>
  <c r="G88" i="49"/>
  <c r="F88" i="49"/>
  <c r="E88" i="49"/>
  <c r="D88" i="49"/>
  <c r="C88" i="49"/>
  <c r="B88" i="49"/>
  <c r="V87" i="49"/>
  <c r="W86" i="49"/>
  <c r="V86" i="49"/>
  <c r="U86" i="49"/>
  <c r="T86" i="49"/>
  <c r="S86" i="49"/>
  <c r="R86" i="49"/>
  <c r="Q86" i="49"/>
  <c r="P86" i="49"/>
  <c r="O86" i="49"/>
  <c r="N86" i="49"/>
  <c r="M86" i="49"/>
  <c r="L86" i="49"/>
  <c r="K86" i="49"/>
  <c r="J86" i="49"/>
  <c r="I86" i="49"/>
  <c r="H86" i="49"/>
  <c r="G86" i="49"/>
  <c r="F86" i="49"/>
  <c r="E86" i="49"/>
  <c r="D86" i="49"/>
  <c r="C86" i="49"/>
  <c r="B86" i="49"/>
  <c r="W85" i="49"/>
  <c r="V85" i="49"/>
  <c r="U85" i="49"/>
  <c r="T85" i="49"/>
  <c r="S85" i="49"/>
  <c r="R85" i="49"/>
  <c r="Q85" i="49"/>
  <c r="P85" i="49"/>
  <c r="O85" i="49"/>
  <c r="N85" i="49"/>
  <c r="M85" i="49"/>
  <c r="L85" i="49"/>
  <c r="K85" i="49"/>
  <c r="J85" i="49"/>
  <c r="I85" i="49"/>
  <c r="H85" i="49"/>
  <c r="G85" i="49"/>
  <c r="F85" i="49"/>
  <c r="E85" i="49"/>
  <c r="D85" i="49"/>
  <c r="C85" i="49"/>
  <c r="B85" i="49"/>
  <c r="W84" i="49"/>
  <c r="V84" i="49"/>
  <c r="U84" i="49"/>
  <c r="T84" i="49"/>
  <c r="S84" i="49"/>
  <c r="R84" i="49"/>
  <c r="Q84" i="49"/>
  <c r="P84" i="49"/>
  <c r="O84" i="49"/>
  <c r="N84" i="49"/>
  <c r="M84" i="49"/>
  <c r="L84" i="49"/>
  <c r="K84" i="49"/>
  <c r="J84" i="49"/>
  <c r="I84" i="49"/>
  <c r="H84" i="49"/>
  <c r="G84" i="49"/>
  <c r="F84" i="49"/>
  <c r="E84" i="49"/>
  <c r="D84" i="49"/>
  <c r="C84" i="49"/>
  <c r="B84" i="49"/>
  <c r="W82" i="49"/>
  <c r="V82" i="49"/>
  <c r="U82" i="49"/>
  <c r="T82" i="49"/>
  <c r="S82" i="49"/>
  <c r="R82" i="49"/>
  <c r="Q82" i="49"/>
  <c r="P82" i="49"/>
  <c r="O82" i="49"/>
  <c r="N82" i="49"/>
  <c r="M82" i="49"/>
  <c r="L82" i="49"/>
  <c r="K82" i="49"/>
  <c r="J82" i="49"/>
  <c r="I82" i="49"/>
  <c r="H82" i="49"/>
  <c r="G82" i="49"/>
  <c r="F82" i="49"/>
  <c r="E82" i="49"/>
  <c r="D82" i="49"/>
  <c r="C82" i="49"/>
  <c r="B82" i="49"/>
  <c r="W81" i="49"/>
  <c r="V81" i="49"/>
  <c r="U81" i="49"/>
  <c r="T81" i="49"/>
  <c r="S81" i="49"/>
  <c r="R81" i="49"/>
  <c r="Q81" i="49"/>
  <c r="P81" i="49"/>
  <c r="O81" i="49"/>
  <c r="N81" i="49"/>
  <c r="M81" i="49"/>
  <c r="L81" i="49"/>
  <c r="K81" i="49"/>
  <c r="J81" i="49"/>
  <c r="I81" i="49"/>
  <c r="H81" i="49"/>
  <c r="G81" i="49"/>
  <c r="F81" i="49"/>
  <c r="E81" i="49"/>
  <c r="D81" i="49"/>
  <c r="C81" i="49"/>
  <c r="B81" i="49"/>
  <c r="W79" i="49"/>
  <c r="V79" i="49"/>
  <c r="U79" i="49"/>
  <c r="T79" i="49"/>
  <c r="S79" i="49"/>
  <c r="R79" i="49"/>
  <c r="Q79" i="49"/>
  <c r="P79" i="49"/>
  <c r="O79" i="49"/>
  <c r="N79" i="49"/>
  <c r="M79" i="49"/>
  <c r="L79" i="49"/>
  <c r="K79" i="49"/>
  <c r="J79" i="49"/>
  <c r="I79" i="49"/>
  <c r="H79" i="49"/>
  <c r="G79" i="49"/>
  <c r="F79" i="49"/>
  <c r="E79" i="49"/>
  <c r="D79" i="49"/>
  <c r="C79" i="49"/>
  <c r="B79" i="49"/>
  <c r="W78" i="49"/>
  <c r="V78" i="49"/>
  <c r="U78" i="49"/>
  <c r="T78" i="49"/>
  <c r="S78" i="49"/>
  <c r="R78" i="49"/>
  <c r="Q78" i="49"/>
  <c r="P78" i="49"/>
  <c r="O78" i="49"/>
  <c r="N78" i="49"/>
  <c r="M78" i="49"/>
  <c r="L78" i="49"/>
  <c r="K78" i="49"/>
  <c r="J78" i="49"/>
  <c r="I78" i="49"/>
  <c r="H78" i="49"/>
  <c r="G78" i="49"/>
  <c r="F78" i="49"/>
  <c r="E78" i="49"/>
  <c r="D78" i="49"/>
  <c r="C78" i="49"/>
  <c r="B78" i="49"/>
  <c r="W77" i="49"/>
  <c r="V77" i="49"/>
  <c r="U77" i="49"/>
  <c r="T77" i="49"/>
  <c r="S77" i="49"/>
  <c r="R77" i="49"/>
  <c r="Q77" i="49"/>
  <c r="P77" i="49"/>
  <c r="O77" i="49"/>
  <c r="N77" i="49"/>
  <c r="M77" i="49"/>
  <c r="L77" i="49"/>
  <c r="K77" i="49"/>
  <c r="J77" i="49"/>
  <c r="I77" i="49"/>
  <c r="H77" i="49"/>
  <c r="G77" i="49"/>
  <c r="F77" i="49"/>
  <c r="E77" i="49"/>
  <c r="D77" i="49"/>
  <c r="C77" i="49"/>
  <c r="B77" i="49"/>
  <c r="W76" i="49"/>
  <c r="V76" i="49"/>
  <c r="U76" i="49"/>
  <c r="T76" i="49"/>
  <c r="S76" i="49"/>
  <c r="R76" i="49"/>
  <c r="Q76" i="49"/>
  <c r="P76" i="49"/>
  <c r="O76" i="49"/>
  <c r="N76" i="49"/>
  <c r="M76" i="49"/>
  <c r="L76" i="49"/>
  <c r="K76" i="49"/>
  <c r="J76" i="49"/>
  <c r="I76" i="49"/>
  <c r="H76" i="49"/>
  <c r="G76" i="49"/>
  <c r="F76" i="49"/>
  <c r="E76" i="49"/>
  <c r="D76" i="49"/>
  <c r="C76" i="49"/>
  <c r="B76" i="49"/>
  <c r="W75" i="49"/>
  <c r="V75" i="49"/>
  <c r="U75" i="49"/>
  <c r="T75" i="49"/>
  <c r="S75" i="49"/>
  <c r="R75" i="49"/>
  <c r="Q75" i="49"/>
  <c r="P75" i="49"/>
  <c r="O75" i="49"/>
  <c r="N75" i="49"/>
  <c r="M75" i="49"/>
  <c r="L75" i="49"/>
  <c r="K75" i="49"/>
  <c r="J75" i="49"/>
  <c r="I75" i="49"/>
  <c r="H75" i="49"/>
  <c r="G75" i="49"/>
  <c r="F75" i="49"/>
  <c r="E75" i="49"/>
  <c r="D75" i="49"/>
  <c r="C75" i="49"/>
  <c r="B75" i="49"/>
  <c r="W74" i="49"/>
  <c r="V74" i="49"/>
  <c r="U74" i="49"/>
  <c r="T74" i="49"/>
  <c r="S74" i="49"/>
  <c r="R74" i="49"/>
  <c r="Q74" i="49"/>
  <c r="P74" i="49"/>
  <c r="O74" i="49"/>
  <c r="N74" i="49"/>
  <c r="M74" i="49"/>
  <c r="L74" i="49"/>
  <c r="K74" i="49"/>
  <c r="J74" i="49"/>
  <c r="I74" i="49"/>
  <c r="H74" i="49"/>
  <c r="G74" i="49"/>
  <c r="F74" i="49"/>
  <c r="E74" i="49"/>
  <c r="D74" i="49"/>
  <c r="C74" i="49"/>
  <c r="B74" i="49"/>
  <c r="W54" i="49"/>
  <c r="W105" i="49" s="1"/>
  <c r="V54" i="49"/>
  <c r="V105" i="49" s="1"/>
  <c r="U54" i="49"/>
  <c r="U105" i="49" s="1"/>
  <c r="T54" i="49"/>
  <c r="T87" i="49" s="1"/>
  <c r="S54" i="49"/>
  <c r="S87" i="49" s="1"/>
  <c r="R54" i="49"/>
  <c r="R87" i="49" s="1"/>
  <c r="Q54" i="49"/>
  <c r="Q105" i="49" s="1"/>
  <c r="P54" i="49"/>
  <c r="O54" i="49"/>
  <c r="O105" i="49" s="1"/>
  <c r="N54" i="49"/>
  <c r="N105" i="49" s="1"/>
  <c r="M54" i="49"/>
  <c r="M105" i="49" s="1"/>
  <c r="L54" i="49"/>
  <c r="L87" i="49" s="1"/>
  <c r="K54" i="49"/>
  <c r="K87" i="49" s="1"/>
  <c r="J54" i="49"/>
  <c r="J87" i="49" s="1"/>
  <c r="I54" i="49"/>
  <c r="I105" i="49" s="1"/>
  <c r="H54" i="49"/>
  <c r="G54" i="49"/>
  <c r="G105" i="49" s="1"/>
  <c r="F54" i="49"/>
  <c r="F105" i="49" s="1"/>
  <c r="E54" i="49"/>
  <c r="E105" i="49" s="1"/>
  <c r="D54" i="49"/>
  <c r="D87" i="49" s="1"/>
  <c r="C54" i="49"/>
  <c r="C87" i="49" s="1"/>
  <c r="B54" i="49"/>
  <c r="B87" i="49" s="1"/>
  <c r="W35" i="49"/>
  <c r="W104" i="49" s="1"/>
  <c r="V35" i="49"/>
  <c r="V104" i="49" s="1"/>
  <c r="U35" i="49"/>
  <c r="U104" i="49" s="1"/>
  <c r="T35" i="49"/>
  <c r="T104" i="49" s="1"/>
  <c r="S35" i="49"/>
  <c r="S83" i="49" s="1"/>
  <c r="R35" i="49"/>
  <c r="R83" i="49" s="1"/>
  <c r="Q35" i="49"/>
  <c r="Q83" i="49" s="1"/>
  <c r="P35" i="49"/>
  <c r="P83" i="49" s="1"/>
  <c r="O35" i="49"/>
  <c r="O104" i="49" s="1"/>
  <c r="N35" i="49"/>
  <c r="N104" i="49" s="1"/>
  <c r="M35" i="49"/>
  <c r="M104" i="49" s="1"/>
  <c r="L35" i="49"/>
  <c r="L104" i="49" s="1"/>
  <c r="K35" i="49"/>
  <c r="K83" i="49" s="1"/>
  <c r="J35" i="49"/>
  <c r="J83" i="49" s="1"/>
  <c r="I35" i="49"/>
  <c r="I83" i="49" s="1"/>
  <c r="H35" i="49"/>
  <c r="H83" i="49" s="1"/>
  <c r="G35" i="49"/>
  <c r="G104" i="49" s="1"/>
  <c r="F35" i="49"/>
  <c r="F104" i="49" s="1"/>
  <c r="E35" i="49"/>
  <c r="E104" i="49" s="1"/>
  <c r="D35" i="49"/>
  <c r="D104" i="49" s="1"/>
  <c r="C35" i="49"/>
  <c r="C83" i="49" s="1"/>
  <c r="B35" i="49"/>
  <c r="B83" i="49" s="1"/>
  <c r="W27" i="49"/>
  <c r="W103" i="49" s="1"/>
  <c r="V27" i="49"/>
  <c r="V103" i="49" s="1"/>
  <c r="U27" i="49"/>
  <c r="U103" i="49" s="1"/>
  <c r="T27" i="49"/>
  <c r="S27" i="49"/>
  <c r="S103" i="49" s="1"/>
  <c r="R27" i="49"/>
  <c r="R103" i="49" s="1"/>
  <c r="Q27" i="49"/>
  <c r="Q103" i="49" s="1"/>
  <c r="P27" i="49"/>
  <c r="P80" i="49" s="1"/>
  <c r="O27" i="49"/>
  <c r="O103" i="49" s="1"/>
  <c r="N27" i="49"/>
  <c r="N103" i="49" s="1"/>
  <c r="M27" i="49"/>
  <c r="M103" i="49" s="1"/>
  <c r="L27" i="49"/>
  <c r="K27" i="49"/>
  <c r="K103" i="49" s="1"/>
  <c r="J27" i="49"/>
  <c r="J103" i="49" s="1"/>
  <c r="I27" i="49"/>
  <c r="I103" i="49" s="1"/>
  <c r="H27" i="49"/>
  <c r="H80" i="49" s="1"/>
  <c r="G27" i="49"/>
  <c r="G103" i="49" s="1"/>
  <c r="F27" i="49"/>
  <c r="F103" i="49" s="1"/>
  <c r="E27" i="49"/>
  <c r="E103" i="49" s="1"/>
  <c r="D27" i="49"/>
  <c r="C27" i="49"/>
  <c r="C103" i="49" s="1"/>
  <c r="B27" i="49"/>
  <c r="B103" i="49" s="1"/>
  <c r="A1" i="49"/>
  <c r="W37" i="48"/>
  <c r="V37" i="48"/>
  <c r="U37" i="48"/>
  <c r="T37" i="48"/>
  <c r="S37" i="48"/>
  <c r="R37" i="48"/>
  <c r="Q37" i="48"/>
  <c r="P37" i="48"/>
  <c r="O37" i="48"/>
  <c r="N37" i="48"/>
  <c r="M37" i="48"/>
  <c r="L37" i="48"/>
  <c r="K37" i="48"/>
  <c r="J37" i="48"/>
  <c r="I37" i="48"/>
  <c r="H37" i="48"/>
  <c r="G37" i="48"/>
  <c r="F37" i="48"/>
  <c r="E37" i="48"/>
  <c r="D37" i="48"/>
  <c r="C37" i="48"/>
  <c r="B37" i="48"/>
  <c r="W36" i="48"/>
  <c r="V36" i="48"/>
  <c r="U36" i="48"/>
  <c r="T36" i="48"/>
  <c r="S36" i="48"/>
  <c r="R36" i="48"/>
  <c r="Q36" i="48"/>
  <c r="P36" i="48"/>
  <c r="O36" i="48"/>
  <c r="N36" i="48"/>
  <c r="M36" i="48"/>
  <c r="L36" i="48"/>
  <c r="K36" i="48"/>
  <c r="J36" i="48"/>
  <c r="I36" i="48"/>
  <c r="H36" i="48"/>
  <c r="G36" i="48"/>
  <c r="F36" i="48"/>
  <c r="E36" i="48"/>
  <c r="D36" i="48"/>
  <c r="C36" i="48"/>
  <c r="B36" i="48"/>
  <c r="W35" i="48"/>
  <c r="V35" i="48"/>
  <c r="U35" i="48"/>
  <c r="T35" i="48"/>
  <c r="S35" i="48"/>
  <c r="R35" i="48"/>
  <c r="Q35" i="48"/>
  <c r="P35" i="48"/>
  <c r="O35" i="48"/>
  <c r="N35" i="48"/>
  <c r="M35" i="48"/>
  <c r="L35" i="48"/>
  <c r="K35" i="48"/>
  <c r="J35" i="48"/>
  <c r="I35" i="48"/>
  <c r="H35" i="48"/>
  <c r="G35" i="48"/>
  <c r="F35" i="48"/>
  <c r="E35" i="48"/>
  <c r="D35" i="48"/>
  <c r="C35" i="48"/>
  <c r="B35" i="48"/>
  <c r="W33" i="48"/>
  <c r="W38" i="48" s="1"/>
  <c r="V33" i="48"/>
  <c r="V38" i="48" s="1"/>
  <c r="U33" i="48"/>
  <c r="U38" i="48" s="1"/>
  <c r="T33" i="48"/>
  <c r="T38" i="48" s="1"/>
  <c r="S33" i="48"/>
  <c r="S38" i="48" s="1"/>
  <c r="R33" i="48"/>
  <c r="R38" i="48" s="1"/>
  <c r="Q33" i="48"/>
  <c r="Q38" i="48" s="1"/>
  <c r="P33" i="48"/>
  <c r="P38" i="48" s="1"/>
  <c r="O33" i="48"/>
  <c r="O38" i="48" s="1"/>
  <c r="N33" i="48"/>
  <c r="N38" i="48" s="1"/>
  <c r="M33" i="48"/>
  <c r="M38" i="48" s="1"/>
  <c r="L33" i="48"/>
  <c r="L38" i="48" s="1"/>
  <c r="K33" i="48"/>
  <c r="K38" i="48" s="1"/>
  <c r="J33" i="48"/>
  <c r="J38" i="48" s="1"/>
  <c r="I33" i="48"/>
  <c r="I38" i="48" s="1"/>
  <c r="H33" i="48"/>
  <c r="H38" i="48" s="1"/>
  <c r="G33" i="48"/>
  <c r="G38" i="48" s="1"/>
  <c r="F33" i="48"/>
  <c r="F38" i="48" s="1"/>
  <c r="E33" i="48"/>
  <c r="E38" i="48" s="1"/>
  <c r="D33" i="48"/>
  <c r="D38" i="48" s="1"/>
  <c r="C33" i="48"/>
  <c r="C38" i="48" s="1"/>
  <c r="C180" i="4" s="1"/>
  <c r="B33" i="48"/>
  <c r="B38" i="48" s="1"/>
  <c r="W23" i="48"/>
  <c r="V23" i="48"/>
  <c r="U23" i="48"/>
  <c r="T23" i="48"/>
  <c r="S23" i="48"/>
  <c r="R23" i="48"/>
  <c r="Q23" i="48"/>
  <c r="P23" i="48"/>
  <c r="O23" i="48"/>
  <c r="N23" i="48"/>
  <c r="M23" i="48"/>
  <c r="L23" i="48"/>
  <c r="K23" i="48"/>
  <c r="J23" i="48"/>
  <c r="I23" i="48"/>
  <c r="H23" i="48"/>
  <c r="G23" i="48"/>
  <c r="F23" i="48"/>
  <c r="E23" i="48"/>
  <c r="D23" i="48"/>
  <c r="C23" i="48"/>
  <c r="B23" i="48"/>
  <c r="W20" i="48"/>
  <c r="V20" i="48"/>
  <c r="U20" i="48"/>
  <c r="T20" i="48"/>
  <c r="S20" i="48"/>
  <c r="R20" i="48"/>
  <c r="Q20" i="48"/>
  <c r="P20" i="48"/>
  <c r="O20" i="48"/>
  <c r="N20" i="48"/>
  <c r="M20" i="48"/>
  <c r="L20" i="48"/>
  <c r="K20" i="48"/>
  <c r="J20" i="48"/>
  <c r="I20" i="48"/>
  <c r="H20" i="48"/>
  <c r="G20" i="48"/>
  <c r="F20" i="48"/>
  <c r="E20" i="48"/>
  <c r="D20" i="48"/>
  <c r="C20" i="48"/>
  <c r="B20" i="48"/>
  <c r="W14" i="48"/>
  <c r="V14" i="48"/>
  <c r="U14" i="48"/>
  <c r="T14" i="48"/>
  <c r="S14" i="48"/>
  <c r="R14" i="48"/>
  <c r="Q14" i="48"/>
  <c r="P14" i="48"/>
  <c r="O14" i="48"/>
  <c r="N14" i="48"/>
  <c r="M14" i="48"/>
  <c r="L14" i="48"/>
  <c r="K14" i="48"/>
  <c r="J14" i="48"/>
  <c r="I14" i="48"/>
  <c r="H14" i="48"/>
  <c r="G14" i="48"/>
  <c r="F14" i="48"/>
  <c r="E14" i="48"/>
  <c r="D14" i="48"/>
  <c r="C14" i="48"/>
  <c r="B14" i="48"/>
  <c r="W9" i="48"/>
  <c r="V9" i="48"/>
  <c r="U9" i="48"/>
  <c r="T9" i="48"/>
  <c r="S9" i="48"/>
  <c r="R9" i="48"/>
  <c r="Q9" i="48"/>
  <c r="P9" i="48"/>
  <c r="O9" i="48"/>
  <c r="N9" i="48"/>
  <c r="M9" i="48"/>
  <c r="L9" i="48"/>
  <c r="K9" i="48"/>
  <c r="J9" i="48"/>
  <c r="I9" i="48"/>
  <c r="H9" i="48"/>
  <c r="G9" i="48"/>
  <c r="F9" i="48"/>
  <c r="E9" i="48"/>
  <c r="D9" i="48"/>
  <c r="C9" i="48"/>
  <c r="B9" i="48"/>
  <c r="W8" i="48"/>
  <c r="V8" i="48"/>
  <c r="U8" i="48"/>
  <c r="T8" i="48"/>
  <c r="S8" i="48"/>
  <c r="R8" i="48"/>
  <c r="Q8" i="48"/>
  <c r="P8" i="48"/>
  <c r="O8" i="48"/>
  <c r="N8" i="48"/>
  <c r="M8" i="48"/>
  <c r="L8" i="48"/>
  <c r="K8" i="48"/>
  <c r="J8" i="48"/>
  <c r="I8" i="48"/>
  <c r="H8" i="48"/>
  <c r="G8" i="48"/>
  <c r="F8" i="48"/>
  <c r="E8" i="48"/>
  <c r="D8" i="48"/>
  <c r="C8" i="48"/>
  <c r="A1" i="48"/>
  <c r="W78" i="47"/>
  <c r="V78" i="47"/>
  <c r="U78" i="47"/>
  <c r="T78" i="47"/>
  <c r="S78" i="47"/>
  <c r="R78" i="47"/>
  <c r="Q78" i="47"/>
  <c r="P78" i="47"/>
  <c r="O78" i="47"/>
  <c r="N78" i="47"/>
  <c r="M78" i="47"/>
  <c r="L78" i="47"/>
  <c r="K78" i="47"/>
  <c r="J78" i="47"/>
  <c r="I78" i="47"/>
  <c r="H78" i="47"/>
  <c r="G78" i="47"/>
  <c r="F78" i="47"/>
  <c r="E78" i="47"/>
  <c r="D78" i="47"/>
  <c r="C78" i="47"/>
  <c r="B78" i="47"/>
  <c r="W76" i="47"/>
  <c r="V76" i="47"/>
  <c r="U76" i="47"/>
  <c r="T76" i="47"/>
  <c r="S76" i="47"/>
  <c r="R76" i="47"/>
  <c r="Q76" i="47"/>
  <c r="P76" i="47"/>
  <c r="O76" i="47"/>
  <c r="N76" i="47"/>
  <c r="M76" i="47"/>
  <c r="L76" i="47"/>
  <c r="K76" i="47"/>
  <c r="J76" i="47"/>
  <c r="I76" i="47"/>
  <c r="H76" i="47"/>
  <c r="G76" i="47"/>
  <c r="F76" i="47"/>
  <c r="E76" i="47"/>
  <c r="D76" i="47"/>
  <c r="C76" i="47"/>
  <c r="B76" i="47"/>
  <c r="W75" i="47"/>
  <c r="V75" i="47"/>
  <c r="U75" i="47"/>
  <c r="T75" i="47"/>
  <c r="S75" i="47"/>
  <c r="R75" i="47"/>
  <c r="Q75" i="47"/>
  <c r="P75" i="47"/>
  <c r="O75" i="47"/>
  <c r="N75" i="47"/>
  <c r="M75" i="47"/>
  <c r="L75" i="47"/>
  <c r="K75" i="47"/>
  <c r="J75" i="47"/>
  <c r="I75" i="47"/>
  <c r="H75" i="47"/>
  <c r="G75" i="47"/>
  <c r="F75" i="47"/>
  <c r="E75" i="47"/>
  <c r="D75" i="47"/>
  <c r="C75" i="47"/>
  <c r="B75" i="47"/>
  <c r="W74" i="47"/>
  <c r="V74" i="47"/>
  <c r="U74" i="47"/>
  <c r="T74" i="47"/>
  <c r="S74" i="47"/>
  <c r="R74" i="47"/>
  <c r="Q74" i="47"/>
  <c r="P74" i="47"/>
  <c r="O74" i="47"/>
  <c r="N74" i="47"/>
  <c r="M74" i="47"/>
  <c r="L74" i="47"/>
  <c r="K74" i="47"/>
  <c r="J74" i="47"/>
  <c r="I74" i="47"/>
  <c r="H74" i="47"/>
  <c r="G74" i="47"/>
  <c r="F74" i="47"/>
  <c r="E74" i="47"/>
  <c r="D74" i="47"/>
  <c r="C74" i="47"/>
  <c r="B74" i="47"/>
  <c r="W73" i="47"/>
  <c r="V73" i="47"/>
  <c r="U73" i="47"/>
  <c r="T73" i="47"/>
  <c r="S73" i="47"/>
  <c r="R73" i="47"/>
  <c r="Q73" i="47"/>
  <c r="P73" i="47"/>
  <c r="O73" i="47"/>
  <c r="N73" i="47"/>
  <c r="M73" i="47"/>
  <c r="L73" i="47"/>
  <c r="K73" i="47"/>
  <c r="J73" i="47"/>
  <c r="I73" i="47"/>
  <c r="H73" i="47"/>
  <c r="G73" i="47"/>
  <c r="F73" i="47"/>
  <c r="E73" i="47"/>
  <c r="D73" i="47"/>
  <c r="C73" i="47"/>
  <c r="B73" i="47"/>
  <c r="W72" i="47"/>
  <c r="V72" i="47"/>
  <c r="U72" i="47"/>
  <c r="T72" i="47"/>
  <c r="S72" i="47"/>
  <c r="R72" i="47"/>
  <c r="Q72" i="47"/>
  <c r="P72" i="47"/>
  <c r="O72" i="47"/>
  <c r="N72" i="47"/>
  <c r="M72" i="47"/>
  <c r="L72" i="47"/>
  <c r="K72" i="47"/>
  <c r="J72" i="47"/>
  <c r="I72" i="47"/>
  <c r="H72" i="47"/>
  <c r="G72" i="47"/>
  <c r="F72" i="47"/>
  <c r="E72" i="47"/>
  <c r="D72" i="47"/>
  <c r="C72" i="47"/>
  <c r="B72" i="47"/>
  <c r="W71" i="47"/>
  <c r="V71" i="47"/>
  <c r="U71" i="47"/>
  <c r="T71" i="47"/>
  <c r="S71" i="47"/>
  <c r="R71" i="47"/>
  <c r="Q71" i="47"/>
  <c r="P71" i="47"/>
  <c r="O71" i="47"/>
  <c r="N71" i="47"/>
  <c r="M71" i="47"/>
  <c r="L71" i="47"/>
  <c r="K71" i="47"/>
  <c r="J71" i="47"/>
  <c r="I71" i="47"/>
  <c r="H71" i="47"/>
  <c r="G71" i="47"/>
  <c r="F71" i="47"/>
  <c r="E71" i="47"/>
  <c r="D71" i="47"/>
  <c r="C71" i="47"/>
  <c r="B71" i="47"/>
  <c r="W70" i="47"/>
  <c r="V70" i="47"/>
  <c r="U70" i="47"/>
  <c r="T70" i="47"/>
  <c r="S70" i="47"/>
  <c r="R70" i="47"/>
  <c r="Q70" i="47"/>
  <c r="P70" i="47"/>
  <c r="O70" i="47"/>
  <c r="N70" i="47"/>
  <c r="M70" i="47"/>
  <c r="L70" i="47"/>
  <c r="K70" i="47"/>
  <c r="J70" i="47"/>
  <c r="I70" i="47"/>
  <c r="H70" i="47"/>
  <c r="G70" i="47"/>
  <c r="F70" i="47"/>
  <c r="E70" i="47"/>
  <c r="D70" i="47"/>
  <c r="C70" i="47"/>
  <c r="B70" i="47"/>
  <c r="W69" i="47"/>
  <c r="V69" i="47"/>
  <c r="U69" i="47"/>
  <c r="T69" i="47"/>
  <c r="S69" i="47"/>
  <c r="R69" i="47"/>
  <c r="Q69" i="47"/>
  <c r="P69" i="47"/>
  <c r="O69" i="47"/>
  <c r="N69" i="47"/>
  <c r="M69" i="47"/>
  <c r="L69" i="47"/>
  <c r="K69" i="47"/>
  <c r="J69" i="47"/>
  <c r="I69" i="47"/>
  <c r="H69" i="47"/>
  <c r="G69" i="47"/>
  <c r="F69" i="47"/>
  <c r="E69" i="47"/>
  <c r="D69" i="47"/>
  <c r="C69" i="47"/>
  <c r="B69" i="47"/>
  <c r="W65" i="47"/>
  <c r="V65" i="47"/>
  <c r="U65" i="47"/>
  <c r="T65" i="47"/>
  <c r="S65" i="47"/>
  <c r="R65" i="47"/>
  <c r="Q65" i="47"/>
  <c r="P65" i="47"/>
  <c r="O65" i="47"/>
  <c r="N65" i="47"/>
  <c r="M65" i="47"/>
  <c r="L65" i="47"/>
  <c r="K65" i="47"/>
  <c r="J65" i="47"/>
  <c r="I65" i="47"/>
  <c r="H65" i="47"/>
  <c r="G65" i="47"/>
  <c r="F65" i="47"/>
  <c r="E65" i="47"/>
  <c r="D65" i="47"/>
  <c r="C65" i="47"/>
  <c r="B65" i="47"/>
  <c r="W64" i="47"/>
  <c r="V64" i="47"/>
  <c r="U64" i="47"/>
  <c r="T64" i="47"/>
  <c r="S64" i="47"/>
  <c r="R64" i="47"/>
  <c r="Q64" i="47"/>
  <c r="P64" i="47"/>
  <c r="O64" i="47"/>
  <c r="N64" i="47"/>
  <c r="M64" i="47"/>
  <c r="L64" i="47"/>
  <c r="K64" i="47"/>
  <c r="J64" i="47"/>
  <c r="I64" i="47"/>
  <c r="H64" i="47"/>
  <c r="G64" i="47"/>
  <c r="F64" i="47"/>
  <c r="E64" i="47"/>
  <c r="D64" i="47"/>
  <c r="C64" i="47"/>
  <c r="B64" i="47"/>
  <c r="W63" i="47"/>
  <c r="V63" i="47"/>
  <c r="U63" i="47"/>
  <c r="T63" i="47"/>
  <c r="S63" i="47"/>
  <c r="R63" i="47"/>
  <c r="Q63" i="47"/>
  <c r="P63" i="47"/>
  <c r="O63" i="47"/>
  <c r="N63" i="47"/>
  <c r="M63" i="47"/>
  <c r="L63" i="47"/>
  <c r="K63" i="47"/>
  <c r="J63" i="47"/>
  <c r="I63" i="47"/>
  <c r="H63" i="47"/>
  <c r="G63" i="47"/>
  <c r="F63" i="47"/>
  <c r="E63" i="47"/>
  <c r="D63" i="47"/>
  <c r="C63" i="47"/>
  <c r="B63" i="47"/>
  <c r="W62" i="47"/>
  <c r="V62" i="47"/>
  <c r="U62" i="47"/>
  <c r="T62" i="47"/>
  <c r="S62" i="47"/>
  <c r="R62" i="47"/>
  <c r="Q62" i="47"/>
  <c r="P62" i="47"/>
  <c r="O62" i="47"/>
  <c r="N62" i="47"/>
  <c r="M62" i="47"/>
  <c r="L62" i="47"/>
  <c r="K62" i="47"/>
  <c r="J62" i="47"/>
  <c r="I62" i="47"/>
  <c r="H62" i="47"/>
  <c r="G62" i="47"/>
  <c r="F62" i="47"/>
  <c r="E62" i="47"/>
  <c r="D62" i="47"/>
  <c r="C62" i="47"/>
  <c r="B62" i="47"/>
  <c r="W61" i="47"/>
  <c r="V61" i="47"/>
  <c r="U61" i="47"/>
  <c r="T61" i="47"/>
  <c r="S61" i="47"/>
  <c r="R61" i="47"/>
  <c r="Q61" i="47"/>
  <c r="P61" i="47"/>
  <c r="O61" i="47"/>
  <c r="N61" i="47"/>
  <c r="M61" i="47"/>
  <c r="L61" i="47"/>
  <c r="K61" i="47"/>
  <c r="J61" i="47"/>
  <c r="I61" i="47"/>
  <c r="H61" i="47"/>
  <c r="G61" i="47"/>
  <c r="F61" i="47"/>
  <c r="E61" i="47"/>
  <c r="D61" i="47"/>
  <c r="C61" i="47"/>
  <c r="B61" i="47"/>
  <c r="W59" i="47"/>
  <c r="V59" i="47"/>
  <c r="U59" i="47"/>
  <c r="T59" i="47"/>
  <c r="S59" i="47"/>
  <c r="R59" i="47"/>
  <c r="Q59" i="47"/>
  <c r="P59" i="47"/>
  <c r="O59" i="47"/>
  <c r="N59" i="47"/>
  <c r="M59" i="47"/>
  <c r="L59" i="47"/>
  <c r="K59" i="47"/>
  <c r="J59" i="47"/>
  <c r="I59" i="47"/>
  <c r="H59" i="47"/>
  <c r="G59" i="47"/>
  <c r="F59" i="47"/>
  <c r="E59" i="47"/>
  <c r="D59" i="47"/>
  <c r="C59" i="47"/>
  <c r="B59" i="47"/>
  <c r="W58" i="47"/>
  <c r="V58" i="47"/>
  <c r="U58" i="47"/>
  <c r="T58" i="47"/>
  <c r="S58" i="47"/>
  <c r="R58" i="47"/>
  <c r="Q58" i="47"/>
  <c r="P58" i="47"/>
  <c r="O58" i="47"/>
  <c r="N58" i="47"/>
  <c r="M58" i="47"/>
  <c r="L58" i="47"/>
  <c r="K58" i="47"/>
  <c r="J58" i="47"/>
  <c r="I58" i="47"/>
  <c r="H58" i="47"/>
  <c r="G58" i="47"/>
  <c r="F58" i="47"/>
  <c r="E58" i="47"/>
  <c r="D58" i="47"/>
  <c r="C58" i="47"/>
  <c r="B58" i="47"/>
  <c r="W57" i="47"/>
  <c r="V57" i="47"/>
  <c r="U57" i="47"/>
  <c r="T57" i="47"/>
  <c r="S57" i="47"/>
  <c r="R57" i="47"/>
  <c r="Q57" i="47"/>
  <c r="P57" i="47"/>
  <c r="O57" i="47"/>
  <c r="N57" i="47"/>
  <c r="M57" i="47"/>
  <c r="L57" i="47"/>
  <c r="K57" i="47"/>
  <c r="J57" i="47"/>
  <c r="I57" i="47"/>
  <c r="H57" i="47"/>
  <c r="G57" i="47"/>
  <c r="F57" i="47"/>
  <c r="E57" i="47"/>
  <c r="D57" i="47"/>
  <c r="C57" i="47"/>
  <c r="B57" i="47"/>
  <c r="W56" i="47"/>
  <c r="V56" i="47"/>
  <c r="U56" i="47"/>
  <c r="T56" i="47"/>
  <c r="S56" i="47"/>
  <c r="R56" i="47"/>
  <c r="Q56" i="47"/>
  <c r="P56" i="47"/>
  <c r="O56" i="47"/>
  <c r="N56" i="47"/>
  <c r="M56" i="47"/>
  <c r="L56" i="47"/>
  <c r="K56" i="47"/>
  <c r="J56" i="47"/>
  <c r="I56" i="47"/>
  <c r="H56" i="47"/>
  <c r="G56" i="47"/>
  <c r="F56" i="47"/>
  <c r="E56" i="47"/>
  <c r="D56" i="47"/>
  <c r="C56" i="47"/>
  <c r="B56" i="47"/>
  <c r="W55" i="47"/>
  <c r="V55" i="47"/>
  <c r="U55" i="47"/>
  <c r="T55" i="47"/>
  <c r="S55" i="47"/>
  <c r="R55" i="47"/>
  <c r="Q55" i="47"/>
  <c r="P55" i="47"/>
  <c r="O55" i="47"/>
  <c r="N55" i="47"/>
  <c r="M55" i="47"/>
  <c r="L55" i="47"/>
  <c r="K55" i="47"/>
  <c r="J55" i="47"/>
  <c r="I55" i="47"/>
  <c r="H55" i="47"/>
  <c r="G55" i="47"/>
  <c r="F55" i="47"/>
  <c r="E55" i="47"/>
  <c r="D55" i="47"/>
  <c r="C55" i="47"/>
  <c r="B55" i="47"/>
  <c r="W54" i="47"/>
  <c r="V54" i="47"/>
  <c r="U54" i="47"/>
  <c r="T54" i="47"/>
  <c r="S54" i="47"/>
  <c r="R54" i="47"/>
  <c r="Q54" i="47"/>
  <c r="P54" i="47"/>
  <c r="O54" i="47"/>
  <c r="N54" i="47"/>
  <c r="M54" i="47"/>
  <c r="L54" i="47"/>
  <c r="K54" i="47"/>
  <c r="J54" i="47"/>
  <c r="I54" i="47"/>
  <c r="H54" i="47"/>
  <c r="G54" i="47"/>
  <c r="F54" i="47"/>
  <c r="E54" i="47"/>
  <c r="D54" i="47"/>
  <c r="C54" i="47"/>
  <c r="B54" i="47"/>
  <c r="W53" i="47"/>
  <c r="V53" i="47"/>
  <c r="U53" i="47"/>
  <c r="T53" i="47"/>
  <c r="S53" i="47"/>
  <c r="R53" i="47"/>
  <c r="Q53" i="47"/>
  <c r="Q52" i="47" s="1"/>
  <c r="P53" i="47"/>
  <c r="O53" i="47"/>
  <c r="N53" i="47"/>
  <c r="M53" i="47"/>
  <c r="L53" i="47"/>
  <c r="K53" i="47"/>
  <c r="J53" i="47"/>
  <c r="J52" i="47" s="1"/>
  <c r="I53" i="47"/>
  <c r="H53" i="47"/>
  <c r="G53" i="47"/>
  <c r="F53" i="47"/>
  <c r="E53" i="47"/>
  <c r="D53" i="47"/>
  <c r="C53" i="47"/>
  <c r="B53" i="47"/>
  <c r="W28" i="47"/>
  <c r="V28" i="47"/>
  <c r="V60" i="47" s="1"/>
  <c r="U28" i="47"/>
  <c r="U60" i="47" s="1"/>
  <c r="T28" i="47"/>
  <c r="T60" i="47" s="1"/>
  <c r="S28" i="47"/>
  <c r="S60" i="47" s="1"/>
  <c r="R28" i="47"/>
  <c r="Q28" i="47"/>
  <c r="Q60" i="47" s="1"/>
  <c r="P28" i="47"/>
  <c r="O28" i="47"/>
  <c r="N28" i="47"/>
  <c r="N60" i="47" s="1"/>
  <c r="M28" i="47"/>
  <c r="M60" i="47" s="1"/>
  <c r="L28" i="47"/>
  <c r="L60" i="47" s="1"/>
  <c r="K28" i="47"/>
  <c r="K60" i="47" s="1"/>
  <c r="J28" i="47"/>
  <c r="I28" i="47"/>
  <c r="I60" i="47" s="1"/>
  <c r="H28" i="47"/>
  <c r="G28" i="47"/>
  <c r="F28" i="47"/>
  <c r="F60" i="47" s="1"/>
  <c r="E28" i="47"/>
  <c r="E60" i="47" s="1"/>
  <c r="D28" i="47"/>
  <c r="D60" i="47" s="1"/>
  <c r="C28" i="47"/>
  <c r="C60" i="47" s="1"/>
  <c r="B28" i="47"/>
  <c r="A1" i="47"/>
  <c r="W78" i="46"/>
  <c r="V78" i="46"/>
  <c r="U78" i="46"/>
  <c r="T78" i="46"/>
  <c r="S78" i="46"/>
  <c r="R78" i="46"/>
  <c r="Q78" i="46"/>
  <c r="P78" i="46"/>
  <c r="O78" i="46"/>
  <c r="N78" i="46"/>
  <c r="M78" i="46"/>
  <c r="L78" i="46"/>
  <c r="K78" i="46"/>
  <c r="J78" i="46"/>
  <c r="I78" i="46"/>
  <c r="H78" i="46"/>
  <c r="G78" i="46"/>
  <c r="F78" i="46"/>
  <c r="E78" i="46"/>
  <c r="D78" i="46"/>
  <c r="C78" i="46"/>
  <c r="B78" i="46"/>
  <c r="W76" i="46"/>
  <c r="V76" i="46"/>
  <c r="U76" i="46"/>
  <c r="T76" i="46"/>
  <c r="S76" i="46"/>
  <c r="R76" i="46"/>
  <c r="Q76" i="46"/>
  <c r="P76" i="46"/>
  <c r="O76" i="46"/>
  <c r="N76" i="46"/>
  <c r="M76" i="46"/>
  <c r="L76" i="46"/>
  <c r="K76" i="46"/>
  <c r="J76" i="46"/>
  <c r="I76" i="46"/>
  <c r="H76" i="46"/>
  <c r="G76" i="46"/>
  <c r="F76" i="46"/>
  <c r="E76" i="46"/>
  <c r="D76" i="46"/>
  <c r="C76" i="46"/>
  <c r="B76" i="46"/>
  <c r="W75" i="46"/>
  <c r="V75" i="46"/>
  <c r="U75" i="46"/>
  <c r="T75" i="46"/>
  <c r="S75" i="46"/>
  <c r="R75" i="46"/>
  <c r="Q75" i="46"/>
  <c r="P75" i="46"/>
  <c r="O75" i="46"/>
  <c r="N75" i="46"/>
  <c r="M75" i="46"/>
  <c r="L75" i="46"/>
  <c r="K75" i="46"/>
  <c r="J75" i="46"/>
  <c r="I75" i="46"/>
  <c r="H75" i="46"/>
  <c r="G75" i="46"/>
  <c r="F75" i="46"/>
  <c r="E75" i="46"/>
  <c r="D75" i="46"/>
  <c r="C75" i="46"/>
  <c r="B75" i="46"/>
  <c r="W74" i="46"/>
  <c r="V74" i="46"/>
  <c r="U74" i="46"/>
  <c r="T74" i="46"/>
  <c r="S74" i="46"/>
  <c r="R74" i="46"/>
  <c r="Q74" i="46"/>
  <c r="P74" i="46"/>
  <c r="O74" i="46"/>
  <c r="N74" i="46"/>
  <c r="M74" i="46"/>
  <c r="L74" i="46"/>
  <c r="K74" i="46"/>
  <c r="J74" i="46"/>
  <c r="I74" i="46"/>
  <c r="H74" i="46"/>
  <c r="G74" i="46"/>
  <c r="F74" i="46"/>
  <c r="E74" i="46"/>
  <c r="D74" i="46"/>
  <c r="C74" i="46"/>
  <c r="B74" i="46"/>
  <c r="W73" i="46"/>
  <c r="V73" i="46"/>
  <c r="U73" i="46"/>
  <c r="T73" i="46"/>
  <c r="S73" i="46"/>
  <c r="R73" i="46"/>
  <c r="Q73" i="46"/>
  <c r="P73" i="46"/>
  <c r="O73" i="46"/>
  <c r="N73" i="46"/>
  <c r="M73" i="46"/>
  <c r="L73" i="46"/>
  <c r="K73" i="46"/>
  <c r="J73" i="46"/>
  <c r="I73" i="46"/>
  <c r="H73" i="46"/>
  <c r="G73" i="46"/>
  <c r="F73" i="46"/>
  <c r="E73" i="46"/>
  <c r="D73" i="46"/>
  <c r="C73" i="46"/>
  <c r="B73" i="46"/>
  <c r="W72" i="46"/>
  <c r="V72" i="46"/>
  <c r="U72" i="46"/>
  <c r="T72" i="46"/>
  <c r="S72" i="46"/>
  <c r="R72" i="46"/>
  <c r="Q72" i="46"/>
  <c r="P72" i="46"/>
  <c r="O72" i="46"/>
  <c r="N72" i="46"/>
  <c r="M72" i="46"/>
  <c r="L72" i="46"/>
  <c r="K72" i="46"/>
  <c r="J72" i="46"/>
  <c r="I72" i="46"/>
  <c r="H72" i="46"/>
  <c r="G72" i="46"/>
  <c r="F72" i="46"/>
  <c r="E72" i="46"/>
  <c r="D72" i="46"/>
  <c r="C72" i="46"/>
  <c r="B72" i="46"/>
  <c r="W71" i="46"/>
  <c r="V71" i="46"/>
  <c r="U71" i="46"/>
  <c r="T71" i="46"/>
  <c r="S71" i="46"/>
  <c r="R71" i="46"/>
  <c r="Q71" i="46"/>
  <c r="P71" i="46"/>
  <c r="O71" i="46"/>
  <c r="N71" i="46"/>
  <c r="M71" i="46"/>
  <c r="L71" i="46"/>
  <c r="K71" i="46"/>
  <c r="J71" i="46"/>
  <c r="I71" i="46"/>
  <c r="H71" i="46"/>
  <c r="G71" i="46"/>
  <c r="F71" i="46"/>
  <c r="E71" i="46"/>
  <c r="D71" i="46"/>
  <c r="C71" i="46"/>
  <c r="B71" i="46"/>
  <c r="W70" i="46"/>
  <c r="V70" i="46"/>
  <c r="U70" i="46"/>
  <c r="T70" i="46"/>
  <c r="S70" i="46"/>
  <c r="R70" i="46"/>
  <c r="Q70" i="46"/>
  <c r="P70" i="46"/>
  <c r="O70" i="46"/>
  <c r="N70" i="46"/>
  <c r="M70" i="46"/>
  <c r="L70" i="46"/>
  <c r="K70" i="46"/>
  <c r="J70" i="46"/>
  <c r="I70" i="46"/>
  <c r="H70" i="46"/>
  <c r="G70" i="46"/>
  <c r="F70" i="46"/>
  <c r="E70" i="46"/>
  <c r="D70" i="46"/>
  <c r="C70" i="46"/>
  <c r="B70" i="46"/>
  <c r="W69" i="46"/>
  <c r="V69" i="46"/>
  <c r="U69" i="46"/>
  <c r="T69" i="46"/>
  <c r="S69" i="46"/>
  <c r="R69" i="46"/>
  <c r="Q69" i="46"/>
  <c r="P69" i="46"/>
  <c r="O69" i="46"/>
  <c r="N69" i="46"/>
  <c r="M69" i="46"/>
  <c r="L69" i="46"/>
  <c r="K69" i="46"/>
  <c r="J69" i="46"/>
  <c r="I69" i="46"/>
  <c r="H69" i="46"/>
  <c r="G69" i="46"/>
  <c r="F69" i="46"/>
  <c r="E69" i="46"/>
  <c r="D69" i="46"/>
  <c r="C69" i="46"/>
  <c r="B69" i="46"/>
  <c r="W65" i="46"/>
  <c r="V65" i="46"/>
  <c r="U65" i="46"/>
  <c r="T65" i="46"/>
  <c r="S65" i="46"/>
  <c r="R65" i="46"/>
  <c r="Q65" i="46"/>
  <c r="P65" i="46"/>
  <c r="O65" i="46"/>
  <c r="N65" i="46"/>
  <c r="M65" i="46"/>
  <c r="L65" i="46"/>
  <c r="K65" i="46"/>
  <c r="J65" i="46"/>
  <c r="I65" i="46"/>
  <c r="H65" i="46"/>
  <c r="G65" i="46"/>
  <c r="F65" i="46"/>
  <c r="E65" i="46"/>
  <c r="D65" i="46"/>
  <c r="C65" i="46"/>
  <c r="B65" i="46"/>
  <c r="W64" i="46"/>
  <c r="V64" i="46"/>
  <c r="U64" i="46"/>
  <c r="T64" i="46"/>
  <c r="S64" i="46"/>
  <c r="R64" i="46"/>
  <c r="Q64" i="46"/>
  <c r="P64" i="46"/>
  <c r="O64" i="46"/>
  <c r="N64" i="46"/>
  <c r="M64" i="46"/>
  <c r="L64" i="46"/>
  <c r="K64" i="46"/>
  <c r="J64" i="46"/>
  <c r="I64" i="46"/>
  <c r="H64" i="46"/>
  <c r="G64" i="46"/>
  <c r="F64" i="46"/>
  <c r="E64" i="46"/>
  <c r="D64" i="46"/>
  <c r="C64" i="46"/>
  <c r="B64" i="46"/>
  <c r="W63" i="46"/>
  <c r="V63" i="46"/>
  <c r="U63" i="46"/>
  <c r="T63" i="46"/>
  <c r="S63" i="46"/>
  <c r="R63" i="46"/>
  <c r="Q63" i="46"/>
  <c r="P63" i="46"/>
  <c r="O63" i="46"/>
  <c r="N63" i="46"/>
  <c r="M63" i="46"/>
  <c r="L63" i="46"/>
  <c r="K63" i="46"/>
  <c r="J63" i="46"/>
  <c r="I63" i="46"/>
  <c r="H63" i="46"/>
  <c r="G63" i="46"/>
  <c r="F63" i="46"/>
  <c r="E63" i="46"/>
  <c r="D63" i="46"/>
  <c r="C63" i="46"/>
  <c r="B63" i="46"/>
  <c r="W62" i="46"/>
  <c r="V62" i="46"/>
  <c r="U62" i="46"/>
  <c r="T62" i="46"/>
  <c r="S62" i="46"/>
  <c r="R62" i="46"/>
  <c r="Q62" i="46"/>
  <c r="P62" i="46"/>
  <c r="O62" i="46"/>
  <c r="N62" i="46"/>
  <c r="M62" i="46"/>
  <c r="L62" i="46"/>
  <c r="K62" i="46"/>
  <c r="J62" i="46"/>
  <c r="I62" i="46"/>
  <c r="H62" i="46"/>
  <c r="G62" i="46"/>
  <c r="F62" i="46"/>
  <c r="E62" i="46"/>
  <c r="D62" i="46"/>
  <c r="C62" i="46"/>
  <c r="B62" i="46"/>
  <c r="W61" i="46"/>
  <c r="V61" i="46"/>
  <c r="U61" i="46"/>
  <c r="T61" i="46"/>
  <c r="S61" i="46"/>
  <c r="R61" i="46"/>
  <c r="Q61" i="46"/>
  <c r="P61" i="46"/>
  <c r="O61" i="46"/>
  <c r="N61" i="46"/>
  <c r="M61" i="46"/>
  <c r="L61" i="46"/>
  <c r="K61" i="46"/>
  <c r="J61" i="46"/>
  <c r="I61" i="46"/>
  <c r="H61" i="46"/>
  <c r="G61" i="46"/>
  <c r="F61" i="46"/>
  <c r="E61" i="46"/>
  <c r="D61" i="46"/>
  <c r="C61" i="46"/>
  <c r="B61" i="46"/>
  <c r="W59" i="46"/>
  <c r="V59" i="46"/>
  <c r="U59" i="46"/>
  <c r="T59" i="46"/>
  <c r="S59" i="46"/>
  <c r="R59" i="46"/>
  <c r="Q59" i="46"/>
  <c r="P59" i="46"/>
  <c r="O59" i="46"/>
  <c r="N59" i="46"/>
  <c r="M59" i="46"/>
  <c r="L59" i="46"/>
  <c r="K59" i="46"/>
  <c r="J59" i="46"/>
  <c r="I59" i="46"/>
  <c r="H59" i="46"/>
  <c r="G59" i="46"/>
  <c r="F59" i="46"/>
  <c r="E59" i="46"/>
  <c r="D59" i="46"/>
  <c r="C59" i="46"/>
  <c r="B59" i="46"/>
  <c r="W58" i="46"/>
  <c r="V58" i="46"/>
  <c r="U58" i="46"/>
  <c r="T58" i="46"/>
  <c r="S58" i="46"/>
  <c r="R58" i="46"/>
  <c r="Q58" i="46"/>
  <c r="P58" i="46"/>
  <c r="O58" i="46"/>
  <c r="N58" i="46"/>
  <c r="M58" i="46"/>
  <c r="L58" i="46"/>
  <c r="K58" i="46"/>
  <c r="J58" i="46"/>
  <c r="I58" i="46"/>
  <c r="H58" i="46"/>
  <c r="G58" i="46"/>
  <c r="F58" i="46"/>
  <c r="E58" i="46"/>
  <c r="D58" i="46"/>
  <c r="C58" i="46"/>
  <c r="B58" i="46"/>
  <c r="W57" i="46"/>
  <c r="V57" i="46"/>
  <c r="U57" i="46"/>
  <c r="T57" i="46"/>
  <c r="S57" i="46"/>
  <c r="R57" i="46"/>
  <c r="Q57" i="46"/>
  <c r="P57" i="46"/>
  <c r="O57" i="46"/>
  <c r="N57" i="46"/>
  <c r="M57" i="46"/>
  <c r="L57" i="46"/>
  <c r="K57" i="46"/>
  <c r="J57" i="46"/>
  <c r="I57" i="46"/>
  <c r="H57" i="46"/>
  <c r="G57" i="46"/>
  <c r="F57" i="46"/>
  <c r="E57" i="46"/>
  <c r="D57" i="46"/>
  <c r="C57" i="46"/>
  <c r="B57" i="46"/>
  <c r="W56" i="46"/>
  <c r="V56" i="46"/>
  <c r="U56" i="46"/>
  <c r="T56" i="46"/>
  <c r="S56" i="46"/>
  <c r="R56" i="46"/>
  <c r="Q56" i="46"/>
  <c r="P56" i="46"/>
  <c r="P52" i="46" s="1"/>
  <c r="O56" i="46"/>
  <c r="N56" i="46"/>
  <c r="M56" i="46"/>
  <c r="L56" i="46"/>
  <c r="K56" i="46"/>
  <c r="J56" i="46"/>
  <c r="I56" i="46"/>
  <c r="I52" i="46" s="1"/>
  <c r="H56" i="46"/>
  <c r="G56" i="46"/>
  <c r="F56" i="46"/>
  <c r="E56" i="46"/>
  <c r="D56" i="46"/>
  <c r="C56" i="46"/>
  <c r="B56" i="46"/>
  <c r="W55" i="46"/>
  <c r="V55" i="46"/>
  <c r="U55" i="46"/>
  <c r="T55" i="46"/>
  <c r="S55" i="46"/>
  <c r="R55" i="46"/>
  <c r="Q55" i="46"/>
  <c r="P55" i="46"/>
  <c r="O55" i="46"/>
  <c r="N55" i="46"/>
  <c r="M55" i="46"/>
  <c r="L55" i="46"/>
  <c r="K55" i="46"/>
  <c r="J55" i="46"/>
  <c r="I55" i="46"/>
  <c r="H55" i="46"/>
  <c r="G55" i="46"/>
  <c r="F55" i="46"/>
  <c r="E55" i="46"/>
  <c r="D55" i="46"/>
  <c r="C55" i="46"/>
  <c r="B55" i="46"/>
  <c r="W54" i="46"/>
  <c r="V54" i="46"/>
  <c r="U54" i="46"/>
  <c r="T54" i="46"/>
  <c r="S54" i="46"/>
  <c r="R54" i="46"/>
  <c r="Q54" i="46"/>
  <c r="P54" i="46"/>
  <c r="O54" i="46"/>
  <c r="N54" i="46"/>
  <c r="M54" i="46"/>
  <c r="L54" i="46"/>
  <c r="K54" i="46"/>
  <c r="J54" i="46"/>
  <c r="I54" i="46"/>
  <c r="H54" i="46"/>
  <c r="G54" i="46"/>
  <c r="F54" i="46"/>
  <c r="E54" i="46"/>
  <c r="D54" i="46"/>
  <c r="C54" i="46"/>
  <c r="B54" i="46"/>
  <c r="W53" i="46"/>
  <c r="V53" i="46"/>
  <c r="U53" i="46"/>
  <c r="T53" i="46"/>
  <c r="S53" i="46"/>
  <c r="R53" i="46"/>
  <c r="Q53" i="46"/>
  <c r="P53" i="46"/>
  <c r="O53" i="46"/>
  <c r="N53" i="46"/>
  <c r="M53" i="46"/>
  <c r="L53" i="46"/>
  <c r="K53" i="46"/>
  <c r="J53" i="46"/>
  <c r="I53" i="46"/>
  <c r="H53" i="46"/>
  <c r="G53" i="46"/>
  <c r="F53" i="46"/>
  <c r="E53" i="46"/>
  <c r="D53" i="46"/>
  <c r="C53" i="46"/>
  <c r="B53" i="46"/>
  <c r="W28" i="46"/>
  <c r="V28" i="46"/>
  <c r="U28" i="46"/>
  <c r="U60" i="46" s="1"/>
  <c r="T28" i="46"/>
  <c r="T60" i="46" s="1"/>
  <c r="S28" i="46"/>
  <c r="R28" i="46"/>
  <c r="Q28" i="46"/>
  <c r="P28" i="46"/>
  <c r="P60" i="46" s="1"/>
  <c r="O28" i="46"/>
  <c r="N28" i="46"/>
  <c r="M28" i="46"/>
  <c r="M60" i="46" s="1"/>
  <c r="L28" i="46"/>
  <c r="L60" i="46" s="1"/>
  <c r="K28" i="46"/>
  <c r="J28" i="46"/>
  <c r="I28" i="46"/>
  <c r="H28" i="46"/>
  <c r="H60" i="46" s="1"/>
  <c r="G28" i="46"/>
  <c r="F28" i="46"/>
  <c r="E28" i="46"/>
  <c r="E60" i="46" s="1"/>
  <c r="D28" i="46"/>
  <c r="D60" i="46" s="1"/>
  <c r="C28" i="46"/>
  <c r="B28" i="46"/>
  <c r="A1" i="46"/>
  <c r="W78" i="45"/>
  <c r="V78" i="45"/>
  <c r="U78" i="45"/>
  <c r="T78" i="45"/>
  <c r="S78" i="45"/>
  <c r="R78" i="45"/>
  <c r="Q78" i="45"/>
  <c r="P78" i="45"/>
  <c r="O78" i="45"/>
  <c r="N78" i="45"/>
  <c r="M78" i="45"/>
  <c r="L78" i="45"/>
  <c r="K78" i="45"/>
  <c r="J78" i="45"/>
  <c r="I78" i="45"/>
  <c r="H78" i="45"/>
  <c r="G78" i="45"/>
  <c r="F78" i="45"/>
  <c r="E78" i="45"/>
  <c r="D78" i="45"/>
  <c r="C78" i="45"/>
  <c r="B78" i="45"/>
  <c r="W76" i="45"/>
  <c r="V76" i="45"/>
  <c r="U76" i="45"/>
  <c r="T76" i="45"/>
  <c r="S76" i="45"/>
  <c r="R76" i="45"/>
  <c r="Q76" i="45"/>
  <c r="P76" i="45"/>
  <c r="O76" i="45"/>
  <c r="N76" i="45"/>
  <c r="M76" i="45"/>
  <c r="L76" i="45"/>
  <c r="K76" i="45"/>
  <c r="J76" i="45"/>
  <c r="I76" i="45"/>
  <c r="H76" i="45"/>
  <c r="G76" i="45"/>
  <c r="F76" i="45"/>
  <c r="E76" i="45"/>
  <c r="D76" i="45"/>
  <c r="C76" i="45"/>
  <c r="B76" i="45"/>
  <c r="W75" i="45"/>
  <c r="V75" i="45"/>
  <c r="U75" i="45"/>
  <c r="T75" i="45"/>
  <c r="S75" i="45"/>
  <c r="R75" i="45"/>
  <c r="Q75" i="45"/>
  <c r="P75" i="45"/>
  <c r="O75" i="45"/>
  <c r="N75" i="45"/>
  <c r="M75" i="45"/>
  <c r="L75" i="45"/>
  <c r="K75" i="45"/>
  <c r="J75" i="45"/>
  <c r="I75" i="45"/>
  <c r="H75" i="45"/>
  <c r="G75" i="45"/>
  <c r="F75" i="45"/>
  <c r="E75" i="45"/>
  <c r="D75" i="45"/>
  <c r="C75" i="45"/>
  <c r="B75" i="45"/>
  <c r="W74" i="45"/>
  <c r="V74" i="45"/>
  <c r="U74" i="45"/>
  <c r="T74" i="45"/>
  <c r="S74" i="45"/>
  <c r="R74" i="45"/>
  <c r="Q74" i="45"/>
  <c r="P74" i="45"/>
  <c r="O74" i="45"/>
  <c r="N74" i="45"/>
  <c r="M74" i="45"/>
  <c r="L74" i="45"/>
  <c r="K74" i="45"/>
  <c r="J74" i="45"/>
  <c r="I74" i="45"/>
  <c r="H74" i="45"/>
  <c r="G74" i="45"/>
  <c r="F74" i="45"/>
  <c r="E74" i="45"/>
  <c r="D74" i="45"/>
  <c r="C74" i="45"/>
  <c r="B74" i="45"/>
  <c r="W73" i="45"/>
  <c r="V73" i="45"/>
  <c r="U73" i="45"/>
  <c r="T73" i="45"/>
  <c r="S73" i="45"/>
  <c r="R73" i="45"/>
  <c r="Q73" i="45"/>
  <c r="P73" i="45"/>
  <c r="O73" i="45"/>
  <c r="N73" i="45"/>
  <c r="M73" i="45"/>
  <c r="L73" i="45"/>
  <c r="K73" i="45"/>
  <c r="J73" i="45"/>
  <c r="I73" i="45"/>
  <c r="H73" i="45"/>
  <c r="G73" i="45"/>
  <c r="F73" i="45"/>
  <c r="E73" i="45"/>
  <c r="D73" i="45"/>
  <c r="C73" i="45"/>
  <c r="B73" i="45"/>
  <c r="W72" i="45"/>
  <c r="V72" i="45"/>
  <c r="U72" i="45"/>
  <c r="T72" i="45"/>
  <c r="S72" i="45"/>
  <c r="R72" i="45"/>
  <c r="Q72" i="45"/>
  <c r="P72" i="45"/>
  <c r="O72" i="45"/>
  <c r="N72" i="45"/>
  <c r="M72" i="45"/>
  <c r="L72" i="45"/>
  <c r="K72" i="45"/>
  <c r="J72" i="45"/>
  <c r="I72" i="45"/>
  <c r="H72" i="45"/>
  <c r="G72" i="45"/>
  <c r="F72" i="45"/>
  <c r="E72" i="45"/>
  <c r="D72" i="45"/>
  <c r="C72" i="45"/>
  <c r="B72" i="45"/>
  <c r="W71" i="45"/>
  <c r="V71" i="45"/>
  <c r="U71" i="45"/>
  <c r="T71" i="45"/>
  <c r="S71" i="45"/>
  <c r="R71" i="45"/>
  <c r="Q71" i="45"/>
  <c r="P71" i="45"/>
  <c r="O71" i="45"/>
  <c r="N71" i="45"/>
  <c r="M71" i="45"/>
  <c r="L71" i="45"/>
  <c r="K71" i="45"/>
  <c r="J71" i="45"/>
  <c r="I71" i="45"/>
  <c r="H71" i="45"/>
  <c r="G71" i="45"/>
  <c r="F71" i="45"/>
  <c r="E71" i="45"/>
  <c r="D71" i="45"/>
  <c r="C71" i="45"/>
  <c r="B71" i="45"/>
  <c r="W70" i="45"/>
  <c r="V70" i="45"/>
  <c r="U70" i="45"/>
  <c r="T70" i="45"/>
  <c r="S70" i="45"/>
  <c r="R70" i="45"/>
  <c r="Q70" i="45"/>
  <c r="P70" i="45"/>
  <c r="O70" i="45"/>
  <c r="N70" i="45"/>
  <c r="M70" i="45"/>
  <c r="L70" i="45"/>
  <c r="K70" i="45"/>
  <c r="J70" i="45"/>
  <c r="I70" i="45"/>
  <c r="H70" i="45"/>
  <c r="G70" i="45"/>
  <c r="F70" i="45"/>
  <c r="E70" i="45"/>
  <c r="D70" i="45"/>
  <c r="C70" i="45"/>
  <c r="B70" i="45"/>
  <c r="W65" i="45"/>
  <c r="V65" i="45"/>
  <c r="U65" i="45"/>
  <c r="T65" i="45"/>
  <c r="S65" i="45"/>
  <c r="R65" i="45"/>
  <c r="Q65" i="45"/>
  <c r="P65" i="45"/>
  <c r="O65" i="45"/>
  <c r="N65" i="45"/>
  <c r="M65" i="45"/>
  <c r="L65" i="45"/>
  <c r="K65" i="45"/>
  <c r="J65" i="45"/>
  <c r="I65" i="45"/>
  <c r="H65" i="45"/>
  <c r="G65" i="45"/>
  <c r="F65" i="45"/>
  <c r="E65" i="45"/>
  <c r="D65" i="45"/>
  <c r="C65" i="45"/>
  <c r="B65" i="45"/>
  <c r="W64" i="45"/>
  <c r="V64" i="45"/>
  <c r="U64" i="45"/>
  <c r="T64" i="45"/>
  <c r="S64" i="45"/>
  <c r="R64" i="45"/>
  <c r="Q64" i="45"/>
  <c r="P64" i="45"/>
  <c r="O64" i="45"/>
  <c r="N64" i="45"/>
  <c r="M64" i="45"/>
  <c r="L64" i="45"/>
  <c r="K64" i="45"/>
  <c r="J64" i="45"/>
  <c r="I64" i="45"/>
  <c r="H64" i="45"/>
  <c r="G64" i="45"/>
  <c r="F64" i="45"/>
  <c r="E64" i="45"/>
  <c r="D64" i="45"/>
  <c r="C64" i="45"/>
  <c r="B64" i="45"/>
  <c r="W63" i="45"/>
  <c r="V63" i="45"/>
  <c r="U63" i="45"/>
  <c r="T63" i="45"/>
  <c r="S63" i="45"/>
  <c r="R63" i="45"/>
  <c r="Q63" i="45"/>
  <c r="P63" i="45"/>
  <c r="O63" i="45"/>
  <c r="N63" i="45"/>
  <c r="M63" i="45"/>
  <c r="L63" i="45"/>
  <c r="K63" i="45"/>
  <c r="J63" i="45"/>
  <c r="I63" i="45"/>
  <c r="H63" i="45"/>
  <c r="G63" i="45"/>
  <c r="F63" i="45"/>
  <c r="E63" i="45"/>
  <c r="D63" i="45"/>
  <c r="C63" i="45"/>
  <c r="B63" i="45"/>
  <c r="W62" i="45"/>
  <c r="V62" i="45"/>
  <c r="U62" i="45"/>
  <c r="T62" i="45"/>
  <c r="S62" i="45"/>
  <c r="R62" i="45"/>
  <c r="Q62" i="45"/>
  <c r="P62" i="45"/>
  <c r="O62" i="45"/>
  <c r="N62" i="45"/>
  <c r="M62" i="45"/>
  <c r="L62" i="45"/>
  <c r="K62" i="45"/>
  <c r="J62" i="45"/>
  <c r="I62" i="45"/>
  <c r="H62" i="45"/>
  <c r="G62" i="45"/>
  <c r="F62" i="45"/>
  <c r="E62" i="45"/>
  <c r="D62" i="45"/>
  <c r="C62" i="45"/>
  <c r="B62" i="45"/>
  <c r="W61" i="45"/>
  <c r="V61" i="45"/>
  <c r="U61" i="45"/>
  <c r="T61" i="45"/>
  <c r="S61" i="45"/>
  <c r="R61" i="45"/>
  <c r="Q61" i="45"/>
  <c r="P61" i="45"/>
  <c r="O61" i="45"/>
  <c r="N61" i="45"/>
  <c r="M61" i="45"/>
  <c r="L61" i="45"/>
  <c r="K61" i="45"/>
  <c r="J61" i="45"/>
  <c r="I61" i="45"/>
  <c r="H61" i="45"/>
  <c r="G61" i="45"/>
  <c r="F61" i="45"/>
  <c r="E61" i="45"/>
  <c r="D61" i="45"/>
  <c r="C61" i="45"/>
  <c r="B61" i="45"/>
  <c r="U60" i="45"/>
  <c r="W59" i="45"/>
  <c r="V59" i="45"/>
  <c r="U59" i="45"/>
  <c r="T59" i="45"/>
  <c r="S59" i="45"/>
  <c r="R59" i="45"/>
  <c r="Q59" i="45"/>
  <c r="P59" i="45"/>
  <c r="O59" i="45"/>
  <c r="N59" i="45"/>
  <c r="M59" i="45"/>
  <c r="L59" i="45"/>
  <c r="K59" i="45"/>
  <c r="J59" i="45"/>
  <c r="I59" i="45"/>
  <c r="H59" i="45"/>
  <c r="G59" i="45"/>
  <c r="F59" i="45"/>
  <c r="E59" i="45"/>
  <c r="D59" i="45"/>
  <c r="C59" i="45"/>
  <c r="B59" i="45"/>
  <c r="W58" i="45"/>
  <c r="V58" i="45"/>
  <c r="U58" i="45"/>
  <c r="T58" i="45"/>
  <c r="S58" i="45"/>
  <c r="R58" i="45"/>
  <c r="Q58" i="45"/>
  <c r="P58" i="45"/>
  <c r="O58" i="45"/>
  <c r="N58" i="45"/>
  <c r="M58" i="45"/>
  <c r="L58" i="45"/>
  <c r="K58" i="45"/>
  <c r="J58" i="45"/>
  <c r="I58" i="45"/>
  <c r="H58" i="45"/>
  <c r="G58" i="45"/>
  <c r="F58" i="45"/>
  <c r="E58" i="45"/>
  <c r="D58" i="45"/>
  <c r="C58" i="45"/>
  <c r="B58" i="45"/>
  <c r="W57" i="45"/>
  <c r="V57" i="45"/>
  <c r="U57" i="45"/>
  <c r="T57" i="45"/>
  <c r="S57" i="45"/>
  <c r="R57" i="45"/>
  <c r="Q57" i="45"/>
  <c r="P57" i="45"/>
  <c r="O57" i="45"/>
  <c r="N57" i="45"/>
  <c r="M57" i="45"/>
  <c r="L57" i="45"/>
  <c r="K57" i="45"/>
  <c r="J57" i="45"/>
  <c r="I57" i="45"/>
  <c r="H57" i="45"/>
  <c r="G57" i="45"/>
  <c r="F57" i="45"/>
  <c r="E57" i="45"/>
  <c r="D57" i="45"/>
  <c r="C57" i="45"/>
  <c r="B57" i="45"/>
  <c r="W56" i="45"/>
  <c r="V56" i="45"/>
  <c r="U56" i="45"/>
  <c r="T56" i="45"/>
  <c r="S56" i="45"/>
  <c r="R56" i="45"/>
  <c r="Q56" i="45"/>
  <c r="P56" i="45"/>
  <c r="O56" i="45"/>
  <c r="N56" i="45"/>
  <c r="M56" i="45"/>
  <c r="L56" i="45"/>
  <c r="K56" i="45"/>
  <c r="J56" i="45"/>
  <c r="I56" i="45"/>
  <c r="H56" i="45"/>
  <c r="G56" i="45"/>
  <c r="F56" i="45"/>
  <c r="E56" i="45"/>
  <c r="D56" i="45"/>
  <c r="C56" i="45"/>
  <c r="B56" i="45"/>
  <c r="W55" i="45"/>
  <c r="V55" i="45"/>
  <c r="U55" i="45"/>
  <c r="T55" i="45"/>
  <c r="S55" i="45"/>
  <c r="R55" i="45"/>
  <c r="Q55" i="45"/>
  <c r="P55" i="45"/>
  <c r="O55" i="45"/>
  <c r="N55" i="45"/>
  <c r="M55" i="45"/>
  <c r="L55" i="45"/>
  <c r="K55" i="45"/>
  <c r="J55" i="45"/>
  <c r="I55" i="45"/>
  <c r="H55" i="45"/>
  <c r="G55" i="45"/>
  <c r="F55" i="45"/>
  <c r="E55" i="45"/>
  <c r="D55" i="45"/>
  <c r="C55" i="45"/>
  <c r="B55" i="45"/>
  <c r="W54" i="45"/>
  <c r="V54" i="45"/>
  <c r="U54" i="45"/>
  <c r="T54" i="45"/>
  <c r="S54" i="45"/>
  <c r="R54" i="45"/>
  <c r="Q54" i="45"/>
  <c r="P54" i="45"/>
  <c r="O54" i="45"/>
  <c r="N54" i="45"/>
  <c r="M54" i="45"/>
  <c r="L54" i="45"/>
  <c r="K54" i="45"/>
  <c r="J54" i="45"/>
  <c r="I54" i="45"/>
  <c r="H54" i="45"/>
  <c r="G54" i="45"/>
  <c r="F54" i="45"/>
  <c r="E54" i="45"/>
  <c r="D54" i="45"/>
  <c r="C54" i="45"/>
  <c r="B54" i="45"/>
  <c r="W53" i="45"/>
  <c r="V53" i="45"/>
  <c r="U53" i="45"/>
  <c r="T53" i="45"/>
  <c r="S53" i="45"/>
  <c r="R53" i="45"/>
  <c r="Q53" i="45"/>
  <c r="P53" i="45"/>
  <c r="O53" i="45"/>
  <c r="N53" i="45"/>
  <c r="M53" i="45"/>
  <c r="L53" i="45"/>
  <c r="K53" i="45"/>
  <c r="J53" i="45"/>
  <c r="I53" i="45"/>
  <c r="H53" i="45"/>
  <c r="G53" i="45"/>
  <c r="F53" i="45"/>
  <c r="E53" i="45"/>
  <c r="D53" i="45"/>
  <c r="C53" i="45"/>
  <c r="B53" i="45"/>
  <c r="B52" i="45" s="1"/>
  <c r="W28" i="45"/>
  <c r="W77" i="45" s="1"/>
  <c r="V28" i="45"/>
  <c r="V77" i="45" s="1"/>
  <c r="U28" i="45"/>
  <c r="U77" i="45" s="1"/>
  <c r="T28" i="45"/>
  <c r="T60" i="45" s="1"/>
  <c r="S28" i="45"/>
  <c r="S60" i="45" s="1"/>
  <c r="R28" i="45"/>
  <c r="R77" i="45" s="1"/>
  <c r="Q28" i="45"/>
  <c r="Q77" i="45" s="1"/>
  <c r="P28" i="45"/>
  <c r="P77" i="45" s="1"/>
  <c r="O28" i="45"/>
  <c r="O77" i="45" s="1"/>
  <c r="N28" i="45"/>
  <c r="N77" i="45" s="1"/>
  <c r="M28" i="45"/>
  <c r="M77" i="45" s="1"/>
  <c r="L28" i="45"/>
  <c r="L77" i="45" s="1"/>
  <c r="K28" i="45"/>
  <c r="K77" i="45" s="1"/>
  <c r="J28" i="45"/>
  <c r="J77" i="45" s="1"/>
  <c r="I28" i="45"/>
  <c r="I77" i="45" s="1"/>
  <c r="H28" i="45"/>
  <c r="H77" i="45" s="1"/>
  <c r="G28" i="45"/>
  <c r="G77" i="45" s="1"/>
  <c r="F28" i="45"/>
  <c r="F77" i="45" s="1"/>
  <c r="E28" i="45"/>
  <c r="E77" i="45" s="1"/>
  <c r="D28" i="45"/>
  <c r="D60" i="45" s="1"/>
  <c r="C28" i="45"/>
  <c r="C77" i="45" s="1"/>
  <c r="B28" i="45"/>
  <c r="B77" i="45" s="1"/>
  <c r="A1" i="45"/>
  <c r="W37" i="44"/>
  <c r="V37" i="44"/>
  <c r="U37" i="44"/>
  <c r="T37" i="44"/>
  <c r="S37" i="44"/>
  <c r="R37" i="44"/>
  <c r="Q37" i="44"/>
  <c r="P37" i="44"/>
  <c r="O37" i="44"/>
  <c r="N37" i="44"/>
  <c r="M37" i="44"/>
  <c r="L37" i="44"/>
  <c r="K37" i="44"/>
  <c r="J37" i="44"/>
  <c r="I37" i="44"/>
  <c r="H37" i="44"/>
  <c r="G37" i="44"/>
  <c r="F37" i="44"/>
  <c r="E37" i="44"/>
  <c r="D37" i="44"/>
  <c r="C37" i="44"/>
  <c r="B37" i="44"/>
  <c r="W36" i="44"/>
  <c r="V36" i="44"/>
  <c r="U36" i="44"/>
  <c r="T36" i="44"/>
  <c r="S36" i="44"/>
  <c r="R36" i="44"/>
  <c r="Q36" i="44"/>
  <c r="P36" i="44"/>
  <c r="O36" i="44"/>
  <c r="N36" i="44"/>
  <c r="M36" i="44"/>
  <c r="L36" i="44"/>
  <c r="K36" i="44"/>
  <c r="J36" i="44"/>
  <c r="I36" i="44"/>
  <c r="H36" i="44"/>
  <c r="G36" i="44"/>
  <c r="F36" i="44"/>
  <c r="E36" i="44"/>
  <c r="D36" i="44"/>
  <c r="C36" i="44"/>
  <c r="B36" i="44"/>
  <c r="W35" i="44"/>
  <c r="V35" i="44"/>
  <c r="U35" i="44"/>
  <c r="T35" i="44"/>
  <c r="S35" i="44"/>
  <c r="R35" i="44"/>
  <c r="Q35" i="44"/>
  <c r="P35" i="44"/>
  <c r="O35" i="44"/>
  <c r="N35" i="44"/>
  <c r="M35" i="44"/>
  <c r="L35" i="44"/>
  <c r="K35" i="44"/>
  <c r="J35" i="44"/>
  <c r="I35" i="44"/>
  <c r="H35" i="44"/>
  <c r="G35" i="44"/>
  <c r="F35" i="44"/>
  <c r="E35" i="44"/>
  <c r="D35" i="44"/>
  <c r="C35" i="44"/>
  <c r="B35" i="44"/>
  <c r="W33" i="44"/>
  <c r="W38" i="44" s="1"/>
  <c r="V33" i="44"/>
  <c r="V38" i="44" s="1"/>
  <c r="U33" i="44"/>
  <c r="U38" i="44" s="1"/>
  <c r="T33" i="44"/>
  <c r="T38" i="44" s="1"/>
  <c r="S33" i="44"/>
  <c r="S38" i="44" s="1"/>
  <c r="R33" i="44"/>
  <c r="R38" i="44" s="1"/>
  <c r="Q33" i="44"/>
  <c r="Q38" i="44" s="1"/>
  <c r="P33" i="44"/>
  <c r="P38" i="44" s="1"/>
  <c r="O33" i="44"/>
  <c r="O38" i="44" s="1"/>
  <c r="N33" i="44"/>
  <c r="N38" i="44" s="1"/>
  <c r="N179" i="4" s="1"/>
  <c r="M33" i="44"/>
  <c r="M38" i="44" s="1"/>
  <c r="L33" i="44"/>
  <c r="L38" i="44" s="1"/>
  <c r="K33" i="44"/>
  <c r="K38" i="44" s="1"/>
  <c r="J33" i="44"/>
  <c r="J38" i="44" s="1"/>
  <c r="J179" i="4" s="1"/>
  <c r="I33" i="44"/>
  <c r="I38" i="44" s="1"/>
  <c r="H33" i="44"/>
  <c r="H38" i="44" s="1"/>
  <c r="G33" i="44"/>
  <c r="G38" i="44" s="1"/>
  <c r="G179" i="4" s="1"/>
  <c r="F33" i="44"/>
  <c r="F38" i="44" s="1"/>
  <c r="E33" i="44"/>
  <c r="E38" i="44" s="1"/>
  <c r="D33" i="44"/>
  <c r="D38" i="44" s="1"/>
  <c r="C33" i="44"/>
  <c r="C38" i="44" s="1"/>
  <c r="B33" i="44"/>
  <c r="B38" i="44" s="1"/>
  <c r="W23" i="44"/>
  <c r="V23" i="44"/>
  <c r="U23" i="44"/>
  <c r="T23" i="44"/>
  <c r="S23" i="44"/>
  <c r="R23" i="44"/>
  <c r="Q23" i="44"/>
  <c r="P23" i="44"/>
  <c r="O23" i="44"/>
  <c r="N23" i="44"/>
  <c r="M23" i="44"/>
  <c r="L23" i="44"/>
  <c r="K23" i="44"/>
  <c r="J23" i="44"/>
  <c r="I23" i="44"/>
  <c r="H23" i="44"/>
  <c r="G23" i="44"/>
  <c r="F23" i="44"/>
  <c r="E23" i="44"/>
  <c r="D23" i="44"/>
  <c r="C23" i="44"/>
  <c r="B23" i="44"/>
  <c r="W20" i="44"/>
  <c r="V20" i="44"/>
  <c r="U20" i="44"/>
  <c r="T20" i="44"/>
  <c r="S20" i="44"/>
  <c r="R20" i="44"/>
  <c r="Q20" i="44"/>
  <c r="P20" i="44"/>
  <c r="O20" i="44"/>
  <c r="N20" i="44"/>
  <c r="M20" i="44"/>
  <c r="L20" i="44"/>
  <c r="K20" i="44"/>
  <c r="J20" i="44"/>
  <c r="I20" i="44"/>
  <c r="H20" i="44"/>
  <c r="G20" i="44"/>
  <c r="F20" i="44"/>
  <c r="E20" i="44"/>
  <c r="D20" i="44"/>
  <c r="C20" i="44"/>
  <c r="B20" i="44"/>
  <c r="W14" i="44"/>
  <c r="V14" i="44"/>
  <c r="U14" i="44"/>
  <c r="T14" i="44"/>
  <c r="S14" i="44"/>
  <c r="R14" i="44"/>
  <c r="Q14" i="44"/>
  <c r="P14" i="44"/>
  <c r="O14" i="44"/>
  <c r="N14" i="44"/>
  <c r="M14" i="44"/>
  <c r="L14" i="44"/>
  <c r="K14" i="44"/>
  <c r="J14" i="44"/>
  <c r="I14" i="44"/>
  <c r="H14" i="44"/>
  <c r="G14" i="44"/>
  <c r="F14" i="44"/>
  <c r="E14" i="44"/>
  <c r="D14" i="44"/>
  <c r="C14" i="44"/>
  <c r="B14" i="44"/>
  <c r="W9" i="44"/>
  <c r="V9" i="44"/>
  <c r="U9" i="44"/>
  <c r="T9" i="44"/>
  <c r="S9" i="44"/>
  <c r="R9" i="44"/>
  <c r="Q9" i="44"/>
  <c r="P9" i="44"/>
  <c r="O9" i="44"/>
  <c r="N9" i="44"/>
  <c r="M9" i="44"/>
  <c r="L9" i="44"/>
  <c r="K9" i="44"/>
  <c r="J9" i="44"/>
  <c r="I9" i="44"/>
  <c r="H9" i="44"/>
  <c r="G9" i="44"/>
  <c r="F9" i="44"/>
  <c r="E9" i="44"/>
  <c r="D9" i="44"/>
  <c r="C9" i="44"/>
  <c r="B9" i="44"/>
  <c r="W8" i="44"/>
  <c r="V8" i="44"/>
  <c r="U8" i="44"/>
  <c r="T8" i="44"/>
  <c r="S8" i="44"/>
  <c r="R8" i="44"/>
  <c r="Q8" i="44"/>
  <c r="P8" i="44"/>
  <c r="O8" i="44"/>
  <c r="N8" i="44"/>
  <c r="M8" i="44"/>
  <c r="L8" i="44"/>
  <c r="K8" i="44"/>
  <c r="J8" i="44"/>
  <c r="I8" i="44"/>
  <c r="H8" i="44"/>
  <c r="G8" i="44"/>
  <c r="F8" i="44"/>
  <c r="E8" i="44"/>
  <c r="D8" i="44"/>
  <c r="C8" i="44"/>
  <c r="A1" i="44"/>
  <c r="W91" i="43"/>
  <c r="V91" i="43"/>
  <c r="U91" i="43"/>
  <c r="T91" i="43"/>
  <c r="S91" i="43"/>
  <c r="R91" i="43"/>
  <c r="Q91" i="43"/>
  <c r="P91" i="43"/>
  <c r="O91" i="43"/>
  <c r="N91" i="43"/>
  <c r="M91" i="43"/>
  <c r="L91" i="43"/>
  <c r="K91" i="43"/>
  <c r="J91" i="43"/>
  <c r="I91" i="43"/>
  <c r="H91" i="43"/>
  <c r="G91" i="43"/>
  <c r="F91" i="43"/>
  <c r="E91" i="43"/>
  <c r="D91" i="43"/>
  <c r="C91" i="43"/>
  <c r="B91" i="43"/>
  <c r="W89" i="43"/>
  <c r="V89" i="43"/>
  <c r="U89" i="43"/>
  <c r="T89" i="43"/>
  <c r="S89" i="43"/>
  <c r="R89" i="43"/>
  <c r="Q89" i="43"/>
  <c r="P89" i="43"/>
  <c r="O89" i="43"/>
  <c r="N89" i="43"/>
  <c r="M89" i="43"/>
  <c r="L89" i="43"/>
  <c r="K89" i="43"/>
  <c r="J89" i="43"/>
  <c r="I89" i="43"/>
  <c r="H89" i="43"/>
  <c r="G89" i="43"/>
  <c r="F89" i="43"/>
  <c r="E89" i="43"/>
  <c r="D89" i="43"/>
  <c r="C89" i="43"/>
  <c r="B89" i="43"/>
  <c r="W88" i="43"/>
  <c r="V88" i="43"/>
  <c r="U88" i="43"/>
  <c r="T88" i="43"/>
  <c r="S88" i="43"/>
  <c r="R88" i="43"/>
  <c r="Q88" i="43"/>
  <c r="P88" i="43"/>
  <c r="O88" i="43"/>
  <c r="N88" i="43"/>
  <c r="M88" i="43"/>
  <c r="L88" i="43"/>
  <c r="K88" i="43"/>
  <c r="J88" i="43"/>
  <c r="I88" i="43"/>
  <c r="H88" i="43"/>
  <c r="G88" i="43"/>
  <c r="F88" i="43"/>
  <c r="E88" i="43"/>
  <c r="D88" i="43"/>
  <c r="C88" i="43"/>
  <c r="B88" i="43"/>
  <c r="W87" i="43"/>
  <c r="V87" i="43"/>
  <c r="U87" i="43"/>
  <c r="T87" i="43"/>
  <c r="S87" i="43"/>
  <c r="R87" i="43"/>
  <c r="Q87" i="43"/>
  <c r="P87" i="43"/>
  <c r="O87" i="43"/>
  <c r="N87" i="43"/>
  <c r="M87" i="43"/>
  <c r="L87" i="43"/>
  <c r="K87" i="43"/>
  <c r="J87" i="43"/>
  <c r="I87" i="43"/>
  <c r="H87" i="43"/>
  <c r="G87" i="43"/>
  <c r="F87" i="43"/>
  <c r="E87" i="43"/>
  <c r="D87" i="43"/>
  <c r="C87" i="43"/>
  <c r="B87" i="43"/>
  <c r="W86" i="43"/>
  <c r="V86" i="43"/>
  <c r="U86" i="43"/>
  <c r="T86" i="43"/>
  <c r="S86" i="43"/>
  <c r="R86" i="43"/>
  <c r="Q86" i="43"/>
  <c r="P86" i="43"/>
  <c r="O86" i="43"/>
  <c r="N86" i="43"/>
  <c r="M86" i="43"/>
  <c r="L86" i="43"/>
  <c r="K86" i="43"/>
  <c r="J86" i="43"/>
  <c r="I86" i="43"/>
  <c r="H86" i="43"/>
  <c r="G86" i="43"/>
  <c r="F86" i="43"/>
  <c r="E86" i="43"/>
  <c r="D86" i="43"/>
  <c r="C86" i="43"/>
  <c r="B86" i="43"/>
  <c r="W85" i="43"/>
  <c r="V85" i="43"/>
  <c r="U85" i="43"/>
  <c r="T85" i="43"/>
  <c r="S85" i="43"/>
  <c r="R85" i="43"/>
  <c r="Q85" i="43"/>
  <c r="P85" i="43"/>
  <c r="O85" i="43"/>
  <c r="N85" i="43"/>
  <c r="M85" i="43"/>
  <c r="L85" i="43"/>
  <c r="K85" i="43"/>
  <c r="J85" i="43"/>
  <c r="I85" i="43"/>
  <c r="H85" i="43"/>
  <c r="G85" i="43"/>
  <c r="F85" i="43"/>
  <c r="E85" i="43"/>
  <c r="D85" i="43"/>
  <c r="C85" i="43"/>
  <c r="B85" i="43"/>
  <c r="W84" i="43"/>
  <c r="V84" i="43"/>
  <c r="U84" i="43"/>
  <c r="T84" i="43"/>
  <c r="S84" i="43"/>
  <c r="R84" i="43"/>
  <c r="Q84" i="43"/>
  <c r="P84" i="43"/>
  <c r="O84" i="43"/>
  <c r="N84" i="43"/>
  <c r="M84" i="43"/>
  <c r="L84" i="43"/>
  <c r="K84" i="43"/>
  <c r="J84" i="43"/>
  <c r="I84" i="43"/>
  <c r="H84" i="43"/>
  <c r="G84" i="43"/>
  <c r="F84" i="43"/>
  <c r="E84" i="43"/>
  <c r="D84" i="43"/>
  <c r="C84" i="43"/>
  <c r="B84" i="43"/>
  <c r="W83" i="43"/>
  <c r="V83" i="43"/>
  <c r="U83" i="43"/>
  <c r="T83" i="43"/>
  <c r="S83" i="43"/>
  <c r="R83" i="43"/>
  <c r="Q83" i="43"/>
  <c r="P83" i="43"/>
  <c r="O83" i="43"/>
  <c r="N83" i="43"/>
  <c r="M83" i="43"/>
  <c r="L83" i="43"/>
  <c r="K83" i="43"/>
  <c r="J83" i="43"/>
  <c r="I83" i="43"/>
  <c r="H83" i="43"/>
  <c r="G83" i="43"/>
  <c r="F83" i="43"/>
  <c r="E83" i="43"/>
  <c r="D83" i="43"/>
  <c r="C83" i="43"/>
  <c r="B83" i="43"/>
  <c r="W82" i="43"/>
  <c r="V82" i="43"/>
  <c r="U82" i="43"/>
  <c r="T82" i="43"/>
  <c r="S82" i="43"/>
  <c r="R82" i="43"/>
  <c r="Q82" i="43"/>
  <c r="P82" i="43"/>
  <c r="O82" i="43"/>
  <c r="N82" i="43"/>
  <c r="M82" i="43"/>
  <c r="L82" i="43"/>
  <c r="K82" i="43"/>
  <c r="J82" i="43"/>
  <c r="I82" i="43"/>
  <c r="H82" i="43"/>
  <c r="G82" i="43"/>
  <c r="F82" i="43"/>
  <c r="E82" i="43"/>
  <c r="D82" i="43"/>
  <c r="C82" i="43"/>
  <c r="B82" i="43"/>
  <c r="W81" i="43"/>
  <c r="V81" i="43"/>
  <c r="U81" i="43"/>
  <c r="T81" i="43"/>
  <c r="S81" i="43"/>
  <c r="R81" i="43"/>
  <c r="Q81" i="43"/>
  <c r="P81" i="43"/>
  <c r="O81" i="43"/>
  <c r="N81" i="43"/>
  <c r="M81" i="43"/>
  <c r="L81" i="43"/>
  <c r="K81" i="43"/>
  <c r="J81" i="43"/>
  <c r="I81" i="43"/>
  <c r="H81" i="43"/>
  <c r="G81" i="43"/>
  <c r="F81" i="43"/>
  <c r="E81" i="43"/>
  <c r="D81" i="43"/>
  <c r="C81" i="43"/>
  <c r="B81" i="43"/>
  <c r="W77" i="43"/>
  <c r="V77" i="43"/>
  <c r="U77" i="43"/>
  <c r="T77" i="43"/>
  <c r="S77" i="43"/>
  <c r="R77" i="43"/>
  <c r="Q77" i="43"/>
  <c r="P77" i="43"/>
  <c r="O77" i="43"/>
  <c r="N77" i="43"/>
  <c r="M77" i="43"/>
  <c r="L77" i="43"/>
  <c r="K77" i="43"/>
  <c r="J77" i="43"/>
  <c r="I77" i="43"/>
  <c r="H77" i="43"/>
  <c r="G77" i="43"/>
  <c r="F77" i="43"/>
  <c r="E77" i="43"/>
  <c r="D77" i="43"/>
  <c r="C77" i="43"/>
  <c r="B77" i="43"/>
  <c r="W76" i="43"/>
  <c r="V76" i="43"/>
  <c r="U76" i="43"/>
  <c r="T76" i="43"/>
  <c r="S76" i="43"/>
  <c r="R76" i="43"/>
  <c r="Q76" i="43"/>
  <c r="P76" i="43"/>
  <c r="O76" i="43"/>
  <c r="N76" i="43"/>
  <c r="M76" i="43"/>
  <c r="L76" i="43"/>
  <c r="K76" i="43"/>
  <c r="J76" i="43"/>
  <c r="I76" i="43"/>
  <c r="H76" i="43"/>
  <c r="G76" i="43"/>
  <c r="F76" i="43"/>
  <c r="E76" i="43"/>
  <c r="D76" i="43"/>
  <c r="C76" i="43"/>
  <c r="B76" i="43"/>
  <c r="W75" i="43"/>
  <c r="V75" i="43"/>
  <c r="U75" i="43"/>
  <c r="T75" i="43"/>
  <c r="S75" i="43"/>
  <c r="R75" i="43"/>
  <c r="Q75" i="43"/>
  <c r="P75" i="43"/>
  <c r="O75" i="43"/>
  <c r="N75" i="43"/>
  <c r="M75" i="43"/>
  <c r="L75" i="43"/>
  <c r="K75" i="43"/>
  <c r="J75" i="43"/>
  <c r="I75" i="43"/>
  <c r="H75" i="43"/>
  <c r="G75" i="43"/>
  <c r="F75" i="43"/>
  <c r="E75" i="43"/>
  <c r="D75" i="43"/>
  <c r="C75" i="43"/>
  <c r="B75" i="43"/>
  <c r="W74" i="43"/>
  <c r="V74" i="43"/>
  <c r="U74" i="43"/>
  <c r="T74" i="43"/>
  <c r="S74" i="43"/>
  <c r="R74" i="43"/>
  <c r="Q74" i="43"/>
  <c r="P74" i="43"/>
  <c r="O74" i="43"/>
  <c r="N74" i="43"/>
  <c r="M74" i="43"/>
  <c r="L74" i="43"/>
  <c r="K74" i="43"/>
  <c r="J74" i="43"/>
  <c r="I74" i="43"/>
  <c r="H74" i="43"/>
  <c r="G74" i="43"/>
  <c r="F74" i="43"/>
  <c r="E74" i="43"/>
  <c r="D74" i="43"/>
  <c r="C74" i="43"/>
  <c r="B74" i="43"/>
  <c r="W73" i="43"/>
  <c r="V73" i="43"/>
  <c r="U73" i="43"/>
  <c r="T73" i="43"/>
  <c r="S73" i="43"/>
  <c r="R73" i="43"/>
  <c r="Q73" i="43"/>
  <c r="P73" i="43"/>
  <c r="O73" i="43"/>
  <c r="N73" i="43"/>
  <c r="M73" i="43"/>
  <c r="L73" i="43"/>
  <c r="K73" i="43"/>
  <c r="J73" i="43"/>
  <c r="I73" i="43"/>
  <c r="H73" i="43"/>
  <c r="G73" i="43"/>
  <c r="F73" i="43"/>
  <c r="E73" i="43"/>
  <c r="D73" i="43"/>
  <c r="C73" i="43"/>
  <c r="B73" i="43"/>
  <c r="W71" i="43"/>
  <c r="V71" i="43"/>
  <c r="U71" i="43"/>
  <c r="T71" i="43"/>
  <c r="S71" i="43"/>
  <c r="R71" i="43"/>
  <c r="Q71" i="43"/>
  <c r="P71" i="43"/>
  <c r="O71" i="43"/>
  <c r="N71" i="43"/>
  <c r="M71" i="43"/>
  <c r="L71" i="43"/>
  <c r="K71" i="43"/>
  <c r="J71" i="43"/>
  <c r="I71" i="43"/>
  <c r="H71" i="43"/>
  <c r="G71" i="43"/>
  <c r="F71" i="43"/>
  <c r="E71" i="43"/>
  <c r="D71" i="43"/>
  <c r="C71" i="43"/>
  <c r="B71" i="43"/>
  <c r="W70" i="43"/>
  <c r="V70" i="43"/>
  <c r="U70" i="43"/>
  <c r="T70" i="43"/>
  <c r="S70" i="43"/>
  <c r="R70" i="43"/>
  <c r="Q70" i="43"/>
  <c r="P70" i="43"/>
  <c r="O70" i="43"/>
  <c r="N70" i="43"/>
  <c r="M70" i="43"/>
  <c r="L70" i="43"/>
  <c r="K70" i="43"/>
  <c r="J70" i="43"/>
  <c r="I70" i="43"/>
  <c r="H70" i="43"/>
  <c r="G70" i="43"/>
  <c r="F70" i="43"/>
  <c r="E70" i="43"/>
  <c r="D70" i="43"/>
  <c r="C70" i="43"/>
  <c r="B70" i="43"/>
  <c r="W69" i="43"/>
  <c r="V69" i="43"/>
  <c r="U69" i="43"/>
  <c r="T69" i="43"/>
  <c r="S69" i="43"/>
  <c r="R69" i="43"/>
  <c r="Q69" i="43"/>
  <c r="P69" i="43"/>
  <c r="O69" i="43"/>
  <c r="N69" i="43"/>
  <c r="M69" i="43"/>
  <c r="L69" i="43"/>
  <c r="K69" i="43"/>
  <c r="J69" i="43"/>
  <c r="I69" i="43"/>
  <c r="H69" i="43"/>
  <c r="G69" i="43"/>
  <c r="F69" i="43"/>
  <c r="E69" i="43"/>
  <c r="D69" i="43"/>
  <c r="C69" i="43"/>
  <c r="B69" i="43"/>
  <c r="W68" i="43"/>
  <c r="V68" i="43"/>
  <c r="U68" i="43"/>
  <c r="T68" i="43"/>
  <c r="S68" i="43"/>
  <c r="R68" i="43"/>
  <c r="Q68" i="43"/>
  <c r="P68" i="43"/>
  <c r="O68" i="43"/>
  <c r="N68" i="43"/>
  <c r="M68" i="43"/>
  <c r="L68" i="43"/>
  <c r="K68" i="43"/>
  <c r="J68" i="43"/>
  <c r="I68" i="43"/>
  <c r="H68" i="43"/>
  <c r="G68" i="43"/>
  <c r="F68" i="43"/>
  <c r="E68" i="43"/>
  <c r="D68" i="43"/>
  <c r="C68" i="43"/>
  <c r="B68" i="43"/>
  <c r="W67" i="43"/>
  <c r="V67" i="43"/>
  <c r="U67" i="43"/>
  <c r="T67" i="43"/>
  <c r="S67" i="43"/>
  <c r="R67" i="43"/>
  <c r="Q67" i="43"/>
  <c r="P67" i="43"/>
  <c r="O67" i="43"/>
  <c r="N67" i="43"/>
  <c r="M67" i="43"/>
  <c r="L67" i="43"/>
  <c r="K67" i="43"/>
  <c r="J67" i="43"/>
  <c r="I67" i="43"/>
  <c r="H67" i="43"/>
  <c r="G67" i="43"/>
  <c r="F67" i="43"/>
  <c r="E67" i="43"/>
  <c r="D67" i="43"/>
  <c r="C67" i="43"/>
  <c r="B67" i="43"/>
  <c r="W66" i="43"/>
  <c r="V66" i="43"/>
  <c r="U66" i="43"/>
  <c r="T66" i="43"/>
  <c r="S66" i="43"/>
  <c r="R66" i="43"/>
  <c r="Q66" i="43"/>
  <c r="P66" i="43"/>
  <c r="O66" i="43"/>
  <c r="N66" i="43"/>
  <c r="M66" i="43"/>
  <c r="L66" i="43"/>
  <c r="K66" i="43"/>
  <c r="J66" i="43"/>
  <c r="I66" i="43"/>
  <c r="H66" i="43"/>
  <c r="G66" i="43"/>
  <c r="F66" i="43"/>
  <c r="E66" i="43"/>
  <c r="D66" i="43"/>
  <c r="C66" i="43"/>
  <c r="B66" i="43"/>
  <c r="W65" i="43"/>
  <c r="V65" i="43"/>
  <c r="U65" i="43"/>
  <c r="T65" i="43"/>
  <c r="S65" i="43"/>
  <c r="R65" i="43"/>
  <c r="Q65" i="43"/>
  <c r="P65" i="43"/>
  <c r="O65" i="43"/>
  <c r="N65" i="43"/>
  <c r="M65" i="43"/>
  <c r="L65" i="43"/>
  <c r="K65" i="43"/>
  <c r="J65" i="43"/>
  <c r="I65" i="43"/>
  <c r="H65" i="43"/>
  <c r="G65" i="43"/>
  <c r="F65" i="43"/>
  <c r="E65" i="43"/>
  <c r="D65" i="43"/>
  <c r="C65" i="43"/>
  <c r="B65" i="43"/>
  <c r="W64" i="43"/>
  <c r="V64" i="43"/>
  <c r="U64" i="43"/>
  <c r="T64" i="43"/>
  <c r="S64" i="43"/>
  <c r="R64" i="43"/>
  <c r="Q64" i="43"/>
  <c r="Q63" i="43" s="1"/>
  <c r="P64" i="43"/>
  <c r="O64" i="43"/>
  <c r="N64" i="43"/>
  <c r="M64" i="43"/>
  <c r="L64" i="43"/>
  <c r="K64" i="43"/>
  <c r="J64" i="43"/>
  <c r="I64" i="43"/>
  <c r="H64" i="43"/>
  <c r="G64" i="43"/>
  <c r="F64" i="43"/>
  <c r="E64" i="43"/>
  <c r="D64" i="43"/>
  <c r="C64" i="43"/>
  <c r="B64" i="43"/>
  <c r="W39" i="43"/>
  <c r="W72" i="43" s="1"/>
  <c r="V39" i="43"/>
  <c r="V72" i="43" s="1"/>
  <c r="U39" i="43"/>
  <c r="T39" i="43"/>
  <c r="S39" i="43"/>
  <c r="R39" i="43"/>
  <c r="Q39" i="43"/>
  <c r="P39" i="43"/>
  <c r="O39" i="43"/>
  <c r="O72" i="43" s="1"/>
  <c r="N39" i="43"/>
  <c r="N72" i="43" s="1"/>
  <c r="M39" i="43"/>
  <c r="L39" i="43"/>
  <c r="K39" i="43"/>
  <c r="J39" i="43"/>
  <c r="I39" i="43"/>
  <c r="H39" i="43"/>
  <c r="G39" i="43"/>
  <c r="G72" i="43" s="1"/>
  <c r="F39" i="43"/>
  <c r="F72" i="43" s="1"/>
  <c r="E39" i="43"/>
  <c r="D39" i="43"/>
  <c r="C39" i="43"/>
  <c r="B39" i="43"/>
  <c r="A1" i="43"/>
  <c r="W91" i="42"/>
  <c r="V91" i="42"/>
  <c r="U91" i="42"/>
  <c r="T91" i="42"/>
  <c r="S91" i="42"/>
  <c r="R91" i="42"/>
  <c r="Q91" i="42"/>
  <c r="P91" i="42"/>
  <c r="O91" i="42"/>
  <c r="N91" i="42"/>
  <c r="M91" i="42"/>
  <c r="L91" i="42"/>
  <c r="K91" i="42"/>
  <c r="J91" i="42"/>
  <c r="I91" i="42"/>
  <c r="H91" i="42"/>
  <c r="G91" i="42"/>
  <c r="F91" i="42"/>
  <c r="E91" i="42"/>
  <c r="D91" i="42"/>
  <c r="C91" i="42"/>
  <c r="B91" i="42"/>
  <c r="W89" i="42"/>
  <c r="V89" i="42"/>
  <c r="U89" i="42"/>
  <c r="T89" i="42"/>
  <c r="S89" i="42"/>
  <c r="R89" i="42"/>
  <c r="Q89" i="42"/>
  <c r="P89" i="42"/>
  <c r="O89" i="42"/>
  <c r="N89" i="42"/>
  <c r="M89" i="42"/>
  <c r="L89" i="42"/>
  <c r="K89" i="42"/>
  <c r="J89" i="42"/>
  <c r="I89" i="42"/>
  <c r="H89" i="42"/>
  <c r="G89" i="42"/>
  <c r="F89" i="42"/>
  <c r="E89" i="42"/>
  <c r="D89" i="42"/>
  <c r="C89" i="42"/>
  <c r="B89" i="42"/>
  <c r="W88" i="42"/>
  <c r="V88" i="42"/>
  <c r="U88" i="42"/>
  <c r="T88" i="42"/>
  <c r="S88" i="42"/>
  <c r="R88" i="42"/>
  <c r="Q88" i="42"/>
  <c r="P88" i="42"/>
  <c r="O88" i="42"/>
  <c r="N88" i="42"/>
  <c r="M88" i="42"/>
  <c r="L88" i="42"/>
  <c r="K88" i="42"/>
  <c r="J88" i="42"/>
  <c r="I88" i="42"/>
  <c r="H88" i="42"/>
  <c r="G88" i="42"/>
  <c r="F88" i="42"/>
  <c r="E88" i="42"/>
  <c r="D88" i="42"/>
  <c r="C88" i="42"/>
  <c r="B88" i="42"/>
  <c r="W87" i="42"/>
  <c r="V87" i="42"/>
  <c r="U87" i="42"/>
  <c r="T87" i="42"/>
  <c r="S87" i="42"/>
  <c r="R87" i="42"/>
  <c r="Q87" i="42"/>
  <c r="P87" i="42"/>
  <c r="O87" i="42"/>
  <c r="N87" i="42"/>
  <c r="M87" i="42"/>
  <c r="L87" i="42"/>
  <c r="K87" i="42"/>
  <c r="J87" i="42"/>
  <c r="I87" i="42"/>
  <c r="H87" i="42"/>
  <c r="G87" i="42"/>
  <c r="F87" i="42"/>
  <c r="E87" i="42"/>
  <c r="D87" i="42"/>
  <c r="C87" i="42"/>
  <c r="B87" i="42"/>
  <c r="W86" i="42"/>
  <c r="V86" i="42"/>
  <c r="U86" i="42"/>
  <c r="T86" i="42"/>
  <c r="S86" i="42"/>
  <c r="R86" i="42"/>
  <c r="Q86" i="42"/>
  <c r="P86" i="42"/>
  <c r="O86" i="42"/>
  <c r="N86" i="42"/>
  <c r="M86" i="42"/>
  <c r="L86" i="42"/>
  <c r="K86" i="42"/>
  <c r="J86" i="42"/>
  <c r="I86" i="42"/>
  <c r="H86" i="42"/>
  <c r="G86" i="42"/>
  <c r="F86" i="42"/>
  <c r="E86" i="42"/>
  <c r="D86" i="42"/>
  <c r="C86" i="42"/>
  <c r="B86" i="42"/>
  <c r="W85" i="42"/>
  <c r="V85" i="42"/>
  <c r="U85" i="42"/>
  <c r="T85" i="42"/>
  <c r="S85" i="42"/>
  <c r="R85" i="42"/>
  <c r="Q85" i="42"/>
  <c r="P85" i="42"/>
  <c r="O85" i="42"/>
  <c r="N85" i="42"/>
  <c r="M85" i="42"/>
  <c r="L85" i="42"/>
  <c r="K85" i="42"/>
  <c r="J85" i="42"/>
  <c r="I85" i="42"/>
  <c r="H85" i="42"/>
  <c r="G85" i="42"/>
  <c r="F85" i="42"/>
  <c r="E85" i="42"/>
  <c r="D85" i="42"/>
  <c r="C85" i="42"/>
  <c r="B85" i="42"/>
  <c r="W84" i="42"/>
  <c r="V84" i="42"/>
  <c r="U84" i="42"/>
  <c r="T84" i="42"/>
  <c r="S84" i="42"/>
  <c r="R84" i="42"/>
  <c r="Q84" i="42"/>
  <c r="P84" i="42"/>
  <c r="O84" i="42"/>
  <c r="N84" i="42"/>
  <c r="M84" i="42"/>
  <c r="L84" i="42"/>
  <c r="K84" i="42"/>
  <c r="J84" i="42"/>
  <c r="I84" i="42"/>
  <c r="H84" i="42"/>
  <c r="G84" i="42"/>
  <c r="F84" i="42"/>
  <c r="E84" i="42"/>
  <c r="D84" i="42"/>
  <c r="C84" i="42"/>
  <c r="B84" i="42"/>
  <c r="W83" i="42"/>
  <c r="V83" i="42"/>
  <c r="U83" i="42"/>
  <c r="T83" i="42"/>
  <c r="S83" i="42"/>
  <c r="R83" i="42"/>
  <c r="Q83" i="42"/>
  <c r="P83" i="42"/>
  <c r="O83" i="42"/>
  <c r="N83" i="42"/>
  <c r="M83" i="42"/>
  <c r="L83" i="42"/>
  <c r="K83" i="42"/>
  <c r="J83" i="42"/>
  <c r="I83" i="42"/>
  <c r="H83" i="42"/>
  <c r="G83" i="42"/>
  <c r="F83" i="42"/>
  <c r="E83" i="42"/>
  <c r="D83" i="42"/>
  <c r="C83" i="42"/>
  <c r="B83" i="42"/>
  <c r="W82" i="42"/>
  <c r="V82" i="42"/>
  <c r="U82" i="42"/>
  <c r="T82" i="42"/>
  <c r="S82" i="42"/>
  <c r="R82" i="42"/>
  <c r="Q82" i="42"/>
  <c r="P82" i="42"/>
  <c r="O82" i="42"/>
  <c r="N82" i="42"/>
  <c r="M82" i="42"/>
  <c r="L82" i="42"/>
  <c r="K82" i="42"/>
  <c r="J82" i="42"/>
  <c r="I82" i="42"/>
  <c r="H82" i="42"/>
  <c r="G82" i="42"/>
  <c r="F82" i="42"/>
  <c r="E82" i="42"/>
  <c r="D82" i="42"/>
  <c r="C82" i="42"/>
  <c r="B82" i="42"/>
  <c r="W81" i="42"/>
  <c r="V81" i="42"/>
  <c r="U81" i="42"/>
  <c r="T81" i="42"/>
  <c r="S81" i="42"/>
  <c r="R81" i="42"/>
  <c r="Q81" i="42"/>
  <c r="P81" i="42"/>
  <c r="O81" i="42"/>
  <c r="N81" i="42"/>
  <c r="M81" i="42"/>
  <c r="L81" i="42"/>
  <c r="K81" i="42"/>
  <c r="J81" i="42"/>
  <c r="I81" i="42"/>
  <c r="H81" i="42"/>
  <c r="G81" i="42"/>
  <c r="F81" i="42"/>
  <c r="E81" i="42"/>
  <c r="D81" i="42"/>
  <c r="C81" i="42"/>
  <c r="B81" i="42"/>
  <c r="W77" i="42"/>
  <c r="V77" i="42"/>
  <c r="U77" i="42"/>
  <c r="T77" i="42"/>
  <c r="S77" i="42"/>
  <c r="R77" i="42"/>
  <c r="Q77" i="42"/>
  <c r="P77" i="42"/>
  <c r="O77" i="42"/>
  <c r="N77" i="42"/>
  <c r="M77" i="42"/>
  <c r="L77" i="42"/>
  <c r="K77" i="42"/>
  <c r="J77" i="42"/>
  <c r="I77" i="42"/>
  <c r="H77" i="42"/>
  <c r="G77" i="42"/>
  <c r="F77" i="42"/>
  <c r="E77" i="42"/>
  <c r="D77" i="42"/>
  <c r="C77" i="42"/>
  <c r="B77" i="42"/>
  <c r="W76" i="42"/>
  <c r="V76" i="42"/>
  <c r="U76" i="42"/>
  <c r="T76" i="42"/>
  <c r="S76" i="42"/>
  <c r="R76" i="42"/>
  <c r="Q76" i="42"/>
  <c r="P76" i="42"/>
  <c r="O76" i="42"/>
  <c r="N76" i="42"/>
  <c r="M76" i="42"/>
  <c r="L76" i="42"/>
  <c r="K76" i="42"/>
  <c r="J76" i="42"/>
  <c r="I76" i="42"/>
  <c r="H76" i="42"/>
  <c r="G76" i="42"/>
  <c r="F76" i="42"/>
  <c r="E76" i="42"/>
  <c r="D76" i="42"/>
  <c r="C76" i="42"/>
  <c r="B76" i="42"/>
  <c r="W75" i="42"/>
  <c r="V75" i="42"/>
  <c r="U75" i="42"/>
  <c r="T75" i="42"/>
  <c r="S75" i="42"/>
  <c r="R75" i="42"/>
  <c r="Q75" i="42"/>
  <c r="P75" i="42"/>
  <c r="O75" i="42"/>
  <c r="N75" i="42"/>
  <c r="M75" i="42"/>
  <c r="L75" i="42"/>
  <c r="K75" i="42"/>
  <c r="J75" i="42"/>
  <c r="I75" i="42"/>
  <c r="H75" i="42"/>
  <c r="G75" i="42"/>
  <c r="F75" i="42"/>
  <c r="E75" i="42"/>
  <c r="D75" i="42"/>
  <c r="C75" i="42"/>
  <c r="B75" i="42"/>
  <c r="W74" i="42"/>
  <c r="V74" i="42"/>
  <c r="U74" i="42"/>
  <c r="T74" i="42"/>
  <c r="S74" i="42"/>
  <c r="R74" i="42"/>
  <c r="Q74" i="42"/>
  <c r="P74" i="42"/>
  <c r="O74" i="42"/>
  <c r="N74" i="42"/>
  <c r="M74" i="42"/>
  <c r="L74" i="42"/>
  <c r="K74" i="42"/>
  <c r="J74" i="42"/>
  <c r="I74" i="42"/>
  <c r="H74" i="42"/>
  <c r="G74" i="42"/>
  <c r="F74" i="42"/>
  <c r="E74" i="42"/>
  <c r="D74" i="42"/>
  <c r="C74" i="42"/>
  <c r="B74" i="42"/>
  <c r="W73" i="42"/>
  <c r="V73" i="42"/>
  <c r="U73" i="42"/>
  <c r="T73" i="42"/>
  <c r="S73" i="42"/>
  <c r="R73" i="42"/>
  <c r="Q73" i="42"/>
  <c r="P73" i="42"/>
  <c r="O73" i="42"/>
  <c r="N73" i="42"/>
  <c r="M73" i="42"/>
  <c r="L73" i="42"/>
  <c r="K73" i="42"/>
  <c r="J73" i="42"/>
  <c r="I73" i="42"/>
  <c r="H73" i="42"/>
  <c r="G73" i="42"/>
  <c r="F73" i="42"/>
  <c r="E73" i="42"/>
  <c r="D73" i="42"/>
  <c r="C73" i="42"/>
  <c r="B73" i="42"/>
  <c r="C72" i="42"/>
  <c r="W71" i="42"/>
  <c r="V71" i="42"/>
  <c r="U71" i="42"/>
  <c r="T71" i="42"/>
  <c r="S71" i="42"/>
  <c r="R71" i="42"/>
  <c r="Q71" i="42"/>
  <c r="P71" i="42"/>
  <c r="O71" i="42"/>
  <c r="N71" i="42"/>
  <c r="M71" i="42"/>
  <c r="L71" i="42"/>
  <c r="K71" i="42"/>
  <c r="J71" i="42"/>
  <c r="I71" i="42"/>
  <c r="H71" i="42"/>
  <c r="G71" i="42"/>
  <c r="F71" i="42"/>
  <c r="E71" i="42"/>
  <c r="D71" i="42"/>
  <c r="C71" i="42"/>
  <c r="B71" i="42"/>
  <c r="W70" i="42"/>
  <c r="V70" i="42"/>
  <c r="U70" i="42"/>
  <c r="T70" i="42"/>
  <c r="S70" i="42"/>
  <c r="R70" i="42"/>
  <c r="Q70" i="42"/>
  <c r="P70" i="42"/>
  <c r="O70" i="42"/>
  <c r="N70" i="42"/>
  <c r="M70" i="42"/>
  <c r="L70" i="42"/>
  <c r="K70" i="42"/>
  <c r="J70" i="42"/>
  <c r="I70" i="42"/>
  <c r="H70" i="42"/>
  <c r="G70" i="42"/>
  <c r="F70" i="42"/>
  <c r="E70" i="42"/>
  <c r="D70" i="42"/>
  <c r="C70" i="42"/>
  <c r="B70" i="42"/>
  <c r="W69" i="42"/>
  <c r="V69" i="42"/>
  <c r="U69" i="42"/>
  <c r="T69" i="42"/>
  <c r="S69" i="42"/>
  <c r="R69" i="42"/>
  <c r="Q69" i="42"/>
  <c r="P69" i="42"/>
  <c r="O69" i="42"/>
  <c r="N69" i="42"/>
  <c r="M69" i="42"/>
  <c r="L69" i="42"/>
  <c r="K69" i="42"/>
  <c r="J69" i="42"/>
  <c r="I69" i="42"/>
  <c r="H69" i="42"/>
  <c r="G69" i="42"/>
  <c r="F69" i="42"/>
  <c r="E69" i="42"/>
  <c r="D69" i="42"/>
  <c r="C69" i="42"/>
  <c r="B69" i="42"/>
  <c r="W68" i="42"/>
  <c r="V68" i="42"/>
  <c r="U68" i="42"/>
  <c r="T68" i="42"/>
  <c r="S68" i="42"/>
  <c r="R68" i="42"/>
  <c r="Q68" i="42"/>
  <c r="P68" i="42"/>
  <c r="O68" i="42"/>
  <c r="N68" i="42"/>
  <c r="M68" i="42"/>
  <c r="L68" i="42"/>
  <c r="K68" i="42"/>
  <c r="J68" i="42"/>
  <c r="I68" i="42"/>
  <c r="H68" i="42"/>
  <c r="G68" i="42"/>
  <c r="F68" i="42"/>
  <c r="E68" i="42"/>
  <c r="D68" i="42"/>
  <c r="C68" i="42"/>
  <c r="B68" i="42"/>
  <c r="W67" i="42"/>
  <c r="V67" i="42"/>
  <c r="U67" i="42"/>
  <c r="T67" i="42"/>
  <c r="S67" i="42"/>
  <c r="R67" i="42"/>
  <c r="Q67" i="42"/>
  <c r="P67" i="42"/>
  <c r="O67" i="42"/>
  <c r="N67" i="42"/>
  <c r="M67" i="42"/>
  <c r="L67" i="42"/>
  <c r="K67" i="42"/>
  <c r="J67" i="42"/>
  <c r="I67" i="42"/>
  <c r="H67" i="42"/>
  <c r="G67" i="42"/>
  <c r="F67" i="42"/>
  <c r="E67" i="42"/>
  <c r="D67" i="42"/>
  <c r="C67" i="42"/>
  <c r="B67" i="42"/>
  <c r="W66" i="42"/>
  <c r="V66" i="42"/>
  <c r="U66" i="42"/>
  <c r="T66" i="42"/>
  <c r="S66" i="42"/>
  <c r="R66" i="42"/>
  <c r="Q66" i="42"/>
  <c r="P66" i="42"/>
  <c r="O66" i="42"/>
  <c r="N66" i="42"/>
  <c r="M66" i="42"/>
  <c r="L66" i="42"/>
  <c r="K66" i="42"/>
  <c r="J66" i="42"/>
  <c r="I66" i="42"/>
  <c r="H66" i="42"/>
  <c r="G66" i="42"/>
  <c r="F66" i="42"/>
  <c r="E66" i="42"/>
  <c r="D66" i="42"/>
  <c r="C66" i="42"/>
  <c r="B66" i="42"/>
  <c r="W65" i="42"/>
  <c r="V65" i="42"/>
  <c r="U65" i="42"/>
  <c r="T65" i="42"/>
  <c r="S65" i="42"/>
  <c r="R65" i="42"/>
  <c r="Q65" i="42"/>
  <c r="P65" i="42"/>
  <c r="O65" i="42"/>
  <c r="N65" i="42"/>
  <c r="M65" i="42"/>
  <c r="L65" i="42"/>
  <c r="K65" i="42"/>
  <c r="J65" i="42"/>
  <c r="I65" i="42"/>
  <c r="H65" i="42"/>
  <c r="G65" i="42"/>
  <c r="F65" i="42"/>
  <c r="E65" i="42"/>
  <c r="D65" i="42"/>
  <c r="C65" i="42"/>
  <c r="B65" i="42"/>
  <c r="W64" i="42"/>
  <c r="V64" i="42"/>
  <c r="U64" i="42"/>
  <c r="T64" i="42"/>
  <c r="S64" i="42"/>
  <c r="R64" i="42"/>
  <c r="Q64" i="42"/>
  <c r="P64" i="42"/>
  <c r="O64" i="42"/>
  <c r="O63" i="42" s="1"/>
  <c r="N64" i="42"/>
  <c r="M64" i="42"/>
  <c r="L64" i="42"/>
  <c r="K64" i="42"/>
  <c r="J64" i="42"/>
  <c r="I64" i="42"/>
  <c r="H64" i="42"/>
  <c r="G64" i="42"/>
  <c r="F64" i="42"/>
  <c r="E64" i="42"/>
  <c r="D64" i="42"/>
  <c r="C64" i="42"/>
  <c r="B64" i="42"/>
  <c r="W39" i="42"/>
  <c r="V39" i="42"/>
  <c r="U39" i="42"/>
  <c r="U90" i="42" s="1"/>
  <c r="T39" i="42"/>
  <c r="T90" i="42" s="1"/>
  <c r="S39" i="42"/>
  <c r="S72" i="42" s="1"/>
  <c r="R39" i="42"/>
  <c r="R72" i="42" s="1"/>
  <c r="Q39" i="42"/>
  <c r="Q90" i="42" s="1"/>
  <c r="P39" i="42"/>
  <c r="O39" i="42"/>
  <c r="N39" i="42"/>
  <c r="M39" i="42"/>
  <c r="L39" i="42"/>
  <c r="K39" i="42"/>
  <c r="J39" i="42"/>
  <c r="J72" i="42" s="1"/>
  <c r="I39" i="42"/>
  <c r="I72" i="42" s="1"/>
  <c r="H39" i="42"/>
  <c r="G39" i="42"/>
  <c r="F39" i="42"/>
  <c r="E39" i="42"/>
  <c r="D39" i="42"/>
  <c r="C39" i="42"/>
  <c r="B39" i="42"/>
  <c r="B72" i="42" s="1"/>
  <c r="A1" i="42"/>
  <c r="W91" i="41"/>
  <c r="V91" i="41"/>
  <c r="U91" i="41"/>
  <c r="T91" i="41"/>
  <c r="S91" i="41"/>
  <c r="R91" i="41"/>
  <c r="Q91" i="41"/>
  <c r="P91" i="41"/>
  <c r="O91" i="41"/>
  <c r="N91" i="41"/>
  <c r="M91" i="41"/>
  <c r="L91" i="41"/>
  <c r="K91" i="41"/>
  <c r="J91" i="41"/>
  <c r="I91" i="41"/>
  <c r="H91" i="41"/>
  <c r="G91" i="41"/>
  <c r="F91" i="41"/>
  <c r="E91" i="41"/>
  <c r="D91" i="41"/>
  <c r="C91" i="41"/>
  <c r="B91" i="41"/>
  <c r="W89" i="41"/>
  <c r="V89" i="41"/>
  <c r="U89" i="41"/>
  <c r="T89" i="41"/>
  <c r="S89" i="41"/>
  <c r="R89" i="41"/>
  <c r="Q89" i="41"/>
  <c r="P89" i="41"/>
  <c r="O89" i="41"/>
  <c r="N89" i="41"/>
  <c r="M89" i="41"/>
  <c r="L89" i="41"/>
  <c r="K89" i="41"/>
  <c r="J89" i="41"/>
  <c r="I89" i="41"/>
  <c r="H89" i="41"/>
  <c r="G89" i="41"/>
  <c r="F89" i="41"/>
  <c r="E89" i="41"/>
  <c r="D89" i="41"/>
  <c r="C89" i="41"/>
  <c r="B89" i="41"/>
  <c r="W88" i="41"/>
  <c r="V88" i="41"/>
  <c r="U88" i="41"/>
  <c r="T88" i="41"/>
  <c r="S88" i="41"/>
  <c r="R88" i="41"/>
  <c r="Q88" i="41"/>
  <c r="P88" i="41"/>
  <c r="O88" i="41"/>
  <c r="N88" i="41"/>
  <c r="M88" i="41"/>
  <c r="L88" i="41"/>
  <c r="K88" i="41"/>
  <c r="J88" i="41"/>
  <c r="I88" i="41"/>
  <c r="H88" i="41"/>
  <c r="G88" i="41"/>
  <c r="F88" i="41"/>
  <c r="E88" i="41"/>
  <c r="D88" i="41"/>
  <c r="C88" i="41"/>
  <c r="B88" i="41"/>
  <c r="W87" i="41"/>
  <c r="V87" i="41"/>
  <c r="U87" i="41"/>
  <c r="T87" i="41"/>
  <c r="S87" i="41"/>
  <c r="R87" i="41"/>
  <c r="Q87" i="41"/>
  <c r="P87" i="41"/>
  <c r="O87" i="41"/>
  <c r="N87" i="41"/>
  <c r="M87" i="41"/>
  <c r="L87" i="41"/>
  <c r="K87" i="41"/>
  <c r="J87" i="41"/>
  <c r="I87" i="41"/>
  <c r="H87" i="41"/>
  <c r="G87" i="41"/>
  <c r="F87" i="41"/>
  <c r="E87" i="41"/>
  <c r="D87" i="41"/>
  <c r="C87" i="41"/>
  <c r="B87" i="41"/>
  <c r="W86" i="41"/>
  <c r="V86" i="41"/>
  <c r="U86" i="41"/>
  <c r="T86" i="41"/>
  <c r="S86" i="41"/>
  <c r="R86" i="41"/>
  <c r="Q86" i="41"/>
  <c r="P86" i="41"/>
  <c r="O86" i="41"/>
  <c r="N86" i="41"/>
  <c r="M86" i="41"/>
  <c r="L86" i="41"/>
  <c r="K86" i="41"/>
  <c r="J86" i="41"/>
  <c r="I86" i="41"/>
  <c r="H86" i="41"/>
  <c r="G86" i="41"/>
  <c r="F86" i="41"/>
  <c r="E86" i="41"/>
  <c r="D86" i="41"/>
  <c r="C86" i="41"/>
  <c r="B86" i="41"/>
  <c r="W85" i="41"/>
  <c r="V85" i="41"/>
  <c r="U85" i="41"/>
  <c r="T85" i="41"/>
  <c r="S85" i="41"/>
  <c r="R85" i="41"/>
  <c r="Q85" i="41"/>
  <c r="P85" i="41"/>
  <c r="O85" i="41"/>
  <c r="N85" i="41"/>
  <c r="M85" i="41"/>
  <c r="L85" i="41"/>
  <c r="K85" i="41"/>
  <c r="J85" i="41"/>
  <c r="I85" i="41"/>
  <c r="H85" i="41"/>
  <c r="G85" i="41"/>
  <c r="F85" i="41"/>
  <c r="E85" i="41"/>
  <c r="D85" i="41"/>
  <c r="C85" i="41"/>
  <c r="B85" i="41"/>
  <c r="W84" i="41"/>
  <c r="V84" i="41"/>
  <c r="U84" i="41"/>
  <c r="T84" i="41"/>
  <c r="S84" i="41"/>
  <c r="R84" i="41"/>
  <c r="Q84" i="41"/>
  <c r="P84" i="41"/>
  <c r="O84" i="41"/>
  <c r="N84" i="41"/>
  <c r="M84" i="41"/>
  <c r="L84" i="41"/>
  <c r="K84" i="41"/>
  <c r="J84" i="41"/>
  <c r="I84" i="41"/>
  <c r="H84" i="41"/>
  <c r="G84" i="41"/>
  <c r="F84" i="41"/>
  <c r="E84" i="41"/>
  <c r="D84" i="41"/>
  <c r="C84" i="41"/>
  <c r="B84" i="41"/>
  <c r="W83" i="41"/>
  <c r="V83" i="41"/>
  <c r="U83" i="41"/>
  <c r="T83" i="41"/>
  <c r="S83" i="41"/>
  <c r="R83" i="41"/>
  <c r="Q83" i="41"/>
  <c r="P83" i="41"/>
  <c r="O83" i="41"/>
  <c r="N83" i="41"/>
  <c r="M83" i="41"/>
  <c r="L83" i="41"/>
  <c r="K83" i="41"/>
  <c r="J83" i="41"/>
  <c r="I83" i="41"/>
  <c r="H83" i="41"/>
  <c r="G83" i="41"/>
  <c r="F83" i="41"/>
  <c r="E83" i="41"/>
  <c r="D83" i="41"/>
  <c r="C83" i="41"/>
  <c r="B83" i="41"/>
  <c r="W82" i="41"/>
  <c r="V82" i="41"/>
  <c r="U82" i="41"/>
  <c r="T82" i="41"/>
  <c r="S82" i="41"/>
  <c r="R82" i="41"/>
  <c r="Q82" i="41"/>
  <c r="P82" i="41"/>
  <c r="O82" i="41"/>
  <c r="N82" i="41"/>
  <c r="M82" i="41"/>
  <c r="L82" i="41"/>
  <c r="K82" i="41"/>
  <c r="J82" i="41"/>
  <c r="I82" i="41"/>
  <c r="H82" i="41"/>
  <c r="G82" i="41"/>
  <c r="F82" i="41"/>
  <c r="E82" i="41"/>
  <c r="D82" i="41"/>
  <c r="C82" i="41"/>
  <c r="B82" i="41"/>
  <c r="W77" i="41"/>
  <c r="V77" i="41"/>
  <c r="U77" i="41"/>
  <c r="T77" i="41"/>
  <c r="S77" i="41"/>
  <c r="R77" i="41"/>
  <c r="Q77" i="41"/>
  <c r="P77" i="41"/>
  <c r="O77" i="41"/>
  <c r="N77" i="41"/>
  <c r="M77" i="41"/>
  <c r="L77" i="41"/>
  <c r="K77" i="41"/>
  <c r="J77" i="41"/>
  <c r="I77" i="41"/>
  <c r="H77" i="41"/>
  <c r="G77" i="41"/>
  <c r="F77" i="41"/>
  <c r="E77" i="41"/>
  <c r="D77" i="41"/>
  <c r="C77" i="41"/>
  <c r="B77" i="41"/>
  <c r="W76" i="41"/>
  <c r="V76" i="41"/>
  <c r="U76" i="41"/>
  <c r="T76" i="41"/>
  <c r="S76" i="41"/>
  <c r="R76" i="41"/>
  <c r="Q76" i="41"/>
  <c r="P76" i="41"/>
  <c r="O76" i="41"/>
  <c r="N76" i="41"/>
  <c r="M76" i="41"/>
  <c r="L76" i="41"/>
  <c r="K76" i="41"/>
  <c r="J76" i="41"/>
  <c r="I76" i="41"/>
  <c r="H76" i="41"/>
  <c r="G76" i="41"/>
  <c r="F76" i="41"/>
  <c r="E76" i="41"/>
  <c r="D76" i="41"/>
  <c r="C76" i="41"/>
  <c r="B76" i="41"/>
  <c r="W75" i="41"/>
  <c r="V75" i="41"/>
  <c r="U75" i="41"/>
  <c r="T75" i="41"/>
  <c r="S75" i="41"/>
  <c r="R75" i="41"/>
  <c r="Q75" i="41"/>
  <c r="P75" i="41"/>
  <c r="O75" i="41"/>
  <c r="N75" i="41"/>
  <c r="M75" i="41"/>
  <c r="L75" i="41"/>
  <c r="K75" i="41"/>
  <c r="J75" i="41"/>
  <c r="I75" i="41"/>
  <c r="H75" i="41"/>
  <c r="G75" i="41"/>
  <c r="F75" i="41"/>
  <c r="E75" i="41"/>
  <c r="D75" i="41"/>
  <c r="C75" i="41"/>
  <c r="B75" i="41"/>
  <c r="W74" i="41"/>
  <c r="V74" i="41"/>
  <c r="U74" i="41"/>
  <c r="T74" i="41"/>
  <c r="S74" i="41"/>
  <c r="R74" i="41"/>
  <c r="Q74" i="41"/>
  <c r="P74" i="41"/>
  <c r="O74" i="41"/>
  <c r="N74" i="41"/>
  <c r="M74" i="41"/>
  <c r="L74" i="41"/>
  <c r="K74" i="41"/>
  <c r="J74" i="41"/>
  <c r="I74" i="41"/>
  <c r="H74" i="41"/>
  <c r="G74" i="41"/>
  <c r="F74" i="41"/>
  <c r="E74" i="41"/>
  <c r="D74" i="41"/>
  <c r="C74" i="41"/>
  <c r="B74" i="41"/>
  <c r="W73" i="41"/>
  <c r="V73" i="41"/>
  <c r="U73" i="41"/>
  <c r="T73" i="41"/>
  <c r="S73" i="41"/>
  <c r="R73" i="41"/>
  <c r="Q73" i="41"/>
  <c r="P73" i="41"/>
  <c r="O73" i="41"/>
  <c r="N73" i="41"/>
  <c r="M73" i="41"/>
  <c r="L73" i="41"/>
  <c r="K73" i="41"/>
  <c r="J73" i="41"/>
  <c r="I73" i="41"/>
  <c r="H73" i="41"/>
  <c r="G73" i="41"/>
  <c r="F73" i="41"/>
  <c r="E73" i="41"/>
  <c r="D73" i="41"/>
  <c r="C73" i="41"/>
  <c r="B73" i="41"/>
  <c r="T72" i="41"/>
  <c r="W71" i="41"/>
  <c r="V71" i="41"/>
  <c r="U71" i="41"/>
  <c r="T71" i="41"/>
  <c r="S71" i="41"/>
  <c r="R71" i="41"/>
  <c r="Q71" i="41"/>
  <c r="P71" i="41"/>
  <c r="O71" i="41"/>
  <c r="N71" i="41"/>
  <c r="M71" i="41"/>
  <c r="L71" i="41"/>
  <c r="K71" i="41"/>
  <c r="J71" i="41"/>
  <c r="I71" i="41"/>
  <c r="H71" i="41"/>
  <c r="G71" i="41"/>
  <c r="F71" i="41"/>
  <c r="E71" i="41"/>
  <c r="D71" i="41"/>
  <c r="C71" i="41"/>
  <c r="B71" i="41"/>
  <c r="W70" i="41"/>
  <c r="V70" i="41"/>
  <c r="U70" i="41"/>
  <c r="T70" i="41"/>
  <c r="S70" i="41"/>
  <c r="R70" i="41"/>
  <c r="Q70" i="41"/>
  <c r="P70" i="41"/>
  <c r="O70" i="41"/>
  <c r="N70" i="41"/>
  <c r="M70" i="41"/>
  <c r="L70" i="41"/>
  <c r="K70" i="41"/>
  <c r="J70" i="41"/>
  <c r="I70" i="41"/>
  <c r="H70" i="41"/>
  <c r="G70" i="41"/>
  <c r="F70" i="41"/>
  <c r="E70" i="41"/>
  <c r="D70" i="41"/>
  <c r="C70" i="41"/>
  <c r="B70" i="41"/>
  <c r="W69" i="41"/>
  <c r="V69" i="41"/>
  <c r="U69" i="41"/>
  <c r="T69" i="41"/>
  <c r="S69" i="41"/>
  <c r="R69" i="41"/>
  <c r="Q69" i="41"/>
  <c r="P69" i="41"/>
  <c r="O69" i="41"/>
  <c r="N69" i="41"/>
  <c r="M69" i="41"/>
  <c r="L69" i="41"/>
  <c r="K69" i="41"/>
  <c r="J69" i="41"/>
  <c r="I69" i="41"/>
  <c r="H69" i="41"/>
  <c r="G69" i="41"/>
  <c r="F69" i="41"/>
  <c r="E69" i="41"/>
  <c r="D69" i="41"/>
  <c r="C69" i="41"/>
  <c r="B69" i="41"/>
  <c r="W68" i="41"/>
  <c r="W63" i="41" s="1"/>
  <c r="V68" i="41"/>
  <c r="U68" i="41"/>
  <c r="T68" i="41"/>
  <c r="S68" i="41"/>
  <c r="R68" i="41"/>
  <c r="Q68" i="41"/>
  <c r="P68" i="41"/>
  <c r="O68" i="41"/>
  <c r="N68" i="41"/>
  <c r="M68" i="41"/>
  <c r="L68" i="41"/>
  <c r="K68" i="41"/>
  <c r="J68" i="41"/>
  <c r="I68" i="41"/>
  <c r="H68" i="41"/>
  <c r="G68" i="41"/>
  <c r="F68" i="41"/>
  <c r="E68" i="41"/>
  <c r="D68" i="41"/>
  <c r="C68" i="41"/>
  <c r="B68" i="41"/>
  <c r="W67" i="41"/>
  <c r="V67" i="41"/>
  <c r="U67" i="41"/>
  <c r="T67" i="41"/>
  <c r="S67" i="41"/>
  <c r="R67" i="41"/>
  <c r="Q67" i="41"/>
  <c r="P67" i="41"/>
  <c r="O67" i="41"/>
  <c r="N67" i="41"/>
  <c r="M67" i="41"/>
  <c r="L67" i="41"/>
  <c r="K67" i="41"/>
  <c r="J67" i="41"/>
  <c r="I67" i="41"/>
  <c r="H67" i="41"/>
  <c r="G67" i="41"/>
  <c r="F67" i="41"/>
  <c r="E67" i="41"/>
  <c r="D67" i="41"/>
  <c r="C67" i="41"/>
  <c r="B67" i="41"/>
  <c r="W66" i="41"/>
  <c r="V66" i="41"/>
  <c r="U66" i="41"/>
  <c r="T66" i="41"/>
  <c r="S66" i="41"/>
  <c r="R66" i="41"/>
  <c r="Q66" i="41"/>
  <c r="P66" i="41"/>
  <c r="O66" i="41"/>
  <c r="N66" i="41"/>
  <c r="M66" i="41"/>
  <c r="L66" i="41"/>
  <c r="K66" i="41"/>
  <c r="J66" i="41"/>
  <c r="I66" i="41"/>
  <c r="H66" i="41"/>
  <c r="G66" i="41"/>
  <c r="F66" i="41"/>
  <c r="E66" i="41"/>
  <c r="D66" i="41"/>
  <c r="C66" i="41"/>
  <c r="B66" i="41"/>
  <c r="W65" i="41"/>
  <c r="V65" i="41"/>
  <c r="U65" i="41"/>
  <c r="T65" i="41"/>
  <c r="S65" i="41"/>
  <c r="R65" i="41"/>
  <c r="Q65" i="41"/>
  <c r="P65" i="41"/>
  <c r="O65" i="41"/>
  <c r="N65" i="41"/>
  <c r="M65" i="41"/>
  <c r="L65" i="41"/>
  <c r="K65" i="41"/>
  <c r="J65" i="41"/>
  <c r="I65" i="41"/>
  <c r="H65" i="41"/>
  <c r="G65" i="41"/>
  <c r="F65" i="41"/>
  <c r="E65" i="41"/>
  <c r="D65" i="41"/>
  <c r="C65" i="41"/>
  <c r="B65" i="41"/>
  <c r="W64" i="41"/>
  <c r="V64" i="41"/>
  <c r="U64" i="41"/>
  <c r="T64" i="41"/>
  <c r="S64" i="41"/>
  <c r="R64" i="41"/>
  <c r="Q64" i="41"/>
  <c r="P64" i="41"/>
  <c r="O64" i="41"/>
  <c r="N64" i="41"/>
  <c r="M64" i="41"/>
  <c r="L64" i="41"/>
  <c r="K64" i="41"/>
  <c r="J64" i="41"/>
  <c r="I64" i="41"/>
  <c r="H64" i="41"/>
  <c r="G64" i="41"/>
  <c r="F64" i="41"/>
  <c r="E64" i="41"/>
  <c r="D64" i="41"/>
  <c r="C64" i="41"/>
  <c r="B64" i="41"/>
  <c r="W39" i="41"/>
  <c r="W90" i="41" s="1"/>
  <c r="V39" i="41"/>
  <c r="V90" i="41" s="1"/>
  <c r="U39" i="41"/>
  <c r="U72" i="41" s="1"/>
  <c r="T39" i="41"/>
  <c r="T90" i="41" s="1"/>
  <c r="S39" i="41"/>
  <c r="S90" i="41" s="1"/>
  <c r="R39" i="41"/>
  <c r="R90" i="41" s="1"/>
  <c r="Q39" i="41"/>
  <c r="Q90" i="41" s="1"/>
  <c r="P39" i="41"/>
  <c r="P90" i="41" s="1"/>
  <c r="O39" i="41"/>
  <c r="O90" i="41" s="1"/>
  <c r="N39" i="41"/>
  <c r="N90" i="41" s="1"/>
  <c r="M39" i="41"/>
  <c r="M72" i="41" s="1"/>
  <c r="L39" i="41"/>
  <c r="L90" i="41" s="1"/>
  <c r="K39" i="41"/>
  <c r="K90" i="41" s="1"/>
  <c r="J39" i="41"/>
  <c r="J90" i="41" s="1"/>
  <c r="I39" i="41"/>
  <c r="I90" i="41" s="1"/>
  <c r="H39" i="41"/>
  <c r="H90" i="41" s="1"/>
  <c r="G39" i="41"/>
  <c r="G90" i="41" s="1"/>
  <c r="F39" i="41"/>
  <c r="F90" i="41" s="1"/>
  <c r="E39" i="41"/>
  <c r="E72" i="41" s="1"/>
  <c r="D39" i="41"/>
  <c r="D90" i="41" s="1"/>
  <c r="C39" i="41"/>
  <c r="C90" i="41" s="1"/>
  <c r="B39" i="41"/>
  <c r="B90" i="41" s="1"/>
  <c r="A1" i="41"/>
  <c r="W37" i="40"/>
  <c r="V37" i="40"/>
  <c r="U37" i="40"/>
  <c r="T37" i="40"/>
  <c r="S37" i="40"/>
  <c r="R37" i="40"/>
  <c r="Q37" i="40"/>
  <c r="P37" i="40"/>
  <c r="O37" i="40"/>
  <c r="N37" i="40"/>
  <c r="M37" i="40"/>
  <c r="L37" i="40"/>
  <c r="K37" i="40"/>
  <c r="J37" i="40"/>
  <c r="I37" i="40"/>
  <c r="H37" i="40"/>
  <c r="G37" i="40"/>
  <c r="F37" i="40"/>
  <c r="E37" i="40"/>
  <c r="D37" i="40"/>
  <c r="C37" i="40"/>
  <c r="B37" i="40"/>
  <c r="W36" i="40"/>
  <c r="V36" i="40"/>
  <c r="U36" i="40"/>
  <c r="T36" i="40"/>
  <c r="S36" i="40"/>
  <c r="R36" i="40"/>
  <c r="Q36" i="40"/>
  <c r="P36" i="40"/>
  <c r="O36" i="40"/>
  <c r="N36" i="40"/>
  <c r="M36" i="40"/>
  <c r="L36" i="40"/>
  <c r="K36" i="40"/>
  <c r="J36" i="40"/>
  <c r="I36" i="40"/>
  <c r="H36" i="40"/>
  <c r="G36" i="40"/>
  <c r="F36" i="40"/>
  <c r="E36" i="40"/>
  <c r="D36" i="40"/>
  <c r="C36" i="40"/>
  <c r="B36" i="40"/>
  <c r="W35" i="40"/>
  <c r="V35" i="40"/>
  <c r="U35" i="40"/>
  <c r="T35" i="40"/>
  <c r="S35" i="40"/>
  <c r="R35" i="40"/>
  <c r="Q35" i="40"/>
  <c r="P35" i="40"/>
  <c r="O35" i="40"/>
  <c r="N35" i="40"/>
  <c r="M35" i="40"/>
  <c r="L35" i="40"/>
  <c r="K35" i="40"/>
  <c r="J35" i="40"/>
  <c r="I35" i="40"/>
  <c r="H35" i="40"/>
  <c r="G35" i="40"/>
  <c r="F35" i="40"/>
  <c r="E35" i="40"/>
  <c r="D35" i="40"/>
  <c r="C35" i="40"/>
  <c r="B35" i="40"/>
  <c r="W33" i="40"/>
  <c r="W38" i="40" s="1"/>
  <c r="V33" i="40"/>
  <c r="V38" i="40" s="1"/>
  <c r="U33" i="40"/>
  <c r="U38" i="40" s="1"/>
  <c r="T33" i="40"/>
  <c r="T38" i="40" s="1"/>
  <c r="T178" i="4" s="1"/>
  <c r="S33" i="40"/>
  <c r="S38" i="40" s="1"/>
  <c r="R33" i="40"/>
  <c r="R38" i="40" s="1"/>
  <c r="Q33" i="40"/>
  <c r="Q38" i="40" s="1"/>
  <c r="P33" i="40"/>
  <c r="P38" i="40" s="1"/>
  <c r="O33" i="40"/>
  <c r="O38" i="40" s="1"/>
  <c r="N33" i="40"/>
  <c r="N38" i="40" s="1"/>
  <c r="M33" i="40"/>
  <c r="M38" i="40" s="1"/>
  <c r="L33" i="40"/>
  <c r="L38" i="40" s="1"/>
  <c r="K33" i="40"/>
  <c r="K38" i="40" s="1"/>
  <c r="J33" i="40"/>
  <c r="J38" i="40" s="1"/>
  <c r="I33" i="40"/>
  <c r="I38" i="40" s="1"/>
  <c r="I178" i="4" s="1"/>
  <c r="H33" i="40"/>
  <c r="H38" i="40" s="1"/>
  <c r="G33" i="40"/>
  <c r="G38" i="40" s="1"/>
  <c r="F33" i="40"/>
  <c r="F38" i="40" s="1"/>
  <c r="E33" i="40"/>
  <c r="E38" i="40" s="1"/>
  <c r="D33" i="40"/>
  <c r="D38" i="40" s="1"/>
  <c r="C33" i="40"/>
  <c r="C38" i="40" s="1"/>
  <c r="B33" i="40"/>
  <c r="B38" i="40" s="1"/>
  <c r="W23" i="40"/>
  <c r="V23" i="40"/>
  <c r="U23" i="40"/>
  <c r="T23" i="40"/>
  <c r="S23" i="40"/>
  <c r="R23" i="40"/>
  <c r="Q23" i="40"/>
  <c r="P23" i="40"/>
  <c r="O23" i="40"/>
  <c r="N23" i="40"/>
  <c r="M23" i="40"/>
  <c r="L23" i="40"/>
  <c r="K23" i="40"/>
  <c r="J23" i="40"/>
  <c r="I23" i="40"/>
  <c r="H23" i="40"/>
  <c r="G23" i="40"/>
  <c r="F23" i="40"/>
  <c r="E23" i="40"/>
  <c r="D23" i="40"/>
  <c r="C23" i="40"/>
  <c r="B23" i="40"/>
  <c r="W20" i="40"/>
  <c r="V20" i="40"/>
  <c r="U20" i="40"/>
  <c r="T20" i="40"/>
  <c r="S20" i="40"/>
  <c r="R20" i="40"/>
  <c r="Q20" i="40"/>
  <c r="P20" i="40"/>
  <c r="O20" i="40"/>
  <c r="N20" i="40"/>
  <c r="M20" i="40"/>
  <c r="L20" i="40"/>
  <c r="K20" i="40"/>
  <c r="J20" i="40"/>
  <c r="I20" i="40"/>
  <c r="H20" i="40"/>
  <c r="G20" i="40"/>
  <c r="F20" i="40"/>
  <c r="E20" i="40"/>
  <c r="D20" i="40"/>
  <c r="C20" i="40"/>
  <c r="B20" i="40"/>
  <c r="W14" i="40"/>
  <c r="V14" i="40"/>
  <c r="U14" i="40"/>
  <c r="T14" i="40"/>
  <c r="S14" i="40"/>
  <c r="R14" i="40"/>
  <c r="Q14" i="40"/>
  <c r="P14" i="40"/>
  <c r="O14" i="40"/>
  <c r="N14" i="40"/>
  <c r="M14" i="40"/>
  <c r="L14" i="40"/>
  <c r="K14" i="40"/>
  <c r="J14" i="40"/>
  <c r="I14" i="40"/>
  <c r="H14" i="40"/>
  <c r="G14" i="40"/>
  <c r="F14" i="40"/>
  <c r="E14" i="40"/>
  <c r="D14" i="40"/>
  <c r="C14" i="40"/>
  <c r="B14" i="40"/>
  <c r="W9" i="40"/>
  <c r="V9" i="40"/>
  <c r="U9" i="40"/>
  <c r="T9" i="40"/>
  <c r="S9" i="40"/>
  <c r="R9" i="40"/>
  <c r="Q9" i="40"/>
  <c r="P9" i="40"/>
  <c r="O9" i="40"/>
  <c r="N9" i="40"/>
  <c r="M9" i="40"/>
  <c r="L9" i="40"/>
  <c r="K9" i="40"/>
  <c r="J9" i="40"/>
  <c r="I9" i="40"/>
  <c r="H9" i="40"/>
  <c r="G9" i="40"/>
  <c r="F9" i="40"/>
  <c r="E9" i="40"/>
  <c r="D9" i="40"/>
  <c r="C9" i="40"/>
  <c r="B9" i="40"/>
  <c r="W8" i="40"/>
  <c r="V8" i="40"/>
  <c r="U8" i="40"/>
  <c r="T8" i="40"/>
  <c r="S8" i="40"/>
  <c r="R8" i="40"/>
  <c r="Q8" i="40"/>
  <c r="P8" i="40"/>
  <c r="O8" i="40"/>
  <c r="N8" i="40"/>
  <c r="M8" i="40"/>
  <c r="L8" i="40"/>
  <c r="K8" i="40"/>
  <c r="J8" i="40"/>
  <c r="I8" i="40"/>
  <c r="H8" i="40"/>
  <c r="G8" i="40"/>
  <c r="F8" i="40"/>
  <c r="E8" i="40"/>
  <c r="D8" i="40"/>
  <c r="C8" i="40"/>
  <c r="A1" i="40"/>
  <c r="W83" i="39"/>
  <c r="V83" i="39"/>
  <c r="U83" i="39"/>
  <c r="T83" i="39"/>
  <c r="S83" i="39"/>
  <c r="R83" i="39"/>
  <c r="Q83" i="39"/>
  <c r="P83" i="39"/>
  <c r="O83" i="39"/>
  <c r="N83" i="39"/>
  <c r="M83" i="39"/>
  <c r="L83" i="39"/>
  <c r="K83" i="39"/>
  <c r="J83" i="39"/>
  <c r="I83" i="39"/>
  <c r="H83" i="39"/>
  <c r="G83" i="39"/>
  <c r="F83" i="39"/>
  <c r="E83" i="39"/>
  <c r="D83" i="39"/>
  <c r="C83" i="39"/>
  <c r="B83" i="39"/>
  <c r="W82" i="39"/>
  <c r="V82" i="39"/>
  <c r="U82" i="39"/>
  <c r="T82" i="39"/>
  <c r="S82" i="39"/>
  <c r="R82" i="39"/>
  <c r="Q82" i="39"/>
  <c r="P82" i="39"/>
  <c r="O82" i="39"/>
  <c r="N82" i="39"/>
  <c r="M82" i="39"/>
  <c r="L82" i="39"/>
  <c r="K82" i="39"/>
  <c r="J82" i="39"/>
  <c r="I82" i="39"/>
  <c r="H82" i="39"/>
  <c r="G82" i="39"/>
  <c r="F82" i="39"/>
  <c r="E82" i="39"/>
  <c r="D82" i="39"/>
  <c r="C82" i="39"/>
  <c r="B82" i="39"/>
  <c r="W81" i="39"/>
  <c r="V81" i="39"/>
  <c r="U81" i="39"/>
  <c r="T81" i="39"/>
  <c r="S81" i="39"/>
  <c r="R81" i="39"/>
  <c r="Q81" i="39"/>
  <c r="P81" i="39"/>
  <c r="O81" i="39"/>
  <c r="N81" i="39"/>
  <c r="M81" i="39"/>
  <c r="L81" i="39"/>
  <c r="K81" i="39"/>
  <c r="J81" i="39"/>
  <c r="I81" i="39"/>
  <c r="H81" i="39"/>
  <c r="G81" i="39"/>
  <c r="F81" i="39"/>
  <c r="E81" i="39"/>
  <c r="D81" i="39"/>
  <c r="C81" i="39"/>
  <c r="B81" i="39"/>
  <c r="W77" i="39"/>
  <c r="V77" i="39"/>
  <c r="U77" i="39"/>
  <c r="T77" i="39"/>
  <c r="S77" i="39"/>
  <c r="R77" i="39"/>
  <c r="Q77" i="39"/>
  <c r="P77" i="39"/>
  <c r="O77" i="39"/>
  <c r="N77" i="39"/>
  <c r="M77" i="39"/>
  <c r="L77" i="39"/>
  <c r="K77" i="39"/>
  <c r="J77" i="39"/>
  <c r="I77" i="39"/>
  <c r="H77" i="39"/>
  <c r="G77" i="39"/>
  <c r="F77" i="39"/>
  <c r="E77" i="39"/>
  <c r="D77" i="39"/>
  <c r="C77" i="39"/>
  <c r="B77" i="39"/>
  <c r="W76" i="39"/>
  <c r="V76" i="39"/>
  <c r="U76" i="39"/>
  <c r="T76" i="39"/>
  <c r="S76" i="39"/>
  <c r="R76" i="39"/>
  <c r="Q76" i="39"/>
  <c r="P76" i="39"/>
  <c r="O76" i="39"/>
  <c r="N76" i="39"/>
  <c r="M76" i="39"/>
  <c r="L76" i="39"/>
  <c r="K76" i="39"/>
  <c r="J76" i="39"/>
  <c r="I76" i="39"/>
  <c r="H76" i="39"/>
  <c r="G76" i="39"/>
  <c r="F76" i="39"/>
  <c r="E76" i="39"/>
  <c r="D76" i="39"/>
  <c r="C76" i="39"/>
  <c r="B76" i="39"/>
  <c r="W75" i="39"/>
  <c r="V75" i="39"/>
  <c r="U75" i="39"/>
  <c r="T75" i="39"/>
  <c r="S75" i="39"/>
  <c r="R75" i="39"/>
  <c r="Q75" i="39"/>
  <c r="P75" i="39"/>
  <c r="O75" i="39"/>
  <c r="N75" i="39"/>
  <c r="M75" i="39"/>
  <c r="L75" i="39"/>
  <c r="K75" i="39"/>
  <c r="J75" i="39"/>
  <c r="I75" i="39"/>
  <c r="H75" i="39"/>
  <c r="G75" i="39"/>
  <c r="F75" i="39"/>
  <c r="E75" i="39"/>
  <c r="D75" i="39"/>
  <c r="C75" i="39"/>
  <c r="B75" i="39"/>
  <c r="W74" i="39"/>
  <c r="V74" i="39"/>
  <c r="U74" i="39"/>
  <c r="T74" i="39"/>
  <c r="S74" i="39"/>
  <c r="R74" i="39"/>
  <c r="Q74" i="39"/>
  <c r="P74" i="39"/>
  <c r="O74" i="39"/>
  <c r="N74" i="39"/>
  <c r="M74" i="39"/>
  <c r="L74" i="39"/>
  <c r="K74" i="39"/>
  <c r="J74" i="39"/>
  <c r="I74" i="39"/>
  <c r="H74" i="39"/>
  <c r="G74" i="39"/>
  <c r="F74" i="39"/>
  <c r="E74" i="39"/>
  <c r="D74" i="39"/>
  <c r="C74" i="39"/>
  <c r="B74" i="39"/>
  <c r="W73" i="39"/>
  <c r="V73" i="39"/>
  <c r="U73" i="39"/>
  <c r="T73" i="39"/>
  <c r="S73" i="39"/>
  <c r="R73" i="39"/>
  <c r="Q73" i="39"/>
  <c r="P73" i="39"/>
  <c r="O73" i="39"/>
  <c r="N73" i="39"/>
  <c r="M73" i="39"/>
  <c r="L73" i="39"/>
  <c r="K73" i="39"/>
  <c r="J73" i="39"/>
  <c r="I73" i="39"/>
  <c r="H73" i="39"/>
  <c r="G73" i="39"/>
  <c r="F73" i="39"/>
  <c r="E73" i="39"/>
  <c r="D73" i="39"/>
  <c r="C73" i="39"/>
  <c r="B73" i="39"/>
  <c r="W72" i="39"/>
  <c r="V72" i="39"/>
  <c r="U72" i="39"/>
  <c r="T72" i="39"/>
  <c r="S72" i="39"/>
  <c r="R72" i="39"/>
  <c r="Q72" i="39"/>
  <c r="P72" i="39"/>
  <c r="O72" i="39"/>
  <c r="N72" i="39"/>
  <c r="M72" i="39"/>
  <c r="L72" i="39"/>
  <c r="K72" i="39"/>
  <c r="J72" i="39"/>
  <c r="I72" i="39"/>
  <c r="H72" i="39"/>
  <c r="G72" i="39"/>
  <c r="F72" i="39"/>
  <c r="E72" i="39"/>
  <c r="D72" i="39"/>
  <c r="C72" i="39"/>
  <c r="B72" i="39"/>
  <c r="W68" i="39"/>
  <c r="V68" i="39"/>
  <c r="U68" i="39"/>
  <c r="T68" i="39"/>
  <c r="S68" i="39"/>
  <c r="R68" i="39"/>
  <c r="Q68" i="39"/>
  <c r="P68" i="39"/>
  <c r="O68" i="39"/>
  <c r="N68" i="39"/>
  <c r="M68" i="39"/>
  <c r="L68" i="39"/>
  <c r="K68" i="39"/>
  <c r="J68" i="39"/>
  <c r="I68" i="39"/>
  <c r="H68" i="39"/>
  <c r="G68" i="39"/>
  <c r="F68" i="39"/>
  <c r="E68" i="39"/>
  <c r="D68" i="39"/>
  <c r="C68" i="39"/>
  <c r="B68" i="39"/>
  <c r="W67" i="39"/>
  <c r="V67" i="39"/>
  <c r="U67" i="39"/>
  <c r="T67" i="39"/>
  <c r="S67" i="39"/>
  <c r="R67" i="39"/>
  <c r="Q67" i="39"/>
  <c r="P67" i="39"/>
  <c r="O67" i="39"/>
  <c r="N67" i="39"/>
  <c r="M67" i="39"/>
  <c r="L67" i="39"/>
  <c r="K67" i="39"/>
  <c r="J67" i="39"/>
  <c r="I67" i="39"/>
  <c r="H67" i="39"/>
  <c r="G67" i="39"/>
  <c r="F67" i="39"/>
  <c r="E67" i="39"/>
  <c r="D67" i="39"/>
  <c r="C67" i="39"/>
  <c r="B67" i="39"/>
  <c r="W66" i="39"/>
  <c r="V66" i="39"/>
  <c r="U66" i="39"/>
  <c r="T66" i="39"/>
  <c r="S66" i="39"/>
  <c r="R66" i="39"/>
  <c r="Q66" i="39"/>
  <c r="P66" i="39"/>
  <c r="O66" i="39"/>
  <c r="N66" i="39"/>
  <c r="M66" i="39"/>
  <c r="L66" i="39"/>
  <c r="K66" i="39"/>
  <c r="J66" i="39"/>
  <c r="I66" i="39"/>
  <c r="H66" i="39"/>
  <c r="G66" i="39"/>
  <c r="F66" i="39"/>
  <c r="E66" i="39"/>
  <c r="D66" i="39"/>
  <c r="C66" i="39"/>
  <c r="B66" i="39"/>
  <c r="W65" i="39"/>
  <c r="V65" i="39"/>
  <c r="U65" i="39"/>
  <c r="T65" i="39"/>
  <c r="S65" i="39"/>
  <c r="R65" i="39"/>
  <c r="Q65" i="39"/>
  <c r="P65" i="39"/>
  <c r="O65" i="39"/>
  <c r="N65" i="39"/>
  <c r="M65" i="39"/>
  <c r="L65" i="39"/>
  <c r="K65" i="39"/>
  <c r="J65" i="39"/>
  <c r="I65" i="39"/>
  <c r="H65" i="39"/>
  <c r="G65" i="39"/>
  <c r="F65" i="39"/>
  <c r="E65" i="39"/>
  <c r="D65" i="39"/>
  <c r="C65" i="39"/>
  <c r="B65" i="39"/>
  <c r="W64" i="39"/>
  <c r="V64" i="39"/>
  <c r="U64" i="39"/>
  <c r="T64" i="39"/>
  <c r="S64" i="39"/>
  <c r="R64" i="39"/>
  <c r="Q64" i="39"/>
  <c r="P64" i="39"/>
  <c r="O64" i="39"/>
  <c r="N64" i="39"/>
  <c r="M64" i="39"/>
  <c r="L64" i="39"/>
  <c r="K64" i="39"/>
  <c r="J64" i="39"/>
  <c r="I64" i="39"/>
  <c r="H64" i="39"/>
  <c r="G64" i="39"/>
  <c r="F64" i="39"/>
  <c r="E64" i="39"/>
  <c r="D64" i="39"/>
  <c r="C64" i="39"/>
  <c r="B64" i="39"/>
  <c r="W62" i="39"/>
  <c r="V62" i="39"/>
  <c r="U62" i="39"/>
  <c r="T62" i="39"/>
  <c r="S62" i="39"/>
  <c r="R62" i="39"/>
  <c r="Q62" i="39"/>
  <c r="P62" i="39"/>
  <c r="O62" i="39"/>
  <c r="N62" i="39"/>
  <c r="M62" i="39"/>
  <c r="L62" i="39"/>
  <c r="K62" i="39"/>
  <c r="J62" i="39"/>
  <c r="I62" i="39"/>
  <c r="H62" i="39"/>
  <c r="G62" i="39"/>
  <c r="F62" i="39"/>
  <c r="E62" i="39"/>
  <c r="D62" i="39"/>
  <c r="C62" i="39"/>
  <c r="B62" i="39"/>
  <c r="W61" i="39"/>
  <c r="V61" i="39"/>
  <c r="U61" i="39"/>
  <c r="T61" i="39"/>
  <c r="S61" i="39"/>
  <c r="R61" i="39"/>
  <c r="Q61" i="39"/>
  <c r="P61" i="39"/>
  <c r="O61" i="39"/>
  <c r="N61" i="39"/>
  <c r="M61" i="39"/>
  <c r="L61" i="39"/>
  <c r="K61" i="39"/>
  <c r="J61" i="39"/>
  <c r="I61" i="39"/>
  <c r="H61" i="39"/>
  <c r="G61" i="39"/>
  <c r="F61" i="39"/>
  <c r="E61" i="39"/>
  <c r="D61" i="39"/>
  <c r="C61" i="39"/>
  <c r="B61" i="39"/>
  <c r="P60" i="39"/>
  <c r="L60" i="39"/>
  <c r="W59" i="39"/>
  <c r="V59" i="39"/>
  <c r="U59" i="39"/>
  <c r="T59" i="39"/>
  <c r="S59" i="39"/>
  <c r="R59" i="39"/>
  <c r="Q59" i="39"/>
  <c r="P59" i="39"/>
  <c r="O59" i="39"/>
  <c r="N59" i="39"/>
  <c r="M59" i="39"/>
  <c r="L59" i="39"/>
  <c r="K59" i="39"/>
  <c r="J59" i="39"/>
  <c r="I59" i="39"/>
  <c r="H59" i="39"/>
  <c r="G59" i="39"/>
  <c r="F59" i="39"/>
  <c r="E59" i="39"/>
  <c r="D59" i="39"/>
  <c r="C59" i="39"/>
  <c r="B59" i="39"/>
  <c r="W58" i="39"/>
  <c r="V58" i="39"/>
  <c r="U58" i="39"/>
  <c r="T58" i="39"/>
  <c r="S58" i="39"/>
  <c r="R58" i="39"/>
  <c r="Q58" i="39"/>
  <c r="P58" i="39"/>
  <c r="O58" i="39"/>
  <c r="N58" i="39"/>
  <c r="M58" i="39"/>
  <c r="L58" i="39"/>
  <c r="K58" i="39"/>
  <c r="J58" i="39"/>
  <c r="I58" i="39"/>
  <c r="H58" i="39"/>
  <c r="G58" i="39"/>
  <c r="F58" i="39"/>
  <c r="E58" i="39"/>
  <c r="D58" i="39"/>
  <c r="C58" i="39"/>
  <c r="B58" i="39"/>
  <c r="J57" i="39"/>
  <c r="W56" i="39"/>
  <c r="V56" i="39"/>
  <c r="U56" i="39"/>
  <c r="T56" i="39"/>
  <c r="S56" i="39"/>
  <c r="R56" i="39"/>
  <c r="Q56" i="39"/>
  <c r="P56" i="39"/>
  <c r="O56" i="39"/>
  <c r="N56" i="39"/>
  <c r="M56" i="39"/>
  <c r="L56" i="39"/>
  <c r="K56" i="39"/>
  <c r="J56" i="39"/>
  <c r="I56" i="39"/>
  <c r="H56" i="39"/>
  <c r="G56" i="39"/>
  <c r="F56" i="39"/>
  <c r="E56" i="39"/>
  <c r="D56" i="39"/>
  <c r="C56" i="39"/>
  <c r="B56" i="39"/>
  <c r="W55" i="39"/>
  <c r="V55" i="39"/>
  <c r="U55" i="39"/>
  <c r="T55" i="39"/>
  <c r="S55" i="39"/>
  <c r="R55" i="39"/>
  <c r="Q55" i="39"/>
  <c r="P55" i="39"/>
  <c r="O55" i="39"/>
  <c r="N55" i="39"/>
  <c r="M55" i="39"/>
  <c r="L55" i="39"/>
  <c r="K55" i="39"/>
  <c r="J55" i="39"/>
  <c r="I55" i="39"/>
  <c r="H55" i="39"/>
  <c r="G55" i="39"/>
  <c r="F55" i="39"/>
  <c r="E55" i="39"/>
  <c r="D55" i="39"/>
  <c r="C55" i="39"/>
  <c r="B55" i="39"/>
  <c r="W54" i="39"/>
  <c r="V54" i="39"/>
  <c r="U54" i="39"/>
  <c r="T54" i="39"/>
  <c r="S54" i="39"/>
  <c r="R54" i="39"/>
  <c r="Q54" i="39"/>
  <c r="P54" i="39"/>
  <c r="O54" i="39"/>
  <c r="N54" i="39"/>
  <c r="M54" i="39"/>
  <c r="L54" i="39"/>
  <c r="K54" i="39"/>
  <c r="J54" i="39"/>
  <c r="I54" i="39"/>
  <c r="H54" i="39"/>
  <c r="G54" i="39"/>
  <c r="F54" i="39"/>
  <c r="E54" i="39"/>
  <c r="D54" i="39"/>
  <c r="C54" i="39"/>
  <c r="B54" i="39"/>
  <c r="W53" i="39"/>
  <c r="V53" i="39"/>
  <c r="U53" i="39"/>
  <c r="T53" i="39"/>
  <c r="S53" i="39"/>
  <c r="R53" i="39"/>
  <c r="Q53" i="39"/>
  <c r="P53" i="39"/>
  <c r="O53" i="39"/>
  <c r="N53" i="39"/>
  <c r="M53" i="39"/>
  <c r="L53" i="39"/>
  <c r="K53" i="39"/>
  <c r="J53" i="39"/>
  <c r="I53" i="39"/>
  <c r="H53" i="39"/>
  <c r="G53" i="39"/>
  <c r="F53" i="39"/>
  <c r="E53" i="39"/>
  <c r="D53" i="39"/>
  <c r="C53" i="39"/>
  <c r="B53" i="39"/>
  <c r="W52" i="39"/>
  <c r="V52" i="39"/>
  <c r="U52" i="39"/>
  <c r="T52" i="39"/>
  <c r="S52" i="39"/>
  <c r="R52" i="39"/>
  <c r="Q52" i="39"/>
  <c r="P52" i="39"/>
  <c r="O52" i="39"/>
  <c r="N52" i="39"/>
  <c r="M52" i="39"/>
  <c r="L52" i="39"/>
  <c r="K52" i="39"/>
  <c r="J52" i="39"/>
  <c r="I52" i="39"/>
  <c r="H52" i="39"/>
  <c r="G52" i="39"/>
  <c r="F52" i="39"/>
  <c r="E52" i="39"/>
  <c r="D52" i="39"/>
  <c r="C52" i="39"/>
  <c r="B52" i="39"/>
  <c r="W27" i="39"/>
  <c r="V27" i="39"/>
  <c r="V63" i="39" s="1"/>
  <c r="U27" i="39"/>
  <c r="U63" i="39" s="1"/>
  <c r="T27" i="39"/>
  <c r="S27" i="39"/>
  <c r="S63" i="39" s="1"/>
  <c r="R27" i="39"/>
  <c r="R63" i="39" s="1"/>
  <c r="Q27" i="39"/>
  <c r="Q63" i="39" s="1"/>
  <c r="P27" i="39"/>
  <c r="O27" i="39"/>
  <c r="N27" i="39"/>
  <c r="N63" i="39" s="1"/>
  <c r="M27" i="39"/>
  <c r="M63" i="39" s="1"/>
  <c r="L27" i="39"/>
  <c r="K27" i="39"/>
  <c r="K63" i="39" s="1"/>
  <c r="J27" i="39"/>
  <c r="J63" i="39" s="1"/>
  <c r="I27" i="39"/>
  <c r="I63" i="39" s="1"/>
  <c r="H27" i="39"/>
  <c r="G27" i="39"/>
  <c r="F27" i="39"/>
  <c r="F63" i="39" s="1"/>
  <c r="E27" i="39"/>
  <c r="E63" i="39" s="1"/>
  <c r="D27" i="39"/>
  <c r="C27" i="39"/>
  <c r="C63" i="39" s="1"/>
  <c r="B27" i="39"/>
  <c r="B63" i="39" s="1"/>
  <c r="W24" i="39"/>
  <c r="V24" i="39"/>
  <c r="U24" i="39"/>
  <c r="T24" i="39"/>
  <c r="T60" i="39" s="1"/>
  <c r="S24" i="39"/>
  <c r="S60" i="39" s="1"/>
  <c r="R24" i="39"/>
  <c r="Q24" i="39"/>
  <c r="P24" i="39"/>
  <c r="O24" i="39"/>
  <c r="N24" i="39"/>
  <c r="M24" i="39"/>
  <c r="L24" i="39"/>
  <c r="K24" i="39"/>
  <c r="K60" i="39" s="1"/>
  <c r="J24" i="39"/>
  <c r="I24" i="39"/>
  <c r="H24" i="39"/>
  <c r="H60" i="39" s="1"/>
  <c r="G24" i="39"/>
  <c r="F24" i="39"/>
  <c r="E24" i="39"/>
  <c r="D24" i="39"/>
  <c r="D60" i="39" s="1"/>
  <c r="C24" i="39"/>
  <c r="C60" i="39" s="1"/>
  <c r="B24" i="39"/>
  <c r="W16" i="39"/>
  <c r="W57" i="39" s="1"/>
  <c r="V16" i="39"/>
  <c r="V57" i="39" s="1"/>
  <c r="U16" i="39"/>
  <c r="U57" i="39" s="1"/>
  <c r="T16" i="39"/>
  <c r="S16" i="39"/>
  <c r="R16" i="39"/>
  <c r="R57" i="39" s="1"/>
  <c r="Q16" i="39"/>
  <c r="Q57" i="39" s="1"/>
  <c r="P16" i="39"/>
  <c r="O16" i="39"/>
  <c r="O57" i="39" s="1"/>
  <c r="N16" i="39"/>
  <c r="N57" i="39" s="1"/>
  <c r="M16" i="39"/>
  <c r="M57" i="39" s="1"/>
  <c r="L16" i="39"/>
  <c r="K16" i="39"/>
  <c r="J16" i="39"/>
  <c r="I16" i="39"/>
  <c r="I57" i="39" s="1"/>
  <c r="H16" i="39"/>
  <c r="G16" i="39"/>
  <c r="G57" i="39" s="1"/>
  <c r="F16" i="39"/>
  <c r="F57" i="39" s="1"/>
  <c r="E16" i="39"/>
  <c r="E57" i="39" s="1"/>
  <c r="D16" i="39"/>
  <c r="C16" i="39"/>
  <c r="B16" i="39"/>
  <c r="B57" i="39" s="1"/>
  <c r="A1" i="39"/>
  <c r="W83" i="38"/>
  <c r="V83" i="38"/>
  <c r="U83" i="38"/>
  <c r="T83" i="38"/>
  <c r="S83" i="38"/>
  <c r="R83" i="38"/>
  <c r="Q83" i="38"/>
  <c r="P83" i="38"/>
  <c r="O83" i="38"/>
  <c r="N83" i="38"/>
  <c r="M83" i="38"/>
  <c r="L83" i="38"/>
  <c r="K83" i="38"/>
  <c r="J83" i="38"/>
  <c r="I83" i="38"/>
  <c r="H83" i="38"/>
  <c r="G83" i="38"/>
  <c r="F83" i="38"/>
  <c r="E83" i="38"/>
  <c r="D83" i="38"/>
  <c r="C83" i="38"/>
  <c r="B83" i="38"/>
  <c r="W82" i="38"/>
  <c r="V82" i="38"/>
  <c r="U82" i="38"/>
  <c r="T82" i="38"/>
  <c r="S82" i="38"/>
  <c r="R82" i="38"/>
  <c r="Q82" i="38"/>
  <c r="P82" i="38"/>
  <c r="O82" i="38"/>
  <c r="N82" i="38"/>
  <c r="M82" i="38"/>
  <c r="L82" i="38"/>
  <c r="K82" i="38"/>
  <c r="J82" i="38"/>
  <c r="I82" i="38"/>
  <c r="H82" i="38"/>
  <c r="G82" i="38"/>
  <c r="F82" i="38"/>
  <c r="E82" i="38"/>
  <c r="D82" i="38"/>
  <c r="C82" i="38"/>
  <c r="B82" i="38"/>
  <c r="W81" i="38"/>
  <c r="V81" i="38"/>
  <c r="U81" i="38"/>
  <c r="T81" i="38"/>
  <c r="S81" i="38"/>
  <c r="R81" i="38"/>
  <c r="Q81" i="38"/>
  <c r="P81" i="38"/>
  <c r="O81" i="38"/>
  <c r="N81" i="38"/>
  <c r="M81" i="38"/>
  <c r="L81" i="38"/>
  <c r="K81" i="38"/>
  <c r="J81" i="38"/>
  <c r="I81" i="38"/>
  <c r="H81" i="38"/>
  <c r="G81" i="38"/>
  <c r="F81" i="38"/>
  <c r="E81" i="38"/>
  <c r="D81" i="38"/>
  <c r="C81" i="38"/>
  <c r="B81" i="38"/>
  <c r="U79" i="38"/>
  <c r="W77" i="38"/>
  <c r="V77" i="38"/>
  <c r="U77" i="38"/>
  <c r="T77" i="38"/>
  <c r="S77" i="38"/>
  <c r="R77" i="38"/>
  <c r="Q77" i="38"/>
  <c r="P77" i="38"/>
  <c r="O77" i="38"/>
  <c r="N77" i="38"/>
  <c r="M77" i="38"/>
  <c r="L77" i="38"/>
  <c r="K77" i="38"/>
  <c r="J77" i="38"/>
  <c r="I77" i="38"/>
  <c r="H77" i="38"/>
  <c r="G77" i="38"/>
  <c r="F77" i="38"/>
  <c r="E77" i="38"/>
  <c r="D77" i="38"/>
  <c r="C77" i="38"/>
  <c r="B77" i="38"/>
  <c r="W76" i="38"/>
  <c r="V76" i="38"/>
  <c r="U76" i="38"/>
  <c r="T76" i="38"/>
  <c r="S76" i="38"/>
  <c r="R76" i="38"/>
  <c r="Q76" i="38"/>
  <c r="P76" i="38"/>
  <c r="O76" i="38"/>
  <c r="N76" i="38"/>
  <c r="M76" i="38"/>
  <c r="L76" i="38"/>
  <c r="K76" i="38"/>
  <c r="J76" i="38"/>
  <c r="I76" i="38"/>
  <c r="H76" i="38"/>
  <c r="G76" i="38"/>
  <c r="F76" i="38"/>
  <c r="E76" i="38"/>
  <c r="D76" i="38"/>
  <c r="C76" i="38"/>
  <c r="B76" i="38"/>
  <c r="W75" i="38"/>
  <c r="V75" i="38"/>
  <c r="U75" i="38"/>
  <c r="T75" i="38"/>
  <c r="S75" i="38"/>
  <c r="R75" i="38"/>
  <c r="Q75" i="38"/>
  <c r="P75" i="38"/>
  <c r="O75" i="38"/>
  <c r="N75" i="38"/>
  <c r="M75" i="38"/>
  <c r="L75" i="38"/>
  <c r="K75" i="38"/>
  <c r="J75" i="38"/>
  <c r="I75" i="38"/>
  <c r="H75" i="38"/>
  <c r="G75" i="38"/>
  <c r="F75" i="38"/>
  <c r="E75" i="38"/>
  <c r="D75" i="38"/>
  <c r="C75" i="38"/>
  <c r="B75" i="38"/>
  <c r="W74" i="38"/>
  <c r="V74" i="38"/>
  <c r="U74" i="38"/>
  <c r="T74" i="38"/>
  <c r="S74" i="38"/>
  <c r="R74" i="38"/>
  <c r="Q74" i="38"/>
  <c r="P74" i="38"/>
  <c r="O74" i="38"/>
  <c r="N74" i="38"/>
  <c r="M74" i="38"/>
  <c r="L74" i="38"/>
  <c r="K74" i="38"/>
  <c r="J74" i="38"/>
  <c r="I74" i="38"/>
  <c r="H74" i="38"/>
  <c r="G74" i="38"/>
  <c r="F74" i="38"/>
  <c r="E74" i="38"/>
  <c r="D74" i="38"/>
  <c r="C74" i="38"/>
  <c r="B74" i="38"/>
  <c r="W73" i="38"/>
  <c r="V73" i="38"/>
  <c r="U73" i="38"/>
  <c r="T73" i="38"/>
  <c r="S73" i="38"/>
  <c r="R73" i="38"/>
  <c r="Q73" i="38"/>
  <c r="P73" i="38"/>
  <c r="O73" i="38"/>
  <c r="N73" i="38"/>
  <c r="M73" i="38"/>
  <c r="L73" i="38"/>
  <c r="K73" i="38"/>
  <c r="J73" i="38"/>
  <c r="I73" i="38"/>
  <c r="H73" i="38"/>
  <c r="G73" i="38"/>
  <c r="F73" i="38"/>
  <c r="E73" i="38"/>
  <c r="D73" i="38"/>
  <c r="C73" i="38"/>
  <c r="B73" i="38"/>
  <c r="W72" i="38"/>
  <c r="V72" i="38"/>
  <c r="U72" i="38"/>
  <c r="T72" i="38"/>
  <c r="S72" i="38"/>
  <c r="R72" i="38"/>
  <c r="Q72" i="38"/>
  <c r="P72" i="38"/>
  <c r="O72" i="38"/>
  <c r="N72" i="38"/>
  <c r="M72" i="38"/>
  <c r="L72" i="38"/>
  <c r="K72" i="38"/>
  <c r="J72" i="38"/>
  <c r="I72" i="38"/>
  <c r="H72" i="38"/>
  <c r="G72" i="38"/>
  <c r="F72" i="38"/>
  <c r="E72" i="38"/>
  <c r="D72" i="38"/>
  <c r="C72" i="38"/>
  <c r="B72" i="38"/>
  <c r="W68" i="38"/>
  <c r="V68" i="38"/>
  <c r="U68" i="38"/>
  <c r="T68" i="38"/>
  <c r="S68" i="38"/>
  <c r="R68" i="38"/>
  <c r="Q68" i="38"/>
  <c r="P68" i="38"/>
  <c r="O68" i="38"/>
  <c r="N68" i="38"/>
  <c r="M68" i="38"/>
  <c r="L68" i="38"/>
  <c r="K68" i="38"/>
  <c r="J68" i="38"/>
  <c r="I68" i="38"/>
  <c r="H68" i="38"/>
  <c r="G68" i="38"/>
  <c r="F68" i="38"/>
  <c r="E68" i="38"/>
  <c r="D68" i="38"/>
  <c r="C68" i="38"/>
  <c r="B68" i="38"/>
  <c r="W67" i="38"/>
  <c r="V67" i="38"/>
  <c r="U67" i="38"/>
  <c r="T67" i="38"/>
  <c r="S67" i="38"/>
  <c r="R67" i="38"/>
  <c r="Q67" i="38"/>
  <c r="P67" i="38"/>
  <c r="O67" i="38"/>
  <c r="N67" i="38"/>
  <c r="M67" i="38"/>
  <c r="L67" i="38"/>
  <c r="K67" i="38"/>
  <c r="J67" i="38"/>
  <c r="I67" i="38"/>
  <c r="H67" i="38"/>
  <c r="G67" i="38"/>
  <c r="F67" i="38"/>
  <c r="E67" i="38"/>
  <c r="D67" i="38"/>
  <c r="C67" i="38"/>
  <c r="B67" i="38"/>
  <c r="W66" i="38"/>
  <c r="V66" i="38"/>
  <c r="U66" i="38"/>
  <c r="T66" i="38"/>
  <c r="S66" i="38"/>
  <c r="R66" i="38"/>
  <c r="Q66" i="38"/>
  <c r="P66" i="38"/>
  <c r="O66" i="38"/>
  <c r="N66" i="38"/>
  <c r="M66" i="38"/>
  <c r="L66" i="38"/>
  <c r="K66" i="38"/>
  <c r="J66" i="38"/>
  <c r="I66" i="38"/>
  <c r="H66" i="38"/>
  <c r="G66" i="38"/>
  <c r="F66" i="38"/>
  <c r="E66" i="38"/>
  <c r="D66" i="38"/>
  <c r="C66" i="38"/>
  <c r="B66" i="38"/>
  <c r="W65" i="38"/>
  <c r="V65" i="38"/>
  <c r="U65" i="38"/>
  <c r="T65" i="38"/>
  <c r="S65" i="38"/>
  <c r="R65" i="38"/>
  <c r="Q65" i="38"/>
  <c r="P65" i="38"/>
  <c r="O65" i="38"/>
  <c r="N65" i="38"/>
  <c r="M65" i="38"/>
  <c r="L65" i="38"/>
  <c r="K65" i="38"/>
  <c r="J65" i="38"/>
  <c r="I65" i="38"/>
  <c r="H65" i="38"/>
  <c r="G65" i="38"/>
  <c r="F65" i="38"/>
  <c r="E65" i="38"/>
  <c r="D65" i="38"/>
  <c r="C65" i="38"/>
  <c r="B65" i="38"/>
  <c r="W64" i="38"/>
  <c r="V64" i="38"/>
  <c r="U64" i="38"/>
  <c r="T64" i="38"/>
  <c r="S64" i="38"/>
  <c r="R64" i="38"/>
  <c r="Q64" i="38"/>
  <c r="P64" i="38"/>
  <c r="O64" i="38"/>
  <c r="N64" i="38"/>
  <c r="M64" i="38"/>
  <c r="L64" i="38"/>
  <c r="K64" i="38"/>
  <c r="J64" i="38"/>
  <c r="I64" i="38"/>
  <c r="H64" i="38"/>
  <c r="G64" i="38"/>
  <c r="F64" i="38"/>
  <c r="E64" i="38"/>
  <c r="D64" i="38"/>
  <c r="C64" i="38"/>
  <c r="B64" i="38"/>
  <c r="R63" i="38"/>
  <c r="W62" i="38"/>
  <c r="V62" i="38"/>
  <c r="U62" i="38"/>
  <c r="T62" i="38"/>
  <c r="S62" i="38"/>
  <c r="R62" i="38"/>
  <c r="Q62" i="38"/>
  <c r="P62" i="38"/>
  <c r="O62" i="38"/>
  <c r="N62" i="38"/>
  <c r="M62" i="38"/>
  <c r="L62" i="38"/>
  <c r="K62" i="38"/>
  <c r="J62" i="38"/>
  <c r="I62" i="38"/>
  <c r="H62" i="38"/>
  <c r="G62" i="38"/>
  <c r="F62" i="38"/>
  <c r="E62" i="38"/>
  <c r="D62" i="38"/>
  <c r="C62" i="38"/>
  <c r="B62" i="38"/>
  <c r="W61" i="38"/>
  <c r="V61" i="38"/>
  <c r="U61" i="38"/>
  <c r="T61" i="38"/>
  <c r="S61" i="38"/>
  <c r="R61" i="38"/>
  <c r="Q61" i="38"/>
  <c r="P61" i="38"/>
  <c r="O61" i="38"/>
  <c r="N61" i="38"/>
  <c r="M61" i="38"/>
  <c r="L61" i="38"/>
  <c r="K61" i="38"/>
  <c r="J61" i="38"/>
  <c r="I61" i="38"/>
  <c r="H61" i="38"/>
  <c r="G61" i="38"/>
  <c r="F61" i="38"/>
  <c r="E61" i="38"/>
  <c r="D61" i="38"/>
  <c r="C61" i="38"/>
  <c r="B61" i="38"/>
  <c r="W59" i="38"/>
  <c r="V59" i="38"/>
  <c r="U59" i="38"/>
  <c r="T59" i="38"/>
  <c r="S59" i="38"/>
  <c r="R59" i="38"/>
  <c r="Q59" i="38"/>
  <c r="P59" i="38"/>
  <c r="O59" i="38"/>
  <c r="N59" i="38"/>
  <c r="M59" i="38"/>
  <c r="L59" i="38"/>
  <c r="K59" i="38"/>
  <c r="J59" i="38"/>
  <c r="I59" i="38"/>
  <c r="H59" i="38"/>
  <c r="G59" i="38"/>
  <c r="F59" i="38"/>
  <c r="E59" i="38"/>
  <c r="D59" i="38"/>
  <c r="C59" i="38"/>
  <c r="B59" i="38"/>
  <c r="W58" i="38"/>
  <c r="V58" i="38"/>
  <c r="U58" i="38"/>
  <c r="T58" i="38"/>
  <c r="S58" i="38"/>
  <c r="R58" i="38"/>
  <c r="Q58" i="38"/>
  <c r="P58" i="38"/>
  <c r="O58" i="38"/>
  <c r="N58" i="38"/>
  <c r="M58" i="38"/>
  <c r="L58" i="38"/>
  <c r="K58" i="38"/>
  <c r="J58" i="38"/>
  <c r="I58" i="38"/>
  <c r="H58" i="38"/>
  <c r="G58" i="38"/>
  <c r="F58" i="38"/>
  <c r="E58" i="38"/>
  <c r="D58" i="38"/>
  <c r="C58" i="38"/>
  <c r="B58" i="38"/>
  <c r="W56" i="38"/>
  <c r="V56" i="38"/>
  <c r="U56" i="38"/>
  <c r="T56" i="38"/>
  <c r="S56" i="38"/>
  <c r="R56" i="38"/>
  <c r="Q56" i="38"/>
  <c r="P56" i="38"/>
  <c r="O56" i="38"/>
  <c r="N56" i="38"/>
  <c r="M56" i="38"/>
  <c r="L56" i="38"/>
  <c r="K56" i="38"/>
  <c r="J56" i="38"/>
  <c r="I56" i="38"/>
  <c r="H56" i="38"/>
  <c r="G56" i="38"/>
  <c r="F56" i="38"/>
  <c r="E56" i="38"/>
  <c r="D56" i="38"/>
  <c r="C56" i="38"/>
  <c r="B56" i="38"/>
  <c r="W55" i="38"/>
  <c r="V55" i="38"/>
  <c r="U55" i="38"/>
  <c r="T55" i="38"/>
  <c r="S55" i="38"/>
  <c r="R55" i="38"/>
  <c r="Q55" i="38"/>
  <c r="P55" i="38"/>
  <c r="O55" i="38"/>
  <c r="N55" i="38"/>
  <c r="M55" i="38"/>
  <c r="L55" i="38"/>
  <c r="K55" i="38"/>
  <c r="J55" i="38"/>
  <c r="I55" i="38"/>
  <c r="H55" i="38"/>
  <c r="G55" i="38"/>
  <c r="F55" i="38"/>
  <c r="E55" i="38"/>
  <c r="D55" i="38"/>
  <c r="C55" i="38"/>
  <c r="B55" i="38"/>
  <c r="W54" i="38"/>
  <c r="V54" i="38"/>
  <c r="U54" i="38"/>
  <c r="T54" i="38"/>
  <c r="S54" i="38"/>
  <c r="R54" i="38"/>
  <c r="Q54" i="38"/>
  <c r="P54" i="38"/>
  <c r="O54" i="38"/>
  <c r="N54" i="38"/>
  <c r="M54" i="38"/>
  <c r="L54" i="38"/>
  <c r="K54" i="38"/>
  <c r="J54" i="38"/>
  <c r="I54" i="38"/>
  <c r="H54" i="38"/>
  <c r="G54" i="38"/>
  <c r="F54" i="38"/>
  <c r="E54" i="38"/>
  <c r="D54" i="38"/>
  <c r="C54" i="38"/>
  <c r="B54" i="38"/>
  <c r="W53" i="38"/>
  <c r="V53" i="38"/>
  <c r="U53" i="38"/>
  <c r="T53" i="38"/>
  <c r="S53" i="38"/>
  <c r="R53" i="38"/>
  <c r="Q53" i="38"/>
  <c r="P53" i="38"/>
  <c r="O53" i="38"/>
  <c r="N53" i="38"/>
  <c r="M53" i="38"/>
  <c r="L53" i="38"/>
  <c r="K53" i="38"/>
  <c r="J53" i="38"/>
  <c r="I53" i="38"/>
  <c r="H53" i="38"/>
  <c r="G53" i="38"/>
  <c r="F53" i="38"/>
  <c r="E53" i="38"/>
  <c r="D53" i="38"/>
  <c r="C53" i="38"/>
  <c r="B53" i="38"/>
  <c r="W52" i="38"/>
  <c r="V52" i="38"/>
  <c r="U52" i="38"/>
  <c r="T52" i="38"/>
  <c r="S52" i="38"/>
  <c r="R52" i="38"/>
  <c r="Q52" i="38"/>
  <c r="P52" i="38"/>
  <c r="O52" i="38"/>
  <c r="N52" i="38"/>
  <c r="M52" i="38"/>
  <c r="L52" i="38"/>
  <c r="K52" i="38"/>
  <c r="J52" i="38"/>
  <c r="I52" i="38"/>
  <c r="H52" i="38"/>
  <c r="G52" i="38"/>
  <c r="F52" i="38"/>
  <c r="E52" i="38"/>
  <c r="D52" i="38"/>
  <c r="C52" i="38"/>
  <c r="B52" i="38"/>
  <c r="W27" i="38"/>
  <c r="W63" i="38" s="1"/>
  <c r="V27" i="38"/>
  <c r="V63" i="38" s="1"/>
  <c r="U27" i="38"/>
  <c r="T27" i="38"/>
  <c r="S27" i="38"/>
  <c r="R27" i="38"/>
  <c r="Q27" i="38"/>
  <c r="Q63" i="38" s="1"/>
  <c r="P27" i="38"/>
  <c r="O27" i="38"/>
  <c r="O63" i="38" s="1"/>
  <c r="N27" i="38"/>
  <c r="N63" i="38" s="1"/>
  <c r="M27" i="38"/>
  <c r="M63" i="38" s="1"/>
  <c r="L27" i="38"/>
  <c r="K27" i="38"/>
  <c r="J27" i="38"/>
  <c r="J63" i="38" s="1"/>
  <c r="I27" i="38"/>
  <c r="H27" i="38"/>
  <c r="H63" i="38" s="1"/>
  <c r="G27" i="38"/>
  <c r="G63" i="38" s="1"/>
  <c r="F27" i="38"/>
  <c r="F63" i="38" s="1"/>
  <c r="E27" i="38"/>
  <c r="E63" i="38" s="1"/>
  <c r="D27" i="38"/>
  <c r="C27" i="38"/>
  <c r="B27" i="38"/>
  <c r="W24" i="38"/>
  <c r="W60" i="38" s="1"/>
  <c r="V24" i="38"/>
  <c r="U24" i="38"/>
  <c r="U60" i="38" s="1"/>
  <c r="T24" i="38"/>
  <c r="T60" i="38" s="1"/>
  <c r="S24" i="38"/>
  <c r="S60" i="38" s="1"/>
  <c r="R24" i="38"/>
  <c r="Q24" i="38"/>
  <c r="P24" i="38"/>
  <c r="O24" i="38"/>
  <c r="O60" i="38" s="1"/>
  <c r="N24" i="38"/>
  <c r="M24" i="38"/>
  <c r="M60" i="38" s="1"/>
  <c r="L24" i="38"/>
  <c r="L60" i="38" s="1"/>
  <c r="K24" i="38"/>
  <c r="K60" i="38" s="1"/>
  <c r="J24" i="38"/>
  <c r="I24" i="38"/>
  <c r="H24" i="38"/>
  <c r="G24" i="38"/>
  <c r="G60" i="38" s="1"/>
  <c r="F24" i="38"/>
  <c r="E24" i="38"/>
  <c r="E60" i="38" s="1"/>
  <c r="D24" i="38"/>
  <c r="D60" i="38" s="1"/>
  <c r="C24" i="38"/>
  <c r="C60" i="38" s="1"/>
  <c r="B24" i="38"/>
  <c r="W16" i="38"/>
  <c r="V16" i="38"/>
  <c r="V57" i="38" s="1"/>
  <c r="U16" i="38"/>
  <c r="U57" i="38" s="1"/>
  <c r="T16" i="38"/>
  <c r="T57" i="38" s="1"/>
  <c r="S16" i="38"/>
  <c r="S57" i="38" s="1"/>
  <c r="R16" i="38"/>
  <c r="R57" i="38" s="1"/>
  <c r="Q16" i="38"/>
  <c r="P16" i="38"/>
  <c r="O16" i="38"/>
  <c r="N16" i="38"/>
  <c r="N57" i="38" s="1"/>
  <c r="M16" i="38"/>
  <c r="M57" i="38" s="1"/>
  <c r="L16" i="38"/>
  <c r="K16" i="38"/>
  <c r="K57" i="38" s="1"/>
  <c r="J16" i="38"/>
  <c r="J57" i="38" s="1"/>
  <c r="I16" i="38"/>
  <c r="I57" i="38" s="1"/>
  <c r="H16" i="38"/>
  <c r="H57" i="38" s="1"/>
  <c r="G16" i="38"/>
  <c r="F16" i="38"/>
  <c r="F57" i="38" s="1"/>
  <c r="E16" i="38"/>
  <c r="E57" i="38" s="1"/>
  <c r="D16" i="38"/>
  <c r="D57" i="38" s="1"/>
  <c r="C16" i="38"/>
  <c r="C57" i="38" s="1"/>
  <c r="B16" i="38"/>
  <c r="B57" i="38" s="1"/>
  <c r="A1" i="38"/>
  <c r="W83" i="37"/>
  <c r="V83" i="37"/>
  <c r="U83" i="37"/>
  <c r="T83" i="37"/>
  <c r="S83" i="37"/>
  <c r="R83" i="37"/>
  <c r="Q83" i="37"/>
  <c r="P83" i="37"/>
  <c r="O83" i="37"/>
  <c r="N83" i="37"/>
  <c r="M83" i="37"/>
  <c r="L83" i="37"/>
  <c r="K83" i="37"/>
  <c r="J83" i="37"/>
  <c r="I83" i="37"/>
  <c r="H83" i="37"/>
  <c r="G83" i="37"/>
  <c r="F83" i="37"/>
  <c r="E83" i="37"/>
  <c r="D83" i="37"/>
  <c r="C83" i="37"/>
  <c r="B83" i="37"/>
  <c r="W82" i="37"/>
  <c r="V82" i="37"/>
  <c r="U82" i="37"/>
  <c r="T82" i="37"/>
  <c r="S82" i="37"/>
  <c r="R82" i="37"/>
  <c r="Q82" i="37"/>
  <c r="P82" i="37"/>
  <c r="O82" i="37"/>
  <c r="N82" i="37"/>
  <c r="M82" i="37"/>
  <c r="L82" i="37"/>
  <c r="K82" i="37"/>
  <c r="J82" i="37"/>
  <c r="I82" i="37"/>
  <c r="H82" i="37"/>
  <c r="G82" i="37"/>
  <c r="F82" i="37"/>
  <c r="E82" i="37"/>
  <c r="D82" i="37"/>
  <c r="C82" i="37"/>
  <c r="B82" i="37"/>
  <c r="W81" i="37"/>
  <c r="V81" i="37"/>
  <c r="U81" i="37"/>
  <c r="T81" i="37"/>
  <c r="S81" i="37"/>
  <c r="R81" i="37"/>
  <c r="Q81" i="37"/>
  <c r="P81" i="37"/>
  <c r="O81" i="37"/>
  <c r="N81" i="37"/>
  <c r="M81" i="37"/>
  <c r="L81" i="37"/>
  <c r="K81" i="37"/>
  <c r="J81" i="37"/>
  <c r="I81" i="37"/>
  <c r="H81" i="37"/>
  <c r="G81" i="37"/>
  <c r="F81" i="37"/>
  <c r="E81" i="37"/>
  <c r="D81" i="37"/>
  <c r="C81" i="37"/>
  <c r="B81" i="37"/>
  <c r="T78" i="37"/>
  <c r="W77" i="37"/>
  <c r="V77" i="37"/>
  <c r="U77" i="37"/>
  <c r="T77" i="37"/>
  <c r="S77" i="37"/>
  <c r="R77" i="37"/>
  <c r="Q77" i="37"/>
  <c r="P77" i="37"/>
  <c r="O77" i="37"/>
  <c r="N77" i="37"/>
  <c r="M77" i="37"/>
  <c r="L77" i="37"/>
  <c r="K77" i="37"/>
  <c r="J77" i="37"/>
  <c r="I77" i="37"/>
  <c r="H77" i="37"/>
  <c r="G77" i="37"/>
  <c r="F77" i="37"/>
  <c r="E77" i="37"/>
  <c r="D77" i="37"/>
  <c r="C77" i="37"/>
  <c r="B77" i="37"/>
  <c r="W76" i="37"/>
  <c r="V76" i="37"/>
  <c r="U76" i="37"/>
  <c r="T76" i="37"/>
  <c r="S76" i="37"/>
  <c r="R76" i="37"/>
  <c r="Q76" i="37"/>
  <c r="P76" i="37"/>
  <c r="O76" i="37"/>
  <c r="N76" i="37"/>
  <c r="M76" i="37"/>
  <c r="L76" i="37"/>
  <c r="K76" i="37"/>
  <c r="J76" i="37"/>
  <c r="I76" i="37"/>
  <c r="H76" i="37"/>
  <c r="G76" i="37"/>
  <c r="F76" i="37"/>
  <c r="E76" i="37"/>
  <c r="D76" i="37"/>
  <c r="C76" i="37"/>
  <c r="B76" i="37"/>
  <c r="W75" i="37"/>
  <c r="V75" i="37"/>
  <c r="U75" i="37"/>
  <c r="T75" i="37"/>
  <c r="S75" i="37"/>
  <c r="R75" i="37"/>
  <c r="Q75" i="37"/>
  <c r="P75" i="37"/>
  <c r="O75" i="37"/>
  <c r="N75" i="37"/>
  <c r="M75" i="37"/>
  <c r="L75" i="37"/>
  <c r="K75" i="37"/>
  <c r="J75" i="37"/>
  <c r="I75" i="37"/>
  <c r="H75" i="37"/>
  <c r="G75" i="37"/>
  <c r="F75" i="37"/>
  <c r="E75" i="37"/>
  <c r="D75" i="37"/>
  <c r="C75" i="37"/>
  <c r="B75" i="37"/>
  <c r="W74" i="37"/>
  <c r="V74" i="37"/>
  <c r="U74" i="37"/>
  <c r="T74" i="37"/>
  <c r="S74" i="37"/>
  <c r="R74" i="37"/>
  <c r="Q74" i="37"/>
  <c r="P74" i="37"/>
  <c r="O74" i="37"/>
  <c r="N74" i="37"/>
  <c r="M74" i="37"/>
  <c r="L74" i="37"/>
  <c r="K74" i="37"/>
  <c r="J74" i="37"/>
  <c r="I74" i="37"/>
  <c r="H74" i="37"/>
  <c r="G74" i="37"/>
  <c r="F74" i="37"/>
  <c r="E74" i="37"/>
  <c r="D74" i="37"/>
  <c r="C74" i="37"/>
  <c r="B74" i="37"/>
  <c r="W73" i="37"/>
  <c r="V73" i="37"/>
  <c r="U73" i="37"/>
  <c r="T73" i="37"/>
  <c r="S73" i="37"/>
  <c r="R73" i="37"/>
  <c r="Q73" i="37"/>
  <c r="P73" i="37"/>
  <c r="O73" i="37"/>
  <c r="N73" i="37"/>
  <c r="M73" i="37"/>
  <c r="L73" i="37"/>
  <c r="K73" i="37"/>
  <c r="J73" i="37"/>
  <c r="I73" i="37"/>
  <c r="H73" i="37"/>
  <c r="G73" i="37"/>
  <c r="F73" i="37"/>
  <c r="E73" i="37"/>
  <c r="D73" i="37"/>
  <c r="C73" i="37"/>
  <c r="B73" i="37"/>
  <c r="W68" i="37"/>
  <c r="V68" i="37"/>
  <c r="U68" i="37"/>
  <c r="T68" i="37"/>
  <c r="S68" i="37"/>
  <c r="R68" i="37"/>
  <c r="Q68" i="37"/>
  <c r="P68" i="37"/>
  <c r="O68" i="37"/>
  <c r="N68" i="37"/>
  <c r="M68" i="37"/>
  <c r="L68" i="37"/>
  <c r="K68" i="37"/>
  <c r="J68" i="37"/>
  <c r="I68" i="37"/>
  <c r="H68" i="37"/>
  <c r="G68" i="37"/>
  <c r="F68" i="37"/>
  <c r="E68" i="37"/>
  <c r="D68" i="37"/>
  <c r="C68" i="37"/>
  <c r="B68" i="37"/>
  <c r="W67" i="37"/>
  <c r="V67" i="37"/>
  <c r="U67" i="37"/>
  <c r="T67" i="37"/>
  <c r="S67" i="37"/>
  <c r="R67" i="37"/>
  <c r="Q67" i="37"/>
  <c r="P67" i="37"/>
  <c r="O67" i="37"/>
  <c r="N67" i="37"/>
  <c r="M67" i="37"/>
  <c r="L67" i="37"/>
  <c r="K67" i="37"/>
  <c r="J67" i="37"/>
  <c r="I67" i="37"/>
  <c r="H67" i="37"/>
  <c r="G67" i="37"/>
  <c r="F67" i="37"/>
  <c r="E67" i="37"/>
  <c r="D67" i="37"/>
  <c r="C67" i="37"/>
  <c r="B67" i="37"/>
  <c r="W66" i="37"/>
  <c r="V66" i="37"/>
  <c r="U66" i="37"/>
  <c r="T66" i="37"/>
  <c r="S66" i="37"/>
  <c r="R66" i="37"/>
  <c r="Q66" i="37"/>
  <c r="P66" i="37"/>
  <c r="O66" i="37"/>
  <c r="N66" i="37"/>
  <c r="M66" i="37"/>
  <c r="L66" i="37"/>
  <c r="K66" i="37"/>
  <c r="J66" i="37"/>
  <c r="I66" i="37"/>
  <c r="H66" i="37"/>
  <c r="G66" i="37"/>
  <c r="F66" i="37"/>
  <c r="E66" i="37"/>
  <c r="D66" i="37"/>
  <c r="C66" i="37"/>
  <c r="B66" i="37"/>
  <c r="W65" i="37"/>
  <c r="V65" i="37"/>
  <c r="U65" i="37"/>
  <c r="T65" i="37"/>
  <c r="S65" i="37"/>
  <c r="R65" i="37"/>
  <c r="Q65" i="37"/>
  <c r="P65" i="37"/>
  <c r="O65" i="37"/>
  <c r="N65" i="37"/>
  <c r="M65" i="37"/>
  <c r="L65" i="37"/>
  <c r="K65" i="37"/>
  <c r="J65" i="37"/>
  <c r="I65" i="37"/>
  <c r="H65" i="37"/>
  <c r="G65" i="37"/>
  <c r="F65" i="37"/>
  <c r="E65" i="37"/>
  <c r="D65" i="37"/>
  <c r="C65" i="37"/>
  <c r="B65" i="37"/>
  <c r="W64" i="37"/>
  <c r="V64" i="37"/>
  <c r="U64" i="37"/>
  <c r="T64" i="37"/>
  <c r="S64" i="37"/>
  <c r="R64" i="37"/>
  <c r="Q64" i="37"/>
  <c r="P64" i="37"/>
  <c r="O64" i="37"/>
  <c r="N64" i="37"/>
  <c r="M64" i="37"/>
  <c r="L64" i="37"/>
  <c r="K64" i="37"/>
  <c r="J64" i="37"/>
  <c r="I64" i="37"/>
  <c r="H64" i="37"/>
  <c r="G64" i="37"/>
  <c r="F64" i="37"/>
  <c r="E64" i="37"/>
  <c r="D64" i="37"/>
  <c r="C64" i="37"/>
  <c r="B64" i="37"/>
  <c r="E63" i="37"/>
  <c r="W62" i="37"/>
  <c r="V62" i="37"/>
  <c r="U62" i="37"/>
  <c r="T62" i="37"/>
  <c r="S62" i="37"/>
  <c r="R62" i="37"/>
  <c r="Q62" i="37"/>
  <c r="P62" i="37"/>
  <c r="O62" i="37"/>
  <c r="N62" i="37"/>
  <c r="M62" i="37"/>
  <c r="L62" i="37"/>
  <c r="K62" i="37"/>
  <c r="J62" i="37"/>
  <c r="I62" i="37"/>
  <c r="H62" i="37"/>
  <c r="G62" i="37"/>
  <c r="F62" i="37"/>
  <c r="E62" i="37"/>
  <c r="D62" i="37"/>
  <c r="C62" i="37"/>
  <c r="B62" i="37"/>
  <c r="W61" i="37"/>
  <c r="V61" i="37"/>
  <c r="U61" i="37"/>
  <c r="T61" i="37"/>
  <c r="S61" i="37"/>
  <c r="R61" i="37"/>
  <c r="Q61" i="37"/>
  <c r="P61" i="37"/>
  <c r="O61" i="37"/>
  <c r="N61" i="37"/>
  <c r="M61" i="37"/>
  <c r="L61" i="37"/>
  <c r="K61" i="37"/>
  <c r="J61" i="37"/>
  <c r="I61" i="37"/>
  <c r="H61" i="37"/>
  <c r="G61" i="37"/>
  <c r="F61" i="37"/>
  <c r="E61" i="37"/>
  <c r="D61" i="37"/>
  <c r="C61" i="37"/>
  <c r="B61" i="37"/>
  <c r="W59" i="37"/>
  <c r="V59" i="37"/>
  <c r="U59" i="37"/>
  <c r="T59" i="37"/>
  <c r="S59" i="37"/>
  <c r="R59" i="37"/>
  <c r="Q59" i="37"/>
  <c r="P59" i="37"/>
  <c r="O59" i="37"/>
  <c r="N59" i="37"/>
  <c r="M59" i="37"/>
  <c r="L59" i="37"/>
  <c r="K59" i="37"/>
  <c r="J59" i="37"/>
  <c r="I59" i="37"/>
  <c r="H59" i="37"/>
  <c r="G59" i="37"/>
  <c r="F59" i="37"/>
  <c r="E59" i="37"/>
  <c r="D59" i="37"/>
  <c r="C59" i="37"/>
  <c r="B59" i="37"/>
  <c r="W58" i="37"/>
  <c r="V58" i="37"/>
  <c r="U58" i="37"/>
  <c r="T58" i="37"/>
  <c r="S58" i="37"/>
  <c r="R58" i="37"/>
  <c r="Q58" i="37"/>
  <c r="P58" i="37"/>
  <c r="O58" i="37"/>
  <c r="N58" i="37"/>
  <c r="M58" i="37"/>
  <c r="L58" i="37"/>
  <c r="K58" i="37"/>
  <c r="J58" i="37"/>
  <c r="I58" i="37"/>
  <c r="H58" i="37"/>
  <c r="G58" i="37"/>
  <c r="F58" i="37"/>
  <c r="E58" i="37"/>
  <c r="D58" i="37"/>
  <c r="C58" i="37"/>
  <c r="B58" i="37"/>
  <c r="W56" i="37"/>
  <c r="V56" i="37"/>
  <c r="U56" i="37"/>
  <c r="T56" i="37"/>
  <c r="S56" i="37"/>
  <c r="R56" i="37"/>
  <c r="Q56" i="37"/>
  <c r="P56" i="37"/>
  <c r="O56" i="37"/>
  <c r="N56" i="37"/>
  <c r="M56" i="37"/>
  <c r="L56" i="37"/>
  <c r="K56" i="37"/>
  <c r="J56" i="37"/>
  <c r="I56" i="37"/>
  <c r="H56" i="37"/>
  <c r="G56" i="37"/>
  <c r="F56" i="37"/>
  <c r="E56" i="37"/>
  <c r="D56" i="37"/>
  <c r="C56" i="37"/>
  <c r="B56" i="37"/>
  <c r="W55" i="37"/>
  <c r="V55" i="37"/>
  <c r="U55" i="37"/>
  <c r="T55" i="37"/>
  <c r="S55" i="37"/>
  <c r="R55" i="37"/>
  <c r="Q55" i="37"/>
  <c r="P55" i="37"/>
  <c r="O55" i="37"/>
  <c r="N55" i="37"/>
  <c r="M55" i="37"/>
  <c r="L55" i="37"/>
  <c r="K55" i="37"/>
  <c r="J55" i="37"/>
  <c r="I55" i="37"/>
  <c r="H55" i="37"/>
  <c r="G55" i="37"/>
  <c r="F55" i="37"/>
  <c r="E55" i="37"/>
  <c r="D55" i="37"/>
  <c r="C55" i="37"/>
  <c r="B55" i="37"/>
  <c r="W54" i="37"/>
  <c r="V54" i="37"/>
  <c r="U54" i="37"/>
  <c r="T54" i="37"/>
  <c r="S54" i="37"/>
  <c r="R54" i="37"/>
  <c r="Q54" i="37"/>
  <c r="P54" i="37"/>
  <c r="O54" i="37"/>
  <c r="N54" i="37"/>
  <c r="M54" i="37"/>
  <c r="L54" i="37"/>
  <c r="K54" i="37"/>
  <c r="J54" i="37"/>
  <c r="I54" i="37"/>
  <c r="H54" i="37"/>
  <c r="G54" i="37"/>
  <c r="F54" i="37"/>
  <c r="E54" i="37"/>
  <c r="D54" i="37"/>
  <c r="C54" i="37"/>
  <c r="B54" i="37"/>
  <c r="W53" i="37"/>
  <c r="V53" i="37"/>
  <c r="U53" i="37"/>
  <c r="T53" i="37"/>
  <c r="S53" i="37"/>
  <c r="R53" i="37"/>
  <c r="Q53" i="37"/>
  <c r="P53" i="37"/>
  <c r="O53" i="37"/>
  <c r="N53" i="37"/>
  <c r="M53" i="37"/>
  <c r="L53" i="37"/>
  <c r="K53" i="37"/>
  <c r="J53" i="37"/>
  <c r="I53" i="37"/>
  <c r="H53" i="37"/>
  <c r="G53" i="37"/>
  <c r="F53" i="37"/>
  <c r="E53" i="37"/>
  <c r="D53" i="37"/>
  <c r="C53" i="37"/>
  <c r="B53" i="37"/>
  <c r="W52" i="37"/>
  <c r="V52" i="37"/>
  <c r="U52" i="37"/>
  <c r="T52" i="37"/>
  <c r="S52" i="37"/>
  <c r="R52" i="37"/>
  <c r="Q52" i="37"/>
  <c r="P52" i="37"/>
  <c r="O52" i="37"/>
  <c r="N52" i="37"/>
  <c r="M52" i="37"/>
  <c r="L52" i="37"/>
  <c r="K52" i="37"/>
  <c r="J52" i="37"/>
  <c r="I52" i="37"/>
  <c r="H52" i="37"/>
  <c r="G52" i="37"/>
  <c r="F52" i="37"/>
  <c r="E52" i="37"/>
  <c r="D52" i="37"/>
  <c r="C52" i="37"/>
  <c r="B52" i="37"/>
  <c r="W27" i="37"/>
  <c r="W80" i="37" s="1"/>
  <c r="V27" i="37"/>
  <c r="V80" i="39" s="1"/>
  <c r="U27" i="37"/>
  <c r="U80" i="39" s="1"/>
  <c r="T27" i="37"/>
  <c r="T80" i="37" s="1"/>
  <c r="S27" i="37"/>
  <c r="R27" i="37"/>
  <c r="Q27" i="37"/>
  <c r="Q63" i="37" s="1"/>
  <c r="P27" i="37"/>
  <c r="P63" i="37" s="1"/>
  <c r="O27" i="37"/>
  <c r="O80" i="37" s="1"/>
  <c r="N27" i="37"/>
  <c r="M27" i="37"/>
  <c r="L27" i="37"/>
  <c r="L80" i="37" s="1"/>
  <c r="K27" i="37"/>
  <c r="J27" i="37"/>
  <c r="I27" i="37"/>
  <c r="I63" i="37" s="1"/>
  <c r="H27" i="37"/>
  <c r="H63" i="37" s="1"/>
  <c r="G27" i="37"/>
  <c r="G80" i="37" s="1"/>
  <c r="F27" i="37"/>
  <c r="E27" i="37"/>
  <c r="D27" i="37"/>
  <c r="D80" i="37" s="1"/>
  <c r="C27" i="37"/>
  <c r="B27" i="37"/>
  <c r="W24" i="37"/>
  <c r="W79" i="37" s="1"/>
  <c r="V24" i="37"/>
  <c r="V79" i="37" s="1"/>
  <c r="U24" i="37"/>
  <c r="U79" i="37" s="1"/>
  <c r="T24" i="37"/>
  <c r="S24" i="37"/>
  <c r="S60" i="37" s="1"/>
  <c r="R24" i="37"/>
  <c r="R79" i="37" s="1"/>
  <c r="Q24" i="37"/>
  <c r="P24" i="37"/>
  <c r="O24" i="37"/>
  <c r="O79" i="37" s="1"/>
  <c r="N24" i="37"/>
  <c r="N79" i="37" s="1"/>
  <c r="M24" i="37"/>
  <c r="M79" i="37" s="1"/>
  <c r="L24" i="37"/>
  <c r="L79" i="39" s="1"/>
  <c r="K24" i="37"/>
  <c r="K79" i="39" s="1"/>
  <c r="J24" i="37"/>
  <c r="J79" i="37" s="1"/>
  <c r="I24" i="37"/>
  <c r="H24" i="37"/>
  <c r="G24" i="37"/>
  <c r="G79" i="37" s="1"/>
  <c r="F24" i="37"/>
  <c r="F60" i="37" s="1"/>
  <c r="E24" i="37"/>
  <c r="E79" i="37" s="1"/>
  <c r="D24" i="37"/>
  <c r="C24" i="37"/>
  <c r="B24" i="37"/>
  <c r="B79" i="37" s="1"/>
  <c r="W16" i="37"/>
  <c r="V16" i="37"/>
  <c r="U16" i="37"/>
  <c r="U57" i="37" s="1"/>
  <c r="T16" i="37"/>
  <c r="T57" i="37" s="1"/>
  <c r="S16" i="37"/>
  <c r="S78" i="37" s="1"/>
  <c r="R16" i="37"/>
  <c r="R78" i="37" s="1"/>
  <c r="Q16" i="37"/>
  <c r="Q78" i="39" s="1"/>
  <c r="P16" i="37"/>
  <c r="P78" i="37" s="1"/>
  <c r="O16" i="37"/>
  <c r="N16" i="37"/>
  <c r="M16" i="37"/>
  <c r="M57" i="37" s="1"/>
  <c r="L16" i="37"/>
  <c r="L57" i="37" s="1"/>
  <c r="K16" i="37"/>
  <c r="K78" i="37" s="1"/>
  <c r="J16" i="37"/>
  <c r="J78" i="37" s="1"/>
  <c r="I16" i="37"/>
  <c r="I78" i="39" s="1"/>
  <c r="H16" i="37"/>
  <c r="H78" i="37" s="1"/>
  <c r="G16" i="37"/>
  <c r="F16" i="37"/>
  <c r="E16" i="37"/>
  <c r="E57" i="37" s="1"/>
  <c r="D16" i="37"/>
  <c r="D57" i="37" s="1"/>
  <c r="C16" i="37"/>
  <c r="C78" i="37" s="1"/>
  <c r="B16" i="37"/>
  <c r="B78" i="37" s="1"/>
  <c r="A1" i="37"/>
  <c r="W37" i="36"/>
  <c r="V37" i="36"/>
  <c r="U37" i="36"/>
  <c r="T37" i="36"/>
  <c r="S37" i="36"/>
  <c r="R37" i="36"/>
  <c r="Q37" i="36"/>
  <c r="P37" i="36"/>
  <c r="O37" i="36"/>
  <c r="N37" i="36"/>
  <c r="M37" i="36"/>
  <c r="L37" i="36"/>
  <c r="K37" i="36"/>
  <c r="J37" i="36"/>
  <c r="I37" i="36"/>
  <c r="H37" i="36"/>
  <c r="G37" i="36"/>
  <c r="F37" i="36"/>
  <c r="E37" i="36"/>
  <c r="D37" i="36"/>
  <c r="C37" i="36"/>
  <c r="B37" i="36"/>
  <c r="W36" i="36"/>
  <c r="V36" i="36"/>
  <c r="U36" i="36"/>
  <c r="T36" i="36"/>
  <c r="S36" i="36"/>
  <c r="R36" i="36"/>
  <c r="Q36" i="36"/>
  <c r="P36" i="36"/>
  <c r="O36" i="36"/>
  <c r="N36" i="36"/>
  <c r="M36" i="36"/>
  <c r="L36" i="36"/>
  <c r="K36" i="36"/>
  <c r="J36" i="36"/>
  <c r="I36" i="36"/>
  <c r="H36" i="36"/>
  <c r="G36" i="36"/>
  <c r="F36" i="36"/>
  <c r="E36" i="36"/>
  <c r="D36" i="36"/>
  <c r="C36" i="36"/>
  <c r="B36" i="36"/>
  <c r="W35" i="36"/>
  <c r="V35" i="36"/>
  <c r="U35" i="36"/>
  <c r="T35" i="36"/>
  <c r="S35" i="36"/>
  <c r="R35" i="36"/>
  <c r="Q35" i="36"/>
  <c r="P35" i="36"/>
  <c r="O35" i="36"/>
  <c r="N35" i="36"/>
  <c r="M35" i="36"/>
  <c r="L35" i="36"/>
  <c r="K35" i="36"/>
  <c r="J35" i="36"/>
  <c r="I35" i="36"/>
  <c r="H35" i="36"/>
  <c r="G35" i="36"/>
  <c r="F35" i="36"/>
  <c r="E35" i="36"/>
  <c r="D35" i="36"/>
  <c r="C35" i="36"/>
  <c r="B35" i="36"/>
  <c r="W33" i="36"/>
  <c r="W38" i="36" s="1"/>
  <c r="V33" i="36"/>
  <c r="V38" i="36" s="1"/>
  <c r="V177" i="4" s="1"/>
  <c r="U33" i="36"/>
  <c r="U38" i="36" s="1"/>
  <c r="T33" i="36"/>
  <c r="T38" i="36" s="1"/>
  <c r="S33" i="36"/>
  <c r="S38" i="36" s="1"/>
  <c r="R33" i="36"/>
  <c r="R38" i="36" s="1"/>
  <c r="Q33" i="36"/>
  <c r="Q38" i="36" s="1"/>
  <c r="P33" i="36"/>
  <c r="P38" i="36" s="1"/>
  <c r="O33" i="36"/>
  <c r="O38" i="36" s="1"/>
  <c r="N33" i="36"/>
  <c r="N38" i="36" s="1"/>
  <c r="M33" i="36"/>
  <c r="M38" i="36" s="1"/>
  <c r="L33" i="36"/>
  <c r="L38" i="36" s="1"/>
  <c r="K33" i="36"/>
  <c r="K38" i="36" s="1"/>
  <c r="J33" i="36"/>
  <c r="J38" i="36" s="1"/>
  <c r="I33" i="36"/>
  <c r="I38" i="36" s="1"/>
  <c r="H33" i="36"/>
  <c r="H38" i="36" s="1"/>
  <c r="G33" i="36"/>
  <c r="G38" i="36" s="1"/>
  <c r="F33" i="36"/>
  <c r="F38" i="36" s="1"/>
  <c r="E33" i="36"/>
  <c r="E38" i="36" s="1"/>
  <c r="E177" i="4" s="1"/>
  <c r="D33" i="36"/>
  <c r="D38" i="36" s="1"/>
  <c r="C33" i="36"/>
  <c r="C38" i="36" s="1"/>
  <c r="C177" i="4" s="1"/>
  <c r="B33" i="36"/>
  <c r="B38" i="36" s="1"/>
  <c r="B177" i="4" s="1"/>
  <c r="W23" i="36"/>
  <c r="V23" i="36"/>
  <c r="U23" i="36"/>
  <c r="T23" i="36"/>
  <c r="S23" i="36"/>
  <c r="R23" i="36"/>
  <c r="Q23" i="36"/>
  <c r="P23" i="36"/>
  <c r="O23" i="36"/>
  <c r="N23" i="36"/>
  <c r="M23" i="36"/>
  <c r="L23" i="36"/>
  <c r="K23" i="36"/>
  <c r="J23" i="36"/>
  <c r="I23" i="36"/>
  <c r="H23" i="36"/>
  <c r="G23" i="36"/>
  <c r="F23" i="36"/>
  <c r="E23" i="36"/>
  <c r="D23" i="36"/>
  <c r="C23" i="36"/>
  <c r="B23" i="36"/>
  <c r="W20" i="36"/>
  <c r="V20" i="36"/>
  <c r="U20" i="36"/>
  <c r="T20" i="36"/>
  <c r="S20" i="36"/>
  <c r="R20" i="36"/>
  <c r="Q20" i="36"/>
  <c r="P20" i="36"/>
  <c r="O20" i="36"/>
  <c r="N20" i="36"/>
  <c r="M20" i="36"/>
  <c r="L20" i="36"/>
  <c r="K20" i="36"/>
  <c r="J20" i="36"/>
  <c r="I20" i="36"/>
  <c r="H20" i="36"/>
  <c r="G20" i="36"/>
  <c r="F20" i="36"/>
  <c r="E20" i="36"/>
  <c r="D20" i="36"/>
  <c r="C20" i="36"/>
  <c r="B20" i="36"/>
  <c r="W14" i="36"/>
  <c r="V14" i="36"/>
  <c r="U14" i="36"/>
  <c r="T14" i="36"/>
  <c r="S14" i="36"/>
  <c r="R14" i="36"/>
  <c r="Q14" i="36"/>
  <c r="P14" i="36"/>
  <c r="O14" i="36"/>
  <c r="N14" i="36"/>
  <c r="M14" i="36"/>
  <c r="L14" i="36"/>
  <c r="K14" i="36"/>
  <c r="J14" i="36"/>
  <c r="I14" i="36"/>
  <c r="H14" i="36"/>
  <c r="G14" i="36"/>
  <c r="F14" i="36"/>
  <c r="E14" i="36"/>
  <c r="D14" i="36"/>
  <c r="C14" i="36"/>
  <c r="B14" i="36"/>
  <c r="W9" i="36"/>
  <c r="V9" i="36"/>
  <c r="U9" i="36"/>
  <c r="T9" i="36"/>
  <c r="S9" i="36"/>
  <c r="R9" i="36"/>
  <c r="Q9" i="36"/>
  <c r="P9" i="36"/>
  <c r="O9" i="36"/>
  <c r="N9" i="36"/>
  <c r="M9" i="36"/>
  <c r="L9" i="36"/>
  <c r="K9" i="36"/>
  <c r="J9" i="36"/>
  <c r="I9" i="36"/>
  <c r="H9" i="36"/>
  <c r="G9" i="36"/>
  <c r="F9" i="36"/>
  <c r="E9" i="36"/>
  <c r="D9" i="36"/>
  <c r="C9" i="36"/>
  <c r="B9" i="36"/>
  <c r="W8" i="36"/>
  <c r="V8" i="36"/>
  <c r="U8" i="36"/>
  <c r="T8" i="36"/>
  <c r="S8" i="36"/>
  <c r="R8" i="36"/>
  <c r="Q8" i="36"/>
  <c r="P8" i="36"/>
  <c r="O8" i="36"/>
  <c r="N8" i="36"/>
  <c r="M8" i="36"/>
  <c r="L8" i="36"/>
  <c r="K8" i="36"/>
  <c r="J8" i="36"/>
  <c r="I8" i="36"/>
  <c r="H8" i="36"/>
  <c r="G8" i="36"/>
  <c r="F8" i="36"/>
  <c r="E8" i="36"/>
  <c r="D8" i="36"/>
  <c r="C8" i="36"/>
  <c r="A1" i="36"/>
  <c r="W83" i="35"/>
  <c r="V83" i="35"/>
  <c r="U83" i="35"/>
  <c r="T83" i="35"/>
  <c r="S83" i="35"/>
  <c r="R83" i="35"/>
  <c r="Q83" i="35"/>
  <c r="P83" i="35"/>
  <c r="O83" i="35"/>
  <c r="N83" i="35"/>
  <c r="M83" i="35"/>
  <c r="L83" i="35"/>
  <c r="K83" i="35"/>
  <c r="J83" i="35"/>
  <c r="I83" i="35"/>
  <c r="H83" i="35"/>
  <c r="G83" i="35"/>
  <c r="F83" i="35"/>
  <c r="E83" i="35"/>
  <c r="D83" i="35"/>
  <c r="C83" i="35"/>
  <c r="B83" i="35"/>
  <c r="W82" i="35"/>
  <c r="V82" i="35"/>
  <c r="U82" i="35"/>
  <c r="T82" i="35"/>
  <c r="S82" i="35"/>
  <c r="R82" i="35"/>
  <c r="Q82" i="35"/>
  <c r="P82" i="35"/>
  <c r="O82" i="35"/>
  <c r="N82" i="35"/>
  <c r="M82" i="35"/>
  <c r="L82" i="35"/>
  <c r="K82" i="35"/>
  <c r="J82" i="35"/>
  <c r="I82" i="35"/>
  <c r="H82" i="35"/>
  <c r="G82" i="35"/>
  <c r="F82" i="35"/>
  <c r="E82" i="35"/>
  <c r="D82" i="35"/>
  <c r="C82" i="35"/>
  <c r="B82" i="35"/>
  <c r="W81" i="35"/>
  <c r="V81" i="35"/>
  <c r="U81" i="35"/>
  <c r="T81" i="35"/>
  <c r="S81" i="35"/>
  <c r="R81" i="35"/>
  <c r="Q81" i="35"/>
  <c r="P81" i="35"/>
  <c r="O81" i="35"/>
  <c r="N81" i="35"/>
  <c r="M81" i="35"/>
  <c r="L81" i="35"/>
  <c r="K81" i="35"/>
  <c r="J81" i="35"/>
  <c r="I81" i="35"/>
  <c r="H81" i="35"/>
  <c r="G81" i="35"/>
  <c r="F81" i="35"/>
  <c r="E81" i="35"/>
  <c r="D81" i="35"/>
  <c r="C81" i="35"/>
  <c r="B81" i="35"/>
  <c r="W77" i="35"/>
  <c r="V77" i="35"/>
  <c r="U77" i="35"/>
  <c r="T77" i="35"/>
  <c r="S77" i="35"/>
  <c r="R77" i="35"/>
  <c r="Q77" i="35"/>
  <c r="P77" i="35"/>
  <c r="O77" i="35"/>
  <c r="N77" i="35"/>
  <c r="M77" i="35"/>
  <c r="L77" i="35"/>
  <c r="K77" i="35"/>
  <c r="J77" i="35"/>
  <c r="I77" i="35"/>
  <c r="H77" i="35"/>
  <c r="G77" i="35"/>
  <c r="F77" i="35"/>
  <c r="E77" i="35"/>
  <c r="D77" i="35"/>
  <c r="C77" i="35"/>
  <c r="B77" i="35"/>
  <c r="W76" i="35"/>
  <c r="V76" i="35"/>
  <c r="U76" i="35"/>
  <c r="T76" i="35"/>
  <c r="S76" i="35"/>
  <c r="R76" i="35"/>
  <c r="Q76" i="35"/>
  <c r="P76" i="35"/>
  <c r="O76" i="35"/>
  <c r="N76" i="35"/>
  <c r="M76" i="35"/>
  <c r="L76" i="35"/>
  <c r="K76" i="35"/>
  <c r="J76" i="35"/>
  <c r="I76" i="35"/>
  <c r="H76" i="35"/>
  <c r="G76" i="35"/>
  <c r="F76" i="35"/>
  <c r="E76" i="35"/>
  <c r="D76" i="35"/>
  <c r="C76" i="35"/>
  <c r="B76" i="35"/>
  <c r="W75" i="35"/>
  <c r="V75" i="35"/>
  <c r="U75" i="35"/>
  <c r="T75" i="35"/>
  <c r="S75" i="35"/>
  <c r="R75" i="35"/>
  <c r="Q75" i="35"/>
  <c r="P75" i="35"/>
  <c r="O75" i="35"/>
  <c r="N75" i="35"/>
  <c r="M75" i="35"/>
  <c r="L75" i="35"/>
  <c r="K75" i="35"/>
  <c r="J75" i="35"/>
  <c r="I75" i="35"/>
  <c r="H75" i="35"/>
  <c r="G75" i="35"/>
  <c r="F75" i="35"/>
  <c r="E75" i="35"/>
  <c r="D75" i="35"/>
  <c r="C75" i="35"/>
  <c r="B75" i="35"/>
  <c r="W74" i="35"/>
  <c r="V74" i="35"/>
  <c r="U74" i="35"/>
  <c r="T74" i="35"/>
  <c r="S74" i="35"/>
  <c r="R74" i="35"/>
  <c r="Q74" i="35"/>
  <c r="P74" i="35"/>
  <c r="O74" i="35"/>
  <c r="N74" i="35"/>
  <c r="M74" i="35"/>
  <c r="L74" i="35"/>
  <c r="K74" i="35"/>
  <c r="J74" i="35"/>
  <c r="I74" i="35"/>
  <c r="H74" i="35"/>
  <c r="G74" i="35"/>
  <c r="F74" i="35"/>
  <c r="E74" i="35"/>
  <c r="D74" i="35"/>
  <c r="C74" i="35"/>
  <c r="B74" i="35"/>
  <c r="W73" i="35"/>
  <c r="V73" i="35"/>
  <c r="U73" i="35"/>
  <c r="T73" i="35"/>
  <c r="S73" i="35"/>
  <c r="R73" i="35"/>
  <c r="Q73" i="35"/>
  <c r="P73" i="35"/>
  <c r="O73" i="35"/>
  <c r="N73" i="35"/>
  <c r="M73" i="35"/>
  <c r="L73" i="35"/>
  <c r="K73" i="35"/>
  <c r="J73" i="35"/>
  <c r="I73" i="35"/>
  <c r="H73" i="35"/>
  <c r="G73" i="35"/>
  <c r="F73" i="35"/>
  <c r="E73" i="35"/>
  <c r="D73" i="35"/>
  <c r="C73" i="35"/>
  <c r="B73" i="35"/>
  <c r="W72" i="35"/>
  <c r="V72" i="35"/>
  <c r="U72" i="35"/>
  <c r="T72" i="35"/>
  <c r="S72" i="35"/>
  <c r="R72" i="35"/>
  <c r="Q72" i="35"/>
  <c r="P72" i="35"/>
  <c r="O72" i="35"/>
  <c r="N72" i="35"/>
  <c r="M72" i="35"/>
  <c r="L72" i="35"/>
  <c r="K72" i="35"/>
  <c r="J72" i="35"/>
  <c r="I72" i="35"/>
  <c r="H72" i="35"/>
  <c r="G72" i="35"/>
  <c r="F72" i="35"/>
  <c r="E72" i="35"/>
  <c r="D72" i="35"/>
  <c r="C72" i="35"/>
  <c r="B72" i="35"/>
  <c r="W68" i="35"/>
  <c r="V68" i="35"/>
  <c r="U68" i="35"/>
  <c r="T68" i="35"/>
  <c r="S68" i="35"/>
  <c r="R68" i="35"/>
  <c r="Q68" i="35"/>
  <c r="P68" i="35"/>
  <c r="O68" i="35"/>
  <c r="N68" i="35"/>
  <c r="M68" i="35"/>
  <c r="L68" i="35"/>
  <c r="K68" i="35"/>
  <c r="J68" i="35"/>
  <c r="I68" i="35"/>
  <c r="H68" i="35"/>
  <c r="G68" i="35"/>
  <c r="F68" i="35"/>
  <c r="E68" i="35"/>
  <c r="D68" i="35"/>
  <c r="C68" i="35"/>
  <c r="B68" i="35"/>
  <c r="W67" i="35"/>
  <c r="V67" i="35"/>
  <c r="U67" i="35"/>
  <c r="T67" i="35"/>
  <c r="S67" i="35"/>
  <c r="R67" i="35"/>
  <c r="Q67" i="35"/>
  <c r="P67" i="35"/>
  <c r="O67" i="35"/>
  <c r="N67" i="35"/>
  <c r="M67" i="35"/>
  <c r="L67" i="35"/>
  <c r="K67" i="35"/>
  <c r="J67" i="35"/>
  <c r="I67" i="35"/>
  <c r="H67" i="35"/>
  <c r="G67" i="35"/>
  <c r="F67" i="35"/>
  <c r="E67" i="35"/>
  <c r="D67" i="35"/>
  <c r="C67" i="35"/>
  <c r="B67" i="35"/>
  <c r="W66" i="35"/>
  <c r="V66" i="35"/>
  <c r="U66" i="35"/>
  <c r="T66" i="35"/>
  <c r="S66" i="35"/>
  <c r="R66" i="35"/>
  <c r="Q66" i="35"/>
  <c r="P66" i="35"/>
  <c r="O66" i="35"/>
  <c r="N66" i="35"/>
  <c r="M66" i="35"/>
  <c r="L66" i="35"/>
  <c r="K66" i="35"/>
  <c r="J66" i="35"/>
  <c r="I66" i="35"/>
  <c r="H66" i="35"/>
  <c r="G66" i="35"/>
  <c r="F66" i="35"/>
  <c r="E66" i="35"/>
  <c r="D66" i="35"/>
  <c r="C66" i="35"/>
  <c r="B66" i="35"/>
  <c r="W65" i="35"/>
  <c r="V65" i="35"/>
  <c r="U65" i="35"/>
  <c r="T65" i="35"/>
  <c r="S65" i="35"/>
  <c r="R65" i="35"/>
  <c r="Q65" i="35"/>
  <c r="P65" i="35"/>
  <c r="O65" i="35"/>
  <c r="N65" i="35"/>
  <c r="M65" i="35"/>
  <c r="L65" i="35"/>
  <c r="K65" i="35"/>
  <c r="J65" i="35"/>
  <c r="I65" i="35"/>
  <c r="H65" i="35"/>
  <c r="G65" i="35"/>
  <c r="F65" i="35"/>
  <c r="E65" i="35"/>
  <c r="D65" i="35"/>
  <c r="C65" i="35"/>
  <c r="B65" i="35"/>
  <c r="W64" i="35"/>
  <c r="V64" i="35"/>
  <c r="U64" i="35"/>
  <c r="T64" i="35"/>
  <c r="S64" i="35"/>
  <c r="R64" i="35"/>
  <c r="Q64" i="35"/>
  <c r="P64" i="35"/>
  <c r="O64" i="35"/>
  <c r="N64" i="35"/>
  <c r="M64" i="35"/>
  <c r="L64" i="35"/>
  <c r="K64" i="35"/>
  <c r="J64" i="35"/>
  <c r="I64" i="35"/>
  <c r="H64" i="35"/>
  <c r="G64" i="35"/>
  <c r="F64" i="35"/>
  <c r="E64" i="35"/>
  <c r="D64" i="35"/>
  <c r="C64" i="35"/>
  <c r="B64" i="35"/>
  <c r="W62" i="35"/>
  <c r="V62" i="35"/>
  <c r="U62" i="35"/>
  <c r="T62" i="35"/>
  <c r="S62" i="35"/>
  <c r="R62" i="35"/>
  <c r="Q62" i="35"/>
  <c r="P62" i="35"/>
  <c r="O62" i="35"/>
  <c r="N62" i="35"/>
  <c r="M62" i="35"/>
  <c r="L62" i="35"/>
  <c r="K62" i="35"/>
  <c r="J62" i="35"/>
  <c r="I62" i="35"/>
  <c r="H62" i="35"/>
  <c r="G62" i="35"/>
  <c r="F62" i="35"/>
  <c r="E62" i="35"/>
  <c r="D62" i="35"/>
  <c r="C62" i="35"/>
  <c r="B62" i="35"/>
  <c r="W61" i="35"/>
  <c r="V61" i="35"/>
  <c r="U61" i="35"/>
  <c r="T61" i="35"/>
  <c r="S61" i="35"/>
  <c r="R61" i="35"/>
  <c r="Q61" i="35"/>
  <c r="P61" i="35"/>
  <c r="O61" i="35"/>
  <c r="N61" i="35"/>
  <c r="M61" i="35"/>
  <c r="L61" i="35"/>
  <c r="K61" i="35"/>
  <c r="J61" i="35"/>
  <c r="I61" i="35"/>
  <c r="H61" i="35"/>
  <c r="G61" i="35"/>
  <c r="F61" i="35"/>
  <c r="E61" i="35"/>
  <c r="D61" i="35"/>
  <c r="C61" i="35"/>
  <c r="B61" i="35"/>
  <c r="V60" i="35"/>
  <c r="N60" i="35"/>
  <c r="J60" i="35"/>
  <c r="F60" i="35"/>
  <c r="W59" i="35"/>
  <c r="V59" i="35"/>
  <c r="U59" i="35"/>
  <c r="T59" i="35"/>
  <c r="S59" i="35"/>
  <c r="R59" i="35"/>
  <c r="Q59" i="35"/>
  <c r="P59" i="35"/>
  <c r="O59" i="35"/>
  <c r="N59" i="35"/>
  <c r="M59" i="35"/>
  <c r="L59" i="35"/>
  <c r="K59" i="35"/>
  <c r="J59" i="35"/>
  <c r="I59" i="35"/>
  <c r="H59" i="35"/>
  <c r="G59" i="35"/>
  <c r="F59" i="35"/>
  <c r="E59" i="35"/>
  <c r="D59" i="35"/>
  <c r="C59" i="35"/>
  <c r="B59" i="35"/>
  <c r="W58" i="35"/>
  <c r="V58" i="35"/>
  <c r="U58" i="35"/>
  <c r="T58" i="35"/>
  <c r="S58" i="35"/>
  <c r="R58" i="35"/>
  <c r="Q58" i="35"/>
  <c r="P58" i="35"/>
  <c r="O58" i="35"/>
  <c r="N58" i="35"/>
  <c r="M58" i="35"/>
  <c r="L58" i="35"/>
  <c r="K58" i="35"/>
  <c r="J58" i="35"/>
  <c r="I58" i="35"/>
  <c r="H58" i="35"/>
  <c r="G58" i="35"/>
  <c r="F58" i="35"/>
  <c r="E58" i="35"/>
  <c r="D58" i="35"/>
  <c r="C58" i="35"/>
  <c r="B58" i="35"/>
  <c r="D57" i="35"/>
  <c r="W56" i="35"/>
  <c r="V56" i="35"/>
  <c r="U56" i="35"/>
  <c r="T56" i="35"/>
  <c r="S56" i="35"/>
  <c r="R56" i="35"/>
  <c r="Q56" i="35"/>
  <c r="P56" i="35"/>
  <c r="O56" i="35"/>
  <c r="N56" i="35"/>
  <c r="M56" i="35"/>
  <c r="L56" i="35"/>
  <c r="K56" i="35"/>
  <c r="J56" i="35"/>
  <c r="I56" i="35"/>
  <c r="H56" i="35"/>
  <c r="G56" i="35"/>
  <c r="F56" i="35"/>
  <c r="E56" i="35"/>
  <c r="D56" i="35"/>
  <c r="C56" i="35"/>
  <c r="B56" i="35"/>
  <c r="W55" i="35"/>
  <c r="W51" i="35" s="1"/>
  <c r="V55" i="35"/>
  <c r="U55" i="35"/>
  <c r="T55" i="35"/>
  <c r="S55" i="35"/>
  <c r="R55" i="35"/>
  <c r="Q55" i="35"/>
  <c r="P55" i="35"/>
  <c r="O55" i="35"/>
  <c r="N55" i="35"/>
  <c r="M55" i="35"/>
  <c r="L55" i="35"/>
  <c r="K55" i="35"/>
  <c r="J55" i="35"/>
  <c r="I55" i="35"/>
  <c r="H55" i="35"/>
  <c r="G55" i="35"/>
  <c r="F55" i="35"/>
  <c r="E55" i="35"/>
  <c r="D55" i="35"/>
  <c r="C55" i="35"/>
  <c r="B55" i="35"/>
  <c r="W54" i="35"/>
  <c r="V54" i="35"/>
  <c r="U54" i="35"/>
  <c r="T54" i="35"/>
  <c r="S54" i="35"/>
  <c r="R54" i="35"/>
  <c r="Q54" i="35"/>
  <c r="P54" i="35"/>
  <c r="O54" i="35"/>
  <c r="N54" i="35"/>
  <c r="M54" i="35"/>
  <c r="L54" i="35"/>
  <c r="K54" i="35"/>
  <c r="J54" i="35"/>
  <c r="I54" i="35"/>
  <c r="H54" i="35"/>
  <c r="G54" i="35"/>
  <c r="F54" i="35"/>
  <c r="E54" i="35"/>
  <c r="D54" i="35"/>
  <c r="C54" i="35"/>
  <c r="B54" i="35"/>
  <c r="W53" i="35"/>
  <c r="V53" i="35"/>
  <c r="U53" i="35"/>
  <c r="T53" i="35"/>
  <c r="S53" i="35"/>
  <c r="R53" i="35"/>
  <c r="Q53" i="35"/>
  <c r="P53" i="35"/>
  <c r="O53" i="35"/>
  <c r="N53" i="35"/>
  <c r="M53" i="35"/>
  <c r="L53" i="35"/>
  <c r="K53" i="35"/>
  <c r="J53" i="35"/>
  <c r="I53" i="35"/>
  <c r="H53" i="35"/>
  <c r="G53" i="35"/>
  <c r="F53" i="35"/>
  <c r="E53" i="35"/>
  <c r="D53" i="35"/>
  <c r="C53" i="35"/>
  <c r="B53" i="35"/>
  <c r="W52" i="35"/>
  <c r="V52" i="35"/>
  <c r="U52" i="35"/>
  <c r="T52" i="35"/>
  <c r="S52" i="35"/>
  <c r="R52" i="35"/>
  <c r="Q52" i="35"/>
  <c r="P52" i="35"/>
  <c r="O52" i="35"/>
  <c r="N52" i="35"/>
  <c r="M52" i="35"/>
  <c r="L52" i="35"/>
  <c r="K52" i="35"/>
  <c r="J52" i="35"/>
  <c r="I52" i="35"/>
  <c r="H52" i="35"/>
  <c r="G52" i="35"/>
  <c r="F52" i="35"/>
  <c r="E52" i="35"/>
  <c r="D52" i="35"/>
  <c r="C52" i="35"/>
  <c r="B52" i="35"/>
  <c r="W27" i="35"/>
  <c r="W63" i="35" s="1"/>
  <c r="V27" i="35"/>
  <c r="U27" i="35"/>
  <c r="T27" i="35"/>
  <c r="T63" i="35" s="1"/>
  <c r="S27" i="35"/>
  <c r="S63" i="35" s="1"/>
  <c r="R27" i="35"/>
  <c r="Q27" i="35"/>
  <c r="P27" i="35"/>
  <c r="P63" i="35" s="1"/>
  <c r="O27" i="35"/>
  <c r="O63" i="35" s="1"/>
  <c r="N27" i="35"/>
  <c r="M27" i="35"/>
  <c r="L27" i="35"/>
  <c r="L63" i="35" s="1"/>
  <c r="K27" i="35"/>
  <c r="K63" i="35" s="1"/>
  <c r="J27" i="35"/>
  <c r="I27" i="35"/>
  <c r="H27" i="35"/>
  <c r="H63" i="35" s="1"/>
  <c r="G27" i="35"/>
  <c r="G63" i="35" s="1"/>
  <c r="F27" i="35"/>
  <c r="E27" i="35"/>
  <c r="D27" i="35"/>
  <c r="D63" i="35" s="1"/>
  <c r="C27" i="35"/>
  <c r="C63" i="35" s="1"/>
  <c r="B27" i="35"/>
  <c r="W24" i="35"/>
  <c r="V24" i="35"/>
  <c r="U24" i="35"/>
  <c r="U60" i="35" s="1"/>
  <c r="T24" i="35"/>
  <c r="S24" i="35"/>
  <c r="R24" i="35"/>
  <c r="R60" i="35" s="1"/>
  <c r="Q24" i="35"/>
  <c r="Q60" i="35" s="1"/>
  <c r="P24" i="35"/>
  <c r="O24" i="35"/>
  <c r="N24" i="35"/>
  <c r="M24" i="35"/>
  <c r="M60" i="35" s="1"/>
  <c r="L24" i="35"/>
  <c r="K24" i="35"/>
  <c r="J24" i="35"/>
  <c r="I24" i="35"/>
  <c r="I60" i="35" s="1"/>
  <c r="H24" i="35"/>
  <c r="G24" i="35"/>
  <c r="F24" i="35"/>
  <c r="E24" i="35"/>
  <c r="E60" i="35" s="1"/>
  <c r="D24" i="35"/>
  <c r="C24" i="35"/>
  <c r="B24" i="35"/>
  <c r="B60" i="35" s="1"/>
  <c r="W16" i="35"/>
  <c r="W57" i="35" s="1"/>
  <c r="V16" i="35"/>
  <c r="U16" i="35"/>
  <c r="T16" i="35"/>
  <c r="T57" i="35" s="1"/>
  <c r="S16" i="35"/>
  <c r="S57" i="35" s="1"/>
  <c r="R16" i="35"/>
  <c r="Q16" i="35"/>
  <c r="P16" i="35"/>
  <c r="P57" i="35" s="1"/>
  <c r="O16" i="35"/>
  <c r="O57" i="35" s="1"/>
  <c r="N16" i="35"/>
  <c r="M16" i="35"/>
  <c r="L16" i="35"/>
  <c r="L57" i="35" s="1"/>
  <c r="K16" i="35"/>
  <c r="K57" i="35" s="1"/>
  <c r="J16" i="35"/>
  <c r="I16" i="35"/>
  <c r="H16" i="35"/>
  <c r="H57" i="35" s="1"/>
  <c r="G16" i="35"/>
  <c r="G57" i="35" s="1"/>
  <c r="F16" i="35"/>
  <c r="E16" i="35"/>
  <c r="D16" i="35"/>
  <c r="C16" i="35"/>
  <c r="C57" i="35" s="1"/>
  <c r="B16" i="35"/>
  <c r="A1" i="35"/>
  <c r="W83" i="34"/>
  <c r="V83" i="34"/>
  <c r="U83" i="34"/>
  <c r="T83" i="34"/>
  <c r="S83" i="34"/>
  <c r="R83" i="34"/>
  <c r="Q83" i="34"/>
  <c r="P83" i="34"/>
  <c r="O83" i="34"/>
  <c r="N83" i="34"/>
  <c r="M83" i="34"/>
  <c r="L83" i="34"/>
  <c r="K83" i="34"/>
  <c r="J83" i="34"/>
  <c r="I83" i="34"/>
  <c r="H83" i="34"/>
  <c r="G83" i="34"/>
  <c r="F83" i="34"/>
  <c r="E83" i="34"/>
  <c r="D83" i="34"/>
  <c r="C83" i="34"/>
  <c r="B83" i="34"/>
  <c r="W82" i="34"/>
  <c r="V82" i="34"/>
  <c r="U82" i="34"/>
  <c r="T82" i="34"/>
  <c r="S82" i="34"/>
  <c r="R82" i="34"/>
  <c r="Q82" i="34"/>
  <c r="P82" i="34"/>
  <c r="O82" i="34"/>
  <c r="N82" i="34"/>
  <c r="M82" i="34"/>
  <c r="L82" i="34"/>
  <c r="K82" i="34"/>
  <c r="J82" i="34"/>
  <c r="I82" i="34"/>
  <c r="H82" i="34"/>
  <c r="G82" i="34"/>
  <c r="F82" i="34"/>
  <c r="E82" i="34"/>
  <c r="D82" i="34"/>
  <c r="C82" i="34"/>
  <c r="B82" i="34"/>
  <c r="W81" i="34"/>
  <c r="V81" i="34"/>
  <c r="U81" i="34"/>
  <c r="T81" i="34"/>
  <c r="S81" i="34"/>
  <c r="R81" i="34"/>
  <c r="Q81" i="34"/>
  <c r="P81" i="34"/>
  <c r="O81" i="34"/>
  <c r="N81" i="34"/>
  <c r="M81" i="34"/>
  <c r="L81" i="34"/>
  <c r="K81" i="34"/>
  <c r="J81" i="34"/>
  <c r="I81" i="34"/>
  <c r="H81" i="34"/>
  <c r="G81" i="34"/>
  <c r="F81" i="34"/>
  <c r="E81" i="34"/>
  <c r="D81" i="34"/>
  <c r="C81" i="34"/>
  <c r="B81" i="34"/>
  <c r="W77" i="34"/>
  <c r="V77" i="34"/>
  <c r="U77" i="34"/>
  <c r="T77" i="34"/>
  <c r="S77" i="34"/>
  <c r="R77" i="34"/>
  <c r="Q77" i="34"/>
  <c r="P77" i="34"/>
  <c r="O77" i="34"/>
  <c r="N77" i="34"/>
  <c r="M77" i="34"/>
  <c r="L77" i="34"/>
  <c r="K77" i="34"/>
  <c r="J77" i="34"/>
  <c r="I77" i="34"/>
  <c r="H77" i="34"/>
  <c r="G77" i="34"/>
  <c r="F77" i="34"/>
  <c r="E77" i="34"/>
  <c r="D77" i="34"/>
  <c r="C77" i="34"/>
  <c r="B77" i="34"/>
  <c r="W76" i="34"/>
  <c r="V76" i="34"/>
  <c r="U76" i="34"/>
  <c r="T76" i="34"/>
  <c r="S76" i="34"/>
  <c r="R76" i="34"/>
  <c r="Q76" i="34"/>
  <c r="P76" i="34"/>
  <c r="O76" i="34"/>
  <c r="N76" i="34"/>
  <c r="M76" i="34"/>
  <c r="L76" i="34"/>
  <c r="K76" i="34"/>
  <c r="J76" i="34"/>
  <c r="I76" i="34"/>
  <c r="H76" i="34"/>
  <c r="G76" i="34"/>
  <c r="F76" i="34"/>
  <c r="E76" i="34"/>
  <c r="D76" i="34"/>
  <c r="C76" i="34"/>
  <c r="B76" i="34"/>
  <c r="W75" i="34"/>
  <c r="V75" i="34"/>
  <c r="U75" i="34"/>
  <c r="T75" i="34"/>
  <c r="S75" i="34"/>
  <c r="R75" i="34"/>
  <c r="Q75" i="34"/>
  <c r="P75" i="34"/>
  <c r="O75" i="34"/>
  <c r="N75" i="34"/>
  <c r="M75" i="34"/>
  <c r="L75" i="34"/>
  <c r="K75" i="34"/>
  <c r="J75" i="34"/>
  <c r="I75" i="34"/>
  <c r="H75" i="34"/>
  <c r="G75" i="34"/>
  <c r="F75" i="34"/>
  <c r="E75" i="34"/>
  <c r="D75" i="34"/>
  <c r="C75" i="34"/>
  <c r="B75" i="34"/>
  <c r="W74" i="34"/>
  <c r="V74" i="34"/>
  <c r="U74" i="34"/>
  <c r="T74" i="34"/>
  <c r="S74" i="34"/>
  <c r="R74" i="34"/>
  <c r="Q74" i="34"/>
  <c r="P74" i="34"/>
  <c r="O74" i="34"/>
  <c r="N74" i="34"/>
  <c r="M74" i="34"/>
  <c r="L74" i="34"/>
  <c r="K74" i="34"/>
  <c r="J74" i="34"/>
  <c r="I74" i="34"/>
  <c r="H74" i="34"/>
  <c r="G74" i="34"/>
  <c r="F74" i="34"/>
  <c r="E74" i="34"/>
  <c r="D74" i="34"/>
  <c r="C74" i="34"/>
  <c r="B74" i="34"/>
  <c r="W73" i="34"/>
  <c r="V73" i="34"/>
  <c r="U73" i="34"/>
  <c r="T73" i="34"/>
  <c r="S73" i="34"/>
  <c r="R73" i="34"/>
  <c r="Q73" i="34"/>
  <c r="P73" i="34"/>
  <c r="O73" i="34"/>
  <c r="N73" i="34"/>
  <c r="M73" i="34"/>
  <c r="L73" i="34"/>
  <c r="K73" i="34"/>
  <c r="J73" i="34"/>
  <c r="I73" i="34"/>
  <c r="H73" i="34"/>
  <c r="G73" i="34"/>
  <c r="F73" i="34"/>
  <c r="E73" i="34"/>
  <c r="D73" i="34"/>
  <c r="C73" i="34"/>
  <c r="B73" i="34"/>
  <c r="W72" i="34"/>
  <c r="V72" i="34"/>
  <c r="U72" i="34"/>
  <c r="T72" i="34"/>
  <c r="S72" i="34"/>
  <c r="R72" i="34"/>
  <c r="Q72" i="34"/>
  <c r="P72" i="34"/>
  <c r="O72" i="34"/>
  <c r="N72" i="34"/>
  <c r="M72" i="34"/>
  <c r="L72" i="34"/>
  <c r="K72" i="34"/>
  <c r="J72" i="34"/>
  <c r="I72" i="34"/>
  <c r="H72" i="34"/>
  <c r="G72" i="34"/>
  <c r="F72" i="34"/>
  <c r="E72" i="34"/>
  <c r="D72" i="34"/>
  <c r="C72" i="34"/>
  <c r="B72" i="34"/>
  <c r="W68" i="34"/>
  <c r="V68" i="34"/>
  <c r="U68" i="34"/>
  <c r="T68" i="34"/>
  <c r="S68" i="34"/>
  <c r="R68" i="34"/>
  <c r="Q68" i="34"/>
  <c r="P68" i="34"/>
  <c r="O68" i="34"/>
  <c r="N68" i="34"/>
  <c r="M68" i="34"/>
  <c r="L68" i="34"/>
  <c r="K68" i="34"/>
  <c r="J68" i="34"/>
  <c r="I68" i="34"/>
  <c r="H68" i="34"/>
  <c r="G68" i="34"/>
  <c r="F68" i="34"/>
  <c r="E68" i="34"/>
  <c r="D68" i="34"/>
  <c r="C68" i="34"/>
  <c r="B68" i="34"/>
  <c r="W67" i="34"/>
  <c r="V67" i="34"/>
  <c r="U67" i="34"/>
  <c r="T67" i="34"/>
  <c r="S67" i="34"/>
  <c r="R67" i="34"/>
  <c r="Q67" i="34"/>
  <c r="P67" i="34"/>
  <c r="O67" i="34"/>
  <c r="N67" i="34"/>
  <c r="M67" i="34"/>
  <c r="L67" i="34"/>
  <c r="K67" i="34"/>
  <c r="J67" i="34"/>
  <c r="I67" i="34"/>
  <c r="H67" i="34"/>
  <c r="G67" i="34"/>
  <c r="F67" i="34"/>
  <c r="E67" i="34"/>
  <c r="D67" i="34"/>
  <c r="C67" i="34"/>
  <c r="B67" i="34"/>
  <c r="W66" i="34"/>
  <c r="V66" i="34"/>
  <c r="U66" i="34"/>
  <c r="T66" i="34"/>
  <c r="S66" i="34"/>
  <c r="R66" i="34"/>
  <c r="Q66" i="34"/>
  <c r="P66" i="34"/>
  <c r="O66" i="34"/>
  <c r="N66" i="34"/>
  <c r="M66" i="34"/>
  <c r="L66" i="34"/>
  <c r="K66" i="34"/>
  <c r="J66" i="34"/>
  <c r="I66" i="34"/>
  <c r="H66" i="34"/>
  <c r="G66" i="34"/>
  <c r="F66" i="34"/>
  <c r="E66" i="34"/>
  <c r="D66" i="34"/>
  <c r="C66" i="34"/>
  <c r="B66" i="34"/>
  <c r="W65" i="34"/>
  <c r="V65" i="34"/>
  <c r="U65" i="34"/>
  <c r="T65" i="34"/>
  <c r="S65" i="34"/>
  <c r="R65" i="34"/>
  <c r="Q65" i="34"/>
  <c r="P65" i="34"/>
  <c r="O65" i="34"/>
  <c r="N65" i="34"/>
  <c r="M65" i="34"/>
  <c r="L65" i="34"/>
  <c r="K65" i="34"/>
  <c r="J65" i="34"/>
  <c r="I65" i="34"/>
  <c r="H65" i="34"/>
  <c r="G65" i="34"/>
  <c r="F65" i="34"/>
  <c r="E65" i="34"/>
  <c r="D65" i="34"/>
  <c r="C65" i="34"/>
  <c r="B65" i="34"/>
  <c r="W64" i="34"/>
  <c r="V64" i="34"/>
  <c r="U64" i="34"/>
  <c r="T64" i="34"/>
  <c r="S64" i="34"/>
  <c r="R64" i="34"/>
  <c r="Q64" i="34"/>
  <c r="P64" i="34"/>
  <c r="O64" i="34"/>
  <c r="N64" i="34"/>
  <c r="M64" i="34"/>
  <c r="L64" i="34"/>
  <c r="K64" i="34"/>
  <c r="J64" i="34"/>
  <c r="I64" i="34"/>
  <c r="H64" i="34"/>
  <c r="G64" i="34"/>
  <c r="F64" i="34"/>
  <c r="E64" i="34"/>
  <c r="D64" i="34"/>
  <c r="C64" i="34"/>
  <c r="B64" i="34"/>
  <c r="C63" i="34"/>
  <c r="W62" i="34"/>
  <c r="V62" i="34"/>
  <c r="U62" i="34"/>
  <c r="T62" i="34"/>
  <c r="S62" i="34"/>
  <c r="R62" i="34"/>
  <c r="Q62" i="34"/>
  <c r="P62" i="34"/>
  <c r="O62" i="34"/>
  <c r="N62" i="34"/>
  <c r="M62" i="34"/>
  <c r="L62" i="34"/>
  <c r="K62" i="34"/>
  <c r="J62" i="34"/>
  <c r="I62" i="34"/>
  <c r="H62" i="34"/>
  <c r="G62" i="34"/>
  <c r="F62" i="34"/>
  <c r="E62" i="34"/>
  <c r="D62" i="34"/>
  <c r="C62" i="34"/>
  <c r="B62" i="34"/>
  <c r="W61" i="34"/>
  <c r="V61" i="34"/>
  <c r="U61" i="34"/>
  <c r="T61" i="34"/>
  <c r="S61" i="34"/>
  <c r="R61" i="34"/>
  <c r="Q61" i="34"/>
  <c r="P61" i="34"/>
  <c r="O61" i="34"/>
  <c r="N61" i="34"/>
  <c r="M61" i="34"/>
  <c r="L61" i="34"/>
  <c r="K61" i="34"/>
  <c r="J61" i="34"/>
  <c r="I61" i="34"/>
  <c r="H61" i="34"/>
  <c r="G61" i="34"/>
  <c r="F61" i="34"/>
  <c r="E61" i="34"/>
  <c r="D61" i="34"/>
  <c r="C61" i="34"/>
  <c r="B61" i="34"/>
  <c r="W59" i="34"/>
  <c r="V59" i="34"/>
  <c r="U59" i="34"/>
  <c r="T59" i="34"/>
  <c r="S59" i="34"/>
  <c r="R59" i="34"/>
  <c r="Q59" i="34"/>
  <c r="P59" i="34"/>
  <c r="O59" i="34"/>
  <c r="N59" i="34"/>
  <c r="M59" i="34"/>
  <c r="L59" i="34"/>
  <c r="K59" i="34"/>
  <c r="J59" i="34"/>
  <c r="I59" i="34"/>
  <c r="H59" i="34"/>
  <c r="G59" i="34"/>
  <c r="F59" i="34"/>
  <c r="E59" i="34"/>
  <c r="D59" i="34"/>
  <c r="C59" i="34"/>
  <c r="B59" i="34"/>
  <c r="W58" i="34"/>
  <c r="V58" i="34"/>
  <c r="U58" i="34"/>
  <c r="T58" i="34"/>
  <c r="S58" i="34"/>
  <c r="R58" i="34"/>
  <c r="Q58" i="34"/>
  <c r="P58" i="34"/>
  <c r="O58" i="34"/>
  <c r="N58" i="34"/>
  <c r="M58" i="34"/>
  <c r="L58" i="34"/>
  <c r="K58" i="34"/>
  <c r="J58" i="34"/>
  <c r="I58" i="34"/>
  <c r="H58" i="34"/>
  <c r="G58" i="34"/>
  <c r="F58" i="34"/>
  <c r="E58" i="34"/>
  <c r="D58" i="34"/>
  <c r="C58" i="34"/>
  <c r="B58" i="34"/>
  <c r="R57" i="34"/>
  <c r="W56" i="34"/>
  <c r="V56" i="34"/>
  <c r="U56" i="34"/>
  <c r="T56" i="34"/>
  <c r="S56" i="34"/>
  <c r="R56" i="34"/>
  <c r="Q56" i="34"/>
  <c r="P56" i="34"/>
  <c r="O56" i="34"/>
  <c r="N56" i="34"/>
  <c r="M56" i="34"/>
  <c r="L56" i="34"/>
  <c r="K56" i="34"/>
  <c r="J56" i="34"/>
  <c r="I56" i="34"/>
  <c r="H56" i="34"/>
  <c r="G56" i="34"/>
  <c r="F56" i="34"/>
  <c r="E56" i="34"/>
  <c r="D56" i="34"/>
  <c r="C56" i="34"/>
  <c r="B56" i="34"/>
  <c r="W55" i="34"/>
  <c r="V55" i="34"/>
  <c r="U55" i="34"/>
  <c r="T55" i="34"/>
  <c r="S55" i="34"/>
  <c r="R55" i="34"/>
  <c r="Q55" i="34"/>
  <c r="P55" i="34"/>
  <c r="O55" i="34"/>
  <c r="N55" i="34"/>
  <c r="M55" i="34"/>
  <c r="L55" i="34"/>
  <c r="K55" i="34"/>
  <c r="J55" i="34"/>
  <c r="I55" i="34"/>
  <c r="H55" i="34"/>
  <c r="G55" i="34"/>
  <c r="F55" i="34"/>
  <c r="E55" i="34"/>
  <c r="D55" i="34"/>
  <c r="C55" i="34"/>
  <c r="B55" i="34"/>
  <c r="W54" i="34"/>
  <c r="V54" i="34"/>
  <c r="U54" i="34"/>
  <c r="T54" i="34"/>
  <c r="S54" i="34"/>
  <c r="R54" i="34"/>
  <c r="Q54" i="34"/>
  <c r="P54" i="34"/>
  <c r="O54" i="34"/>
  <c r="N54" i="34"/>
  <c r="M54" i="34"/>
  <c r="L54" i="34"/>
  <c r="K54" i="34"/>
  <c r="J54" i="34"/>
  <c r="I54" i="34"/>
  <c r="H54" i="34"/>
  <c r="G54" i="34"/>
  <c r="F54" i="34"/>
  <c r="E54" i="34"/>
  <c r="D54" i="34"/>
  <c r="C54" i="34"/>
  <c r="B54" i="34"/>
  <c r="W53" i="34"/>
  <c r="V53" i="34"/>
  <c r="U53" i="34"/>
  <c r="T53" i="34"/>
  <c r="S53" i="34"/>
  <c r="R53" i="34"/>
  <c r="Q53" i="34"/>
  <c r="P53" i="34"/>
  <c r="O53" i="34"/>
  <c r="N53" i="34"/>
  <c r="M53" i="34"/>
  <c r="L53" i="34"/>
  <c r="K53" i="34"/>
  <c r="J53" i="34"/>
  <c r="I53" i="34"/>
  <c r="H53" i="34"/>
  <c r="G53" i="34"/>
  <c r="F53" i="34"/>
  <c r="E53" i="34"/>
  <c r="D53" i="34"/>
  <c r="C53" i="34"/>
  <c r="B53" i="34"/>
  <c r="W52" i="34"/>
  <c r="V52" i="34"/>
  <c r="U52" i="34"/>
  <c r="T52" i="34"/>
  <c r="S52" i="34"/>
  <c r="R52" i="34"/>
  <c r="Q52" i="34"/>
  <c r="P52" i="34"/>
  <c r="O52" i="34"/>
  <c r="N52" i="34"/>
  <c r="M52" i="34"/>
  <c r="L52" i="34"/>
  <c r="K52" i="34"/>
  <c r="J52" i="34"/>
  <c r="I52" i="34"/>
  <c r="H52" i="34"/>
  <c r="G52" i="34"/>
  <c r="F52" i="34"/>
  <c r="E52" i="34"/>
  <c r="D52" i="34"/>
  <c r="C52" i="34"/>
  <c r="B52" i="34"/>
  <c r="W27" i="34"/>
  <c r="V27" i="34"/>
  <c r="V63" i="34" s="1"/>
  <c r="U27" i="34"/>
  <c r="T27" i="34"/>
  <c r="T63" i="34" s="1"/>
  <c r="S27" i="34"/>
  <c r="R27" i="34"/>
  <c r="R63" i="34" s="1"/>
  <c r="Q27" i="34"/>
  <c r="P27" i="34"/>
  <c r="O27" i="34"/>
  <c r="N27" i="34"/>
  <c r="M27" i="34"/>
  <c r="L27" i="34"/>
  <c r="L63" i="34" s="1"/>
  <c r="K27" i="34"/>
  <c r="K63" i="34" s="1"/>
  <c r="J27" i="34"/>
  <c r="I27" i="34"/>
  <c r="H27" i="34"/>
  <c r="G27" i="34"/>
  <c r="G63" i="34" s="1"/>
  <c r="F27" i="34"/>
  <c r="F63" i="34" s="1"/>
  <c r="E27" i="34"/>
  <c r="D27" i="34"/>
  <c r="D63" i="34" s="1"/>
  <c r="C27" i="34"/>
  <c r="B27" i="34"/>
  <c r="B63" i="34" s="1"/>
  <c r="W24" i="34"/>
  <c r="V24" i="34"/>
  <c r="U24" i="34"/>
  <c r="T24" i="34"/>
  <c r="T60" i="34" s="1"/>
  <c r="S24" i="34"/>
  <c r="R24" i="34"/>
  <c r="Q24" i="34"/>
  <c r="Q60" i="34" s="1"/>
  <c r="P24" i="34"/>
  <c r="P60" i="34" s="1"/>
  <c r="O24" i="34"/>
  <c r="O60" i="34" s="1"/>
  <c r="N24" i="34"/>
  <c r="N60" i="34" s="1"/>
  <c r="M24" i="34"/>
  <c r="L24" i="34"/>
  <c r="K24" i="34"/>
  <c r="J24" i="34"/>
  <c r="I24" i="34"/>
  <c r="I60" i="34" s="1"/>
  <c r="H24" i="34"/>
  <c r="G24" i="34"/>
  <c r="G60" i="34" s="1"/>
  <c r="F24" i="34"/>
  <c r="F60" i="34" s="1"/>
  <c r="E24" i="34"/>
  <c r="E60" i="34" s="1"/>
  <c r="D24" i="34"/>
  <c r="D60" i="34" s="1"/>
  <c r="C24" i="34"/>
  <c r="B24" i="34"/>
  <c r="W16" i="34"/>
  <c r="W57" i="34" s="1"/>
  <c r="V16" i="34"/>
  <c r="U16" i="34"/>
  <c r="T16" i="34"/>
  <c r="S16" i="34"/>
  <c r="S57" i="34" s="1"/>
  <c r="R16" i="34"/>
  <c r="Q16" i="34"/>
  <c r="P16" i="34"/>
  <c r="P57" i="34" s="1"/>
  <c r="O16" i="34"/>
  <c r="O57" i="34" s="1"/>
  <c r="N16" i="34"/>
  <c r="N57" i="34" s="1"/>
  <c r="M16" i="34"/>
  <c r="L16" i="34"/>
  <c r="K16" i="34"/>
  <c r="J16" i="34"/>
  <c r="I16" i="34"/>
  <c r="H16" i="34"/>
  <c r="H57" i="34" s="1"/>
  <c r="G16" i="34"/>
  <c r="G57" i="34" s="1"/>
  <c r="F16" i="34"/>
  <c r="F57" i="34" s="1"/>
  <c r="E16" i="34"/>
  <c r="D16" i="34"/>
  <c r="C16" i="34"/>
  <c r="B16" i="34"/>
  <c r="B57" i="34" s="1"/>
  <c r="A1" i="34"/>
  <c r="W83" i="33"/>
  <c r="V83" i="33"/>
  <c r="U83" i="33"/>
  <c r="T83" i="33"/>
  <c r="S83" i="33"/>
  <c r="R83" i="33"/>
  <c r="Q83" i="33"/>
  <c r="P83" i="33"/>
  <c r="O83" i="33"/>
  <c r="N83" i="33"/>
  <c r="M83" i="33"/>
  <c r="L83" i="33"/>
  <c r="K83" i="33"/>
  <c r="J83" i="33"/>
  <c r="I83" i="33"/>
  <c r="H83" i="33"/>
  <c r="G83" i="33"/>
  <c r="F83" i="33"/>
  <c r="E83" i="33"/>
  <c r="D83" i="33"/>
  <c r="C83" i="33"/>
  <c r="B83" i="33"/>
  <c r="W82" i="33"/>
  <c r="V82" i="33"/>
  <c r="U82" i="33"/>
  <c r="T82" i="33"/>
  <c r="S82" i="33"/>
  <c r="R82" i="33"/>
  <c r="Q82" i="33"/>
  <c r="P82" i="33"/>
  <c r="O82" i="33"/>
  <c r="N82" i="33"/>
  <c r="M82" i="33"/>
  <c r="L82" i="33"/>
  <c r="K82" i="33"/>
  <c r="J82" i="33"/>
  <c r="I82" i="33"/>
  <c r="H82" i="33"/>
  <c r="G82" i="33"/>
  <c r="F82" i="33"/>
  <c r="E82" i="33"/>
  <c r="D82" i="33"/>
  <c r="C82" i="33"/>
  <c r="B82" i="33"/>
  <c r="W81" i="33"/>
  <c r="V81" i="33"/>
  <c r="U81" i="33"/>
  <c r="T81" i="33"/>
  <c r="S81" i="33"/>
  <c r="R81" i="33"/>
  <c r="Q81" i="33"/>
  <c r="P81" i="33"/>
  <c r="O81" i="33"/>
  <c r="N81" i="33"/>
  <c r="M81" i="33"/>
  <c r="L81" i="33"/>
  <c r="K81" i="33"/>
  <c r="J81" i="33"/>
  <c r="I81" i="33"/>
  <c r="H81" i="33"/>
  <c r="G81" i="33"/>
  <c r="F81" i="33"/>
  <c r="E81" i="33"/>
  <c r="D81" i="33"/>
  <c r="C81" i="33"/>
  <c r="B81" i="33"/>
  <c r="W78" i="33"/>
  <c r="W77" i="33"/>
  <c r="V77" i="33"/>
  <c r="U77" i="33"/>
  <c r="T77" i="33"/>
  <c r="S77" i="33"/>
  <c r="R77" i="33"/>
  <c r="Q77" i="33"/>
  <c r="P77" i="33"/>
  <c r="O77" i="33"/>
  <c r="N77" i="33"/>
  <c r="M77" i="33"/>
  <c r="L77" i="33"/>
  <c r="K77" i="33"/>
  <c r="J77" i="33"/>
  <c r="I77" i="33"/>
  <c r="H77" i="33"/>
  <c r="G77" i="33"/>
  <c r="F77" i="33"/>
  <c r="E77" i="33"/>
  <c r="D77" i="33"/>
  <c r="C77" i="33"/>
  <c r="B77" i="33"/>
  <c r="W76" i="33"/>
  <c r="V76" i="33"/>
  <c r="U76" i="33"/>
  <c r="T76" i="33"/>
  <c r="S76" i="33"/>
  <c r="R76" i="33"/>
  <c r="Q76" i="33"/>
  <c r="P76" i="33"/>
  <c r="O76" i="33"/>
  <c r="N76" i="33"/>
  <c r="M76" i="33"/>
  <c r="L76" i="33"/>
  <c r="K76" i="33"/>
  <c r="J76" i="33"/>
  <c r="I76" i="33"/>
  <c r="H76" i="33"/>
  <c r="G76" i="33"/>
  <c r="F76" i="33"/>
  <c r="E76" i="33"/>
  <c r="D76" i="33"/>
  <c r="C76" i="33"/>
  <c r="B76" i="33"/>
  <c r="W75" i="33"/>
  <c r="V75" i="33"/>
  <c r="U75" i="33"/>
  <c r="T75" i="33"/>
  <c r="S75" i="33"/>
  <c r="R75" i="33"/>
  <c r="Q75" i="33"/>
  <c r="P75" i="33"/>
  <c r="O75" i="33"/>
  <c r="N75" i="33"/>
  <c r="M75" i="33"/>
  <c r="L75" i="33"/>
  <c r="K75" i="33"/>
  <c r="J75" i="33"/>
  <c r="I75" i="33"/>
  <c r="H75" i="33"/>
  <c r="G75" i="33"/>
  <c r="F75" i="33"/>
  <c r="E75" i="33"/>
  <c r="D75" i="33"/>
  <c r="C75" i="33"/>
  <c r="B75" i="33"/>
  <c r="W74" i="33"/>
  <c r="V74" i="33"/>
  <c r="U74" i="33"/>
  <c r="T74" i="33"/>
  <c r="S74" i="33"/>
  <c r="R74" i="33"/>
  <c r="Q74" i="33"/>
  <c r="P74" i="33"/>
  <c r="O74" i="33"/>
  <c r="N74" i="33"/>
  <c r="M74" i="33"/>
  <c r="L74" i="33"/>
  <c r="K74" i="33"/>
  <c r="J74" i="33"/>
  <c r="I74" i="33"/>
  <c r="H74" i="33"/>
  <c r="G74" i="33"/>
  <c r="F74" i="33"/>
  <c r="E74" i="33"/>
  <c r="D74" i="33"/>
  <c r="C74" i="33"/>
  <c r="B74" i="33"/>
  <c r="W73" i="33"/>
  <c r="V73" i="33"/>
  <c r="U73" i="33"/>
  <c r="T73" i="33"/>
  <c r="S73" i="33"/>
  <c r="R73" i="33"/>
  <c r="Q73" i="33"/>
  <c r="P73" i="33"/>
  <c r="O73" i="33"/>
  <c r="N73" i="33"/>
  <c r="M73" i="33"/>
  <c r="L73" i="33"/>
  <c r="K73" i="33"/>
  <c r="J73" i="33"/>
  <c r="I73" i="33"/>
  <c r="H73" i="33"/>
  <c r="G73" i="33"/>
  <c r="F73" i="33"/>
  <c r="E73" i="33"/>
  <c r="D73" i="33"/>
  <c r="C73" i="33"/>
  <c r="B73" i="33"/>
  <c r="W68" i="33"/>
  <c r="V68" i="33"/>
  <c r="U68" i="33"/>
  <c r="T68" i="33"/>
  <c r="S68" i="33"/>
  <c r="R68" i="33"/>
  <c r="Q68" i="33"/>
  <c r="P68" i="33"/>
  <c r="O68" i="33"/>
  <c r="N68" i="33"/>
  <c r="M68" i="33"/>
  <c r="L68" i="33"/>
  <c r="K68" i="33"/>
  <c r="J68" i="33"/>
  <c r="I68" i="33"/>
  <c r="H68" i="33"/>
  <c r="G68" i="33"/>
  <c r="F68" i="33"/>
  <c r="E68" i="33"/>
  <c r="D68" i="33"/>
  <c r="C68" i="33"/>
  <c r="B68" i="33"/>
  <c r="W67" i="33"/>
  <c r="V67" i="33"/>
  <c r="U67" i="33"/>
  <c r="T67" i="33"/>
  <c r="S67" i="33"/>
  <c r="R67" i="33"/>
  <c r="Q67" i="33"/>
  <c r="P67" i="33"/>
  <c r="O67" i="33"/>
  <c r="N67" i="33"/>
  <c r="M67" i="33"/>
  <c r="L67" i="33"/>
  <c r="K67" i="33"/>
  <c r="J67" i="33"/>
  <c r="I67" i="33"/>
  <c r="H67" i="33"/>
  <c r="G67" i="33"/>
  <c r="F67" i="33"/>
  <c r="E67" i="33"/>
  <c r="D67" i="33"/>
  <c r="C67" i="33"/>
  <c r="B67" i="33"/>
  <c r="W66" i="33"/>
  <c r="V66" i="33"/>
  <c r="U66" i="33"/>
  <c r="T66" i="33"/>
  <c r="S66" i="33"/>
  <c r="R66" i="33"/>
  <c r="Q66" i="33"/>
  <c r="P66" i="33"/>
  <c r="O66" i="33"/>
  <c r="N66" i="33"/>
  <c r="M66" i="33"/>
  <c r="L66" i="33"/>
  <c r="K66" i="33"/>
  <c r="J66" i="33"/>
  <c r="I66" i="33"/>
  <c r="H66" i="33"/>
  <c r="G66" i="33"/>
  <c r="F66" i="33"/>
  <c r="E66" i="33"/>
  <c r="D66" i="33"/>
  <c r="C66" i="33"/>
  <c r="B66" i="33"/>
  <c r="W65" i="33"/>
  <c r="V65" i="33"/>
  <c r="U65" i="33"/>
  <c r="T65" i="33"/>
  <c r="S65" i="33"/>
  <c r="R65" i="33"/>
  <c r="Q65" i="33"/>
  <c r="P65" i="33"/>
  <c r="O65" i="33"/>
  <c r="N65" i="33"/>
  <c r="M65" i="33"/>
  <c r="L65" i="33"/>
  <c r="K65" i="33"/>
  <c r="J65" i="33"/>
  <c r="I65" i="33"/>
  <c r="H65" i="33"/>
  <c r="G65" i="33"/>
  <c r="F65" i="33"/>
  <c r="E65" i="33"/>
  <c r="D65" i="33"/>
  <c r="C65" i="33"/>
  <c r="B65" i="33"/>
  <c r="W64" i="33"/>
  <c r="V64" i="33"/>
  <c r="U64" i="33"/>
  <c r="T64" i="33"/>
  <c r="S64" i="33"/>
  <c r="R64" i="33"/>
  <c r="Q64" i="33"/>
  <c r="P64" i="33"/>
  <c r="O64" i="33"/>
  <c r="N64" i="33"/>
  <c r="M64" i="33"/>
  <c r="L64" i="33"/>
  <c r="K64" i="33"/>
  <c r="J64" i="33"/>
  <c r="I64" i="33"/>
  <c r="H64" i="33"/>
  <c r="G64" i="33"/>
  <c r="F64" i="33"/>
  <c r="E64" i="33"/>
  <c r="D64" i="33"/>
  <c r="C64" i="33"/>
  <c r="B64" i="33"/>
  <c r="S63" i="33"/>
  <c r="W62" i="33"/>
  <c r="V62" i="33"/>
  <c r="U62" i="33"/>
  <c r="T62" i="33"/>
  <c r="S62" i="33"/>
  <c r="R62" i="33"/>
  <c r="Q62" i="33"/>
  <c r="P62" i="33"/>
  <c r="O62" i="33"/>
  <c r="N62" i="33"/>
  <c r="M62" i="33"/>
  <c r="L62" i="33"/>
  <c r="K62" i="33"/>
  <c r="J62" i="33"/>
  <c r="I62" i="33"/>
  <c r="H62" i="33"/>
  <c r="G62" i="33"/>
  <c r="F62" i="33"/>
  <c r="E62" i="33"/>
  <c r="D62" i="33"/>
  <c r="C62" i="33"/>
  <c r="B62" i="33"/>
  <c r="W61" i="33"/>
  <c r="V61" i="33"/>
  <c r="U61" i="33"/>
  <c r="T61" i="33"/>
  <c r="S61" i="33"/>
  <c r="R61" i="33"/>
  <c r="Q61" i="33"/>
  <c r="P61" i="33"/>
  <c r="O61" i="33"/>
  <c r="N61" i="33"/>
  <c r="M61" i="33"/>
  <c r="L61" i="33"/>
  <c r="K61" i="33"/>
  <c r="J61" i="33"/>
  <c r="I61" i="33"/>
  <c r="H61" i="33"/>
  <c r="G61" i="33"/>
  <c r="F61" i="33"/>
  <c r="E61" i="33"/>
  <c r="D61" i="33"/>
  <c r="C61" i="33"/>
  <c r="B61" i="33"/>
  <c r="Q60" i="33"/>
  <c r="W59" i="33"/>
  <c r="V59" i="33"/>
  <c r="U59" i="33"/>
  <c r="T59" i="33"/>
  <c r="S59" i="33"/>
  <c r="R59" i="33"/>
  <c r="Q59" i="33"/>
  <c r="P59" i="33"/>
  <c r="O59" i="33"/>
  <c r="N59" i="33"/>
  <c r="M59" i="33"/>
  <c r="L59" i="33"/>
  <c r="K59" i="33"/>
  <c r="J59" i="33"/>
  <c r="I59" i="33"/>
  <c r="H59" i="33"/>
  <c r="G59" i="33"/>
  <c r="F59" i="33"/>
  <c r="E59" i="33"/>
  <c r="D59" i="33"/>
  <c r="C59" i="33"/>
  <c r="B59" i="33"/>
  <c r="W58" i="33"/>
  <c r="V58" i="33"/>
  <c r="U58" i="33"/>
  <c r="T58" i="33"/>
  <c r="S58" i="33"/>
  <c r="R58" i="33"/>
  <c r="Q58" i="33"/>
  <c r="P58" i="33"/>
  <c r="O58" i="33"/>
  <c r="N58" i="33"/>
  <c r="M58" i="33"/>
  <c r="L58" i="33"/>
  <c r="K58" i="33"/>
  <c r="J58" i="33"/>
  <c r="I58" i="33"/>
  <c r="H58" i="33"/>
  <c r="G58" i="33"/>
  <c r="F58" i="33"/>
  <c r="E58" i="33"/>
  <c r="D58" i="33"/>
  <c r="C58" i="33"/>
  <c r="B58" i="33"/>
  <c r="R57" i="33"/>
  <c r="W56" i="33"/>
  <c r="V56" i="33"/>
  <c r="U56" i="33"/>
  <c r="T56" i="33"/>
  <c r="S56" i="33"/>
  <c r="R56" i="33"/>
  <c r="Q56" i="33"/>
  <c r="P56" i="33"/>
  <c r="O56" i="33"/>
  <c r="N56" i="33"/>
  <c r="M56" i="33"/>
  <c r="L56" i="33"/>
  <c r="K56" i="33"/>
  <c r="J56" i="33"/>
  <c r="I56" i="33"/>
  <c r="H56" i="33"/>
  <c r="G56" i="33"/>
  <c r="F56" i="33"/>
  <c r="E56" i="33"/>
  <c r="D56" i="33"/>
  <c r="C56" i="33"/>
  <c r="B56" i="33"/>
  <c r="W55" i="33"/>
  <c r="V55" i="33"/>
  <c r="U55" i="33"/>
  <c r="T55" i="33"/>
  <c r="S55" i="33"/>
  <c r="R55" i="33"/>
  <c r="Q55" i="33"/>
  <c r="P55" i="33"/>
  <c r="O55" i="33"/>
  <c r="N55" i="33"/>
  <c r="M55" i="33"/>
  <c r="L55" i="33"/>
  <c r="K55" i="33"/>
  <c r="J55" i="33"/>
  <c r="I55" i="33"/>
  <c r="H55" i="33"/>
  <c r="G55" i="33"/>
  <c r="F55" i="33"/>
  <c r="E55" i="33"/>
  <c r="D55" i="33"/>
  <c r="C55" i="33"/>
  <c r="B55" i="33"/>
  <c r="W54" i="33"/>
  <c r="V54" i="33"/>
  <c r="U54" i="33"/>
  <c r="T54" i="33"/>
  <c r="S54" i="33"/>
  <c r="R54" i="33"/>
  <c r="Q54" i="33"/>
  <c r="P54" i="33"/>
  <c r="O54" i="33"/>
  <c r="N54" i="33"/>
  <c r="M54" i="33"/>
  <c r="L54" i="33"/>
  <c r="K54" i="33"/>
  <c r="J54" i="33"/>
  <c r="I54" i="33"/>
  <c r="H54" i="33"/>
  <c r="G54" i="33"/>
  <c r="F54" i="33"/>
  <c r="E54" i="33"/>
  <c r="D54" i="33"/>
  <c r="C54" i="33"/>
  <c r="B54" i="33"/>
  <c r="W53" i="33"/>
  <c r="V53" i="33"/>
  <c r="V51" i="33" s="1"/>
  <c r="U53" i="33"/>
  <c r="T53" i="33"/>
  <c r="S53" i="33"/>
  <c r="R53" i="33"/>
  <c r="Q53" i="33"/>
  <c r="P53" i="33"/>
  <c r="O53" i="33"/>
  <c r="N53" i="33"/>
  <c r="M53" i="33"/>
  <c r="L53" i="33"/>
  <c r="K53" i="33"/>
  <c r="J53" i="33"/>
  <c r="I53" i="33"/>
  <c r="H53" i="33"/>
  <c r="G53" i="33"/>
  <c r="F53" i="33"/>
  <c r="E53" i="33"/>
  <c r="D53" i="33"/>
  <c r="C53" i="33"/>
  <c r="B53" i="33"/>
  <c r="W52" i="33"/>
  <c r="V52" i="33"/>
  <c r="U52" i="33"/>
  <c r="T52" i="33"/>
  <c r="S52" i="33"/>
  <c r="R52" i="33"/>
  <c r="Q52" i="33"/>
  <c r="P52" i="33"/>
  <c r="O52" i="33"/>
  <c r="N52" i="33"/>
  <c r="M52" i="33"/>
  <c r="L52" i="33"/>
  <c r="K52" i="33"/>
  <c r="J52" i="33"/>
  <c r="I52" i="33"/>
  <c r="H52" i="33"/>
  <c r="G52" i="33"/>
  <c r="F52" i="33"/>
  <c r="E52" i="33"/>
  <c r="D52" i="33"/>
  <c r="C52" i="33"/>
  <c r="B52" i="33"/>
  <c r="W27" i="33"/>
  <c r="W80" i="33" s="1"/>
  <c r="V27" i="33"/>
  <c r="V80" i="33" s="1"/>
  <c r="U27" i="33"/>
  <c r="U63" i="33" s="1"/>
  <c r="T27" i="33"/>
  <c r="S27" i="33"/>
  <c r="R27" i="33"/>
  <c r="R80" i="33" s="1"/>
  <c r="Q27" i="33"/>
  <c r="P27" i="33"/>
  <c r="O27" i="33"/>
  <c r="O80" i="33" s="1"/>
  <c r="N27" i="33"/>
  <c r="N80" i="33" s="1"/>
  <c r="M27" i="33"/>
  <c r="M63" i="33" s="1"/>
  <c r="L27" i="33"/>
  <c r="K27" i="33"/>
  <c r="K80" i="34" s="1"/>
  <c r="J27" i="33"/>
  <c r="J80" i="33" s="1"/>
  <c r="I27" i="33"/>
  <c r="H27" i="33"/>
  <c r="G27" i="33"/>
  <c r="G80" i="33" s="1"/>
  <c r="F27" i="33"/>
  <c r="F80" i="33" s="1"/>
  <c r="E27" i="33"/>
  <c r="E63" i="33" s="1"/>
  <c r="D27" i="33"/>
  <c r="C27" i="33"/>
  <c r="C63" i="33" s="1"/>
  <c r="B27" i="33"/>
  <c r="B80" i="33" s="1"/>
  <c r="W24" i="33"/>
  <c r="V24" i="33"/>
  <c r="U24" i="33"/>
  <c r="U79" i="33" s="1"/>
  <c r="T24" i="33"/>
  <c r="T79" i="33" s="1"/>
  <c r="S24" i="33"/>
  <c r="S79" i="33" s="1"/>
  <c r="R24" i="33"/>
  <c r="Q24" i="33"/>
  <c r="Q79" i="34" s="1"/>
  <c r="P24" i="33"/>
  <c r="P79" i="33" s="1"/>
  <c r="O24" i="33"/>
  <c r="N24" i="33"/>
  <c r="M24" i="33"/>
  <c r="M79" i="33" s="1"/>
  <c r="L24" i="33"/>
  <c r="L79" i="33" s="1"/>
  <c r="K24" i="33"/>
  <c r="K79" i="33" s="1"/>
  <c r="J24" i="33"/>
  <c r="I24" i="33"/>
  <c r="H24" i="33"/>
  <c r="H79" i="33" s="1"/>
  <c r="G24" i="33"/>
  <c r="F24" i="33"/>
  <c r="E24" i="33"/>
  <c r="E79" i="33" s="1"/>
  <c r="D24" i="33"/>
  <c r="D79" i="33" s="1"/>
  <c r="C24" i="33"/>
  <c r="C79" i="33" s="1"/>
  <c r="B24" i="33"/>
  <c r="W16" i="33"/>
  <c r="W57" i="33" s="1"/>
  <c r="V16" i="33"/>
  <c r="V78" i="33" s="1"/>
  <c r="U16" i="33"/>
  <c r="T16" i="33"/>
  <c r="S16" i="33"/>
  <c r="S78" i="33" s="1"/>
  <c r="R16" i="33"/>
  <c r="R78" i="33" s="1"/>
  <c r="Q16" i="33"/>
  <c r="Q57" i="33" s="1"/>
  <c r="P16" i="33"/>
  <c r="O16" i="33"/>
  <c r="N16" i="33"/>
  <c r="N57" i="33" s="1"/>
  <c r="M16" i="33"/>
  <c r="L16" i="33"/>
  <c r="K16" i="33"/>
  <c r="K78" i="33" s="1"/>
  <c r="J16" i="33"/>
  <c r="J78" i="33" s="1"/>
  <c r="I16" i="33"/>
  <c r="I57" i="33" s="1"/>
  <c r="H16" i="33"/>
  <c r="G16" i="33"/>
  <c r="G78" i="34" s="1"/>
  <c r="F16" i="33"/>
  <c r="F57" i="33" s="1"/>
  <c r="E16" i="33"/>
  <c r="D16" i="33"/>
  <c r="C16" i="33"/>
  <c r="B16" i="33"/>
  <c r="B78" i="33" s="1"/>
  <c r="A1" i="33"/>
  <c r="W37" i="32"/>
  <c r="V37" i="32"/>
  <c r="U37" i="32"/>
  <c r="T37" i="32"/>
  <c r="S37" i="32"/>
  <c r="R37" i="32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B37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G36" i="32"/>
  <c r="F36" i="32"/>
  <c r="E36" i="32"/>
  <c r="D36" i="32"/>
  <c r="C36" i="32"/>
  <c r="B36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B35" i="32"/>
  <c r="W33" i="32"/>
  <c r="W38" i="32" s="1"/>
  <c r="W176" i="4" s="1"/>
  <c r="V33" i="32"/>
  <c r="V38" i="32" s="1"/>
  <c r="U33" i="32"/>
  <c r="U38" i="32" s="1"/>
  <c r="T33" i="32"/>
  <c r="T38" i="32" s="1"/>
  <c r="S33" i="32"/>
  <c r="S38" i="32" s="1"/>
  <c r="R33" i="32"/>
  <c r="R38" i="32" s="1"/>
  <c r="Q33" i="32"/>
  <c r="Q38" i="32" s="1"/>
  <c r="P33" i="32"/>
  <c r="P38" i="32" s="1"/>
  <c r="O33" i="32"/>
  <c r="O38" i="32" s="1"/>
  <c r="N33" i="32"/>
  <c r="N38" i="32" s="1"/>
  <c r="N176" i="4" s="1"/>
  <c r="M33" i="32"/>
  <c r="M38" i="32" s="1"/>
  <c r="M176" i="4" s="1"/>
  <c r="L33" i="32"/>
  <c r="L38" i="32" s="1"/>
  <c r="K33" i="32"/>
  <c r="K38" i="32" s="1"/>
  <c r="K176" i="4" s="1"/>
  <c r="J33" i="32"/>
  <c r="J38" i="32" s="1"/>
  <c r="J176" i="4" s="1"/>
  <c r="I33" i="32"/>
  <c r="I38" i="32" s="1"/>
  <c r="H33" i="32"/>
  <c r="H38" i="32" s="1"/>
  <c r="G33" i="32"/>
  <c r="G38" i="32" s="1"/>
  <c r="G176" i="4" s="1"/>
  <c r="F33" i="32"/>
  <c r="F38" i="32" s="1"/>
  <c r="F176" i="4" s="1"/>
  <c r="E33" i="32"/>
  <c r="E38" i="32" s="1"/>
  <c r="D33" i="32"/>
  <c r="D38" i="32" s="1"/>
  <c r="C33" i="32"/>
  <c r="C38" i="32" s="1"/>
  <c r="B33" i="32"/>
  <c r="B38" i="32" s="1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B23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B20" i="32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H14" i="32"/>
  <c r="G14" i="32"/>
  <c r="F14" i="32"/>
  <c r="E14" i="32"/>
  <c r="D14" i="32"/>
  <c r="C14" i="32"/>
  <c r="B14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G9" i="32"/>
  <c r="F9" i="32"/>
  <c r="E9" i="32"/>
  <c r="D9" i="32"/>
  <c r="C9" i="32"/>
  <c r="B9" i="32"/>
  <c r="W8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H8" i="32"/>
  <c r="G8" i="32"/>
  <c r="F8" i="32"/>
  <c r="E8" i="32"/>
  <c r="D8" i="32"/>
  <c r="C8" i="32"/>
  <c r="A1" i="32"/>
  <c r="W124" i="31"/>
  <c r="V124" i="31"/>
  <c r="U124" i="31"/>
  <c r="T124" i="31"/>
  <c r="S124" i="31"/>
  <c r="R124" i="31"/>
  <c r="Q124" i="31"/>
  <c r="P124" i="31"/>
  <c r="O124" i="31"/>
  <c r="N124" i="31"/>
  <c r="M124" i="31"/>
  <c r="L124" i="31"/>
  <c r="K124" i="31"/>
  <c r="J124" i="31"/>
  <c r="I124" i="31"/>
  <c r="H124" i="31"/>
  <c r="G124" i="31"/>
  <c r="F124" i="31"/>
  <c r="E124" i="31"/>
  <c r="D124" i="31"/>
  <c r="C124" i="31"/>
  <c r="B124" i="31"/>
  <c r="W121" i="31"/>
  <c r="V121" i="31"/>
  <c r="U121" i="31"/>
  <c r="T121" i="31"/>
  <c r="S121" i="31"/>
  <c r="R121" i="31"/>
  <c r="Q121" i="31"/>
  <c r="P121" i="31"/>
  <c r="O121" i="31"/>
  <c r="N121" i="31"/>
  <c r="M121" i="31"/>
  <c r="L121" i="31"/>
  <c r="K121" i="31"/>
  <c r="J121" i="31"/>
  <c r="I121" i="31"/>
  <c r="H121" i="31"/>
  <c r="G121" i="31"/>
  <c r="F121" i="31"/>
  <c r="E121" i="31"/>
  <c r="D121" i="31"/>
  <c r="C121" i="31"/>
  <c r="B121" i="31"/>
  <c r="W118" i="31"/>
  <c r="V118" i="31"/>
  <c r="U118" i="31"/>
  <c r="T118" i="31"/>
  <c r="S118" i="31"/>
  <c r="R118" i="31"/>
  <c r="Q118" i="31"/>
  <c r="P118" i="31"/>
  <c r="O118" i="31"/>
  <c r="N118" i="31"/>
  <c r="M118" i="31"/>
  <c r="L118" i="31"/>
  <c r="K118" i="31"/>
  <c r="J118" i="31"/>
  <c r="I118" i="31"/>
  <c r="H118" i="31"/>
  <c r="G118" i="31"/>
  <c r="F118" i="31"/>
  <c r="E118" i="31"/>
  <c r="D118" i="31"/>
  <c r="C118" i="31"/>
  <c r="B118" i="31"/>
  <c r="W117" i="31"/>
  <c r="V117" i="31"/>
  <c r="U117" i="31"/>
  <c r="T117" i="31"/>
  <c r="S117" i="31"/>
  <c r="R117" i="31"/>
  <c r="Q117" i="31"/>
  <c r="P117" i="31"/>
  <c r="O117" i="31"/>
  <c r="N117" i="31"/>
  <c r="M117" i="31"/>
  <c r="L117" i="31"/>
  <c r="K117" i="31"/>
  <c r="J117" i="31"/>
  <c r="I117" i="31"/>
  <c r="H117" i="31"/>
  <c r="G117" i="31"/>
  <c r="F117" i="31"/>
  <c r="E117" i="31"/>
  <c r="D117" i="31"/>
  <c r="C117" i="31"/>
  <c r="B117" i="31"/>
  <c r="W116" i="31"/>
  <c r="V116" i="31"/>
  <c r="U116" i="31"/>
  <c r="T116" i="31"/>
  <c r="S116" i="31"/>
  <c r="R116" i="31"/>
  <c r="Q116" i="31"/>
  <c r="P116" i="31"/>
  <c r="O116" i="31"/>
  <c r="N116" i="31"/>
  <c r="M116" i="31"/>
  <c r="L116" i="31"/>
  <c r="K116" i="31"/>
  <c r="J116" i="31"/>
  <c r="I116" i="31"/>
  <c r="H116" i="31"/>
  <c r="G116" i="31"/>
  <c r="F116" i="31"/>
  <c r="E116" i="31"/>
  <c r="D116" i="31"/>
  <c r="C116" i="31"/>
  <c r="B116" i="31"/>
  <c r="W115" i="31"/>
  <c r="V115" i="31"/>
  <c r="U115" i="31"/>
  <c r="T115" i="31"/>
  <c r="S115" i="31"/>
  <c r="R115" i="31"/>
  <c r="Q115" i="31"/>
  <c r="P115" i="31"/>
  <c r="O115" i="31"/>
  <c r="N115" i="31"/>
  <c r="M115" i="31"/>
  <c r="L115" i="31"/>
  <c r="K115" i="31"/>
  <c r="J115" i="31"/>
  <c r="I115" i="31"/>
  <c r="H115" i="31"/>
  <c r="G115" i="31"/>
  <c r="F115" i="31"/>
  <c r="E115" i="31"/>
  <c r="D115" i="31"/>
  <c r="C115" i="31"/>
  <c r="B115" i="31"/>
  <c r="W114" i="31"/>
  <c r="V114" i="31"/>
  <c r="U114" i="31"/>
  <c r="T114" i="31"/>
  <c r="S114" i="31"/>
  <c r="R114" i="31"/>
  <c r="Q114" i="31"/>
  <c r="P114" i="31"/>
  <c r="O114" i="31"/>
  <c r="N114" i="31"/>
  <c r="M114" i="31"/>
  <c r="L114" i="31"/>
  <c r="K114" i="31"/>
  <c r="J114" i="31"/>
  <c r="I114" i="31"/>
  <c r="H114" i="31"/>
  <c r="G114" i="31"/>
  <c r="F114" i="31"/>
  <c r="E114" i="31"/>
  <c r="D114" i="31"/>
  <c r="C114" i="31"/>
  <c r="B114" i="31"/>
  <c r="W113" i="31"/>
  <c r="V113" i="31"/>
  <c r="U113" i="31"/>
  <c r="T113" i="31"/>
  <c r="S113" i="31"/>
  <c r="R113" i="31"/>
  <c r="Q113" i="31"/>
  <c r="P113" i="31"/>
  <c r="O113" i="31"/>
  <c r="N113" i="31"/>
  <c r="M113" i="31"/>
  <c r="L113" i="31"/>
  <c r="K113" i="31"/>
  <c r="J113" i="31"/>
  <c r="I113" i="31"/>
  <c r="H113" i="31"/>
  <c r="G113" i="31"/>
  <c r="F113" i="31"/>
  <c r="E113" i="31"/>
  <c r="D113" i="31"/>
  <c r="C113" i="31"/>
  <c r="B113" i="31"/>
  <c r="W109" i="31"/>
  <c r="V109" i="31"/>
  <c r="U109" i="31"/>
  <c r="T109" i="31"/>
  <c r="S109" i="31"/>
  <c r="R109" i="3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W108" i="31"/>
  <c r="V108" i="31"/>
  <c r="U108" i="31"/>
  <c r="T108" i="31"/>
  <c r="S108" i="31"/>
  <c r="R108" i="31"/>
  <c r="Q108" i="31"/>
  <c r="P108" i="31"/>
  <c r="O108" i="31"/>
  <c r="N108" i="31"/>
  <c r="M108" i="31"/>
  <c r="L108" i="31"/>
  <c r="K108" i="31"/>
  <c r="J108" i="31"/>
  <c r="I108" i="31"/>
  <c r="H108" i="31"/>
  <c r="G108" i="31"/>
  <c r="F108" i="31"/>
  <c r="E108" i="31"/>
  <c r="D108" i="31"/>
  <c r="C108" i="31"/>
  <c r="B108" i="31"/>
  <c r="W107" i="31"/>
  <c r="V107" i="31"/>
  <c r="U107" i="31"/>
  <c r="T107" i="31"/>
  <c r="S107" i="31"/>
  <c r="R107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W106" i="31"/>
  <c r="V106" i="31"/>
  <c r="U106" i="31"/>
  <c r="T106" i="31"/>
  <c r="S106" i="31"/>
  <c r="R106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S105" i="31"/>
  <c r="N105" i="31"/>
  <c r="W104" i="31"/>
  <c r="V104" i="31"/>
  <c r="U104" i="31"/>
  <c r="T104" i="31"/>
  <c r="S104" i="31"/>
  <c r="R104" i="31"/>
  <c r="Q104" i="31"/>
  <c r="P104" i="31"/>
  <c r="O104" i="31"/>
  <c r="N104" i="31"/>
  <c r="M104" i="31"/>
  <c r="L104" i="31"/>
  <c r="K104" i="31"/>
  <c r="J104" i="31"/>
  <c r="I104" i="31"/>
  <c r="H104" i="31"/>
  <c r="G104" i="31"/>
  <c r="F104" i="31"/>
  <c r="E104" i="31"/>
  <c r="D104" i="31"/>
  <c r="C104" i="31"/>
  <c r="B104" i="31"/>
  <c r="W103" i="31"/>
  <c r="V103" i="31"/>
  <c r="U103" i="31"/>
  <c r="T103" i="31"/>
  <c r="S103" i="31"/>
  <c r="R103" i="31"/>
  <c r="Q103" i="31"/>
  <c r="P103" i="31"/>
  <c r="O103" i="31"/>
  <c r="N103" i="31"/>
  <c r="M103" i="31"/>
  <c r="L103" i="31"/>
  <c r="K103" i="31"/>
  <c r="J103" i="31"/>
  <c r="I103" i="31"/>
  <c r="H103" i="31"/>
  <c r="G103" i="31"/>
  <c r="F103" i="31"/>
  <c r="E103" i="31"/>
  <c r="D103" i="31"/>
  <c r="C103" i="31"/>
  <c r="B103" i="31"/>
  <c r="W102" i="31"/>
  <c r="V102" i="31"/>
  <c r="U102" i="31"/>
  <c r="T102" i="31"/>
  <c r="S102" i="31"/>
  <c r="R102" i="31"/>
  <c r="Q102" i="31"/>
  <c r="P102" i="31"/>
  <c r="O102" i="31"/>
  <c r="N102" i="31"/>
  <c r="M102" i="31"/>
  <c r="L102" i="31"/>
  <c r="K102" i="31"/>
  <c r="J102" i="31"/>
  <c r="I102" i="31"/>
  <c r="H102" i="31"/>
  <c r="G102" i="31"/>
  <c r="F102" i="31"/>
  <c r="E102" i="31"/>
  <c r="D102" i="31"/>
  <c r="C102" i="31"/>
  <c r="B102" i="31"/>
  <c r="W101" i="31"/>
  <c r="V101" i="31"/>
  <c r="U101" i="31"/>
  <c r="T101" i="31"/>
  <c r="S101" i="31"/>
  <c r="R101" i="31"/>
  <c r="Q101" i="31"/>
  <c r="P101" i="31"/>
  <c r="O101" i="31"/>
  <c r="N101" i="31"/>
  <c r="M101" i="31"/>
  <c r="L101" i="31"/>
  <c r="K101" i="31"/>
  <c r="J101" i="31"/>
  <c r="I101" i="31"/>
  <c r="H101" i="31"/>
  <c r="G101" i="31"/>
  <c r="F101" i="31"/>
  <c r="E101" i="31"/>
  <c r="D101" i="31"/>
  <c r="C101" i="31"/>
  <c r="B101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B94" i="31"/>
  <c r="W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W92" i="31"/>
  <c r="V92" i="31"/>
  <c r="U92" i="31"/>
  <c r="T92" i="31"/>
  <c r="S92" i="31"/>
  <c r="R92" i="31"/>
  <c r="Q92" i="31"/>
  <c r="P92" i="31"/>
  <c r="O92" i="31"/>
  <c r="N92" i="31"/>
  <c r="M92" i="31"/>
  <c r="L92" i="31"/>
  <c r="K92" i="31"/>
  <c r="J92" i="31"/>
  <c r="I92" i="31"/>
  <c r="H92" i="31"/>
  <c r="G92" i="31"/>
  <c r="F92" i="31"/>
  <c r="E92" i="31"/>
  <c r="D92" i="31"/>
  <c r="C92" i="31"/>
  <c r="B92" i="31"/>
  <c r="W91" i="31"/>
  <c r="V91" i="31"/>
  <c r="U91" i="31"/>
  <c r="T91" i="31"/>
  <c r="S91" i="31"/>
  <c r="R91" i="31"/>
  <c r="Q91" i="31"/>
  <c r="P91" i="31"/>
  <c r="O91" i="31"/>
  <c r="N91" i="31"/>
  <c r="M91" i="31"/>
  <c r="L91" i="31"/>
  <c r="K91" i="31"/>
  <c r="J91" i="31"/>
  <c r="I91" i="31"/>
  <c r="H91" i="31"/>
  <c r="G91" i="31"/>
  <c r="F91" i="31"/>
  <c r="E91" i="31"/>
  <c r="D91" i="31"/>
  <c r="C91" i="31"/>
  <c r="B91" i="31"/>
  <c r="W89" i="31"/>
  <c r="V89" i="31"/>
  <c r="U89" i="31"/>
  <c r="T89" i="31"/>
  <c r="S89" i="31"/>
  <c r="R89" i="31"/>
  <c r="Q89" i="31"/>
  <c r="P89" i="31"/>
  <c r="O89" i="31"/>
  <c r="N89" i="31"/>
  <c r="M89" i="31"/>
  <c r="L89" i="31"/>
  <c r="K89" i="31"/>
  <c r="J89" i="31"/>
  <c r="I89" i="31"/>
  <c r="H89" i="31"/>
  <c r="G89" i="31"/>
  <c r="F89" i="31"/>
  <c r="E89" i="31"/>
  <c r="D89" i="31"/>
  <c r="C89" i="31"/>
  <c r="B89" i="31"/>
  <c r="W88" i="31"/>
  <c r="V88" i="31"/>
  <c r="U88" i="31"/>
  <c r="T88" i="31"/>
  <c r="S88" i="31"/>
  <c r="R88" i="31"/>
  <c r="Q88" i="31"/>
  <c r="P88" i="31"/>
  <c r="O88" i="31"/>
  <c r="N88" i="31"/>
  <c r="M88" i="31"/>
  <c r="L88" i="31"/>
  <c r="K88" i="31"/>
  <c r="J88" i="31"/>
  <c r="I88" i="31"/>
  <c r="H88" i="31"/>
  <c r="G88" i="31"/>
  <c r="F88" i="31"/>
  <c r="E88" i="31"/>
  <c r="D88" i="31"/>
  <c r="C88" i="31"/>
  <c r="B88" i="31"/>
  <c r="W87" i="31"/>
  <c r="V87" i="31"/>
  <c r="U87" i="31"/>
  <c r="T87" i="31"/>
  <c r="S87" i="31"/>
  <c r="R87" i="31"/>
  <c r="Q87" i="31"/>
  <c r="P87" i="31"/>
  <c r="O87" i="31"/>
  <c r="N87" i="31"/>
  <c r="M87" i="31"/>
  <c r="L87" i="31"/>
  <c r="K87" i="31"/>
  <c r="J87" i="31"/>
  <c r="I87" i="31"/>
  <c r="H87" i="31"/>
  <c r="G87" i="31"/>
  <c r="F87" i="31"/>
  <c r="E87" i="31"/>
  <c r="D87" i="31"/>
  <c r="C87" i="31"/>
  <c r="B87" i="31"/>
  <c r="W86" i="31"/>
  <c r="V86" i="31"/>
  <c r="U86" i="31"/>
  <c r="T86" i="31"/>
  <c r="S86" i="31"/>
  <c r="R86" i="31"/>
  <c r="Q86" i="31"/>
  <c r="P86" i="31"/>
  <c r="O86" i="31"/>
  <c r="N86" i="31"/>
  <c r="M86" i="31"/>
  <c r="L86" i="31"/>
  <c r="K86" i="31"/>
  <c r="J86" i="31"/>
  <c r="I86" i="31"/>
  <c r="H86" i="31"/>
  <c r="G86" i="31"/>
  <c r="F86" i="31"/>
  <c r="E86" i="31"/>
  <c r="D86" i="31"/>
  <c r="C86" i="31"/>
  <c r="B86" i="31"/>
  <c r="W85" i="31"/>
  <c r="V85" i="31"/>
  <c r="U85" i="31"/>
  <c r="T85" i="31"/>
  <c r="S85" i="31"/>
  <c r="R85" i="31"/>
  <c r="Q85" i="31"/>
  <c r="P85" i="31"/>
  <c r="O85" i="31"/>
  <c r="N85" i="31"/>
  <c r="M85" i="31"/>
  <c r="L85" i="31"/>
  <c r="K85" i="31"/>
  <c r="J85" i="31"/>
  <c r="I85" i="31"/>
  <c r="H85" i="31"/>
  <c r="G85" i="31"/>
  <c r="F85" i="31"/>
  <c r="E85" i="31"/>
  <c r="D85" i="31"/>
  <c r="C85" i="31"/>
  <c r="B85" i="31"/>
  <c r="O84" i="31"/>
  <c r="W66" i="31"/>
  <c r="V66" i="31"/>
  <c r="V105" i="31" s="1"/>
  <c r="U66" i="31"/>
  <c r="U105" i="31" s="1"/>
  <c r="T66" i="31"/>
  <c r="S66" i="31"/>
  <c r="R66" i="31"/>
  <c r="R105" i="31" s="1"/>
  <c r="Q66" i="31"/>
  <c r="Q105" i="31" s="1"/>
  <c r="P66" i="31"/>
  <c r="O66" i="31"/>
  <c r="N66" i="31"/>
  <c r="M66" i="31"/>
  <c r="L66" i="31"/>
  <c r="L105" i="31" s="1"/>
  <c r="K66" i="31"/>
  <c r="K105" i="31" s="1"/>
  <c r="J66" i="31"/>
  <c r="J105" i="31" s="1"/>
  <c r="I66" i="31"/>
  <c r="I105" i="31" s="1"/>
  <c r="H66" i="31"/>
  <c r="H105" i="31" s="1"/>
  <c r="G66" i="31"/>
  <c r="G105" i="31" s="1"/>
  <c r="F66" i="31"/>
  <c r="F105" i="31" s="1"/>
  <c r="E66" i="31"/>
  <c r="D66" i="31"/>
  <c r="C66" i="31"/>
  <c r="C105" i="31" s="1"/>
  <c r="B66" i="31"/>
  <c r="B105" i="31" s="1"/>
  <c r="W45" i="31"/>
  <c r="W99" i="31" s="1"/>
  <c r="V45" i="31"/>
  <c r="U45" i="31"/>
  <c r="T45" i="31"/>
  <c r="T99" i="31" s="1"/>
  <c r="S45" i="31"/>
  <c r="R45" i="31"/>
  <c r="Q45" i="31"/>
  <c r="Q99" i="31" s="1"/>
  <c r="P45" i="31"/>
  <c r="P99" i="31" s="1"/>
  <c r="O45" i="31"/>
  <c r="O99" i="31" s="1"/>
  <c r="N45" i="31"/>
  <c r="M45" i="31"/>
  <c r="L45" i="31"/>
  <c r="L99" i="31" s="1"/>
  <c r="K45" i="31"/>
  <c r="K99" i="31" s="1"/>
  <c r="J45" i="31"/>
  <c r="I45" i="31"/>
  <c r="I99" i="31" s="1"/>
  <c r="H45" i="31"/>
  <c r="G45" i="31"/>
  <c r="G99" i="31" s="1"/>
  <c r="F45" i="31"/>
  <c r="E45" i="31"/>
  <c r="D45" i="31"/>
  <c r="D99" i="31" s="1"/>
  <c r="C45" i="31"/>
  <c r="B45" i="31"/>
  <c r="B99" i="31" s="1"/>
  <c r="W25" i="31"/>
  <c r="W120" i="31" s="1"/>
  <c r="V25" i="31"/>
  <c r="V94" i="31" s="1"/>
  <c r="U25" i="31"/>
  <c r="U94" i="31" s="1"/>
  <c r="T25" i="31"/>
  <c r="T94" i="31" s="1"/>
  <c r="S25" i="31"/>
  <c r="S120" i="31" s="1"/>
  <c r="R25" i="31"/>
  <c r="R94" i="31" s="1"/>
  <c r="Q25" i="31"/>
  <c r="P25" i="31"/>
  <c r="O25" i="31"/>
  <c r="O94" i="31" s="1"/>
  <c r="N25" i="31"/>
  <c r="N94" i="31" s="1"/>
  <c r="M25" i="31"/>
  <c r="M94" i="31" s="1"/>
  <c r="L25" i="31"/>
  <c r="L94" i="31" s="1"/>
  <c r="K25" i="31"/>
  <c r="K94" i="31" s="1"/>
  <c r="J25" i="31"/>
  <c r="J94" i="31" s="1"/>
  <c r="I25" i="31"/>
  <c r="H25" i="31"/>
  <c r="G25" i="31"/>
  <c r="G94" i="31" s="1"/>
  <c r="F25" i="31"/>
  <c r="F94" i="31" s="1"/>
  <c r="E25" i="31"/>
  <c r="E94" i="31" s="1"/>
  <c r="D25" i="31"/>
  <c r="D94" i="31" s="1"/>
  <c r="C25" i="31"/>
  <c r="C94" i="31" s="1"/>
  <c r="B25" i="31"/>
  <c r="W16" i="31"/>
  <c r="V16" i="31"/>
  <c r="V90" i="31" s="1"/>
  <c r="U16" i="31"/>
  <c r="U90" i="31" s="1"/>
  <c r="T16" i="31"/>
  <c r="T90" i="31" s="1"/>
  <c r="S16" i="31"/>
  <c r="R16" i="31"/>
  <c r="R119" i="31" s="1"/>
  <c r="Q16" i="31"/>
  <c r="Q119" i="31" s="1"/>
  <c r="P16" i="31"/>
  <c r="P90" i="31" s="1"/>
  <c r="O16" i="31"/>
  <c r="N16" i="31"/>
  <c r="N119" i="31" s="1"/>
  <c r="M16" i="31"/>
  <c r="M90" i="31" s="1"/>
  <c r="L16" i="31"/>
  <c r="L90" i="31" s="1"/>
  <c r="K16" i="31"/>
  <c r="K90" i="31" s="1"/>
  <c r="J16" i="31"/>
  <c r="J90" i="31" s="1"/>
  <c r="I16" i="31"/>
  <c r="H16" i="31"/>
  <c r="H90" i="31" s="1"/>
  <c r="G16" i="31"/>
  <c r="F16" i="31"/>
  <c r="E16" i="31"/>
  <c r="E90" i="31" s="1"/>
  <c r="D16" i="31"/>
  <c r="D90" i="31" s="1"/>
  <c r="C16" i="31"/>
  <c r="C90" i="31" s="1"/>
  <c r="B16" i="31"/>
  <c r="B90" i="31" s="1"/>
  <c r="A1" i="31"/>
  <c r="W124" i="30"/>
  <c r="V124" i="30"/>
  <c r="U124" i="30"/>
  <c r="T124" i="30"/>
  <c r="S124" i="30"/>
  <c r="R124" i="30"/>
  <c r="Q124" i="30"/>
  <c r="P124" i="30"/>
  <c r="O124" i="30"/>
  <c r="N124" i="30"/>
  <c r="M124" i="30"/>
  <c r="L124" i="30"/>
  <c r="K124" i="30"/>
  <c r="J124" i="30"/>
  <c r="I124" i="30"/>
  <c r="H124" i="30"/>
  <c r="G124" i="30"/>
  <c r="F124" i="30"/>
  <c r="E124" i="30"/>
  <c r="D124" i="30"/>
  <c r="C124" i="30"/>
  <c r="B124" i="30"/>
  <c r="E122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B121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B118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B117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6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B115" i="30"/>
  <c r="W114" i="30"/>
  <c r="V114" i="30"/>
  <c r="U114" i="30"/>
  <c r="T114" i="30"/>
  <c r="S114" i="30"/>
  <c r="R114" i="30"/>
  <c r="Q114" i="30"/>
  <c r="P114" i="30"/>
  <c r="O114" i="30"/>
  <c r="N114" i="30"/>
  <c r="M114" i="30"/>
  <c r="L114" i="30"/>
  <c r="K114" i="30"/>
  <c r="J114" i="30"/>
  <c r="I114" i="30"/>
  <c r="H114" i="30"/>
  <c r="G114" i="30"/>
  <c r="F114" i="30"/>
  <c r="E114" i="30"/>
  <c r="D114" i="30"/>
  <c r="C114" i="30"/>
  <c r="B114" i="30"/>
  <c r="W113" i="30"/>
  <c r="V113" i="30"/>
  <c r="U113" i="30"/>
  <c r="T113" i="30"/>
  <c r="S113" i="30"/>
  <c r="R113" i="30"/>
  <c r="Q113" i="30"/>
  <c r="P113" i="30"/>
  <c r="O113" i="30"/>
  <c r="N113" i="30"/>
  <c r="M113" i="30"/>
  <c r="L113" i="30"/>
  <c r="K113" i="30"/>
  <c r="J113" i="30"/>
  <c r="I113" i="30"/>
  <c r="H113" i="30"/>
  <c r="G113" i="30"/>
  <c r="F113" i="30"/>
  <c r="E113" i="30"/>
  <c r="D113" i="30"/>
  <c r="C113" i="30"/>
  <c r="B113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B108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T105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W103" i="30"/>
  <c r="V103" i="30"/>
  <c r="U103" i="30"/>
  <c r="T103" i="30"/>
  <c r="S103" i="30"/>
  <c r="R103" i="30"/>
  <c r="Q103" i="30"/>
  <c r="P103" i="30"/>
  <c r="O103" i="30"/>
  <c r="N103" i="30"/>
  <c r="M103" i="30"/>
  <c r="L103" i="30"/>
  <c r="K103" i="30"/>
  <c r="J103" i="30"/>
  <c r="I103" i="30"/>
  <c r="H103" i="30"/>
  <c r="G103" i="30"/>
  <c r="F103" i="30"/>
  <c r="E103" i="30"/>
  <c r="D103" i="30"/>
  <c r="C103" i="30"/>
  <c r="B103" i="30"/>
  <c r="W102" i="30"/>
  <c r="V102" i="30"/>
  <c r="U102" i="30"/>
  <c r="T102" i="30"/>
  <c r="S102" i="30"/>
  <c r="R102" i="30"/>
  <c r="Q102" i="30"/>
  <c r="P102" i="30"/>
  <c r="O102" i="30"/>
  <c r="N102" i="30"/>
  <c r="M102" i="30"/>
  <c r="L102" i="30"/>
  <c r="K102" i="30"/>
  <c r="J102" i="30"/>
  <c r="I102" i="30"/>
  <c r="H102" i="30"/>
  <c r="G102" i="30"/>
  <c r="F102" i="30"/>
  <c r="E102" i="30"/>
  <c r="D102" i="30"/>
  <c r="C102" i="30"/>
  <c r="B102" i="30"/>
  <c r="W101" i="30"/>
  <c r="V101" i="30"/>
  <c r="U101" i="30"/>
  <c r="T101" i="30"/>
  <c r="S101" i="30"/>
  <c r="R101" i="30"/>
  <c r="Q101" i="30"/>
  <c r="P101" i="30"/>
  <c r="O101" i="30"/>
  <c r="N101" i="30"/>
  <c r="M101" i="30"/>
  <c r="L101" i="30"/>
  <c r="K101" i="30"/>
  <c r="J101" i="30"/>
  <c r="I101" i="30"/>
  <c r="H101" i="30"/>
  <c r="G101" i="30"/>
  <c r="F101" i="30"/>
  <c r="E101" i="30"/>
  <c r="D101" i="30"/>
  <c r="C101" i="30"/>
  <c r="B101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K94" i="30"/>
  <c r="C94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B93" i="30"/>
  <c r="W92" i="30"/>
  <c r="V92" i="30"/>
  <c r="U92" i="30"/>
  <c r="T92" i="30"/>
  <c r="S92" i="30"/>
  <c r="R92" i="30"/>
  <c r="Q92" i="30"/>
  <c r="P92" i="30"/>
  <c r="O92" i="30"/>
  <c r="N92" i="30"/>
  <c r="M92" i="30"/>
  <c r="L92" i="30"/>
  <c r="K92" i="30"/>
  <c r="J92" i="30"/>
  <c r="I92" i="30"/>
  <c r="H92" i="30"/>
  <c r="G92" i="30"/>
  <c r="F92" i="30"/>
  <c r="E92" i="30"/>
  <c r="D92" i="30"/>
  <c r="C92" i="30"/>
  <c r="B92" i="30"/>
  <c r="W91" i="30"/>
  <c r="V91" i="30"/>
  <c r="U91" i="30"/>
  <c r="T91" i="30"/>
  <c r="S91" i="30"/>
  <c r="R91" i="30"/>
  <c r="Q91" i="30"/>
  <c r="P91" i="30"/>
  <c r="O91" i="30"/>
  <c r="N91" i="30"/>
  <c r="M91" i="30"/>
  <c r="L91" i="30"/>
  <c r="K91" i="30"/>
  <c r="J91" i="30"/>
  <c r="I91" i="30"/>
  <c r="H91" i="30"/>
  <c r="G91" i="30"/>
  <c r="F91" i="30"/>
  <c r="E91" i="30"/>
  <c r="D91" i="30"/>
  <c r="C91" i="30"/>
  <c r="B91" i="30"/>
  <c r="W90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C88" i="30"/>
  <c r="B88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J87" i="30"/>
  <c r="I87" i="30"/>
  <c r="H87" i="30"/>
  <c r="G87" i="30"/>
  <c r="F87" i="30"/>
  <c r="E87" i="30"/>
  <c r="D87" i="30"/>
  <c r="C87" i="30"/>
  <c r="B87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J86" i="30"/>
  <c r="I86" i="30"/>
  <c r="H86" i="30"/>
  <c r="G86" i="30"/>
  <c r="F86" i="30"/>
  <c r="E86" i="30"/>
  <c r="D86" i="30"/>
  <c r="C86" i="30"/>
  <c r="B86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K84" i="30" s="1"/>
  <c r="J85" i="30"/>
  <c r="I85" i="30"/>
  <c r="H85" i="30"/>
  <c r="G85" i="30"/>
  <c r="F85" i="30"/>
  <c r="E85" i="30"/>
  <c r="D85" i="30"/>
  <c r="C85" i="30"/>
  <c r="B85" i="30"/>
  <c r="W66" i="30"/>
  <c r="V66" i="30"/>
  <c r="U66" i="30"/>
  <c r="U105" i="30" s="1"/>
  <c r="T66" i="30"/>
  <c r="S66" i="30"/>
  <c r="S105" i="30" s="1"/>
  <c r="R66" i="30"/>
  <c r="R105" i="30" s="1"/>
  <c r="Q66" i="30"/>
  <c r="P66" i="30"/>
  <c r="O66" i="30"/>
  <c r="N66" i="30"/>
  <c r="M66" i="30"/>
  <c r="M105" i="30" s="1"/>
  <c r="L66" i="30"/>
  <c r="L105" i="30" s="1"/>
  <c r="K66" i="30"/>
  <c r="K105" i="30" s="1"/>
  <c r="J66" i="30"/>
  <c r="J105" i="30" s="1"/>
  <c r="I66" i="30"/>
  <c r="I105" i="30" s="1"/>
  <c r="H66" i="30"/>
  <c r="G66" i="30"/>
  <c r="F66" i="30"/>
  <c r="E66" i="30"/>
  <c r="E105" i="30" s="1"/>
  <c r="D66" i="30"/>
  <c r="C66" i="30"/>
  <c r="C105" i="30" s="1"/>
  <c r="B66" i="30"/>
  <c r="B105" i="30" s="1"/>
  <c r="W45" i="30"/>
  <c r="W99" i="30" s="1"/>
  <c r="V45" i="30"/>
  <c r="V99" i="30" s="1"/>
  <c r="U45" i="30"/>
  <c r="U99" i="30" s="1"/>
  <c r="T45" i="30"/>
  <c r="S45" i="30"/>
  <c r="S99" i="30" s="1"/>
  <c r="R45" i="30"/>
  <c r="Q45" i="30"/>
  <c r="Q99" i="30" s="1"/>
  <c r="P45" i="30"/>
  <c r="O45" i="30"/>
  <c r="N45" i="30"/>
  <c r="N99" i="30" s="1"/>
  <c r="M45" i="30"/>
  <c r="M99" i="30" s="1"/>
  <c r="L45" i="30"/>
  <c r="K45" i="30"/>
  <c r="K99" i="30" s="1"/>
  <c r="J45" i="30"/>
  <c r="I45" i="30"/>
  <c r="I99" i="30" s="1"/>
  <c r="H45" i="30"/>
  <c r="H99" i="30" s="1"/>
  <c r="G45" i="30"/>
  <c r="F45" i="30"/>
  <c r="E45" i="30"/>
  <c r="E99" i="30" s="1"/>
  <c r="D45" i="30"/>
  <c r="D99" i="30" s="1"/>
  <c r="C45" i="30"/>
  <c r="C99" i="30" s="1"/>
  <c r="B45" i="30"/>
  <c r="W25" i="30"/>
  <c r="W94" i="30" s="1"/>
  <c r="V25" i="30"/>
  <c r="V94" i="30" s="1"/>
  <c r="U25" i="30"/>
  <c r="T25" i="30"/>
  <c r="S25" i="30"/>
  <c r="R25" i="30"/>
  <c r="Q25" i="30"/>
  <c r="P25" i="30"/>
  <c r="O25" i="30"/>
  <c r="O94" i="30" s="1"/>
  <c r="N25" i="30"/>
  <c r="N94" i="30" s="1"/>
  <c r="M25" i="30"/>
  <c r="M94" i="30" s="1"/>
  <c r="L25" i="30"/>
  <c r="K25" i="30"/>
  <c r="J25" i="30"/>
  <c r="I25" i="30"/>
  <c r="H25" i="30"/>
  <c r="G25" i="30"/>
  <c r="G94" i="30" s="1"/>
  <c r="F25" i="30"/>
  <c r="F94" i="30" s="1"/>
  <c r="E25" i="30"/>
  <c r="E94" i="30" s="1"/>
  <c r="D25" i="30"/>
  <c r="D94" i="30" s="1"/>
  <c r="C25" i="30"/>
  <c r="B25" i="30"/>
  <c r="W16" i="30"/>
  <c r="V16" i="30"/>
  <c r="V90" i="30" s="1"/>
  <c r="U16" i="30"/>
  <c r="U90" i="30" s="1"/>
  <c r="T16" i="30"/>
  <c r="T90" i="30" s="1"/>
  <c r="S16" i="30"/>
  <c r="S90" i="30" s="1"/>
  <c r="R16" i="30"/>
  <c r="R90" i="30" s="1"/>
  <c r="Q16" i="30"/>
  <c r="P16" i="30"/>
  <c r="O16" i="30"/>
  <c r="O90" i="30" s="1"/>
  <c r="N16" i="30"/>
  <c r="M16" i="30"/>
  <c r="M90" i="30" s="1"/>
  <c r="L16" i="30"/>
  <c r="L90" i="30" s="1"/>
  <c r="K16" i="30"/>
  <c r="K90" i="30" s="1"/>
  <c r="J16" i="30"/>
  <c r="J90" i="30" s="1"/>
  <c r="I16" i="30"/>
  <c r="I90" i="30" s="1"/>
  <c r="H16" i="30"/>
  <c r="G16" i="30"/>
  <c r="G90" i="30" s="1"/>
  <c r="F16" i="30"/>
  <c r="F90" i="30" s="1"/>
  <c r="E16" i="30"/>
  <c r="E90" i="30" s="1"/>
  <c r="D16" i="30"/>
  <c r="D90" i="30" s="1"/>
  <c r="C16" i="30"/>
  <c r="C90" i="30" s="1"/>
  <c r="B16" i="30"/>
  <c r="B90" i="30" s="1"/>
  <c r="A1" i="30"/>
  <c r="W124" i="29"/>
  <c r="V124" i="29"/>
  <c r="U124" i="29"/>
  <c r="T124" i="29"/>
  <c r="S124" i="29"/>
  <c r="R124" i="29"/>
  <c r="Q124" i="29"/>
  <c r="P124" i="29"/>
  <c r="O124" i="29"/>
  <c r="N124" i="29"/>
  <c r="M124" i="29"/>
  <c r="L124" i="29"/>
  <c r="K124" i="29"/>
  <c r="J124" i="29"/>
  <c r="I124" i="29"/>
  <c r="H124" i="29"/>
  <c r="G124" i="29"/>
  <c r="F124" i="29"/>
  <c r="E124" i="29"/>
  <c r="D124" i="29"/>
  <c r="C124" i="29"/>
  <c r="B124" i="29"/>
  <c r="G123" i="29"/>
  <c r="V122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B121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B118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B117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B115" i="29"/>
  <c r="W114" i="29"/>
  <c r="V114" i="29"/>
  <c r="U114" i="29"/>
  <c r="T114" i="29"/>
  <c r="S114" i="29"/>
  <c r="R114" i="29"/>
  <c r="Q114" i="29"/>
  <c r="P114" i="29"/>
  <c r="O114" i="29"/>
  <c r="N114" i="29"/>
  <c r="M114" i="29"/>
  <c r="L114" i="29"/>
  <c r="K114" i="29"/>
  <c r="J114" i="29"/>
  <c r="I114" i="29"/>
  <c r="H114" i="29"/>
  <c r="G114" i="29"/>
  <c r="F114" i="29"/>
  <c r="E114" i="29"/>
  <c r="D114" i="29"/>
  <c r="C114" i="29"/>
  <c r="B114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B108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B104" i="29"/>
  <c r="W103" i="29"/>
  <c r="V103" i="29"/>
  <c r="U103" i="29"/>
  <c r="T103" i="29"/>
  <c r="S103" i="29"/>
  <c r="R103" i="29"/>
  <c r="Q103" i="29"/>
  <c r="P103" i="29"/>
  <c r="O103" i="29"/>
  <c r="N103" i="29"/>
  <c r="M103" i="29"/>
  <c r="L103" i="29"/>
  <c r="K103" i="29"/>
  <c r="J103" i="29"/>
  <c r="I103" i="29"/>
  <c r="H103" i="29"/>
  <c r="G103" i="29"/>
  <c r="F103" i="29"/>
  <c r="E103" i="29"/>
  <c r="D103" i="29"/>
  <c r="C103" i="29"/>
  <c r="B103" i="29"/>
  <c r="W102" i="29"/>
  <c r="V102" i="29"/>
  <c r="U102" i="29"/>
  <c r="T102" i="29"/>
  <c r="S102" i="29"/>
  <c r="R102" i="29"/>
  <c r="Q102" i="29"/>
  <c r="P102" i="29"/>
  <c r="O102" i="29"/>
  <c r="N102" i="29"/>
  <c r="M102" i="29"/>
  <c r="L102" i="29"/>
  <c r="K102" i="29"/>
  <c r="J102" i="29"/>
  <c r="I102" i="29"/>
  <c r="H102" i="29"/>
  <c r="G102" i="29"/>
  <c r="F102" i="29"/>
  <c r="E102" i="29"/>
  <c r="D102" i="29"/>
  <c r="C102" i="29"/>
  <c r="B102" i="29"/>
  <c r="W101" i="29"/>
  <c r="V101" i="29"/>
  <c r="U101" i="29"/>
  <c r="T101" i="29"/>
  <c r="S101" i="29"/>
  <c r="R101" i="29"/>
  <c r="Q101" i="29"/>
  <c r="P101" i="29"/>
  <c r="O101" i="29"/>
  <c r="N101" i="29"/>
  <c r="M101" i="29"/>
  <c r="L101" i="29"/>
  <c r="K101" i="29"/>
  <c r="J101" i="29"/>
  <c r="I101" i="29"/>
  <c r="H101" i="29"/>
  <c r="G101" i="29"/>
  <c r="F101" i="29"/>
  <c r="E101" i="29"/>
  <c r="D101" i="29"/>
  <c r="C101" i="29"/>
  <c r="B101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B99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T94" i="29"/>
  <c r="L94" i="29"/>
  <c r="D94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W92" i="29"/>
  <c r="V92" i="29"/>
  <c r="U92" i="29"/>
  <c r="T92" i="29"/>
  <c r="S92" i="29"/>
  <c r="R92" i="29"/>
  <c r="Q92" i="29"/>
  <c r="P92" i="29"/>
  <c r="O92" i="29"/>
  <c r="N92" i="29"/>
  <c r="M92" i="29"/>
  <c r="L92" i="29"/>
  <c r="K92" i="29"/>
  <c r="J92" i="29"/>
  <c r="I92" i="29"/>
  <c r="H92" i="29"/>
  <c r="G92" i="29"/>
  <c r="F92" i="29"/>
  <c r="E92" i="29"/>
  <c r="D92" i="29"/>
  <c r="C92" i="29"/>
  <c r="B92" i="29"/>
  <c r="W91" i="29"/>
  <c r="V91" i="29"/>
  <c r="U91" i="29"/>
  <c r="T91" i="29"/>
  <c r="S91" i="29"/>
  <c r="R91" i="29"/>
  <c r="Q91" i="29"/>
  <c r="P91" i="29"/>
  <c r="O91" i="29"/>
  <c r="N91" i="29"/>
  <c r="M91" i="29"/>
  <c r="L91" i="29"/>
  <c r="K91" i="29"/>
  <c r="J91" i="29"/>
  <c r="I91" i="29"/>
  <c r="H91" i="29"/>
  <c r="G91" i="29"/>
  <c r="F91" i="29"/>
  <c r="E91" i="29"/>
  <c r="D91" i="29"/>
  <c r="C91" i="29"/>
  <c r="B91" i="29"/>
  <c r="N90" i="29"/>
  <c r="L90" i="29"/>
  <c r="C90" i="29"/>
  <c r="W89" i="29"/>
  <c r="V89" i="29"/>
  <c r="U89" i="29"/>
  <c r="T89" i="29"/>
  <c r="S89" i="29"/>
  <c r="R89" i="29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W88" i="29"/>
  <c r="V88" i="29"/>
  <c r="U88" i="29"/>
  <c r="T88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E88" i="29"/>
  <c r="D88" i="29"/>
  <c r="C88" i="29"/>
  <c r="B88" i="29"/>
  <c r="W87" i="29"/>
  <c r="V87" i="29"/>
  <c r="U87" i="29"/>
  <c r="T87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C87" i="29"/>
  <c r="B87" i="29"/>
  <c r="W86" i="29"/>
  <c r="V86" i="29"/>
  <c r="U86" i="29"/>
  <c r="T86" i="29"/>
  <c r="S86" i="29"/>
  <c r="R86" i="29"/>
  <c r="Q86" i="29"/>
  <c r="P86" i="29"/>
  <c r="O86" i="29"/>
  <c r="N86" i="29"/>
  <c r="M86" i="29"/>
  <c r="L86" i="29"/>
  <c r="K86" i="29"/>
  <c r="J86" i="29"/>
  <c r="I86" i="29"/>
  <c r="H86" i="29"/>
  <c r="G86" i="29"/>
  <c r="F86" i="29"/>
  <c r="E86" i="29"/>
  <c r="D86" i="29"/>
  <c r="C86" i="29"/>
  <c r="B86" i="29"/>
  <c r="W85" i="29"/>
  <c r="V85" i="29"/>
  <c r="U85" i="29"/>
  <c r="T85" i="29"/>
  <c r="S85" i="29"/>
  <c r="R85" i="29"/>
  <c r="Q85" i="29"/>
  <c r="P85" i="29"/>
  <c r="O85" i="29"/>
  <c r="N85" i="29"/>
  <c r="M85" i="29"/>
  <c r="L85" i="29"/>
  <c r="K85" i="29"/>
  <c r="J85" i="29"/>
  <c r="I85" i="29"/>
  <c r="H85" i="29"/>
  <c r="G85" i="29"/>
  <c r="F85" i="29"/>
  <c r="E85" i="29"/>
  <c r="D85" i="29"/>
  <c r="C85" i="29"/>
  <c r="B85" i="29"/>
  <c r="W66" i="29"/>
  <c r="W105" i="29" s="1"/>
  <c r="V66" i="29"/>
  <c r="V123" i="31" s="1"/>
  <c r="U66" i="29"/>
  <c r="T66" i="29"/>
  <c r="T123" i="29" s="1"/>
  <c r="S66" i="29"/>
  <c r="S123" i="29" s="1"/>
  <c r="R66" i="29"/>
  <c r="R123" i="29" s="1"/>
  <c r="Q66" i="29"/>
  <c r="Q123" i="29" s="1"/>
  <c r="P66" i="29"/>
  <c r="P105" i="29" s="1"/>
  <c r="O66" i="29"/>
  <c r="O105" i="29" s="1"/>
  <c r="N66" i="29"/>
  <c r="M66" i="29"/>
  <c r="L66" i="29"/>
  <c r="L123" i="29" s="1"/>
  <c r="K66" i="29"/>
  <c r="K123" i="29" s="1"/>
  <c r="J66" i="29"/>
  <c r="J123" i="29" s="1"/>
  <c r="I66" i="29"/>
  <c r="I123" i="29" s="1"/>
  <c r="H66" i="29"/>
  <c r="H105" i="29" s="1"/>
  <c r="G66" i="29"/>
  <c r="G105" i="29" s="1"/>
  <c r="F66" i="29"/>
  <c r="E66" i="29"/>
  <c r="D66" i="29"/>
  <c r="D123" i="29" s="1"/>
  <c r="C66" i="29"/>
  <c r="C123" i="29" s="1"/>
  <c r="B66" i="29"/>
  <c r="B123" i="29" s="1"/>
  <c r="W45" i="29"/>
  <c r="W122" i="29" s="1"/>
  <c r="V45" i="29"/>
  <c r="V99" i="29" s="1"/>
  <c r="U45" i="29"/>
  <c r="U99" i="29" s="1"/>
  <c r="T45" i="29"/>
  <c r="S45" i="29"/>
  <c r="R45" i="29"/>
  <c r="R122" i="29" s="1"/>
  <c r="Q45" i="29"/>
  <c r="Q122" i="29" s="1"/>
  <c r="P45" i="29"/>
  <c r="P122" i="29" s="1"/>
  <c r="O45" i="29"/>
  <c r="O122" i="29" s="1"/>
  <c r="N45" i="29"/>
  <c r="N122" i="29" s="1"/>
  <c r="M45" i="29"/>
  <c r="M122" i="29" s="1"/>
  <c r="L45" i="29"/>
  <c r="K45" i="29"/>
  <c r="J45" i="29"/>
  <c r="J122" i="29" s="1"/>
  <c r="I45" i="29"/>
  <c r="I122" i="29" s="1"/>
  <c r="H45" i="29"/>
  <c r="H122" i="29" s="1"/>
  <c r="G45" i="29"/>
  <c r="G122" i="29" s="1"/>
  <c r="F45" i="29"/>
  <c r="F122" i="29" s="1"/>
  <c r="E45" i="29"/>
  <c r="E122" i="29" s="1"/>
  <c r="D45" i="29"/>
  <c r="C45" i="29"/>
  <c r="B45" i="29"/>
  <c r="B122" i="29" s="1"/>
  <c r="W25" i="29"/>
  <c r="W120" i="29" s="1"/>
  <c r="V25" i="29"/>
  <c r="V120" i="29" s="1"/>
  <c r="U25" i="29"/>
  <c r="U120" i="29" s="1"/>
  <c r="T25" i="29"/>
  <c r="T120" i="29" s="1"/>
  <c r="S25" i="29"/>
  <c r="S120" i="29" s="1"/>
  <c r="R25" i="29"/>
  <c r="R94" i="29" s="1"/>
  <c r="Q25" i="29"/>
  <c r="Q94" i="29" s="1"/>
  <c r="P25" i="29"/>
  <c r="P120" i="29" s="1"/>
  <c r="O25" i="29"/>
  <c r="O120" i="29" s="1"/>
  <c r="N25" i="29"/>
  <c r="N120" i="29" s="1"/>
  <c r="M25" i="29"/>
  <c r="M120" i="29" s="1"/>
  <c r="L25" i="29"/>
  <c r="L120" i="29" s="1"/>
  <c r="K25" i="29"/>
  <c r="K120" i="29" s="1"/>
  <c r="J25" i="29"/>
  <c r="J94" i="29" s="1"/>
  <c r="I25" i="29"/>
  <c r="I94" i="29" s="1"/>
  <c r="H25" i="29"/>
  <c r="H120" i="29" s="1"/>
  <c r="G25" i="29"/>
  <c r="G120" i="29" s="1"/>
  <c r="F25" i="29"/>
  <c r="F120" i="29" s="1"/>
  <c r="E25" i="29"/>
  <c r="E120" i="29" s="1"/>
  <c r="D25" i="29"/>
  <c r="D120" i="29" s="1"/>
  <c r="C25" i="29"/>
  <c r="C120" i="29" s="1"/>
  <c r="B25" i="29"/>
  <c r="B94" i="29" s="1"/>
  <c r="W16" i="29"/>
  <c r="W90" i="29" s="1"/>
  <c r="V16" i="29"/>
  <c r="V119" i="29" s="1"/>
  <c r="U16" i="29"/>
  <c r="U119" i="29" s="1"/>
  <c r="T16" i="29"/>
  <c r="T119" i="29" s="1"/>
  <c r="S16" i="29"/>
  <c r="S119" i="29" s="1"/>
  <c r="R16" i="29"/>
  <c r="R90" i="29" s="1"/>
  <c r="Q16" i="29"/>
  <c r="Q119" i="29" s="1"/>
  <c r="P16" i="29"/>
  <c r="P90" i="29" s="1"/>
  <c r="O16" i="29"/>
  <c r="O90" i="29" s="1"/>
  <c r="N16" i="29"/>
  <c r="N119" i="29" s="1"/>
  <c r="M16" i="29"/>
  <c r="M119" i="29" s="1"/>
  <c r="L16" i="29"/>
  <c r="L119" i="29" s="1"/>
  <c r="K16" i="29"/>
  <c r="K119" i="29" s="1"/>
  <c r="J16" i="29"/>
  <c r="J90" i="29" s="1"/>
  <c r="I16" i="29"/>
  <c r="I119" i="29" s="1"/>
  <c r="H16" i="29"/>
  <c r="H90" i="29" s="1"/>
  <c r="G16" i="29"/>
  <c r="G90" i="29" s="1"/>
  <c r="F16" i="29"/>
  <c r="F119" i="29" s="1"/>
  <c r="E16" i="29"/>
  <c r="E119" i="29" s="1"/>
  <c r="D16" i="29"/>
  <c r="D119" i="29" s="1"/>
  <c r="C16" i="29"/>
  <c r="C119" i="29" s="1"/>
  <c r="B16" i="29"/>
  <c r="B90" i="29" s="1"/>
  <c r="A1" i="29"/>
  <c r="O38" i="28"/>
  <c r="W37" i="28"/>
  <c r="V37" i="28"/>
  <c r="U37" i="28"/>
  <c r="T37" i="28"/>
  <c r="S37" i="28"/>
  <c r="R37" i="28"/>
  <c r="Q37" i="28"/>
  <c r="P37" i="28"/>
  <c r="O37" i="28"/>
  <c r="N37" i="28"/>
  <c r="M37" i="28"/>
  <c r="L37" i="28"/>
  <c r="K37" i="28"/>
  <c r="J37" i="28"/>
  <c r="I37" i="28"/>
  <c r="H37" i="28"/>
  <c r="G37" i="28"/>
  <c r="F37" i="28"/>
  <c r="E37" i="28"/>
  <c r="D37" i="28"/>
  <c r="C37" i="28"/>
  <c r="B37" i="28"/>
  <c r="W36" i="28"/>
  <c r="V36" i="28"/>
  <c r="U36" i="28"/>
  <c r="T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G36" i="28"/>
  <c r="F36" i="28"/>
  <c r="E36" i="28"/>
  <c r="D36" i="28"/>
  <c r="C36" i="28"/>
  <c r="B36" i="28"/>
  <c r="W35" i="28"/>
  <c r="V35" i="28"/>
  <c r="U35" i="28"/>
  <c r="T35" i="28"/>
  <c r="S35" i="28"/>
  <c r="R35" i="28"/>
  <c r="Q35" i="28"/>
  <c r="P35" i="28"/>
  <c r="O35" i="28"/>
  <c r="N35" i="28"/>
  <c r="M35" i="28"/>
  <c r="L35" i="28"/>
  <c r="K35" i="28"/>
  <c r="J35" i="28"/>
  <c r="I35" i="28"/>
  <c r="H35" i="28"/>
  <c r="G35" i="28"/>
  <c r="F35" i="28"/>
  <c r="E35" i="28"/>
  <c r="D35" i="28"/>
  <c r="C35" i="28"/>
  <c r="B35" i="28"/>
  <c r="W33" i="28"/>
  <c r="W38" i="28" s="1"/>
  <c r="V33" i="28"/>
  <c r="V38" i="28" s="1"/>
  <c r="U33" i="28"/>
  <c r="U38" i="28" s="1"/>
  <c r="U175" i="4" s="1"/>
  <c r="T33" i="28"/>
  <c r="T38" i="28" s="1"/>
  <c r="S33" i="28"/>
  <c r="S38" i="28" s="1"/>
  <c r="R33" i="28"/>
  <c r="R38" i="28" s="1"/>
  <c r="Q33" i="28"/>
  <c r="Q38" i="28" s="1"/>
  <c r="P33" i="28"/>
  <c r="P38" i="28" s="1"/>
  <c r="O33" i="28"/>
  <c r="N33" i="28"/>
  <c r="N38" i="28" s="1"/>
  <c r="M33" i="28"/>
  <c r="M38" i="28" s="1"/>
  <c r="L33" i="28"/>
  <c r="L38" i="28" s="1"/>
  <c r="L175" i="4" s="1"/>
  <c r="K33" i="28"/>
  <c r="K38" i="28" s="1"/>
  <c r="J33" i="28"/>
  <c r="J38" i="28" s="1"/>
  <c r="I33" i="28"/>
  <c r="I38" i="28" s="1"/>
  <c r="I175" i="4" s="1"/>
  <c r="H33" i="28"/>
  <c r="H38" i="28" s="1"/>
  <c r="G33" i="28"/>
  <c r="G38" i="28" s="1"/>
  <c r="F33" i="28"/>
  <c r="F38" i="28" s="1"/>
  <c r="E33" i="28"/>
  <c r="E38" i="28" s="1"/>
  <c r="D33" i="28"/>
  <c r="D38" i="28" s="1"/>
  <c r="C33" i="28"/>
  <c r="C38" i="28" s="1"/>
  <c r="B33" i="28"/>
  <c r="B38" i="28" s="1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W14" i="28"/>
  <c r="V14" i="28"/>
  <c r="U14" i="28"/>
  <c r="T14" i="28"/>
  <c r="S14" i="28"/>
  <c r="R14" i="28"/>
  <c r="Q14" i="28"/>
  <c r="P14" i="28"/>
  <c r="O14" i="28"/>
  <c r="N14" i="28"/>
  <c r="M14" i="28"/>
  <c r="L14" i="28"/>
  <c r="K14" i="28"/>
  <c r="J14" i="28"/>
  <c r="I14" i="28"/>
  <c r="H14" i="28"/>
  <c r="G14" i="28"/>
  <c r="F14" i="28"/>
  <c r="E14" i="28"/>
  <c r="D14" i="28"/>
  <c r="C14" i="28"/>
  <c r="B14" i="28"/>
  <c r="W9" i="28"/>
  <c r="V9" i="28"/>
  <c r="U9" i="28"/>
  <c r="T9" i="28"/>
  <c r="S9" i="28"/>
  <c r="R9" i="28"/>
  <c r="Q9" i="28"/>
  <c r="P9" i="28"/>
  <c r="O9" i="28"/>
  <c r="N9" i="28"/>
  <c r="M9" i="28"/>
  <c r="L9" i="28"/>
  <c r="K9" i="28"/>
  <c r="J9" i="28"/>
  <c r="I9" i="28"/>
  <c r="H9" i="28"/>
  <c r="G9" i="28"/>
  <c r="F9" i="28"/>
  <c r="E9" i="28"/>
  <c r="D9" i="28"/>
  <c r="C9" i="28"/>
  <c r="B9" i="28"/>
  <c r="W8" i="28"/>
  <c r="V8" i="28"/>
  <c r="U8" i="28"/>
  <c r="T8" i="28"/>
  <c r="S8" i="28"/>
  <c r="R8" i="28"/>
  <c r="Q8" i="28"/>
  <c r="P8" i="28"/>
  <c r="O8" i="28"/>
  <c r="N8" i="28"/>
  <c r="M8" i="28"/>
  <c r="L8" i="28"/>
  <c r="K8" i="28"/>
  <c r="J8" i="28"/>
  <c r="I8" i="28"/>
  <c r="H8" i="28"/>
  <c r="G8" i="28"/>
  <c r="F8" i="28"/>
  <c r="E8" i="28"/>
  <c r="D8" i="28"/>
  <c r="C8" i="28"/>
  <c r="A1" i="28"/>
  <c r="W162" i="27"/>
  <c r="V162" i="27"/>
  <c r="U162" i="27"/>
  <c r="T162" i="27"/>
  <c r="S162" i="27"/>
  <c r="R162" i="27"/>
  <c r="Q162" i="27"/>
  <c r="P162" i="27"/>
  <c r="O162" i="27"/>
  <c r="N162" i="27"/>
  <c r="M162" i="27"/>
  <c r="L162" i="27"/>
  <c r="K162" i="27"/>
  <c r="J162" i="27"/>
  <c r="I162" i="27"/>
  <c r="H162" i="27"/>
  <c r="G162" i="27"/>
  <c r="F162" i="27"/>
  <c r="E162" i="27"/>
  <c r="D162" i="27"/>
  <c r="C162" i="27"/>
  <c r="B162" i="27"/>
  <c r="W161" i="27"/>
  <c r="V161" i="27"/>
  <c r="U161" i="27"/>
  <c r="T161" i="27"/>
  <c r="S161" i="27"/>
  <c r="R161" i="27"/>
  <c r="Q161" i="27"/>
  <c r="P161" i="27"/>
  <c r="O161" i="27"/>
  <c r="N161" i="27"/>
  <c r="M161" i="27"/>
  <c r="L161" i="27"/>
  <c r="K161" i="27"/>
  <c r="J161" i="27"/>
  <c r="I161" i="27"/>
  <c r="H161" i="27"/>
  <c r="G161" i="27"/>
  <c r="F161" i="27"/>
  <c r="E161" i="27"/>
  <c r="D161" i="27"/>
  <c r="C161" i="27"/>
  <c r="B161" i="27"/>
  <c r="W160" i="27"/>
  <c r="V160" i="27"/>
  <c r="U160" i="27"/>
  <c r="T160" i="27"/>
  <c r="S160" i="27"/>
  <c r="R160" i="27"/>
  <c r="Q160" i="27"/>
  <c r="P160" i="27"/>
  <c r="O160" i="27"/>
  <c r="N160" i="27"/>
  <c r="M160" i="27"/>
  <c r="L160" i="27"/>
  <c r="K160" i="27"/>
  <c r="J160" i="27"/>
  <c r="I160" i="27"/>
  <c r="H160" i="27"/>
  <c r="G160" i="27"/>
  <c r="F160" i="27"/>
  <c r="E160" i="27"/>
  <c r="D160" i="27"/>
  <c r="C160" i="27"/>
  <c r="B160" i="27"/>
  <c r="W159" i="27"/>
  <c r="V159" i="27"/>
  <c r="U159" i="27"/>
  <c r="T159" i="27"/>
  <c r="S159" i="27"/>
  <c r="R159" i="27"/>
  <c r="Q159" i="27"/>
  <c r="P159" i="27"/>
  <c r="O159" i="27"/>
  <c r="N159" i="27"/>
  <c r="M159" i="27"/>
  <c r="L159" i="27"/>
  <c r="K159" i="27"/>
  <c r="J159" i="27"/>
  <c r="I159" i="27"/>
  <c r="H159" i="27"/>
  <c r="G159" i="27"/>
  <c r="F159" i="27"/>
  <c r="E159" i="27"/>
  <c r="D159" i="27"/>
  <c r="C159" i="27"/>
  <c r="B159" i="27"/>
  <c r="W158" i="27"/>
  <c r="V158" i="27"/>
  <c r="U158" i="27"/>
  <c r="T158" i="27"/>
  <c r="S158" i="27"/>
  <c r="R158" i="27"/>
  <c r="Q158" i="27"/>
  <c r="P158" i="27"/>
  <c r="O158" i="27"/>
  <c r="N158" i="27"/>
  <c r="M158" i="27"/>
  <c r="L158" i="27"/>
  <c r="K158" i="27"/>
  <c r="J158" i="27"/>
  <c r="I158" i="27"/>
  <c r="H158" i="27"/>
  <c r="G158" i="27"/>
  <c r="F158" i="27"/>
  <c r="E158" i="27"/>
  <c r="D158" i="27"/>
  <c r="C158" i="27"/>
  <c r="B158" i="27"/>
  <c r="W157" i="27"/>
  <c r="V157" i="27"/>
  <c r="U157" i="27"/>
  <c r="T157" i="27"/>
  <c r="S157" i="27"/>
  <c r="R157" i="27"/>
  <c r="Q157" i="27"/>
  <c r="P157" i="27"/>
  <c r="O157" i="27"/>
  <c r="N157" i="27"/>
  <c r="M157" i="27"/>
  <c r="L157" i="27"/>
  <c r="K157" i="27"/>
  <c r="J157" i="27"/>
  <c r="I157" i="27"/>
  <c r="H157" i="27"/>
  <c r="G157" i="27"/>
  <c r="F157" i="27"/>
  <c r="E157" i="27"/>
  <c r="D157" i="27"/>
  <c r="C157" i="27"/>
  <c r="B157" i="27"/>
  <c r="W156" i="27"/>
  <c r="V156" i="27"/>
  <c r="U156" i="27"/>
  <c r="T156" i="27"/>
  <c r="S156" i="27"/>
  <c r="R156" i="27"/>
  <c r="Q156" i="27"/>
  <c r="P156" i="27"/>
  <c r="O156" i="27"/>
  <c r="N156" i="27"/>
  <c r="M156" i="27"/>
  <c r="L156" i="27"/>
  <c r="K156" i="27"/>
  <c r="J156" i="27"/>
  <c r="I156" i="27"/>
  <c r="H156" i="27"/>
  <c r="G156" i="27"/>
  <c r="F156" i="27"/>
  <c r="E156" i="27"/>
  <c r="D156" i="27"/>
  <c r="C156" i="27"/>
  <c r="B156" i="27"/>
  <c r="W151" i="27"/>
  <c r="V151" i="27"/>
  <c r="U151" i="27"/>
  <c r="T151" i="27"/>
  <c r="S151" i="27"/>
  <c r="R151" i="27"/>
  <c r="Q151" i="27"/>
  <c r="P151" i="27"/>
  <c r="O151" i="27"/>
  <c r="N151" i="27"/>
  <c r="M151" i="27"/>
  <c r="L151" i="27"/>
  <c r="K151" i="27"/>
  <c r="J151" i="27"/>
  <c r="I151" i="27"/>
  <c r="H151" i="27"/>
  <c r="G151" i="27"/>
  <c r="F151" i="27"/>
  <c r="E151" i="27"/>
  <c r="D151" i="27"/>
  <c r="C151" i="27"/>
  <c r="B151" i="27"/>
  <c r="W150" i="27"/>
  <c r="V150" i="27"/>
  <c r="U150" i="27"/>
  <c r="T150" i="27"/>
  <c r="S150" i="27"/>
  <c r="R150" i="27"/>
  <c r="Q150" i="27"/>
  <c r="P150" i="27"/>
  <c r="O150" i="27"/>
  <c r="N150" i="27"/>
  <c r="M150" i="27"/>
  <c r="L150" i="27"/>
  <c r="K150" i="27"/>
  <c r="J150" i="27"/>
  <c r="I150" i="27"/>
  <c r="H150" i="27"/>
  <c r="G150" i="27"/>
  <c r="F150" i="27"/>
  <c r="E150" i="27"/>
  <c r="D150" i="27"/>
  <c r="C150" i="27"/>
  <c r="B150" i="27"/>
  <c r="W149" i="27"/>
  <c r="V149" i="27"/>
  <c r="U149" i="27"/>
  <c r="T149" i="27"/>
  <c r="S149" i="27"/>
  <c r="R149" i="27"/>
  <c r="Q149" i="27"/>
  <c r="P149" i="27"/>
  <c r="O149" i="27"/>
  <c r="N149" i="27"/>
  <c r="M149" i="27"/>
  <c r="L149" i="27"/>
  <c r="K149" i="27"/>
  <c r="J149" i="27"/>
  <c r="I149" i="27"/>
  <c r="H149" i="27"/>
  <c r="G149" i="27"/>
  <c r="F149" i="27"/>
  <c r="E149" i="27"/>
  <c r="D149" i="27"/>
  <c r="C149" i="27"/>
  <c r="B149" i="27"/>
  <c r="W148" i="27"/>
  <c r="V148" i="27"/>
  <c r="U148" i="27"/>
  <c r="T148" i="27"/>
  <c r="S148" i="27"/>
  <c r="R148" i="27"/>
  <c r="Q148" i="27"/>
  <c r="P148" i="27"/>
  <c r="O148" i="27"/>
  <c r="N148" i="27"/>
  <c r="M148" i="27"/>
  <c r="L148" i="27"/>
  <c r="K148" i="27"/>
  <c r="J148" i="27"/>
  <c r="I148" i="27"/>
  <c r="H148" i="27"/>
  <c r="G148" i="27"/>
  <c r="F148" i="27"/>
  <c r="E148" i="27"/>
  <c r="D148" i="27"/>
  <c r="C148" i="27"/>
  <c r="B148" i="27"/>
  <c r="W147" i="27"/>
  <c r="V147" i="27"/>
  <c r="U147" i="27"/>
  <c r="T147" i="27"/>
  <c r="S147" i="27"/>
  <c r="R147" i="27"/>
  <c r="Q147" i="27"/>
  <c r="P147" i="27"/>
  <c r="O147" i="27"/>
  <c r="N147" i="27"/>
  <c r="M147" i="27"/>
  <c r="L147" i="27"/>
  <c r="K147" i="27"/>
  <c r="J147" i="27"/>
  <c r="I147" i="27"/>
  <c r="H147" i="27"/>
  <c r="G147" i="27"/>
  <c r="F147" i="27"/>
  <c r="E147" i="27"/>
  <c r="D147" i="27"/>
  <c r="C147" i="27"/>
  <c r="B147" i="27"/>
  <c r="W146" i="27"/>
  <c r="V146" i="27"/>
  <c r="U146" i="27"/>
  <c r="T146" i="27"/>
  <c r="S146" i="27"/>
  <c r="R146" i="27"/>
  <c r="Q146" i="27"/>
  <c r="P146" i="27"/>
  <c r="O146" i="27"/>
  <c r="N146" i="27"/>
  <c r="M146" i="27"/>
  <c r="L146" i="27"/>
  <c r="K146" i="27"/>
  <c r="J146" i="27"/>
  <c r="I146" i="27"/>
  <c r="H146" i="27"/>
  <c r="G146" i="27"/>
  <c r="F146" i="27"/>
  <c r="E146" i="27"/>
  <c r="D146" i="27"/>
  <c r="C146" i="27"/>
  <c r="B146" i="27"/>
  <c r="W144" i="27"/>
  <c r="V144" i="27"/>
  <c r="U144" i="27"/>
  <c r="T144" i="27"/>
  <c r="S144" i="27"/>
  <c r="R144" i="27"/>
  <c r="Q144" i="27"/>
  <c r="P144" i="27"/>
  <c r="O144" i="27"/>
  <c r="N144" i="27"/>
  <c r="M144" i="27"/>
  <c r="L144" i="27"/>
  <c r="K144" i="27"/>
  <c r="J144" i="27"/>
  <c r="I144" i="27"/>
  <c r="H144" i="27"/>
  <c r="G144" i="27"/>
  <c r="F144" i="27"/>
  <c r="E144" i="27"/>
  <c r="D144" i="27"/>
  <c r="C144" i="27"/>
  <c r="B144" i="27"/>
  <c r="W142" i="27"/>
  <c r="V142" i="27"/>
  <c r="U142" i="27"/>
  <c r="T142" i="27"/>
  <c r="S142" i="27"/>
  <c r="R142" i="27"/>
  <c r="Q142" i="27"/>
  <c r="P142" i="27"/>
  <c r="O142" i="27"/>
  <c r="N142" i="27"/>
  <c r="M142" i="27"/>
  <c r="L142" i="27"/>
  <c r="K142" i="27"/>
  <c r="J142" i="27"/>
  <c r="I142" i="27"/>
  <c r="H142" i="27"/>
  <c r="G142" i="27"/>
  <c r="F142" i="27"/>
  <c r="E142" i="27"/>
  <c r="D142" i="27"/>
  <c r="C142" i="27"/>
  <c r="B142" i="27"/>
  <c r="W141" i="27"/>
  <c r="V141" i="27"/>
  <c r="U141" i="27"/>
  <c r="T141" i="27"/>
  <c r="S141" i="27"/>
  <c r="R141" i="27"/>
  <c r="Q141" i="27"/>
  <c r="P141" i="27"/>
  <c r="O141" i="27"/>
  <c r="N141" i="27"/>
  <c r="M141" i="27"/>
  <c r="L141" i="27"/>
  <c r="K141" i="27"/>
  <c r="J141" i="27"/>
  <c r="I141" i="27"/>
  <c r="H141" i="27"/>
  <c r="G141" i="27"/>
  <c r="F141" i="27"/>
  <c r="E141" i="27"/>
  <c r="D141" i="27"/>
  <c r="C141" i="27"/>
  <c r="B141" i="27"/>
  <c r="W140" i="27"/>
  <c r="V140" i="27"/>
  <c r="U140" i="27"/>
  <c r="T140" i="27"/>
  <c r="S140" i="27"/>
  <c r="R140" i="27"/>
  <c r="Q140" i="27"/>
  <c r="P140" i="27"/>
  <c r="O140" i="27"/>
  <c r="N140" i="27"/>
  <c r="M140" i="27"/>
  <c r="L140" i="27"/>
  <c r="K140" i="27"/>
  <c r="J140" i="27"/>
  <c r="I140" i="27"/>
  <c r="H140" i="27"/>
  <c r="G140" i="27"/>
  <c r="F140" i="27"/>
  <c r="E140" i="27"/>
  <c r="D140" i="27"/>
  <c r="C140" i="27"/>
  <c r="B140" i="27"/>
  <c r="W139" i="27"/>
  <c r="V139" i="27"/>
  <c r="U139" i="27"/>
  <c r="T139" i="27"/>
  <c r="S139" i="27"/>
  <c r="R139" i="27"/>
  <c r="Q139" i="27"/>
  <c r="P139" i="27"/>
  <c r="O139" i="27"/>
  <c r="N139" i="27"/>
  <c r="M139" i="27"/>
  <c r="L139" i="27"/>
  <c r="K139" i="27"/>
  <c r="J139" i="27"/>
  <c r="I139" i="27"/>
  <c r="H139" i="27"/>
  <c r="G139" i="27"/>
  <c r="F139" i="27"/>
  <c r="E139" i="27"/>
  <c r="D139" i="27"/>
  <c r="C139" i="27"/>
  <c r="B139" i="27"/>
  <c r="W138" i="27"/>
  <c r="V138" i="27"/>
  <c r="U138" i="27"/>
  <c r="T138" i="27"/>
  <c r="S138" i="27"/>
  <c r="R138" i="27"/>
  <c r="Q138" i="27"/>
  <c r="P138" i="27"/>
  <c r="O138" i="27"/>
  <c r="N138" i="27"/>
  <c r="M138" i="27"/>
  <c r="L138" i="27"/>
  <c r="K138" i="27"/>
  <c r="J138" i="27"/>
  <c r="I138" i="27"/>
  <c r="H138" i="27"/>
  <c r="G138" i="27"/>
  <c r="F138" i="27"/>
  <c r="E138" i="27"/>
  <c r="D138" i="27"/>
  <c r="C138" i="27"/>
  <c r="B138" i="27"/>
  <c r="W137" i="27"/>
  <c r="V137" i="27"/>
  <c r="U137" i="27"/>
  <c r="T137" i="27"/>
  <c r="S137" i="27"/>
  <c r="R137" i="27"/>
  <c r="Q137" i="27"/>
  <c r="P137" i="27"/>
  <c r="O137" i="27"/>
  <c r="N137" i="27"/>
  <c r="M137" i="27"/>
  <c r="L137" i="27"/>
  <c r="K137" i="27"/>
  <c r="J137" i="27"/>
  <c r="I137" i="27"/>
  <c r="H137" i="27"/>
  <c r="G137" i="27"/>
  <c r="F137" i="27"/>
  <c r="E137" i="27"/>
  <c r="D137" i="27"/>
  <c r="C137" i="27"/>
  <c r="B137" i="27"/>
  <c r="W136" i="27"/>
  <c r="V136" i="27"/>
  <c r="U136" i="27"/>
  <c r="T136" i="27"/>
  <c r="S136" i="27"/>
  <c r="R136" i="27"/>
  <c r="Q136" i="27"/>
  <c r="P136" i="27"/>
  <c r="O136" i="27"/>
  <c r="N136" i="27"/>
  <c r="M136" i="27"/>
  <c r="L136" i="27"/>
  <c r="K136" i="27"/>
  <c r="J136" i="27"/>
  <c r="I136" i="27"/>
  <c r="H136" i="27"/>
  <c r="G136" i="27"/>
  <c r="F136" i="27"/>
  <c r="E136" i="27"/>
  <c r="D136" i="27"/>
  <c r="C136" i="27"/>
  <c r="B136" i="27"/>
  <c r="W132" i="27"/>
  <c r="V132" i="27"/>
  <c r="U132" i="27"/>
  <c r="T132" i="27"/>
  <c r="S132" i="27"/>
  <c r="R132" i="27"/>
  <c r="Q132" i="27"/>
  <c r="P132" i="27"/>
  <c r="O132" i="27"/>
  <c r="N132" i="27"/>
  <c r="M132" i="27"/>
  <c r="L132" i="27"/>
  <c r="K132" i="27"/>
  <c r="J132" i="27"/>
  <c r="I132" i="27"/>
  <c r="H132" i="27"/>
  <c r="G132" i="27"/>
  <c r="F132" i="27"/>
  <c r="E132" i="27"/>
  <c r="D132" i="27"/>
  <c r="C132" i="27"/>
  <c r="B132" i="27"/>
  <c r="W131" i="27"/>
  <c r="V131" i="27"/>
  <c r="U131" i="27"/>
  <c r="T131" i="27"/>
  <c r="S131" i="27"/>
  <c r="R131" i="27"/>
  <c r="Q131" i="27"/>
  <c r="P131" i="27"/>
  <c r="O131" i="27"/>
  <c r="N131" i="27"/>
  <c r="M131" i="27"/>
  <c r="L131" i="27"/>
  <c r="K131" i="27"/>
  <c r="J131" i="27"/>
  <c r="I131" i="27"/>
  <c r="H131" i="27"/>
  <c r="G131" i="27"/>
  <c r="F131" i="27"/>
  <c r="E131" i="27"/>
  <c r="D131" i="27"/>
  <c r="C131" i="27"/>
  <c r="B131" i="27"/>
  <c r="W130" i="27"/>
  <c r="V130" i="27"/>
  <c r="U130" i="27"/>
  <c r="T130" i="27"/>
  <c r="S130" i="27"/>
  <c r="R130" i="27"/>
  <c r="Q130" i="27"/>
  <c r="P130" i="27"/>
  <c r="O130" i="27"/>
  <c r="N130" i="27"/>
  <c r="M130" i="27"/>
  <c r="L130" i="27"/>
  <c r="K130" i="27"/>
  <c r="J130" i="27"/>
  <c r="I130" i="27"/>
  <c r="H130" i="27"/>
  <c r="G130" i="27"/>
  <c r="F130" i="27"/>
  <c r="E130" i="27"/>
  <c r="D130" i="27"/>
  <c r="C130" i="27"/>
  <c r="B130" i="27"/>
  <c r="W129" i="27"/>
  <c r="V129" i="27"/>
  <c r="U129" i="27"/>
  <c r="T129" i="27"/>
  <c r="S129" i="27"/>
  <c r="R129" i="27"/>
  <c r="Q129" i="27"/>
  <c r="P129" i="27"/>
  <c r="O129" i="27"/>
  <c r="N129" i="27"/>
  <c r="M129" i="27"/>
  <c r="L129" i="27"/>
  <c r="K129" i="27"/>
  <c r="J129" i="27"/>
  <c r="I129" i="27"/>
  <c r="H129" i="27"/>
  <c r="G129" i="27"/>
  <c r="F129" i="27"/>
  <c r="E129" i="27"/>
  <c r="D129" i="27"/>
  <c r="C129" i="27"/>
  <c r="B129" i="27"/>
  <c r="W128" i="27"/>
  <c r="V128" i="27"/>
  <c r="U128" i="27"/>
  <c r="T128" i="27"/>
  <c r="S128" i="27"/>
  <c r="R128" i="27"/>
  <c r="Q128" i="27"/>
  <c r="Q126" i="27" s="1"/>
  <c r="P128" i="27"/>
  <c r="O128" i="27"/>
  <c r="N128" i="27"/>
  <c r="M128" i="27"/>
  <c r="L128" i="27"/>
  <c r="K128" i="27"/>
  <c r="J128" i="27"/>
  <c r="I128" i="27"/>
  <c r="H128" i="27"/>
  <c r="G128" i="27"/>
  <c r="F128" i="27"/>
  <c r="E128" i="27"/>
  <c r="D128" i="27"/>
  <c r="C128" i="27"/>
  <c r="B128" i="27"/>
  <c r="W127" i="27"/>
  <c r="V127" i="27"/>
  <c r="U127" i="27"/>
  <c r="T127" i="27"/>
  <c r="S127" i="27"/>
  <c r="R127" i="27"/>
  <c r="Q127" i="27"/>
  <c r="P127" i="27"/>
  <c r="O127" i="27"/>
  <c r="N127" i="27"/>
  <c r="M127" i="27"/>
  <c r="L127" i="27"/>
  <c r="K127" i="27"/>
  <c r="K126" i="27" s="1"/>
  <c r="J127" i="27"/>
  <c r="I127" i="27"/>
  <c r="H127" i="27"/>
  <c r="G127" i="27"/>
  <c r="F127" i="27"/>
  <c r="E127" i="27"/>
  <c r="D127" i="27"/>
  <c r="C127" i="27"/>
  <c r="B127" i="27"/>
  <c r="B126" i="27" s="1"/>
  <c r="W124" i="27"/>
  <c r="V124" i="27"/>
  <c r="U124" i="27"/>
  <c r="T124" i="27"/>
  <c r="S124" i="27"/>
  <c r="R124" i="27"/>
  <c r="Q124" i="27"/>
  <c r="P124" i="27"/>
  <c r="O124" i="27"/>
  <c r="N124" i="27"/>
  <c r="M124" i="27"/>
  <c r="L124" i="27"/>
  <c r="K124" i="27"/>
  <c r="J124" i="27"/>
  <c r="I124" i="27"/>
  <c r="H124" i="27"/>
  <c r="G124" i="27"/>
  <c r="F124" i="27"/>
  <c r="E124" i="27"/>
  <c r="D124" i="27"/>
  <c r="C124" i="27"/>
  <c r="B124" i="27"/>
  <c r="W123" i="27"/>
  <c r="V123" i="27"/>
  <c r="U123" i="27"/>
  <c r="T123" i="27"/>
  <c r="S123" i="27"/>
  <c r="R123" i="27"/>
  <c r="Q123" i="27"/>
  <c r="P123" i="27"/>
  <c r="O123" i="27"/>
  <c r="N123" i="27"/>
  <c r="M123" i="27"/>
  <c r="L123" i="27"/>
  <c r="K123" i="27"/>
  <c r="J123" i="27"/>
  <c r="I123" i="27"/>
  <c r="H123" i="27"/>
  <c r="G123" i="27"/>
  <c r="F123" i="27"/>
  <c r="E123" i="27"/>
  <c r="D123" i="27"/>
  <c r="C123" i="27"/>
  <c r="B123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E121" i="27"/>
  <c r="D121" i="27"/>
  <c r="C121" i="27"/>
  <c r="B121" i="27"/>
  <c r="W120" i="27"/>
  <c r="V120" i="27"/>
  <c r="U120" i="27"/>
  <c r="T120" i="27"/>
  <c r="S120" i="27"/>
  <c r="R120" i="27"/>
  <c r="Q120" i="27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D120" i="27"/>
  <c r="C120" i="27"/>
  <c r="B120" i="27"/>
  <c r="N119" i="27"/>
  <c r="H119" i="27"/>
  <c r="W118" i="27"/>
  <c r="V118" i="27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I118" i="27"/>
  <c r="H118" i="27"/>
  <c r="G118" i="27"/>
  <c r="F118" i="27"/>
  <c r="E118" i="27"/>
  <c r="D118" i="27"/>
  <c r="C118" i="27"/>
  <c r="B118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D117" i="27"/>
  <c r="C117" i="27"/>
  <c r="B117" i="27"/>
  <c r="W115" i="27"/>
  <c r="V115" i="27"/>
  <c r="U115" i="27"/>
  <c r="T115" i="27"/>
  <c r="S115" i="27"/>
  <c r="R115" i="27"/>
  <c r="Q115" i="27"/>
  <c r="P115" i="27"/>
  <c r="O115" i="27"/>
  <c r="N115" i="27"/>
  <c r="M115" i="27"/>
  <c r="L115" i="27"/>
  <c r="K115" i="27"/>
  <c r="J115" i="27"/>
  <c r="I115" i="27"/>
  <c r="H115" i="27"/>
  <c r="G115" i="27"/>
  <c r="F115" i="27"/>
  <c r="E115" i="27"/>
  <c r="D115" i="27"/>
  <c r="C115" i="27"/>
  <c r="B115" i="27"/>
  <c r="W114" i="27"/>
  <c r="V114" i="27"/>
  <c r="U114" i="27"/>
  <c r="T114" i="27"/>
  <c r="S114" i="27"/>
  <c r="R114" i="27"/>
  <c r="Q114" i="27"/>
  <c r="P114" i="27"/>
  <c r="O114" i="27"/>
  <c r="N114" i="27"/>
  <c r="M114" i="27"/>
  <c r="L114" i="27"/>
  <c r="K114" i="27"/>
  <c r="J114" i="27"/>
  <c r="I114" i="27"/>
  <c r="H114" i="27"/>
  <c r="G114" i="27"/>
  <c r="F114" i="27"/>
  <c r="E114" i="27"/>
  <c r="D114" i="27"/>
  <c r="C114" i="27"/>
  <c r="B114" i="27"/>
  <c r="W113" i="27"/>
  <c r="V113" i="27"/>
  <c r="U113" i="27"/>
  <c r="T113" i="27"/>
  <c r="S113" i="27"/>
  <c r="R113" i="27"/>
  <c r="Q113" i="27"/>
  <c r="P113" i="27"/>
  <c r="O113" i="27"/>
  <c r="N113" i="27"/>
  <c r="M113" i="27"/>
  <c r="L113" i="27"/>
  <c r="K113" i="27"/>
  <c r="J113" i="27"/>
  <c r="I113" i="27"/>
  <c r="H113" i="27"/>
  <c r="G113" i="27"/>
  <c r="F113" i="27"/>
  <c r="E113" i="27"/>
  <c r="D113" i="27"/>
  <c r="C113" i="27"/>
  <c r="B113" i="27"/>
  <c r="W112" i="27"/>
  <c r="V112" i="27"/>
  <c r="U112" i="27"/>
  <c r="T112" i="27"/>
  <c r="S112" i="27"/>
  <c r="R112" i="27"/>
  <c r="Q112" i="27"/>
  <c r="P112" i="27"/>
  <c r="O112" i="27"/>
  <c r="N112" i="27"/>
  <c r="M112" i="27"/>
  <c r="L112" i="27"/>
  <c r="K112" i="27"/>
  <c r="J112" i="27"/>
  <c r="I112" i="27"/>
  <c r="H112" i="27"/>
  <c r="G112" i="27"/>
  <c r="F112" i="27"/>
  <c r="E112" i="27"/>
  <c r="D112" i="27"/>
  <c r="C112" i="27"/>
  <c r="B112" i="27"/>
  <c r="W111" i="27"/>
  <c r="V111" i="27"/>
  <c r="U111" i="27"/>
  <c r="T111" i="27"/>
  <c r="S111" i="27"/>
  <c r="R111" i="27"/>
  <c r="Q111" i="27"/>
  <c r="P111" i="27"/>
  <c r="O111" i="27"/>
  <c r="N111" i="27"/>
  <c r="M111" i="27"/>
  <c r="L111" i="27"/>
  <c r="K111" i="27"/>
  <c r="J111" i="27"/>
  <c r="I111" i="27"/>
  <c r="H111" i="27"/>
  <c r="G111" i="27"/>
  <c r="F111" i="27"/>
  <c r="E111" i="27"/>
  <c r="D111" i="27"/>
  <c r="C111" i="27"/>
  <c r="B111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B108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U105" i="27"/>
  <c r="D105" i="27"/>
  <c r="W104" i="27"/>
  <c r="V104" i="27"/>
  <c r="U104" i="27"/>
  <c r="T104" i="27"/>
  <c r="S104" i="27"/>
  <c r="R104" i="27"/>
  <c r="Q104" i="27"/>
  <c r="P104" i="27"/>
  <c r="O104" i="27"/>
  <c r="N104" i="27"/>
  <c r="M104" i="27"/>
  <c r="L104" i="27"/>
  <c r="K104" i="27"/>
  <c r="J104" i="27"/>
  <c r="I104" i="27"/>
  <c r="H104" i="27"/>
  <c r="G104" i="27"/>
  <c r="F104" i="27"/>
  <c r="E104" i="27"/>
  <c r="D104" i="27"/>
  <c r="C104" i="27"/>
  <c r="B104" i="27"/>
  <c r="W103" i="27"/>
  <c r="V103" i="27"/>
  <c r="U103" i="27"/>
  <c r="T103" i="27"/>
  <c r="S103" i="27"/>
  <c r="R103" i="27"/>
  <c r="Q103" i="27"/>
  <c r="P103" i="27"/>
  <c r="O103" i="27"/>
  <c r="N103" i="27"/>
  <c r="M103" i="27"/>
  <c r="L103" i="27"/>
  <c r="K103" i="27"/>
  <c r="J103" i="27"/>
  <c r="I103" i="27"/>
  <c r="H103" i="27"/>
  <c r="G103" i="27"/>
  <c r="F103" i="27"/>
  <c r="E103" i="27"/>
  <c r="D103" i="27"/>
  <c r="C103" i="27"/>
  <c r="B103" i="27"/>
  <c r="W102" i="27"/>
  <c r="V102" i="27"/>
  <c r="U102" i="27"/>
  <c r="T102" i="27"/>
  <c r="S102" i="27"/>
  <c r="R102" i="27"/>
  <c r="Q102" i="27"/>
  <c r="P102" i="27"/>
  <c r="O102" i="27"/>
  <c r="N102" i="27"/>
  <c r="M102" i="27"/>
  <c r="L102" i="27"/>
  <c r="K102" i="27"/>
  <c r="J102" i="27"/>
  <c r="I102" i="27"/>
  <c r="H102" i="27"/>
  <c r="G102" i="27"/>
  <c r="F102" i="27"/>
  <c r="E102" i="27"/>
  <c r="D102" i="27"/>
  <c r="C102" i="27"/>
  <c r="B102" i="27"/>
  <c r="W101" i="27"/>
  <c r="V101" i="27"/>
  <c r="U101" i="27"/>
  <c r="T101" i="27"/>
  <c r="S101" i="27"/>
  <c r="R101" i="27"/>
  <c r="Q101" i="27"/>
  <c r="P101" i="27"/>
  <c r="O101" i="27"/>
  <c r="N101" i="27"/>
  <c r="N98" i="27" s="1"/>
  <c r="M101" i="27"/>
  <c r="L101" i="27"/>
  <c r="K101" i="27"/>
  <c r="J101" i="27"/>
  <c r="I101" i="27"/>
  <c r="H101" i="27"/>
  <c r="G101" i="27"/>
  <c r="F101" i="27"/>
  <c r="E101" i="27"/>
  <c r="D101" i="27"/>
  <c r="C101" i="27"/>
  <c r="B101" i="27"/>
  <c r="W100" i="27"/>
  <c r="V100" i="27"/>
  <c r="U100" i="27"/>
  <c r="T100" i="27"/>
  <c r="S100" i="27"/>
  <c r="R100" i="27"/>
  <c r="Q100" i="27"/>
  <c r="P100" i="27"/>
  <c r="O100" i="27"/>
  <c r="N100" i="27"/>
  <c r="M100" i="27"/>
  <c r="L100" i="27"/>
  <c r="K100" i="27"/>
  <c r="J100" i="27"/>
  <c r="I100" i="27"/>
  <c r="H100" i="27"/>
  <c r="G100" i="27"/>
  <c r="F100" i="27"/>
  <c r="E100" i="27"/>
  <c r="D100" i="27"/>
  <c r="C100" i="27"/>
  <c r="B100" i="27"/>
  <c r="W99" i="27"/>
  <c r="W98" i="27" s="1"/>
  <c r="V99" i="27"/>
  <c r="U99" i="27"/>
  <c r="T99" i="27"/>
  <c r="S99" i="27"/>
  <c r="R99" i="27"/>
  <c r="Q99" i="27"/>
  <c r="P99" i="27"/>
  <c r="O99" i="27"/>
  <c r="N99" i="27"/>
  <c r="M99" i="27"/>
  <c r="L99" i="27"/>
  <c r="K99" i="27"/>
  <c r="J99" i="27"/>
  <c r="I99" i="27"/>
  <c r="H99" i="27"/>
  <c r="G99" i="27"/>
  <c r="F99" i="27"/>
  <c r="E99" i="27"/>
  <c r="D99" i="27"/>
  <c r="C99" i="27"/>
  <c r="B99" i="27"/>
  <c r="W69" i="27"/>
  <c r="V69" i="27"/>
  <c r="U69" i="27"/>
  <c r="T69" i="27"/>
  <c r="S69" i="27"/>
  <c r="R69" i="27"/>
  <c r="Q69" i="27"/>
  <c r="Q122" i="27" s="1"/>
  <c r="P69" i="27"/>
  <c r="O69" i="27"/>
  <c r="O122" i="27" s="1"/>
  <c r="N69" i="27"/>
  <c r="M69" i="27"/>
  <c r="L69" i="27"/>
  <c r="K69" i="27"/>
  <c r="J69" i="27"/>
  <c r="I69" i="27"/>
  <c r="H69" i="27"/>
  <c r="G69" i="27"/>
  <c r="F69" i="27"/>
  <c r="E69" i="27"/>
  <c r="D69" i="27"/>
  <c r="D122" i="27" s="1"/>
  <c r="C69" i="27"/>
  <c r="B69" i="27"/>
  <c r="W56" i="27"/>
  <c r="W119" i="27" s="1"/>
  <c r="V56" i="27"/>
  <c r="V119" i="27" s="1"/>
  <c r="U56" i="27"/>
  <c r="U119" i="27" s="1"/>
  <c r="T56" i="27"/>
  <c r="S56" i="27"/>
  <c r="R56" i="27"/>
  <c r="Q56" i="27"/>
  <c r="Q119" i="27" s="1"/>
  <c r="P56" i="27"/>
  <c r="P119" i="27" s="1"/>
  <c r="O56" i="27"/>
  <c r="O119" i="27" s="1"/>
  <c r="N56" i="27"/>
  <c r="M56" i="27"/>
  <c r="M119" i="27" s="1"/>
  <c r="L56" i="27"/>
  <c r="K56" i="27"/>
  <c r="K119" i="27" s="1"/>
  <c r="J56" i="27"/>
  <c r="I56" i="27"/>
  <c r="I119" i="27" s="1"/>
  <c r="H56" i="27"/>
  <c r="G56" i="27"/>
  <c r="G119" i="27" s="1"/>
  <c r="F56" i="27"/>
  <c r="F119" i="27" s="1"/>
  <c r="E56" i="27"/>
  <c r="E119" i="27" s="1"/>
  <c r="D56" i="27"/>
  <c r="C56" i="27"/>
  <c r="B56" i="27"/>
  <c r="W43" i="27"/>
  <c r="V43" i="27"/>
  <c r="U43" i="27"/>
  <c r="T43" i="27"/>
  <c r="S43" i="27"/>
  <c r="R43" i="27"/>
  <c r="Q43" i="27"/>
  <c r="P43" i="27"/>
  <c r="O43" i="27"/>
  <c r="N43" i="27"/>
  <c r="M43" i="27"/>
  <c r="M116" i="27" s="1"/>
  <c r="L43" i="27"/>
  <c r="K43" i="27"/>
  <c r="K116" i="27" s="1"/>
  <c r="J43" i="27"/>
  <c r="I43" i="27"/>
  <c r="H43" i="27"/>
  <c r="G43" i="27"/>
  <c r="F43" i="27"/>
  <c r="F116" i="27" s="1"/>
  <c r="E43" i="27"/>
  <c r="E116" i="27" s="1"/>
  <c r="D43" i="27"/>
  <c r="C43" i="27"/>
  <c r="B43" i="27"/>
  <c r="W17" i="27"/>
  <c r="V17" i="27"/>
  <c r="V105" i="27" s="1"/>
  <c r="U17" i="27"/>
  <c r="T17" i="27"/>
  <c r="T105" i="27" s="1"/>
  <c r="S17" i="27"/>
  <c r="S105" i="27" s="1"/>
  <c r="R17" i="27"/>
  <c r="Q17" i="27"/>
  <c r="P17" i="27"/>
  <c r="O17" i="27"/>
  <c r="N17" i="27"/>
  <c r="M17" i="27"/>
  <c r="M105" i="27" s="1"/>
  <c r="L17" i="27"/>
  <c r="L105" i="27" s="1"/>
  <c r="K17" i="27"/>
  <c r="K105" i="27" s="1"/>
  <c r="J17" i="27"/>
  <c r="I17" i="27"/>
  <c r="I105" i="27" s="1"/>
  <c r="H17" i="27"/>
  <c r="H143" i="27" s="1"/>
  <c r="G17" i="27"/>
  <c r="G143" i="27" s="1"/>
  <c r="F17" i="27"/>
  <c r="E17" i="27"/>
  <c r="E143" i="27" s="1"/>
  <c r="D17" i="27"/>
  <c r="D143" i="27" s="1"/>
  <c r="C17" i="27"/>
  <c r="C143" i="27" s="1"/>
  <c r="B17" i="27"/>
  <c r="B143" i="27" s="1"/>
  <c r="A1" i="27"/>
  <c r="W162" i="26"/>
  <c r="V162" i="26"/>
  <c r="U162" i="26"/>
  <c r="T162" i="26"/>
  <c r="S162" i="26"/>
  <c r="R162" i="26"/>
  <c r="Q162" i="26"/>
  <c r="P162" i="26"/>
  <c r="O162" i="26"/>
  <c r="N162" i="26"/>
  <c r="M162" i="26"/>
  <c r="L162" i="26"/>
  <c r="K162" i="26"/>
  <c r="J162" i="26"/>
  <c r="I162" i="26"/>
  <c r="H162" i="26"/>
  <c r="G162" i="26"/>
  <c r="F162" i="26"/>
  <c r="E162" i="26"/>
  <c r="D162" i="26"/>
  <c r="C162" i="26"/>
  <c r="B162" i="26"/>
  <c r="W161" i="26"/>
  <c r="V161" i="26"/>
  <c r="U161" i="26"/>
  <c r="T161" i="26"/>
  <c r="S161" i="26"/>
  <c r="R161" i="26"/>
  <c r="Q161" i="26"/>
  <c r="P161" i="26"/>
  <c r="O161" i="26"/>
  <c r="N161" i="26"/>
  <c r="M161" i="26"/>
  <c r="L161" i="26"/>
  <c r="K161" i="26"/>
  <c r="J161" i="26"/>
  <c r="I161" i="26"/>
  <c r="H161" i="26"/>
  <c r="G161" i="26"/>
  <c r="F161" i="26"/>
  <c r="E161" i="26"/>
  <c r="D161" i="26"/>
  <c r="C161" i="26"/>
  <c r="B161" i="26"/>
  <c r="W160" i="26"/>
  <c r="V160" i="26"/>
  <c r="U160" i="26"/>
  <c r="T160" i="26"/>
  <c r="S160" i="26"/>
  <c r="R160" i="26"/>
  <c r="Q160" i="26"/>
  <c r="P160" i="26"/>
  <c r="O160" i="26"/>
  <c r="N160" i="26"/>
  <c r="M160" i="26"/>
  <c r="L160" i="26"/>
  <c r="K160" i="26"/>
  <c r="J160" i="26"/>
  <c r="I160" i="26"/>
  <c r="H160" i="26"/>
  <c r="G160" i="26"/>
  <c r="F160" i="26"/>
  <c r="E160" i="26"/>
  <c r="D160" i="26"/>
  <c r="C160" i="26"/>
  <c r="B160" i="26"/>
  <c r="W159" i="26"/>
  <c r="V159" i="26"/>
  <c r="U159" i="26"/>
  <c r="T159" i="26"/>
  <c r="S159" i="26"/>
  <c r="R159" i="26"/>
  <c r="Q159" i="26"/>
  <c r="P159" i="26"/>
  <c r="O159" i="26"/>
  <c r="N159" i="26"/>
  <c r="M159" i="26"/>
  <c r="L159" i="26"/>
  <c r="K159" i="26"/>
  <c r="J159" i="26"/>
  <c r="I159" i="26"/>
  <c r="H159" i="26"/>
  <c r="G159" i="26"/>
  <c r="F159" i="26"/>
  <c r="E159" i="26"/>
  <c r="D159" i="26"/>
  <c r="C159" i="26"/>
  <c r="B159" i="26"/>
  <c r="W158" i="26"/>
  <c r="V158" i="26"/>
  <c r="U158" i="26"/>
  <c r="T158" i="26"/>
  <c r="S158" i="26"/>
  <c r="R158" i="26"/>
  <c r="Q158" i="26"/>
  <c r="P158" i="26"/>
  <c r="O158" i="26"/>
  <c r="N158" i="26"/>
  <c r="M158" i="26"/>
  <c r="L158" i="26"/>
  <c r="K158" i="26"/>
  <c r="J158" i="26"/>
  <c r="I158" i="26"/>
  <c r="H158" i="26"/>
  <c r="G158" i="26"/>
  <c r="F158" i="26"/>
  <c r="E158" i="26"/>
  <c r="D158" i="26"/>
  <c r="C158" i="26"/>
  <c r="B158" i="26"/>
  <c r="W157" i="26"/>
  <c r="V157" i="26"/>
  <c r="U157" i="26"/>
  <c r="T157" i="26"/>
  <c r="S157" i="26"/>
  <c r="R157" i="26"/>
  <c r="Q157" i="26"/>
  <c r="P157" i="26"/>
  <c r="O157" i="26"/>
  <c r="N157" i="26"/>
  <c r="M157" i="26"/>
  <c r="L157" i="26"/>
  <c r="K157" i="26"/>
  <c r="J157" i="26"/>
  <c r="I157" i="26"/>
  <c r="H157" i="26"/>
  <c r="G157" i="26"/>
  <c r="F157" i="26"/>
  <c r="E157" i="26"/>
  <c r="D157" i="26"/>
  <c r="C157" i="26"/>
  <c r="B157" i="26"/>
  <c r="W156" i="26"/>
  <c r="V156" i="26"/>
  <c r="U156" i="26"/>
  <c r="T156" i="26"/>
  <c r="S156" i="26"/>
  <c r="R156" i="26"/>
  <c r="Q156" i="26"/>
  <c r="P156" i="26"/>
  <c r="O156" i="26"/>
  <c r="N156" i="26"/>
  <c r="M156" i="26"/>
  <c r="L156" i="26"/>
  <c r="K156" i="26"/>
  <c r="J156" i="26"/>
  <c r="I156" i="26"/>
  <c r="H156" i="26"/>
  <c r="G156" i="26"/>
  <c r="F156" i="26"/>
  <c r="E156" i="26"/>
  <c r="D156" i="26"/>
  <c r="C156" i="26"/>
  <c r="B156" i="26"/>
  <c r="W151" i="26"/>
  <c r="V151" i="26"/>
  <c r="U151" i="26"/>
  <c r="T151" i="26"/>
  <c r="S151" i="26"/>
  <c r="R151" i="26"/>
  <c r="Q151" i="26"/>
  <c r="P151" i="26"/>
  <c r="O151" i="26"/>
  <c r="N151" i="26"/>
  <c r="M151" i="26"/>
  <c r="L151" i="26"/>
  <c r="K151" i="26"/>
  <c r="J151" i="26"/>
  <c r="I151" i="26"/>
  <c r="H151" i="26"/>
  <c r="G151" i="26"/>
  <c r="F151" i="26"/>
  <c r="E151" i="26"/>
  <c r="D151" i="26"/>
  <c r="C151" i="26"/>
  <c r="B151" i="26"/>
  <c r="W150" i="26"/>
  <c r="V150" i="26"/>
  <c r="U150" i="26"/>
  <c r="T150" i="26"/>
  <c r="S150" i="26"/>
  <c r="R150" i="26"/>
  <c r="Q150" i="26"/>
  <c r="P150" i="26"/>
  <c r="O150" i="26"/>
  <c r="N150" i="26"/>
  <c r="M150" i="26"/>
  <c r="L150" i="26"/>
  <c r="K150" i="26"/>
  <c r="J150" i="26"/>
  <c r="I150" i="26"/>
  <c r="H150" i="26"/>
  <c r="G150" i="26"/>
  <c r="F150" i="26"/>
  <c r="E150" i="26"/>
  <c r="D150" i="26"/>
  <c r="C150" i="26"/>
  <c r="B150" i="26"/>
  <c r="W149" i="26"/>
  <c r="V149" i="26"/>
  <c r="U149" i="26"/>
  <c r="T149" i="26"/>
  <c r="S149" i="26"/>
  <c r="R149" i="26"/>
  <c r="Q149" i="26"/>
  <c r="P149" i="26"/>
  <c r="O149" i="26"/>
  <c r="N149" i="26"/>
  <c r="M149" i="26"/>
  <c r="L149" i="26"/>
  <c r="K149" i="26"/>
  <c r="J149" i="26"/>
  <c r="I149" i="26"/>
  <c r="H149" i="26"/>
  <c r="G149" i="26"/>
  <c r="F149" i="26"/>
  <c r="E149" i="26"/>
  <c r="D149" i="26"/>
  <c r="C149" i="26"/>
  <c r="B149" i="26"/>
  <c r="W148" i="26"/>
  <c r="V148" i="26"/>
  <c r="U148" i="26"/>
  <c r="T148" i="26"/>
  <c r="S148" i="26"/>
  <c r="R148" i="26"/>
  <c r="Q148" i="26"/>
  <c r="P148" i="26"/>
  <c r="O148" i="26"/>
  <c r="N148" i="26"/>
  <c r="M148" i="26"/>
  <c r="L148" i="26"/>
  <c r="K148" i="26"/>
  <c r="J148" i="26"/>
  <c r="I148" i="26"/>
  <c r="H148" i="26"/>
  <c r="G148" i="26"/>
  <c r="F148" i="26"/>
  <c r="E148" i="26"/>
  <c r="D148" i="26"/>
  <c r="C148" i="26"/>
  <c r="B148" i="26"/>
  <c r="W147" i="26"/>
  <c r="V147" i="26"/>
  <c r="U147" i="26"/>
  <c r="T147" i="26"/>
  <c r="S147" i="26"/>
  <c r="R147" i="26"/>
  <c r="Q147" i="26"/>
  <c r="P147" i="26"/>
  <c r="O147" i="26"/>
  <c r="N147" i="26"/>
  <c r="M147" i="26"/>
  <c r="L147" i="26"/>
  <c r="K147" i="26"/>
  <c r="J147" i="26"/>
  <c r="I147" i="26"/>
  <c r="H147" i="26"/>
  <c r="G147" i="26"/>
  <c r="F147" i="26"/>
  <c r="E147" i="26"/>
  <c r="D147" i="26"/>
  <c r="C147" i="26"/>
  <c r="B147" i="26"/>
  <c r="W146" i="26"/>
  <c r="V146" i="26"/>
  <c r="U146" i="26"/>
  <c r="T146" i="26"/>
  <c r="S146" i="26"/>
  <c r="R146" i="26"/>
  <c r="Q146" i="26"/>
  <c r="P146" i="26"/>
  <c r="O146" i="26"/>
  <c r="N146" i="26"/>
  <c r="M146" i="26"/>
  <c r="L146" i="26"/>
  <c r="K146" i="26"/>
  <c r="J146" i="26"/>
  <c r="I146" i="26"/>
  <c r="H146" i="26"/>
  <c r="G146" i="26"/>
  <c r="F146" i="26"/>
  <c r="E146" i="26"/>
  <c r="D146" i="26"/>
  <c r="C146" i="26"/>
  <c r="B146" i="26"/>
  <c r="W144" i="26"/>
  <c r="V144" i="26"/>
  <c r="U144" i="26"/>
  <c r="T144" i="26"/>
  <c r="S144" i="26"/>
  <c r="R144" i="26"/>
  <c r="Q144" i="26"/>
  <c r="P144" i="26"/>
  <c r="O144" i="26"/>
  <c r="N144" i="26"/>
  <c r="M144" i="26"/>
  <c r="L144" i="26"/>
  <c r="K144" i="26"/>
  <c r="J144" i="26"/>
  <c r="I144" i="26"/>
  <c r="H144" i="26"/>
  <c r="G144" i="26"/>
  <c r="F144" i="26"/>
  <c r="E144" i="26"/>
  <c r="D144" i="26"/>
  <c r="C144" i="26"/>
  <c r="B144" i="26"/>
  <c r="W142" i="26"/>
  <c r="V142" i="26"/>
  <c r="U142" i="26"/>
  <c r="T142" i="26"/>
  <c r="S142" i="26"/>
  <c r="R142" i="26"/>
  <c r="Q142" i="26"/>
  <c r="P142" i="26"/>
  <c r="O142" i="26"/>
  <c r="N142" i="26"/>
  <c r="M142" i="26"/>
  <c r="L142" i="26"/>
  <c r="K142" i="26"/>
  <c r="J142" i="26"/>
  <c r="I142" i="26"/>
  <c r="H142" i="26"/>
  <c r="G142" i="26"/>
  <c r="F142" i="26"/>
  <c r="E142" i="26"/>
  <c r="D142" i="26"/>
  <c r="C142" i="26"/>
  <c r="B142" i="26"/>
  <c r="W141" i="26"/>
  <c r="V141" i="26"/>
  <c r="U141" i="26"/>
  <c r="T141" i="26"/>
  <c r="S141" i="26"/>
  <c r="R141" i="26"/>
  <c r="Q141" i="26"/>
  <c r="P141" i="26"/>
  <c r="O141" i="26"/>
  <c r="N141" i="26"/>
  <c r="M141" i="26"/>
  <c r="L141" i="26"/>
  <c r="K141" i="26"/>
  <c r="J141" i="26"/>
  <c r="I141" i="26"/>
  <c r="H141" i="26"/>
  <c r="G141" i="26"/>
  <c r="F141" i="26"/>
  <c r="E141" i="26"/>
  <c r="D141" i="26"/>
  <c r="C141" i="26"/>
  <c r="B141" i="26"/>
  <c r="W140" i="26"/>
  <c r="V140" i="26"/>
  <c r="U140" i="26"/>
  <c r="T140" i="26"/>
  <c r="S140" i="26"/>
  <c r="R140" i="26"/>
  <c r="Q140" i="26"/>
  <c r="P140" i="26"/>
  <c r="O140" i="26"/>
  <c r="N140" i="26"/>
  <c r="M140" i="26"/>
  <c r="L140" i="26"/>
  <c r="K140" i="26"/>
  <c r="J140" i="26"/>
  <c r="I140" i="26"/>
  <c r="H140" i="26"/>
  <c r="G140" i="26"/>
  <c r="F140" i="26"/>
  <c r="E140" i="26"/>
  <c r="D140" i="26"/>
  <c r="C140" i="26"/>
  <c r="B140" i="26"/>
  <c r="W139" i="26"/>
  <c r="V139" i="26"/>
  <c r="U139" i="26"/>
  <c r="T139" i="26"/>
  <c r="S139" i="26"/>
  <c r="R139" i="26"/>
  <c r="Q139" i="26"/>
  <c r="P139" i="26"/>
  <c r="O139" i="26"/>
  <c r="N139" i="26"/>
  <c r="M139" i="26"/>
  <c r="L139" i="26"/>
  <c r="K139" i="26"/>
  <c r="J139" i="26"/>
  <c r="I139" i="26"/>
  <c r="H139" i="26"/>
  <c r="G139" i="26"/>
  <c r="F139" i="26"/>
  <c r="E139" i="26"/>
  <c r="D139" i="26"/>
  <c r="C139" i="26"/>
  <c r="B139" i="26"/>
  <c r="W138" i="26"/>
  <c r="V138" i="26"/>
  <c r="U138" i="26"/>
  <c r="T138" i="26"/>
  <c r="S138" i="26"/>
  <c r="R138" i="26"/>
  <c r="Q138" i="26"/>
  <c r="P138" i="26"/>
  <c r="O138" i="26"/>
  <c r="N138" i="26"/>
  <c r="M138" i="26"/>
  <c r="L138" i="26"/>
  <c r="K138" i="26"/>
  <c r="J138" i="26"/>
  <c r="I138" i="26"/>
  <c r="H138" i="26"/>
  <c r="G138" i="26"/>
  <c r="F138" i="26"/>
  <c r="E138" i="26"/>
  <c r="D138" i="26"/>
  <c r="C138" i="26"/>
  <c r="B138" i="26"/>
  <c r="W137" i="26"/>
  <c r="V137" i="26"/>
  <c r="U137" i="26"/>
  <c r="T137" i="26"/>
  <c r="S137" i="26"/>
  <c r="R137" i="26"/>
  <c r="Q137" i="26"/>
  <c r="P137" i="26"/>
  <c r="O137" i="26"/>
  <c r="N137" i="26"/>
  <c r="M137" i="26"/>
  <c r="L137" i="26"/>
  <c r="K137" i="26"/>
  <c r="J137" i="26"/>
  <c r="I137" i="26"/>
  <c r="H137" i="26"/>
  <c r="G137" i="26"/>
  <c r="F137" i="26"/>
  <c r="E137" i="26"/>
  <c r="D137" i="26"/>
  <c r="C137" i="26"/>
  <c r="B137" i="26"/>
  <c r="W136" i="26"/>
  <c r="V136" i="26"/>
  <c r="U136" i="26"/>
  <c r="T136" i="26"/>
  <c r="S136" i="26"/>
  <c r="R136" i="26"/>
  <c r="Q136" i="26"/>
  <c r="P136" i="26"/>
  <c r="O136" i="26"/>
  <c r="N136" i="26"/>
  <c r="M136" i="26"/>
  <c r="L136" i="26"/>
  <c r="K136" i="26"/>
  <c r="J136" i="26"/>
  <c r="I136" i="26"/>
  <c r="H136" i="26"/>
  <c r="G136" i="26"/>
  <c r="F136" i="26"/>
  <c r="E136" i="26"/>
  <c r="D136" i="26"/>
  <c r="C136" i="26"/>
  <c r="B136" i="26"/>
  <c r="W132" i="26"/>
  <c r="V132" i="26"/>
  <c r="U132" i="26"/>
  <c r="T132" i="26"/>
  <c r="S132" i="26"/>
  <c r="R132" i="26"/>
  <c r="Q132" i="26"/>
  <c r="P132" i="26"/>
  <c r="O132" i="26"/>
  <c r="N132" i="26"/>
  <c r="M132" i="26"/>
  <c r="L132" i="26"/>
  <c r="K132" i="26"/>
  <c r="J132" i="26"/>
  <c r="I132" i="26"/>
  <c r="H132" i="26"/>
  <c r="G132" i="26"/>
  <c r="F132" i="26"/>
  <c r="E132" i="26"/>
  <c r="D132" i="26"/>
  <c r="C132" i="26"/>
  <c r="B132" i="26"/>
  <c r="W131" i="26"/>
  <c r="V131" i="26"/>
  <c r="U131" i="26"/>
  <c r="T131" i="26"/>
  <c r="S131" i="26"/>
  <c r="R131" i="26"/>
  <c r="Q131" i="26"/>
  <c r="P131" i="26"/>
  <c r="O131" i="26"/>
  <c r="N131" i="26"/>
  <c r="M131" i="26"/>
  <c r="L131" i="26"/>
  <c r="K131" i="26"/>
  <c r="J131" i="26"/>
  <c r="I131" i="26"/>
  <c r="H131" i="26"/>
  <c r="G131" i="26"/>
  <c r="F131" i="26"/>
  <c r="E131" i="26"/>
  <c r="D131" i="26"/>
  <c r="C131" i="26"/>
  <c r="B131" i="26"/>
  <c r="W130" i="26"/>
  <c r="V130" i="26"/>
  <c r="U130" i="26"/>
  <c r="T130" i="26"/>
  <c r="S130" i="26"/>
  <c r="R130" i="26"/>
  <c r="Q130" i="26"/>
  <c r="P130" i="26"/>
  <c r="O130" i="26"/>
  <c r="N130" i="26"/>
  <c r="M130" i="26"/>
  <c r="L130" i="26"/>
  <c r="K130" i="26"/>
  <c r="J130" i="26"/>
  <c r="I130" i="26"/>
  <c r="H130" i="26"/>
  <c r="G130" i="26"/>
  <c r="F130" i="26"/>
  <c r="E130" i="26"/>
  <c r="D130" i="26"/>
  <c r="C130" i="26"/>
  <c r="B130" i="26"/>
  <c r="W129" i="26"/>
  <c r="V129" i="26"/>
  <c r="U129" i="26"/>
  <c r="T129" i="26"/>
  <c r="S129" i="26"/>
  <c r="R129" i="26"/>
  <c r="Q129" i="26"/>
  <c r="P129" i="26"/>
  <c r="O129" i="26"/>
  <c r="N129" i="26"/>
  <c r="M129" i="26"/>
  <c r="L129" i="26"/>
  <c r="K129" i="26"/>
  <c r="J129" i="26"/>
  <c r="I129" i="26"/>
  <c r="H129" i="26"/>
  <c r="G129" i="26"/>
  <c r="F129" i="26"/>
  <c r="E129" i="26"/>
  <c r="D129" i="26"/>
  <c r="C129" i="26"/>
  <c r="B129" i="26"/>
  <c r="W128" i="26"/>
  <c r="V128" i="26"/>
  <c r="U128" i="26"/>
  <c r="T128" i="26"/>
  <c r="S128" i="26"/>
  <c r="R128" i="26"/>
  <c r="Q128" i="26"/>
  <c r="P128" i="26"/>
  <c r="O128" i="26"/>
  <c r="N128" i="26"/>
  <c r="M128" i="26"/>
  <c r="L128" i="26"/>
  <c r="K128" i="26"/>
  <c r="J128" i="26"/>
  <c r="I128" i="26"/>
  <c r="H128" i="26"/>
  <c r="G128" i="26"/>
  <c r="F128" i="26"/>
  <c r="E128" i="26"/>
  <c r="D128" i="26"/>
  <c r="C128" i="26"/>
  <c r="B128" i="26"/>
  <c r="W127" i="26"/>
  <c r="V127" i="26"/>
  <c r="U127" i="26"/>
  <c r="T127" i="26"/>
  <c r="S127" i="26"/>
  <c r="R127" i="26"/>
  <c r="Q127" i="26"/>
  <c r="P127" i="26"/>
  <c r="O127" i="26"/>
  <c r="N127" i="26"/>
  <c r="M127" i="26"/>
  <c r="L127" i="26"/>
  <c r="K127" i="26"/>
  <c r="J127" i="26"/>
  <c r="I127" i="26"/>
  <c r="H127" i="26"/>
  <c r="G127" i="26"/>
  <c r="F127" i="26"/>
  <c r="E127" i="26"/>
  <c r="D127" i="26"/>
  <c r="C127" i="26"/>
  <c r="B127" i="26"/>
  <c r="W124" i="26"/>
  <c r="V124" i="26"/>
  <c r="U124" i="26"/>
  <c r="T124" i="26"/>
  <c r="S124" i="26"/>
  <c r="R124" i="26"/>
  <c r="Q124" i="26"/>
  <c r="P124" i="26"/>
  <c r="O124" i="26"/>
  <c r="N124" i="26"/>
  <c r="M124" i="26"/>
  <c r="L124" i="26"/>
  <c r="K124" i="26"/>
  <c r="J124" i="26"/>
  <c r="I124" i="26"/>
  <c r="H124" i="26"/>
  <c r="G124" i="26"/>
  <c r="F124" i="26"/>
  <c r="E124" i="26"/>
  <c r="D124" i="26"/>
  <c r="C124" i="26"/>
  <c r="B124" i="26"/>
  <c r="W123" i="26"/>
  <c r="V123" i="26"/>
  <c r="U123" i="26"/>
  <c r="T123" i="26"/>
  <c r="S123" i="26"/>
  <c r="R123" i="26"/>
  <c r="Q123" i="26"/>
  <c r="P123" i="26"/>
  <c r="O123" i="26"/>
  <c r="N123" i="26"/>
  <c r="M123" i="26"/>
  <c r="L123" i="26"/>
  <c r="K123" i="26"/>
  <c r="J123" i="26"/>
  <c r="I123" i="26"/>
  <c r="H123" i="26"/>
  <c r="G123" i="26"/>
  <c r="F123" i="26"/>
  <c r="E123" i="26"/>
  <c r="D123" i="26"/>
  <c r="C123" i="26"/>
  <c r="B123" i="26"/>
  <c r="W121" i="26"/>
  <c r="V121" i="26"/>
  <c r="U121" i="26"/>
  <c r="T121" i="26"/>
  <c r="S121" i="26"/>
  <c r="R121" i="26"/>
  <c r="Q121" i="26"/>
  <c r="P121" i="26"/>
  <c r="O121" i="26"/>
  <c r="N121" i="26"/>
  <c r="M121" i="26"/>
  <c r="L121" i="26"/>
  <c r="K121" i="26"/>
  <c r="J121" i="26"/>
  <c r="I121" i="26"/>
  <c r="H121" i="26"/>
  <c r="G121" i="26"/>
  <c r="F121" i="26"/>
  <c r="E121" i="26"/>
  <c r="D121" i="26"/>
  <c r="C121" i="26"/>
  <c r="B121" i="26"/>
  <c r="W120" i="26"/>
  <c r="V120" i="26"/>
  <c r="U120" i="26"/>
  <c r="T120" i="26"/>
  <c r="S120" i="26"/>
  <c r="R120" i="26"/>
  <c r="Q120" i="26"/>
  <c r="P120" i="26"/>
  <c r="O120" i="26"/>
  <c r="N120" i="26"/>
  <c r="M120" i="26"/>
  <c r="L120" i="26"/>
  <c r="K120" i="26"/>
  <c r="J120" i="26"/>
  <c r="I120" i="26"/>
  <c r="H120" i="26"/>
  <c r="G120" i="26"/>
  <c r="F120" i="26"/>
  <c r="E120" i="26"/>
  <c r="D120" i="26"/>
  <c r="C120" i="26"/>
  <c r="B120" i="26"/>
  <c r="M119" i="26"/>
  <c r="D119" i="26"/>
  <c r="W118" i="26"/>
  <c r="V118" i="26"/>
  <c r="U118" i="26"/>
  <c r="T118" i="26"/>
  <c r="S118" i="26"/>
  <c r="R118" i="26"/>
  <c r="Q118" i="26"/>
  <c r="P118" i="26"/>
  <c r="O118" i="26"/>
  <c r="N118" i="26"/>
  <c r="M118" i="26"/>
  <c r="L118" i="26"/>
  <c r="K118" i="26"/>
  <c r="J118" i="26"/>
  <c r="I118" i="26"/>
  <c r="H118" i="26"/>
  <c r="G118" i="26"/>
  <c r="F118" i="26"/>
  <c r="E118" i="26"/>
  <c r="D118" i="26"/>
  <c r="C118" i="26"/>
  <c r="B118" i="26"/>
  <c r="W117" i="26"/>
  <c r="V117" i="26"/>
  <c r="U117" i="26"/>
  <c r="T117" i="26"/>
  <c r="S117" i="26"/>
  <c r="R117" i="26"/>
  <c r="Q117" i="26"/>
  <c r="P117" i="26"/>
  <c r="O117" i="26"/>
  <c r="N117" i="26"/>
  <c r="M117" i="26"/>
  <c r="L117" i="26"/>
  <c r="K117" i="26"/>
  <c r="J117" i="26"/>
  <c r="I117" i="26"/>
  <c r="H117" i="26"/>
  <c r="G117" i="26"/>
  <c r="F117" i="26"/>
  <c r="E117" i="26"/>
  <c r="D117" i="26"/>
  <c r="C117" i="26"/>
  <c r="B117" i="26"/>
  <c r="W115" i="26"/>
  <c r="V115" i="26"/>
  <c r="U115" i="26"/>
  <c r="T115" i="26"/>
  <c r="S115" i="26"/>
  <c r="R115" i="26"/>
  <c r="Q115" i="26"/>
  <c r="P115" i="26"/>
  <c r="O115" i="26"/>
  <c r="N115" i="26"/>
  <c r="M115" i="26"/>
  <c r="L115" i="26"/>
  <c r="K115" i="26"/>
  <c r="K110" i="26" s="1"/>
  <c r="J115" i="26"/>
  <c r="I115" i="26"/>
  <c r="H115" i="26"/>
  <c r="G115" i="26"/>
  <c r="F115" i="26"/>
  <c r="E115" i="26"/>
  <c r="D115" i="26"/>
  <c r="C115" i="26"/>
  <c r="B115" i="26"/>
  <c r="W114" i="26"/>
  <c r="V114" i="26"/>
  <c r="U114" i="26"/>
  <c r="T114" i="26"/>
  <c r="S114" i="26"/>
  <c r="R114" i="26"/>
  <c r="Q114" i="26"/>
  <c r="P114" i="26"/>
  <c r="O114" i="26"/>
  <c r="N114" i="26"/>
  <c r="M114" i="26"/>
  <c r="L114" i="26"/>
  <c r="K114" i="26"/>
  <c r="J114" i="26"/>
  <c r="I114" i="26"/>
  <c r="H114" i="26"/>
  <c r="G114" i="26"/>
  <c r="F114" i="26"/>
  <c r="E114" i="26"/>
  <c r="D114" i="26"/>
  <c r="C114" i="26"/>
  <c r="B114" i="26"/>
  <c r="W113" i="26"/>
  <c r="V113" i="26"/>
  <c r="U113" i="26"/>
  <c r="T113" i="26"/>
  <c r="S113" i="26"/>
  <c r="R113" i="26"/>
  <c r="Q113" i="26"/>
  <c r="P113" i="26"/>
  <c r="O113" i="26"/>
  <c r="N113" i="26"/>
  <c r="M113" i="26"/>
  <c r="L113" i="26"/>
  <c r="K113" i="26"/>
  <c r="J113" i="26"/>
  <c r="I113" i="26"/>
  <c r="H113" i="26"/>
  <c r="G113" i="26"/>
  <c r="F113" i="26"/>
  <c r="E113" i="26"/>
  <c r="D113" i="26"/>
  <c r="C113" i="26"/>
  <c r="B113" i="26"/>
  <c r="W112" i="26"/>
  <c r="V112" i="26"/>
  <c r="U112" i="26"/>
  <c r="T112" i="26"/>
  <c r="S112" i="26"/>
  <c r="R112" i="26"/>
  <c r="Q112" i="26"/>
  <c r="P112" i="26"/>
  <c r="O112" i="26"/>
  <c r="N112" i="26"/>
  <c r="M112" i="26"/>
  <c r="L112" i="26"/>
  <c r="K112" i="26"/>
  <c r="J112" i="26"/>
  <c r="I112" i="26"/>
  <c r="H112" i="26"/>
  <c r="G112" i="26"/>
  <c r="F112" i="26"/>
  <c r="E112" i="26"/>
  <c r="D112" i="26"/>
  <c r="C112" i="26"/>
  <c r="B112" i="26"/>
  <c r="W111" i="26"/>
  <c r="V111" i="26"/>
  <c r="U111" i="26"/>
  <c r="T111" i="26"/>
  <c r="S111" i="26"/>
  <c r="R111" i="26"/>
  <c r="Q111" i="26"/>
  <c r="P111" i="26"/>
  <c r="O111" i="26"/>
  <c r="N111" i="26"/>
  <c r="M111" i="26"/>
  <c r="L111" i="26"/>
  <c r="K111" i="26"/>
  <c r="J111" i="26"/>
  <c r="I111" i="26"/>
  <c r="H111" i="26"/>
  <c r="G111" i="26"/>
  <c r="F111" i="26"/>
  <c r="E111" i="26"/>
  <c r="D111" i="26"/>
  <c r="C111" i="26"/>
  <c r="B111" i="26"/>
  <c r="W108" i="26"/>
  <c r="V108" i="26"/>
  <c r="U108" i="26"/>
  <c r="T108" i="26"/>
  <c r="S108" i="26"/>
  <c r="R108" i="26"/>
  <c r="Q108" i="26"/>
  <c r="P108" i="26"/>
  <c r="O108" i="26"/>
  <c r="N108" i="26"/>
  <c r="M108" i="26"/>
  <c r="L108" i="26"/>
  <c r="K108" i="26"/>
  <c r="J108" i="26"/>
  <c r="I108" i="26"/>
  <c r="H108" i="26"/>
  <c r="G108" i="26"/>
  <c r="F108" i="26"/>
  <c r="E108" i="26"/>
  <c r="D108" i="26"/>
  <c r="C108" i="26"/>
  <c r="B108" i="26"/>
  <c r="W107" i="26"/>
  <c r="V107" i="26"/>
  <c r="U107" i="26"/>
  <c r="T107" i="26"/>
  <c r="S107" i="26"/>
  <c r="R107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W106" i="26"/>
  <c r="V106" i="26"/>
  <c r="U106" i="26"/>
  <c r="T106" i="26"/>
  <c r="S106" i="26"/>
  <c r="R106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R105" i="26"/>
  <c r="K105" i="26"/>
  <c r="W104" i="26"/>
  <c r="V104" i="26"/>
  <c r="U104" i="26"/>
  <c r="T104" i="26"/>
  <c r="S104" i="26"/>
  <c r="R104" i="26"/>
  <c r="Q104" i="26"/>
  <c r="P104" i="26"/>
  <c r="O104" i="26"/>
  <c r="N104" i="26"/>
  <c r="M104" i="26"/>
  <c r="L104" i="26"/>
  <c r="K104" i="26"/>
  <c r="J104" i="26"/>
  <c r="I104" i="26"/>
  <c r="H104" i="26"/>
  <c r="G104" i="26"/>
  <c r="F104" i="26"/>
  <c r="E104" i="26"/>
  <c r="D104" i="26"/>
  <c r="C104" i="26"/>
  <c r="B104" i="26"/>
  <c r="W103" i="26"/>
  <c r="V103" i="26"/>
  <c r="U103" i="26"/>
  <c r="T103" i="26"/>
  <c r="S103" i="26"/>
  <c r="R103" i="26"/>
  <c r="Q103" i="26"/>
  <c r="P103" i="26"/>
  <c r="O103" i="26"/>
  <c r="N103" i="26"/>
  <c r="M103" i="26"/>
  <c r="L103" i="26"/>
  <c r="K103" i="26"/>
  <c r="J103" i="26"/>
  <c r="I103" i="26"/>
  <c r="H103" i="26"/>
  <c r="G103" i="26"/>
  <c r="F103" i="26"/>
  <c r="E103" i="26"/>
  <c r="D103" i="26"/>
  <c r="C103" i="26"/>
  <c r="B103" i="26"/>
  <c r="W102" i="26"/>
  <c r="V102" i="26"/>
  <c r="U102" i="26"/>
  <c r="T102" i="26"/>
  <c r="S102" i="26"/>
  <c r="S98" i="26" s="1"/>
  <c r="R102" i="26"/>
  <c r="Q102" i="26"/>
  <c r="P102" i="26"/>
  <c r="O102" i="26"/>
  <c r="N102" i="26"/>
  <c r="M102" i="26"/>
  <c r="L102" i="26"/>
  <c r="K102" i="26"/>
  <c r="J102" i="26"/>
  <c r="I102" i="26"/>
  <c r="H102" i="26"/>
  <c r="G102" i="26"/>
  <c r="F102" i="26"/>
  <c r="E102" i="26"/>
  <c r="D102" i="26"/>
  <c r="C102" i="26"/>
  <c r="B102" i="26"/>
  <c r="W101" i="26"/>
  <c r="V101" i="26"/>
  <c r="U101" i="26"/>
  <c r="T101" i="26"/>
  <c r="S101" i="26"/>
  <c r="R101" i="26"/>
  <c r="Q101" i="26"/>
  <c r="P101" i="26"/>
  <c r="O101" i="26"/>
  <c r="N101" i="26"/>
  <c r="M101" i="26"/>
  <c r="L101" i="26"/>
  <c r="K101" i="26"/>
  <c r="J101" i="26"/>
  <c r="I101" i="26"/>
  <c r="H101" i="26"/>
  <c r="G101" i="26"/>
  <c r="F101" i="26"/>
  <c r="E101" i="26"/>
  <c r="D101" i="26"/>
  <c r="C101" i="26"/>
  <c r="B101" i="26"/>
  <c r="W100" i="26"/>
  <c r="V100" i="26"/>
  <c r="U100" i="26"/>
  <c r="T100" i="26"/>
  <c r="S100" i="26"/>
  <c r="R100" i="26"/>
  <c r="Q100" i="26"/>
  <c r="P100" i="26"/>
  <c r="O100" i="26"/>
  <c r="N100" i="26"/>
  <c r="M100" i="26"/>
  <c r="L100" i="26"/>
  <c r="K100" i="26"/>
  <c r="J100" i="26"/>
  <c r="I100" i="26"/>
  <c r="H100" i="26"/>
  <c r="G100" i="26"/>
  <c r="F100" i="26"/>
  <c r="E100" i="26"/>
  <c r="D100" i="26"/>
  <c r="C100" i="26"/>
  <c r="B100" i="26"/>
  <c r="W99" i="26"/>
  <c r="V99" i="26"/>
  <c r="U99" i="26"/>
  <c r="T99" i="26"/>
  <c r="S99" i="26"/>
  <c r="R99" i="26"/>
  <c r="Q99" i="26"/>
  <c r="P99" i="26"/>
  <c r="O99" i="26"/>
  <c r="N99" i="26"/>
  <c r="M99" i="26"/>
  <c r="L99" i="26"/>
  <c r="K99" i="26"/>
  <c r="J99" i="26"/>
  <c r="J98" i="26" s="1"/>
  <c r="I99" i="26"/>
  <c r="H99" i="26"/>
  <c r="G99" i="26"/>
  <c r="F99" i="26"/>
  <c r="E99" i="26"/>
  <c r="D99" i="26"/>
  <c r="C99" i="26"/>
  <c r="B99" i="26"/>
  <c r="T98" i="26"/>
  <c r="W69" i="26"/>
  <c r="W122" i="26" s="1"/>
  <c r="V69" i="26"/>
  <c r="U69" i="26"/>
  <c r="T69" i="26"/>
  <c r="S69" i="26"/>
  <c r="R69" i="26"/>
  <c r="Q69" i="26"/>
  <c r="Q122" i="26" s="1"/>
  <c r="P69" i="26"/>
  <c r="O69" i="26"/>
  <c r="O122" i="26" s="1"/>
  <c r="N69" i="26"/>
  <c r="M69" i="26"/>
  <c r="L69" i="26"/>
  <c r="K69" i="26"/>
  <c r="J69" i="26"/>
  <c r="I69" i="26"/>
  <c r="I122" i="26" s="1"/>
  <c r="H69" i="26"/>
  <c r="G69" i="26"/>
  <c r="G122" i="26" s="1"/>
  <c r="F69" i="26"/>
  <c r="E69" i="26"/>
  <c r="D69" i="26"/>
  <c r="C69" i="26"/>
  <c r="B69" i="26"/>
  <c r="W56" i="26"/>
  <c r="V56" i="26"/>
  <c r="U56" i="26"/>
  <c r="U119" i="26" s="1"/>
  <c r="T56" i="26"/>
  <c r="T119" i="26" s="1"/>
  <c r="S56" i="26"/>
  <c r="S119" i="26" s="1"/>
  <c r="R56" i="26"/>
  <c r="Q56" i="26"/>
  <c r="P56" i="26"/>
  <c r="O56" i="26"/>
  <c r="N56" i="26"/>
  <c r="M56" i="26"/>
  <c r="L56" i="26"/>
  <c r="L119" i="26" s="1"/>
  <c r="K56" i="26"/>
  <c r="J56" i="26"/>
  <c r="I56" i="26"/>
  <c r="H56" i="26"/>
  <c r="G56" i="26"/>
  <c r="F56" i="26"/>
  <c r="E56" i="26"/>
  <c r="E119" i="26" s="1"/>
  <c r="D56" i="26"/>
  <c r="C56" i="26"/>
  <c r="B56" i="26"/>
  <c r="W43" i="26"/>
  <c r="V43" i="26"/>
  <c r="U43" i="26"/>
  <c r="U116" i="26" s="1"/>
  <c r="T43" i="26"/>
  <c r="S43" i="26"/>
  <c r="S116" i="26" s="1"/>
  <c r="R43" i="26"/>
  <c r="Q43" i="26"/>
  <c r="P43" i="26"/>
  <c r="O43" i="26"/>
  <c r="N43" i="26"/>
  <c r="M43" i="26"/>
  <c r="M116" i="26" s="1"/>
  <c r="L43" i="26"/>
  <c r="K43" i="26"/>
  <c r="K116" i="26" s="1"/>
  <c r="J43" i="26"/>
  <c r="I43" i="26"/>
  <c r="H43" i="26"/>
  <c r="G43" i="26"/>
  <c r="G116" i="26" s="1"/>
  <c r="F43" i="26"/>
  <c r="E43" i="26"/>
  <c r="E116" i="26" s="1"/>
  <c r="D43" i="26"/>
  <c r="C43" i="26"/>
  <c r="C116" i="26" s="1"/>
  <c r="B43" i="26"/>
  <c r="W17" i="26"/>
  <c r="V17" i="26"/>
  <c r="U17" i="26"/>
  <c r="T17" i="26"/>
  <c r="T105" i="26" s="1"/>
  <c r="S17" i="26"/>
  <c r="R17" i="26"/>
  <c r="Q17" i="26"/>
  <c r="Q105" i="26" s="1"/>
  <c r="P17" i="26"/>
  <c r="P105" i="26" s="1"/>
  <c r="O17" i="26"/>
  <c r="N17" i="26"/>
  <c r="M17" i="26"/>
  <c r="L17" i="26"/>
  <c r="L105" i="26" s="1"/>
  <c r="K17" i="26"/>
  <c r="J17" i="26"/>
  <c r="J105" i="26" s="1"/>
  <c r="I17" i="26"/>
  <c r="I143" i="26" s="1"/>
  <c r="H17" i="26"/>
  <c r="H143" i="26" s="1"/>
  <c r="G17" i="26"/>
  <c r="F17" i="26"/>
  <c r="E17" i="26"/>
  <c r="D17" i="26"/>
  <c r="D105" i="26" s="1"/>
  <c r="C17" i="26"/>
  <c r="C105" i="26" s="1"/>
  <c r="B17" i="26"/>
  <c r="B143" i="26" s="1"/>
  <c r="A1" i="26"/>
  <c r="W162" i="25"/>
  <c r="V162" i="25"/>
  <c r="U162" i="25"/>
  <c r="T162" i="25"/>
  <c r="S162" i="25"/>
  <c r="R162" i="25"/>
  <c r="Q162" i="25"/>
  <c r="P162" i="25"/>
  <c r="O162" i="25"/>
  <c r="N162" i="25"/>
  <c r="M162" i="25"/>
  <c r="L162" i="25"/>
  <c r="K162" i="25"/>
  <c r="J162" i="25"/>
  <c r="I162" i="25"/>
  <c r="H162" i="25"/>
  <c r="G162" i="25"/>
  <c r="F162" i="25"/>
  <c r="E162" i="25"/>
  <c r="D162" i="25"/>
  <c r="C162" i="25"/>
  <c r="B162" i="25"/>
  <c r="W161" i="25"/>
  <c r="V161" i="25"/>
  <c r="U161" i="25"/>
  <c r="T161" i="25"/>
  <c r="S161" i="25"/>
  <c r="R161" i="25"/>
  <c r="Q161" i="25"/>
  <c r="P161" i="25"/>
  <c r="O161" i="25"/>
  <c r="N161" i="25"/>
  <c r="M161" i="25"/>
  <c r="L161" i="25"/>
  <c r="K161" i="25"/>
  <c r="J161" i="25"/>
  <c r="I161" i="25"/>
  <c r="H161" i="25"/>
  <c r="G161" i="25"/>
  <c r="F161" i="25"/>
  <c r="E161" i="25"/>
  <c r="D161" i="25"/>
  <c r="C161" i="25"/>
  <c r="B161" i="25"/>
  <c r="W160" i="25"/>
  <c r="V160" i="25"/>
  <c r="U160" i="25"/>
  <c r="T160" i="25"/>
  <c r="S160" i="25"/>
  <c r="R160" i="25"/>
  <c r="Q160" i="25"/>
  <c r="P160" i="25"/>
  <c r="O160" i="25"/>
  <c r="O156" i="25" s="1"/>
  <c r="N160" i="25"/>
  <c r="M160" i="25"/>
  <c r="L160" i="25"/>
  <c r="K160" i="25"/>
  <c r="J160" i="25"/>
  <c r="I160" i="25"/>
  <c r="H160" i="25"/>
  <c r="G160" i="25"/>
  <c r="F160" i="25"/>
  <c r="E160" i="25"/>
  <c r="D160" i="25"/>
  <c r="C160" i="25"/>
  <c r="B160" i="25"/>
  <c r="W159" i="25"/>
  <c r="V159" i="25"/>
  <c r="U159" i="25"/>
  <c r="T159" i="25"/>
  <c r="S159" i="25"/>
  <c r="R159" i="25"/>
  <c r="Q159" i="25"/>
  <c r="P159" i="25"/>
  <c r="O159" i="25"/>
  <c r="N159" i="25"/>
  <c r="M159" i="25"/>
  <c r="L159" i="25"/>
  <c r="K159" i="25"/>
  <c r="J159" i="25"/>
  <c r="I159" i="25"/>
  <c r="H159" i="25"/>
  <c r="G159" i="25"/>
  <c r="F159" i="25"/>
  <c r="E159" i="25"/>
  <c r="D159" i="25"/>
  <c r="C159" i="25"/>
  <c r="B159" i="25"/>
  <c r="W158" i="25"/>
  <c r="V158" i="25"/>
  <c r="U158" i="25"/>
  <c r="T158" i="25"/>
  <c r="S158" i="25"/>
  <c r="R158" i="25"/>
  <c r="Q158" i="25"/>
  <c r="P158" i="25"/>
  <c r="O158" i="25"/>
  <c r="N158" i="25"/>
  <c r="M158" i="25"/>
  <c r="L158" i="25"/>
  <c r="K158" i="25"/>
  <c r="J158" i="25"/>
  <c r="I158" i="25"/>
  <c r="H158" i="25"/>
  <c r="G158" i="25"/>
  <c r="F158" i="25"/>
  <c r="E158" i="25"/>
  <c r="D158" i="25"/>
  <c r="C158" i="25"/>
  <c r="B158" i="25"/>
  <c r="W157" i="25"/>
  <c r="V157" i="25"/>
  <c r="U157" i="25"/>
  <c r="T157" i="25"/>
  <c r="S157" i="25"/>
  <c r="R157" i="25"/>
  <c r="Q157" i="25"/>
  <c r="P157" i="25"/>
  <c r="O157" i="25"/>
  <c r="N157" i="25"/>
  <c r="M157" i="25"/>
  <c r="L157" i="25"/>
  <c r="K157" i="25"/>
  <c r="J157" i="25"/>
  <c r="I157" i="25"/>
  <c r="H157" i="25"/>
  <c r="G157" i="25"/>
  <c r="F157" i="25"/>
  <c r="E157" i="25"/>
  <c r="E156" i="25" s="1"/>
  <c r="D157" i="25"/>
  <c r="C157" i="25"/>
  <c r="B157" i="25"/>
  <c r="W151" i="25"/>
  <c r="V151" i="25"/>
  <c r="U151" i="25"/>
  <c r="T151" i="25"/>
  <c r="S151" i="25"/>
  <c r="R151" i="25"/>
  <c r="Q151" i="25"/>
  <c r="P151" i="25"/>
  <c r="O151" i="25"/>
  <c r="N151" i="25"/>
  <c r="M151" i="25"/>
  <c r="L151" i="25"/>
  <c r="K151" i="25"/>
  <c r="J151" i="25"/>
  <c r="I151" i="25"/>
  <c r="H151" i="25"/>
  <c r="G151" i="25"/>
  <c r="F151" i="25"/>
  <c r="E151" i="25"/>
  <c r="D151" i="25"/>
  <c r="C151" i="25"/>
  <c r="B151" i="25"/>
  <c r="W150" i="25"/>
  <c r="V150" i="25"/>
  <c r="U150" i="25"/>
  <c r="T150" i="25"/>
  <c r="S150" i="25"/>
  <c r="R150" i="25"/>
  <c r="Q150" i="25"/>
  <c r="P150" i="25"/>
  <c r="O150" i="25"/>
  <c r="N150" i="25"/>
  <c r="M150" i="25"/>
  <c r="L150" i="25"/>
  <c r="K150" i="25"/>
  <c r="J150" i="25"/>
  <c r="I150" i="25"/>
  <c r="H150" i="25"/>
  <c r="G150" i="25"/>
  <c r="F150" i="25"/>
  <c r="E150" i="25"/>
  <c r="D150" i="25"/>
  <c r="C150" i="25"/>
  <c r="B150" i="25"/>
  <c r="W149" i="25"/>
  <c r="V149" i="25"/>
  <c r="U149" i="25"/>
  <c r="T149" i="25"/>
  <c r="S149" i="25"/>
  <c r="R149" i="25"/>
  <c r="Q149" i="25"/>
  <c r="P149" i="25"/>
  <c r="O149" i="25"/>
  <c r="N149" i="25"/>
  <c r="M149" i="25"/>
  <c r="L149" i="25"/>
  <c r="K149" i="25"/>
  <c r="J149" i="25"/>
  <c r="I149" i="25"/>
  <c r="H149" i="25"/>
  <c r="G149" i="25"/>
  <c r="F149" i="25"/>
  <c r="E149" i="25"/>
  <c r="D149" i="25"/>
  <c r="C149" i="25"/>
  <c r="B149" i="25"/>
  <c r="W148" i="25"/>
  <c r="V148" i="25"/>
  <c r="U148" i="25"/>
  <c r="T148" i="25"/>
  <c r="S148" i="25"/>
  <c r="R148" i="25"/>
  <c r="Q148" i="25"/>
  <c r="P148" i="25"/>
  <c r="O148" i="25"/>
  <c r="N148" i="25"/>
  <c r="M148" i="25"/>
  <c r="L148" i="25"/>
  <c r="K148" i="25"/>
  <c r="J148" i="25"/>
  <c r="I148" i="25"/>
  <c r="H148" i="25"/>
  <c r="G148" i="25"/>
  <c r="F148" i="25"/>
  <c r="E148" i="25"/>
  <c r="D148" i="25"/>
  <c r="C148" i="25"/>
  <c r="B148" i="25"/>
  <c r="W147" i="25"/>
  <c r="V147" i="25"/>
  <c r="U147" i="25"/>
  <c r="T147" i="25"/>
  <c r="S147" i="25"/>
  <c r="R147" i="25"/>
  <c r="Q147" i="25"/>
  <c r="P147" i="25"/>
  <c r="O147" i="25"/>
  <c r="N147" i="25"/>
  <c r="M147" i="25"/>
  <c r="L147" i="25"/>
  <c r="K147" i="25"/>
  <c r="J147" i="25"/>
  <c r="I147" i="25"/>
  <c r="H147" i="25"/>
  <c r="G147" i="25"/>
  <c r="F147" i="25"/>
  <c r="E147" i="25"/>
  <c r="D147" i="25"/>
  <c r="C147" i="25"/>
  <c r="B147" i="25"/>
  <c r="W144" i="25"/>
  <c r="V144" i="25"/>
  <c r="U144" i="25"/>
  <c r="T144" i="25"/>
  <c r="S144" i="25"/>
  <c r="R144" i="25"/>
  <c r="Q144" i="25"/>
  <c r="P144" i="25"/>
  <c r="O144" i="25"/>
  <c r="N144" i="25"/>
  <c r="M144" i="25"/>
  <c r="L144" i="25"/>
  <c r="K144" i="25"/>
  <c r="J144" i="25"/>
  <c r="I144" i="25"/>
  <c r="H144" i="25"/>
  <c r="G144" i="25"/>
  <c r="F144" i="25"/>
  <c r="E144" i="25"/>
  <c r="D144" i="25"/>
  <c r="C144" i="25"/>
  <c r="B144" i="25"/>
  <c r="D143" i="25"/>
  <c r="W142" i="25"/>
  <c r="V142" i="25"/>
  <c r="U142" i="25"/>
  <c r="T142" i="25"/>
  <c r="S142" i="25"/>
  <c r="R142" i="25"/>
  <c r="Q142" i="25"/>
  <c r="P142" i="25"/>
  <c r="O142" i="25"/>
  <c r="N142" i="25"/>
  <c r="M142" i="25"/>
  <c r="L142" i="25"/>
  <c r="K142" i="25"/>
  <c r="J142" i="25"/>
  <c r="I142" i="25"/>
  <c r="H142" i="25"/>
  <c r="G142" i="25"/>
  <c r="F142" i="25"/>
  <c r="E142" i="25"/>
  <c r="D142" i="25"/>
  <c r="C142" i="25"/>
  <c r="B142" i="25"/>
  <c r="W141" i="25"/>
  <c r="V141" i="25"/>
  <c r="U141" i="25"/>
  <c r="T141" i="25"/>
  <c r="S141" i="25"/>
  <c r="R141" i="25"/>
  <c r="Q141" i="25"/>
  <c r="P141" i="25"/>
  <c r="O141" i="25"/>
  <c r="N141" i="25"/>
  <c r="M141" i="25"/>
  <c r="L141" i="25"/>
  <c r="K141" i="25"/>
  <c r="J141" i="25"/>
  <c r="I141" i="25"/>
  <c r="H141" i="25"/>
  <c r="G141" i="25"/>
  <c r="F141" i="25"/>
  <c r="E141" i="25"/>
  <c r="D141" i="25"/>
  <c r="C141" i="25"/>
  <c r="B141" i="25"/>
  <c r="W140" i="25"/>
  <c r="V140" i="25"/>
  <c r="U140" i="25"/>
  <c r="T140" i="25"/>
  <c r="S140" i="25"/>
  <c r="R140" i="25"/>
  <c r="Q140" i="25"/>
  <c r="P140" i="25"/>
  <c r="O140" i="25"/>
  <c r="N140" i="25"/>
  <c r="M140" i="25"/>
  <c r="L140" i="25"/>
  <c r="K140" i="25"/>
  <c r="J140" i="25"/>
  <c r="I140" i="25"/>
  <c r="H140" i="25"/>
  <c r="G140" i="25"/>
  <c r="F140" i="25"/>
  <c r="E140" i="25"/>
  <c r="D140" i="25"/>
  <c r="C140" i="25"/>
  <c r="B140" i="25"/>
  <c r="W139" i="25"/>
  <c r="V139" i="25"/>
  <c r="U139" i="25"/>
  <c r="T139" i="25"/>
  <c r="S139" i="25"/>
  <c r="R139" i="25"/>
  <c r="Q139" i="25"/>
  <c r="P139" i="25"/>
  <c r="O139" i="25"/>
  <c r="N139" i="25"/>
  <c r="M139" i="25"/>
  <c r="L139" i="25"/>
  <c r="K139" i="25"/>
  <c r="J139" i="25"/>
  <c r="I139" i="25"/>
  <c r="H139" i="25"/>
  <c r="G139" i="25"/>
  <c r="F139" i="25"/>
  <c r="E139" i="25"/>
  <c r="D139" i="25"/>
  <c r="C139" i="25"/>
  <c r="B139" i="25"/>
  <c r="W138" i="25"/>
  <c r="V138" i="25"/>
  <c r="U138" i="25"/>
  <c r="T138" i="25"/>
  <c r="S138" i="25"/>
  <c r="R138" i="25"/>
  <c r="Q138" i="25"/>
  <c r="P138" i="25"/>
  <c r="O138" i="25"/>
  <c r="N138" i="25"/>
  <c r="M138" i="25"/>
  <c r="L138" i="25"/>
  <c r="K138" i="25"/>
  <c r="J138" i="25"/>
  <c r="I138" i="25"/>
  <c r="H138" i="25"/>
  <c r="G138" i="25"/>
  <c r="F138" i="25"/>
  <c r="E138" i="25"/>
  <c r="D138" i="25"/>
  <c r="C138" i="25"/>
  <c r="B138" i="25"/>
  <c r="W137" i="25"/>
  <c r="V137" i="25"/>
  <c r="U137" i="25"/>
  <c r="T137" i="25"/>
  <c r="S137" i="25"/>
  <c r="R137" i="25"/>
  <c r="Q137" i="25"/>
  <c r="P137" i="25"/>
  <c r="O137" i="25"/>
  <c r="N137" i="25"/>
  <c r="M137" i="25"/>
  <c r="L137" i="25"/>
  <c r="K137" i="25"/>
  <c r="J137" i="25"/>
  <c r="I137" i="25"/>
  <c r="H137" i="25"/>
  <c r="G137" i="25"/>
  <c r="F137" i="25"/>
  <c r="E137" i="25"/>
  <c r="D137" i="25"/>
  <c r="C137" i="25"/>
  <c r="B137" i="25"/>
  <c r="W132" i="25"/>
  <c r="V132" i="25"/>
  <c r="U132" i="25"/>
  <c r="T132" i="25"/>
  <c r="S132" i="25"/>
  <c r="R132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D132" i="25"/>
  <c r="C132" i="25"/>
  <c r="B132" i="25"/>
  <c r="W131" i="25"/>
  <c r="V131" i="25"/>
  <c r="U131" i="25"/>
  <c r="T131" i="25"/>
  <c r="S131" i="25"/>
  <c r="R131" i="25"/>
  <c r="Q131" i="25"/>
  <c r="P131" i="25"/>
  <c r="O131" i="25"/>
  <c r="N131" i="25"/>
  <c r="M131" i="25"/>
  <c r="L131" i="25"/>
  <c r="K131" i="25"/>
  <c r="J131" i="25"/>
  <c r="I131" i="25"/>
  <c r="H131" i="25"/>
  <c r="G131" i="25"/>
  <c r="F131" i="25"/>
  <c r="E131" i="25"/>
  <c r="D131" i="25"/>
  <c r="C131" i="25"/>
  <c r="B131" i="25"/>
  <c r="W130" i="25"/>
  <c r="V130" i="25"/>
  <c r="U130" i="25"/>
  <c r="T130" i="25"/>
  <c r="S130" i="25"/>
  <c r="R130" i="25"/>
  <c r="Q130" i="25"/>
  <c r="P130" i="25"/>
  <c r="O130" i="25"/>
  <c r="N130" i="25"/>
  <c r="M130" i="25"/>
  <c r="L130" i="25"/>
  <c r="K130" i="25"/>
  <c r="J130" i="25"/>
  <c r="I130" i="25"/>
  <c r="H130" i="25"/>
  <c r="G130" i="25"/>
  <c r="F130" i="25"/>
  <c r="E130" i="25"/>
  <c r="D130" i="25"/>
  <c r="C130" i="25"/>
  <c r="B130" i="25"/>
  <c r="W129" i="25"/>
  <c r="V129" i="25"/>
  <c r="U129" i="25"/>
  <c r="T129" i="25"/>
  <c r="S129" i="25"/>
  <c r="R129" i="25"/>
  <c r="Q129" i="25"/>
  <c r="P129" i="25"/>
  <c r="O129" i="25"/>
  <c r="N129" i="25"/>
  <c r="M129" i="25"/>
  <c r="L129" i="25"/>
  <c r="K129" i="25"/>
  <c r="J129" i="25"/>
  <c r="I129" i="25"/>
  <c r="H129" i="25"/>
  <c r="G129" i="25"/>
  <c r="F129" i="25"/>
  <c r="E129" i="25"/>
  <c r="D129" i="25"/>
  <c r="C129" i="25"/>
  <c r="B129" i="25"/>
  <c r="W128" i="25"/>
  <c r="V128" i="25"/>
  <c r="U128" i="25"/>
  <c r="T128" i="25"/>
  <c r="S128" i="25"/>
  <c r="R128" i="25"/>
  <c r="Q128" i="25"/>
  <c r="P128" i="25"/>
  <c r="O128" i="25"/>
  <c r="N128" i="25"/>
  <c r="M128" i="25"/>
  <c r="L128" i="25"/>
  <c r="K128" i="25"/>
  <c r="J128" i="25"/>
  <c r="I128" i="25"/>
  <c r="H128" i="25"/>
  <c r="G128" i="25"/>
  <c r="F128" i="25"/>
  <c r="E128" i="25"/>
  <c r="D128" i="25"/>
  <c r="C128" i="25"/>
  <c r="B128" i="25"/>
  <c r="W127" i="25"/>
  <c r="V127" i="25"/>
  <c r="U127" i="25"/>
  <c r="T127" i="25"/>
  <c r="S127" i="25"/>
  <c r="S126" i="25" s="1"/>
  <c r="R127" i="25"/>
  <c r="Q127" i="25"/>
  <c r="P127" i="25"/>
  <c r="O127" i="25"/>
  <c r="N127" i="25"/>
  <c r="M127" i="25"/>
  <c r="L127" i="25"/>
  <c r="K127" i="25"/>
  <c r="K126" i="25" s="1"/>
  <c r="J127" i="25"/>
  <c r="I127" i="25"/>
  <c r="H127" i="25"/>
  <c r="G127" i="25"/>
  <c r="F127" i="25"/>
  <c r="E127" i="25"/>
  <c r="D127" i="25"/>
  <c r="C127" i="25"/>
  <c r="B127" i="25"/>
  <c r="W124" i="25"/>
  <c r="V124" i="25"/>
  <c r="U124" i="25"/>
  <c r="T124" i="25"/>
  <c r="S124" i="25"/>
  <c r="R124" i="25"/>
  <c r="Q124" i="25"/>
  <c r="P124" i="25"/>
  <c r="O124" i="25"/>
  <c r="N124" i="25"/>
  <c r="M124" i="25"/>
  <c r="L124" i="25"/>
  <c r="K124" i="25"/>
  <c r="J124" i="25"/>
  <c r="I124" i="25"/>
  <c r="H124" i="25"/>
  <c r="G124" i="25"/>
  <c r="F124" i="25"/>
  <c r="E124" i="25"/>
  <c r="D124" i="25"/>
  <c r="C124" i="25"/>
  <c r="B124" i="25"/>
  <c r="W123" i="25"/>
  <c r="V123" i="25"/>
  <c r="U123" i="25"/>
  <c r="T123" i="25"/>
  <c r="S123" i="25"/>
  <c r="R123" i="25"/>
  <c r="Q123" i="25"/>
  <c r="P123" i="25"/>
  <c r="O123" i="25"/>
  <c r="N123" i="25"/>
  <c r="M123" i="25"/>
  <c r="L123" i="25"/>
  <c r="K123" i="25"/>
  <c r="J123" i="25"/>
  <c r="I123" i="25"/>
  <c r="H123" i="25"/>
  <c r="G123" i="25"/>
  <c r="F123" i="25"/>
  <c r="E123" i="25"/>
  <c r="D123" i="25"/>
  <c r="C123" i="25"/>
  <c r="B123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C121" i="25"/>
  <c r="B121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B118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B117" i="25"/>
  <c r="W115" i="25"/>
  <c r="V115" i="25"/>
  <c r="U115" i="25"/>
  <c r="T115" i="25"/>
  <c r="S115" i="25"/>
  <c r="R115" i="25"/>
  <c r="Q115" i="25"/>
  <c r="P115" i="25"/>
  <c r="O115" i="25"/>
  <c r="N115" i="25"/>
  <c r="M115" i="25"/>
  <c r="L115" i="25"/>
  <c r="K115" i="25"/>
  <c r="J115" i="25"/>
  <c r="I115" i="25"/>
  <c r="H115" i="25"/>
  <c r="G115" i="25"/>
  <c r="F115" i="25"/>
  <c r="E115" i="25"/>
  <c r="D115" i="25"/>
  <c r="C115" i="25"/>
  <c r="B115" i="25"/>
  <c r="W114" i="25"/>
  <c r="V114" i="25"/>
  <c r="U114" i="25"/>
  <c r="T114" i="25"/>
  <c r="S114" i="25"/>
  <c r="R114" i="25"/>
  <c r="Q114" i="25"/>
  <c r="P114" i="25"/>
  <c r="O114" i="25"/>
  <c r="N114" i="25"/>
  <c r="M114" i="25"/>
  <c r="L114" i="25"/>
  <c r="K114" i="25"/>
  <c r="J114" i="25"/>
  <c r="I114" i="25"/>
  <c r="H114" i="25"/>
  <c r="G114" i="25"/>
  <c r="F114" i="25"/>
  <c r="E114" i="25"/>
  <c r="D114" i="25"/>
  <c r="C114" i="25"/>
  <c r="B114" i="25"/>
  <c r="W113" i="25"/>
  <c r="V113" i="25"/>
  <c r="U113" i="25"/>
  <c r="T113" i="25"/>
  <c r="S113" i="25"/>
  <c r="R113" i="25"/>
  <c r="Q113" i="25"/>
  <c r="P113" i="25"/>
  <c r="O113" i="25"/>
  <c r="N113" i="25"/>
  <c r="M113" i="25"/>
  <c r="L113" i="25"/>
  <c r="K113" i="25"/>
  <c r="J113" i="25"/>
  <c r="I113" i="25"/>
  <c r="H113" i="25"/>
  <c r="G113" i="25"/>
  <c r="F113" i="25"/>
  <c r="E113" i="25"/>
  <c r="D113" i="25"/>
  <c r="C113" i="25"/>
  <c r="B113" i="25"/>
  <c r="W112" i="25"/>
  <c r="V112" i="25"/>
  <c r="U112" i="25"/>
  <c r="T112" i="25"/>
  <c r="S112" i="25"/>
  <c r="R112" i="25"/>
  <c r="Q112" i="25"/>
  <c r="Q110" i="25" s="1"/>
  <c r="P112" i="25"/>
  <c r="O112" i="25"/>
  <c r="N112" i="25"/>
  <c r="M112" i="25"/>
  <c r="L112" i="25"/>
  <c r="K112" i="25"/>
  <c r="J112" i="25"/>
  <c r="I112" i="25"/>
  <c r="H112" i="25"/>
  <c r="G112" i="25"/>
  <c r="F112" i="25"/>
  <c r="E112" i="25"/>
  <c r="D112" i="25"/>
  <c r="C112" i="25"/>
  <c r="B112" i="25"/>
  <c r="W111" i="25"/>
  <c r="V111" i="25"/>
  <c r="U111" i="25"/>
  <c r="T111" i="25"/>
  <c r="S111" i="25"/>
  <c r="R111" i="25"/>
  <c r="R110" i="25" s="1"/>
  <c r="Q111" i="25"/>
  <c r="P111" i="25"/>
  <c r="O111" i="25"/>
  <c r="N111" i="25"/>
  <c r="M111" i="25"/>
  <c r="L111" i="25"/>
  <c r="K111" i="25"/>
  <c r="J111" i="25"/>
  <c r="I111" i="25"/>
  <c r="H111" i="25"/>
  <c r="G111" i="25"/>
  <c r="F111" i="25"/>
  <c r="E111" i="25"/>
  <c r="D111" i="25"/>
  <c r="C111" i="25"/>
  <c r="B111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R105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B104" i="25"/>
  <c r="W103" i="25"/>
  <c r="V103" i="25"/>
  <c r="U103" i="25"/>
  <c r="T103" i="25"/>
  <c r="S103" i="25"/>
  <c r="R103" i="25"/>
  <c r="Q103" i="25"/>
  <c r="P103" i="25"/>
  <c r="O103" i="25"/>
  <c r="N103" i="25"/>
  <c r="M103" i="25"/>
  <c r="L103" i="25"/>
  <c r="K103" i="25"/>
  <c r="J103" i="25"/>
  <c r="I103" i="25"/>
  <c r="H103" i="25"/>
  <c r="G103" i="25"/>
  <c r="F103" i="25"/>
  <c r="E103" i="25"/>
  <c r="D103" i="25"/>
  <c r="C103" i="25"/>
  <c r="B103" i="25"/>
  <c r="W102" i="25"/>
  <c r="V102" i="25"/>
  <c r="U102" i="25"/>
  <c r="T102" i="25"/>
  <c r="S102" i="25"/>
  <c r="R102" i="25"/>
  <c r="Q102" i="25"/>
  <c r="P102" i="25"/>
  <c r="O102" i="25"/>
  <c r="N102" i="25"/>
  <c r="M102" i="25"/>
  <c r="L102" i="25"/>
  <c r="K102" i="25"/>
  <c r="J102" i="25"/>
  <c r="I102" i="25"/>
  <c r="H102" i="25"/>
  <c r="G102" i="25"/>
  <c r="F102" i="25"/>
  <c r="E102" i="25"/>
  <c r="D102" i="25"/>
  <c r="C102" i="25"/>
  <c r="B102" i="25"/>
  <c r="W101" i="25"/>
  <c r="V101" i="25"/>
  <c r="U101" i="25"/>
  <c r="T101" i="25"/>
  <c r="S101" i="25"/>
  <c r="R101" i="25"/>
  <c r="Q101" i="25"/>
  <c r="P101" i="25"/>
  <c r="O101" i="25"/>
  <c r="N101" i="25"/>
  <c r="M101" i="25"/>
  <c r="L101" i="25"/>
  <c r="K101" i="25"/>
  <c r="J101" i="25"/>
  <c r="I101" i="25"/>
  <c r="H101" i="25"/>
  <c r="G101" i="25"/>
  <c r="F101" i="25"/>
  <c r="E101" i="25"/>
  <c r="D101" i="25"/>
  <c r="C101" i="25"/>
  <c r="B101" i="25"/>
  <c r="W100" i="25"/>
  <c r="V100" i="25"/>
  <c r="U100" i="25"/>
  <c r="T100" i="25"/>
  <c r="S100" i="25"/>
  <c r="R100" i="25"/>
  <c r="Q100" i="25"/>
  <c r="P100" i="25"/>
  <c r="O100" i="25"/>
  <c r="N100" i="25"/>
  <c r="M100" i="25"/>
  <c r="L100" i="25"/>
  <c r="K100" i="25"/>
  <c r="J100" i="25"/>
  <c r="I100" i="25"/>
  <c r="H100" i="25"/>
  <c r="G100" i="25"/>
  <c r="F100" i="25"/>
  <c r="E100" i="25"/>
  <c r="D100" i="25"/>
  <c r="C100" i="25"/>
  <c r="B100" i="25"/>
  <c r="W99" i="25"/>
  <c r="V99" i="25"/>
  <c r="U99" i="25"/>
  <c r="T99" i="25"/>
  <c r="S99" i="25"/>
  <c r="R99" i="25"/>
  <c r="Q99" i="25"/>
  <c r="P99" i="25"/>
  <c r="O99" i="25"/>
  <c r="N99" i="25"/>
  <c r="M99" i="25"/>
  <c r="L99" i="25"/>
  <c r="K99" i="25"/>
  <c r="J99" i="25"/>
  <c r="I99" i="25"/>
  <c r="H99" i="25"/>
  <c r="G99" i="25"/>
  <c r="F99" i="25"/>
  <c r="E99" i="25"/>
  <c r="D99" i="25"/>
  <c r="D98" i="25" s="1"/>
  <c r="C99" i="25"/>
  <c r="B99" i="25"/>
  <c r="W98" i="25"/>
  <c r="W69" i="25"/>
  <c r="W122" i="25" s="1"/>
  <c r="V69" i="25"/>
  <c r="V154" i="25" s="1"/>
  <c r="U69" i="25"/>
  <c r="T69" i="25"/>
  <c r="T154" i="25" s="1"/>
  <c r="S69" i="25"/>
  <c r="S154" i="25" s="1"/>
  <c r="R69" i="25"/>
  <c r="R154" i="25" s="1"/>
  <c r="Q69" i="25"/>
  <c r="P69" i="25"/>
  <c r="P122" i="25" s="1"/>
  <c r="O69" i="25"/>
  <c r="O122" i="25" s="1"/>
  <c r="N69" i="25"/>
  <c r="N122" i="25" s="1"/>
  <c r="M69" i="25"/>
  <c r="L69" i="25"/>
  <c r="L154" i="25" s="1"/>
  <c r="K69" i="25"/>
  <c r="K154" i="25" s="1"/>
  <c r="J69" i="25"/>
  <c r="J154" i="25" s="1"/>
  <c r="I69" i="25"/>
  <c r="I154" i="25" s="1"/>
  <c r="H69" i="25"/>
  <c r="H122" i="25" s="1"/>
  <c r="G69" i="25"/>
  <c r="G154" i="26" s="1"/>
  <c r="F69" i="25"/>
  <c r="F122" i="25" s="1"/>
  <c r="E69" i="25"/>
  <c r="D69" i="25"/>
  <c r="D122" i="25" s="1"/>
  <c r="C69" i="25"/>
  <c r="C122" i="25" s="1"/>
  <c r="B69" i="25"/>
  <c r="B154" i="25" s="1"/>
  <c r="W56" i="25"/>
  <c r="W119" i="25" s="1"/>
  <c r="V56" i="25"/>
  <c r="V153" i="25" s="1"/>
  <c r="U56" i="25"/>
  <c r="T56" i="25"/>
  <c r="T153" i="25" s="1"/>
  <c r="S56" i="25"/>
  <c r="R56" i="25"/>
  <c r="R119" i="25" s="1"/>
  <c r="Q56" i="25"/>
  <c r="Q119" i="25" s="1"/>
  <c r="P56" i="25"/>
  <c r="P153" i="25" s="1"/>
  <c r="O56" i="25"/>
  <c r="O153" i="25" s="1"/>
  <c r="N56" i="25"/>
  <c r="N119" i="25" s="1"/>
  <c r="M56" i="25"/>
  <c r="M153" i="26" s="1"/>
  <c r="L56" i="25"/>
  <c r="L153" i="25" s="1"/>
  <c r="K56" i="25"/>
  <c r="J56" i="25"/>
  <c r="J119" i="25" s="1"/>
  <c r="I56" i="25"/>
  <c r="I119" i="25" s="1"/>
  <c r="H56" i="25"/>
  <c r="H153" i="25" s="1"/>
  <c r="G56" i="25"/>
  <c r="G119" i="25" s="1"/>
  <c r="F56" i="25"/>
  <c r="F153" i="25" s="1"/>
  <c r="E56" i="25"/>
  <c r="E153" i="26" s="1"/>
  <c r="D56" i="25"/>
  <c r="D153" i="25" s="1"/>
  <c r="C56" i="25"/>
  <c r="B56" i="25"/>
  <c r="B153" i="25" s="1"/>
  <c r="W43" i="25"/>
  <c r="W152" i="25" s="1"/>
  <c r="V43" i="25"/>
  <c r="V152" i="25" s="1"/>
  <c r="U43" i="25"/>
  <c r="U152" i="25" s="1"/>
  <c r="T43" i="25"/>
  <c r="T116" i="25" s="1"/>
  <c r="S43" i="25"/>
  <c r="S116" i="25" s="1"/>
  <c r="R43" i="25"/>
  <c r="R116" i="25" s="1"/>
  <c r="Q43" i="25"/>
  <c r="P43" i="25"/>
  <c r="P116" i="25" s="1"/>
  <c r="O43" i="25"/>
  <c r="O116" i="25" s="1"/>
  <c r="N43" i="25"/>
  <c r="N152" i="25" s="1"/>
  <c r="M43" i="25"/>
  <c r="L43" i="25"/>
  <c r="L152" i="25" s="1"/>
  <c r="K43" i="25"/>
  <c r="J43" i="25"/>
  <c r="J152" i="25" s="1"/>
  <c r="I43" i="25"/>
  <c r="H43" i="25"/>
  <c r="H152" i="25" s="1"/>
  <c r="G43" i="25"/>
  <c r="G152" i="25" s="1"/>
  <c r="F43" i="25"/>
  <c r="F152" i="25" s="1"/>
  <c r="E43" i="25"/>
  <c r="E152" i="25" s="1"/>
  <c r="D43" i="25"/>
  <c r="D116" i="25" s="1"/>
  <c r="C43" i="25"/>
  <c r="C116" i="25" s="1"/>
  <c r="B43" i="25"/>
  <c r="B152" i="25" s="1"/>
  <c r="W17" i="25"/>
  <c r="V17" i="25"/>
  <c r="V143" i="25" s="1"/>
  <c r="U17" i="25"/>
  <c r="U143" i="25" s="1"/>
  <c r="T17" i="25"/>
  <c r="T105" i="25" s="1"/>
  <c r="S17" i="25"/>
  <c r="S143" i="25" s="1"/>
  <c r="R17" i="25"/>
  <c r="R143" i="25" s="1"/>
  <c r="Q17" i="25"/>
  <c r="Q143" i="25" s="1"/>
  <c r="P17" i="25"/>
  <c r="P105" i="25" s="1"/>
  <c r="O17" i="25"/>
  <c r="N17" i="25"/>
  <c r="N143" i="25" s="1"/>
  <c r="M17" i="25"/>
  <c r="M143" i="25" s="1"/>
  <c r="L17" i="25"/>
  <c r="L105" i="25" s="1"/>
  <c r="K17" i="25"/>
  <c r="J17" i="25"/>
  <c r="J143" i="25" s="1"/>
  <c r="I17" i="25"/>
  <c r="I143" i="25" s="1"/>
  <c r="H17" i="25"/>
  <c r="H143" i="25" s="1"/>
  <c r="G17" i="25"/>
  <c r="F17" i="25"/>
  <c r="F143" i="25" s="1"/>
  <c r="E17" i="25"/>
  <c r="E143" i="25" s="1"/>
  <c r="D17" i="25"/>
  <c r="D105" i="25" s="1"/>
  <c r="C17" i="25"/>
  <c r="C143" i="25" s="1"/>
  <c r="B17" i="25"/>
  <c r="B143" i="25" s="1"/>
  <c r="A1" i="25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F69" i="24"/>
  <c r="D68" i="24"/>
  <c r="W65" i="24"/>
  <c r="V65" i="24"/>
  <c r="U65" i="24"/>
  <c r="T65" i="24"/>
  <c r="S65" i="24"/>
  <c r="R65" i="24"/>
  <c r="Q65" i="24"/>
  <c r="P65" i="24"/>
  <c r="O65" i="24"/>
  <c r="N65" i="24"/>
  <c r="M65" i="24"/>
  <c r="L65" i="24"/>
  <c r="K65" i="24"/>
  <c r="J65" i="24"/>
  <c r="I65" i="24"/>
  <c r="H65" i="24"/>
  <c r="G65" i="24"/>
  <c r="F65" i="24"/>
  <c r="E65" i="24"/>
  <c r="D65" i="24"/>
  <c r="C65" i="24"/>
  <c r="B65" i="24"/>
  <c r="W64" i="24"/>
  <c r="V64" i="24"/>
  <c r="U64" i="24"/>
  <c r="T64" i="24"/>
  <c r="S64" i="24"/>
  <c r="R64" i="24"/>
  <c r="Q64" i="24"/>
  <c r="P64" i="24"/>
  <c r="O64" i="24"/>
  <c r="N64" i="24"/>
  <c r="M64" i="24"/>
  <c r="L64" i="24"/>
  <c r="K64" i="24"/>
  <c r="J64" i="24"/>
  <c r="I64" i="24"/>
  <c r="H64" i="24"/>
  <c r="G64" i="24"/>
  <c r="F64" i="24"/>
  <c r="E64" i="24"/>
  <c r="D64" i="24"/>
  <c r="C64" i="24"/>
  <c r="B64" i="24"/>
  <c r="W63" i="24"/>
  <c r="V63" i="24"/>
  <c r="U63" i="24"/>
  <c r="T63" i="24"/>
  <c r="S63" i="24"/>
  <c r="R63" i="24"/>
  <c r="Q63" i="24"/>
  <c r="P63" i="24"/>
  <c r="O63" i="24"/>
  <c r="N63" i="24"/>
  <c r="M63" i="24"/>
  <c r="L63" i="24"/>
  <c r="K63" i="24"/>
  <c r="J63" i="24"/>
  <c r="I63" i="24"/>
  <c r="H63" i="24"/>
  <c r="G63" i="24"/>
  <c r="F63" i="24"/>
  <c r="E63" i="24"/>
  <c r="D63" i="24"/>
  <c r="C63" i="24"/>
  <c r="B63" i="24"/>
  <c r="W60" i="24"/>
  <c r="V60" i="24"/>
  <c r="U60" i="24"/>
  <c r="U119" i="4" s="1"/>
  <c r="T60" i="24"/>
  <c r="S60" i="24"/>
  <c r="R60" i="24"/>
  <c r="Q60" i="24"/>
  <c r="P60" i="24"/>
  <c r="O60" i="24"/>
  <c r="N60" i="24"/>
  <c r="M60" i="24"/>
  <c r="L60" i="24"/>
  <c r="K60" i="24"/>
  <c r="J60" i="24"/>
  <c r="I60" i="24"/>
  <c r="H60" i="24"/>
  <c r="G60" i="24"/>
  <c r="F60" i="24"/>
  <c r="E60" i="24"/>
  <c r="E119" i="4" s="1"/>
  <c r="D60" i="24"/>
  <c r="C60" i="24"/>
  <c r="C57" i="24" s="1"/>
  <c r="C116" i="4" s="1"/>
  <c r="B60" i="24"/>
  <c r="B119" i="4" s="1"/>
  <c r="W59" i="24"/>
  <c r="V59" i="24"/>
  <c r="U59" i="24"/>
  <c r="T59" i="24"/>
  <c r="T118" i="4" s="1"/>
  <c r="S59" i="24"/>
  <c r="R59" i="24"/>
  <c r="Q59" i="24"/>
  <c r="Q76" i="24" s="1"/>
  <c r="Q173" i="4" s="1"/>
  <c r="P59" i="24"/>
  <c r="O59" i="24"/>
  <c r="O118" i="4" s="1"/>
  <c r="N59" i="24"/>
  <c r="M59" i="24"/>
  <c r="L59" i="24"/>
  <c r="L118" i="4" s="1"/>
  <c r="K59" i="24"/>
  <c r="J59" i="24"/>
  <c r="I59" i="24"/>
  <c r="H59" i="24"/>
  <c r="G59" i="24"/>
  <c r="F59" i="24"/>
  <c r="E59" i="24"/>
  <c r="D59" i="24"/>
  <c r="C59" i="24"/>
  <c r="B59" i="24"/>
  <c r="W58" i="24"/>
  <c r="V58" i="24"/>
  <c r="U58" i="24"/>
  <c r="U117" i="4" s="1"/>
  <c r="T58" i="24"/>
  <c r="S58" i="24"/>
  <c r="R58" i="24"/>
  <c r="R117" i="4" s="1"/>
  <c r="Q58" i="24"/>
  <c r="P58" i="24"/>
  <c r="O58" i="24"/>
  <c r="N58" i="24"/>
  <c r="N117" i="4" s="1"/>
  <c r="M58" i="24"/>
  <c r="L58" i="24"/>
  <c r="L117" i="4" s="1"/>
  <c r="K58" i="24"/>
  <c r="K57" i="24" s="1"/>
  <c r="K116" i="4" s="1"/>
  <c r="J58" i="24"/>
  <c r="I58" i="24"/>
  <c r="I117" i="4" s="1"/>
  <c r="H58" i="24"/>
  <c r="G58" i="24"/>
  <c r="F58" i="24"/>
  <c r="F117" i="4" s="1"/>
  <c r="E58" i="24"/>
  <c r="D58" i="24"/>
  <c r="C58" i="24"/>
  <c r="B58" i="24"/>
  <c r="W55" i="24"/>
  <c r="V55" i="24"/>
  <c r="U55" i="24"/>
  <c r="U69" i="24" s="1"/>
  <c r="T55" i="24"/>
  <c r="S55" i="24"/>
  <c r="S69" i="24" s="1"/>
  <c r="R55" i="24"/>
  <c r="R69" i="24" s="1"/>
  <c r="Q55" i="24"/>
  <c r="Q77" i="24" s="1"/>
  <c r="P55" i="24"/>
  <c r="P77" i="24" s="1"/>
  <c r="O55" i="24"/>
  <c r="N55" i="24"/>
  <c r="M55" i="24"/>
  <c r="M77" i="24" s="1"/>
  <c r="M174" i="4" s="1"/>
  <c r="L55" i="24"/>
  <c r="K55" i="24"/>
  <c r="K69" i="24" s="1"/>
  <c r="J55" i="24"/>
  <c r="J69" i="24" s="1"/>
  <c r="I55" i="24"/>
  <c r="H55" i="24"/>
  <c r="H69" i="24" s="1"/>
  <c r="G55" i="24"/>
  <c r="F55" i="24"/>
  <c r="E55" i="24"/>
  <c r="E69" i="24" s="1"/>
  <c r="D55" i="24"/>
  <c r="D72" i="4" s="1"/>
  <c r="C55" i="24"/>
  <c r="C69" i="24" s="1"/>
  <c r="B55" i="24"/>
  <c r="B69" i="24" s="1"/>
  <c r="W54" i="24"/>
  <c r="V54" i="24"/>
  <c r="U54" i="24"/>
  <c r="T54" i="24"/>
  <c r="T68" i="24" s="1"/>
  <c r="S54" i="24"/>
  <c r="S68" i="24" s="1"/>
  <c r="R54" i="24"/>
  <c r="R71" i="4" s="1"/>
  <c r="Q54" i="24"/>
  <c r="Q68" i="24" s="1"/>
  <c r="P54" i="24"/>
  <c r="P68" i="24" s="1"/>
  <c r="O54" i="24"/>
  <c r="N54" i="24"/>
  <c r="M54" i="24"/>
  <c r="L54" i="24"/>
  <c r="L68" i="24" s="1"/>
  <c r="K54" i="24"/>
  <c r="K68" i="24" s="1"/>
  <c r="J54" i="24"/>
  <c r="J71" i="4" s="1"/>
  <c r="I54" i="24"/>
  <c r="I68" i="24" s="1"/>
  <c r="H54" i="24"/>
  <c r="H68" i="24" s="1"/>
  <c r="G54" i="24"/>
  <c r="G76" i="24" s="1"/>
  <c r="F54" i="24"/>
  <c r="E54" i="24"/>
  <c r="D54" i="24"/>
  <c r="C54" i="24"/>
  <c r="C76" i="24" s="1"/>
  <c r="C173" i="4" s="1"/>
  <c r="B54" i="24"/>
  <c r="W53" i="24"/>
  <c r="W67" i="24" s="1"/>
  <c r="V53" i="24"/>
  <c r="V67" i="24" s="1"/>
  <c r="U53" i="24"/>
  <c r="T53" i="24"/>
  <c r="T67" i="24" s="1"/>
  <c r="S53" i="24"/>
  <c r="R53" i="24"/>
  <c r="Q53" i="24"/>
  <c r="Q75" i="24" s="1"/>
  <c r="Q172" i="4" s="1"/>
  <c r="P53" i="24"/>
  <c r="O53" i="24"/>
  <c r="O67" i="24" s="1"/>
  <c r="N53" i="24"/>
  <c r="N67" i="24" s="1"/>
  <c r="M53" i="24"/>
  <c r="M70" i="4" s="1"/>
  <c r="L53" i="24"/>
  <c r="L67" i="24" s="1"/>
  <c r="K53" i="24"/>
  <c r="J53" i="24"/>
  <c r="I53" i="24"/>
  <c r="I75" i="24" s="1"/>
  <c r="I172" i="4" s="1"/>
  <c r="H53" i="24"/>
  <c r="G53" i="24"/>
  <c r="G67" i="24" s="1"/>
  <c r="F53" i="24"/>
  <c r="F67" i="24" s="1"/>
  <c r="E53" i="24"/>
  <c r="E75" i="24" s="1"/>
  <c r="E172" i="4" s="1"/>
  <c r="D53" i="24"/>
  <c r="D75" i="24" s="1"/>
  <c r="C53" i="24"/>
  <c r="C75" i="24" s="1"/>
  <c r="C172" i="4" s="1"/>
  <c r="B53" i="24"/>
  <c r="B75" i="24" s="1"/>
  <c r="B172" i="4" s="1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W25" i="24"/>
  <c r="V25" i="24"/>
  <c r="U25" i="24"/>
  <c r="T25" i="24"/>
  <c r="S25" i="24"/>
  <c r="R25" i="24"/>
  <c r="Q25" i="24"/>
  <c r="P25" i="24"/>
  <c r="O25" i="24"/>
  <c r="N25" i="24"/>
  <c r="M25" i="24"/>
  <c r="L25" i="24"/>
  <c r="K25" i="24"/>
  <c r="J25" i="24"/>
  <c r="I25" i="24"/>
  <c r="H25" i="24"/>
  <c r="G25" i="24"/>
  <c r="F25" i="24"/>
  <c r="E25" i="24"/>
  <c r="D25" i="24"/>
  <c r="C25" i="24"/>
  <c r="W24" i="24"/>
  <c r="V24" i="24"/>
  <c r="U24" i="24"/>
  <c r="T24" i="24"/>
  <c r="S24" i="24"/>
  <c r="R24" i="24"/>
  <c r="Q24" i="24"/>
  <c r="P24" i="24"/>
  <c r="O24" i="24"/>
  <c r="N24" i="24"/>
  <c r="M24" i="24"/>
  <c r="L24" i="24"/>
  <c r="K24" i="24"/>
  <c r="J24" i="24"/>
  <c r="I24" i="24"/>
  <c r="H24" i="24"/>
  <c r="G24" i="24"/>
  <c r="F24" i="24"/>
  <c r="E24" i="24"/>
  <c r="D24" i="24"/>
  <c r="C24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W4" i="24"/>
  <c r="W3" i="24" s="1"/>
  <c r="V4" i="24"/>
  <c r="V3" i="24" s="1"/>
  <c r="U4" i="24"/>
  <c r="U3" i="24" s="1"/>
  <c r="T4" i="24"/>
  <c r="T3" i="24" s="1"/>
  <c r="S4" i="24"/>
  <c r="S3" i="24" s="1"/>
  <c r="R4" i="24"/>
  <c r="R3" i="24" s="1"/>
  <c r="Q4" i="24"/>
  <c r="Q3" i="24" s="1"/>
  <c r="Q17" i="4" s="1"/>
  <c r="P4" i="24"/>
  <c r="P3" i="24" s="1"/>
  <c r="P17" i="4" s="1"/>
  <c r="O4" i="24"/>
  <c r="O3" i="24" s="1"/>
  <c r="N4" i="24"/>
  <c r="N3" i="24" s="1"/>
  <c r="M4" i="24"/>
  <c r="M3" i="24" s="1"/>
  <c r="M17" i="4" s="1"/>
  <c r="L4" i="24"/>
  <c r="L3" i="24" s="1"/>
  <c r="K4" i="24"/>
  <c r="K3" i="24" s="1"/>
  <c r="J4" i="24"/>
  <c r="J3" i="24" s="1"/>
  <c r="J17" i="4" s="1"/>
  <c r="I4" i="24"/>
  <c r="I3" i="24" s="1"/>
  <c r="I17" i="4" s="1"/>
  <c r="H4" i="24"/>
  <c r="H3" i="24" s="1"/>
  <c r="H17" i="4" s="1"/>
  <c r="G4" i="24"/>
  <c r="G3" i="24" s="1"/>
  <c r="F4" i="24"/>
  <c r="F3" i="24" s="1"/>
  <c r="E4" i="24"/>
  <c r="E3" i="24" s="1"/>
  <c r="E17" i="4" s="1"/>
  <c r="D4" i="24"/>
  <c r="D3" i="24" s="1"/>
  <c r="C4" i="24"/>
  <c r="C3" i="24" s="1"/>
  <c r="C17" i="4" s="1"/>
  <c r="B4" i="24"/>
  <c r="B3" i="24" s="1"/>
  <c r="B17" i="4" s="1"/>
  <c r="A1" i="24"/>
  <c r="W214" i="23"/>
  <c r="V214" i="23"/>
  <c r="U214" i="23"/>
  <c r="T214" i="23"/>
  <c r="S214" i="23"/>
  <c r="R214" i="23"/>
  <c r="Q214" i="23"/>
  <c r="P214" i="23"/>
  <c r="O214" i="23"/>
  <c r="N214" i="23"/>
  <c r="M214" i="23"/>
  <c r="L214" i="23"/>
  <c r="K214" i="23"/>
  <c r="J214" i="23"/>
  <c r="I214" i="23"/>
  <c r="H214" i="23"/>
  <c r="G214" i="23"/>
  <c r="F214" i="23"/>
  <c r="E214" i="23"/>
  <c r="D214" i="23"/>
  <c r="C214" i="23"/>
  <c r="B214" i="23"/>
  <c r="W212" i="23"/>
  <c r="V212" i="23"/>
  <c r="U212" i="23"/>
  <c r="T212" i="23"/>
  <c r="S212" i="23"/>
  <c r="R212" i="23"/>
  <c r="Q212" i="23"/>
  <c r="P212" i="23"/>
  <c r="O212" i="23"/>
  <c r="N212" i="23"/>
  <c r="M212" i="23"/>
  <c r="L212" i="23"/>
  <c r="K212" i="23"/>
  <c r="J212" i="23"/>
  <c r="I212" i="23"/>
  <c r="H212" i="23"/>
  <c r="G212" i="23"/>
  <c r="F212" i="23"/>
  <c r="E212" i="23"/>
  <c r="D212" i="23"/>
  <c r="C212" i="23"/>
  <c r="B212" i="23"/>
  <c r="W210" i="23"/>
  <c r="V210" i="23"/>
  <c r="U210" i="23"/>
  <c r="T210" i="23"/>
  <c r="S210" i="23"/>
  <c r="R210" i="23"/>
  <c r="Q210" i="23"/>
  <c r="P210" i="23"/>
  <c r="O210" i="23"/>
  <c r="N210" i="23"/>
  <c r="M210" i="23"/>
  <c r="L210" i="23"/>
  <c r="K210" i="23"/>
  <c r="J210" i="23"/>
  <c r="I210" i="23"/>
  <c r="H210" i="23"/>
  <c r="G210" i="23"/>
  <c r="F210" i="23"/>
  <c r="E210" i="23"/>
  <c r="D210" i="23"/>
  <c r="C210" i="23"/>
  <c r="B210" i="23"/>
  <c r="W209" i="23"/>
  <c r="V209" i="23"/>
  <c r="U209" i="23"/>
  <c r="T209" i="23"/>
  <c r="S209" i="23"/>
  <c r="R209" i="23"/>
  <c r="Q209" i="23"/>
  <c r="P209" i="23"/>
  <c r="O209" i="23"/>
  <c r="N209" i="23"/>
  <c r="M209" i="23"/>
  <c r="L209" i="23"/>
  <c r="K209" i="23"/>
  <c r="J209" i="23"/>
  <c r="I209" i="23"/>
  <c r="H209" i="23"/>
  <c r="G209" i="23"/>
  <c r="F209" i="23"/>
  <c r="E209" i="23"/>
  <c r="D209" i="23"/>
  <c r="C209" i="23"/>
  <c r="B209" i="23"/>
  <c r="W208" i="23"/>
  <c r="V208" i="23"/>
  <c r="U208" i="23"/>
  <c r="T208" i="23"/>
  <c r="S208" i="23"/>
  <c r="R208" i="23"/>
  <c r="Q208" i="23"/>
  <c r="P208" i="23"/>
  <c r="O208" i="23"/>
  <c r="N208" i="23"/>
  <c r="M208" i="23"/>
  <c r="L208" i="23"/>
  <c r="K208" i="23"/>
  <c r="J208" i="23"/>
  <c r="I208" i="23"/>
  <c r="H208" i="23"/>
  <c r="G208" i="23"/>
  <c r="F208" i="23"/>
  <c r="E208" i="23"/>
  <c r="D208" i="23"/>
  <c r="C208" i="23"/>
  <c r="B208" i="23"/>
  <c r="W207" i="23"/>
  <c r="V207" i="23"/>
  <c r="U207" i="23"/>
  <c r="T207" i="23"/>
  <c r="S207" i="23"/>
  <c r="R207" i="23"/>
  <c r="Q207" i="23"/>
  <c r="P207" i="23"/>
  <c r="O207" i="23"/>
  <c r="N207" i="23"/>
  <c r="M207" i="23"/>
  <c r="L207" i="23"/>
  <c r="K207" i="23"/>
  <c r="J207" i="23"/>
  <c r="I207" i="23"/>
  <c r="H207" i="23"/>
  <c r="G207" i="23"/>
  <c r="F207" i="23"/>
  <c r="E207" i="23"/>
  <c r="D207" i="23"/>
  <c r="C207" i="23"/>
  <c r="B207" i="23"/>
  <c r="W206" i="23"/>
  <c r="V206" i="23"/>
  <c r="U206" i="23"/>
  <c r="T206" i="23"/>
  <c r="S206" i="23"/>
  <c r="R206" i="23"/>
  <c r="Q206" i="23"/>
  <c r="P206" i="23"/>
  <c r="O206" i="23"/>
  <c r="N206" i="23"/>
  <c r="M206" i="23"/>
  <c r="L206" i="23"/>
  <c r="K206" i="23"/>
  <c r="J206" i="23"/>
  <c r="I206" i="23"/>
  <c r="H206" i="23"/>
  <c r="G206" i="23"/>
  <c r="F206" i="23"/>
  <c r="E206" i="23"/>
  <c r="D206" i="23"/>
  <c r="C206" i="23"/>
  <c r="B206" i="23"/>
  <c r="W200" i="23"/>
  <c r="V200" i="23"/>
  <c r="U200" i="23"/>
  <c r="T200" i="23"/>
  <c r="S200" i="23"/>
  <c r="R200" i="23"/>
  <c r="Q200" i="23"/>
  <c r="P200" i="23"/>
  <c r="O200" i="23"/>
  <c r="N200" i="23"/>
  <c r="M200" i="23"/>
  <c r="L200" i="23"/>
  <c r="K200" i="23"/>
  <c r="J200" i="23"/>
  <c r="I200" i="23"/>
  <c r="H200" i="23"/>
  <c r="G200" i="23"/>
  <c r="F200" i="23"/>
  <c r="E200" i="23"/>
  <c r="D200" i="23"/>
  <c r="C200" i="23"/>
  <c r="B200" i="23"/>
  <c r="W199" i="23"/>
  <c r="V199" i="23"/>
  <c r="U199" i="23"/>
  <c r="T199" i="23"/>
  <c r="S199" i="23"/>
  <c r="R199" i="23"/>
  <c r="Q199" i="23"/>
  <c r="P199" i="23"/>
  <c r="O199" i="23"/>
  <c r="N199" i="23"/>
  <c r="M199" i="23"/>
  <c r="L199" i="23"/>
  <c r="K199" i="23"/>
  <c r="J199" i="23"/>
  <c r="I199" i="23"/>
  <c r="H199" i="23"/>
  <c r="G199" i="23"/>
  <c r="F199" i="23"/>
  <c r="E199" i="23"/>
  <c r="D199" i="23"/>
  <c r="C199" i="23"/>
  <c r="B199" i="23"/>
  <c r="W198" i="23"/>
  <c r="V198" i="23"/>
  <c r="U198" i="23"/>
  <c r="T198" i="23"/>
  <c r="S198" i="23"/>
  <c r="R198" i="23"/>
  <c r="Q198" i="23"/>
  <c r="P198" i="23"/>
  <c r="O198" i="23"/>
  <c r="N198" i="23"/>
  <c r="M198" i="23"/>
  <c r="L198" i="23"/>
  <c r="K198" i="23"/>
  <c r="J198" i="23"/>
  <c r="I198" i="23"/>
  <c r="H198" i="23"/>
  <c r="G198" i="23"/>
  <c r="F198" i="23"/>
  <c r="E198" i="23"/>
  <c r="D198" i="23"/>
  <c r="C198" i="23"/>
  <c r="B198" i="23"/>
  <c r="W197" i="23"/>
  <c r="V197" i="23"/>
  <c r="U197" i="23"/>
  <c r="T197" i="23"/>
  <c r="S197" i="23"/>
  <c r="R197" i="23"/>
  <c r="Q197" i="23"/>
  <c r="P197" i="23"/>
  <c r="O197" i="23"/>
  <c r="N197" i="23"/>
  <c r="M197" i="23"/>
  <c r="L197" i="23"/>
  <c r="K197" i="23"/>
  <c r="J197" i="23"/>
  <c r="I197" i="23"/>
  <c r="H197" i="23"/>
  <c r="G197" i="23"/>
  <c r="F197" i="23"/>
  <c r="E197" i="23"/>
  <c r="D197" i="23"/>
  <c r="C197" i="23"/>
  <c r="B197" i="23"/>
  <c r="W196" i="23"/>
  <c r="V196" i="23"/>
  <c r="U196" i="23"/>
  <c r="T196" i="23"/>
  <c r="S196" i="23"/>
  <c r="R196" i="23"/>
  <c r="Q196" i="23"/>
  <c r="P196" i="23"/>
  <c r="O196" i="23"/>
  <c r="N196" i="23"/>
  <c r="M196" i="23"/>
  <c r="L196" i="23"/>
  <c r="K196" i="23"/>
  <c r="J196" i="23"/>
  <c r="I196" i="23"/>
  <c r="H196" i="23"/>
  <c r="G196" i="23"/>
  <c r="F196" i="23"/>
  <c r="E196" i="23"/>
  <c r="D196" i="23"/>
  <c r="C196" i="23"/>
  <c r="B196" i="23"/>
  <c r="W195" i="23"/>
  <c r="V195" i="23"/>
  <c r="U195" i="23"/>
  <c r="T195" i="23"/>
  <c r="S195" i="23"/>
  <c r="R195" i="23"/>
  <c r="Q195" i="23"/>
  <c r="P195" i="23"/>
  <c r="O195" i="23"/>
  <c r="N195" i="23"/>
  <c r="M195" i="23"/>
  <c r="L195" i="23"/>
  <c r="K195" i="23"/>
  <c r="J195" i="23"/>
  <c r="I195" i="23"/>
  <c r="H195" i="23"/>
  <c r="G195" i="23"/>
  <c r="F195" i="23"/>
  <c r="E195" i="23"/>
  <c r="D195" i="23"/>
  <c r="C195" i="23"/>
  <c r="B195" i="23"/>
  <c r="W191" i="23"/>
  <c r="V191" i="23"/>
  <c r="U191" i="23"/>
  <c r="T191" i="23"/>
  <c r="S191" i="23"/>
  <c r="R191" i="23"/>
  <c r="Q191" i="23"/>
  <c r="P191" i="23"/>
  <c r="O191" i="23"/>
  <c r="N191" i="23"/>
  <c r="M191" i="23"/>
  <c r="L191" i="23"/>
  <c r="K191" i="23"/>
  <c r="J191" i="23"/>
  <c r="I191" i="23"/>
  <c r="H191" i="23"/>
  <c r="G191" i="23"/>
  <c r="F191" i="23"/>
  <c r="E191" i="23"/>
  <c r="D191" i="23"/>
  <c r="C191" i="23"/>
  <c r="B191" i="23"/>
  <c r="W190" i="23"/>
  <c r="V190" i="23"/>
  <c r="U190" i="23"/>
  <c r="T190" i="23"/>
  <c r="S190" i="23"/>
  <c r="R190" i="23"/>
  <c r="Q190" i="23"/>
  <c r="P190" i="23"/>
  <c r="O190" i="23"/>
  <c r="N190" i="23"/>
  <c r="M190" i="23"/>
  <c r="L190" i="23"/>
  <c r="K190" i="23"/>
  <c r="J190" i="23"/>
  <c r="I190" i="23"/>
  <c r="H190" i="23"/>
  <c r="G190" i="23"/>
  <c r="F190" i="23"/>
  <c r="E190" i="23"/>
  <c r="D190" i="23"/>
  <c r="C190" i="23"/>
  <c r="B190" i="23"/>
  <c r="W189" i="23"/>
  <c r="V189" i="23"/>
  <c r="U189" i="23"/>
  <c r="T189" i="23"/>
  <c r="S189" i="23"/>
  <c r="R189" i="23"/>
  <c r="Q189" i="23"/>
  <c r="P189" i="23"/>
  <c r="O189" i="23"/>
  <c r="N189" i="23"/>
  <c r="M189" i="23"/>
  <c r="L189" i="23"/>
  <c r="K189" i="23"/>
  <c r="J189" i="23"/>
  <c r="I189" i="23"/>
  <c r="H189" i="23"/>
  <c r="G189" i="23"/>
  <c r="F189" i="23"/>
  <c r="E189" i="23"/>
  <c r="D189" i="23"/>
  <c r="C189" i="23"/>
  <c r="B189" i="23"/>
  <c r="W188" i="23"/>
  <c r="V188" i="23"/>
  <c r="U188" i="23"/>
  <c r="T188" i="23"/>
  <c r="S188" i="23"/>
  <c r="R188" i="23"/>
  <c r="Q188" i="23"/>
  <c r="P188" i="23"/>
  <c r="O188" i="23"/>
  <c r="N188" i="23"/>
  <c r="M188" i="23"/>
  <c r="L188" i="23"/>
  <c r="K188" i="23"/>
  <c r="J188" i="23"/>
  <c r="I188" i="23"/>
  <c r="H188" i="23"/>
  <c r="G188" i="23"/>
  <c r="F188" i="23"/>
  <c r="E188" i="23"/>
  <c r="D188" i="23"/>
  <c r="C188" i="23"/>
  <c r="B188" i="23"/>
  <c r="W187" i="23"/>
  <c r="V187" i="23"/>
  <c r="U187" i="23"/>
  <c r="T187" i="23"/>
  <c r="S187" i="23"/>
  <c r="R187" i="23"/>
  <c r="Q187" i="23"/>
  <c r="P187" i="23"/>
  <c r="O187" i="23"/>
  <c r="N187" i="23"/>
  <c r="M187" i="23"/>
  <c r="L187" i="23"/>
  <c r="K187" i="23"/>
  <c r="J187" i="23"/>
  <c r="I187" i="23"/>
  <c r="H187" i="23"/>
  <c r="G187" i="23"/>
  <c r="F187" i="23"/>
  <c r="E187" i="23"/>
  <c r="D187" i="23"/>
  <c r="C187" i="23"/>
  <c r="B187" i="23"/>
  <c r="W186" i="23"/>
  <c r="V186" i="23"/>
  <c r="U186" i="23"/>
  <c r="T186" i="23"/>
  <c r="S186" i="23"/>
  <c r="R186" i="23"/>
  <c r="Q186" i="23"/>
  <c r="P186" i="23"/>
  <c r="O186" i="23"/>
  <c r="N186" i="23"/>
  <c r="M186" i="23"/>
  <c r="L186" i="23"/>
  <c r="K186" i="23"/>
  <c r="J186" i="23"/>
  <c r="I186" i="23"/>
  <c r="H186" i="23"/>
  <c r="G186" i="23"/>
  <c r="F186" i="23"/>
  <c r="E186" i="23"/>
  <c r="D186" i="23"/>
  <c r="C186" i="23"/>
  <c r="B186" i="23"/>
  <c r="W185" i="23"/>
  <c r="V185" i="23"/>
  <c r="U185" i="23"/>
  <c r="T185" i="23"/>
  <c r="S185" i="23"/>
  <c r="R185" i="23"/>
  <c r="Q185" i="23"/>
  <c r="P185" i="23"/>
  <c r="O185" i="23"/>
  <c r="N185" i="23"/>
  <c r="M185" i="23"/>
  <c r="L185" i="23"/>
  <c r="K185" i="23"/>
  <c r="J185" i="23"/>
  <c r="I185" i="23"/>
  <c r="H185" i="23"/>
  <c r="G185" i="23"/>
  <c r="F185" i="23"/>
  <c r="E185" i="23"/>
  <c r="D185" i="23"/>
  <c r="C185" i="23"/>
  <c r="B185" i="23"/>
  <c r="W184" i="23"/>
  <c r="V184" i="23"/>
  <c r="U184" i="23"/>
  <c r="T184" i="23"/>
  <c r="S184" i="23"/>
  <c r="R184" i="23"/>
  <c r="Q184" i="23"/>
  <c r="P184" i="23"/>
  <c r="O184" i="23"/>
  <c r="N184" i="23"/>
  <c r="M184" i="23"/>
  <c r="L184" i="23"/>
  <c r="K184" i="23"/>
  <c r="J184" i="23"/>
  <c r="I184" i="23"/>
  <c r="H184" i="23"/>
  <c r="G184" i="23"/>
  <c r="F184" i="23"/>
  <c r="E184" i="23"/>
  <c r="D184" i="23"/>
  <c r="C184" i="23"/>
  <c r="B184" i="23"/>
  <c r="W178" i="23"/>
  <c r="V178" i="23"/>
  <c r="U178" i="23"/>
  <c r="T178" i="23"/>
  <c r="S178" i="23"/>
  <c r="R178" i="23"/>
  <c r="Q178" i="23"/>
  <c r="P178" i="23"/>
  <c r="O178" i="23"/>
  <c r="N178" i="23"/>
  <c r="M178" i="23"/>
  <c r="L178" i="23"/>
  <c r="K178" i="23"/>
  <c r="J178" i="23"/>
  <c r="I178" i="23"/>
  <c r="H178" i="23"/>
  <c r="G178" i="23"/>
  <c r="F178" i="23"/>
  <c r="E178" i="23"/>
  <c r="D178" i="23"/>
  <c r="C178" i="23"/>
  <c r="B178" i="23"/>
  <c r="W177" i="23"/>
  <c r="V177" i="23"/>
  <c r="U177" i="23"/>
  <c r="T177" i="23"/>
  <c r="S177" i="23"/>
  <c r="R177" i="23"/>
  <c r="Q177" i="23"/>
  <c r="P177" i="23"/>
  <c r="O177" i="23"/>
  <c r="N177" i="23"/>
  <c r="M177" i="23"/>
  <c r="L177" i="23"/>
  <c r="K177" i="23"/>
  <c r="J177" i="23"/>
  <c r="I177" i="23"/>
  <c r="H177" i="23"/>
  <c r="G177" i="23"/>
  <c r="F177" i="23"/>
  <c r="E177" i="23"/>
  <c r="D177" i="23"/>
  <c r="C177" i="23"/>
  <c r="B177" i="23"/>
  <c r="W174" i="23"/>
  <c r="V174" i="23"/>
  <c r="U174" i="23"/>
  <c r="T174" i="23"/>
  <c r="S174" i="23"/>
  <c r="R174" i="23"/>
  <c r="Q174" i="23"/>
  <c r="P174" i="23"/>
  <c r="O174" i="23"/>
  <c r="N174" i="23"/>
  <c r="M174" i="23"/>
  <c r="L174" i="23"/>
  <c r="K174" i="23"/>
  <c r="J174" i="23"/>
  <c r="I174" i="23"/>
  <c r="H174" i="23"/>
  <c r="G174" i="23"/>
  <c r="F174" i="23"/>
  <c r="E174" i="23"/>
  <c r="D174" i="23"/>
  <c r="C174" i="23"/>
  <c r="B174" i="23"/>
  <c r="W173" i="23"/>
  <c r="V173" i="23"/>
  <c r="U173" i="23"/>
  <c r="T173" i="23"/>
  <c r="S173" i="23"/>
  <c r="R173" i="23"/>
  <c r="Q173" i="23"/>
  <c r="P173" i="23"/>
  <c r="O173" i="23"/>
  <c r="N173" i="23"/>
  <c r="M173" i="23"/>
  <c r="L173" i="23"/>
  <c r="K173" i="23"/>
  <c r="J173" i="23"/>
  <c r="I173" i="23"/>
  <c r="H173" i="23"/>
  <c r="G173" i="23"/>
  <c r="F173" i="23"/>
  <c r="E173" i="23"/>
  <c r="D173" i="23"/>
  <c r="C173" i="23"/>
  <c r="B173" i="23"/>
  <c r="W169" i="23"/>
  <c r="V169" i="23"/>
  <c r="U169" i="23"/>
  <c r="T169" i="23"/>
  <c r="S169" i="23"/>
  <c r="R169" i="23"/>
  <c r="Q169" i="23"/>
  <c r="P169" i="23"/>
  <c r="O169" i="23"/>
  <c r="N169" i="23"/>
  <c r="M169" i="23"/>
  <c r="L169" i="23"/>
  <c r="K169" i="23"/>
  <c r="J169" i="23"/>
  <c r="I169" i="23"/>
  <c r="H169" i="23"/>
  <c r="G169" i="23"/>
  <c r="F169" i="23"/>
  <c r="E169" i="23"/>
  <c r="D169" i="23"/>
  <c r="C169" i="23"/>
  <c r="B169" i="23"/>
  <c r="W168" i="23"/>
  <c r="V168" i="23"/>
  <c r="U168" i="23"/>
  <c r="T168" i="23"/>
  <c r="S168" i="23"/>
  <c r="R168" i="23"/>
  <c r="Q168" i="23"/>
  <c r="P168" i="23"/>
  <c r="O168" i="23"/>
  <c r="N168" i="23"/>
  <c r="M168" i="23"/>
  <c r="L168" i="23"/>
  <c r="K168" i="23"/>
  <c r="J168" i="23"/>
  <c r="I168" i="23"/>
  <c r="H168" i="23"/>
  <c r="G168" i="23"/>
  <c r="F168" i="23"/>
  <c r="E168" i="23"/>
  <c r="D168" i="23"/>
  <c r="C168" i="23"/>
  <c r="B168" i="23"/>
  <c r="W167" i="23"/>
  <c r="V167" i="23"/>
  <c r="U167" i="23"/>
  <c r="T167" i="23"/>
  <c r="S167" i="23"/>
  <c r="R167" i="23"/>
  <c r="Q167" i="23"/>
  <c r="P167" i="23"/>
  <c r="O167" i="23"/>
  <c r="N167" i="23"/>
  <c r="M167" i="23"/>
  <c r="L167" i="23"/>
  <c r="K167" i="23"/>
  <c r="J167" i="23"/>
  <c r="I167" i="23"/>
  <c r="H167" i="23"/>
  <c r="G167" i="23"/>
  <c r="F167" i="23"/>
  <c r="E167" i="23"/>
  <c r="D167" i="23"/>
  <c r="C167" i="23"/>
  <c r="B167" i="23"/>
  <c r="W166" i="23"/>
  <c r="V166" i="23"/>
  <c r="U166" i="23"/>
  <c r="T166" i="23"/>
  <c r="S166" i="23"/>
  <c r="R166" i="23"/>
  <c r="Q166" i="23"/>
  <c r="P166" i="23"/>
  <c r="O166" i="23"/>
  <c r="N166" i="23"/>
  <c r="M166" i="23"/>
  <c r="L166" i="23"/>
  <c r="K166" i="23"/>
  <c r="J166" i="23"/>
  <c r="I166" i="23"/>
  <c r="H166" i="23"/>
  <c r="G166" i="23"/>
  <c r="F166" i="23"/>
  <c r="E166" i="23"/>
  <c r="D166" i="23"/>
  <c r="C166" i="23"/>
  <c r="B166" i="23"/>
  <c r="W162" i="23"/>
  <c r="V162" i="23"/>
  <c r="U162" i="23"/>
  <c r="T162" i="23"/>
  <c r="S162" i="23"/>
  <c r="R162" i="23"/>
  <c r="Q162" i="23"/>
  <c r="P162" i="23"/>
  <c r="O162" i="23"/>
  <c r="N162" i="23"/>
  <c r="M162" i="23"/>
  <c r="L162" i="23"/>
  <c r="K162" i="23"/>
  <c r="J162" i="23"/>
  <c r="I162" i="23"/>
  <c r="H162" i="23"/>
  <c r="G162" i="23"/>
  <c r="F162" i="23"/>
  <c r="E162" i="23"/>
  <c r="D162" i="23"/>
  <c r="C162" i="23"/>
  <c r="B162" i="23"/>
  <c r="W159" i="23"/>
  <c r="V159" i="23"/>
  <c r="U159" i="23"/>
  <c r="T159" i="23"/>
  <c r="S159" i="23"/>
  <c r="R159" i="23"/>
  <c r="Q159" i="23"/>
  <c r="P159" i="23"/>
  <c r="O159" i="23"/>
  <c r="N159" i="23"/>
  <c r="M159" i="23"/>
  <c r="L159" i="23"/>
  <c r="K159" i="23"/>
  <c r="J159" i="23"/>
  <c r="I159" i="23"/>
  <c r="H159" i="23"/>
  <c r="G159" i="23"/>
  <c r="F159" i="23"/>
  <c r="E159" i="23"/>
  <c r="D159" i="23"/>
  <c r="C159" i="23"/>
  <c r="B159" i="23"/>
  <c r="W156" i="23"/>
  <c r="V156" i="23"/>
  <c r="U156" i="23"/>
  <c r="T156" i="23"/>
  <c r="S156" i="23"/>
  <c r="R156" i="23"/>
  <c r="Q156" i="23"/>
  <c r="P156" i="23"/>
  <c r="O156" i="23"/>
  <c r="N156" i="23"/>
  <c r="M156" i="23"/>
  <c r="L156" i="23"/>
  <c r="K156" i="23"/>
  <c r="J156" i="23"/>
  <c r="I156" i="23"/>
  <c r="H156" i="23"/>
  <c r="G156" i="23"/>
  <c r="F156" i="23"/>
  <c r="E156" i="23"/>
  <c r="D156" i="23"/>
  <c r="C156" i="23"/>
  <c r="B156" i="23"/>
  <c r="W152" i="23"/>
  <c r="V152" i="23"/>
  <c r="U152" i="23"/>
  <c r="T152" i="23"/>
  <c r="S152" i="23"/>
  <c r="R152" i="23"/>
  <c r="Q152" i="23"/>
  <c r="P152" i="23"/>
  <c r="O152" i="23"/>
  <c r="N152" i="23"/>
  <c r="M152" i="23"/>
  <c r="L152" i="23"/>
  <c r="K152" i="23"/>
  <c r="J152" i="23"/>
  <c r="I152" i="23"/>
  <c r="H152" i="23"/>
  <c r="G152" i="23"/>
  <c r="F152" i="23"/>
  <c r="E152" i="23"/>
  <c r="D152" i="23"/>
  <c r="C152" i="23"/>
  <c r="B152" i="23"/>
  <c r="W150" i="23"/>
  <c r="V150" i="23"/>
  <c r="U150" i="23"/>
  <c r="T150" i="23"/>
  <c r="S150" i="23"/>
  <c r="R150" i="23"/>
  <c r="Q150" i="23"/>
  <c r="P150" i="23"/>
  <c r="O150" i="23"/>
  <c r="N150" i="23"/>
  <c r="M150" i="23"/>
  <c r="L150" i="23"/>
  <c r="K150" i="23"/>
  <c r="J150" i="23"/>
  <c r="I150" i="23"/>
  <c r="H150" i="23"/>
  <c r="G150" i="23"/>
  <c r="F150" i="23"/>
  <c r="E150" i="23"/>
  <c r="D150" i="23"/>
  <c r="C150" i="23"/>
  <c r="B150" i="23"/>
  <c r="W149" i="23"/>
  <c r="V149" i="23"/>
  <c r="U149" i="23"/>
  <c r="T149" i="23"/>
  <c r="S149" i="23"/>
  <c r="R149" i="23"/>
  <c r="Q149" i="23"/>
  <c r="P149" i="23"/>
  <c r="O149" i="23"/>
  <c r="N149" i="23"/>
  <c r="M149" i="23"/>
  <c r="L149" i="23"/>
  <c r="K149" i="23"/>
  <c r="J149" i="23"/>
  <c r="I149" i="23"/>
  <c r="H149" i="23"/>
  <c r="G149" i="23"/>
  <c r="F149" i="23"/>
  <c r="E149" i="23"/>
  <c r="D149" i="23"/>
  <c r="C149" i="23"/>
  <c r="B149" i="23"/>
  <c r="W148" i="23"/>
  <c r="V148" i="23"/>
  <c r="U148" i="23"/>
  <c r="T148" i="23"/>
  <c r="S148" i="23"/>
  <c r="R148" i="23"/>
  <c r="Q148" i="23"/>
  <c r="P148" i="23"/>
  <c r="O148" i="23"/>
  <c r="N148" i="23"/>
  <c r="M148" i="23"/>
  <c r="L148" i="23"/>
  <c r="K148" i="23"/>
  <c r="J148" i="23"/>
  <c r="I148" i="23"/>
  <c r="H148" i="23"/>
  <c r="G148" i="23"/>
  <c r="F148" i="23"/>
  <c r="E148" i="23"/>
  <c r="D148" i="23"/>
  <c r="C148" i="23"/>
  <c r="B148" i="23"/>
  <c r="W147" i="23"/>
  <c r="V147" i="23"/>
  <c r="U147" i="23"/>
  <c r="T147" i="23"/>
  <c r="S147" i="23"/>
  <c r="R147" i="23"/>
  <c r="Q147" i="23"/>
  <c r="P147" i="23"/>
  <c r="O147" i="23"/>
  <c r="N147" i="23"/>
  <c r="M147" i="23"/>
  <c r="L147" i="23"/>
  <c r="K147" i="23"/>
  <c r="J147" i="23"/>
  <c r="I147" i="23"/>
  <c r="H147" i="23"/>
  <c r="G147" i="23"/>
  <c r="F147" i="23"/>
  <c r="E147" i="23"/>
  <c r="D147" i="23"/>
  <c r="C147" i="23"/>
  <c r="B147" i="23"/>
  <c r="W142" i="23"/>
  <c r="V142" i="23"/>
  <c r="U142" i="23"/>
  <c r="T142" i="23"/>
  <c r="S142" i="23"/>
  <c r="R142" i="23"/>
  <c r="Q142" i="23"/>
  <c r="P142" i="23"/>
  <c r="O142" i="23"/>
  <c r="N142" i="23"/>
  <c r="M142" i="23"/>
  <c r="L142" i="23"/>
  <c r="K142" i="23"/>
  <c r="J142" i="23"/>
  <c r="I142" i="23"/>
  <c r="H142" i="23"/>
  <c r="G142" i="23"/>
  <c r="F142" i="23"/>
  <c r="E142" i="23"/>
  <c r="D142" i="23"/>
  <c r="C142" i="23"/>
  <c r="B142" i="23"/>
  <c r="W138" i="23"/>
  <c r="V138" i="23"/>
  <c r="U138" i="23"/>
  <c r="T138" i="23"/>
  <c r="S138" i="23"/>
  <c r="R138" i="23"/>
  <c r="Q138" i="23"/>
  <c r="P138" i="23"/>
  <c r="O138" i="23"/>
  <c r="N138" i="23"/>
  <c r="M138" i="23"/>
  <c r="L138" i="23"/>
  <c r="K138" i="23"/>
  <c r="J138" i="23"/>
  <c r="I138" i="23"/>
  <c r="H138" i="23"/>
  <c r="G138" i="23"/>
  <c r="F138" i="23"/>
  <c r="E138" i="23"/>
  <c r="D138" i="23"/>
  <c r="C138" i="23"/>
  <c r="B138" i="23"/>
  <c r="W136" i="23"/>
  <c r="V136" i="23"/>
  <c r="U136" i="23"/>
  <c r="T136" i="23"/>
  <c r="S136" i="23"/>
  <c r="R136" i="23"/>
  <c r="Q136" i="23"/>
  <c r="P136" i="23"/>
  <c r="O136" i="23"/>
  <c r="N136" i="23"/>
  <c r="M136" i="23"/>
  <c r="L136" i="23"/>
  <c r="K136" i="23"/>
  <c r="J136" i="23"/>
  <c r="I136" i="23"/>
  <c r="H136" i="23"/>
  <c r="G136" i="23"/>
  <c r="F136" i="23"/>
  <c r="E136" i="23"/>
  <c r="D136" i="23"/>
  <c r="C136" i="23"/>
  <c r="B136" i="23"/>
  <c r="W135" i="23"/>
  <c r="V135" i="23"/>
  <c r="U135" i="23"/>
  <c r="T135" i="23"/>
  <c r="S135" i="23"/>
  <c r="R135" i="23"/>
  <c r="Q135" i="23"/>
  <c r="P135" i="23"/>
  <c r="O135" i="23"/>
  <c r="N135" i="23"/>
  <c r="M135" i="23"/>
  <c r="L135" i="23"/>
  <c r="K135" i="23"/>
  <c r="J135" i="23"/>
  <c r="I135" i="23"/>
  <c r="H135" i="23"/>
  <c r="G135" i="23"/>
  <c r="F135" i="23"/>
  <c r="E135" i="23"/>
  <c r="D135" i="23"/>
  <c r="C135" i="23"/>
  <c r="B135" i="23"/>
  <c r="W134" i="23"/>
  <c r="V134" i="23"/>
  <c r="U134" i="23"/>
  <c r="T134" i="23"/>
  <c r="S134" i="23"/>
  <c r="R134" i="23"/>
  <c r="Q134" i="23"/>
  <c r="P134" i="23"/>
  <c r="O134" i="23"/>
  <c r="N134" i="23"/>
  <c r="M134" i="23"/>
  <c r="L134" i="23"/>
  <c r="K134" i="23"/>
  <c r="J134" i="23"/>
  <c r="I134" i="23"/>
  <c r="H134" i="23"/>
  <c r="G134" i="23"/>
  <c r="F134" i="23"/>
  <c r="E134" i="23"/>
  <c r="D134" i="23"/>
  <c r="C134" i="23"/>
  <c r="B134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K133" i="23"/>
  <c r="J133" i="23"/>
  <c r="I133" i="23"/>
  <c r="H133" i="23"/>
  <c r="G133" i="23"/>
  <c r="F133" i="23"/>
  <c r="E133" i="23"/>
  <c r="D133" i="23"/>
  <c r="C133" i="23"/>
  <c r="B133" i="23"/>
  <c r="W119" i="23"/>
  <c r="V119" i="23"/>
  <c r="U119" i="23"/>
  <c r="T119" i="23"/>
  <c r="S119" i="23"/>
  <c r="R119" i="23"/>
  <c r="Q119" i="23"/>
  <c r="Q99" i="23" s="1"/>
  <c r="Q62" i="20" s="1"/>
  <c r="Q115" i="4" s="1"/>
  <c r="P119" i="23"/>
  <c r="O119" i="23"/>
  <c r="O213" i="23" s="1"/>
  <c r="N119" i="23"/>
  <c r="N99" i="23" s="1"/>
  <c r="M119" i="23"/>
  <c r="L119" i="23"/>
  <c r="K119" i="23"/>
  <c r="J119" i="23"/>
  <c r="I119" i="23"/>
  <c r="I99" i="23" s="1"/>
  <c r="I62" i="20" s="1"/>
  <c r="I115" i="4" s="1"/>
  <c r="H119" i="23"/>
  <c r="G119" i="23"/>
  <c r="F119" i="23"/>
  <c r="E119" i="23"/>
  <c r="D119" i="23"/>
  <c r="C119" i="23"/>
  <c r="B119" i="23"/>
  <c r="W110" i="23"/>
  <c r="V110" i="23"/>
  <c r="V99" i="23" s="1"/>
  <c r="U110" i="23"/>
  <c r="U211" i="23" s="1"/>
  <c r="T110" i="23"/>
  <c r="S110" i="23"/>
  <c r="S99" i="23" s="1"/>
  <c r="S62" i="20" s="1"/>
  <c r="R110" i="23"/>
  <c r="Q110" i="23"/>
  <c r="P110" i="23"/>
  <c r="O110" i="23"/>
  <c r="N110" i="23"/>
  <c r="M110" i="23"/>
  <c r="L110" i="23"/>
  <c r="K110" i="23"/>
  <c r="J110" i="23"/>
  <c r="I110" i="23"/>
  <c r="H110" i="23"/>
  <c r="G110" i="23"/>
  <c r="F110" i="23"/>
  <c r="E110" i="23"/>
  <c r="D110" i="23"/>
  <c r="D99" i="23" s="1"/>
  <c r="D62" i="20" s="1"/>
  <c r="D115" i="4" s="1"/>
  <c r="C110" i="23"/>
  <c r="C99" i="23" s="1"/>
  <c r="C62" i="20" s="1"/>
  <c r="C115" i="4" s="1"/>
  <c r="B110" i="23"/>
  <c r="T99" i="23"/>
  <c r="T62" i="20" s="1"/>
  <c r="T115" i="4" s="1"/>
  <c r="M99" i="23"/>
  <c r="M62" i="20" s="1"/>
  <c r="M115" i="4" s="1"/>
  <c r="K99" i="23"/>
  <c r="K62" i="20" s="1"/>
  <c r="K115" i="4" s="1"/>
  <c r="W89" i="23"/>
  <c r="V89" i="23"/>
  <c r="U89" i="23"/>
  <c r="T89" i="23"/>
  <c r="S89" i="23"/>
  <c r="R89" i="23"/>
  <c r="Q89" i="23"/>
  <c r="P89" i="23"/>
  <c r="O89" i="23"/>
  <c r="N89" i="23"/>
  <c r="M89" i="23"/>
  <c r="L89" i="23"/>
  <c r="K89" i="23"/>
  <c r="J89" i="23"/>
  <c r="I89" i="23"/>
  <c r="H89" i="23"/>
  <c r="G89" i="23"/>
  <c r="F89" i="23"/>
  <c r="E89" i="23"/>
  <c r="D89" i="23"/>
  <c r="C89" i="23"/>
  <c r="B89" i="23"/>
  <c r="W79" i="23"/>
  <c r="V79" i="23"/>
  <c r="U79" i="23"/>
  <c r="T79" i="23"/>
  <c r="S79" i="23"/>
  <c r="R79" i="23"/>
  <c r="Q79" i="23"/>
  <c r="P79" i="23"/>
  <c r="O79" i="23"/>
  <c r="N79" i="23"/>
  <c r="M79" i="23"/>
  <c r="L79" i="23"/>
  <c r="K79" i="23"/>
  <c r="J79" i="23"/>
  <c r="I79" i="23"/>
  <c r="H79" i="23"/>
  <c r="G79" i="23"/>
  <c r="F79" i="23"/>
  <c r="E79" i="23"/>
  <c r="D79" i="23"/>
  <c r="C79" i="23"/>
  <c r="B79" i="23"/>
  <c r="W60" i="23"/>
  <c r="V60" i="23"/>
  <c r="U60" i="23"/>
  <c r="T60" i="23"/>
  <c r="T48" i="23" s="1"/>
  <c r="T151" i="23" s="1"/>
  <c r="S60" i="23"/>
  <c r="R60" i="23"/>
  <c r="Q60" i="23"/>
  <c r="P60" i="23"/>
  <c r="P48" i="23" s="1"/>
  <c r="P61" i="20" s="1"/>
  <c r="P114" i="4" s="1"/>
  <c r="O60" i="23"/>
  <c r="N60" i="23"/>
  <c r="M60" i="23"/>
  <c r="M48" i="23" s="1"/>
  <c r="L60" i="23"/>
  <c r="K60" i="23"/>
  <c r="J60" i="23"/>
  <c r="I60" i="23"/>
  <c r="H60" i="23"/>
  <c r="G60" i="23"/>
  <c r="F60" i="23"/>
  <c r="E60" i="23"/>
  <c r="D60" i="23"/>
  <c r="D48" i="23" s="1"/>
  <c r="D151" i="23" s="1"/>
  <c r="C60" i="23"/>
  <c r="B60" i="23"/>
  <c r="V48" i="23"/>
  <c r="V61" i="20" s="1"/>
  <c r="V114" i="4" s="1"/>
  <c r="N48" i="23"/>
  <c r="W33" i="23"/>
  <c r="W5" i="23" s="1"/>
  <c r="V33" i="23"/>
  <c r="V192" i="23" s="1"/>
  <c r="U33" i="23"/>
  <c r="T33" i="23"/>
  <c r="T5" i="23" s="1"/>
  <c r="T60" i="20" s="1"/>
  <c r="T113" i="4" s="1"/>
  <c r="S33" i="23"/>
  <c r="R33" i="23"/>
  <c r="R192" i="23" s="1"/>
  <c r="Q33" i="23"/>
  <c r="Q192" i="23" s="1"/>
  <c r="P33" i="23"/>
  <c r="P192" i="23" s="1"/>
  <c r="O33" i="23"/>
  <c r="N33" i="23"/>
  <c r="N192" i="23" s="1"/>
  <c r="M33" i="23"/>
  <c r="L33" i="23"/>
  <c r="L5" i="23" s="1"/>
  <c r="K33" i="23"/>
  <c r="J33" i="23"/>
  <c r="J192" i="23" s="1"/>
  <c r="I33" i="23"/>
  <c r="I192" i="23" s="1"/>
  <c r="H33" i="23"/>
  <c r="H192" i="23" s="1"/>
  <c r="G33" i="23"/>
  <c r="G5" i="23" s="1"/>
  <c r="G60" i="20" s="1"/>
  <c r="G113" i="4" s="1"/>
  <c r="F33" i="23"/>
  <c r="F192" i="23" s="1"/>
  <c r="E33" i="23"/>
  <c r="E5" i="23" s="1"/>
  <c r="D33" i="23"/>
  <c r="D5" i="23" s="1"/>
  <c r="D60" i="20" s="1"/>
  <c r="D113" i="4" s="1"/>
  <c r="C33" i="23"/>
  <c r="B33" i="23"/>
  <c r="B192" i="23" s="1"/>
  <c r="V5" i="23"/>
  <c r="V140" i="23" s="1"/>
  <c r="U5" i="23"/>
  <c r="U60" i="20" s="1"/>
  <c r="U113" i="4" s="1"/>
  <c r="R5" i="23"/>
  <c r="R139" i="23" s="1"/>
  <c r="Q5" i="23"/>
  <c r="Q60" i="20" s="1"/>
  <c r="Q113" i="4" s="1"/>
  <c r="P5" i="23"/>
  <c r="P144" i="23" s="1"/>
  <c r="O5" i="23"/>
  <c r="O144" i="23" s="1"/>
  <c r="N5" i="23"/>
  <c r="N143" i="23" s="1"/>
  <c r="M5" i="23"/>
  <c r="M60" i="20" s="1"/>
  <c r="M113" i="4" s="1"/>
  <c r="J5" i="23"/>
  <c r="J139" i="23" s="1"/>
  <c r="A1" i="23"/>
  <c r="W214" i="22"/>
  <c r="V214" i="22"/>
  <c r="U214" i="22"/>
  <c r="T214" i="22"/>
  <c r="S214" i="22"/>
  <c r="R214" i="22"/>
  <c r="Q214" i="22"/>
  <c r="P214" i="22"/>
  <c r="O214" i="22"/>
  <c r="N214" i="22"/>
  <c r="M214" i="22"/>
  <c r="L214" i="22"/>
  <c r="K214" i="22"/>
  <c r="J214" i="22"/>
  <c r="I214" i="22"/>
  <c r="H214" i="22"/>
  <c r="G214" i="22"/>
  <c r="F214" i="22"/>
  <c r="E214" i="22"/>
  <c r="D214" i="22"/>
  <c r="C214" i="22"/>
  <c r="B214" i="22"/>
  <c r="W212" i="22"/>
  <c r="V212" i="22"/>
  <c r="U212" i="22"/>
  <c r="T212" i="22"/>
  <c r="S212" i="22"/>
  <c r="R212" i="22"/>
  <c r="Q212" i="22"/>
  <c r="P212" i="22"/>
  <c r="O212" i="22"/>
  <c r="N212" i="22"/>
  <c r="M212" i="22"/>
  <c r="L212" i="22"/>
  <c r="K212" i="22"/>
  <c r="J212" i="22"/>
  <c r="I212" i="22"/>
  <c r="H212" i="22"/>
  <c r="G212" i="22"/>
  <c r="F212" i="22"/>
  <c r="E212" i="22"/>
  <c r="D212" i="22"/>
  <c r="C212" i="22"/>
  <c r="B212" i="22"/>
  <c r="W210" i="22"/>
  <c r="V210" i="22"/>
  <c r="U210" i="22"/>
  <c r="T210" i="22"/>
  <c r="S210" i="22"/>
  <c r="R210" i="22"/>
  <c r="Q210" i="22"/>
  <c r="P210" i="22"/>
  <c r="O210" i="22"/>
  <c r="N210" i="22"/>
  <c r="M210" i="22"/>
  <c r="L210" i="22"/>
  <c r="K210" i="22"/>
  <c r="J210" i="22"/>
  <c r="I210" i="22"/>
  <c r="H210" i="22"/>
  <c r="G210" i="22"/>
  <c r="F210" i="22"/>
  <c r="E210" i="22"/>
  <c r="D210" i="22"/>
  <c r="C210" i="22"/>
  <c r="B210" i="22"/>
  <c r="W209" i="22"/>
  <c r="V209" i="22"/>
  <c r="U209" i="22"/>
  <c r="T209" i="22"/>
  <c r="S209" i="22"/>
  <c r="R209" i="22"/>
  <c r="Q209" i="22"/>
  <c r="P209" i="22"/>
  <c r="O209" i="22"/>
  <c r="N209" i="22"/>
  <c r="M209" i="22"/>
  <c r="L209" i="22"/>
  <c r="K209" i="22"/>
  <c r="J209" i="22"/>
  <c r="I209" i="22"/>
  <c r="H209" i="22"/>
  <c r="G209" i="22"/>
  <c r="F209" i="22"/>
  <c r="E209" i="22"/>
  <c r="D209" i="22"/>
  <c r="C209" i="22"/>
  <c r="B209" i="22"/>
  <c r="W208" i="22"/>
  <c r="V208" i="22"/>
  <c r="U208" i="22"/>
  <c r="T208" i="22"/>
  <c r="S208" i="22"/>
  <c r="R208" i="22"/>
  <c r="Q208" i="22"/>
  <c r="P208" i="22"/>
  <c r="O208" i="22"/>
  <c r="N208" i="22"/>
  <c r="M208" i="22"/>
  <c r="L208" i="22"/>
  <c r="K208" i="22"/>
  <c r="J208" i="22"/>
  <c r="I208" i="22"/>
  <c r="H208" i="22"/>
  <c r="G208" i="22"/>
  <c r="F208" i="22"/>
  <c r="E208" i="22"/>
  <c r="D208" i="22"/>
  <c r="C208" i="22"/>
  <c r="B208" i="22"/>
  <c r="W207" i="22"/>
  <c r="V207" i="22"/>
  <c r="U207" i="22"/>
  <c r="T207" i="22"/>
  <c r="S207" i="22"/>
  <c r="R207" i="22"/>
  <c r="Q207" i="22"/>
  <c r="P207" i="22"/>
  <c r="O207" i="22"/>
  <c r="N207" i="22"/>
  <c r="M207" i="22"/>
  <c r="L207" i="22"/>
  <c r="K207" i="22"/>
  <c r="J207" i="22"/>
  <c r="I207" i="22"/>
  <c r="H207" i="22"/>
  <c r="G207" i="22"/>
  <c r="F207" i="22"/>
  <c r="E207" i="22"/>
  <c r="D207" i="22"/>
  <c r="C207" i="22"/>
  <c r="B207" i="22"/>
  <c r="W206" i="22"/>
  <c r="V206" i="22"/>
  <c r="U206" i="22"/>
  <c r="T206" i="22"/>
  <c r="S206" i="22"/>
  <c r="R206" i="22"/>
  <c r="Q206" i="22"/>
  <c r="P206" i="22"/>
  <c r="O206" i="22"/>
  <c r="N206" i="22"/>
  <c r="M206" i="22"/>
  <c r="L206" i="22"/>
  <c r="K206" i="22"/>
  <c r="J206" i="22"/>
  <c r="I206" i="22"/>
  <c r="H206" i="22"/>
  <c r="G206" i="22"/>
  <c r="F206" i="22"/>
  <c r="E206" i="22"/>
  <c r="D206" i="22"/>
  <c r="C206" i="22"/>
  <c r="B206" i="22"/>
  <c r="W205" i="22"/>
  <c r="V205" i="22"/>
  <c r="U205" i="22"/>
  <c r="T205" i="22"/>
  <c r="S205" i="22"/>
  <c r="R205" i="22"/>
  <c r="Q205" i="22"/>
  <c r="P205" i="22"/>
  <c r="O205" i="22"/>
  <c r="N205" i="22"/>
  <c r="M205" i="22"/>
  <c r="L205" i="22"/>
  <c r="K205" i="22"/>
  <c r="J205" i="22"/>
  <c r="I205" i="22"/>
  <c r="H205" i="22"/>
  <c r="G205" i="22"/>
  <c r="F205" i="22"/>
  <c r="E205" i="22"/>
  <c r="D205" i="22"/>
  <c r="C205" i="22"/>
  <c r="B205" i="22"/>
  <c r="W200" i="22"/>
  <c r="V200" i="22"/>
  <c r="U200" i="22"/>
  <c r="T200" i="22"/>
  <c r="S200" i="22"/>
  <c r="R200" i="22"/>
  <c r="Q200" i="22"/>
  <c r="P200" i="22"/>
  <c r="O200" i="22"/>
  <c r="N200" i="22"/>
  <c r="M200" i="22"/>
  <c r="L200" i="22"/>
  <c r="K200" i="22"/>
  <c r="J200" i="22"/>
  <c r="I200" i="22"/>
  <c r="H200" i="22"/>
  <c r="G200" i="22"/>
  <c r="F200" i="22"/>
  <c r="E200" i="22"/>
  <c r="D200" i="22"/>
  <c r="C200" i="22"/>
  <c r="B200" i="22"/>
  <c r="W199" i="22"/>
  <c r="V199" i="22"/>
  <c r="U199" i="22"/>
  <c r="T199" i="22"/>
  <c r="S199" i="22"/>
  <c r="R199" i="22"/>
  <c r="Q199" i="22"/>
  <c r="P199" i="22"/>
  <c r="O199" i="22"/>
  <c r="N199" i="22"/>
  <c r="M199" i="22"/>
  <c r="L199" i="22"/>
  <c r="K199" i="22"/>
  <c r="J199" i="22"/>
  <c r="I199" i="22"/>
  <c r="H199" i="22"/>
  <c r="G199" i="22"/>
  <c r="F199" i="22"/>
  <c r="E199" i="22"/>
  <c r="D199" i="22"/>
  <c r="C199" i="22"/>
  <c r="B199" i="22"/>
  <c r="W198" i="22"/>
  <c r="V198" i="22"/>
  <c r="U198" i="22"/>
  <c r="T198" i="22"/>
  <c r="S198" i="22"/>
  <c r="R198" i="22"/>
  <c r="Q198" i="22"/>
  <c r="P198" i="22"/>
  <c r="O198" i="22"/>
  <c r="N198" i="22"/>
  <c r="M198" i="22"/>
  <c r="L198" i="22"/>
  <c r="K198" i="22"/>
  <c r="J198" i="22"/>
  <c r="I198" i="22"/>
  <c r="H198" i="22"/>
  <c r="G198" i="22"/>
  <c r="F198" i="22"/>
  <c r="E198" i="22"/>
  <c r="D198" i="22"/>
  <c r="C198" i="22"/>
  <c r="B198" i="22"/>
  <c r="W197" i="22"/>
  <c r="V197" i="22"/>
  <c r="U197" i="22"/>
  <c r="T197" i="22"/>
  <c r="S197" i="22"/>
  <c r="R197" i="22"/>
  <c r="Q197" i="22"/>
  <c r="P197" i="22"/>
  <c r="O197" i="22"/>
  <c r="N197" i="22"/>
  <c r="M197" i="22"/>
  <c r="L197" i="22"/>
  <c r="K197" i="22"/>
  <c r="J197" i="22"/>
  <c r="I197" i="22"/>
  <c r="H197" i="22"/>
  <c r="G197" i="22"/>
  <c r="F197" i="22"/>
  <c r="E197" i="22"/>
  <c r="D197" i="22"/>
  <c r="C197" i="22"/>
  <c r="B197" i="22"/>
  <c r="W196" i="22"/>
  <c r="V196" i="22"/>
  <c r="U196" i="22"/>
  <c r="T196" i="22"/>
  <c r="S196" i="22"/>
  <c r="R196" i="22"/>
  <c r="Q196" i="22"/>
  <c r="P196" i="22"/>
  <c r="O196" i="22"/>
  <c r="N196" i="22"/>
  <c r="M196" i="22"/>
  <c r="L196" i="22"/>
  <c r="K196" i="22"/>
  <c r="J196" i="22"/>
  <c r="I196" i="22"/>
  <c r="H196" i="22"/>
  <c r="G196" i="22"/>
  <c r="F196" i="22"/>
  <c r="E196" i="22"/>
  <c r="D196" i="22"/>
  <c r="C196" i="22"/>
  <c r="B196" i="22"/>
  <c r="W195" i="22"/>
  <c r="V195" i="22"/>
  <c r="U195" i="22"/>
  <c r="T195" i="22"/>
  <c r="S195" i="22"/>
  <c r="R195" i="22"/>
  <c r="Q195" i="22"/>
  <c r="P195" i="22"/>
  <c r="O195" i="22"/>
  <c r="N195" i="22"/>
  <c r="M195" i="22"/>
  <c r="L195" i="22"/>
  <c r="K195" i="22"/>
  <c r="J195" i="22"/>
  <c r="I195" i="22"/>
  <c r="H195" i="22"/>
  <c r="G195" i="22"/>
  <c r="F195" i="22"/>
  <c r="E195" i="22"/>
  <c r="D195" i="22"/>
  <c r="C195" i="22"/>
  <c r="B195" i="22"/>
  <c r="W194" i="22"/>
  <c r="V194" i="22"/>
  <c r="U194" i="22"/>
  <c r="T194" i="22"/>
  <c r="S194" i="22"/>
  <c r="R194" i="22"/>
  <c r="Q194" i="22"/>
  <c r="P194" i="22"/>
  <c r="O194" i="22"/>
  <c r="N194" i="22"/>
  <c r="M194" i="22"/>
  <c r="L194" i="22"/>
  <c r="K194" i="22"/>
  <c r="J194" i="22"/>
  <c r="I194" i="22"/>
  <c r="H194" i="22"/>
  <c r="G194" i="22"/>
  <c r="F194" i="22"/>
  <c r="E194" i="22"/>
  <c r="D194" i="22"/>
  <c r="C194" i="22"/>
  <c r="B194" i="22"/>
  <c r="W191" i="22"/>
  <c r="V191" i="22"/>
  <c r="U191" i="22"/>
  <c r="T191" i="22"/>
  <c r="S191" i="22"/>
  <c r="R191" i="22"/>
  <c r="Q191" i="22"/>
  <c r="P191" i="22"/>
  <c r="O191" i="22"/>
  <c r="N191" i="22"/>
  <c r="M191" i="22"/>
  <c r="L191" i="22"/>
  <c r="K191" i="22"/>
  <c r="J191" i="22"/>
  <c r="I191" i="22"/>
  <c r="H191" i="22"/>
  <c r="G191" i="22"/>
  <c r="F191" i="22"/>
  <c r="E191" i="22"/>
  <c r="D191" i="22"/>
  <c r="C191" i="22"/>
  <c r="B191" i="22"/>
  <c r="W190" i="22"/>
  <c r="V190" i="22"/>
  <c r="U190" i="22"/>
  <c r="T190" i="22"/>
  <c r="S190" i="22"/>
  <c r="R190" i="22"/>
  <c r="Q190" i="22"/>
  <c r="P190" i="22"/>
  <c r="O190" i="22"/>
  <c r="N190" i="22"/>
  <c r="M190" i="22"/>
  <c r="L190" i="22"/>
  <c r="K190" i="22"/>
  <c r="J190" i="22"/>
  <c r="I190" i="22"/>
  <c r="H190" i="22"/>
  <c r="G190" i="22"/>
  <c r="F190" i="22"/>
  <c r="E190" i="22"/>
  <c r="D190" i="22"/>
  <c r="C190" i="22"/>
  <c r="B190" i="22"/>
  <c r="W189" i="22"/>
  <c r="V189" i="22"/>
  <c r="U189" i="22"/>
  <c r="T189" i="22"/>
  <c r="S189" i="22"/>
  <c r="R189" i="22"/>
  <c r="Q189" i="22"/>
  <c r="P189" i="22"/>
  <c r="O189" i="22"/>
  <c r="N189" i="22"/>
  <c r="M189" i="22"/>
  <c r="L189" i="22"/>
  <c r="K189" i="22"/>
  <c r="J189" i="22"/>
  <c r="I189" i="22"/>
  <c r="H189" i="22"/>
  <c r="G189" i="22"/>
  <c r="F189" i="22"/>
  <c r="E189" i="22"/>
  <c r="D189" i="22"/>
  <c r="C189" i="22"/>
  <c r="B189" i="22"/>
  <c r="W188" i="22"/>
  <c r="V188" i="22"/>
  <c r="U188" i="22"/>
  <c r="T188" i="22"/>
  <c r="S188" i="22"/>
  <c r="R188" i="22"/>
  <c r="Q188" i="22"/>
  <c r="P188" i="22"/>
  <c r="O188" i="22"/>
  <c r="N188" i="22"/>
  <c r="M188" i="22"/>
  <c r="L188" i="22"/>
  <c r="K188" i="22"/>
  <c r="J188" i="22"/>
  <c r="I188" i="22"/>
  <c r="H188" i="22"/>
  <c r="G188" i="22"/>
  <c r="F188" i="22"/>
  <c r="E188" i="22"/>
  <c r="D188" i="22"/>
  <c r="C188" i="22"/>
  <c r="B188" i="22"/>
  <c r="W187" i="22"/>
  <c r="V187" i="22"/>
  <c r="U187" i="22"/>
  <c r="T187" i="22"/>
  <c r="S187" i="22"/>
  <c r="R187" i="22"/>
  <c r="Q187" i="22"/>
  <c r="P187" i="22"/>
  <c r="O187" i="22"/>
  <c r="N187" i="22"/>
  <c r="M187" i="22"/>
  <c r="L187" i="22"/>
  <c r="K187" i="22"/>
  <c r="J187" i="22"/>
  <c r="I187" i="22"/>
  <c r="H187" i="22"/>
  <c r="G187" i="22"/>
  <c r="F187" i="22"/>
  <c r="E187" i="22"/>
  <c r="D187" i="22"/>
  <c r="C187" i="22"/>
  <c r="B187" i="22"/>
  <c r="W186" i="22"/>
  <c r="V186" i="22"/>
  <c r="U186" i="22"/>
  <c r="T186" i="22"/>
  <c r="S186" i="22"/>
  <c r="R186" i="22"/>
  <c r="Q186" i="22"/>
  <c r="P186" i="22"/>
  <c r="O186" i="22"/>
  <c r="N186" i="22"/>
  <c r="M186" i="22"/>
  <c r="L186" i="22"/>
  <c r="K186" i="22"/>
  <c r="J186" i="22"/>
  <c r="I186" i="22"/>
  <c r="H186" i="22"/>
  <c r="G186" i="22"/>
  <c r="F186" i="22"/>
  <c r="E186" i="22"/>
  <c r="D186" i="22"/>
  <c r="C186" i="22"/>
  <c r="B186" i="22"/>
  <c r="W185" i="22"/>
  <c r="V185" i="22"/>
  <c r="U185" i="22"/>
  <c r="T185" i="22"/>
  <c r="S185" i="22"/>
  <c r="R185" i="22"/>
  <c r="Q185" i="22"/>
  <c r="P185" i="22"/>
  <c r="O185" i="22"/>
  <c r="N185" i="22"/>
  <c r="M185" i="22"/>
  <c r="L185" i="22"/>
  <c r="K185" i="22"/>
  <c r="J185" i="22"/>
  <c r="I185" i="22"/>
  <c r="H185" i="22"/>
  <c r="G185" i="22"/>
  <c r="F185" i="22"/>
  <c r="E185" i="22"/>
  <c r="D185" i="22"/>
  <c r="C185" i="22"/>
  <c r="B185" i="22"/>
  <c r="W184" i="22"/>
  <c r="V184" i="22"/>
  <c r="U184" i="22"/>
  <c r="T184" i="22"/>
  <c r="S184" i="22"/>
  <c r="R184" i="22"/>
  <c r="Q184" i="22"/>
  <c r="P184" i="22"/>
  <c r="O184" i="22"/>
  <c r="N184" i="22"/>
  <c r="M184" i="22"/>
  <c r="L184" i="22"/>
  <c r="K184" i="22"/>
  <c r="J184" i="22"/>
  <c r="I184" i="22"/>
  <c r="H184" i="22"/>
  <c r="G184" i="22"/>
  <c r="F184" i="22"/>
  <c r="E184" i="22"/>
  <c r="D184" i="22"/>
  <c r="C184" i="22"/>
  <c r="B184" i="22"/>
  <c r="W183" i="22"/>
  <c r="V183" i="22"/>
  <c r="U183" i="22"/>
  <c r="T183" i="22"/>
  <c r="S183" i="22"/>
  <c r="R183" i="22"/>
  <c r="Q183" i="22"/>
  <c r="P183" i="22"/>
  <c r="O183" i="22"/>
  <c r="N183" i="22"/>
  <c r="M183" i="22"/>
  <c r="L183" i="22"/>
  <c r="K183" i="22"/>
  <c r="J183" i="22"/>
  <c r="I183" i="22"/>
  <c r="H183" i="22"/>
  <c r="G183" i="22"/>
  <c r="F183" i="22"/>
  <c r="E183" i="22"/>
  <c r="D183" i="22"/>
  <c r="C183" i="22"/>
  <c r="B183" i="22"/>
  <c r="W178" i="22"/>
  <c r="V178" i="22"/>
  <c r="U178" i="22"/>
  <c r="T178" i="22"/>
  <c r="S178" i="22"/>
  <c r="R178" i="22"/>
  <c r="Q178" i="22"/>
  <c r="P178" i="22"/>
  <c r="O178" i="22"/>
  <c r="N178" i="22"/>
  <c r="M178" i="22"/>
  <c r="L178" i="22"/>
  <c r="K178" i="22"/>
  <c r="J178" i="22"/>
  <c r="I178" i="22"/>
  <c r="H178" i="22"/>
  <c r="G178" i="22"/>
  <c r="F178" i="22"/>
  <c r="E178" i="22"/>
  <c r="D178" i="22"/>
  <c r="C178" i="22"/>
  <c r="B178" i="22"/>
  <c r="W177" i="22"/>
  <c r="V177" i="22"/>
  <c r="U177" i="22"/>
  <c r="T177" i="22"/>
  <c r="S177" i="22"/>
  <c r="R177" i="22"/>
  <c r="Q177" i="22"/>
  <c r="P177" i="22"/>
  <c r="O177" i="22"/>
  <c r="N177" i="22"/>
  <c r="M177" i="22"/>
  <c r="L177" i="22"/>
  <c r="K177" i="22"/>
  <c r="J177" i="22"/>
  <c r="I177" i="22"/>
  <c r="H177" i="22"/>
  <c r="G177" i="22"/>
  <c r="F177" i="22"/>
  <c r="E177" i="22"/>
  <c r="D177" i="22"/>
  <c r="C177" i="22"/>
  <c r="B177" i="22"/>
  <c r="W176" i="22"/>
  <c r="V176" i="22"/>
  <c r="U176" i="22"/>
  <c r="T176" i="22"/>
  <c r="S176" i="22"/>
  <c r="R176" i="22"/>
  <c r="Q176" i="22"/>
  <c r="P176" i="22"/>
  <c r="O176" i="22"/>
  <c r="N176" i="22"/>
  <c r="M176" i="22"/>
  <c r="L176" i="22"/>
  <c r="K176" i="22"/>
  <c r="J176" i="22"/>
  <c r="I176" i="22"/>
  <c r="H176" i="22"/>
  <c r="G176" i="22"/>
  <c r="F176" i="22"/>
  <c r="E176" i="22"/>
  <c r="D176" i="22"/>
  <c r="C176" i="22"/>
  <c r="B176" i="22"/>
  <c r="W174" i="22"/>
  <c r="V174" i="22"/>
  <c r="U174" i="22"/>
  <c r="T174" i="22"/>
  <c r="S174" i="22"/>
  <c r="R174" i="22"/>
  <c r="Q174" i="22"/>
  <c r="P174" i="22"/>
  <c r="O174" i="22"/>
  <c r="N174" i="22"/>
  <c r="M174" i="22"/>
  <c r="L174" i="22"/>
  <c r="K174" i="22"/>
  <c r="J174" i="22"/>
  <c r="I174" i="22"/>
  <c r="H174" i="22"/>
  <c r="G174" i="22"/>
  <c r="F174" i="22"/>
  <c r="E174" i="22"/>
  <c r="D174" i="22"/>
  <c r="C174" i="22"/>
  <c r="B174" i="22"/>
  <c r="W173" i="22"/>
  <c r="V173" i="22"/>
  <c r="U173" i="22"/>
  <c r="T173" i="22"/>
  <c r="S173" i="22"/>
  <c r="R173" i="22"/>
  <c r="Q173" i="22"/>
  <c r="P173" i="22"/>
  <c r="O173" i="22"/>
  <c r="N173" i="22"/>
  <c r="M173" i="22"/>
  <c r="L173" i="22"/>
  <c r="K173" i="22"/>
  <c r="J173" i="22"/>
  <c r="I173" i="22"/>
  <c r="H173" i="22"/>
  <c r="G173" i="22"/>
  <c r="F173" i="22"/>
  <c r="E173" i="22"/>
  <c r="D173" i="22"/>
  <c r="C173" i="22"/>
  <c r="B173" i="22"/>
  <c r="W172" i="22"/>
  <c r="V172" i="22"/>
  <c r="U172" i="22"/>
  <c r="T172" i="22"/>
  <c r="S172" i="22"/>
  <c r="R172" i="22"/>
  <c r="Q172" i="22"/>
  <c r="P172" i="22"/>
  <c r="O172" i="22"/>
  <c r="N172" i="22"/>
  <c r="M172" i="22"/>
  <c r="L172" i="22"/>
  <c r="K172" i="22"/>
  <c r="J172" i="22"/>
  <c r="I172" i="22"/>
  <c r="H172" i="22"/>
  <c r="G172" i="22"/>
  <c r="F172" i="22"/>
  <c r="E172" i="22"/>
  <c r="D172" i="22"/>
  <c r="C172" i="22"/>
  <c r="B172" i="22"/>
  <c r="W170" i="22"/>
  <c r="V170" i="22"/>
  <c r="U170" i="22"/>
  <c r="T170" i="22"/>
  <c r="S170" i="22"/>
  <c r="R170" i="22"/>
  <c r="Q170" i="22"/>
  <c r="P170" i="22"/>
  <c r="O170" i="22"/>
  <c r="N170" i="22"/>
  <c r="M170" i="22"/>
  <c r="L170" i="22"/>
  <c r="K170" i="22"/>
  <c r="J170" i="22"/>
  <c r="I170" i="22"/>
  <c r="H170" i="22"/>
  <c r="G170" i="22"/>
  <c r="F170" i="22"/>
  <c r="E170" i="22"/>
  <c r="D170" i="22"/>
  <c r="C170" i="22"/>
  <c r="B170" i="22"/>
  <c r="W169" i="22"/>
  <c r="V169" i="22"/>
  <c r="U169" i="22"/>
  <c r="T169" i="22"/>
  <c r="S169" i="22"/>
  <c r="R169" i="22"/>
  <c r="Q169" i="22"/>
  <c r="P169" i="22"/>
  <c r="O169" i="22"/>
  <c r="N169" i="22"/>
  <c r="M169" i="22"/>
  <c r="L169" i="22"/>
  <c r="K169" i="22"/>
  <c r="J169" i="22"/>
  <c r="I169" i="22"/>
  <c r="H169" i="22"/>
  <c r="G169" i="22"/>
  <c r="F169" i="22"/>
  <c r="E169" i="22"/>
  <c r="D169" i="22"/>
  <c r="C169" i="22"/>
  <c r="B169" i="22"/>
  <c r="W168" i="22"/>
  <c r="V168" i="22"/>
  <c r="U168" i="22"/>
  <c r="T168" i="22"/>
  <c r="S168" i="22"/>
  <c r="R168" i="22"/>
  <c r="Q168" i="22"/>
  <c r="P168" i="22"/>
  <c r="O168" i="22"/>
  <c r="N168" i="22"/>
  <c r="M168" i="22"/>
  <c r="L168" i="22"/>
  <c r="K168" i="22"/>
  <c r="J168" i="22"/>
  <c r="I168" i="22"/>
  <c r="H168" i="22"/>
  <c r="G168" i="22"/>
  <c r="F168" i="22"/>
  <c r="E168" i="22"/>
  <c r="D168" i="22"/>
  <c r="C168" i="22"/>
  <c r="B168" i="22"/>
  <c r="W167" i="22"/>
  <c r="V167" i="22"/>
  <c r="U167" i="22"/>
  <c r="T167" i="22"/>
  <c r="S167" i="22"/>
  <c r="R167" i="22"/>
  <c r="Q167" i="22"/>
  <c r="P167" i="22"/>
  <c r="O167" i="22"/>
  <c r="N167" i="22"/>
  <c r="M167" i="22"/>
  <c r="L167" i="22"/>
  <c r="K167" i="22"/>
  <c r="J167" i="22"/>
  <c r="I167" i="22"/>
  <c r="H167" i="22"/>
  <c r="G167" i="22"/>
  <c r="F167" i="22"/>
  <c r="E167" i="22"/>
  <c r="D167" i="22"/>
  <c r="C167" i="22"/>
  <c r="B167" i="22"/>
  <c r="W166" i="22"/>
  <c r="V166" i="22"/>
  <c r="U166" i="22"/>
  <c r="T166" i="22"/>
  <c r="S166" i="22"/>
  <c r="R166" i="22"/>
  <c r="Q166" i="22"/>
  <c r="P166" i="22"/>
  <c r="O166" i="22"/>
  <c r="N166" i="22"/>
  <c r="M166" i="22"/>
  <c r="L166" i="22"/>
  <c r="K166" i="22"/>
  <c r="J166" i="22"/>
  <c r="I166" i="22"/>
  <c r="H166" i="22"/>
  <c r="H165" i="22" s="1"/>
  <c r="G166" i="22"/>
  <c r="F166" i="22"/>
  <c r="E166" i="22"/>
  <c r="D166" i="22"/>
  <c r="C166" i="22"/>
  <c r="B166" i="22"/>
  <c r="W162" i="22"/>
  <c r="V162" i="22"/>
  <c r="U162" i="22"/>
  <c r="T162" i="22"/>
  <c r="S162" i="22"/>
  <c r="R162" i="22"/>
  <c r="Q162" i="22"/>
  <c r="P162" i="22"/>
  <c r="O162" i="22"/>
  <c r="N162" i="22"/>
  <c r="M162" i="22"/>
  <c r="L162" i="22"/>
  <c r="K162" i="22"/>
  <c r="J162" i="22"/>
  <c r="I162" i="22"/>
  <c r="H162" i="22"/>
  <c r="G162" i="22"/>
  <c r="F162" i="22"/>
  <c r="E162" i="22"/>
  <c r="D162" i="22"/>
  <c r="C162" i="22"/>
  <c r="B162" i="22"/>
  <c r="W161" i="22"/>
  <c r="V161" i="22"/>
  <c r="U161" i="22"/>
  <c r="T161" i="22"/>
  <c r="S161" i="22"/>
  <c r="R161" i="22"/>
  <c r="Q161" i="22"/>
  <c r="P161" i="22"/>
  <c r="O161" i="22"/>
  <c r="N161" i="22"/>
  <c r="M161" i="22"/>
  <c r="L161" i="22"/>
  <c r="K161" i="22"/>
  <c r="J161" i="22"/>
  <c r="I161" i="22"/>
  <c r="H161" i="22"/>
  <c r="G161" i="22"/>
  <c r="F161" i="22"/>
  <c r="E161" i="22"/>
  <c r="D161" i="22"/>
  <c r="C161" i="22"/>
  <c r="B161" i="22"/>
  <c r="W159" i="22"/>
  <c r="V159" i="22"/>
  <c r="U159" i="22"/>
  <c r="T159" i="22"/>
  <c r="S159" i="22"/>
  <c r="R159" i="22"/>
  <c r="Q159" i="22"/>
  <c r="P159" i="22"/>
  <c r="O159" i="22"/>
  <c r="N159" i="22"/>
  <c r="M159" i="22"/>
  <c r="L159" i="22"/>
  <c r="K159" i="22"/>
  <c r="J159" i="22"/>
  <c r="I159" i="22"/>
  <c r="H159" i="22"/>
  <c r="G159" i="22"/>
  <c r="F159" i="22"/>
  <c r="E159" i="22"/>
  <c r="D159" i="22"/>
  <c r="C159" i="22"/>
  <c r="B159" i="22"/>
  <c r="W158" i="22"/>
  <c r="V158" i="22"/>
  <c r="U158" i="22"/>
  <c r="T158" i="22"/>
  <c r="S158" i="22"/>
  <c r="R158" i="22"/>
  <c r="Q158" i="22"/>
  <c r="P158" i="22"/>
  <c r="O158" i="22"/>
  <c r="N158" i="22"/>
  <c r="M158" i="22"/>
  <c r="L158" i="22"/>
  <c r="K158" i="22"/>
  <c r="J158" i="22"/>
  <c r="I158" i="22"/>
  <c r="H158" i="22"/>
  <c r="G158" i="22"/>
  <c r="F158" i="22"/>
  <c r="E158" i="22"/>
  <c r="D158" i="22"/>
  <c r="C158" i="22"/>
  <c r="B158" i="22"/>
  <c r="W156" i="22"/>
  <c r="V156" i="22"/>
  <c r="U156" i="22"/>
  <c r="T156" i="22"/>
  <c r="S156" i="22"/>
  <c r="R156" i="22"/>
  <c r="Q156" i="22"/>
  <c r="P156" i="22"/>
  <c r="O156" i="22"/>
  <c r="N156" i="22"/>
  <c r="M156" i="22"/>
  <c r="L156" i="22"/>
  <c r="K156" i="22"/>
  <c r="J156" i="22"/>
  <c r="I156" i="22"/>
  <c r="H156" i="22"/>
  <c r="G156" i="22"/>
  <c r="F156" i="22"/>
  <c r="E156" i="22"/>
  <c r="D156" i="22"/>
  <c r="C156" i="22"/>
  <c r="B156" i="22"/>
  <c r="W155" i="22"/>
  <c r="V155" i="22"/>
  <c r="U155" i="22"/>
  <c r="T155" i="22"/>
  <c r="S155" i="22"/>
  <c r="R155" i="22"/>
  <c r="Q155" i="22"/>
  <c r="P155" i="22"/>
  <c r="O155" i="22"/>
  <c r="N155" i="22"/>
  <c r="M155" i="22"/>
  <c r="L155" i="22"/>
  <c r="K155" i="22"/>
  <c r="J155" i="22"/>
  <c r="I155" i="22"/>
  <c r="H155" i="22"/>
  <c r="G155" i="22"/>
  <c r="F155" i="22"/>
  <c r="E155" i="22"/>
  <c r="D155" i="22"/>
  <c r="C155" i="22"/>
  <c r="B155" i="22"/>
  <c r="W154" i="22"/>
  <c r="V154" i="22"/>
  <c r="U154" i="22"/>
  <c r="T154" i="22"/>
  <c r="S154" i="22"/>
  <c r="R154" i="22"/>
  <c r="Q154" i="22"/>
  <c r="P154" i="22"/>
  <c r="O154" i="22"/>
  <c r="N154" i="22"/>
  <c r="M154" i="22"/>
  <c r="L154" i="22"/>
  <c r="K154" i="22"/>
  <c r="J154" i="22"/>
  <c r="I154" i="22"/>
  <c r="H154" i="22"/>
  <c r="G154" i="22"/>
  <c r="F154" i="22"/>
  <c r="E154" i="22"/>
  <c r="D154" i="22"/>
  <c r="C154" i="22"/>
  <c r="B154" i="22"/>
  <c r="W152" i="22"/>
  <c r="V152" i="22"/>
  <c r="U152" i="22"/>
  <c r="T152" i="22"/>
  <c r="S152" i="22"/>
  <c r="R152" i="22"/>
  <c r="Q152" i="22"/>
  <c r="P152" i="22"/>
  <c r="O152" i="22"/>
  <c r="N152" i="22"/>
  <c r="M152" i="22"/>
  <c r="L152" i="22"/>
  <c r="K152" i="22"/>
  <c r="J152" i="22"/>
  <c r="I152" i="22"/>
  <c r="H152" i="22"/>
  <c r="G152" i="22"/>
  <c r="F152" i="22"/>
  <c r="E152" i="22"/>
  <c r="D152" i="22"/>
  <c r="C152" i="22"/>
  <c r="B152" i="22"/>
  <c r="W151" i="22"/>
  <c r="V151" i="22"/>
  <c r="U151" i="22"/>
  <c r="T151" i="22"/>
  <c r="S151" i="22"/>
  <c r="R151" i="22"/>
  <c r="Q151" i="22"/>
  <c r="P151" i="22"/>
  <c r="O151" i="22"/>
  <c r="N151" i="22"/>
  <c r="M151" i="22"/>
  <c r="L151" i="22"/>
  <c r="K151" i="22"/>
  <c r="J151" i="22"/>
  <c r="I151" i="22"/>
  <c r="H151" i="22"/>
  <c r="G151" i="22"/>
  <c r="F151" i="22"/>
  <c r="E151" i="22"/>
  <c r="D151" i="22"/>
  <c r="C151" i="22"/>
  <c r="B151" i="22"/>
  <c r="W150" i="22"/>
  <c r="V150" i="22"/>
  <c r="U150" i="22"/>
  <c r="T150" i="22"/>
  <c r="S150" i="22"/>
  <c r="R150" i="22"/>
  <c r="Q150" i="22"/>
  <c r="P150" i="22"/>
  <c r="O150" i="22"/>
  <c r="N150" i="22"/>
  <c r="M150" i="22"/>
  <c r="L150" i="22"/>
  <c r="K150" i="22"/>
  <c r="J150" i="22"/>
  <c r="I150" i="22"/>
  <c r="H150" i="22"/>
  <c r="G150" i="22"/>
  <c r="F150" i="22"/>
  <c r="E150" i="22"/>
  <c r="D150" i="22"/>
  <c r="C150" i="22"/>
  <c r="B150" i="22"/>
  <c r="W149" i="22"/>
  <c r="V149" i="22"/>
  <c r="U149" i="22"/>
  <c r="T149" i="22"/>
  <c r="S149" i="22"/>
  <c r="R149" i="22"/>
  <c r="Q149" i="22"/>
  <c r="P149" i="22"/>
  <c r="O149" i="22"/>
  <c r="N149" i="22"/>
  <c r="M149" i="22"/>
  <c r="L149" i="22"/>
  <c r="K149" i="22"/>
  <c r="J149" i="22"/>
  <c r="I149" i="22"/>
  <c r="H149" i="22"/>
  <c r="G149" i="22"/>
  <c r="F149" i="22"/>
  <c r="E149" i="22"/>
  <c r="D149" i="22"/>
  <c r="C149" i="22"/>
  <c r="B149" i="22"/>
  <c r="W148" i="22"/>
  <c r="V148" i="22"/>
  <c r="U148" i="22"/>
  <c r="T148" i="22"/>
  <c r="S148" i="22"/>
  <c r="R148" i="22"/>
  <c r="Q148" i="22"/>
  <c r="P148" i="22"/>
  <c r="O148" i="22"/>
  <c r="N148" i="22"/>
  <c r="M148" i="22"/>
  <c r="L148" i="22"/>
  <c r="K148" i="22"/>
  <c r="J148" i="22"/>
  <c r="I148" i="22"/>
  <c r="H148" i="22"/>
  <c r="G148" i="22"/>
  <c r="F148" i="22"/>
  <c r="E148" i="22"/>
  <c r="D148" i="22"/>
  <c r="C148" i="22"/>
  <c r="B148" i="22"/>
  <c r="W147" i="22"/>
  <c r="V147" i="22"/>
  <c r="U147" i="22"/>
  <c r="T147" i="22"/>
  <c r="S147" i="22"/>
  <c r="R147" i="22"/>
  <c r="Q147" i="22"/>
  <c r="P147" i="22"/>
  <c r="O147" i="22"/>
  <c r="O146" i="22" s="1"/>
  <c r="N147" i="22"/>
  <c r="M147" i="22"/>
  <c r="L147" i="22"/>
  <c r="K147" i="22"/>
  <c r="J147" i="22"/>
  <c r="I147" i="22"/>
  <c r="H147" i="22"/>
  <c r="G147" i="22"/>
  <c r="F147" i="22"/>
  <c r="E147" i="22"/>
  <c r="D147" i="22"/>
  <c r="C147" i="22"/>
  <c r="B147" i="22"/>
  <c r="W143" i="22"/>
  <c r="V143" i="22"/>
  <c r="U143" i="22"/>
  <c r="T143" i="22"/>
  <c r="S143" i="22"/>
  <c r="R143" i="22"/>
  <c r="Q143" i="22"/>
  <c r="P143" i="22"/>
  <c r="O143" i="22"/>
  <c r="N143" i="22"/>
  <c r="M143" i="22"/>
  <c r="L143" i="22"/>
  <c r="K143" i="22"/>
  <c r="J143" i="22"/>
  <c r="I143" i="22"/>
  <c r="H143" i="22"/>
  <c r="G143" i="22"/>
  <c r="F143" i="22"/>
  <c r="E143" i="22"/>
  <c r="D143" i="22"/>
  <c r="C143" i="22"/>
  <c r="B143" i="22"/>
  <c r="W142" i="22"/>
  <c r="V142" i="22"/>
  <c r="U142" i="22"/>
  <c r="T142" i="22"/>
  <c r="S142" i="22"/>
  <c r="R142" i="22"/>
  <c r="Q142" i="22"/>
  <c r="P142" i="22"/>
  <c r="O142" i="22"/>
  <c r="N142" i="22"/>
  <c r="M142" i="22"/>
  <c r="L142" i="22"/>
  <c r="K142" i="22"/>
  <c r="J142" i="22"/>
  <c r="I142" i="22"/>
  <c r="H142" i="22"/>
  <c r="G142" i="22"/>
  <c r="F142" i="22"/>
  <c r="E142" i="22"/>
  <c r="D142" i="22"/>
  <c r="C142" i="22"/>
  <c r="B142" i="22"/>
  <c r="W140" i="22"/>
  <c r="V140" i="22"/>
  <c r="U140" i="22"/>
  <c r="T140" i="22"/>
  <c r="S140" i="22"/>
  <c r="R140" i="22"/>
  <c r="Q140" i="22"/>
  <c r="P140" i="22"/>
  <c r="O140" i="22"/>
  <c r="N140" i="22"/>
  <c r="M140" i="22"/>
  <c r="L140" i="22"/>
  <c r="K140" i="22"/>
  <c r="J140" i="22"/>
  <c r="I140" i="22"/>
  <c r="H140" i="22"/>
  <c r="G140" i="22"/>
  <c r="F140" i="22"/>
  <c r="E140" i="22"/>
  <c r="D140" i="22"/>
  <c r="C140" i="22"/>
  <c r="B140" i="22"/>
  <c r="W139" i="22"/>
  <c r="V139" i="22"/>
  <c r="U139" i="22"/>
  <c r="T139" i="22"/>
  <c r="S139" i="22"/>
  <c r="R139" i="22"/>
  <c r="Q139" i="22"/>
  <c r="P139" i="22"/>
  <c r="O139" i="22"/>
  <c r="N139" i="22"/>
  <c r="M139" i="22"/>
  <c r="L139" i="22"/>
  <c r="K139" i="22"/>
  <c r="J139" i="22"/>
  <c r="I139" i="22"/>
  <c r="H139" i="22"/>
  <c r="G139" i="22"/>
  <c r="F139" i="22"/>
  <c r="E139" i="22"/>
  <c r="D139" i="22"/>
  <c r="C139" i="22"/>
  <c r="B139" i="22"/>
  <c r="W138" i="22"/>
  <c r="V138" i="22"/>
  <c r="U138" i="22"/>
  <c r="T138" i="22"/>
  <c r="S138" i="22"/>
  <c r="R138" i="22"/>
  <c r="Q138" i="22"/>
  <c r="P138" i="22"/>
  <c r="O138" i="22"/>
  <c r="N138" i="22"/>
  <c r="M138" i="22"/>
  <c r="L138" i="22"/>
  <c r="K138" i="22"/>
  <c r="J138" i="22"/>
  <c r="I138" i="22"/>
  <c r="H138" i="22"/>
  <c r="G138" i="22"/>
  <c r="F138" i="22"/>
  <c r="E138" i="22"/>
  <c r="D138" i="22"/>
  <c r="C138" i="22"/>
  <c r="B138" i="22"/>
  <c r="W137" i="22"/>
  <c r="V137" i="22"/>
  <c r="U137" i="22"/>
  <c r="T137" i="22"/>
  <c r="S137" i="22"/>
  <c r="R137" i="22"/>
  <c r="Q137" i="22"/>
  <c r="P137" i="22"/>
  <c r="O137" i="22"/>
  <c r="N137" i="22"/>
  <c r="M137" i="22"/>
  <c r="L137" i="22"/>
  <c r="K137" i="22"/>
  <c r="J137" i="22"/>
  <c r="I137" i="22"/>
  <c r="H137" i="22"/>
  <c r="G137" i="22"/>
  <c r="F137" i="22"/>
  <c r="E137" i="22"/>
  <c r="D137" i="22"/>
  <c r="C137" i="22"/>
  <c r="B137" i="22"/>
  <c r="W136" i="22"/>
  <c r="V136" i="22"/>
  <c r="U136" i="22"/>
  <c r="T136" i="22"/>
  <c r="S136" i="22"/>
  <c r="R136" i="22"/>
  <c r="Q136" i="22"/>
  <c r="P136" i="22"/>
  <c r="O136" i="22"/>
  <c r="N136" i="22"/>
  <c r="M136" i="22"/>
  <c r="L136" i="22"/>
  <c r="K136" i="22"/>
  <c r="J136" i="22"/>
  <c r="I136" i="22"/>
  <c r="H136" i="22"/>
  <c r="G136" i="22"/>
  <c r="F136" i="22"/>
  <c r="E136" i="22"/>
  <c r="D136" i="22"/>
  <c r="C136" i="22"/>
  <c r="B136" i="22"/>
  <c r="W135" i="22"/>
  <c r="V135" i="22"/>
  <c r="U135" i="22"/>
  <c r="T135" i="22"/>
  <c r="S135" i="22"/>
  <c r="R135" i="22"/>
  <c r="Q135" i="22"/>
  <c r="P135" i="22"/>
  <c r="O135" i="22"/>
  <c r="N135" i="22"/>
  <c r="M135" i="22"/>
  <c r="L135" i="22"/>
  <c r="K135" i="22"/>
  <c r="J135" i="22"/>
  <c r="I135" i="22"/>
  <c r="H135" i="22"/>
  <c r="G135" i="22"/>
  <c r="F135" i="22"/>
  <c r="E135" i="22"/>
  <c r="D135" i="22"/>
  <c r="C135" i="22"/>
  <c r="B135" i="22"/>
  <c r="W134" i="22"/>
  <c r="V134" i="22"/>
  <c r="U134" i="22"/>
  <c r="T134" i="22"/>
  <c r="S134" i="22"/>
  <c r="R134" i="22"/>
  <c r="Q134" i="22"/>
  <c r="P134" i="22"/>
  <c r="O134" i="22"/>
  <c r="N134" i="22"/>
  <c r="M134" i="22"/>
  <c r="L134" i="22"/>
  <c r="K134" i="22"/>
  <c r="J134" i="22"/>
  <c r="I134" i="22"/>
  <c r="H134" i="22"/>
  <c r="G134" i="22"/>
  <c r="F134" i="22"/>
  <c r="E134" i="22"/>
  <c r="D134" i="22"/>
  <c r="C134" i="22"/>
  <c r="B134" i="22"/>
  <c r="W133" i="22"/>
  <c r="V133" i="22"/>
  <c r="U133" i="22"/>
  <c r="T133" i="22"/>
  <c r="S133" i="22"/>
  <c r="R133" i="22"/>
  <c r="Q133" i="22"/>
  <c r="P133" i="22"/>
  <c r="O133" i="22"/>
  <c r="N133" i="22"/>
  <c r="M133" i="22"/>
  <c r="L133" i="22"/>
  <c r="K133" i="22"/>
  <c r="J133" i="22"/>
  <c r="I133" i="22"/>
  <c r="H133" i="22"/>
  <c r="G133" i="22"/>
  <c r="F133" i="22"/>
  <c r="E133" i="22"/>
  <c r="D133" i="22"/>
  <c r="C133" i="22"/>
  <c r="B133" i="22"/>
  <c r="W119" i="22"/>
  <c r="V119" i="22"/>
  <c r="U119" i="22"/>
  <c r="T119" i="22"/>
  <c r="T213" i="22" s="1"/>
  <c r="S119" i="22"/>
  <c r="R119" i="22"/>
  <c r="Q119" i="22"/>
  <c r="P119" i="22"/>
  <c r="O119" i="22"/>
  <c r="N119" i="22"/>
  <c r="M119" i="22"/>
  <c r="L119" i="22"/>
  <c r="K119" i="22"/>
  <c r="J119" i="22"/>
  <c r="I119" i="22"/>
  <c r="H119" i="22"/>
  <c r="H213" i="22" s="1"/>
  <c r="G119" i="22"/>
  <c r="F119" i="22"/>
  <c r="E119" i="22"/>
  <c r="D119" i="22"/>
  <c r="C119" i="22"/>
  <c r="B119" i="22"/>
  <c r="W110" i="22"/>
  <c r="W171" i="22" s="1"/>
  <c r="V110" i="22"/>
  <c r="V171" i="22" s="1"/>
  <c r="U110" i="22"/>
  <c r="U171" i="22" s="1"/>
  <c r="T110" i="22"/>
  <c r="S110" i="22"/>
  <c r="R110" i="22"/>
  <c r="R211" i="22" s="1"/>
  <c r="Q110" i="22"/>
  <c r="P110" i="22"/>
  <c r="P171" i="22" s="1"/>
  <c r="O110" i="22"/>
  <c r="O171" i="22" s="1"/>
  <c r="N110" i="22"/>
  <c r="N171" i="22" s="1"/>
  <c r="M110" i="22"/>
  <c r="M171" i="22" s="1"/>
  <c r="L110" i="22"/>
  <c r="K110" i="22"/>
  <c r="J110" i="22"/>
  <c r="I110" i="22"/>
  <c r="H110" i="22"/>
  <c r="H171" i="22" s="1"/>
  <c r="G110" i="22"/>
  <c r="G171" i="22" s="1"/>
  <c r="F110" i="22"/>
  <c r="F171" i="22" s="1"/>
  <c r="E110" i="22"/>
  <c r="E171" i="22" s="1"/>
  <c r="D110" i="22"/>
  <c r="C110" i="22"/>
  <c r="B110" i="22"/>
  <c r="W89" i="22"/>
  <c r="V89" i="22"/>
  <c r="U89" i="22"/>
  <c r="U203" i="22" s="1"/>
  <c r="T89" i="22"/>
  <c r="S89" i="22"/>
  <c r="R89" i="22"/>
  <c r="Q89" i="22"/>
  <c r="P89" i="22"/>
  <c r="P203" i="22" s="1"/>
  <c r="O89" i="22"/>
  <c r="N89" i="22"/>
  <c r="M89" i="22"/>
  <c r="M203" i="22" s="1"/>
  <c r="L89" i="22"/>
  <c r="K89" i="22"/>
  <c r="J89" i="22"/>
  <c r="I89" i="22"/>
  <c r="H89" i="22"/>
  <c r="H203" i="22" s="1"/>
  <c r="G89" i="22"/>
  <c r="F89" i="22"/>
  <c r="E89" i="22"/>
  <c r="D89" i="22"/>
  <c r="C89" i="22"/>
  <c r="B89" i="22"/>
  <c r="W79" i="22"/>
  <c r="W157" i="22" s="1"/>
  <c r="V79" i="22"/>
  <c r="V157" i="22" s="1"/>
  <c r="U79" i="22"/>
  <c r="U157" i="22" s="1"/>
  <c r="T79" i="22"/>
  <c r="S79" i="22"/>
  <c r="R79" i="22"/>
  <c r="R202" i="22" s="1"/>
  <c r="Q79" i="22"/>
  <c r="P79" i="22"/>
  <c r="P157" i="22" s="1"/>
  <c r="O79" i="22"/>
  <c r="O157" i="22" s="1"/>
  <c r="N79" i="22"/>
  <c r="N157" i="22" s="1"/>
  <c r="M79" i="22"/>
  <c r="M157" i="22" s="1"/>
  <c r="L79" i="22"/>
  <c r="K79" i="22"/>
  <c r="J79" i="22"/>
  <c r="I79" i="22"/>
  <c r="H79" i="22"/>
  <c r="H157" i="22" s="1"/>
  <c r="G79" i="22"/>
  <c r="G157" i="22" s="1"/>
  <c r="F79" i="22"/>
  <c r="F157" i="22" s="1"/>
  <c r="E79" i="22"/>
  <c r="E157" i="22" s="1"/>
  <c r="D79" i="22"/>
  <c r="C79" i="22"/>
  <c r="B79" i="22"/>
  <c r="B202" i="22" s="1"/>
  <c r="W60" i="22"/>
  <c r="W153" i="22" s="1"/>
  <c r="V60" i="22"/>
  <c r="V153" i="22" s="1"/>
  <c r="U60" i="22"/>
  <c r="U153" i="22" s="1"/>
  <c r="T60" i="22"/>
  <c r="T153" i="22" s="1"/>
  <c r="S60" i="22"/>
  <c r="S153" i="22" s="1"/>
  <c r="R60" i="22"/>
  <c r="Q60" i="22"/>
  <c r="P60" i="22"/>
  <c r="P153" i="22" s="1"/>
  <c r="O60" i="22"/>
  <c r="O153" i="22" s="1"/>
  <c r="N60" i="22"/>
  <c r="N153" i="22" s="1"/>
  <c r="M60" i="22"/>
  <c r="M153" i="22" s="1"/>
  <c r="L60" i="22"/>
  <c r="L153" i="22" s="1"/>
  <c r="K60" i="22"/>
  <c r="K153" i="22" s="1"/>
  <c r="J60" i="22"/>
  <c r="I60" i="22"/>
  <c r="I201" i="22" s="1"/>
  <c r="H60" i="22"/>
  <c r="H153" i="22" s="1"/>
  <c r="G60" i="22"/>
  <c r="G153" i="22" s="1"/>
  <c r="F60" i="22"/>
  <c r="F153" i="22" s="1"/>
  <c r="E60" i="22"/>
  <c r="E153" i="22" s="1"/>
  <c r="D60" i="22"/>
  <c r="D153" i="22" s="1"/>
  <c r="C60" i="22"/>
  <c r="C153" i="22" s="1"/>
  <c r="B60" i="22"/>
  <c r="W33" i="22"/>
  <c r="W192" i="22" s="1"/>
  <c r="V33" i="22"/>
  <c r="V192" i="22" s="1"/>
  <c r="U33" i="22"/>
  <c r="T33" i="22"/>
  <c r="T141" i="22" s="1"/>
  <c r="S33" i="22"/>
  <c r="S141" i="22" s="1"/>
  <c r="R33" i="22"/>
  <c r="Q33" i="22"/>
  <c r="P33" i="22"/>
  <c r="O33" i="22"/>
  <c r="N33" i="22"/>
  <c r="N141" i="22" s="1"/>
  <c r="M33" i="22"/>
  <c r="L33" i="22"/>
  <c r="L141" i="22" s="1"/>
  <c r="K33" i="22"/>
  <c r="K141" i="22" s="1"/>
  <c r="J33" i="22"/>
  <c r="I33" i="22"/>
  <c r="H33" i="22"/>
  <c r="G33" i="22"/>
  <c r="F33" i="22"/>
  <c r="E33" i="22"/>
  <c r="D33" i="22"/>
  <c r="D141" i="22" s="1"/>
  <c r="C33" i="22"/>
  <c r="C141" i="22" s="1"/>
  <c r="B33" i="22"/>
  <c r="A1" i="22"/>
  <c r="W214" i="21"/>
  <c r="V214" i="21"/>
  <c r="U214" i="21"/>
  <c r="T214" i="21"/>
  <c r="S214" i="21"/>
  <c r="R214" i="21"/>
  <c r="Q214" i="21"/>
  <c r="P214" i="21"/>
  <c r="O214" i="21"/>
  <c r="N214" i="21"/>
  <c r="M214" i="21"/>
  <c r="L214" i="21"/>
  <c r="K214" i="21"/>
  <c r="J214" i="21"/>
  <c r="I214" i="21"/>
  <c r="H214" i="21"/>
  <c r="G214" i="21"/>
  <c r="F214" i="21"/>
  <c r="E214" i="21"/>
  <c r="D214" i="21"/>
  <c r="C214" i="21"/>
  <c r="B214" i="21"/>
  <c r="W212" i="21"/>
  <c r="V212" i="21"/>
  <c r="U212" i="21"/>
  <c r="T212" i="21"/>
  <c r="S212" i="21"/>
  <c r="R212" i="21"/>
  <c r="Q212" i="21"/>
  <c r="P212" i="21"/>
  <c r="O212" i="21"/>
  <c r="N212" i="21"/>
  <c r="M212" i="21"/>
  <c r="L212" i="21"/>
  <c r="K212" i="21"/>
  <c r="J212" i="21"/>
  <c r="I212" i="21"/>
  <c r="H212" i="21"/>
  <c r="G212" i="21"/>
  <c r="F212" i="21"/>
  <c r="E212" i="21"/>
  <c r="D212" i="21"/>
  <c r="C212" i="21"/>
  <c r="B212" i="21"/>
  <c r="W210" i="21"/>
  <c r="V210" i="21"/>
  <c r="U210" i="21"/>
  <c r="T210" i="21"/>
  <c r="S210" i="21"/>
  <c r="R210" i="21"/>
  <c r="Q210" i="21"/>
  <c r="P210" i="21"/>
  <c r="O210" i="21"/>
  <c r="N210" i="21"/>
  <c r="M210" i="21"/>
  <c r="L210" i="21"/>
  <c r="K210" i="21"/>
  <c r="J210" i="21"/>
  <c r="I210" i="21"/>
  <c r="H210" i="21"/>
  <c r="G210" i="21"/>
  <c r="F210" i="21"/>
  <c r="E210" i="21"/>
  <c r="D210" i="21"/>
  <c r="C210" i="21"/>
  <c r="B210" i="21"/>
  <c r="W209" i="21"/>
  <c r="V209" i="21"/>
  <c r="U209" i="21"/>
  <c r="T209" i="21"/>
  <c r="S209" i="21"/>
  <c r="R209" i="21"/>
  <c r="Q209" i="21"/>
  <c r="P209" i="21"/>
  <c r="O209" i="21"/>
  <c r="N209" i="21"/>
  <c r="M209" i="21"/>
  <c r="L209" i="21"/>
  <c r="K209" i="21"/>
  <c r="J209" i="21"/>
  <c r="I209" i="21"/>
  <c r="H209" i="21"/>
  <c r="G209" i="21"/>
  <c r="F209" i="21"/>
  <c r="E209" i="21"/>
  <c r="D209" i="21"/>
  <c r="C209" i="21"/>
  <c r="B209" i="21"/>
  <c r="W208" i="21"/>
  <c r="V208" i="21"/>
  <c r="U208" i="21"/>
  <c r="T208" i="21"/>
  <c r="S208" i="21"/>
  <c r="R208" i="21"/>
  <c r="Q208" i="21"/>
  <c r="P208" i="21"/>
  <c r="O208" i="21"/>
  <c r="N208" i="21"/>
  <c r="M208" i="21"/>
  <c r="L208" i="21"/>
  <c r="K208" i="21"/>
  <c r="J208" i="21"/>
  <c r="I208" i="21"/>
  <c r="H208" i="21"/>
  <c r="G208" i="21"/>
  <c r="F208" i="21"/>
  <c r="E208" i="21"/>
  <c r="D208" i="21"/>
  <c r="C208" i="21"/>
  <c r="B208" i="21"/>
  <c r="W207" i="21"/>
  <c r="V207" i="21"/>
  <c r="U207" i="21"/>
  <c r="T207" i="21"/>
  <c r="S207" i="21"/>
  <c r="R207" i="21"/>
  <c r="Q207" i="21"/>
  <c r="P207" i="21"/>
  <c r="O207" i="21"/>
  <c r="N207" i="21"/>
  <c r="M207" i="21"/>
  <c r="L207" i="21"/>
  <c r="K207" i="21"/>
  <c r="J207" i="21"/>
  <c r="I207" i="21"/>
  <c r="H207" i="21"/>
  <c r="G207" i="21"/>
  <c r="F207" i="21"/>
  <c r="E207" i="21"/>
  <c r="D207" i="21"/>
  <c r="C207" i="21"/>
  <c r="B207" i="21"/>
  <c r="W206" i="21"/>
  <c r="V206" i="21"/>
  <c r="U206" i="21"/>
  <c r="T206" i="21"/>
  <c r="S206" i="21"/>
  <c r="R206" i="21"/>
  <c r="Q206" i="21"/>
  <c r="P206" i="21"/>
  <c r="O206" i="21"/>
  <c r="N206" i="21"/>
  <c r="M206" i="21"/>
  <c r="L206" i="21"/>
  <c r="K206" i="21"/>
  <c r="J206" i="21"/>
  <c r="I206" i="21"/>
  <c r="H206" i="21"/>
  <c r="G206" i="21"/>
  <c r="F206" i="21"/>
  <c r="E206" i="21"/>
  <c r="D206" i="21"/>
  <c r="C206" i="21"/>
  <c r="B206" i="21"/>
  <c r="W200" i="21"/>
  <c r="V200" i="21"/>
  <c r="U200" i="21"/>
  <c r="T200" i="21"/>
  <c r="S200" i="21"/>
  <c r="R200" i="21"/>
  <c r="Q200" i="21"/>
  <c r="P200" i="21"/>
  <c r="O200" i="21"/>
  <c r="N200" i="21"/>
  <c r="M200" i="21"/>
  <c r="L200" i="21"/>
  <c r="K200" i="21"/>
  <c r="J200" i="21"/>
  <c r="I200" i="21"/>
  <c r="H200" i="21"/>
  <c r="G200" i="21"/>
  <c r="F200" i="21"/>
  <c r="E200" i="21"/>
  <c r="D200" i="21"/>
  <c r="C200" i="21"/>
  <c r="B200" i="21"/>
  <c r="W199" i="21"/>
  <c r="V199" i="21"/>
  <c r="U199" i="21"/>
  <c r="T199" i="21"/>
  <c r="S199" i="21"/>
  <c r="R199" i="21"/>
  <c r="Q199" i="21"/>
  <c r="P199" i="21"/>
  <c r="O199" i="21"/>
  <c r="N199" i="21"/>
  <c r="M199" i="21"/>
  <c r="L199" i="21"/>
  <c r="K199" i="21"/>
  <c r="J199" i="21"/>
  <c r="I199" i="21"/>
  <c r="H199" i="21"/>
  <c r="G199" i="21"/>
  <c r="F199" i="21"/>
  <c r="E199" i="21"/>
  <c r="D199" i="21"/>
  <c r="C199" i="21"/>
  <c r="B199" i="21"/>
  <c r="W198" i="21"/>
  <c r="V198" i="21"/>
  <c r="U198" i="21"/>
  <c r="T198" i="21"/>
  <c r="S198" i="21"/>
  <c r="R198" i="21"/>
  <c r="Q198" i="21"/>
  <c r="P198" i="21"/>
  <c r="O198" i="21"/>
  <c r="N198" i="21"/>
  <c r="M198" i="21"/>
  <c r="L198" i="21"/>
  <c r="K198" i="21"/>
  <c r="J198" i="21"/>
  <c r="I198" i="21"/>
  <c r="H198" i="21"/>
  <c r="G198" i="21"/>
  <c r="F198" i="21"/>
  <c r="E198" i="21"/>
  <c r="D198" i="21"/>
  <c r="C198" i="21"/>
  <c r="B198" i="21"/>
  <c r="W197" i="21"/>
  <c r="V197" i="21"/>
  <c r="U197" i="21"/>
  <c r="T197" i="21"/>
  <c r="S197" i="21"/>
  <c r="R197" i="21"/>
  <c r="Q197" i="21"/>
  <c r="P197" i="21"/>
  <c r="O197" i="21"/>
  <c r="N197" i="21"/>
  <c r="M197" i="21"/>
  <c r="L197" i="21"/>
  <c r="K197" i="21"/>
  <c r="J197" i="21"/>
  <c r="I197" i="21"/>
  <c r="H197" i="21"/>
  <c r="G197" i="21"/>
  <c r="F197" i="21"/>
  <c r="E197" i="21"/>
  <c r="D197" i="21"/>
  <c r="C197" i="21"/>
  <c r="B197" i="21"/>
  <c r="W196" i="21"/>
  <c r="V196" i="21"/>
  <c r="U196" i="21"/>
  <c r="T196" i="21"/>
  <c r="S196" i="21"/>
  <c r="R196" i="21"/>
  <c r="Q196" i="21"/>
  <c r="P196" i="21"/>
  <c r="O196" i="21"/>
  <c r="N196" i="21"/>
  <c r="M196" i="21"/>
  <c r="L196" i="21"/>
  <c r="K196" i="21"/>
  <c r="J196" i="21"/>
  <c r="I196" i="21"/>
  <c r="H196" i="21"/>
  <c r="G196" i="21"/>
  <c r="F196" i="21"/>
  <c r="E196" i="21"/>
  <c r="D196" i="21"/>
  <c r="C196" i="21"/>
  <c r="B196" i="21"/>
  <c r="W195" i="21"/>
  <c r="V195" i="21"/>
  <c r="U195" i="21"/>
  <c r="T195" i="21"/>
  <c r="S195" i="21"/>
  <c r="R195" i="21"/>
  <c r="Q195" i="21"/>
  <c r="P195" i="21"/>
  <c r="O195" i="21"/>
  <c r="N195" i="21"/>
  <c r="M195" i="21"/>
  <c r="L195" i="21"/>
  <c r="K195" i="21"/>
  <c r="J195" i="21"/>
  <c r="I195" i="21"/>
  <c r="H195" i="21"/>
  <c r="G195" i="21"/>
  <c r="F195" i="21"/>
  <c r="E195" i="21"/>
  <c r="D195" i="21"/>
  <c r="C195" i="21"/>
  <c r="B195" i="21"/>
  <c r="W191" i="21"/>
  <c r="V191" i="21"/>
  <c r="U191" i="21"/>
  <c r="T191" i="21"/>
  <c r="S191" i="21"/>
  <c r="R191" i="21"/>
  <c r="Q191" i="21"/>
  <c r="P191" i="21"/>
  <c r="O191" i="21"/>
  <c r="N191" i="21"/>
  <c r="M191" i="21"/>
  <c r="L191" i="21"/>
  <c r="K191" i="21"/>
  <c r="J191" i="21"/>
  <c r="I191" i="21"/>
  <c r="H191" i="21"/>
  <c r="G191" i="21"/>
  <c r="F191" i="21"/>
  <c r="E191" i="21"/>
  <c r="D191" i="21"/>
  <c r="C191" i="21"/>
  <c r="B191" i="21"/>
  <c r="W190" i="21"/>
  <c r="V190" i="21"/>
  <c r="U190" i="21"/>
  <c r="T190" i="21"/>
  <c r="S190" i="21"/>
  <c r="R190" i="21"/>
  <c r="Q190" i="21"/>
  <c r="P190" i="21"/>
  <c r="O190" i="21"/>
  <c r="N190" i="21"/>
  <c r="M190" i="21"/>
  <c r="L190" i="21"/>
  <c r="K190" i="21"/>
  <c r="J190" i="21"/>
  <c r="I190" i="21"/>
  <c r="H190" i="21"/>
  <c r="G190" i="21"/>
  <c r="F190" i="21"/>
  <c r="E190" i="21"/>
  <c r="D190" i="21"/>
  <c r="C190" i="21"/>
  <c r="B190" i="21"/>
  <c r="W189" i="21"/>
  <c r="V189" i="21"/>
  <c r="U189" i="21"/>
  <c r="T189" i="21"/>
  <c r="S189" i="21"/>
  <c r="R189" i="21"/>
  <c r="Q189" i="21"/>
  <c r="P189" i="21"/>
  <c r="O189" i="21"/>
  <c r="N189" i="21"/>
  <c r="M189" i="21"/>
  <c r="L189" i="21"/>
  <c r="K189" i="21"/>
  <c r="J189" i="21"/>
  <c r="I189" i="21"/>
  <c r="H189" i="21"/>
  <c r="G189" i="21"/>
  <c r="F189" i="21"/>
  <c r="E189" i="21"/>
  <c r="D189" i="21"/>
  <c r="C189" i="21"/>
  <c r="B189" i="21"/>
  <c r="W188" i="21"/>
  <c r="V188" i="21"/>
  <c r="U188" i="21"/>
  <c r="T188" i="21"/>
  <c r="S188" i="21"/>
  <c r="R188" i="21"/>
  <c r="Q188" i="21"/>
  <c r="P188" i="21"/>
  <c r="O188" i="21"/>
  <c r="N188" i="21"/>
  <c r="M188" i="21"/>
  <c r="L188" i="21"/>
  <c r="K188" i="21"/>
  <c r="J188" i="21"/>
  <c r="I188" i="21"/>
  <c r="H188" i="21"/>
  <c r="G188" i="21"/>
  <c r="F188" i="21"/>
  <c r="E188" i="21"/>
  <c r="D188" i="21"/>
  <c r="C188" i="21"/>
  <c r="B188" i="21"/>
  <c r="W187" i="21"/>
  <c r="V187" i="21"/>
  <c r="U187" i="21"/>
  <c r="T187" i="21"/>
  <c r="S187" i="21"/>
  <c r="R187" i="21"/>
  <c r="Q187" i="21"/>
  <c r="P187" i="21"/>
  <c r="O187" i="21"/>
  <c r="N187" i="21"/>
  <c r="M187" i="21"/>
  <c r="L187" i="21"/>
  <c r="K187" i="21"/>
  <c r="J187" i="21"/>
  <c r="I187" i="21"/>
  <c r="H187" i="21"/>
  <c r="G187" i="21"/>
  <c r="F187" i="21"/>
  <c r="E187" i="21"/>
  <c r="D187" i="21"/>
  <c r="C187" i="21"/>
  <c r="B187" i="21"/>
  <c r="W186" i="21"/>
  <c r="V186" i="21"/>
  <c r="U186" i="21"/>
  <c r="T186" i="21"/>
  <c r="S186" i="21"/>
  <c r="R186" i="21"/>
  <c r="Q186" i="21"/>
  <c r="P186" i="21"/>
  <c r="O186" i="21"/>
  <c r="N186" i="21"/>
  <c r="M186" i="21"/>
  <c r="L186" i="21"/>
  <c r="K186" i="21"/>
  <c r="J186" i="21"/>
  <c r="I186" i="21"/>
  <c r="H186" i="21"/>
  <c r="G186" i="21"/>
  <c r="F186" i="21"/>
  <c r="E186" i="21"/>
  <c r="D186" i="21"/>
  <c r="C186" i="21"/>
  <c r="B186" i="21"/>
  <c r="W185" i="21"/>
  <c r="V185" i="21"/>
  <c r="U185" i="21"/>
  <c r="T185" i="21"/>
  <c r="S185" i="21"/>
  <c r="R185" i="21"/>
  <c r="Q185" i="21"/>
  <c r="P185" i="21"/>
  <c r="O185" i="21"/>
  <c r="N185" i="21"/>
  <c r="M185" i="21"/>
  <c r="L185" i="21"/>
  <c r="K185" i="21"/>
  <c r="J185" i="21"/>
  <c r="I185" i="21"/>
  <c r="H185" i="21"/>
  <c r="G185" i="21"/>
  <c r="F185" i="21"/>
  <c r="E185" i="21"/>
  <c r="D185" i="21"/>
  <c r="C185" i="21"/>
  <c r="B185" i="21"/>
  <c r="W184" i="21"/>
  <c r="V184" i="21"/>
  <c r="U184" i="21"/>
  <c r="T184" i="21"/>
  <c r="S184" i="21"/>
  <c r="R184" i="21"/>
  <c r="Q184" i="21"/>
  <c r="P184" i="21"/>
  <c r="O184" i="21"/>
  <c r="N184" i="21"/>
  <c r="M184" i="21"/>
  <c r="L184" i="21"/>
  <c r="K184" i="21"/>
  <c r="J184" i="21"/>
  <c r="I184" i="21"/>
  <c r="H184" i="21"/>
  <c r="G184" i="21"/>
  <c r="F184" i="21"/>
  <c r="E184" i="21"/>
  <c r="D184" i="21"/>
  <c r="C184" i="21"/>
  <c r="B184" i="21"/>
  <c r="W178" i="21"/>
  <c r="V178" i="21"/>
  <c r="U178" i="21"/>
  <c r="T178" i="21"/>
  <c r="S178" i="21"/>
  <c r="R178" i="21"/>
  <c r="Q178" i="21"/>
  <c r="P178" i="21"/>
  <c r="O178" i="21"/>
  <c r="N178" i="21"/>
  <c r="M178" i="21"/>
  <c r="L178" i="21"/>
  <c r="K178" i="21"/>
  <c r="J178" i="21"/>
  <c r="I178" i="21"/>
  <c r="H178" i="21"/>
  <c r="G178" i="21"/>
  <c r="F178" i="21"/>
  <c r="E178" i="21"/>
  <c r="D178" i="21"/>
  <c r="C178" i="21"/>
  <c r="B178" i="21"/>
  <c r="W177" i="21"/>
  <c r="V177" i="21"/>
  <c r="U177" i="21"/>
  <c r="T177" i="21"/>
  <c r="S177" i="21"/>
  <c r="R177" i="21"/>
  <c r="Q177" i="21"/>
  <c r="P177" i="21"/>
  <c r="O177" i="21"/>
  <c r="N177" i="21"/>
  <c r="M177" i="21"/>
  <c r="L177" i="21"/>
  <c r="K177" i="21"/>
  <c r="J177" i="21"/>
  <c r="I177" i="21"/>
  <c r="H177" i="21"/>
  <c r="G177" i="21"/>
  <c r="F177" i="21"/>
  <c r="E177" i="21"/>
  <c r="D177" i="21"/>
  <c r="C177" i="21"/>
  <c r="B177" i="21"/>
  <c r="W176" i="21"/>
  <c r="V176" i="21"/>
  <c r="U176" i="21"/>
  <c r="T176" i="21"/>
  <c r="S176" i="21"/>
  <c r="R176" i="21"/>
  <c r="Q176" i="21"/>
  <c r="P176" i="21"/>
  <c r="O176" i="21"/>
  <c r="N176" i="21"/>
  <c r="M176" i="21"/>
  <c r="L176" i="21"/>
  <c r="K176" i="21"/>
  <c r="J176" i="21"/>
  <c r="I176" i="21"/>
  <c r="H176" i="21"/>
  <c r="G176" i="21"/>
  <c r="F176" i="21"/>
  <c r="E176" i="21"/>
  <c r="D176" i="21"/>
  <c r="C176" i="21"/>
  <c r="B176" i="21"/>
  <c r="W174" i="21"/>
  <c r="V174" i="21"/>
  <c r="U174" i="21"/>
  <c r="T174" i="21"/>
  <c r="S174" i="21"/>
  <c r="R174" i="21"/>
  <c r="Q174" i="21"/>
  <c r="P174" i="21"/>
  <c r="O174" i="21"/>
  <c r="N174" i="21"/>
  <c r="M174" i="21"/>
  <c r="L174" i="21"/>
  <c r="K174" i="21"/>
  <c r="J174" i="21"/>
  <c r="I174" i="21"/>
  <c r="H174" i="21"/>
  <c r="G174" i="21"/>
  <c r="F174" i="21"/>
  <c r="E174" i="21"/>
  <c r="D174" i="21"/>
  <c r="C174" i="21"/>
  <c r="B174" i="21"/>
  <c r="W173" i="21"/>
  <c r="V173" i="21"/>
  <c r="U173" i="21"/>
  <c r="T173" i="21"/>
  <c r="S173" i="21"/>
  <c r="R173" i="21"/>
  <c r="Q173" i="21"/>
  <c r="P173" i="21"/>
  <c r="O173" i="21"/>
  <c r="N173" i="21"/>
  <c r="M173" i="21"/>
  <c r="L173" i="21"/>
  <c r="K173" i="21"/>
  <c r="J173" i="21"/>
  <c r="I173" i="21"/>
  <c r="H173" i="21"/>
  <c r="G173" i="21"/>
  <c r="F173" i="21"/>
  <c r="E173" i="21"/>
  <c r="D173" i="21"/>
  <c r="C173" i="21"/>
  <c r="B173" i="21"/>
  <c r="W172" i="21"/>
  <c r="V172" i="21"/>
  <c r="U172" i="21"/>
  <c r="T172" i="21"/>
  <c r="S172" i="21"/>
  <c r="R172" i="21"/>
  <c r="Q172" i="21"/>
  <c r="P172" i="21"/>
  <c r="O172" i="21"/>
  <c r="N172" i="21"/>
  <c r="M172" i="21"/>
  <c r="L172" i="21"/>
  <c r="K172" i="21"/>
  <c r="J172" i="21"/>
  <c r="I172" i="21"/>
  <c r="H172" i="21"/>
  <c r="G172" i="21"/>
  <c r="F172" i="21"/>
  <c r="E172" i="21"/>
  <c r="D172" i="21"/>
  <c r="C172" i="21"/>
  <c r="B172" i="21"/>
  <c r="W170" i="21"/>
  <c r="V170" i="21"/>
  <c r="U170" i="21"/>
  <c r="T170" i="21"/>
  <c r="S170" i="21"/>
  <c r="R170" i="21"/>
  <c r="Q170" i="21"/>
  <c r="P170" i="21"/>
  <c r="O170" i="21"/>
  <c r="N170" i="21"/>
  <c r="M170" i="21"/>
  <c r="L170" i="21"/>
  <c r="K170" i="21"/>
  <c r="J170" i="21"/>
  <c r="I170" i="21"/>
  <c r="H170" i="21"/>
  <c r="G170" i="21"/>
  <c r="F170" i="21"/>
  <c r="E170" i="21"/>
  <c r="D170" i="21"/>
  <c r="C170" i="21"/>
  <c r="B170" i="21"/>
  <c r="W169" i="21"/>
  <c r="V169" i="21"/>
  <c r="U169" i="21"/>
  <c r="T169" i="21"/>
  <c r="S169" i="21"/>
  <c r="R169" i="21"/>
  <c r="Q169" i="21"/>
  <c r="P169" i="21"/>
  <c r="O169" i="21"/>
  <c r="N169" i="21"/>
  <c r="M169" i="21"/>
  <c r="L169" i="21"/>
  <c r="K169" i="21"/>
  <c r="J169" i="21"/>
  <c r="I169" i="21"/>
  <c r="H169" i="21"/>
  <c r="G169" i="21"/>
  <c r="F169" i="21"/>
  <c r="E169" i="21"/>
  <c r="D169" i="21"/>
  <c r="C169" i="21"/>
  <c r="B169" i="21"/>
  <c r="W168" i="21"/>
  <c r="V168" i="21"/>
  <c r="U168" i="21"/>
  <c r="T168" i="21"/>
  <c r="S168" i="21"/>
  <c r="R168" i="21"/>
  <c r="Q168" i="21"/>
  <c r="P168" i="21"/>
  <c r="O168" i="21"/>
  <c r="N168" i="21"/>
  <c r="M168" i="21"/>
  <c r="L168" i="21"/>
  <c r="K168" i="21"/>
  <c r="J168" i="21"/>
  <c r="I168" i="21"/>
  <c r="H168" i="21"/>
  <c r="G168" i="21"/>
  <c r="F168" i="21"/>
  <c r="E168" i="21"/>
  <c r="D168" i="21"/>
  <c r="C168" i="21"/>
  <c r="B168" i="21"/>
  <c r="W167" i="21"/>
  <c r="V167" i="21"/>
  <c r="U167" i="21"/>
  <c r="T167" i="21"/>
  <c r="S167" i="21"/>
  <c r="R167" i="21"/>
  <c r="Q167" i="21"/>
  <c r="P167" i="21"/>
  <c r="O167" i="21"/>
  <c r="N167" i="21"/>
  <c r="M167" i="21"/>
  <c r="L167" i="21"/>
  <c r="K167" i="21"/>
  <c r="J167" i="21"/>
  <c r="I167" i="21"/>
  <c r="H167" i="21"/>
  <c r="G167" i="21"/>
  <c r="F167" i="21"/>
  <c r="E167" i="21"/>
  <c r="D167" i="21"/>
  <c r="C167" i="21"/>
  <c r="B167" i="21"/>
  <c r="W166" i="21"/>
  <c r="V166" i="21"/>
  <c r="U166" i="21"/>
  <c r="T166" i="21"/>
  <c r="S166" i="21"/>
  <c r="S165" i="21" s="1"/>
  <c r="R166" i="21"/>
  <c r="Q166" i="21"/>
  <c r="P166" i="21"/>
  <c r="P165" i="21" s="1"/>
  <c r="O166" i="21"/>
  <c r="N166" i="21"/>
  <c r="M166" i="21"/>
  <c r="L166" i="21"/>
  <c r="K166" i="21"/>
  <c r="K165" i="21" s="1"/>
  <c r="J166" i="21"/>
  <c r="I166" i="21"/>
  <c r="H166" i="21"/>
  <c r="G166" i="21"/>
  <c r="F166" i="21"/>
  <c r="E166" i="21"/>
  <c r="D166" i="21"/>
  <c r="C166" i="21"/>
  <c r="B166" i="21"/>
  <c r="W162" i="21"/>
  <c r="V162" i="21"/>
  <c r="U162" i="21"/>
  <c r="T162" i="21"/>
  <c r="S162" i="21"/>
  <c r="R162" i="21"/>
  <c r="Q162" i="21"/>
  <c r="P162" i="21"/>
  <c r="O162" i="21"/>
  <c r="N162" i="21"/>
  <c r="M162" i="21"/>
  <c r="L162" i="21"/>
  <c r="K162" i="21"/>
  <c r="J162" i="21"/>
  <c r="I162" i="21"/>
  <c r="H162" i="21"/>
  <c r="G162" i="21"/>
  <c r="F162" i="21"/>
  <c r="E162" i="21"/>
  <c r="D162" i="21"/>
  <c r="C162" i="21"/>
  <c r="B162" i="21"/>
  <c r="W161" i="21"/>
  <c r="V161" i="21"/>
  <c r="U161" i="21"/>
  <c r="T161" i="21"/>
  <c r="S161" i="21"/>
  <c r="R161" i="21"/>
  <c r="Q161" i="21"/>
  <c r="P161" i="21"/>
  <c r="O161" i="21"/>
  <c r="N161" i="21"/>
  <c r="M161" i="21"/>
  <c r="L161" i="21"/>
  <c r="K161" i="21"/>
  <c r="J161" i="21"/>
  <c r="I161" i="21"/>
  <c r="H161" i="21"/>
  <c r="G161" i="21"/>
  <c r="F161" i="21"/>
  <c r="E161" i="21"/>
  <c r="D161" i="21"/>
  <c r="C161" i="21"/>
  <c r="B161" i="21"/>
  <c r="P160" i="21"/>
  <c r="W159" i="21"/>
  <c r="V159" i="21"/>
  <c r="U159" i="21"/>
  <c r="T159" i="21"/>
  <c r="S159" i="21"/>
  <c r="R159" i="21"/>
  <c r="Q159" i="21"/>
  <c r="P159" i="21"/>
  <c r="O159" i="21"/>
  <c r="N159" i="21"/>
  <c r="M159" i="21"/>
  <c r="L159" i="21"/>
  <c r="K159" i="21"/>
  <c r="J159" i="21"/>
  <c r="I159" i="21"/>
  <c r="H159" i="21"/>
  <c r="G159" i="21"/>
  <c r="F159" i="21"/>
  <c r="E159" i="21"/>
  <c r="D159" i="21"/>
  <c r="C159" i="21"/>
  <c r="B159" i="21"/>
  <c r="W158" i="21"/>
  <c r="V158" i="21"/>
  <c r="U158" i="21"/>
  <c r="T158" i="21"/>
  <c r="S158" i="21"/>
  <c r="R158" i="21"/>
  <c r="Q158" i="21"/>
  <c r="P158" i="21"/>
  <c r="O158" i="21"/>
  <c r="N158" i="21"/>
  <c r="M158" i="21"/>
  <c r="L158" i="21"/>
  <c r="K158" i="21"/>
  <c r="J158" i="21"/>
  <c r="I158" i="21"/>
  <c r="H158" i="21"/>
  <c r="G158" i="21"/>
  <c r="F158" i="21"/>
  <c r="E158" i="21"/>
  <c r="D158" i="21"/>
  <c r="C158" i="21"/>
  <c r="B158" i="21"/>
  <c r="W156" i="21"/>
  <c r="V156" i="21"/>
  <c r="U156" i="21"/>
  <c r="T156" i="21"/>
  <c r="S156" i="21"/>
  <c r="R156" i="21"/>
  <c r="Q156" i="21"/>
  <c r="P156" i="21"/>
  <c r="O156" i="21"/>
  <c r="N156" i="21"/>
  <c r="M156" i="21"/>
  <c r="L156" i="21"/>
  <c r="K156" i="21"/>
  <c r="J156" i="21"/>
  <c r="I156" i="21"/>
  <c r="H156" i="21"/>
  <c r="G156" i="21"/>
  <c r="F156" i="21"/>
  <c r="E156" i="21"/>
  <c r="D156" i="21"/>
  <c r="C156" i="21"/>
  <c r="B156" i="21"/>
  <c r="W155" i="21"/>
  <c r="V155" i="21"/>
  <c r="U155" i="21"/>
  <c r="T155" i="21"/>
  <c r="S155" i="21"/>
  <c r="R155" i="21"/>
  <c r="Q155" i="21"/>
  <c r="P155" i="21"/>
  <c r="O155" i="21"/>
  <c r="N155" i="21"/>
  <c r="M155" i="21"/>
  <c r="L155" i="21"/>
  <c r="K155" i="21"/>
  <c r="J155" i="21"/>
  <c r="I155" i="21"/>
  <c r="H155" i="21"/>
  <c r="G155" i="21"/>
  <c r="F155" i="21"/>
  <c r="E155" i="21"/>
  <c r="D155" i="21"/>
  <c r="C155" i="21"/>
  <c r="B155" i="21"/>
  <c r="W154" i="21"/>
  <c r="V154" i="21"/>
  <c r="U154" i="21"/>
  <c r="T154" i="21"/>
  <c r="S154" i="21"/>
  <c r="R154" i="21"/>
  <c r="Q154" i="21"/>
  <c r="P154" i="21"/>
  <c r="O154" i="21"/>
  <c r="N154" i="21"/>
  <c r="M154" i="21"/>
  <c r="L154" i="21"/>
  <c r="K154" i="21"/>
  <c r="J154" i="21"/>
  <c r="I154" i="21"/>
  <c r="H154" i="21"/>
  <c r="G154" i="21"/>
  <c r="F154" i="21"/>
  <c r="E154" i="21"/>
  <c r="D154" i="21"/>
  <c r="C154" i="21"/>
  <c r="B154" i="21"/>
  <c r="W152" i="21"/>
  <c r="V152" i="21"/>
  <c r="U152" i="21"/>
  <c r="T152" i="21"/>
  <c r="S152" i="21"/>
  <c r="R152" i="21"/>
  <c r="Q152" i="21"/>
  <c r="P152" i="21"/>
  <c r="O152" i="21"/>
  <c r="N152" i="21"/>
  <c r="M152" i="21"/>
  <c r="L152" i="21"/>
  <c r="K152" i="21"/>
  <c r="J152" i="21"/>
  <c r="I152" i="21"/>
  <c r="H152" i="21"/>
  <c r="G152" i="21"/>
  <c r="F152" i="21"/>
  <c r="E152" i="21"/>
  <c r="D152" i="21"/>
  <c r="C152" i="21"/>
  <c r="B152" i="21"/>
  <c r="W151" i="21"/>
  <c r="V151" i="21"/>
  <c r="U151" i="21"/>
  <c r="T151" i="21"/>
  <c r="S151" i="21"/>
  <c r="R151" i="21"/>
  <c r="Q151" i="21"/>
  <c r="P151" i="21"/>
  <c r="O151" i="21"/>
  <c r="N151" i="21"/>
  <c r="M151" i="21"/>
  <c r="L151" i="21"/>
  <c r="K151" i="21"/>
  <c r="J151" i="21"/>
  <c r="I151" i="21"/>
  <c r="H151" i="21"/>
  <c r="G151" i="21"/>
  <c r="F151" i="21"/>
  <c r="E151" i="21"/>
  <c r="D151" i="21"/>
  <c r="C151" i="21"/>
  <c r="B151" i="21"/>
  <c r="W150" i="21"/>
  <c r="V150" i="21"/>
  <c r="U150" i="21"/>
  <c r="T150" i="21"/>
  <c r="S150" i="21"/>
  <c r="R150" i="21"/>
  <c r="Q150" i="21"/>
  <c r="P150" i="21"/>
  <c r="O150" i="21"/>
  <c r="N150" i="21"/>
  <c r="M150" i="21"/>
  <c r="L150" i="21"/>
  <c r="K150" i="21"/>
  <c r="J150" i="21"/>
  <c r="I150" i="21"/>
  <c r="H150" i="21"/>
  <c r="G150" i="21"/>
  <c r="F150" i="21"/>
  <c r="E150" i="21"/>
  <c r="D150" i="21"/>
  <c r="C150" i="21"/>
  <c r="B150" i="21"/>
  <c r="W149" i="21"/>
  <c r="V149" i="21"/>
  <c r="U149" i="21"/>
  <c r="T149" i="21"/>
  <c r="S149" i="21"/>
  <c r="R149" i="21"/>
  <c r="Q149" i="21"/>
  <c r="P149" i="21"/>
  <c r="O149" i="21"/>
  <c r="N149" i="21"/>
  <c r="M149" i="21"/>
  <c r="L149" i="21"/>
  <c r="K149" i="21"/>
  <c r="J149" i="21"/>
  <c r="I149" i="21"/>
  <c r="H149" i="21"/>
  <c r="G149" i="21"/>
  <c r="F149" i="21"/>
  <c r="E149" i="21"/>
  <c r="D149" i="21"/>
  <c r="C149" i="21"/>
  <c r="B149" i="21"/>
  <c r="W148" i="21"/>
  <c r="V148" i="21"/>
  <c r="U148" i="21"/>
  <c r="T148" i="21"/>
  <c r="S148" i="21"/>
  <c r="R148" i="21"/>
  <c r="Q148" i="21"/>
  <c r="P148" i="21"/>
  <c r="O148" i="21"/>
  <c r="N148" i="21"/>
  <c r="M148" i="21"/>
  <c r="L148" i="21"/>
  <c r="K148" i="21"/>
  <c r="J148" i="21"/>
  <c r="I148" i="21"/>
  <c r="H148" i="21"/>
  <c r="G148" i="21"/>
  <c r="F148" i="21"/>
  <c r="E148" i="21"/>
  <c r="D148" i="21"/>
  <c r="C148" i="21"/>
  <c r="B148" i="21"/>
  <c r="W147" i="21"/>
  <c r="V147" i="21"/>
  <c r="U147" i="21"/>
  <c r="T147" i="21"/>
  <c r="S147" i="21"/>
  <c r="R147" i="21"/>
  <c r="Q147" i="21"/>
  <c r="P147" i="21"/>
  <c r="O147" i="21"/>
  <c r="N147" i="21"/>
  <c r="M147" i="21"/>
  <c r="L147" i="21"/>
  <c r="K147" i="21"/>
  <c r="J147" i="21"/>
  <c r="I147" i="21"/>
  <c r="H147" i="21"/>
  <c r="G147" i="21"/>
  <c r="F147" i="21"/>
  <c r="E147" i="21"/>
  <c r="D147" i="21"/>
  <c r="C147" i="21"/>
  <c r="B147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W136" i="21"/>
  <c r="V136" i="21"/>
  <c r="U136" i="21"/>
  <c r="T136" i="21"/>
  <c r="S136" i="21"/>
  <c r="R136" i="21"/>
  <c r="Q136" i="21"/>
  <c r="P136" i="21"/>
  <c r="O136" i="21"/>
  <c r="N136" i="21"/>
  <c r="M136" i="21"/>
  <c r="L136" i="21"/>
  <c r="K136" i="21"/>
  <c r="J136" i="21"/>
  <c r="I136" i="21"/>
  <c r="H136" i="21"/>
  <c r="G136" i="21"/>
  <c r="F136" i="21"/>
  <c r="E136" i="21"/>
  <c r="D136" i="21"/>
  <c r="C136" i="21"/>
  <c r="B136" i="21"/>
  <c r="W135" i="21"/>
  <c r="V135" i="21"/>
  <c r="U135" i="21"/>
  <c r="T135" i="21"/>
  <c r="S135" i="21"/>
  <c r="R135" i="21"/>
  <c r="Q135" i="21"/>
  <c r="P135" i="21"/>
  <c r="O135" i="21"/>
  <c r="N135" i="21"/>
  <c r="M135" i="21"/>
  <c r="L135" i="21"/>
  <c r="K135" i="21"/>
  <c r="J135" i="21"/>
  <c r="I135" i="21"/>
  <c r="H135" i="21"/>
  <c r="G135" i="21"/>
  <c r="F135" i="21"/>
  <c r="E135" i="21"/>
  <c r="D135" i="21"/>
  <c r="C135" i="21"/>
  <c r="B135" i="21"/>
  <c r="W134" i="21"/>
  <c r="V134" i="21"/>
  <c r="U134" i="21"/>
  <c r="T134" i="21"/>
  <c r="S134" i="21"/>
  <c r="R134" i="21"/>
  <c r="Q134" i="21"/>
  <c r="P134" i="21"/>
  <c r="O134" i="21"/>
  <c r="N134" i="21"/>
  <c r="M134" i="21"/>
  <c r="L134" i="21"/>
  <c r="K134" i="21"/>
  <c r="J134" i="21"/>
  <c r="I134" i="21"/>
  <c r="H134" i="21"/>
  <c r="G134" i="21"/>
  <c r="F134" i="21"/>
  <c r="E134" i="21"/>
  <c r="D134" i="21"/>
  <c r="C134" i="21"/>
  <c r="B134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W119" i="21"/>
  <c r="V119" i="21"/>
  <c r="V213" i="21" s="1"/>
  <c r="U119" i="21"/>
  <c r="T119" i="21"/>
  <c r="T213" i="21" s="1"/>
  <c r="S119" i="21"/>
  <c r="S213" i="21" s="1"/>
  <c r="R119" i="21"/>
  <c r="R213" i="21" s="1"/>
  <c r="Q119" i="21"/>
  <c r="Q213" i="21" s="1"/>
  <c r="P119" i="21"/>
  <c r="P213" i="21" s="1"/>
  <c r="O119" i="21"/>
  <c r="N119" i="21"/>
  <c r="N213" i="21" s="1"/>
  <c r="M119" i="21"/>
  <c r="L119" i="21"/>
  <c r="L213" i="21" s="1"/>
  <c r="K119" i="21"/>
  <c r="K213" i="21" s="1"/>
  <c r="J119" i="21"/>
  <c r="J213" i="21" s="1"/>
  <c r="I119" i="21"/>
  <c r="H119" i="21"/>
  <c r="H213" i="21" s="1"/>
  <c r="G119" i="21"/>
  <c r="F119" i="21"/>
  <c r="F213" i="21" s="1"/>
  <c r="E119" i="21"/>
  <c r="D119" i="21"/>
  <c r="D213" i="21" s="1"/>
  <c r="C119" i="21"/>
  <c r="C213" i="21" s="1"/>
  <c r="B119" i="21"/>
  <c r="B213" i="21" s="1"/>
  <c r="W110" i="21"/>
  <c r="V110" i="21"/>
  <c r="V211" i="21" s="1"/>
  <c r="U110" i="21"/>
  <c r="T110" i="21"/>
  <c r="T211" i="21" s="1"/>
  <c r="S110" i="21"/>
  <c r="R110" i="21"/>
  <c r="R171" i="21" s="1"/>
  <c r="Q110" i="21"/>
  <c r="Q211" i="21" s="1"/>
  <c r="P110" i="21"/>
  <c r="P171" i="21" s="1"/>
  <c r="O110" i="21"/>
  <c r="N110" i="21"/>
  <c r="N211" i="21" s="1"/>
  <c r="M110" i="21"/>
  <c r="L110" i="21"/>
  <c r="L211" i="21" s="1"/>
  <c r="K110" i="21"/>
  <c r="J110" i="21"/>
  <c r="J171" i="21" s="1"/>
  <c r="I110" i="21"/>
  <c r="I211" i="21" s="1"/>
  <c r="H110" i="21"/>
  <c r="H171" i="21" s="1"/>
  <c r="G110" i="21"/>
  <c r="F110" i="21"/>
  <c r="F211" i="21" s="1"/>
  <c r="E110" i="21"/>
  <c r="D110" i="21"/>
  <c r="D211" i="21" s="1"/>
  <c r="C110" i="21"/>
  <c r="B110" i="21"/>
  <c r="B171" i="21" s="1"/>
  <c r="W89" i="21"/>
  <c r="W203" i="21" s="1"/>
  <c r="V89" i="21"/>
  <c r="V203" i="21" s="1"/>
  <c r="U89" i="21"/>
  <c r="U203" i="21" s="1"/>
  <c r="T89" i="21"/>
  <c r="T203" i="21" s="1"/>
  <c r="S89" i="21"/>
  <c r="R89" i="21"/>
  <c r="R203" i="21" s="1"/>
  <c r="Q89" i="21"/>
  <c r="P89" i="21"/>
  <c r="P203" i="21" s="1"/>
  <c r="O89" i="21"/>
  <c r="O203" i="21" s="1"/>
  <c r="N89" i="21"/>
  <c r="N203" i="21" s="1"/>
  <c r="M89" i="21"/>
  <c r="M203" i="21" s="1"/>
  <c r="L89" i="21"/>
  <c r="L203" i="21" s="1"/>
  <c r="K89" i="21"/>
  <c r="J89" i="21"/>
  <c r="J203" i="21" s="1"/>
  <c r="I89" i="21"/>
  <c r="H89" i="21"/>
  <c r="H203" i="21" s="1"/>
  <c r="G89" i="21"/>
  <c r="G203" i="21" s="1"/>
  <c r="F89" i="21"/>
  <c r="F203" i="21" s="1"/>
  <c r="E89" i="21"/>
  <c r="E203" i="21" s="1"/>
  <c r="D89" i="21"/>
  <c r="D203" i="21" s="1"/>
  <c r="C89" i="21"/>
  <c r="B89" i="21"/>
  <c r="B203" i="21" s="1"/>
  <c r="W79" i="21"/>
  <c r="W202" i="21" s="1"/>
  <c r="V79" i="21"/>
  <c r="V202" i="21" s="1"/>
  <c r="U79" i="21"/>
  <c r="U202" i="21" s="1"/>
  <c r="T79" i="21"/>
  <c r="T202" i="21" s="1"/>
  <c r="S79" i="21"/>
  <c r="R79" i="21"/>
  <c r="R157" i="21" s="1"/>
  <c r="Q79" i="21"/>
  <c r="P79" i="21"/>
  <c r="P157" i="21" s="1"/>
  <c r="O79" i="21"/>
  <c r="O202" i="21" s="1"/>
  <c r="N79" i="21"/>
  <c r="N202" i="21" s="1"/>
  <c r="M79" i="21"/>
  <c r="M202" i="21" s="1"/>
  <c r="L79" i="21"/>
  <c r="L202" i="21" s="1"/>
  <c r="K79" i="21"/>
  <c r="J79" i="21"/>
  <c r="J157" i="21" s="1"/>
  <c r="I79" i="21"/>
  <c r="H79" i="21"/>
  <c r="H157" i="21" s="1"/>
  <c r="G79" i="21"/>
  <c r="G202" i="21" s="1"/>
  <c r="F79" i="21"/>
  <c r="F202" i="21" s="1"/>
  <c r="E79" i="21"/>
  <c r="E202" i="21" s="1"/>
  <c r="D79" i="21"/>
  <c r="D202" i="21" s="1"/>
  <c r="C79" i="21"/>
  <c r="B79" i="21"/>
  <c r="B157" i="21" s="1"/>
  <c r="W60" i="21"/>
  <c r="W201" i="21" s="1"/>
  <c r="V60" i="21"/>
  <c r="V153" i="21" s="1"/>
  <c r="U60" i="21"/>
  <c r="T60" i="21"/>
  <c r="T201" i="21" s="1"/>
  <c r="S60" i="21"/>
  <c r="S153" i="21" s="1"/>
  <c r="R60" i="21"/>
  <c r="R153" i="21" s="1"/>
  <c r="Q60" i="21"/>
  <c r="P60" i="21"/>
  <c r="P153" i="21" s="1"/>
  <c r="O60" i="21"/>
  <c r="O201" i="21" s="1"/>
  <c r="N60" i="21"/>
  <c r="N153" i="21" s="1"/>
  <c r="M60" i="21"/>
  <c r="L60" i="21"/>
  <c r="L201" i="21" s="1"/>
  <c r="K60" i="21"/>
  <c r="K153" i="21" s="1"/>
  <c r="J60" i="21"/>
  <c r="J153" i="21" s="1"/>
  <c r="I60" i="21"/>
  <c r="H60" i="21"/>
  <c r="H153" i="21" s="1"/>
  <c r="G60" i="21"/>
  <c r="G201" i="21" s="1"/>
  <c r="F60" i="21"/>
  <c r="F153" i="21" s="1"/>
  <c r="E60" i="21"/>
  <c r="D60" i="21"/>
  <c r="D201" i="21" s="1"/>
  <c r="C60" i="21"/>
  <c r="C153" i="21" s="1"/>
  <c r="B60" i="21"/>
  <c r="B153" i="21" s="1"/>
  <c r="W33" i="21"/>
  <c r="V33" i="21"/>
  <c r="V141" i="21" s="1"/>
  <c r="U33" i="21"/>
  <c r="T33" i="21"/>
  <c r="T192" i="21" s="1"/>
  <c r="S33" i="21"/>
  <c r="S192" i="21" s="1"/>
  <c r="R33" i="21"/>
  <c r="R192" i="21" s="1"/>
  <c r="Q33" i="21"/>
  <c r="Q192" i="21" s="1"/>
  <c r="P33" i="21"/>
  <c r="P192" i="21" s="1"/>
  <c r="O33" i="21"/>
  <c r="N33" i="21"/>
  <c r="N141" i="21" s="1"/>
  <c r="M33" i="21"/>
  <c r="L33" i="21"/>
  <c r="L192" i="21" s="1"/>
  <c r="K33" i="21"/>
  <c r="K192" i="21" s="1"/>
  <c r="J33" i="21"/>
  <c r="J192" i="21" s="1"/>
  <c r="I33" i="21"/>
  <c r="I192" i="21" s="1"/>
  <c r="H33" i="21"/>
  <c r="H192" i="21" s="1"/>
  <c r="G33" i="21"/>
  <c r="F33" i="21"/>
  <c r="F141" i="21" s="1"/>
  <c r="E33" i="21"/>
  <c r="D33" i="21"/>
  <c r="D192" i="21" s="1"/>
  <c r="C33" i="21"/>
  <c r="C192" i="21" s="1"/>
  <c r="B33" i="21"/>
  <c r="B192" i="21" s="1"/>
  <c r="A1" i="21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W70" i="20"/>
  <c r="V70" i="20"/>
  <c r="W67" i="20"/>
  <c r="V67" i="20"/>
  <c r="U67" i="20"/>
  <c r="T67" i="20"/>
  <c r="S67" i="20"/>
  <c r="R67" i="20"/>
  <c r="Q67" i="20"/>
  <c r="P67" i="20"/>
  <c r="O67" i="20"/>
  <c r="N67" i="20"/>
  <c r="M67" i="20"/>
  <c r="L67" i="20"/>
  <c r="K67" i="20"/>
  <c r="J67" i="20"/>
  <c r="I67" i="20"/>
  <c r="H67" i="20"/>
  <c r="G67" i="20"/>
  <c r="F67" i="20"/>
  <c r="E67" i="20"/>
  <c r="D67" i="20"/>
  <c r="C67" i="20"/>
  <c r="B67" i="20"/>
  <c r="W66" i="20"/>
  <c r="V66" i="20"/>
  <c r="U66" i="20"/>
  <c r="T66" i="20"/>
  <c r="S66" i="20"/>
  <c r="R66" i="20"/>
  <c r="Q66" i="20"/>
  <c r="P66" i="20"/>
  <c r="O66" i="20"/>
  <c r="N66" i="20"/>
  <c r="M66" i="20"/>
  <c r="L66" i="20"/>
  <c r="K66" i="20"/>
  <c r="J66" i="20"/>
  <c r="I66" i="20"/>
  <c r="H66" i="20"/>
  <c r="G66" i="20"/>
  <c r="F66" i="20"/>
  <c r="E66" i="20"/>
  <c r="D66" i="20"/>
  <c r="C66" i="20"/>
  <c r="B66" i="20"/>
  <c r="W65" i="20"/>
  <c r="V65" i="20"/>
  <c r="U65" i="20"/>
  <c r="T65" i="20"/>
  <c r="S65" i="20"/>
  <c r="R65" i="20"/>
  <c r="Q65" i="20"/>
  <c r="P65" i="20"/>
  <c r="O65" i="20"/>
  <c r="N65" i="20"/>
  <c r="M65" i="20"/>
  <c r="L65" i="20"/>
  <c r="K65" i="20"/>
  <c r="J65" i="20"/>
  <c r="I65" i="20"/>
  <c r="H65" i="20"/>
  <c r="G65" i="20"/>
  <c r="F65" i="20"/>
  <c r="E65" i="20"/>
  <c r="D65" i="20"/>
  <c r="C65" i="20"/>
  <c r="B65" i="20"/>
  <c r="N61" i="20"/>
  <c r="N114" i="4" s="1"/>
  <c r="L60" i="20"/>
  <c r="W58" i="20"/>
  <c r="V58" i="20"/>
  <c r="U58" i="20"/>
  <c r="T58" i="20"/>
  <c r="S58" i="20"/>
  <c r="R58" i="20"/>
  <c r="Q58" i="20"/>
  <c r="Q42" i="7" s="1"/>
  <c r="P58" i="20"/>
  <c r="O58" i="20"/>
  <c r="N58" i="20"/>
  <c r="M58" i="20"/>
  <c r="L58" i="20"/>
  <c r="K58" i="20"/>
  <c r="J58" i="20"/>
  <c r="I58" i="20"/>
  <c r="H58" i="20"/>
  <c r="G58" i="20"/>
  <c r="F58" i="20"/>
  <c r="F42" i="7" s="1"/>
  <c r="E58" i="20"/>
  <c r="D58" i="20"/>
  <c r="C58" i="20"/>
  <c r="B58" i="20"/>
  <c r="W54" i="20"/>
  <c r="V54" i="20"/>
  <c r="V71" i="20" s="1"/>
  <c r="U54" i="20"/>
  <c r="T54" i="20"/>
  <c r="T71" i="20" s="1"/>
  <c r="S54" i="20"/>
  <c r="R54" i="20"/>
  <c r="R71" i="20" s="1"/>
  <c r="Q54" i="20"/>
  <c r="P54" i="20"/>
  <c r="O54" i="20"/>
  <c r="O68" i="4" s="1"/>
  <c r="N54" i="20"/>
  <c r="M54" i="20"/>
  <c r="M68" i="4" s="1"/>
  <c r="L54" i="20"/>
  <c r="K54" i="20"/>
  <c r="J54" i="20"/>
  <c r="J71" i="20" s="1"/>
  <c r="I54" i="20"/>
  <c r="I71" i="20" s="1"/>
  <c r="H54" i="20"/>
  <c r="G54" i="20"/>
  <c r="G68" i="4" s="1"/>
  <c r="F54" i="20"/>
  <c r="F71" i="20" s="1"/>
  <c r="E54" i="20"/>
  <c r="D54" i="20"/>
  <c r="D71" i="20" s="1"/>
  <c r="C54" i="20"/>
  <c r="B54" i="20"/>
  <c r="B71" i="20" s="1"/>
  <c r="W53" i="20"/>
  <c r="V53" i="20"/>
  <c r="U53" i="20"/>
  <c r="T53" i="20"/>
  <c r="S53" i="20"/>
  <c r="S67" i="4" s="1"/>
  <c r="R53" i="20"/>
  <c r="Q53" i="20"/>
  <c r="P53" i="20"/>
  <c r="P70" i="20" s="1"/>
  <c r="O53" i="20"/>
  <c r="O70" i="20" s="1"/>
  <c r="N53" i="20"/>
  <c r="M53" i="20"/>
  <c r="L53" i="20"/>
  <c r="L70" i="20" s="1"/>
  <c r="K53" i="20"/>
  <c r="J53" i="20"/>
  <c r="J67" i="4" s="1"/>
  <c r="I53" i="20"/>
  <c r="H53" i="20"/>
  <c r="H70" i="20" s="1"/>
  <c r="G53" i="20"/>
  <c r="G70" i="20" s="1"/>
  <c r="F53" i="20"/>
  <c r="E53" i="20"/>
  <c r="D53" i="20"/>
  <c r="D70" i="20" s="1"/>
  <c r="C53" i="20"/>
  <c r="B53" i="20"/>
  <c r="W52" i="20"/>
  <c r="W66" i="4" s="1"/>
  <c r="V52" i="20"/>
  <c r="V69" i="20" s="1"/>
  <c r="U52" i="20"/>
  <c r="U69" i="20" s="1"/>
  <c r="T52" i="20"/>
  <c r="T69" i="20" s="1"/>
  <c r="S52" i="20"/>
  <c r="S66" i="4" s="1"/>
  <c r="R52" i="20"/>
  <c r="Q52" i="20"/>
  <c r="P52" i="20"/>
  <c r="P69" i="20" s="1"/>
  <c r="O52" i="20"/>
  <c r="N52" i="20"/>
  <c r="N69" i="20" s="1"/>
  <c r="M52" i="20"/>
  <c r="L52" i="20"/>
  <c r="L69" i="20" s="1"/>
  <c r="K52" i="20"/>
  <c r="J52" i="20"/>
  <c r="I52" i="20"/>
  <c r="H52" i="20"/>
  <c r="H66" i="4" s="1"/>
  <c r="G52" i="20"/>
  <c r="F52" i="20"/>
  <c r="F69" i="20" s="1"/>
  <c r="E52" i="20"/>
  <c r="E69" i="20" s="1"/>
  <c r="D52" i="20"/>
  <c r="C52" i="20"/>
  <c r="B5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W26" i="20"/>
  <c r="V26" i="20"/>
  <c r="U26" i="20"/>
  <c r="T26" i="20"/>
  <c r="S26" i="20"/>
  <c r="R26" i="20"/>
  <c r="Q26" i="20"/>
  <c r="P26" i="20"/>
  <c r="O26" i="20"/>
  <c r="N26" i="20"/>
  <c r="M26" i="20"/>
  <c r="L26" i="20"/>
  <c r="K26" i="20"/>
  <c r="J26" i="20"/>
  <c r="I26" i="20"/>
  <c r="H26" i="20"/>
  <c r="G26" i="20"/>
  <c r="F26" i="20"/>
  <c r="E26" i="20"/>
  <c r="D26" i="20"/>
  <c r="C26" i="20"/>
  <c r="B26" i="20"/>
  <c r="W24" i="20"/>
  <c r="V24" i="20"/>
  <c r="U24" i="20"/>
  <c r="T24" i="20"/>
  <c r="S24" i="20"/>
  <c r="R24" i="20"/>
  <c r="Q24" i="20"/>
  <c r="P24" i="20"/>
  <c r="O24" i="20"/>
  <c r="N24" i="20"/>
  <c r="M24" i="20"/>
  <c r="L24" i="20"/>
  <c r="K24" i="20"/>
  <c r="J24" i="20"/>
  <c r="I24" i="20"/>
  <c r="H24" i="20"/>
  <c r="G24" i="20"/>
  <c r="F24" i="20"/>
  <c r="E24" i="20"/>
  <c r="D24" i="20"/>
  <c r="C24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W3" i="20"/>
  <c r="W13" i="4" s="1"/>
  <c r="V3" i="20"/>
  <c r="U3" i="20"/>
  <c r="T3" i="20"/>
  <c r="S3" i="20"/>
  <c r="R3" i="20"/>
  <c r="Q3" i="20"/>
  <c r="Q13" i="4" s="1"/>
  <c r="P3" i="20"/>
  <c r="P13" i="4" s="1"/>
  <c r="O3" i="20"/>
  <c r="N3" i="20"/>
  <c r="M3" i="20"/>
  <c r="L3" i="20"/>
  <c r="K3" i="20"/>
  <c r="J3" i="20"/>
  <c r="I3" i="20"/>
  <c r="H3" i="20"/>
  <c r="G3" i="20"/>
  <c r="F3" i="20"/>
  <c r="E3" i="20"/>
  <c r="D3" i="20"/>
  <c r="C3" i="20"/>
  <c r="B3" i="20"/>
  <c r="B13" i="4" s="1"/>
  <c r="A1" i="20"/>
  <c r="W249" i="19"/>
  <c r="V249" i="19"/>
  <c r="U249" i="19"/>
  <c r="T249" i="19"/>
  <c r="S249" i="19"/>
  <c r="R249" i="19"/>
  <c r="Q249" i="19"/>
  <c r="P249" i="19"/>
  <c r="O249" i="19"/>
  <c r="N249" i="19"/>
  <c r="M249" i="19"/>
  <c r="L249" i="19"/>
  <c r="K249" i="19"/>
  <c r="J249" i="19"/>
  <c r="I249" i="19"/>
  <c r="H249" i="19"/>
  <c r="G249" i="19"/>
  <c r="F249" i="19"/>
  <c r="E249" i="19"/>
  <c r="D249" i="19"/>
  <c r="C249" i="19"/>
  <c r="B249" i="19"/>
  <c r="W247" i="19"/>
  <c r="V247" i="19"/>
  <c r="U247" i="19"/>
  <c r="T247" i="19"/>
  <c r="S247" i="19"/>
  <c r="R247" i="19"/>
  <c r="Q247" i="19"/>
  <c r="P247" i="19"/>
  <c r="O247" i="19"/>
  <c r="N247" i="19"/>
  <c r="M247" i="19"/>
  <c r="L247" i="19"/>
  <c r="K247" i="19"/>
  <c r="J247" i="19"/>
  <c r="I247" i="19"/>
  <c r="H247" i="19"/>
  <c r="G247" i="19"/>
  <c r="F247" i="19"/>
  <c r="E247" i="19"/>
  <c r="D247" i="19"/>
  <c r="C247" i="19"/>
  <c r="B247" i="19"/>
  <c r="W245" i="19"/>
  <c r="V245" i="19"/>
  <c r="U245" i="19"/>
  <c r="T245" i="19"/>
  <c r="S245" i="19"/>
  <c r="R245" i="19"/>
  <c r="Q245" i="19"/>
  <c r="P245" i="19"/>
  <c r="O245" i="19"/>
  <c r="N245" i="19"/>
  <c r="M245" i="19"/>
  <c r="L245" i="19"/>
  <c r="K245" i="19"/>
  <c r="J245" i="19"/>
  <c r="I245" i="19"/>
  <c r="H245" i="19"/>
  <c r="G245" i="19"/>
  <c r="F245" i="19"/>
  <c r="E245" i="19"/>
  <c r="D245" i="19"/>
  <c r="C245" i="19"/>
  <c r="B245" i="19"/>
  <c r="W244" i="19"/>
  <c r="V244" i="19"/>
  <c r="U244" i="19"/>
  <c r="T244" i="19"/>
  <c r="S244" i="19"/>
  <c r="R244" i="19"/>
  <c r="Q244" i="19"/>
  <c r="P244" i="19"/>
  <c r="O244" i="19"/>
  <c r="N244" i="19"/>
  <c r="M244" i="19"/>
  <c r="L244" i="19"/>
  <c r="K244" i="19"/>
  <c r="J244" i="19"/>
  <c r="I244" i="19"/>
  <c r="H244" i="19"/>
  <c r="G244" i="19"/>
  <c r="F244" i="19"/>
  <c r="E244" i="19"/>
  <c r="D244" i="19"/>
  <c r="C244" i="19"/>
  <c r="B244" i="19"/>
  <c r="W243" i="19"/>
  <c r="V243" i="19"/>
  <c r="U243" i="19"/>
  <c r="T243" i="19"/>
  <c r="S243" i="19"/>
  <c r="R243" i="19"/>
  <c r="Q243" i="19"/>
  <c r="P243" i="19"/>
  <c r="O243" i="19"/>
  <c r="N243" i="19"/>
  <c r="M243" i="19"/>
  <c r="L243" i="19"/>
  <c r="K243" i="19"/>
  <c r="J243" i="19"/>
  <c r="I243" i="19"/>
  <c r="H243" i="19"/>
  <c r="G243" i="19"/>
  <c r="F243" i="19"/>
  <c r="E243" i="19"/>
  <c r="D243" i="19"/>
  <c r="C243" i="19"/>
  <c r="B243" i="19"/>
  <c r="W242" i="19"/>
  <c r="V242" i="19"/>
  <c r="U242" i="19"/>
  <c r="T242" i="19"/>
  <c r="S242" i="19"/>
  <c r="R242" i="19"/>
  <c r="Q242" i="19"/>
  <c r="P242" i="19"/>
  <c r="O242" i="19"/>
  <c r="N242" i="19"/>
  <c r="M242" i="19"/>
  <c r="L242" i="19"/>
  <c r="K242" i="19"/>
  <c r="J242" i="19"/>
  <c r="I242" i="19"/>
  <c r="H242" i="19"/>
  <c r="G242" i="19"/>
  <c r="F242" i="19"/>
  <c r="E242" i="19"/>
  <c r="D242" i="19"/>
  <c r="C242" i="19"/>
  <c r="B242" i="19"/>
  <c r="W241" i="19"/>
  <c r="V241" i="19"/>
  <c r="U241" i="19"/>
  <c r="T241" i="19"/>
  <c r="S241" i="19"/>
  <c r="R241" i="19"/>
  <c r="Q241" i="19"/>
  <c r="P241" i="19"/>
  <c r="O241" i="19"/>
  <c r="N241" i="19"/>
  <c r="M241" i="19"/>
  <c r="L241" i="19"/>
  <c r="K241" i="19"/>
  <c r="J241" i="19"/>
  <c r="I241" i="19"/>
  <c r="H241" i="19"/>
  <c r="G241" i="19"/>
  <c r="F241" i="19"/>
  <c r="E241" i="19"/>
  <c r="D241" i="19"/>
  <c r="C241" i="19"/>
  <c r="B241" i="19"/>
  <c r="W240" i="19"/>
  <c r="V240" i="19"/>
  <c r="U240" i="19"/>
  <c r="T240" i="19"/>
  <c r="S240" i="19"/>
  <c r="R240" i="19"/>
  <c r="Q240" i="19"/>
  <c r="P240" i="19"/>
  <c r="O240" i="19"/>
  <c r="N240" i="19"/>
  <c r="M240" i="19"/>
  <c r="L240" i="19"/>
  <c r="K240" i="19"/>
  <c r="J240" i="19"/>
  <c r="I240" i="19"/>
  <c r="H240" i="19"/>
  <c r="G240" i="19"/>
  <c r="F240" i="19"/>
  <c r="E240" i="19"/>
  <c r="D240" i="19"/>
  <c r="C240" i="19"/>
  <c r="B240" i="19"/>
  <c r="W238" i="19"/>
  <c r="V238" i="19"/>
  <c r="U238" i="19"/>
  <c r="T238" i="19"/>
  <c r="S238" i="19"/>
  <c r="R238" i="19"/>
  <c r="Q238" i="19"/>
  <c r="P238" i="19"/>
  <c r="O238" i="19"/>
  <c r="N238" i="19"/>
  <c r="M238" i="19"/>
  <c r="L238" i="19"/>
  <c r="K238" i="19"/>
  <c r="J238" i="19"/>
  <c r="I238" i="19"/>
  <c r="H238" i="19"/>
  <c r="G238" i="19"/>
  <c r="F238" i="19"/>
  <c r="E238" i="19"/>
  <c r="D238" i="19"/>
  <c r="C238" i="19"/>
  <c r="B238" i="19"/>
  <c r="W236" i="19"/>
  <c r="V236" i="19"/>
  <c r="U236" i="19"/>
  <c r="T236" i="19"/>
  <c r="S236" i="19"/>
  <c r="R236" i="19"/>
  <c r="Q236" i="19"/>
  <c r="P236" i="19"/>
  <c r="O236" i="19"/>
  <c r="N236" i="19"/>
  <c r="M236" i="19"/>
  <c r="L236" i="19"/>
  <c r="K236" i="19"/>
  <c r="J236" i="19"/>
  <c r="I236" i="19"/>
  <c r="H236" i="19"/>
  <c r="G236" i="19"/>
  <c r="F236" i="19"/>
  <c r="E236" i="19"/>
  <c r="D236" i="19"/>
  <c r="C236" i="19"/>
  <c r="B236" i="19"/>
  <c r="W234" i="19"/>
  <c r="V234" i="19"/>
  <c r="U234" i="19"/>
  <c r="T234" i="19"/>
  <c r="S234" i="19"/>
  <c r="R234" i="19"/>
  <c r="Q234" i="19"/>
  <c r="P234" i="19"/>
  <c r="O234" i="19"/>
  <c r="N234" i="19"/>
  <c r="M234" i="19"/>
  <c r="L234" i="19"/>
  <c r="K234" i="19"/>
  <c r="J234" i="19"/>
  <c r="I234" i="19"/>
  <c r="H234" i="19"/>
  <c r="G234" i="19"/>
  <c r="F234" i="19"/>
  <c r="E234" i="19"/>
  <c r="D234" i="19"/>
  <c r="C234" i="19"/>
  <c r="B234" i="19"/>
  <c r="W233" i="19"/>
  <c r="V233" i="19"/>
  <c r="U233" i="19"/>
  <c r="T233" i="19"/>
  <c r="S233" i="19"/>
  <c r="R233" i="19"/>
  <c r="Q233" i="19"/>
  <c r="P233" i="19"/>
  <c r="O233" i="19"/>
  <c r="N233" i="19"/>
  <c r="M233" i="19"/>
  <c r="L233" i="19"/>
  <c r="K233" i="19"/>
  <c r="J233" i="19"/>
  <c r="I233" i="19"/>
  <c r="H233" i="19"/>
  <c r="G233" i="19"/>
  <c r="F233" i="19"/>
  <c r="E233" i="19"/>
  <c r="D233" i="19"/>
  <c r="C233" i="19"/>
  <c r="B233" i="19"/>
  <c r="W232" i="19"/>
  <c r="V232" i="19"/>
  <c r="U232" i="19"/>
  <c r="T232" i="19"/>
  <c r="S232" i="19"/>
  <c r="R232" i="19"/>
  <c r="Q232" i="19"/>
  <c r="P232" i="19"/>
  <c r="O232" i="19"/>
  <c r="N232" i="19"/>
  <c r="M232" i="19"/>
  <c r="L232" i="19"/>
  <c r="K232" i="19"/>
  <c r="J232" i="19"/>
  <c r="I232" i="19"/>
  <c r="H232" i="19"/>
  <c r="G232" i="19"/>
  <c r="F232" i="19"/>
  <c r="E232" i="19"/>
  <c r="D232" i="19"/>
  <c r="C232" i="19"/>
  <c r="B232" i="19"/>
  <c r="W231" i="19"/>
  <c r="V231" i="19"/>
  <c r="U231" i="19"/>
  <c r="T231" i="19"/>
  <c r="S231" i="19"/>
  <c r="R231" i="19"/>
  <c r="Q231" i="19"/>
  <c r="P231" i="19"/>
  <c r="O231" i="19"/>
  <c r="N231" i="19"/>
  <c r="M231" i="19"/>
  <c r="L231" i="19"/>
  <c r="K231" i="19"/>
  <c r="J231" i="19"/>
  <c r="I231" i="19"/>
  <c r="H231" i="19"/>
  <c r="G231" i="19"/>
  <c r="F231" i="19"/>
  <c r="E231" i="19"/>
  <c r="D231" i="19"/>
  <c r="C231" i="19"/>
  <c r="B231" i="19"/>
  <c r="W230" i="19"/>
  <c r="V230" i="19"/>
  <c r="U230" i="19"/>
  <c r="T230" i="19"/>
  <c r="S230" i="19"/>
  <c r="R230" i="19"/>
  <c r="Q230" i="19"/>
  <c r="P230" i="19"/>
  <c r="O230" i="19"/>
  <c r="N230" i="19"/>
  <c r="M230" i="19"/>
  <c r="L230" i="19"/>
  <c r="K230" i="19"/>
  <c r="J230" i="19"/>
  <c r="I230" i="19"/>
  <c r="H230" i="19"/>
  <c r="G230" i="19"/>
  <c r="F230" i="19"/>
  <c r="E230" i="19"/>
  <c r="D230" i="19"/>
  <c r="C230" i="19"/>
  <c r="B230" i="19"/>
  <c r="W227" i="19"/>
  <c r="V227" i="19"/>
  <c r="U227" i="19"/>
  <c r="T227" i="19"/>
  <c r="S227" i="19"/>
  <c r="R227" i="19"/>
  <c r="Q227" i="19"/>
  <c r="P227" i="19"/>
  <c r="O227" i="19"/>
  <c r="N227" i="19"/>
  <c r="M227" i="19"/>
  <c r="L227" i="19"/>
  <c r="K227" i="19"/>
  <c r="J227" i="19"/>
  <c r="I227" i="19"/>
  <c r="H227" i="19"/>
  <c r="G227" i="19"/>
  <c r="F227" i="19"/>
  <c r="E227" i="19"/>
  <c r="D227" i="19"/>
  <c r="C227" i="19"/>
  <c r="B227" i="19"/>
  <c r="W225" i="19"/>
  <c r="V225" i="19"/>
  <c r="U225" i="19"/>
  <c r="T225" i="19"/>
  <c r="S225" i="19"/>
  <c r="R225" i="19"/>
  <c r="Q225" i="19"/>
  <c r="P225" i="19"/>
  <c r="O225" i="19"/>
  <c r="N225" i="19"/>
  <c r="M225" i="19"/>
  <c r="L225" i="19"/>
  <c r="K225" i="19"/>
  <c r="J225" i="19"/>
  <c r="I225" i="19"/>
  <c r="H225" i="19"/>
  <c r="G225" i="19"/>
  <c r="F225" i="19"/>
  <c r="E225" i="19"/>
  <c r="D225" i="19"/>
  <c r="C225" i="19"/>
  <c r="B225" i="19"/>
  <c r="W224" i="19"/>
  <c r="V224" i="19"/>
  <c r="U224" i="19"/>
  <c r="T224" i="19"/>
  <c r="S224" i="19"/>
  <c r="R224" i="19"/>
  <c r="Q224" i="19"/>
  <c r="P224" i="19"/>
  <c r="O224" i="19"/>
  <c r="N224" i="19"/>
  <c r="M224" i="19"/>
  <c r="L224" i="19"/>
  <c r="K224" i="19"/>
  <c r="J224" i="19"/>
  <c r="I224" i="19"/>
  <c r="H224" i="19"/>
  <c r="G224" i="19"/>
  <c r="F224" i="19"/>
  <c r="E224" i="19"/>
  <c r="D224" i="19"/>
  <c r="C224" i="19"/>
  <c r="B224" i="19"/>
  <c r="W223" i="19"/>
  <c r="V223" i="19"/>
  <c r="U223" i="19"/>
  <c r="T223" i="19"/>
  <c r="S223" i="19"/>
  <c r="R223" i="19"/>
  <c r="Q223" i="19"/>
  <c r="P223" i="19"/>
  <c r="O223" i="19"/>
  <c r="N223" i="19"/>
  <c r="M223" i="19"/>
  <c r="L223" i="19"/>
  <c r="K223" i="19"/>
  <c r="J223" i="19"/>
  <c r="I223" i="19"/>
  <c r="H223" i="19"/>
  <c r="G223" i="19"/>
  <c r="F223" i="19"/>
  <c r="E223" i="19"/>
  <c r="D223" i="19"/>
  <c r="C223" i="19"/>
  <c r="B223" i="19"/>
  <c r="W222" i="19"/>
  <c r="V222" i="19"/>
  <c r="U222" i="19"/>
  <c r="T222" i="19"/>
  <c r="S222" i="19"/>
  <c r="R222" i="19"/>
  <c r="Q222" i="19"/>
  <c r="P222" i="19"/>
  <c r="O222" i="19"/>
  <c r="N222" i="19"/>
  <c r="M222" i="19"/>
  <c r="L222" i="19"/>
  <c r="K222" i="19"/>
  <c r="J222" i="19"/>
  <c r="I222" i="19"/>
  <c r="H222" i="19"/>
  <c r="G222" i="19"/>
  <c r="F222" i="19"/>
  <c r="E222" i="19"/>
  <c r="D222" i="19"/>
  <c r="C222" i="19"/>
  <c r="B222" i="19"/>
  <c r="W221" i="19"/>
  <c r="V221" i="19"/>
  <c r="U221" i="19"/>
  <c r="T221" i="19"/>
  <c r="S221" i="19"/>
  <c r="R221" i="19"/>
  <c r="Q221" i="19"/>
  <c r="P221" i="19"/>
  <c r="O221" i="19"/>
  <c r="N221" i="19"/>
  <c r="M221" i="19"/>
  <c r="L221" i="19"/>
  <c r="K221" i="19"/>
  <c r="J221" i="19"/>
  <c r="I221" i="19"/>
  <c r="H221" i="19"/>
  <c r="G221" i="19"/>
  <c r="F221" i="19"/>
  <c r="E221" i="19"/>
  <c r="D221" i="19"/>
  <c r="C221" i="19"/>
  <c r="B221" i="19"/>
  <c r="W220" i="19"/>
  <c r="V220" i="19"/>
  <c r="U220" i="19"/>
  <c r="T220" i="19"/>
  <c r="S220" i="19"/>
  <c r="R220" i="19"/>
  <c r="Q220" i="19"/>
  <c r="P220" i="19"/>
  <c r="O220" i="19"/>
  <c r="N220" i="19"/>
  <c r="M220" i="19"/>
  <c r="L220" i="19"/>
  <c r="K220" i="19"/>
  <c r="J220" i="19"/>
  <c r="I220" i="19"/>
  <c r="H220" i="19"/>
  <c r="G220" i="19"/>
  <c r="F220" i="19"/>
  <c r="E220" i="19"/>
  <c r="D220" i="19"/>
  <c r="C220" i="19"/>
  <c r="B220" i="19"/>
  <c r="W219" i="19"/>
  <c r="V219" i="19"/>
  <c r="U219" i="19"/>
  <c r="T219" i="19"/>
  <c r="S219" i="19"/>
  <c r="R219" i="19"/>
  <c r="Q219" i="19"/>
  <c r="P219" i="19"/>
  <c r="O219" i="19"/>
  <c r="N219" i="19"/>
  <c r="M219" i="19"/>
  <c r="L219" i="19"/>
  <c r="K219" i="19"/>
  <c r="J219" i="19"/>
  <c r="I219" i="19"/>
  <c r="H219" i="19"/>
  <c r="G219" i="19"/>
  <c r="F219" i="19"/>
  <c r="E219" i="19"/>
  <c r="D219" i="19"/>
  <c r="C219" i="19"/>
  <c r="B219" i="19"/>
  <c r="W218" i="19"/>
  <c r="V218" i="19"/>
  <c r="U218" i="19"/>
  <c r="T218" i="19"/>
  <c r="S218" i="19"/>
  <c r="R218" i="19"/>
  <c r="Q218" i="19"/>
  <c r="P218" i="19"/>
  <c r="O218" i="19"/>
  <c r="N218" i="19"/>
  <c r="M218" i="19"/>
  <c r="L218" i="19"/>
  <c r="K218" i="19"/>
  <c r="J218" i="19"/>
  <c r="I218" i="19"/>
  <c r="H218" i="19"/>
  <c r="G218" i="19"/>
  <c r="F218" i="19"/>
  <c r="E218" i="19"/>
  <c r="D218" i="19"/>
  <c r="C218" i="19"/>
  <c r="B218" i="19"/>
  <c r="W213" i="19"/>
  <c r="V213" i="19"/>
  <c r="U213" i="19"/>
  <c r="T213" i="19"/>
  <c r="S213" i="19"/>
  <c r="R213" i="19"/>
  <c r="Q213" i="19"/>
  <c r="P213" i="19"/>
  <c r="O213" i="19"/>
  <c r="N213" i="19"/>
  <c r="M213" i="19"/>
  <c r="L213" i="19"/>
  <c r="K213" i="19"/>
  <c r="J213" i="19"/>
  <c r="I213" i="19"/>
  <c r="H213" i="19"/>
  <c r="G213" i="19"/>
  <c r="F213" i="19"/>
  <c r="E213" i="19"/>
  <c r="D213" i="19"/>
  <c r="C213" i="19"/>
  <c r="B213" i="19"/>
  <c r="W212" i="19"/>
  <c r="V212" i="19"/>
  <c r="U212" i="19"/>
  <c r="T212" i="19"/>
  <c r="S212" i="19"/>
  <c r="R212" i="19"/>
  <c r="Q212" i="19"/>
  <c r="P212" i="19"/>
  <c r="O212" i="19"/>
  <c r="N212" i="19"/>
  <c r="M212" i="19"/>
  <c r="L212" i="19"/>
  <c r="K212" i="19"/>
  <c r="J212" i="19"/>
  <c r="I212" i="19"/>
  <c r="H212" i="19"/>
  <c r="G212" i="19"/>
  <c r="F212" i="19"/>
  <c r="E212" i="19"/>
  <c r="D212" i="19"/>
  <c r="C212" i="19"/>
  <c r="B212" i="19"/>
  <c r="W211" i="19"/>
  <c r="V211" i="19"/>
  <c r="U211" i="19"/>
  <c r="T211" i="19"/>
  <c r="S211" i="19"/>
  <c r="R211" i="19"/>
  <c r="Q211" i="19"/>
  <c r="P211" i="19"/>
  <c r="O211" i="19"/>
  <c r="N211" i="19"/>
  <c r="M211" i="19"/>
  <c r="L211" i="19"/>
  <c r="K211" i="19"/>
  <c r="J211" i="19"/>
  <c r="I211" i="19"/>
  <c r="H211" i="19"/>
  <c r="G211" i="19"/>
  <c r="F211" i="19"/>
  <c r="E211" i="19"/>
  <c r="D211" i="19"/>
  <c r="C211" i="19"/>
  <c r="B211" i="19"/>
  <c r="W210" i="19"/>
  <c r="V210" i="19"/>
  <c r="U210" i="19"/>
  <c r="T210" i="19"/>
  <c r="S210" i="19"/>
  <c r="R210" i="19"/>
  <c r="Q210" i="19"/>
  <c r="P210" i="19"/>
  <c r="O210" i="19"/>
  <c r="N210" i="19"/>
  <c r="M210" i="19"/>
  <c r="L210" i="19"/>
  <c r="K210" i="19"/>
  <c r="J210" i="19"/>
  <c r="I210" i="19"/>
  <c r="H210" i="19"/>
  <c r="G210" i="19"/>
  <c r="F210" i="19"/>
  <c r="E210" i="19"/>
  <c r="D210" i="19"/>
  <c r="C210" i="19"/>
  <c r="B210" i="19"/>
  <c r="W208" i="19"/>
  <c r="V208" i="19"/>
  <c r="U208" i="19"/>
  <c r="T208" i="19"/>
  <c r="S208" i="19"/>
  <c r="R208" i="19"/>
  <c r="Q208" i="19"/>
  <c r="P208" i="19"/>
  <c r="O208" i="19"/>
  <c r="N208" i="19"/>
  <c r="M208" i="19"/>
  <c r="L208" i="19"/>
  <c r="K208" i="19"/>
  <c r="J208" i="19"/>
  <c r="I208" i="19"/>
  <c r="H208" i="19"/>
  <c r="G208" i="19"/>
  <c r="F208" i="19"/>
  <c r="E208" i="19"/>
  <c r="D208" i="19"/>
  <c r="C208" i="19"/>
  <c r="B208" i="19"/>
  <c r="W207" i="19"/>
  <c r="V207" i="19"/>
  <c r="U207" i="19"/>
  <c r="T207" i="19"/>
  <c r="S207" i="19"/>
  <c r="R207" i="19"/>
  <c r="Q207" i="19"/>
  <c r="P207" i="19"/>
  <c r="O207" i="19"/>
  <c r="N207" i="19"/>
  <c r="M207" i="19"/>
  <c r="L207" i="19"/>
  <c r="K207" i="19"/>
  <c r="J207" i="19"/>
  <c r="I207" i="19"/>
  <c r="H207" i="19"/>
  <c r="G207" i="19"/>
  <c r="F207" i="19"/>
  <c r="E207" i="19"/>
  <c r="D207" i="19"/>
  <c r="C207" i="19"/>
  <c r="B207" i="19"/>
  <c r="W206" i="19"/>
  <c r="V206" i="19"/>
  <c r="U206" i="19"/>
  <c r="T206" i="19"/>
  <c r="S206" i="19"/>
  <c r="R206" i="19"/>
  <c r="Q206" i="19"/>
  <c r="P206" i="19"/>
  <c r="O206" i="19"/>
  <c r="N206" i="19"/>
  <c r="M206" i="19"/>
  <c r="L206" i="19"/>
  <c r="K206" i="19"/>
  <c r="J206" i="19"/>
  <c r="I206" i="19"/>
  <c r="H206" i="19"/>
  <c r="G206" i="19"/>
  <c r="F206" i="19"/>
  <c r="E206" i="19"/>
  <c r="D206" i="19"/>
  <c r="C206" i="19"/>
  <c r="B206" i="19"/>
  <c r="W205" i="19"/>
  <c r="V205" i="19"/>
  <c r="U205" i="19"/>
  <c r="T205" i="19"/>
  <c r="S205" i="19"/>
  <c r="R205" i="19"/>
  <c r="Q205" i="19"/>
  <c r="P205" i="19"/>
  <c r="O205" i="19"/>
  <c r="N205" i="19"/>
  <c r="M205" i="19"/>
  <c r="L205" i="19"/>
  <c r="K205" i="19"/>
  <c r="J205" i="19"/>
  <c r="I205" i="19"/>
  <c r="H205" i="19"/>
  <c r="G205" i="19"/>
  <c r="F205" i="19"/>
  <c r="E205" i="19"/>
  <c r="D205" i="19"/>
  <c r="C205" i="19"/>
  <c r="B205" i="19"/>
  <c r="W204" i="19"/>
  <c r="V204" i="19"/>
  <c r="U204" i="19"/>
  <c r="T204" i="19"/>
  <c r="S204" i="19"/>
  <c r="R204" i="19"/>
  <c r="Q204" i="19"/>
  <c r="P204" i="19"/>
  <c r="O204" i="19"/>
  <c r="N204" i="19"/>
  <c r="M204" i="19"/>
  <c r="L204" i="19"/>
  <c r="K204" i="19"/>
  <c r="J204" i="19"/>
  <c r="I204" i="19"/>
  <c r="H204" i="19"/>
  <c r="G204" i="19"/>
  <c r="F204" i="19"/>
  <c r="E204" i="19"/>
  <c r="D204" i="19"/>
  <c r="C204" i="19"/>
  <c r="B204" i="19"/>
  <c r="L203" i="19"/>
  <c r="W202" i="19"/>
  <c r="V202" i="19"/>
  <c r="U202" i="19"/>
  <c r="T202" i="19"/>
  <c r="S202" i="19"/>
  <c r="R202" i="19"/>
  <c r="Q202" i="19"/>
  <c r="P202" i="19"/>
  <c r="O202" i="19"/>
  <c r="N202" i="19"/>
  <c r="M202" i="19"/>
  <c r="L202" i="19"/>
  <c r="K202" i="19"/>
  <c r="J202" i="19"/>
  <c r="I202" i="19"/>
  <c r="H202" i="19"/>
  <c r="G202" i="19"/>
  <c r="F202" i="19"/>
  <c r="E202" i="19"/>
  <c r="D202" i="19"/>
  <c r="C202" i="19"/>
  <c r="B202" i="19"/>
  <c r="W201" i="19"/>
  <c r="V201" i="19"/>
  <c r="U201" i="19"/>
  <c r="T201" i="19"/>
  <c r="S201" i="19"/>
  <c r="R201" i="19"/>
  <c r="Q201" i="19"/>
  <c r="P201" i="19"/>
  <c r="O201" i="19"/>
  <c r="N201" i="19"/>
  <c r="M201" i="19"/>
  <c r="L201" i="19"/>
  <c r="K201" i="19"/>
  <c r="J201" i="19"/>
  <c r="I201" i="19"/>
  <c r="H201" i="19"/>
  <c r="G201" i="19"/>
  <c r="F201" i="19"/>
  <c r="E201" i="19"/>
  <c r="D201" i="19"/>
  <c r="C201" i="19"/>
  <c r="B201" i="19"/>
  <c r="W200" i="19"/>
  <c r="V200" i="19"/>
  <c r="U200" i="19"/>
  <c r="T200" i="19"/>
  <c r="S200" i="19"/>
  <c r="R200" i="19"/>
  <c r="Q200" i="19"/>
  <c r="P200" i="19"/>
  <c r="O200" i="19"/>
  <c r="N200" i="19"/>
  <c r="M200" i="19"/>
  <c r="L200" i="19"/>
  <c r="K200" i="19"/>
  <c r="J200" i="19"/>
  <c r="I200" i="19"/>
  <c r="H200" i="19"/>
  <c r="G200" i="19"/>
  <c r="F200" i="19"/>
  <c r="E200" i="19"/>
  <c r="D200" i="19"/>
  <c r="C200" i="19"/>
  <c r="B200" i="19"/>
  <c r="W199" i="19"/>
  <c r="V199" i="19"/>
  <c r="U199" i="19"/>
  <c r="T199" i="19"/>
  <c r="S199" i="19"/>
  <c r="R199" i="19"/>
  <c r="Q199" i="19"/>
  <c r="P199" i="19"/>
  <c r="O199" i="19"/>
  <c r="N199" i="19"/>
  <c r="M199" i="19"/>
  <c r="L199" i="19"/>
  <c r="K199" i="19"/>
  <c r="J199" i="19"/>
  <c r="I199" i="19"/>
  <c r="H199" i="19"/>
  <c r="G199" i="19"/>
  <c r="F199" i="19"/>
  <c r="E199" i="19"/>
  <c r="D199" i="19"/>
  <c r="C199" i="19"/>
  <c r="B199" i="19"/>
  <c r="W198" i="19"/>
  <c r="V198" i="19"/>
  <c r="U198" i="19"/>
  <c r="T198" i="19"/>
  <c r="S198" i="19"/>
  <c r="R198" i="19"/>
  <c r="Q198" i="19"/>
  <c r="P198" i="19"/>
  <c r="O198" i="19"/>
  <c r="N198" i="19"/>
  <c r="M198" i="19"/>
  <c r="L198" i="19"/>
  <c r="K198" i="19"/>
  <c r="J198" i="19"/>
  <c r="I198" i="19"/>
  <c r="H198" i="19"/>
  <c r="G198" i="19"/>
  <c r="F198" i="19"/>
  <c r="E198" i="19"/>
  <c r="D198" i="19"/>
  <c r="C198" i="19"/>
  <c r="B198" i="19"/>
  <c r="K197" i="19"/>
  <c r="W194" i="19"/>
  <c r="V194" i="19"/>
  <c r="U194" i="19"/>
  <c r="T194" i="19"/>
  <c r="S194" i="19"/>
  <c r="R194" i="19"/>
  <c r="Q194" i="19"/>
  <c r="P194" i="19"/>
  <c r="O194" i="19"/>
  <c r="N194" i="19"/>
  <c r="M194" i="19"/>
  <c r="L194" i="19"/>
  <c r="K194" i="19"/>
  <c r="J194" i="19"/>
  <c r="I194" i="19"/>
  <c r="H194" i="19"/>
  <c r="G194" i="19"/>
  <c r="F194" i="19"/>
  <c r="E194" i="19"/>
  <c r="D194" i="19"/>
  <c r="C194" i="19"/>
  <c r="B194" i="19"/>
  <c r="W193" i="19"/>
  <c r="V193" i="19"/>
  <c r="U193" i="19"/>
  <c r="T193" i="19"/>
  <c r="S193" i="19"/>
  <c r="R193" i="19"/>
  <c r="Q193" i="19"/>
  <c r="P193" i="19"/>
  <c r="O193" i="19"/>
  <c r="N193" i="19"/>
  <c r="M193" i="19"/>
  <c r="L193" i="19"/>
  <c r="K193" i="19"/>
  <c r="J193" i="19"/>
  <c r="I193" i="19"/>
  <c r="H193" i="19"/>
  <c r="G193" i="19"/>
  <c r="F193" i="19"/>
  <c r="E193" i="19"/>
  <c r="D193" i="19"/>
  <c r="C193" i="19"/>
  <c r="B193" i="19"/>
  <c r="W189" i="19"/>
  <c r="V189" i="19"/>
  <c r="U189" i="19"/>
  <c r="T189" i="19"/>
  <c r="S189" i="19"/>
  <c r="R189" i="19"/>
  <c r="Q189" i="19"/>
  <c r="P189" i="19"/>
  <c r="O189" i="19"/>
  <c r="N189" i="19"/>
  <c r="M189" i="19"/>
  <c r="L189" i="19"/>
  <c r="K189" i="19"/>
  <c r="J189" i="19"/>
  <c r="I189" i="19"/>
  <c r="H189" i="19"/>
  <c r="G189" i="19"/>
  <c r="F189" i="19"/>
  <c r="E189" i="19"/>
  <c r="D189" i="19"/>
  <c r="C189" i="19"/>
  <c r="B189" i="19"/>
  <c r="W186" i="19"/>
  <c r="V186" i="19"/>
  <c r="U186" i="19"/>
  <c r="T186" i="19"/>
  <c r="S186" i="19"/>
  <c r="R186" i="19"/>
  <c r="Q186" i="19"/>
  <c r="P186" i="19"/>
  <c r="O186" i="19"/>
  <c r="N186" i="19"/>
  <c r="M186" i="19"/>
  <c r="L186" i="19"/>
  <c r="K186" i="19"/>
  <c r="J186" i="19"/>
  <c r="I186" i="19"/>
  <c r="H186" i="19"/>
  <c r="G186" i="19"/>
  <c r="F186" i="19"/>
  <c r="E186" i="19"/>
  <c r="D186" i="19"/>
  <c r="C186" i="19"/>
  <c r="B186" i="19"/>
  <c r="W182" i="19"/>
  <c r="V182" i="19"/>
  <c r="U182" i="19"/>
  <c r="T182" i="19"/>
  <c r="S182" i="19"/>
  <c r="R182" i="19"/>
  <c r="Q182" i="19"/>
  <c r="P182" i="19"/>
  <c r="O182" i="19"/>
  <c r="N182" i="19"/>
  <c r="M182" i="19"/>
  <c r="L182" i="19"/>
  <c r="K182" i="19"/>
  <c r="J182" i="19"/>
  <c r="I182" i="19"/>
  <c r="H182" i="19"/>
  <c r="G182" i="19"/>
  <c r="F182" i="19"/>
  <c r="E182" i="19"/>
  <c r="D182" i="19"/>
  <c r="C182" i="19"/>
  <c r="B182" i="19"/>
  <c r="W181" i="19"/>
  <c r="V181" i="19"/>
  <c r="U181" i="19"/>
  <c r="T181" i="19"/>
  <c r="S181" i="19"/>
  <c r="R181" i="19"/>
  <c r="Q181" i="19"/>
  <c r="P181" i="19"/>
  <c r="O181" i="19"/>
  <c r="N181" i="19"/>
  <c r="M181" i="19"/>
  <c r="L181" i="19"/>
  <c r="K181" i="19"/>
  <c r="J181" i="19"/>
  <c r="I181" i="19"/>
  <c r="H181" i="19"/>
  <c r="G181" i="19"/>
  <c r="F181" i="19"/>
  <c r="E181" i="19"/>
  <c r="D181" i="19"/>
  <c r="C181" i="19"/>
  <c r="B181" i="19"/>
  <c r="W180" i="19"/>
  <c r="V180" i="19"/>
  <c r="U180" i="19"/>
  <c r="T180" i="19"/>
  <c r="S180" i="19"/>
  <c r="R180" i="19"/>
  <c r="Q180" i="19"/>
  <c r="P180" i="19"/>
  <c r="O180" i="19"/>
  <c r="N180" i="19"/>
  <c r="M180" i="19"/>
  <c r="L180" i="19"/>
  <c r="K180" i="19"/>
  <c r="J180" i="19"/>
  <c r="I180" i="19"/>
  <c r="H180" i="19"/>
  <c r="G180" i="19"/>
  <c r="F180" i="19"/>
  <c r="E180" i="19"/>
  <c r="D180" i="19"/>
  <c r="C180" i="19"/>
  <c r="B180" i="19"/>
  <c r="W179" i="19"/>
  <c r="V179" i="19"/>
  <c r="U179" i="19"/>
  <c r="T179" i="19"/>
  <c r="S179" i="19"/>
  <c r="R179" i="19"/>
  <c r="Q179" i="19"/>
  <c r="P179" i="19"/>
  <c r="O179" i="19"/>
  <c r="N179" i="19"/>
  <c r="M179" i="19"/>
  <c r="L179" i="19"/>
  <c r="K179" i="19"/>
  <c r="J179" i="19"/>
  <c r="I179" i="19"/>
  <c r="H179" i="19"/>
  <c r="G179" i="19"/>
  <c r="F179" i="19"/>
  <c r="E179" i="19"/>
  <c r="D179" i="19"/>
  <c r="C179" i="19"/>
  <c r="B179" i="19"/>
  <c r="W176" i="19"/>
  <c r="V176" i="19"/>
  <c r="U176" i="19"/>
  <c r="T176" i="19"/>
  <c r="S176" i="19"/>
  <c r="R176" i="19"/>
  <c r="Q176" i="19"/>
  <c r="P176" i="19"/>
  <c r="O176" i="19"/>
  <c r="N176" i="19"/>
  <c r="M176" i="19"/>
  <c r="L176" i="19"/>
  <c r="K176" i="19"/>
  <c r="J176" i="19"/>
  <c r="I176" i="19"/>
  <c r="H176" i="19"/>
  <c r="G176" i="19"/>
  <c r="F176" i="19"/>
  <c r="E176" i="19"/>
  <c r="D176" i="19"/>
  <c r="C176" i="19"/>
  <c r="B176" i="19"/>
  <c r="W175" i="19"/>
  <c r="V175" i="19"/>
  <c r="U175" i="19"/>
  <c r="T175" i="19"/>
  <c r="S175" i="19"/>
  <c r="R175" i="19"/>
  <c r="Q175" i="19"/>
  <c r="P175" i="19"/>
  <c r="O175" i="19"/>
  <c r="N175" i="19"/>
  <c r="M175" i="19"/>
  <c r="L175" i="19"/>
  <c r="K175" i="19"/>
  <c r="J175" i="19"/>
  <c r="I175" i="19"/>
  <c r="H175" i="19"/>
  <c r="G175" i="19"/>
  <c r="F175" i="19"/>
  <c r="E175" i="19"/>
  <c r="D175" i="19"/>
  <c r="C175" i="19"/>
  <c r="B175" i="19"/>
  <c r="W174" i="19"/>
  <c r="V174" i="19"/>
  <c r="U174" i="19"/>
  <c r="T174" i="19"/>
  <c r="S174" i="19"/>
  <c r="R174" i="19"/>
  <c r="Q174" i="19"/>
  <c r="P174" i="19"/>
  <c r="O174" i="19"/>
  <c r="N174" i="19"/>
  <c r="M174" i="19"/>
  <c r="L174" i="19"/>
  <c r="K174" i="19"/>
  <c r="J174" i="19"/>
  <c r="I174" i="19"/>
  <c r="H174" i="19"/>
  <c r="G174" i="19"/>
  <c r="F174" i="19"/>
  <c r="E174" i="19"/>
  <c r="D174" i="19"/>
  <c r="C174" i="19"/>
  <c r="B174" i="19"/>
  <c r="W173" i="19"/>
  <c r="V173" i="19"/>
  <c r="U173" i="19"/>
  <c r="T173" i="19"/>
  <c r="S173" i="19"/>
  <c r="R173" i="19"/>
  <c r="Q173" i="19"/>
  <c r="P173" i="19"/>
  <c r="O173" i="19"/>
  <c r="N173" i="19"/>
  <c r="M173" i="19"/>
  <c r="L173" i="19"/>
  <c r="K173" i="19"/>
  <c r="J173" i="19"/>
  <c r="I173" i="19"/>
  <c r="H173" i="19"/>
  <c r="G173" i="19"/>
  <c r="F173" i="19"/>
  <c r="E173" i="19"/>
  <c r="D173" i="19"/>
  <c r="C173" i="19"/>
  <c r="B173" i="19"/>
  <c r="W172" i="19"/>
  <c r="V172" i="19"/>
  <c r="U172" i="19"/>
  <c r="T172" i="19"/>
  <c r="S172" i="19"/>
  <c r="R172" i="19"/>
  <c r="Q172" i="19"/>
  <c r="P172" i="19"/>
  <c r="O172" i="19"/>
  <c r="N172" i="19"/>
  <c r="M172" i="19"/>
  <c r="L172" i="19"/>
  <c r="K172" i="19"/>
  <c r="J172" i="19"/>
  <c r="I172" i="19"/>
  <c r="H172" i="19"/>
  <c r="G172" i="19"/>
  <c r="F172" i="19"/>
  <c r="E172" i="19"/>
  <c r="D172" i="19"/>
  <c r="C172" i="19"/>
  <c r="B172" i="19"/>
  <c r="W170" i="19"/>
  <c r="V170" i="19"/>
  <c r="U170" i="19"/>
  <c r="T170" i="19"/>
  <c r="S170" i="19"/>
  <c r="R170" i="19"/>
  <c r="Q170" i="19"/>
  <c r="P170" i="19"/>
  <c r="O170" i="19"/>
  <c r="N170" i="19"/>
  <c r="M170" i="19"/>
  <c r="L170" i="19"/>
  <c r="K170" i="19"/>
  <c r="J170" i="19"/>
  <c r="I170" i="19"/>
  <c r="H170" i="19"/>
  <c r="G170" i="19"/>
  <c r="F170" i="19"/>
  <c r="E170" i="19"/>
  <c r="D170" i="19"/>
  <c r="C170" i="19"/>
  <c r="B170" i="19"/>
  <c r="W169" i="19"/>
  <c r="V169" i="19"/>
  <c r="U169" i="19"/>
  <c r="T169" i="19"/>
  <c r="S169" i="19"/>
  <c r="R169" i="19"/>
  <c r="Q169" i="19"/>
  <c r="P169" i="19"/>
  <c r="O169" i="19"/>
  <c r="N169" i="19"/>
  <c r="M169" i="19"/>
  <c r="L169" i="19"/>
  <c r="K169" i="19"/>
  <c r="J169" i="19"/>
  <c r="I169" i="19"/>
  <c r="H169" i="19"/>
  <c r="G169" i="19"/>
  <c r="F169" i="19"/>
  <c r="E169" i="19"/>
  <c r="D169" i="19"/>
  <c r="C169" i="19"/>
  <c r="B169" i="19"/>
  <c r="W168" i="19"/>
  <c r="V168" i="19"/>
  <c r="U168" i="19"/>
  <c r="T168" i="19"/>
  <c r="S168" i="19"/>
  <c r="R168" i="19"/>
  <c r="Q168" i="19"/>
  <c r="P168" i="19"/>
  <c r="O168" i="19"/>
  <c r="N168" i="19"/>
  <c r="M168" i="19"/>
  <c r="L168" i="19"/>
  <c r="K168" i="19"/>
  <c r="J168" i="19"/>
  <c r="I168" i="19"/>
  <c r="H168" i="19"/>
  <c r="G168" i="19"/>
  <c r="F168" i="19"/>
  <c r="E168" i="19"/>
  <c r="D168" i="19"/>
  <c r="C168" i="19"/>
  <c r="B168" i="19"/>
  <c r="W167" i="19"/>
  <c r="V167" i="19"/>
  <c r="U167" i="19"/>
  <c r="T167" i="19"/>
  <c r="S167" i="19"/>
  <c r="R167" i="19"/>
  <c r="Q167" i="19"/>
  <c r="P167" i="19"/>
  <c r="O167" i="19"/>
  <c r="N167" i="19"/>
  <c r="M167" i="19"/>
  <c r="L167" i="19"/>
  <c r="K167" i="19"/>
  <c r="J167" i="19"/>
  <c r="I167" i="19"/>
  <c r="H167" i="19"/>
  <c r="G167" i="19"/>
  <c r="F167" i="19"/>
  <c r="E167" i="19"/>
  <c r="D167" i="19"/>
  <c r="C167" i="19"/>
  <c r="B167" i="19"/>
  <c r="W166" i="19"/>
  <c r="V166" i="19"/>
  <c r="U166" i="19"/>
  <c r="T166" i="19"/>
  <c r="S166" i="19"/>
  <c r="R166" i="19"/>
  <c r="Q166" i="19"/>
  <c r="P166" i="19"/>
  <c r="O166" i="19"/>
  <c r="N166" i="19"/>
  <c r="M166" i="19"/>
  <c r="L166" i="19"/>
  <c r="K166" i="19"/>
  <c r="J166" i="19"/>
  <c r="I166" i="19"/>
  <c r="H166" i="19"/>
  <c r="G166" i="19"/>
  <c r="F166" i="19"/>
  <c r="E166" i="19"/>
  <c r="D166" i="19"/>
  <c r="C166" i="19"/>
  <c r="B166" i="19"/>
  <c r="W165" i="19"/>
  <c r="V165" i="19"/>
  <c r="U165" i="19"/>
  <c r="T165" i="19"/>
  <c r="S165" i="19"/>
  <c r="R165" i="19"/>
  <c r="Q165" i="19"/>
  <c r="P165" i="19"/>
  <c r="O165" i="19"/>
  <c r="N165" i="19"/>
  <c r="M165" i="19"/>
  <c r="L165" i="19"/>
  <c r="K165" i="19"/>
  <c r="J165" i="19"/>
  <c r="I165" i="19"/>
  <c r="H165" i="19"/>
  <c r="G165" i="19"/>
  <c r="F165" i="19"/>
  <c r="E165" i="19"/>
  <c r="D165" i="19"/>
  <c r="C165" i="19"/>
  <c r="B165" i="19"/>
  <c r="W164" i="19"/>
  <c r="V164" i="19"/>
  <c r="U164" i="19"/>
  <c r="T164" i="19"/>
  <c r="S164" i="19"/>
  <c r="R164" i="19"/>
  <c r="Q164" i="19"/>
  <c r="P164" i="19"/>
  <c r="O164" i="19"/>
  <c r="N164" i="19"/>
  <c r="M164" i="19"/>
  <c r="L164" i="19"/>
  <c r="K164" i="19"/>
  <c r="J164" i="19"/>
  <c r="I164" i="19"/>
  <c r="H164" i="19"/>
  <c r="G164" i="19"/>
  <c r="F164" i="19"/>
  <c r="E164" i="19"/>
  <c r="D164" i="19"/>
  <c r="C164" i="19"/>
  <c r="B164" i="19"/>
  <c r="W163" i="19"/>
  <c r="V163" i="19"/>
  <c r="U163" i="19"/>
  <c r="T163" i="19"/>
  <c r="S163" i="19"/>
  <c r="R163" i="19"/>
  <c r="Q163" i="19"/>
  <c r="P163" i="19"/>
  <c r="O163" i="19"/>
  <c r="N163" i="19"/>
  <c r="M163" i="19"/>
  <c r="L163" i="19"/>
  <c r="K163" i="19"/>
  <c r="J163" i="19"/>
  <c r="I163" i="19"/>
  <c r="H163" i="19"/>
  <c r="G163" i="19"/>
  <c r="F163" i="19"/>
  <c r="E163" i="19"/>
  <c r="D163" i="19"/>
  <c r="C163" i="19"/>
  <c r="B163" i="19"/>
  <c r="W162" i="19"/>
  <c r="V162" i="19"/>
  <c r="U162" i="19"/>
  <c r="T162" i="19"/>
  <c r="S162" i="19"/>
  <c r="R162" i="19"/>
  <c r="Q162" i="19"/>
  <c r="Q160" i="19" s="1"/>
  <c r="P162" i="19"/>
  <c r="O162" i="19"/>
  <c r="N162" i="19"/>
  <c r="M162" i="19"/>
  <c r="L162" i="19"/>
  <c r="K162" i="19"/>
  <c r="J162" i="19"/>
  <c r="I162" i="19"/>
  <c r="H162" i="19"/>
  <c r="G162" i="19"/>
  <c r="F162" i="19"/>
  <c r="E162" i="19"/>
  <c r="D162" i="19"/>
  <c r="C162" i="19"/>
  <c r="B162" i="19"/>
  <c r="W161" i="19"/>
  <c r="V161" i="19"/>
  <c r="U161" i="19"/>
  <c r="T161" i="19"/>
  <c r="S161" i="19"/>
  <c r="R161" i="19"/>
  <c r="Q161" i="19"/>
  <c r="P161" i="19"/>
  <c r="O161" i="19"/>
  <c r="N161" i="19"/>
  <c r="M161" i="19"/>
  <c r="L161" i="19"/>
  <c r="K161" i="19"/>
  <c r="J161" i="19"/>
  <c r="I161" i="19"/>
  <c r="H161" i="19"/>
  <c r="G161" i="19"/>
  <c r="F161" i="19"/>
  <c r="E161" i="19"/>
  <c r="D161" i="19"/>
  <c r="C161" i="19"/>
  <c r="B161" i="19"/>
  <c r="W142" i="19"/>
  <c r="V142" i="19"/>
  <c r="U142" i="19"/>
  <c r="U209" i="19" s="1"/>
  <c r="T142" i="19"/>
  <c r="T209" i="19" s="1"/>
  <c r="S142" i="19"/>
  <c r="S209" i="19" s="1"/>
  <c r="R142" i="19"/>
  <c r="R209" i="19" s="1"/>
  <c r="Q142" i="19"/>
  <c r="P142" i="19"/>
  <c r="P209" i="19" s="1"/>
  <c r="O142" i="19"/>
  <c r="N142" i="19"/>
  <c r="M142" i="19"/>
  <c r="L142" i="19"/>
  <c r="K142" i="19"/>
  <c r="J142" i="19"/>
  <c r="I142" i="19"/>
  <c r="H142" i="19"/>
  <c r="H209" i="19" s="1"/>
  <c r="G142" i="19"/>
  <c r="F142" i="19"/>
  <c r="F209" i="19" s="1"/>
  <c r="E142" i="19"/>
  <c r="E209" i="19" s="1"/>
  <c r="D142" i="19"/>
  <c r="D209" i="19" s="1"/>
  <c r="C142" i="19"/>
  <c r="B142" i="19"/>
  <c r="W121" i="19"/>
  <c r="V121" i="19"/>
  <c r="U121" i="19"/>
  <c r="T121" i="19"/>
  <c r="T203" i="19" s="1"/>
  <c r="S121" i="19"/>
  <c r="R121" i="19"/>
  <c r="Q121" i="19"/>
  <c r="Q203" i="19" s="1"/>
  <c r="P121" i="19"/>
  <c r="P203" i="19" s="1"/>
  <c r="O121" i="19"/>
  <c r="O203" i="19" s="1"/>
  <c r="N121" i="19"/>
  <c r="M121" i="19"/>
  <c r="L121" i="19"/>
  <c r="K121" i="19"/>
  <c r="J121" i="19"/>
  <c r="I121" i="19"/>
  <c r="I203" i="19" s="1"/>
  <c r="H121" i="19"/>
  <c r="H203" i="19" s="1"/>
  <c r="G121" i="19"/>
  <c r="G203" i="19" s="1"/>
  <c r="F121" i="19"/>
  <c r="F203" i="19" s="1"/>
  <c r="E121" i="19"/>
  <c r="D121" i="19"/>
  <c r="D203" i="19" s="1"/>
  <c r="C121" i="19"/>
  <c r="B121" i="19"/>
  <c r="W93" i="19"/>
  <c r="V93" i="19"/>
  <c r="U93" i="19"/>
  <c r="T93" i="19"/>
  <c r="S93" i="19"/>
  <c r="R93" i="19"/>
  <c r="Q93" i="19"/>
  <c r="P93" i="19"/>
  <c r="O93" i="19"/>
  <c r="N93" i="19"/>
  <c r="M93" i="19"/>
  <c r="L93" i="19"/>
  <c r="K93" i="19"/>
  <c r="J93" i="19"/>
  <c r="I93" i="19"/>
  <c r="H93" i="19"/>
  <c r="G93" i="19"/>
  <c r="F93" i="19"/>
  <c r="E93" i="19"/>
  <c r="D93" i="19"/>
  <c r="C93" i="19"/>
  <c r="B93" i="19"/>
  <c r="W72" i="19"/>
  <c r="V72" i="19"/>
  <c r="U72" i="19"/>
  <c r="T72" i="19"/>
  <c r="S72" i="19"/>
  <c r="S61" i="19" s="1"/>
  <c r="S195" i="19" s="1"/>
  <c r="R72" i="19"/>
  <c r="Q72" i="19"/>
  <c r="P72" i="19"/>
  <c r="P61" i="19" s="1"/>
  <c r="O72" i="19"/>
  <c r="N72" i="19"/>
  <c r="M72" i="19"/>
  <c r="L72" i="19"/>
  <c r="K72" i="19"/>
  <c r="K61" i="19" s="1"/>
  <c r="K229" i="19" s="1"/>
  <c r="J72" i="19"/>
  <c r="I72" i="19"/>
  <c r="H72" i="19"/>
  <c r="H61" i="19" s="1"/>
  <c r="H188" i="19" s="1"/>
  <c r="G72" i="19"/>
  <c r="F72" i="19"/>
  <c r="E72" i="19"/>
  <c r="D72" i="19"/>
  <c r="C72" i="19"/>
  <c r="B72" i="19"/>
  <c r="C61" i="19"/>
  <c r="C195" i="19" s="1"/>
  <c r="W44" i="19"/>
  <c r="W226" i="19" s="1"/>
  <c r="V44" i="19"/>
  <c r="U44" i="19"/>
  <c r="U226" i="19" s="1"/>
  <c r="T44" i="19"/>
  <c r="T226" i="19" s="1"/>
  <c r="S44" i="19"/>
  <c r="S226" i="19" s="1"/>
  <c r="R44" i="19"/>
  <c r="R226" i="19" s="1"/>
  <c r="Q44" i="19"/>
  <c r="Q226" i="19" s="1"/>
  <c r="P44" i="19"/>
  <c r="P226" i="19" s="1"/>
  <c r="O44" i="19"/>
  <c r="O226" i="19" s="1"/>
  <c r="N44" i="19"/>
  <c r="M44" i="19"/>
  <c r="M171" i="19" s="1"/>
  <c r="L44" i="19"/>
  <c r="L171" i="19" s="1"/>
  <c r="K44" i="19"/>
  <c r="K226" i="19" s="1"/>
  <c r="J44" i="19"/>
  <c r="J226" i="19" s="1"/>
  <c r="I44" i="19"/>
  <c r="I226" i="19" s="1"/>
  <c r="H44" i="19"/>
  <c r="G44" i="19"/>
  <c r="G226" i="19" s="1"/>
  <c r="F44" i="19"/>
  <c r="E44" i="19"/>
  <c r="E171" i="19" s="1"/>
  <c r="D44" i="19"/>
  <c r="D171" i="19" s="1"/>
  <c r="C44" i="19"/>
  <c r="C226" i="19" s="1"/>
  <c r="B44" i="19"/>
  <c r="B171" i="19" s="1"/>
  <c r="K5" i="19"/>
  <c r="K217" i="19" s="1"/>
  <c r="G5" i="19"/>
  <c r="G217" i="19" s="1"/>
  <c r="D5" i="19"/>
  <c r="D217" i="19" s="1"/>
  <c r="A1" i="19"/>
  <c r="W249" i="18"/>
  <c r="V249" i="18"/>
  <c r="U249" i="18"/>
  <c r="T249" i="18"/>
  <c r="S249" i="18"/>
  <c r="R249" i="18"/>
  <c r="Q249" i="18"/>
  <c r="P249" i="18"/>
  <c r="O249" i="18"/>
  <c r="N249" i="18"/>
  <c r="M249" i="18"/>
  <c r="L249" i="18"/>
  <c r="K249" i="18"/>
  <c r="J249" i="18"/>
  <c r="I249" i="18"/>
  <c r="H249" i="18"/>
  <c r="G249" i="18"/>
  <c r="F249" i="18"/>
  <c r="E249" i="18"/>
  <c r="D249" i="18"/>
  <c r="C249" i="18"/>
  <c r="B249" i="18"/>
  <c r="W247" i="18"/>
  <c r="V247" i="18"/>
  <c r="U247" i="18"/>
  <c r="T247" i="18"/>
  <c r="S247" i="18"/>
  <c r="R247" i="18"/>
  <c r="Q247" i="18"/>
  <c r="P247" i="18"/>
  <c r="O247" i="18"/>
  <c r="N247" i="18"/>
  <c r="M247" i="18"/>
  <c r="L247" i="18"/>
  <c r="K247" i="18"/>
  <c r="J247" i="18"/>
  <c r="I247" i="18"/>
  <c r="H247" i="18"/>
  <c r="G247" i="18"/>
  <c r="F247" i="18"/>
  <c r="E247" i="18"/>
  <c r="D247" i="18"/>
  <c r="C247" i="18"/>
  <c r="B247" i="18"/>
  <c r="W245" i="18"/>
  <c r="V245" i="18"/>
  <c r="U245" i="18"/>
  <c r="T245" i="18"/>
  <c r="S245" i="18"/>
  <c r="R245" i="18"/>
  <c r="Q245" i="18"/>
  <c r="P245" i="18"/>
  <c r="O245" i="18"/>
  <c r="N245" i="18"/>
  <c r="M245" i="18"/>
  <c r="L245" i="18"/>
  <c r="K245" i="18"/>
  <c r="J245" i="18"/>
  <c r="I245" i="18"/>
  <c r="H245" i="18"/>
  <c r="G245" i="18"/>
  <c r="F245" i="18"/>
  <c r="E245" i="18"/>
  <c r="D245" i="18"/>
  <c r="C245" i="18"/>
  <c r="B245" i="18"/>
  <c r="W244" i="18"/>
  <c r="V244" i="18"/>
  <c r="U244" i="18"/>
  <c r="T244" i="18"/>
  <c r="S244" i="18"/>
  <c r="R244" i="18"/>
  <c r="Q244" i="18"/>
  <c r="P244" i="18"/>
  <c r="O244" i="18"/>
  <c r="N244" i="18"/>
  <c r="M244" i="18"/>
  <c r="L244" i="18"/>
  <c r="K244" i="18"/>
  <c r="J244" i="18"/>
  <c r="I244" i="18"/>
  <c r="H244" i="18"/>
  <c r="G244" i="18"/>
  <c r="F244" i="18"/>
  <c r="E244" i="18"/>
  <c r="D244" i="18"/>
  <c r="C244" i="18"/>
  <c r="B244" i="18"/>
  <c r="W243" i="18"/>
  <c r="V243" i="18"/>
  <c r="U243" i="18"/>
  <c r="T243" i="18"/>
  <c r="S243" i="18"/>
  <c r="R243" i="18"/>
  <c r="Q243" i="18"/>
  <c r="P243" i="18"/>
  <c r="O243" i="18"/>
  <c r="N243" i="18"/>
  <c r="M243" i="18"/>
  <c r="L243" i="18"/>
  <c r="K243" i="18"/>
  <c r="J243" i="18"/>
  <c r="I243" i="18"/>
  <c r="H243" i="18"/>
  <c r="G243" i="18"/>
  <c r="F243" i="18"/>
  <c r="E243" i="18"/>
  <c r="D243" i="18"/>
  <c r="C243" i="18"/>
  <c r="B243" i="18"/>
  <c r="W242" i="18"/>
  <c r="V242" i="18"/>
  <c r="U242" i="18"/>
  <c r="T242" i="18"/>
  <c r="S242" i="18"/>
  <c r="R242" i="18"/>
  <c r="Q242" i="18"/>
  <c r="P242" i="18"/>
  <c r="O242" i="18"/>
  <c r="N242" i="18"/>
  <c r="M242" i="18"/>
  <c r="L242" i="18"/>
  <c r="K242" i="18"/>
  <c r="J242" i="18"/>
  <c r="I242" i="18"/>
  <c r="H242" i="18"/>
  <c r="G242" i="18"/>
  <c r="F242" i="18"/>
  <c r="E242" i="18"/>
  <c r="D242" i="18"/>
  <c r="C242" i="18"/>
  <c r="B242" i="18"/>
  <c r="W241" i="18"/>
  <c r="V241" i="18"/>
  <c r="U241" i="18"/>
  <c r="T241" i="18"/>
  <c r="S241" i="18"/>
  <c r="R241" i="18"/>
  <c r="Q241" i="18"/>
  <c r="P241" i="18"/>
  <c r="O241" i="18"/>
  <c r="N241" i="18"/>
  <c r="M241" i="18"/>
  <c r="L241" i="18"/>
  <c r="K241" i="18"/>
  <c r="J241" i="18"/>
  <c r="I241" i="18"/>
  <c r="H241" i="18"/>
  <c r="G241" i="18"/>
  <c r="F241" i="18"/>
  <c r="E241" i="18"/>
  <c r="D241" i="18"/>
  <c r="C241" i="18"/>
  <c r="B241" i="18"/>
  <c r="W240" i="18"/>
  <c r="V240" i="18"/>
  <c r="U240" i="18"/>
  <c r="T240" i="18"/>
  <c r="S240" i="18"/>
  <c r="R240" i="18"/>
  <c r="Q240" i="18"/>
  <c r="P240" i="18"/>
  <c r="O240" i="18"/>
  <c r="N240" i="18"/>
  <c r="M240" i="18"/>
  <c r="L240" i="18"/>
  <c r="K240" i="18"/>
  <c r="J240" i="18"/>
  <c r="I240" i="18"/>
  <c r="H240" i="18"/>
  <c r="G240" i="18"/>
  <c r="F240" i="18"/>
  <c r="E240" i="18"/>
  <c r="D240" i="18"/>
  <c r="C240" i="18"/>
  <c r="B240" i="18"/>
  <c r="W238" i="18"/>
  <c r="V238" i="18"/>
  <c r="U238" i="18"/>
  <c r="T238" i="18"/>
  <c r="S238" i="18"/>
  <c r="R238" i="18"/>
  <c r="Q238" i="18"/>
  <c r="P238" i="18"/>
  <c r="O238" i="18"/>
  <c r="N238" i="18"/>
  <c r="M238" i="18"/>
  <c r="L238" i="18"/>
  <c r="K238" i="18"/>
  <c r="J238" i="18"/>
  <c r="I238" i="18"/>
  <c r="H238" i="18"/>
  <c r="G238" i="18"/>
  <c r="F238" i="18"/>
  <c r="E238" i="18"/>
  <c r="D238" i="18"/>
  <c r="C238" i="18"/>
  <c r="B238" i="18"/>
  <c r="W236" i="18"/>
  <c r="V236" i="18"/>
  <c r="U236" i="18"/>
  <c r="T236" i="18"/>
  <c r="S236" i="18"/>
  <c r="R236" i="18"/>
  <c r="Q236" i="18"/>
  <c r="P236" i="18"/>
  <c r="O236" i="18"/>
  <c r="N236" i="18"/>
  <c r="M236" i="18"/>
  <c r="L236" i="18"/>
  <c r="K236" i="18"/>
  <c r="J236" i="18"/>
  <c r="I236" i="18"/>
  <c r="H236" i="18"/>
  <c r="G236" i="18"/>
  <c r="F236" i="18"/>
  <c r="E236" i="18"/>
  <c r="D236" i="18"/>
  <c r="C236" i="18"/>
  <c r="B236" i="18"/>
  <c r="W234" i="18"/>
  <c r="V234" i="18"/>
  <c r="U234" i="18"/>
  <c r="T234" i="18"/>
  <c r="S234" i="18"/>
  <c r="R234" i="18"/>
  <c r="Q234" i="18"/>
  <c r="P234" i="18"/>
  <c r="O234" i="18"/>
  <c r="N234" i="18"/>
  <c r="M234" i="18"/>
  <c r="L234" i="18"/>
  <c r="K234" i="18"/>
  <c r="J234" i="18"/>
  <c r="I234" i="18"/>
  <c r="H234" i="18"/>
  <c r="G234" i="18"/>
  <c r="F234" i="18"/>
  <c r="E234" i="18"/>
  <c r="D234" i="18"/>
  <c r="C234" i="18"/>
  <c r="B234" i="18"/>
  <c r="W233" i="18"/>
  <c r="V233" i="18"/>
  <c r="U233" i="18"/>
  <c r="T233" i="18"/>
  <c r="S233" i="18"/>
  <c r="R233" i="18"/>
  <c r="Q233" i="18"/>
  <c r="P233" i="18"/>
  <c r="O233" i="18"/>
  <c r="N233" i="18"/>
  <c r="M233" i="18"/>
  <c r="L233" i="18"/>
  <c r="K233" i="18"/>
  <c r="J233" i="18"/>
  <c r="I233" i="18"/>
  <c r="H233" i="18"/>
  <c r="G233" i="18"/>
  <c r="F233" i="18"/>
  <c r="E233" i="18"/>
  <c r="D233" i="18"/>
  <c r="C233" i="18"/>
  <c r="B233" i="18"/>
  <c r="W232" i="18"/>
  <c r="V232" i="18"/>
  <c r="U232" i="18"/>
  <c r="T232" i="18"/>
  <c r="S232" i="18"/>
  <c r="R232" i="18"/>
  <c r="Q232" i="18"/>
  <c r="P232" i="18"/>
  <c r="O232" i="18"/>
  <c r="N232" i="18"/>
  <c r="M232" i="18"/>
  <c r="L232" i="18"/>
  <c r="K232" i="18"/>
  <c r="J232" i="18"/>
  <c r="I232" i="18"/>
  <c r="H232" i="18"/>
  <c r="G232" i="18"/>
  <c r="F232" i="18"/>
  <c r="E232" i="18"/>
  <c r="D232" i="18"/>
  <c r="C232" i="18"/>
  <c r="B232" i="18"/>
  <c r="W231" i="18"/>
  <c r="V231" i="18"/>
  <c r="U231" i="18"/>
  <c r="T231" i="18"/>
  <c r="S231" i="18"/>
  <c r="R231" i="18"/>
  <c r="Q231" i="18"/>
  <c r="P231" i="18"/>
  <c r="O231" i="18"/>
  <c r="N231" i="18"/>
  <c r="M231" i="18"/>
  <c r="L231" i="18"/>
  <c r="K231" i="18"/>
  <c r="J231" i="18"/>
  <c r="I231" i="18"/>
  <c r="H231" i="18"/>
  <c r="G231" i="18"/>
  <c r="F231" i="18"/>
  <c r="E231" i="18"/>
  <c r="D231" i="18"/>
  <c r="C231" i="18"/>
  <c r="B231" i="18"/>
  <c r="W230" i="18"/>
  <c r="V230" i="18"/>
  <c r="U230" i="18"/>
  <c r="T230" i="18"/>
  <c r="S230" i="18"/>
  <c r="R230" i="18"/>
  <c r="Q230" i="18"/>
  <c r="P230" i="18"/>
  <c r="O230" i="18"/>
  <c r="N230" i="18"/>
  <c r="M230" i="18"/>
  <c r="L230" i="18"/>
  <c r="K230" i="18"/>
  <c r="J230" i="18"/>
  <c r="I230" i="18"/>
  <c r="H230" i="18"/>
  <c r="G230" i="18"/>
  <c r="F230" i="18"/>
  <c r="E230" i="18"/>
  <c r="D230" i="18"/>
  <c r="C230" i="18"/>
  <c r="B230" i="18"/>
  <c r="W229" i="18"/>
  <c r="V229" i="18"/>
  <c r="U229" i="18"/>
  <c r="T229" i="18"/>
  <c r="S229" i="18"/>
  <c r="R229" i="18"/>
  <c r="Q229" i="18"/>
  <c r="P229" i="18"/>
  <c r="O229" i="18"/>
  <c r="N229" i="18"/>
  <c r="M229" i="18"/>
  <c r="L229" i="18"/>
  <c r="K229" i="18"/>
  <c r="J229" i="18"/>
  <c r="I229" i="18"/>
  <c r="H229" i="18"/>
  <c r="G229" i="18"/>
  <c r="F229" i="18"/>
  <c r="E229" i="18"/>
  <c r="D229" i="18"/>
  <c r="C229" i="18"/>
  <c r="B229" i="18"/>
  <c r="W227" i="18"/>
  <c r="V227" i="18"/>
  <c r="U227" i="18"/>
  <c r="T227" i="18"/>
  <c r="S227" i="18"/>
  <c r="R227" i="18"/>
  <c r="Q227" i="18"/>
  <c r="P227" i="18"/>
  <c r="O227" i="18"/>
  <c r="N227" i="18"/>
  <c r="M227" i="18"/>
  <c r="L227" i="18"/>
  <c r="K227" i="18"/>
  <c r="J227" i="18"/>
  <c r="I227" i="18"/>
  <c r="H227" i="18"/>
  <c r="G227" i="18"/>
  <c r="F227" i="18"/>
  <c r="E227" i="18"/>
  <c r="D227" i="18"/>
  <c r="C227" i="18"/>
  <c r="B227" i="18"/>
  <c r="W225" i="18"/>
  <c r="V225" i="18"/>
  <c r="U225" i="18"/>
  <c r="T225" i="18"/>
  <c r="S225" i="18"/>
  <c r="R225" i="18"/>
  <c r="Q225" i="18"/>
  <c r="P225" i="18"/>
  <c r="O225" i="18"/>
  <c r="N225" i="18"/>
  <c r="M225" i="18"/>
  <c r="L225" i="18"/>
  <c r="K225" i="18"/>
  <c r="J225" i="18"/>
  <c r="I225" i="18"/>
  <c r="H225" i="18"/>
  <c r="G225" i="18"/>
  <c r="F225" i="18"/>
  <c r="E225" i="18"/>
  <c r="D225" i="18"/>
  <c r="C225" i="18"/>
  <c r="B225" i="18"/>
  <c r="W224" i="18"/>
  <c r="V224" i="18"/>
  <c r="U224" i="18"/>
  <c r="T224" i="18"/>
  <c r="S224" i="18"/>
  <c r="R224" i="18"/>
  <c r="Q224" i="18"/>
  <c r="P224" i="18"/>
  <c r="O224" i="18"/>
  <c r="N224" i="18"/>
  <c r="M224" i="18"/>
  <c r="L224" i="18"/>
  <c r="K224" i="18"/>
  <c r="J224" i="18"/>
  <c r="I224" i="18"/>
  <c r="H224" i="18"/>
  <c r="G224" i="18"/>
  <c r="F224" i="18"/>
  <c r="E224" i="18"/>
  <c r="D224" i="18"/>
  <c r="C224" i="18"/>
  <c r="B224" i="18"/>
  <c r="W222" i="18"/>
  <c r="V222" i="18"/>
  <c r="U222" i="18"/>
  <c r="T222" i="18"/>
  <c r="S222" i="18"/>
  <c r="R222" i="18"/>
  <c r="Q222" i="18"/>
  <c r="P222" i="18"/>
  <c r="O222" i="18"/>
  <c r="N222" i="18"/>
  <c r="M222" i="18"/>
  <c r="L222" i="18"/>
  <c r="K222" i="18"/>
  <c r="J222" i="18"/>
  <c r="I222" i="18"/>
  <c r="H222" i="18"/>
  <c r="G222" i="18"/>
  <c r="F222" i="18"/>
  <c r="E222" i="18"/>
  <c r="D222" i="18"/>
  <c r="C222" i="18"/>
  <c r="B222" i="18"/>
  <c r="W221" i="18"/>
  <c r="V221" i="18"/>
  <c r="U221" i="18"/>
  <c r="T221" i="18"/>
  <c r="S221" i="18"/>
  <c r="R221" i="18"/>
  <c r="Q221" i="18"/>
  <c r="P221" i="18"/>
  <c r="O221" i="18"/>
  <c r="N221" i="18"/>
  <c r="M221" i="18"/>
  <c r="L221" i="18"/>
  <c r="K221" i="18"/>
  <c r="J221" i="18"/>
  <c r="I221" i="18"/>
  <c r="H221" i="18"/>
  <c r="G221" i="18"/>
  <c r="F221" i="18"/>
  <c r="E221" i="18"/>
  <c r="D221" i="18"/>
  <c r="C221" i="18"/>
  <c r="B221" i="18"/>
  <c r="W220" i="18"/>
  <c r="V220" i="18"/>
  <c r="U220" i="18"/>
  <c r="T220" i="18"/>
  <c r="S220" i="18"/>
  <c r="R220" i="18"/>
  <c r="Q220" i="18"/>
  <c r="P220" i="18"/>
  <c r="O220" i="18"/>
  <c r="N220" i="18"/>
  <c r="M220" i="18"/>
  <c r="L220" i="18"/>
  <c r="K220" i="18"/>
  <c r="J220" i="18"/>
  <c r="I220" i="18"/>
  <c r="H220" i="18"/>
  <c r="G220" i="18"/>
  <c r="F220" i="18"/>
  <c r="E220" i="18"/>
  <c r="D220" i="18"/>
  <c r="C220" i="18"/>
  <c r="B220" i="18"/>
  <c r="W219" i="18"/>
  <c r="V219" i="18"/>
  <c r="U219" i="18"/>
  <c r="T219" i="18"/>
  <c r="S219" i="18"/>
  <c r="R219" i="18"/>
  <c r="Q219" i="18"/>
  <c r="P219" i="18"/>
  <c r="O219" i="18"/>
  <c r="N219" i="18"/>
  <c r="M219" i="18"/>
  <c r="L219" i="18"/>
  <c r="K219" i="18"/>
  <c r="J219" i="18"/>
  <c r="I219" i="18"/>
  <c r="H219" i="18"/>
  <c r="G219" i="18"/>
  <c r="F219" i="18"/>
  <c r="E219" i="18"/>
  <c r="D219" i="18"/>
  <c r="C219" i="18"/>
  <c r="B219" i="18"/>
  <c r="W218" i="18"/>
  <c r="V218" i="18"/>
  <c r="U218" i="18"/>
  <c r="T218" i="18"/>
  <c r="S218" i="18"/>
  <c r="R218" i="18"/>
  <c r="Q218" i="18"/>
  <c r="P218" i="18"/>
  <c r="O218" i="18"/>
  <c r="N218" i="18"/>
  <c r="M218" i="18"/>
  <c r="L218" i="18"/>
  <c r="K218" i="18"/>
  <c r="J218" i="18"/>
  <c r="I218" i="18"/>
  <c r="H218" i="18"/>
  <c r="G218" i="18"/>
  <c r="F218" i="18"/>
  <c r="E218" i="18"/>
  <c r="D218" i="18"/>
  <c r="C218" i="18"/>
  <c r="B218" i="18"/>
  <c r="W213" i="18"/>
  <c r="V213" i="18"/>
  <c r="U213" i="18"/>
  <c r="T213" i="18"/>
  <c r="S213" i="18"/>
  <c r="R213" i="18"/>
  <c r="Q213" i="18"/>
  <c r="P213" i="18"/>
  <c r="O213" i="18"/>
  <c r="N213" i="18"/>
  <c r="M213" i="18"/>
  <c r="L213" i="18"/>
  <c r="K213" i="18"/>
  <c r="J213" i="18"/>
  <c r="I213" i="18"/>
  <c r="H213" i="18"/>
  <c r="G213" i="18"/>
  <c r="F213" i="18"/>
  <c r="E213" i="18"/>
  <c r="D213" i="18"/>
  <c r="C213" i="18"/>
  <c r="B213" i="18"/>
  <c r="W212" i="18"/>
  <c r="V212" i="18"/>
  <c r="U212" i="18"/>
  <c r="T212" i="18"/>
  <c r="S212" i="18"/>
  <c r="R212" i="18"/>
  <c r="Q212" i="18"/>
  <c r="P212" i="18"/>
  <c r="O212" i="18"/>
  <c r="N212" i="18"/>
  <c r="M212" i="18"/>
  <c r="L212" i="18"/>
  <c r="K212" i="18"/>
  <c r="J212" i="18"/>
  <c r="I212" i="18"/>
  <c r="H212" i="18"/>
  <c r="G212" i="18"/>
  <c r="F212" i="18"/>
  <c r="E212" i="18"/>
  <c r="D212" i="18"/>
  <c r="C212" i="18"/>
  <c r="B212" i="18"/>
  <c r="W211" i="18"/>
  <c r="V211" i="18"/>
  <c r="U211" i="18"/>
  <c r="T211" i="18"/>
  <c r="S211" i="18"/>
  <c r="R211" i="18"/>
  <c r="Q211" i="18"/>
  <c r="P211" i="18"/>
  <c r="O211" i="18"/>
  <c r="N211" i="18"/>
  <c r="M211" i="18"/>
  <c r="L211" i="18"/>
  <c r="K211" i="18"/>
  <c r="J211" i="18"/>
  <c r="I211" i="18"/>
  <c r="H211" i="18"/>
  <c r="G211" i="18"/>
  <c r="F211" i="18"/>
  <c r="E211" i="18"/>
  <c r="D211" i="18"/>
  <c r="C211" i="18"/>
  <c r="B211" i="18"/>
  <c r="W210" i="18"/>
  <c r="V210" i="18"/>
  <c r="U210" i="18"/>
  <c r="T210" i="18"/>
  <c r="S210" i="18"/>
  <c r="R210" i="18"/>
  <c r="Q210" i="18"/>
  <c r="P210" i="18"/>
  <c r="O210" i="18"/>
  <c r="N210" i="18"/>
  <c r="M210" i="18"/>
  <c r="L210" i="18"/>
  <c r="K210" i="18"/>
  <c r="J210" i="18"/>
  <c r="I210" i="18"/>
  <c r="H210" i="18"/>
  <c r="G210" i="18"/>
  <c r="F210" i="18"/>
  <c r="E210" i="18"/>
  <c r="D210" i="18"/>
  <c r="C210" i="18"/>
  <c r="B210" i="18"/>
  <c r="W208" i="18"/>
  <c r="V208" i="18"/>
  <c r="U208" i="18"/>
  <c r="T208" i="18"/>
  <c r="S208" i="18"/>
  <c r="R208" i="18"/>
  <c r="Q208" i="18"/>
  <c r="P208" i="18"/>
  <c r="O208" i="18"/>
  <c r="N208" i="18"/>
  <c r="M208" i="18"/>
  <c r="L208" i="18"/>
  <c r="K208" i="18"/>
  <c r="J208" i="18"/>
  <c r="I208" i="18"/>
  <c r="H208" i="18"/>
  <c r="G208" i="18"/>
  <c r="F208" i="18"/>
  <c r="E208" i="18"/>
  <c r="D208" i="18"/>
  <c r="C208" i="18"/>
  <c r="B208" i="18"/>
  <c r="W207" i="18"/>
  <c r="V207" i="18"/>
  <c r="U207" i="18"/>
  <c r="T207" i="18"/>
  <c r="S207" i="18"/>
  <c r="R207" i="18"/>
  <c r="Q207" i="18"/>
  <c r="P207" i="18"/>
  <c r="O207" i="18"/>
  <c r="N207" i="18"/>
  <c r="M207" i="18"/>
  <c r="L207" i="18"/>
  <c r="K207" i="18"/>
  <c r="J207" i="18"/>
  <c r="I207" i="18"/>
  <c r="H207" i="18"/>
  <c r="G207" i="18"/>
  <c r="F207" i="18"/>
  <c r="E207" i="18"/>
  <c r="D207" i="18"/>
  <c r="C207" i="18"/>
  <c r="B207" i="18"/>
  <c r="W206" i="18"/>
  <c r="V206" i="18"/>
  <c r="U206" i="18"/>
  <c r="T206" i="18"/>
  <c r="S206" i="18"/>
  <c r="R206" i="18"/>
  <c r="Q206" i="18"/>
  <c r="P206" i="18"/>
  <c r="O206" i="18"/>
  <c r="N206" i="18"/>
  <c r="M206" i="18"/>
  <c r="L206" i="18"/>
  <c r="K206" i="18"/>
  <c r="J206" i="18"/>
  <c r="I206" i="18"/>
  <c r="H206" i="18"/>
  <c r="G206" i="18"/>
  <c r="F206" i="18"/>
  <c r="E206" i="18"/>
  <c r="D206" i="18"/>
  <c r="C206" i="18"/>
  <c r="B206" i="18"/>
  <c r="W205" i="18"/>
  <c r="V205" i="18"/>
  <c r="U205" i="18"/>
  <c r="T205" i="18"/>
  <c r="S205" i="18"/>
  <c r="R205" i="18"/>
  <c r="Q205" i="18"/>
  <c r="P205" i="18"/>
  <c r="O205" i="18"/>
  <c r="N205" i="18"/>
  <c r="M205" i="18"/>
  <c r="L205" i="18"/>
  <c r="K205" i="18"/>
  <c r="J205" i="18"/>
  <c r="I205" i="18"/>
  <c r="H205" i="18"/>
  <c r="G205" i="18"/>
  <c r="F205" i="18"/>
  <c r="E205" i="18"/>
  <c r="D205" i="18"/>
  <c r="C205" i="18"/>
  <c r="B205" i="18"/>
  <c r="W204" i="18"/>
  <c r="V204" i="18"/>
  <c r="U204" i="18"/>
  <c r="T204" i="18"/>
  <c r="S204" i="18"/>
  <c r="R204" i="18"/>
  <c r="Q204" i="18"/>
  <c r="P204" i="18"/>
  <c r="O204" i="18"/>
  <c r="N204" i="18"/>
  <c r="M204" i="18"/>
  <c r="L204" i="18"/>
  <c r="K204" i="18"/>
  <c r="J204" i="18"/>
  <c r="I204" i="18"/>
  <c r="H204" i="18"/>
  <c r="G204" i="18"/>
  <c r="F204" i="18"/>
  <c r="E204" i="18"/>
  <c r="D204" i="18"/>
  <c r="C204" i="18"/>
  <c r="B204" i="18"/>
  <c r="Q203" i="18"/>
  <c r="I203" i="18"/>
  <c r="W202" i="18"/>
  <c r="V202" i="18"/>
  <c r="U202" i="18"/>
  <c r="T202" i="18"/>
  <c r="S202" i="18"/>
  <c r="R202" i="18"/>
  <c r="Q202" i="18"/>
  <c r="P202" i="18"/>
  <c r="O202" i="18"/>
  <c r="N202" i="18"/>
  <c r="M202" i="18"/>
  <c r="L202" i="18"/>
  <c r="K202" i="18"/>
  <c r="J202" i="18"/>
  <c r="I202" i="18"/>
  <c r="H202" i="18"/>
  <c r="G202" i="18"/>
  <c r="F202" i="18"/>
  <c r="E202" i="18"/>
  <c r="D202" i="18"/>
  <c r="C202" i="18"/>
  <c r="B202" i="18"/>
  <c r="W201" i="18"/>
  <c r="V201" i="18"/>
  <c r="U201" i="18"/>
  <c r="T201" i="18"/>
  <c r="S201" i="18"/>
  <c r="R201" i="18"/>
  <c r="Q201" i="18"/>
  <c r="P201" i="18"/>
  <c r="O201" i="18"/>
  <c r="N201" i="18"/>
  <c r="M201" i="18"/>
  <c r="L201" i="18"/>
  <c r="K201" i="18"/>
  <c r="J201" i="18"/>
  <c r="I201" i="18"/>
  <c r="H201" i="18"/>
  <c r="G201" i="18"/>
  <c r="F201" i="18"/>
  <c r="E201" i="18"/>
  <c r="D201" i="18"/>
  <c r="C201" i="18"/>
  <c r="B201" i="18"/>
  <c r="W200" i="18"/>
  <c r="V200" i="18"/>
  <c r="U200" i="18"/>
  <c r="T200" i="18"/>
  <c r="S200" i="18"/>
  <c r="R200" i="18"/>
  <c r="Q200" i="18"/>
  <c r="P200" i="18"/>
  <c r="O200" i="18"/>
  <c r="N200" i="18"/>
  <c r="M200" i="18"/>
  <c r="L200" i="18"/>
  <c r="K200" i="18"/>
  <c r="J200" i="18"/>
  <c r="I200" i="18"/>
  <c r="H200" i="18"/>
  <c r="G200" i="18"/>
  <c r="F200" i="18"/>
  <c r="E200" i="18"/>
  <c r="D200" i="18"/>
  <c r="C200" i="18"/>
  <c r="B200" i="18"/>
  <c r="W199" i="18"/>
  <c r="V199" i="18"/>
  <c r="U199" i="18"/>
  <c r="T199" i="18"/>
  <c r="S199" i="18"/>
  <c r="R199" i="18"/>
  <c r="Q199" i="18"/>
  <c r="P199" i="18"/>
  <c r="O199" i="18"/>
  <c r="N199" i="18"/>
  <c r="M199" i="18"/>
  <c r="L199" i="18"/>
  <c r="K199" i="18"/>
  <c r="J199" i="18"/>
  <c r="I199" i="18"/>
  <c r="H199" i="18"/>
  <c r="G199" i="18"/>
  <c r="F199" i="18"/>
  <c r="E199" i="18"/>
  <c r="D199" i="18"/>
  <c r="C199" i="18"/>
  <c r="B199" i="18"/>
  <c r="W198" i="18"/>
  <c r="V198" i="18"/>
  <c r="U198" i="18"/>
  <c r="T198" i="18"/>
  <c r="S198" i="18"/>
  <c r="R198" i="18"/>
  <c r="Q198" i="18"/>
  <c r="P198" i="18"/>
  <c r="P197" i="18" s="1"/>
  <c r="O198" i="18"/>
  <c r="N198" i="18"/>
  <c r="M198" i="18"/>
  <c r="L198" i="18"/>
  <c r="K198" i="18"/>
  <c r="J198" i="18"/>
  <c r="I198" i="18"/>
  <c r="H198" i="18"/>
  <c r="G198" i="18"/>
  <c r="F198" i="18"/>
  <c r="E198" i="18"/>
  <c r="E197" i="18" s="1"/>
  <c r="D198" i="18"/>
  <c r="C198" i="18"/>
  <c r="B198" i="18"/>
  <c r="W194" i="18"/>
  <c r="V194" i="18"/>
  <c r="U194" i="18"/>
  <c r="T194" i="18"/>
  <c r="S194" i="18"/>
  <c r="R194" i="18"/>
  <c r="Q194" i="18"/>
  <c r="P194" i="18"/>
  <c r="O194" i="18"/>
  <c r="N194" i="18"/>
  <c r="M194" i="18"/>
  <c r="L194" i="18"/>
  <c r="K194" i="18"/>
  <c r="J194" i="18"/>
  <c r="I194" i="18"/>
  <c r="H194" i="18"/>
  <c r="G194" i="18"/>
  <c r="F194" i="18"/>
  <c r="E194" i="18"/>
  <c r="D194" i="18"/>
  <c r="C194" i="18"/>
  <c r="B194" i="18"/>
  <c r="W193" i="18"/>
  <c r="V193" i="18"/>
  <c r="U193" i="18"/>
  <c r="T193" i="18"/>
  <c r="S193" i="18"/>
  <c r="R193" i="18"/>
  <c r="Q193" i="18"/>
  <c r="P193" i="18"/>
  <c r="O193" i="18"/>
  <c r="N193" i="18"/>
  <c r="M193" i="18"/>
  <c r="L193" i="18"/>
  <c r="K193" i="18"/>
  <c r="J193" i="18"/>
  <c r="I193" i="18"/>
  <c r="H193" i="18"/>
  <c r="G193" i="18"/>
  <c r="F193" i="18"/>
  <c r="E193" i="18"/>
  <c r="D193" i="18"/>
  <c r="C193" i="18"/>
  <c r="B193" i="18"/>
  <c r="W192" i="18"/>
  <c r="V192" i="18"/>
  <c r="U192" i="18"/>
  <c r="T192" i="18"/>
  <c r="S192" i="18"/>
  <c r="R192" i="18"/>
  <c r="Q192" i="18"/>
  <c r="P192" i="18"/>
  <c r="O192" i="18"/>
  <c r="N192" i="18"/>
  <c r="M192" i="18"/>
  <c r="L192" i="18"/>
  <c r="K192" i="18"/>
  <c r="J192" i="18"/>
  <c r="I192" i="18"/>
  <c r="H192" i="18"/>
  <c r="G192" i="18"/>
  <c r="F192" i="18"/>
  <c r="E192" i="18"/>
  <c r="D192" i="18"/>
  <c r="C192" i="18"/>
  <c r="B192" i="18"/>
  <c r="W191" i="18"/>
  <c r="V191" i="18"/>
  <c r="U191" i="18"/>
  <c r="T191" i="18"/>
  <c r="S191" i="18"/>
  <c r="R191" i="18"/>
  <c r="Q191" i="18"/>
  <c r="P191" i="18"/>
  <c r="O191" i="18"/>
  <c r="N191" i="18"/>
  <c r="M191" i="18"/>
  <c r="L191" i="18"/>
  <c r="K191" i="18"/>
  <c r="J191" i="18"/>
  <c r="I191" i="18"/>
  <c r="H191" i="18"/>
  <c r="G191" i="18"/>
  <c r="F191" i="18"/>
  <c r="E191" i="18"/>
  <c r="D191" i="18"/>
  <c r="C191" i="18"/>
  <c r="B191" i="18"/>
  <c r="F190" i="18"/>
  <c r="C190" i="18"/>
  <c r="W189" i="18"/>
  <c r="V189" i="18"/>
  <c r="U189" i="18"/>
  <c r="T189" i="18"/>
  <c r="S189" i="18"/>
  <c r="R189" i="18"/>
  <c r="Q189" i="18"/>
  <c r="P189" i="18"/>
  <c r="O189" i="18"/>
  <c r="N189" i="18"/>
  <c r="M189" i="18"/>
  <c r="L189" i="18"/>
  <c r="K189" i="18"/>
  <c r="J189" i="18"/>
  <c r="I189" i="18"/>
  <c r="H189" i="18"/>
  <c r="G189" i="18"/>
  <c r="F189" i="18"/>
  <c r="E189" i="18"/>
  <c r="D189" i="18"/>
  <c r="C189" i="18"/>
  <c r="B189" i="18"/>
  <c r="W188" i="18"/>
  <c r="V188" i="18"/>
  <c r="U188" i="18"/>
  <c r="T188" i="18"/>
  <c r="S188" i="18"/>
  <c r="R188" i="18"/>
  <c r="Q188" i="18"/>
  <c r="P188" i="18"/>
  <c r="O188" i="18"/>
  <c r="N188" i="18"/>
  <c r="M188" i="18"/>
  <c r="L188" i="18"/>
  <c r="K188" i="18"/>
  <c r="J188" i="18"/>
  <c r="I188" i="18"/>
  <c r="H188" i="18"/>
  <c r="G188" i="18"/>
  <c r="F188" i="18"/>
  <c r="E188" i="18"/>
  <c r="D188" i="18"/>
  <c r="C188" i="18"/>
  <c r="B188" i="18"/>
  <c r="W187" i="18"/>
  <c r="V187" i="18"/>
  <c r="U187" i="18"/>
  <c r="T187" i="18"/>
  <c r="S187" i="18"/>
  <c r="R187" i="18"/>
  <c r="Q187" i="18"/>
  <c r="P187" i="18"/>
  <c r="O187" i="18"/>
  <c r="N187" i="18"/>
  <c r="M187" i="18"/>
  <c r="L187" i="18"/>
  <c r="K187" i="18"/>
  <c r="J187" i="18"/>
  <c r="I187" i="18"/>
  <c r="H187" i="18"/>
  <c r="G187" i="18"/>
  <c r="F187" i="18"/>
  <c r="E187" i="18"/>
  <c r="D187" i="18"/>
  <c r="C187" i="18"/>
  <c r="B187" i="18"/>
  <c r="W186" i="18"/>
  <c r="V186" i="18"/>
  <c r="U186" i="18"/>
  <c r="T186" i="18"/>
  <c r="S186" i="18"/>
  <c r="R186" i="18"/>
  <c r="Q186" i="18"/>
  <c r="P186" i="18"/>
  <c r="O186" i="18"/>
  <c r="N186" i="18"/>
  <c r="M186" i="18"/>
  <c r="L186" i="18"/>
  <c r="K186" i="18"/>
  <c r="J186" i="18"/>
  <c r="I186" i="18"/>
  <c r="H186" i="18"/>
  <c r="G186" i="18"/>
  <c r="F186" i="18"/>
  <c r="E186" i="18"/>
  <c r="D186" i="18"/>
  <c r="C186" i="18"/>
  <c r="B186" i="18"/>
  <c r="W185" i="18"/>
  <c r="V185" i="18"/>
  <c r="U185" i="18"/>
  <c r="T185" i="18"/>
  <c r="S185" i="18"/>
  <c r="R185" i="18"/>
  <c r="Q185" i="18"/>
  <c r="P185" i="18"/>
  <c r="O185" i="18"/>
  <c r="N185" i="18"/>
  <c r="M185" i="18"/>
  <c r="L185" i="18"/>
  <c r="K185" i="18"/>
  <c r="J185" i="18"/>
  <c r="I185" i="18"/>
  <c r="H185" i="18"/>
  <c r="G185" i="18"/>
  <c r="F185" i="18"/>
  <c r="E185" i="18"/>
  <c r="D185" i="18"/>
  <c r="C185" i="18"/>
  <c r="B185" i="18"/>
  <c r="W183" i="18"/>
  <c r="V183" i="18"/>
  <c r="U183" i="18"/>
  <c r="T183" i="18"/>
  <c r="S183" i="18"/>
  <c r="R183" i="18"/>
  <c r="Q183" i="18"/>
  <c r="P183" i="18"/>
  <c r="O183" i="18"/>
  <c r="N183" i="18"/>
  <c r="M183" i="18"/>
  <c r="L183" i="18"/>
  <c r="K183" i="18"/>
  <c r="J183" i="18"/>
  <c r="I183" i="18"/>
  <c r="H183" i="18"/>
  <c r="G183" i="18"/>
  <c r="F183" i="18"/>
  <c r="E183" i="18"/>
  <c r="D183" i="18"/>
  <c r="C183" i="18"/>
  <c r="B183" i="18"/>
  <c r="W182" i="18"/>
  <c r="V182" i="18"/>
  <c r="U182" i="18"/>
  <c r="T182" i="18"/>
  <c r="S182" i="18"/>
  <c r="R182" i="18"/>
  <c r="Q182" i="18"/>
  <c r="P182" i="18"/>
  <c r="O182" i="18"/>
  <c r="N182" i="18"/>
  <c r="M182" i="18"/>
  <c r="L182" i="18"/>
  <c r="K182" i="18"/>
  <c r="J182" i="18"/>
  <c r="I182" i="18"/>
  <c r="H182" i="18"/>
  <c r="G182" i="18"/>
  <c r="F182" i="18"/>
  <c r="E182" i="18"/>
  <c r="D182" i="18"/>
  <c r="C182" i="18"/>
  <c r="B182" i="18"/>
  <c r="W181" i="18"/>
  <c r="V181" i="18"/>
  <c r="U181" i="18"/>
  <c r="T181" i="18"/>
  <c r="S181" i="18"/>
  <c r="R181" i="18"/>
  <c r="Q181" i="18"/>
  <c r="P181" i="18"/>
  <c r="O181" i="18"/>
  <c r="N181" i="18"/>
  <c r="M181" i="18"/>
  <c r="L181" i="18"/>
  <c r="K181" i="18"/>
  <c r="J181" i="18"/>
  <c r="I181" i="18"/>
  <c r="H181" i="18"/>
  <c r="G181" i="18"/>
  <c r="F181" i="18"/>
  <c r="E181" i="18"/>
  <c r="D181" i="18"/>
  <c r="C181" i="18"/>
  <c r="B181" i="18"/>
  <c r="W180" i="18"/>
  <c r="V180" i="18"/>
  <c r="U180" i="18"/>
  <c r="T180" i="18"/>
  <c r="S180" i="18"/>
  <c r="R180" i="18"/>
  <c r="Q180" i="18"/>
  <c r="P180" i="18"/>
  <c r="O180" i="18"/>
  <c r="N180" i="18"/>
  <c r="M180" i="18"/>
  <c r="L180" i="18"/>
  <c r="K180" i="18"/>
  <c r="J180" i="18"/>
  <c r="I180" i="18"/>
  <c r="H180" i="18"/>
  <c r="G180" i="18"/>
  <c r="F180" i="18"/>
  <c r="E180" i="18"/>
  <c r="D180" i="18"/>
  <c r="C180" i="18"/>
  <c r="B180" i="18"/>
  <c r="W179" i="18"/>
  <c r="V179" i="18"/>
  <c r="U179" i="18"/>
  <c r="T179" i="18"/>
  <c r="S179" i="18"/>
  <c r="R179" i="18"/>
  <c r="Q179" i="18"/>
  <c r="P179" i="18"/>
  <c r="O179" i="18"/>
  <c r="N179" i="18"/>
  <c r="M179" i="18"/>
  <c r="L179" i="18"/>
  <c r="K179" i="18"/>
  <c r="J179" i="18"/>
  <c r="I179" i="18"/>
  <c r="H179" i="18"/>
  <c r="G179" i="18"/>
  <c r="F179" i="18"/>
  <c r="E179" i="18"/>
  <c r="D179" i="18"/>
  <c r="C179" i="18"/>
  <c r="B179" i="18"/>
  <c r="W175" i="18"/>
  <c r="V175" i="18"/>
  <c r="U175" i="18"/>
  <c r="T175" i="18"/>
  <c r="S175" i="18"/>
  <c r="R175" i="18"/>
  <c r="Q175" i="18"/>
  <c r="P175" i="18"/>
  <c r="O175" i="18"/>
  <c r="N175" i="18"/>
  <c r="M175" i="18"/>
  <c r="L175" i="18"/>
  <c r="K175" i="18"/>
  <c r="J175" i="18"/>
  <c r="I175" i="18"/>
  <c r="H175" i="18"/>
  <c r="G175" i="18"/>
  <c r="F175" i="18"/>
  <c r="E175" i="18"/>
  <c r="D175" i="18"/>
  <c r="C175" i="18"/>
  <c r="B175" i="18"/>
  <c r="W174" i="18"/>
  <c r="V174" i="18"/>
  <c r="U174" i="18"/>
  <c r="T174" i="18"/>
  <c r="S174" i="18"/>
  <c r="R174" i="18"/>
  <c r="Q174" i="18"/>
  <c r="P174" i="18"/>
  <c r="O174" i="18"/>
  <c r="N174" i="18"/>
  <c r="M174" i="18"/>
  <c r="L174" i="18"/>
  <c r="K174" i="18"/>
  <c r="J174" i="18"/>
  <c r="I174" i="18"/>
  <c r="H174" i="18"/>
  <c r="G174" i="18"/>
  <c r="F174" i="18"/>
  <c r="E174" i="18"/>
  <c r="D174" i="18"/>
  <c r="C174" i="18"/>
  <c r="B174" i="18"/>
  <c r="W173" i="18"/>
  <c r="V173" i="18"/>
  <c r="U173" i="18"/>
  <c r="T173" i="18"/>
  <c r="S173" i="18"/>
  <c r="R173" i="18"/>
  <c r="Q173" i="18"/>
  <c r="P173" i="18"/>
  <c r="O173" i="18"/>
  <c r="N173" i="18"/>
  <c r="M173" i="18"/>
  <c r="L173" i="18"/>
  <c r="K173" i="18"/>
  <c r="J173" i="18"/>
  <c r="I173" i="18"/>
  <c r="H173" i="18"/>
  <c r="G173" i="18"/>
  <c r="F173" i="18"/>
  <c r="E173" i="18"/>
  <c r="D173" i="18"/>
  <c r="C173" i="18"/>
  <c r="B173" i="18"/>
  <c r="W172" i="18"/>
  <c r="V172" i="18"/>
  <c r="U172" i="18"/>
  <c r="T172" i="18"/>
  <c r="S172" i="18"/>
  <c r="R172" i="18"/>
  <c r="Q172" i="18"/>
  <c r="P172" i="18"/>
  <c r="O172" i="18"/>
  <c r="N172" i="18"/>
  <c r="M172" i="18"/>
  <c r="L172" i="18"/>
  <c r="K172" i="18"/>
  <c r="J172" i="18"/>
  <c r="I172" i="18"/>
  <c r="H172" i="18"/>
  <c r="G172" i="18"/>
  <c r="F172" i="18"/>
  <c r="E172" i="18"/>
  <c r="D172" i="18"/>
  <c r="C172" i="18"/>
  <c r="B172" i="18"/>
  <c r="W170" i="18"/>
  <c r="V170" i="18"/>
  <c r="U170" i="18"/>
  <c r="T170" i="18"/>
  <c r="S170" i="18"/>
  <c r="R170" i="18"/>
  <c r="Q170" i="18"/>
  <c r="P170" i="18"/>
  <c r="O170" i="18"/>
  <c r="N170" i="18"/>
  <c r="M170" i="18"/>
  <c r="L170" i="18"/>
  <c r="K170" i="18"/>
  <c r="J170" i="18"/>
  <c r="I170" i="18"/>
  <c r="H170" i="18"/>
  <c r="G170" i="18"/>
  <c r="F170" i="18"/>
  <c r="E170" i="18"/>
  <c r="D170" i="18"/>
  <c r="C170" i="18"/>
  <c r="B170" i="18"/>
  <c r="W169" i="18"/>
  <c r="V169" i="18"/>
  <c r="U169" i="18"/>
  <c r="T169" i="18"/>
  <c r="S169" i="18"/>
  <c r="R169" i="18"/>
  <c r="Q169" i="18"/>
  <c r="P169" i="18"/>
  <c r="O169" i="18"/>
  <c r="N169" i="18"/>
  <c r="M169" i="18"/>
  <c r="L169" i="18"/>
  <c r="K169" i="18"/>
  <c r="J169" i="18"/>
  <c r="I169" i="18"/>
  <c r="H169" i="18"/>
  <c r="G169" i="18"/>
  <c r="F169" i="18"/>
  <c r="E169" i="18"/>
  <c r="D169" i="18"/>
  <c r="C169" i="18"/>
  <c r="B169" i="18"/>
  <c r="W168" i="18"/>
  <c r="V168" i="18"/>
  <c r="U168" i="18"/>
  <c r="T168" i="18"/>
  <c r="S168" i="18"/>
  <c r="R168" i="18"/>
  <c r="Q168" i="18"/>
  <c r="P168" i="18"/>
  <c r="O168" i="18"/>
  <c r="N168" i="18"/>
  <c r="M168" i="18"/>
  <c r="L168" i="18"/>
  <c r="K168" i="18"/>
  <c r="J168" i="18"/>
  <c r="I168" i="18"/>
  <c r="H168" i="18"/>
  <c r="G168" i="18"/>
  <c r="F168" i="18"/>
  <c r="E168" i="18"/>
  <c r="D168" i="18"/>
  <c r="C168" i="18"/>
  <c r="B168" i="18"/>
  <c r="W167" i="18"/>
  <c r="V167" i="18"/>
  <c r="U167" i="18"/>
  <c r="T167" i="18"/>
  <c r="S167" i="18"/>
  <c r="R167" i="18"/>
  <c r="Q167" i="18"/>
  <c r="P167" i="18"/>
  <c r="O167" i="18"/>
  <c r="N167" i="18"/>
  <c r="M167" i="18"/>
  <c r="L167" i="18"/>
  <c r="K167" i="18"/>
  <c r="J167" i="18"/>
  <c r="I167" i="18"/>
  <c r="H167" i="18"/>
  <c r="G167" i="18"/>
  <c r="F167" i="18"/>
  <c r="E167" i="18"/>
  <c r="D167" i="18"/>
  <c r="C167" i="18"/>
  <c r="B167" i="18"/>
  <c r="W165" i="18"/>
  <c r="V165" i="18"/>
  <c r="U165" i="18"/>
  <c r="T165" i="18"/>
  <c r="S165" i="18"/>
  <c r="R165" i="18"/>
  <c r="Q165" i="18"/>
  <c r="P165" i="18"/>
  <c r="O165" i="18"/>
  <c r="N165" i="18"/>
  <c r="M165" i="18"/>
  <c r="L165" i="18"/>
  <c r="K165" i="18"/>
  <c r="J165" i="18"/>
  <c r="I165" i="18"/>
  <c r="H165" i="18"/>
  <c r="G165" i="18"/>
  <c r="F165" i="18"/>
  <c r="E165" i="18"/>
  <c r="D165" i="18"/>
  <c r="C165" i="18"/>
  <c r="B165" i="18"/>
  <c r="W164" i="18"/>
  <c r="V164" i="18"/>
  <c r="U164" i="18"/>
  <c r="T164" i="18"/>
  <c r="S164" i="18"/>
  <c r="R164" i="18"/>
  <c r="Q164" i="18"/>
  <c r="P164" i="18"/>
  <c r="O164" i="18"/>
  <c r="N164" i="18"/>
  <c r="M164" i="18"/>
  <c r="L164" i="18"/>
  <c r="K164" i="18"/>
  <c r="J164" i="18"/>
  <c r="I164" i="18"/>
  <c r="H164" i="18"/>
  <c r="G164" i="18"/>
  <c r="F164" i="18"/>
  <c r="E164" i="18"/>
  <c r="D164" i="18"/>
  <c r="C164" i="18"/>
  <c r="B164" i="18"/>
  <c r="W163" i="18"/>
  <c r="V163" i="18"/>
  <c r="U163" i="18"/>
  <c r="T163" i="18"/>
  <c r="S163" i="18"/>
  <c r="R163" i="18"/>
  <c r="Q163" i="18"/>
  <c r="P163" i="18"/>
  <c r="O163" i="18"/>
  <c r="N163" i="18"/>
  <c r="M163" i="18"/>
  <c r="L163" i="18"/>
  <c r="K163" i="18"/>
  <c r="J163" i="18"/>
  <c r="I163" i="18"/>
  <c r="H163" i="18"/>
  <c r="G163" i="18"/>
  <c r="F163" i="18"/>
  <c r="E163" i="18"/>
  <c r="D163" i="18"/>
  <c r="C163" i="18"/>
  <c r="B163" i="18"/>
  <c r="W162" i="18"/>
  <c r="V162" i="18"/>
  <c r="U162" i="18"/>
  <c r="T162" i="18"/>
  <c r="S162" i="18"/>
  <c r="R162" i="18"/>
  <c r="Q162" i="18"/>
  <c r="P162" i="18"/>
  <c r="O162" i="18"/>
  <c r="N162" i="18"/>
  <c r="M162" i="18"/>
  <c r="L162" i="18"/>
  <c r="K162" i="18"/>
  <c r="J162" i="18"/>
  <c r="I162" i="18"/>
  <c r="H162" i="18"/>
  <c r="G162" i="18"/>
  <c r="F162" i="18"/>
  <c r="E162" i="18"/>
  <c r="D162" i="18"/>
  <c r="C162" i="18"/>
  <c r="B162" i="18"/>
  <c r="W161" i="18"/>
  <c r="V161" i="18"/>
  <c r="U161" i="18"/>
  <c r="T161" i="18"/>
  <c r="S161" i="18"/>
  <c r="R161" i="18"/>
  <c r="Q161" i="18"/>
  <c r="P161" i="18"/>
  <c r="O161" i="18"/>
  <c r="N161" i="18"/>
  <c r="M161" i="18"/>
  <c r="L161" i="18"/>
  <c r="K161" i="18"/>
  <c r="J161" i="18"/>
  <c r="I161" i="18"/>
  <c r="H161" i="18"/>
  <c r="G161" i="18"/>
  <c r="F161" i="18"/>
  <c r="E161" i="18"/>
  <c r="D161" i="18"/>
  <c r="C161" i="18"/>
  <c r="B161" i="18"/>
  <c r="W142" i="18"/>
  <c r="W209" i="18" s="1"/>
  <c r="V142" i="18"/>
  <c r="U142" i="18"/>
  <c r="U209" i="18" s="1"/>
  <c r="T142" i="18"/>
  <c r="S142" i="18"/>
  <c r="R142" i="18"/>
  <c r="R209" i="18" s="1"/>
  <c r="Q142" i="18"/>
  <c r="Q209" i="18" s="1"/>
  <c r="P142" i="18"/>
  <c r="P209" i="18" s="1"/>
  <c r="O142" i="18"/>
  <c r="O209" i="18" s="1"/>
  <c r="N142" i="18"/>
  <c r="M142" i="18"/>
  <c r="M209" i="18" s="1"/>
  <c r="L142" i="18"/>
  <c r="K142" i="18"/>
  <c r="J142" i="18"/>
  <c r="J209" i="18" s="1"/>
  <c r="I142" i="18"/>
  <c r="I209" i="18" s="1"/>
  <c r="H142" i="18"/>
  <c r="H209" i="18" s="1"/>
  <c r="G142" i="18"/>
  <c r="G209" i="18" s="1"/>
  <c r="F142" i="18"/>
  <c r="E142" i="18"/>
  <c r="E209" i="18" s="1"/>
  <c r="D142" i="18"/>
  <c r="C142" i="18"/>
  <c r="B142" i="18"/>
  <c r="B209" i="18" s="1"/>
  <c r="W121" i="18"/>
  <c r="V121" i="18"/>
  <c r="V203" i="18" s="1"/>
  <c r="U121" i="18"/>
  <c r="U203" i="18" s="1"/>
  <c r="T121" i="18"/>
  <c r="T203" i="18" s="1"/>
  <c r="S121" i="18"/>
  <c r="S203" i="18" s="1"/>
  <c r="R121" i="18"/>
  <c r="Q121" i="18"/>
  <c r="P121" i="18"/>
  <c r="O121" i="18"/>
  <c r="N121" i="18"/>
  <c r="N203" i="18" s="1"/>
  <c r="M121" i="18"/>
  <c r="M203" i="18" s="1"/>
  <c r="L121" i="18"/>
  <c r="L203" i="18" s="1"/>
  <c r="K121" i="18"/>
  <c r="K203" i="18" s="1"/>
  <c r="J121" i="18"/>
  <c r="I121" i="18"/>
  <c r="H121" i="18"/>
  <c r="G121" i="18"/>
  <c r="F121" i="18"/>
  <c r="F203" i="18" s="1"/>
  <c r="E121" i="18"/>
  <c r="E203" i="18" s="1"/>
  <c r="D121" i="18"/>
  <c r="D203" i="18" s="1"/>
  <c r="C121" i="18"/>
  <c r="C203" i="18" s="1"/>
  <c r="B121" i="18"/>
  <c r="W93" i="18"/>
  <c r="W190" i="18" s="1"/>
  <c r="V93" i="18"/>
  <c r="V190" i="18" s="1"/>
  <c r="U93" i="18"/>
  <c r="U190" i="18" s="1"/>
  <c r="T93" i="18"/>
  <c r="T190" i="18" s="1"/>
  <c r="S93" i="18"/>
  <c r="S190" i="18" s="1"/>
  <c r="R93" i="18"/>
  <c r="Q93" i="18"/>
  <c r="P93" i="18"/>
  <c r="P190" i="18" s="1"/>
  <c r="O93" i="18"/>
  <c r="O190" i="18" s="1"/>
  <c r="N93" i="18"/>
  <c r="N190" i="18" s="1"/>
  <c r="M93" i="18"/>
  <c r="M190" i="18" s="1"/>
  <c r="L93" i="18"/>
  <c r="L190" i="18" s="1"/>
  <c r="K93" i="18"/>
  <c r="K190" i="18" s="1"/>
  <c r="J93" i="18"/>
  <c r="I93" i="18"/>
  <c r="H93" i="18"/>
  <c r="H190" i="18" s="1"/>
  <c r="G93" i="18"/>
  <c r="G190" i="18" s="1"/>
  <c r="F93" i="18"/>
  <c r="E93" i="18"/>
  <c r="E190" i="18" s="1"/>
  <c r="D93" i="18"/>
  <c r="D190" i="18" s="1"/>
  <c r="C93" i="18"/>
  <c r="B93" i="18"/>
  <c r="W72" i="18"/>
  <c r="W184" i="18" s="1"/>
  <c r="V72" i="18"/>
  <c r="U72" i="18"/>
  <c r="T72" i="18"/>
  <c r="T184" i="18" s="1"/>
  <c r="S72" i="18"/>
  <c r="R72" i="18"/>
  <c r="R184" i="18" s="1"/>
  <c r="Q72" i="18"/>
  <c r="Q184" i="18" s="1"/>
  <c r="P72" i="18"/>
  <c r="P184" i="18" s="1"/>
  <c r="O72" i="18"/>
  <c r="O184" i="18" s="1"/>
  <c r="N72" i="18"/>
  <c r="M72" i="18"/>
  <c r="L72" i="18"/>
  <c r="L184" i="18" s="1"/>
  <c r="K72" i="18"/>
  <c r="J72" i="18"/>
  <c r="J184" i="18" s="1"/>
  <c r="I72" i="18"/>
  <c r="I184" i="18" s="1"/>
  <c r="H72" i="18"/>
  <c r="H184" i="18" s="1"/>
  <c r="G72" i="18"/>
  <c r="G184" i="18" s="1"/>
  <c r="F72" i="18"/>
  <c r="E72" i="18"/>
  <c r="D72" i="18"/>
  <c r="D184" i="18" s="1"/>
  <c r="C72" i="18"/>
  <c r="B72" i="18"/>
  <c r="B184" i="18" s="1"/>
  <c r="W44" i="18"/>
  <c r="W226" i="18" s="1"/>
  <c r="V44" i="18"/>
  <c r="V226" i="18" s="1"/>
  <c r="U44" i="18"/>
  <c r="U226" i="18" s="1"/>
  <c r="T44" i="18"/>
  <c r="T226" i="18" s="1"/>
  <c r="S44" i="18"/>
  <c r="S226" i="18" s="1"/>
  <c r="R44" i="18"/>
  <c r="R226" i="18" s="1"/>
  <c r="Q44" i="18"/>
  <c r="Q226" i="18" s="1"/>
  <c r="P44" i="18"/>
  <c r="P226" i="18" s="1"/>
  <c r="O44" i="18"/>
  <c r="O226" i="18" s="1"/>
  <c r="N44" i="18"/>
  <c r="N226" i="18" s="1"/>
  <c r="M44" i="18"/>
  <c r="M226" i="18" s="1"/>
  <c r="L44" i="18"/>
  <c r="L226" i="18" s="1"/>
  <c r="K44" i="18"/>
  <c r="K226" i="18" s="1"/>
  <c r="J44" i="18"/>
  <c r="J226" i="18" s="1"/>
  <c r="I44" i="18"/>
  <c r="I226" i="18" s="1"/>
  <c r="H44" i="18"/>
  <c r="H226" i="18" s="1"/>
  <c r="G44" i="18"/>
  <c r="G226" i="18" s="1"/>
  <c r="F44" i="18"/>
  <c r="F226" i="18" s="1"/>
  <c r="E44" i="18"/>
  <c r="E226" i="18" s="1"/>
  <c r="D44" i="18"/>
  <c r="D226" i="18" s="1"/>
  <c r="C44" i="18"/>
  <c r="C226" i="18" s="1"/>
  <c r="B44" i="18"/>
  <c r="B226" i="18" s="1"/>
  <c r="W24" i="18"/>
  <c r="V24" i="18"/>
  <c r="U24" i="18"/>
  <c r="T24" i="18"/>
  <c r="S24" i="18"/>
  <c r="R24" i="18"/>
  <c r="Q24" i="18"/>
  <c r="P24" i="18"/>
  <c r="O24" i="18"/>
  <c r="N24" i="18"/>
  <c r="M24" i="18"/>
  <c r="L24" i="18"/>
  <c r="K24" i="18"/>
  <c r="J24" i="18"/>
  <c r="I24" i="18"/>
  <c r="H24" i="18"/>
  <c r="G24" i="18"/>
  <c r="F24" i="18"/>
  <c r="E24" i="18"/>
  <c r="D24" i="18"/>
  <c r="C24" i="18"/>
  <c r="B24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W16" i="18"/>
  <c r="W223" i="18" s="1"/>
  <c r="V16" i="18"/>
  <c r="V223" i="18" s="1"/>
  <c r="U16" i="18"/>
  <c r="T16" i="18"/>
  <c r="T166" i="18" s="1"/>
  <c r="S16" i="18"/>
  <c r="R16" i="18"/>
  <c r="Q16" i="18"/>
  <c r="Q166" i="18" s="1"/>
  <c r="P16" i="18"/>
  <c r="P223" i="18" s="1"/>
  <c r="O16" i="18"/>
  <c r="O223" i="18" s="1"/>
  <c r="N16" i="18"/>
  <c r="N223" i="18" s="1"/>
  <c r="M16" i="18"/>
  <c r="M223" i="18" s="1"/>
  <c r="L16" i="18"/>
  <c r="L166" i="18" s="1"/>
  <c r="K16" i="18"/>
  <c r="K96" i="16" s="1"/>
  <c r="J16" i="18"/>
  <c r="J96" i="16" s="1"/>
  <c r="I16" i="18"/>
  <c r="I166" i="18" s="1"/>
  <c r="H16" i="18"/>
  <c r="H223" i="18" s="1"/>
  <c r="G16" i="18"/>
  <c r="G223" i="18" s="1"/>
  <c r="F16" i="18"/>
  <c r="F223" i="18" s="1"/>
  <c r="E16" i="18"/>
  <c r="E223" i="18" s="1"/>
  <c r="D16" i="18"/>
  <c r="D166" i="18" s="1"/>
  <c r="C16" i="18"/>
  <c r="C96" i="16" s="1"/>
  <c r="B16" i="18"/>
  <c r="B96" i="16" s="1"/>
  <c r="P5" i="18"/>
  <c r="P217" i="18" s="1"/>
  <c r="H5" i="18"/>
  <c r="H217" i="18" s="1"/>
  <c r="A1" i="18"/>
  <c r="W249" i="17"/>
  <c r="V249" i="17"/>
  <c r="U249" i="17"/>
  <c r="T249" i="17"/>
  <c r="S249" i="17"/>
  <c r="R249" i="17"/>
  <c r="Q249" i="17"/>
  <c r="P249" i="17"/>
  <c r="O249" i="17"/>
  <c r="N249" i="17"/>
  <c r="M249" i="17"/>
  <c r="L249" i="17"/>
  <c r="K249" i="17"/>
  <c r="J249" i="17"/>
  <c r="I249" i="17"/>
  <c r="H249" i="17"/>
  <c r="G249" i="17"/>
  <c r="F249" i="17"/>
  <c r="E249" i="17"/>
  <c r="D249" i="17"/>
  <c r="C249" i="17"/>
  <c r="B249" i="17"/>
  <c r="W247" i="17"/>
  <c r="V247" i="17"/>
  <c r="U247" i="17"/>
  <c r="T247" i="17"/>
  <c r="S247" i="17"/>
  <c r="R247" i="17"/>
  <c r="Q247" i="17"/>
  <c r="P247" i="17"/>
  <c r="O247" i="17"/>
  <c r="N247" i="17"/>
  <c r="M247" i="17"/>
  <c r="L247" i="17"/>
  <c r="K247" i="17"/>
  <c r="J247" i="17"/>
  <c r="I247" i="17"/>
  <c r="H247" i="17"/>
  <c r="G247" i="17"/>
  <c r="F247" i="17"/>
  <c r="E247" i="17"/>
  <c r="D247" i="17"/>
  <c r="C247" i="17"/>
  <c r="B247" i="17"/>
  <c r="W245" i="17"/>
  <c r="V245" i="17"/>
  <c r="U245" i="17"/>
  <c r="T245" i="17"/>
  <c r="S245" i="17"/>
  <c r="R245" i="17"/>
  <c r="Q245" i="17"/>
  <c r="P245" i="17"/>
  <c r="O245" i="17"/>
  <c r="N245" i="17"/>
  <c r="M245" i="17"/>
  <c r="L245" i="17"/>
  <c r="K245" i="17"/>
  <c r="J245" i="17"/>
  <c r="I245" i="17"/>
  <c r="H245" i="17"/>
  <c r="G245" i="17"/>
  <c r="F245" i="17"/>
  <c r="E245" i="17"/>
  <c r="D245" i="17"/>
  <c r="C245" i="17"/>
  <c r="B245" i="17"/>
  <c r="W244" i="17"/>
  <c r="V244" i="17"/>
  <c r="U244" i="17"/>
  <c r="T244" i="17"/>
  <c r="S244" i="17"/>
  <c r="R244" i="17"/>
  <c r="Q244" i="17"/>
  <c r="P244" i="17"/>
  <c r="O244" i="17"/>
  <c r="N244" i="17"/>
  <c r="M244" i="17"/>
  <c r="L244" i="17"/>
  <c r="K244" i="17"/>
  <c r="J244" i="17"/>
  <c r="I244" i="17"/>
  <c r="H244" i="17"/>
  <c r="G244" i="17"/>
  <c r="F244" i="17"/>
  <c r="E244" i="17"/>
  <c r="D244" i="17"/>
  <c r="C244" i="17"/>
  <c r="B244" i="17"/>
  <c r="W243" i="17"/>
  <c r="V243" i="17"/>
  <c r="U243" i="17"/>
  <c r="T243" i="17"/>
  <c r="S243" i="17"/>
  <c r="R243" i="17"/>
  <c r="Q243" i="17"/>
  <c r="P243" i="17"/>
  <c r="O243" i="17"/>
  <c r="N243" i="17"/>
  <c r="M243" i="17"/>
  <c r="L243" i="17"/>
  <c r="K243" i="17"/>
  <c r="J243" i="17"/>
  <c r="I243" i="17"/>
  <c r="H243" i="17"/>
  <c r="G243" i="17"/>
  <c r="F243" i="17"/>
  <c r="E243" i="17"/>
  <c r="D243" i="17"/>
  <c r="C243" i="17"/>
  <c r="B243" i="17"/>
  <c r="W242" i="17"/>
  <c r="V242" i="17"/>
  <c r="U242" i="17"/>
  <c r="T242" i="17"/>
  <c r="S242" i="17"/>
  <c r="R242" i="17"/>
  <c r="Q242" i="17"/>
  <c r="P242" i="17"/>
  <c r="O242" i="17"/>
  <c r="N242" i="17"/>
  <c r="M242" i="17"/>
  <c r="L242" i="17"/>
  <c r="K242" i="17"/>
  <c r="J242" i="17"/>
  <c r="I242" i="17"/>
  <c r="H242" i="17"/>
  <c r="G242" i="17"/>
  <c r="F242" i="17"/>
  <c r="E242" i="17"/>
  <c r="D242" i="17"/>
  <c r="C242" i="17"/>
  <c r="B242" i="17"/>
  <c r="W241" i="17"/>
  <c r="V241" i="17"/>
  <c r="U241" i="17"/>
  <c r="T241" i="17"/>
  <c r="S241" i="17"/>
  <c r="R241" i="17"/>
  <c r="Q241" i="17"/>
  <c r="P241" i="17"/>
  <c r="O241" i="17"/>
  <c r="N241" i="17"/>
  <c r="M241" i="17"/>
  <c r="L241" i="17"/>
  <c r="K241" i="17"/>
  <c r="J241" i="17"/>
  <c r="I241" i="17"/>
  <c r="H241" i="17"/>
  <c r="G241" i="17"/>
  <c r="F241" i="17"/>
  <c r="E241" i="17"/>
  <c r="D241" i="17"/>
  <c r="C241" i="17"/>
  <c r="B241" i="17"/>
  <c r="W238" i="17"/>
  <c r="V238" i="17"/>
  <c r="U238" i="17"/>
  <c r="T238" i="17"/>
  <c r="S238" i="17"/>
  <c r="R238" i="17"/>
  <c r="Q238" i="17"/>
  <c r="P238" i="17"/>
  <c r="O238" i="17"/>
  <c r="N238" i="17"/>
  <c r="M238" i="17"/>
  <c r="L238" i="17"/>
  <c r="K238" i="17"/>
  <c r="J238" i="17"/>
  <c r="I238" i="17"/>
  <c r="H238" i="17"/>
  <c r="G238" i="17"/>
  <c r="F238" i="17"/>
  <c r="E238" i="17"/>
  <c r="D238" i="17"/>
  <c r="C238" i="17"/>
  <c r="B238" i="17"/>
  <c r="W236" i="17"/>
  <c r="V236" i="17"/>
  <c r="U236" i="17"/>
  <c r="T236" i="17"/>
  <c r="S236" i="17"/>
  <c r="R236" i="17"/>
  <c r="Q236" i="17"/>
  <c r="P236" i="17"/>
  <c r="O236" i="17"/>
  <c r="N236" i="17"/>
  <c r="M236" i="17"/>
  <c r="L236" i="17"/>
  <c r="K236" i="17"/>
  <c r="J236" i="17"/>
  <c r="I236" i="17"/>
  <c r="H236" i="17"/>
  <c r="G236" i="17"/>
  <c r="F236" i="17"/>
  <c r="E236" i="17"/>
  <c r="D236" i="17"/>
  <c r="C236" i="17"/>
  <c r="B236" i="17"/>
  <c r="W234" i="17"/>
  <c r="V234" i="17"/>
  <c r="U234" i="17"/>
  <c r="T234" i="17"/>
  <c r="S234" i="17"/>
  <c r="R234" i="17"/>
  <c r="Q234" i="17"/>
  <c r="P234" i="17"/>
  <c r="O234" i="17"/>
  <c r="N234" i="17"/>
  <c r="M234" i="17"/>
  <c r="L234" i="17"/>
  <c r="K234" i="17"/>
  <c r="J234" i="17"/>
  <c r="I234" i="17"/>
  <c r="H234" i="17"/>
  <c r="G234" i="17"/>
  <c r="F234" i="17"/>
  <c r="E234" i="17"/>
  <c r="D234" i="17"/>
  <c r="C234" i="17"/>
  <c r="B234" i="17"/>
  <c r="W233" i="17"/>
  <c r="V233" i="17"/>
  <c r="U233" i="17"/>
  <c r="T233" i="17"/>
  <c r="S233" i="17"/>
  <c r="R233" i="17"/>
  <c r="Q233" i="17"/>
  <c r="P233" i="17"/>
  <c r="O233" i="17"/>
  <c r="N233" i="17"/>
  <c r="M233" i="17"/>
  <c r="L233" i="17"/>
  <c r="K233" i="17"/>
  <c r="J233" i="17"/>
  <c r="I233" i="17"/>
  <c r="H233" i="17"/>
  <c r="G233" i="17"/>
  <c r="F233" i="17"/>
  <c r="E233" i="17"/>
  <c r="D233" i="17"/>
  <c r="C233" i="17"/>
  <c r="B233" i="17"/>
  <c r="W232" i="17"/>
  <c r="V232" i="17"/>
  <c r="U232" i="17"/>
  <c r="T232" i="17"/>
  <c r="S232" i="17"/>
  <c r="R232" i="17"/>
  <c r="Q232" i="17"/>
  <c r="P232" i="17"/>
  <c r="O232" i="17"/>
  <c r="N232" i="17"/>
  <c r="M232" i="17"/>
  <c r="L232" i="17"/>
  <c r="K232" i="17"/>
  <c r="J232" i="17"/>
  <c r="I232" i="17"/>
  <c r="H232" i="17"/>
  <c r="G232" i="17"/>
  <c r="F232" i="17"/>
  <c r="E232" i="17"/>
  <c r="D232" i="17"/>
  <c r="C232" i="17"/>
  <c r="B232" i="17"/>
  <c r="W231" i="17"/>
  <c r="V231" i="17"/>
  <c r="U231" i="17"/>
  <c r="T231" i="17"/>
  <c r="S231" i="17"/>
  <c r="R231" i="17"/>
  <c r="Q231" i="17"/>
  <c r="P231" i="17"/>
  <c r="O231" i="17"/>
  <c r="N231" i="17"/>
  <c r="M231" i="17"/>
  <c r="L231" i="17"/>
  <c r="K231" i="17"/>
  <c r="J231" i="17"/>
  <c r="I231" i="17"/>
  <c r="H231" i="17"/>
  <c r="G231" i="17"/>
  <c r="F231" i="17"/>
  <c r="E231" i="17"/>
  <c r="D231" i="17"/>
  <c r="C231" i="17"/>
  <c r="B231" i="17"/>
  <c r="W230" i="17"/>
  <c r="V230" i="17"/>
  <c r="U230" i="17"/>
  <c r="T230" i="17"/>
  <c r="S230" i="17"/>
  <c r="R230" i="17"/>
  <c r="Q230" i="17"/>
  <c r="P230" i="17"/>
  <c r="O230" i="17"/>
  <c r="N230" i="17"/>
  <c r="M230" i="17"/>
  <c r="L230" i="17"/>
  <c r="K230" i="17"/>
  <c r="J230" i="17"/>
  <c r="I230" i="17"/>
  <c r="H230" i="17"/>
  <c r="G230" i="17"/>
  <c r="F230" i="17"/>
  <c r="E230" i="17"/>
  <c r="D230" i="17"/>
  <c r="C230" i="17"/>
  <c r="B230" i="17"/>
  <c r="W227" i="17"/>
  <c r="V227" i="17"/>
  <c r="U227" i="17"/>
  <c r="T227" i="17"/>
  <c r="S227" i="17"/>
  <c r="R227" i="17"/>
  <c r="Q227" i="17"/>
  <c r="P227" i="17"/>
  <c r="O227" i="17"/>
  <c r="N227" i="17"/>
  <c r="M227" i="17"/>
  <c r="L227" i="17"/>
  <c r="K227" i="17"/>
  <c r="J227" i="17"/>
  <c r="I227" i="17"/>
  <c r="H227" i="17"/>
  <c r="G227" i="17"/>
  <c r="F227" i="17"/>
  <c r="E227" i="17"/>
  <c r="D227" i="17"/>
  <c r="C227" i="17"/>
  <c r="B227" i="17"/>
  <c r="W225" i="17"/>
  <c r="V225" i="17"/>
  <c r="U225" i="17"/>
  <c r="T225" i="17"/>
  <c r="S225" i="17"/>
  <c r="R225" i="17"/>
  <c r="Q225" i="17"/>
  <c r="P225" i="17"/>
  <c r="O225" i="17"/>
  <c r="N225" i="17"/>
  <c r="M225" i="17"/>
  <c r="L225" i="17"/>
  <c r="K225" i="17"/>
  <c r="J225" i="17"/>
  <c r="I225" i="17"/>
  <c r="H225" i="17"/>
  <c r="G225" i="17"/>
  <c r="F225" i="17"/>
  <c r="E225" i="17"/>
  <c r="D225" i="17"/>
  <c r="C225" i="17"/>
  <c r="B225" i="17"/>
  <c r="W224" i="17"/>
  <c r="V224" i="17"/>
  <c r="U224" i="17"/>
  <c r="T224" i="17"/>
  <c r="S224" i="17"/>
  <c r="R224" i="17"/>
  <c r="Q224" i="17"/>
  <c r="P224" i="17"/>
  <c r="O224" i="17"/>
  <c r="N224" i="17"/>
  <c r="M224" i="17"/>
  <c r="L224" i="17"/>
  <c r="K224" i="17"/>
  <c r="J224" i="17"/>
  <c r="I224" i="17"/>
  <c r="H224" i="17"/>
  <c r="G224" i="17"/>
  <c r="F224" i="17"/>
  <c r="E224" i="17"/>
  <c r="D224" i="17"/>
  <c r="C224" i="17"/>
  <c r="B224" i="17"/>
  <c r="W223" i="17"/>
  <c r="V223" i="17"/>
  <c r="U223" i="17"/>
  <c r="T223" i="17"/>
  <c r="S223" i="17"/>
  <c r="R223" i="17"/>
  <c r="Q223" i="17"/>
  <c r="P223" i="17"/>
  <c r="O223" i="17"/>
  <c r="N223" i="17"/>
  <c r="M223" i="17"/>
  <c r="L223" i="17"/>
  <c r="K223" i="17"/>
  <c r="J223" i="17"/>
  <c r="I223" i="17"/>
  <c r="H223" i="17"/>
  <c r="G223" i="17"/>
  <c r="F223" i="17"/>
  <c r="E223" i="17"/>
  <c r="D223" i="17"/>
  <c r="C223" i="17"/>
  <c r="B223" i="17"/>
  <c r="W222" i="17"/>
  <c r="V222" i="17"/>
  <c r="U222" i="17"/>
  <c r="T222" i="17"/>
  <c r="S222" i="17"/>
  <c r="R222" i="17"/>
  <c r="Q222" i="17"/>
  <c r="P222" i="17"/>
  <c r="O222" i="17"/>
  <c r="N222" i="17"/>
  <c r="M222" i="17"/>
  <c r="L222" i="17"/>
  <c r="K222" i="17"/>
  <c r="J222" i="17"/>
  <c r="I222" i="17"/>
  <c r="H222" i="17"/>
  <c r="G222" i="17"/>
  <c r="F222" i="17"/>
  <c r="E222" i="17"/>
  <c r="D222" i="17"/>
  <c r="C222" i="17"/>
  <c r="B222" i="17"/>
  <c r="W221" i="17"/>
  <c r="V221" i="17"/>
  <c r="U221" i="17"/>
  <c r="T221" i="17"/>
  <c r="S221" i="17"/>
  <c r="R221" i="17"/>
  <c r="Q221" i="17"/>
  <c r="P221" i="17"/>
  <c r="O221" i="17"/>
  <c r="N221" i="17"/>
  <c r="M221" i="17"/>
  <c r="L221" i="17"/>
  <c r="K221" i="17"/>
  <c r="J221" i="17"/>
  <c r="I221" i="17"/>
  <c r="H221" i="17"/>
  <c r="G221" i="17"/>
  <c r="F221" i="17"/>
  <c r="E221" i="17"/>
  <c r="D221" i="17"/>
  <c r="C221" i="17"/>
  <c r="B221" i="17"/>
  <c r="W220" i="17"/>
  <c r="V220" i="17"/>
  <c r="U220" i="17"/>
  <c r="T220" i="17"/>
  <c r="S220" i="17"/>
  <c r="R220" i="17"/>
  <c r="Q220" i="17"/>
  <c r="P220" i="17"/>
  <c r="O220" i="17"/>
  <c r="N220" i="17"/>
  <c r="M220" i="17"/>
  <c r="L220" i="17"/>
  <c r="K220" i="17"/>
  <c r="J220" i="17"/>
  <c r="I220" i="17"/>
  <c r="H220" i="17"/>
  <c r="G220" i="17"/>
  <c r="F220" i="17"/>
  <c r="E220" i="17"/>
  <c r="D220" i="17"/>
  <c r="C220" i="17"/>
  <c r="B220" i="17"/>
  <c r="W219" i="17"/>
  <c r="V219" i="17"/>
  <c r="U219" i="17"/>
  <c r="T219" i="17"/>
  <c r="S219" i="17"/>
  <c r="R219" i="17"/>
  <c r="Q219" i="17"/>
  <c r="P219" i="17"/>
  <c r="O219" i="17"/>
  <c r="N219" i="17"/>
  <c r="M219" i="17"/>
  <c r="L219" i="17"/>
  <c r="K219" i="17"/>
  <c r="J219" i="17"/>
  <c r="I219" i="17"/>
  <c r="H219" i="17"/>
  <c r="G219" i="17"/>
  <c r="F219" i="17"/>
  <c r="E219" i="17"/>
  <c r="D219" i="17"/>
  <c r="C219" i="17"/>
  <c r="B219" i="17"/>
  <c r="W218" i="17"/>
  <c r="V218" i="17"/>
  <c r="U218" i="17"/>
  <c r="T218" i="17"/>
  <c r="S218" i="17"/>
  <c r="R218" i="17"/>
  <c r="Q218" i="17"/>
  <c r="P218" i="17"/>
  <c r="O218" i="17"/>
  <c r="N218" i="17"/>
  <c r="M218" i="17"/>
  <c r="L218" i="17"/>
  <c r="K218" i="17"/>
  <c r="J218" i="17"/>
  <c r="I218" i="17"/>
  <c r="H218" i="17"/>
  <c r="G218" i="17"/>
  <c r="F218" i="17"/>
  <c r="E218" i="17"/>
  <c r="D218" i="17"/>
  <c r="C218" i="17"/>
  <c r="B218" i="17"/>
  <c r="W213" i="17"/>
  <c r="V213" i="17"/>
  <c r="U213" i="17"/>
  <c r="T213" i="17"/>
  <c r="S213" i="17"/>
  <c r="R213" i="17"/>
  <c r="Q213" i="17"/>
  <c r="P213" i="17"/>
  <c r="O213" i="17"/>
  <c r="N213" i="17"/>
  <c r="M213" i="17"/>
  <c r="L213" i="17"/>
  <c r="K213" i="17"/>
  <c r="J213" i="17"/>
  <c r="I213" i="17"/>
  <c r="H213" i="17"/>
  <c r="G213" i="17"/>
  <c r="F213" i="17"/>
  <c r="E213" i="17"/>
  <c r="D213" i="17"/>
  <c r="C213" i="17"/>
  <c r="B213" i="17"/>
  <c r="W212" i="17"/>
  <c r="V212" i="17"/>
  <c r="U212" i="17"/>
  <c r="T212" i="17"/>
  <c r="S212" i="17"/>
  <c r="R212" i="17"/>
  <c r="Q212" i="17"/>
  <c r="P212" i="17"/>
  <c r="O212" i="17"/>
  <c r="N212" i="17"/>
  <c r="M212" i="17"/>
  <c r="L212" i="17"/>
  <c r="K212" i="17"/>
  <c r="J212" i="17"/>
  <c r="I212" i="17"/>
  <c r="H212" i="17"/>
  <c r="G212" i="17"/>
  <c r="F212" i="17"/>
  <c r="E212" i="17"/>
  <c r="D212" i="17"/>
  <c r="C212" i="17"/>
  <c r="B212" i="17"/>
  <c r="W211" i="17"/>
  <c r="V211" i="17"/>
  <c r="U211" i="17"/>
  <c r="T211" i="17"/>
  <c r="S211" i="17"/>
  <c r="R211" i="17"/>
  <c r="Q211" i="17"/>
  <c r="P211" i="17"/>
  <c r="O211" i="17"/>
  <c r="N211" i="17"/>
  <c r="M211" i="17"/>
  <c r="L211" i="17"/>
  <c r="K211" i="17"/>
  <c r="J211" i="17"/>
  <c r="I211" i="17"/>
  <c r="H211" i="17"/>
  <c r="G211" i="17"/>
  <c r="F211" i="17"/>
  <c r="E211" i="17"/>
  <c r="D211" i="17"/>
  <c r="C211" i="17"/>
  <c r="B211" i="17"/>
  <c r="W210" i="17"/>
  <c r="V210" i="17"/>
  <c r="U210" i="17"/>
  <c r="T210" i="17"/>
  <c r="S210" i="17"/>
  <c r="R210" i="17"/>
  <c r="Q210" i="17"/>
  <c r="P210" i="17"/>
  <c r="O210" i="17"/>
  <c r="N210" i="17"/>
  <c r="M210" i="17"/>
  <c r="L210" i="17"/>
  <c r="K210" i="17"/>
  <c r="J210" i="17"/>
  <c r="I210" i="17"/>
  <c r="H210" i="17"/>
  <c r="G210" i="17"/>
  <c r="F210" i="17"/>
  <c r="E210" i="17"/>
  <c r="D210" i="17"/>
  <c r="C210" i="17"/>
  <c r="B210" i="17"/>
  <c r="W208" i="17"/>
  <c r="V208" i="17"/>
  <c r="U208" i="17"/>
  <c r="T208" i="17"/>
  <c r="S208" i="17"/>
  <c r="R208" i="17"/>
  <c r="Q208" i="17"/>
  <c r="P208" i="17"/>
  <c r="O208" i="17"/>
  <c r="N208" i="17"/>
  <c r="M208" i="17"/>
  <c r="L208" i="17"/>
  <c r="K208" i="17"/>
  <c r="J208" i="17"/>
  <c r="I208" i="17"/>
  <c r="H208" i="17"/>
  <c r="G208" i="17"/>
  <c r="F208" i="17"/>
  <c r="E208" i="17"/>
  <c r="D208" i="17"/>
  <c r="C208" i="17"/>
  <c r="B208" i="17"/>
  <c r="W207" i="17"/>
  <c r="V207" i="17"/>
  <c r="U207" i="17"/>
  <c r="T207" i="17"/>
  <c r="S207" i="17"/>
  <c r="R207" i="17"/>
  <c r="Q207" i="17"/>
  <c r="P207" i="17"/>
  <c r="O207" i="17"/>
  <c r="N207" i="17"/>
  <c r="M207" i="17"/>
  <c r="L207" i="17"/>
  <c r="K207" i="17"/>
  <c r="J207" i="17"/>
  <c r="I207" i="17"/>
  <c r="H207" i="17"/>
  <c r="G207" i="17"/>
  <c r="F207" i="17"/>
  <c r="E207" i="17"/>
  <c r="D207" i="17"/>
  <c r="C207" i="17"/>
  <c r="B207" i="17"/>
  <c r="W206" i="17"/>
  <c r="V206" i="17"/>
  <c r="U206" i="17"/>
  <c r="T206" i="17"/>
  <c r="S206" i="17"/>
  <c r="R206" i="17"/>
  <c r="Q206" i="17"/>
  <c r="P206" i="17"/>
  <c r="O206" i="17"/>
  <c r="N206" i="17"/>
  <c r="M206" i="17"/>
  <c r="L206" i="17"/>
  <c r="K206" i="17"/>
  <c r="J206" i="17"/>
  <c r="I206" i="17"/>
  <c r="H206" i="17"/>
  <c r="G206" i="17"/>
  <c r="F206" i="17"/>
  <c r="E206" i="17"/>
  <c r="D206" i="17"/>
  <c r="C206" i="17"/>
  <c r="B206" i="17"/>
  <c r="W205" i="17"/>
  <c r="V205" i="17"/>
  <c r="U205" i="17"/>
  <c r="T205" i="17"/>
  <c r="S205" i="17"/>
  <c r="R205" i="17"/>
  <c r="Q205" i="17"/>
  <c r="P205" i="17"/>
  <c r="O205" i="17"/>
  <c r="N205" i="17"/>
  <c r="M205" i="17"/>
  <c r="L205" i="17"/>
  <c r="K205" i="17"/>
  <c r="J205" i="17"/>
  <c r="I205" i="17"/>
  <c r="H205" i="17"/>
  <c r="G205" i="17"/>
  <c r="F205" i="17"/>
  <c r="E205" i="17"/>
  <c r="D205" i="17"/>
  <c r="C205" i="17"/>
  <c r="B205" i="17"/>
  <c r="W204" i="17"/>
  <c r="V204" i="17"/>
  <c r="U204" i="17"/>
  <c r="T204" i="17"/>
  <c r="S204" i="17"/>
  <c r="R204" i="17"/>
  <c r="Q204" i="17"/>
  <c r="P204" i="17"/>
  <c r="O204" i="17"/>
  <c r="N204" i="17"/>
  <c r="M204" i="17"/>
  <c r="L204" i="17"/>
  <c r="K204" i="17"/>
  <c r="J204" i="17"/>
  <c r="I204" i="17"/>
  <c r="H204" i="17"/>
  <c r="G204" i="17"/>
  <c r="F204" i="17"/>
  <c r="E204" i="17"/>
  <c r="D204" i="17"/>
  <c r="C204" i="17"/>
  <c r="B204" i="17"/>
  <c r="V203" i="17"/>
  <c r="E203" i="17"/>
  <c r="W202" i="17"/>
  <c r="V202" i="17"/>
  <c r="U202" i="17"/>
  <c r="T202" i="17"/>
  <c r="S202" i="17"/>
  <c r="R202" i="17"/>
  <c r="Q202" i="17"/>
  <c r="P202" i="17"/>
  <c r="O202" i="17"/>
  <c r="N202" i="17"/>
  <c r="M202" i="17"/>
  <c r="L202" i="17"/>
  <c r="K202" i="17"/>
  <c r="J202" i="17"/>
  <c r="I202" i="17"/>
  <c r="H202" i="17"/>
  <c r="G202" i="17"/>
  <c r="F202" i="17"/>
  <c r="E202" i="17"/>
  <c r="D202" i="17"/>
  <c r="C202" i="17"/>
  <c r="B202" i="17"/>
  <c r="W201" i="17"/>
  <c r="V201" i="17"/>
  <c r="U201" i="17"/>
  <c r="T201" i="17"/>
  <c r="S201" i="17"/>
  <c r="R201" i="17"/>
  <c r="Q201" i="17"/>
  <c r="P201" i="17"/>
  <c r="O201" i="17"/>
  <c r="N201" i="17"/>
  <c r="M201" i="17"/>
  <c r="L201" i="17"/>
  <c r="K201" i="17"/>
  <c r="J201" i="17"/>
  <c r="I201" i="17"/>
  <c r="H201" i="17"/>
  <c r="G201" i="17"/>
  <c r="F201" i="17"/>
  <c r="E201" i="17"/>
  <c r="D201" i="17"/>
  <c r="C201" i="17"/>
  <c r="B201" i="17"/>
  <c r="W200" i="17"/>
  <c r="V200" i="17"/>
  <c r="U200" i="17"/>
  <c r="T200" i="17"/>
  <c r="S200" i="17"/>
  <c r="R200" i="17"/>
  <c r="Q200" i="17"/>
  <c r="P200" i="17"/>
  <c r="O200" i="17"/>
  <c r="N200" i="17"/>
  <c r="M200" i="17"/>
  <c r="L200" i="17"/>
  <c r="K200" i="17"/>
  <c r="J200" i="17"/>
  <c r="I200" i="17"/>
  <c r="H200" i="17"/>
  <c r="G200" i="17"/>
  <c r="F200" i="17"/>
  <c r="E200" i="17"/>
  <c r="D200" i="17"/>
  <c r="C200" i="17"/>
  <c r="B200" i="17"/>
  <c r="W199" i="17"/>
  <c r="V199" i="17"/>
  <c r="U199" i="17"/>
  <c r="T199" i="17"/>
  <c r="S199" i="17"/>
  <c r="R199" i="17"/>
  <c r="Q199" i="17"/>
  <c r="P199" i="17"/>
  <c r="O199" i="17"/>
  <c r="N199" i="17"/>
  <c r="M199" i="17"/>
  <c r="L199" i="17"/>
  <c r="K199" i="17"/>
  <c r="J199" i="17"/>
  <c r="I199" i="17"/>
  <c r="H199" i="17"/>
  <c r="G199" i="17"/>
  <c r="F199" i="17"/>
  <c r="E199" i="17"/>
  <c r="D199" i="17"/>
  <c r="C199" i="17"/>
  <c r="B199" i="17"/>
  <c r="W198" i="17"/>
  <c r="V198" i="17"/>
  <c r="U198" i="17"/>
  <c r="T198" i="17"/>
  <c r="S198" i="17"/>
  <c r="R198" i="17"/>
  <c r="Q198" i="17"/>
  <c r="P198" i="17"/>
  <c r="O198" i="17"/>
  <c r="N198" i="17"/>
  <c r="M198" i="17"/>
  <c r="L198" i="17"/>
  <c r="K198" i="17"/>
  <c r="J198" i="17"/>
  <c r="I198" i="17"/>
  <c r="H198" i="17"/>
  <c r="G198" i="17"/>
  <c r="F198" i="17"/>
  <c r="E198" i="17"/>
  <c r="D198" i="17"/>
  <c r="C198" i="17"/>
  <c r="B198" i="17"/>
  <c r="W194" i="17"/>
  <c r="V194" i="17"/>
  <c r="U194" i="17"/>
  <c r="T194" i="17"/>
  <c r="S194" i="17"/>
  <c r="R194" i="17"/>
  <c r="Q194" i="17"/>
  <c r="P194" i="17"/>
  <c r="O194" i="17"/>
  <c r="N194" i="17"/>
  <c r="M194" i="17"/>
  <c r="L194" i="17"/>
  <c r="K194" i="17"/>
  <c r="J194" i="17"/>
  <c r="I194" i="17"/>
  <c r="H194" i="17"/>
  <c r="G194" i="17"/>
  <c r="F194" i="17"/>
  <c r="E194" i="17"/>
  <c r="D194" i="17"/>
  <c r="C194" i="17"/>
  <c r="B194" i="17"/>
  <c r="W193" i="17"/>
  <c r="V193" i="17"/>
  <c r="U193" i="17"/>
  <c r="T193" i="17"/>
  <c r="S193" i="17"/>
  <c r="R193" i="17"/>
  <c r="Q193" i="17"/>
  <c r="P193" i="17"/>
  <c r="O193" i="17"/>
  <c r="N193" i="17"/>
  <c r="M193" i="17"/>
  <c r="L193" i="17"/>
  <c r="K193" i="17"/>
  <c r="J193" i="17"/>
  <c r="I193" i="17"/>
  <c r="H193" i="17"/>
  <c r="G193" i="17"/>
  <c r="F193" i="17"/>
  <c r="E193" i="17"/>
  <c r="D193" i="17"/>
  <c r="C193" i="17"/>
  <c r="B193" i="17"/>
  <c r="W192" i="17"/>
  <c r="V192" i="17"/>
  <c r="U192" i="17"/>
  <c r="T192" i="17"/>
  <c r="S192" i="17"/>
  <c r="R192" i="17"/>
  <c r="Q192" i="17"/>
  <c r="P192" i="17"/>
  <c r="O192" i="17"/>
  <c r="N192" i="17"/>
  <c r="M192" i="17"/>
  <c r="L192" i="17"/>
  <c r="K192" i="17"/>
  <c r="J192" i="17"/>
  <c r="I192" i="17"/>
  <c r="H192" i="17"/>
  <c r="G192" i="17"/>
  <c r="F192" i="17"/>
  <c r="E192" i="17"/>
  <c r="D192" i="17"/>
  <c r="C192" i="17"/>
  <c r="B192" i="17"/>
  <c r="W191" i="17"/>
  <c r="V191" i="17"/>
  <c r="U191" i="17"/>
  <c r="T191" i="17"/>
  <c r="S191" i="17"/>
  <c r="R191" i="17"/>
  <c r="Q191" i="17"/>
  <c r="P191" i="17"/>
  <c r="O191" i="17"/>
  <c r="N191" i="17"/>
  <c r="M191" i="17"/>
  <c r="L191" i="17"/>
  <c r="K191" i="17"/>
  <c r="J191" i="17"/>
  <c r="I191" i="17"/>
  <c r="H191" i="17"/>
  <c r="G191" i="17"/>
  <c r="F191" i="17"/>
  <c r="E191" i="17"/>
  <c r="D191" i="17"/>
  <c r="C191" i="17"/>
  <c r="B191" i="17"/>
  <c r="W190" i="17"/>
  <c r="O190" i="17"/>
  <c r="W189" i="17"/>
  <c r="V189" i="17"/>
  <c r="U189" i="17"/>
  <c r="T189" i="17"/>
  <c r="S189" i="17"/>
  <c r="R189" i="17"/>
  <c r="Q189" i="17"/>
  <c r="P189" i="17"/>
  <c r="O189" i="17"/>
  <c r="N189" i="17"/>
  <c r="M189" i="17"/>
  <c r="L189" i="17"/>
  <c r="K189" i="17"/>
  <c r="J189" i="17"/>
  <c r="I189" i="17"/>
  <c r="H189" i="17"/>
  <c r="G189" i="17"/>
  <c r="F189" i="17"/>
  <c r="E189" i="17"/>
  <c r="D189" i="17"/>
  <c r="C189" i="17"/>
  <c r="B189" i="17"/>
  <c r="W188" i="17"/>
  <c r="V188" i="17"/>
  <c r="U188" i="17"/>
  <c r="T188" i="17"/>
  <c r="S188" i="17"/>
  <c r="R188" i="17"/>
  <c r="Q188" i="17"/>
  <c r="P188" i="17"/>
  <c r="O188" i="17"/>
  <c r="N188" i="17"/>
  <c r="M188" i="17"/>
  <c r="L188" i="17"/>
  <c r="K188" i="17"/>
  <c r="J188" i="17"/>
  <c r="I188" i="17"/>
  <c r="H188" i="17"/>
  <c r="G188" i="17"/>
  <c r="F188" i="17"/>
  <c r="E188" i="17"/>
  <c r="D188" i="17"/>
  <c r="C188" i="17"/>
  <c r="B188" i="17"/>
  <c r="W187" i="17"/>
  <c r="V187" i="17"/>
  <c r="U187" i="17"/>
  <c r="T187" i="17"/>
  <c r="S187" i="17"/>
  <c r="R187" i="17"/>
  <c r="Q187" i="17"/>
  <c r="P187" i="17"/>
  <c r="O187" i="17"/>
  <c r="N187" i="17"/>
  <c r="M187" i="17"/>
  <c r="L187" i="17"/>
  <c r="K187" i="17"/>
  <c r="J187" i="17"/>
  <c r="I187" i="17"/>
  <c r="H187" i="17"/>
  <c r="G187" i="17"/>
  <c r="F187" i="17"/>
  <c r="E187" i="17"/>
  <c r="D187" i="17"/>
  <c r="C187" i="17"/>
  <c r="B187" i="17"/>
  <c r="W186" i="17"/>
  <c r="V186" i="17"/>
  <c r="U186" i="17"/>
  <c r="T186" i="17"/>
  <c r="S186" i="17"/>
  <c r="R186" i="17"/>
  <c r="Q186" i="17"/>
  <c r="P186" i="17"/>
  <c r="O186" i="17"/>
  <c r="N186" i="17"/>
  <c r="M186" i="17"/>
  <c r="L186" i="17"/>
  <c r="K186" i="17"/>
  <c r="J186" i="17"/>
  <c r="I186" i="17"/>
  <c r="H186" i="17"/>
  <c r="G186" i="17"/>
  <c r="F186" i="17"/>
  <c r="E186" i="17"/>
  <c r="D186" i="17"/>
  <c r="C186" i="17"/>
  <c r="B186" i="17"/>
  <c r="W185" i="17"/>
  <c r="V185" i="17"/>
  <c r="U185" i="17"/>
  <c r="T185" i="17"/>
  <c r="S185" i="17"/>
  <c r="R185" i="17"/>
  <c r="Q185" i="17"/>
  <c r="P185" i="17"/>
  <c r="O185" i="17"/>
  <c r="N185" i="17"/>
  <c r="M185" i="17"/>
  <c r="L185" i="17"/>
  <c r="K185" i="17"/>
  <c r="J185" i="17"/>
  <c r="I185" i="17"/>
  <c r="H185" i="17"/>
  <c r="G185" i="17"/>
  <c r="F185" i="17"/>
  <c r="E185" i="17"/>
  <c r="D185" i="17"/>
  <c r="C185" i="17"/>
  <c r="B185" i="17"/>
  <c r="W183" i="17"/>
  <c r="V183" i="17"/>
  <c r="U183" i="17"/>
  <c r="T183" i="17"/>
  <c r="S183" i="17"/>
  <c r="R183" i="17"/>
  <c r="Q183" i="17"/>
  <c r="P183" i="17"/>
  <c r="O183" i="17"/>
  <c r="N183" i="17"/>
  <c r="M183" i="17"/>
  <c r="L183" i="17"/>
  <c r="K183" i="17"/>
  <c r="J183" i="17"/>
  <c r="I183" i="17"/>
  <c r="H183" i="17"/>
  <c r="G183" i="17"/>
  <c r="F183" i="17"/>
  <c r="E183" i="17"/>
  <c r="D183" i="17"/>
  <c r="C183" i="17"/>
  <c r="B183" i="17"/>
  <c r="W182" i="17"/>
  <c r="V182" i="17"/>
  <c r="U182" i="17"/>
  <c r="T182" i="17"/>
  <c r="S182" i="17"/>
  <c r="R182" i="17"/>
  <c r="Q182" i="17"/>
  <c r="P182" i="17"/>
  <c r="O182" i="17"/>
  <c r="N182" i="17"/>
  <c r="M182" i="17"/>
  <c r="L182" i="17"/>
  <c r="K182" i="17"/>
  <c r="J182" i="17"/>
  <c r="I182" i="17"/>
  <c r="H182" i="17"/>
  <c r="G182" i="17"/>
  <c r="F182" i="17"/>
  <c r="E182" i="17"/>
  <c r="D182" i="17"/>
  <c r="C182" i="17"/>
  <c r="B182" i="17"/>
  <c r="W181" i="17"/>
  <c r="V181" i="17"/>
  <c r="U181" i="17"/>
  <c r="T181" i="17"/>
  <c r="S181" i="17"/>
  <c r="R181" i="17"/>
  <c r="Q181" i="17"/>
  <c r="P181" i="17"/>
  <c r="O181" i="17"/>
  <c r="N181" i="17"/>
  <c r="M181" i="17"/>
  <c r="L181" i="17"/>
  <c r="K181" i="17"/>
  <c r="J181" i="17"/>
  <c r="I181" i="17"/>
  <c r="H181" i="17"/>
  <c r="G181" i="17"/>
  <c r="F181" i="17"/>
  <c r="E181" i="17"/>
  <c r="D181" i="17"/>
  <c r="C181" i="17"/>
  <c r="B181" i="17"/>
  <c r="W180" i="17"/>
  <c r="V180" i="17"/>
  <c r="U180" i="17"/>
  <c r="T180" i="17"/>
  <c r="S180" i="17"/>
  <c r="R180" i="17"/>
  <c r="Q180" i="17"/>
  <c r="P180" i="17"/>
  <c r="O180" i="17"/>
  <c r="N180" i="17"/>
  <c r="M180" i="17"/>
  <c r="L180" i="17"/>
  <c r="K180" i="17"/>
  <c r="J180" i="17"/>
  <c r="I180" i="17"/>
  <c r="H180" i="17"/>
  <c r="G180" i="17"/>
  <c r="F180" i="17"/>
  <c r="E180" i="17"/>
  <c r="D180" i="17"/>
  <c r="C180" i="17"/>
  <c r="B180" i="17"/>
  <c r="W179" i="17"/>
  <c r="V179" i="17"/>
  <c r="U179" i="17"/>
  <c r="T179" i="17"/>
  <c r="S179" i="17"/>
  <c r="R179" i="17"/>
  <c r="Q179" i="17"/>
  <c r="P179" i="17"/>
  <c r="O179" i="17"/>
  <c r="N179" i="17"/>
  <c r="M179" i="17"/>
  <c r="L179" i="17"/>
  <c r="K179" i="17"/>
  <c r="J179" i="17"/>
  <c r="I179" i="17"/>
  <c r="H179" i="17"/>
  <c r="G179" i="17"/>
  <c r="F179" i="17"/>
  <c r="E179" i="17"/>
  <c r="D179" i="17"/>
  <c r="C179" i="17"/>
  <c r="B179" i="17"/>
  <c r="W175" i="17"/>
  <c r="V175" i="17"/>
  <c r="U175" i="17"/>
  <c r="T175" i="17"/>
  <c r="S175" i="17"/>
  <c r="R175" i="17"/>
  <c r="Q175" i="17"/>
  <c r="P175" i="17"/>
  <c r="O175" i="17"/>
  <c r="N175" i="17"/>
  <c r="M175" i="17"/>
  <c r="L175" i="17"/>
  <c r="K175" i="17"/>
  <c r="J175" i="17"/>
  <c r="I175" i="17"/>
  <c r="H175" i="17"/>
  <c r="G175" i="17"/>
  <c r="F175" i="17"/>
  <c r="E175" i="17"/>
  <c r="D175" i="17"/>
  <c r="C175" i="17"/>
  <c r="B175" i="17"/>
  <c r="W174" i="17"/>
  <c r="V174" i="17"/>
  <c r="U174" i="17"/>
  <c r="T174" i="17"/>
  <c r="S174" i="17"/>
  <c r="R174" i="17"/>
  <c r="Q174" i="17"/>
  <c r="P174" i="17"/>
  <c r="O174" i="17"/>
  <c r="N174" i="17"/>
  <c r="M174" i="17"/>
  <c r="L174" i="17"/>
  <c r="K174" i="17"/>
  <c r="J174" i="17"/>
  <c r="I174" i="17"/>
  <c r="H174" i="17"/>
  <c r="G174" i="17"/>
  <c r="F174" i="17"/>
  <c r="E174" i="17"/>
  <c r="D174" i="17"/>
  <c r="C174" i="17"/>
  <c r="B174" i="17"/>
  <c r="W173" i="17"/>
  <c r="V173" i="17"/>
  <c r="U173" i="17"/>
  <c r="T173" i="17"/>
  <c r="S173" i="17"/>
  <c r="R173" i="17"/>
  <c r="Q173" i="17"/>
  <c r="P173" i="17"/>
  <c r="O173" i="17"/>
  <c r="N173" i="17"/>
  <c r="M173" i="17"/>
  <c r="L173" i="17"/>
  <c r="K173" i="17"/>
  <c r="J173" i="17"/>
  <c r="I173" i="17"/>
  <c r="H173" i="17"/>
  <c r="G173" i="17"/>
  <c r="F173" i="17"/>
  <c r="E173" i="17"/>
  <c r="D173" i="17"/>
  <c r="C173" i="17"/>
  <c r="B173" i="17"/>
  <c r="W172" i="17"/>
  <c r="V172" i="17"/>
  <c r="U172" i="17"/>
  <c r="T172" i="17"/>
  <c r="S172" i="17"/>
  <c r="R172" i="17"/>
  <c r="Q172" i="17"/>
  <c r="P172" i="17"/>
  <c r="O172" i="17"/>
  <c r="N172" i="17"/>
  <c r="M172" i="17"/>
  <c r="L172" i="17"/>
  <c r="K172" i="17"/>
  <c r="J172" i="17"/>
  <c r="I172" i="17"/>
  <c r="H172" i="17"/>
  <c r="G172" i="17"/>
  <c r="F172" i="17"/>
  <c r="E172" i="17"/>
  <c r="D172" i="17"/>
  <c r="C172" i="17"/>
  <c r="B172" i="17"/>
  <c r="W170" i="17"/>
  <c r="V170" i="17"/>
  <c r="U170" i="17"/>
  <c r="T170" i="17"/>
  <c r="S170" i="17"/>
  <c r="R170" i="17"/>
  <c r="Q170" i="17"/>
  <c r="P170" i="17"/>
  <c r="O170" i="17"/>
  <c r="N170" i="17"/>
  <c r="M170" i="17"/>
  <c r="L170" i="17"/>
  <c r="K170" i="17"/>
  <c r="J170" i="17"/>
  <c r="I170" i="17"/>
  <c r="H170" i="17"/>
  <c r="G170" i="17"/>
  <c r="F170" i="17"/>
  <c r="E170" i="17"/>
  <c r="D170" i="17"/>
  <c r="C170" i="17"/>
  <c r="B170" i="17"/>
  <c r="W169" i="17"/>
  <c r="V169" i="17"/>
  <c r="U169" i="17"/>
  <c r="T169" i="17"/>
  <c r="S169" i="17"/>
  <c r="R169" i="17"/>
  <c r="Q169" i="17"/>
  <c r="P169" i="17"/>
  <c r="O169" i="17"/>
  <c r="N169" i="17"/>
  <c r="M169" i="17"/>
  <c r="L169" i="17"/>
  <c r="K169" i="17"/>
  <c r="J169" i="17"/>
  <c r="I169" i="17"/>
  <c r="H169" i="17"/>
  <c r="G169" i="17"/>
  <c r="F169" i="17"/>
  <c r="E169" i="17"/>
  <c r="D169" i="17"/>
  <c r="C169" i="17"/>
  <c r="B169" i="17"/>
  <c r="W168" i="17"/>
  <c r="V168" i="17"/>
  <c r="U168" i="17"/>
  <c r="T168" i="17"/>
  <c r="S168" i="17"/>
  <c r="R168" i="17"/>
  <c r="Q168" i="17"/>
  <c r="P168" i="17"/>
  <c r="O168" i="17"/>
  <c r="N168" i="17"/>
  <c r="M168" i="17"/>
  <c r="L168" i="17"/>
  <c r="K168" i="17"/>
  <c r="J168" i="17"/>
  <c r="I168" i="17"/>
  <c r="H168" i="17"/>
  <c r="G168" i="17"/>
  <c r="F168" i="17"/>
  <c r="E168" i="17"/>
  <c r="D168" i="17"/>
  <c r="C168" i="17"/>
  <c r="B168" i="17"/>
  <c r="W167" i="17"/>
  <c r="V167" i="17"/>
  <c r="U167" i="17"/>
  <c r="T167" i="17"/>
  <c r="S167" i="17"/>
  <c r="R167" i="17"/>
  <c r="Q167" i="17"/>
  <c r="P167" i="17"/>
  <c r="O167" i="17"/>
  <c r="N167" i="17"/>
  <c r="M167" i="17"/>
  <c r="L167" i="17"/>
  <c r="K167" i="17"/>
  <c r="J167" i="17"/>
  <c r="I167" i="17"/>
  <c r="H167" i="17"/>
  <c r="G167" i="17"/>
  <c r="F167" i="17"/>
  <c r="E167" i="17"/>
  <c r="D167" i="17"/>
  <c r="C167" i="17"/>
  <c r="B167" i="17"/>
  <c r="W166" i="17"/>
  <c r="V166" i="17"/>
  <c r="U166" i="17"/>
  <c r="T166" i="17"/>
  <c r="S166" i="17"/>
  <c r="R166" i="17"/>
  <c r="Q166" i="17"/>
  <c r="P166" i="17"/>
  <c r="O166" i="17"/>
  <c r="N166" i="17"/>
  <c r="M166" i="17"/>
  <c r="L166" i="17"/>
  <c r="K166" i="17"/>
  <c r="J166" i="17"/>
  <c r="I166" i="17"/>
  <c r="H166" i="17"/>
  <c r="G166" i="17"/>
  <c r="F166" i="17"/>
  <c r="E166" i="17"/>
  <c r="D166" i="17"/>
  <c r="C166" i="17"/>
  <c r="B166" i="17"/>
  <c r="W165" i="17"/>
  <c r="V165" i="17"/>
  <c r="U165" i="17"/>
  <c r="T165" i="17"/>
  <c r="S165" i="17"/>
  <c r="R165" i="17"/>
  <c r="Q165" i="17"/>
  <c r="P165" i="17"/>
  <c r="O165" i="17"/>
  <c r="N165" i="17"/>
  <c r="M165" i="17"/>
  <c r="L165" i="17"/>
  <c r="K165" i="17"/>
  <c r="J165" i="17"/>
  <c r="I165" i="17"/>
  <c r="H165" i="17"/>
  <c r="G165" i="17"/>
  <c r="F165" i="17"/>
  <c r="E165" i="17"/>
  <c r="D165" i="17"/>
  <c r="C165" i="17"/>
  <c r="B165" i="17"/>
  <c r="W164" i="17"/>
  <c r="V164" i="17"/>
  <c r="U164" i="17"/>
  <c r="T164" i="17"/>
  <c r="S164" i="17"/>
  <c r="R164" i="17"/>
  <c r="Q164" i="17"/>
  <c r="P164" i="17"/>
  <c r="O164" i="17"/>
  <c r="N164" i="17"/>
  <c r="M164" i="17"/>
  <c r="L164" i="17"/>
  <c r="K164" i="17"/>
  <c r="J164" i="17"/>
  <c r="I164" i="17"/>
  <c r="H164" i="17"/>
  <c r="G164" i="17"/>
  <c r="G160" i="17" s="1"/>
  <c r="F164" i="17"/>
  <c r="E164" i="17"/>
  <c r="D164" i="17"/>
  <c r="C164" i="17"/>
  <c r="B164" i="17"/>
  <c r="W163" i="17"/>
  <c r="V163" i="17"/>
  <c r="U163" i="17"/>
  <c r="T163" i="17"/>
  <c r="S163" i="17"/>
  <c r="R163" i="17"/>
  <c r="Q163" i="17"/>
  <c r="P163" i="17"/>
  <c r="O163" i="17"/>
  <c r="N163" i="17"/>
  <c r="M163" i="17"/>
  <c r="L163" i="17"/>
  <c r="K163" i="17"/>
  <c r="J163" i="17"/>
  <c r="I163" i="17"/>
  <c r="H163" i="17"/>
  <c r="G163" i="17"/>
  <c r="F163" i="17"/>
  <c r="E163" i="17"/>
  <c r="D163" i="17"/>
  <c r="C163" i="17"/>
  <c r="B163" i="17"/>
  <c r="W162" i="17"/>
  <c r="V162" i="17"/>
  <c r="U162" i="17"/>
  <c r="T162" i="17"/>
  <c r="S162" i="17"/>
  <c r="R162" i="17"/>
  <c r="Q162" i="17"/>
  <c r="P162" i="17"/>
  <c r="O162" i="17"/>
  <c r="N162" i="17"/>
  <c r="M162" i="17"/>
  <c r="L162" i="17"/>
  <c r="K162" i="17"/>
  <c r="J162" i="17"/>
  <c r="I162" i="17"/>
  <c r="H162" i="17"/>
  <c r="G162" i="17"/>
  <c r="F162" i="17"/>
  <c r="E162" i="17"/>
  <c r="D162" i="17"/>
  <c r="C162" i="17"/>
  <c r="B162" i="17"/>
  <c r="W161" i="17"/>
  <c r="V161" i="17"/>
  <c r="U161" i="17"/>
  <c r="T161" i="17"/>
  <c r="S161" i="17"/>
  <c r="R161" i="17"/>
  <c r="Q161" i="17"/>
  <c r="P161" i="17"/>
  <c r="O161" i="17"/>
  <c r="N161" i="17"/>
  <c r="M161" i="17"/>
  <c r="L161" i="17"/>
  <c r="K161" i="17"/>
  <c r="J161" i="17"/>
  <c r="I161" i="17"/>
  <c r="H161" i="17"/>
  <c r="G161" i="17"/>
  <c r="F161" i="17"/>
  <c r="E161" i="17"/>
  <c r="D161" i="17"/>
  <c r="C161" i="17"/>
  <c r="B161" i="17"/>
  <c r="W142" i="17"/>
  <c r="V142" i="17"/>
  <c r="V248" i="17" s="1"/>
  <c r="U142" i="17"/>
  <c r="U248" i="17" s="1"/>
  <c r="T142" i="17"/>
  <c r="T248" i="17" s="1"/>
  <c r="S142" i="17"/>
  <c r="R142" i="17"/>
  <c r="R248" i="17" s="1"/>
  <c r="Q142" i="17"/>
  <c r="Q248" i="17" s="1"/>
  <c r="P142" i="17"/>
  <c r="P248" i="17" s="1"/>
  <c r="O142" i="17"/>
  <c r="N142" i="17"/>
  <c r="M142" i="17"/>
  <c r="M209" i="17" s="1"/>
  <c r="L142" i="17"/>
  <c r="L248" i="17" s="1"/>
  <c r="K142" i="17"/>
  <c r="J142" i="17"/>
  <c r="I142" i="17"/>
  <c r="I248" i="17" s="1"/>
  <c r="H142" i="17"/>
  <c r="H248" i="17" s="1"/>
  <c r="G142" i="17"/>
  <c r="F142" i="17"/>
  <c r="E142" i="17"/>
  <c r="E209" i="17" s="1"/>
  <c r="D142" i="17"/>
  <c r="D209" i="17" s="1"/>
  <c r="C142" i="17"/>
  <c r="C248" i="17" s="1"/>
  <c r="B142" i="17"/>
  <c r="B248" i="17" s="1"/>
  <c r="W121" i="17"/>
  <c r="W246" i="17" s="1"/>
  <c r="V121" i="17"/>
  <c r="V246" i="17" s="1"/>
  <c r="U121" i="17"/>
  <c r="U246" i="17" s="1"/>
  <c r="T121" i="17"/>
  <c r="S121" i="17"/>
  <c r="S246" i="17" s="1"/>
  <c r="R121" i="17"/>
  <c r="R203" i="17" s="1"/>
  <c r="Q121" i="17"/>
  <c r="Q203" i="17" s="1"/>
  <c r="P121" i="17"/>
  <c r="P203" i="17" s="1"/>
  <c r="O121" i="17"/>
  <c r="O246" i="17" s="1"/>
  <c r="N121" i="17"/>
  <c r="N246" i="17" s="1"/>
  <c r="M121" i="17"/>
  <c r="M246" i="17" s="1"/>
  <c r="L121" i="17"/>
  <c r="K121" i="17"/>
  <c r="K246" i="17" s="1"/>
  <c r="J121" i="17"/>
  <c r="J246" i="17" s="1"/>
  <c r="I121" i="17"/>
  <c r="I246" i="17" s="1"/>
  <c r="H121" i="17"/>
  <c r="H246" i="17" s="1"/>
  <c r="G121" i="17"/>
  <c r="G246" i="17" s="1"/>
  <c r="F121" i="17"/>
  <c r="F246" i="17" s="1"/>
  <c r="E121" i="17"/>
  <c r="E246" i="17" s="1"/>
  <c r="D121" i="17"/>
  <c r="C121" i="17"/>
  <c r="C246" i="17" s="1"/>
  <c r="B121" i="17"/>
  <c r="B203" i="17" s="1"/>
  <c r="W93" i="17"/>
  <c r="W237" i="17" s="1"/>
  <c r="V93" i="17"/>
  <c r="V237" i="17" s="1"/>
  <c r="U93" i="17"/>
  <c r="U237" i="17" s="1"/>
  <c r="T93" i="17"/>
  <c r="T190" i="17" s="1"/>
  <c r="S93" i="17"/>
  <c r="S237" i="17" s="1"/>
  <c r="R93" i="17"/>
  <c r="Q93" i="17"/>
  <c r="Q190" i="17" s="1"/>
  <c r="P93" i="17"/>
  <c r="P237" i="17" s="1"/>
  <c r="O93" i="17"/>
  <c r="O237" i="17" s="1"/>
  <c r="N93" i="17"/>
  <c r="N190" i="17" s="1"/>
  <c r="M93" i="17"/>
  <c r="M237" i="17" s="1"/>
  <c r="L93" i="17"/>
  <c r="L190" i="17" s="1"/>
  <c r="K93" i="17"/>
  <c r="K237" i="17" s="1"/>
  <c r="J93" i="17"/>
  <c r="I93" i="17"/>
  <c r="I237" i="17" s="1"/>
  <c r="H93" i="17"/>
  <c r="G93" i="17"/>
  <c r="G237" i="17" s="1"/>
  <c r="F93" i="17"/>
  <c r="F190" i="17" s="1"/>
  <c r="E93" i="17"/>
  <c r="E237" i="17" s="1"/>
  <c r="D93" i="17"/>
  <c r="D190" i="17" s="1"/>
  <c r="C93" i="17"/>
  <c r="C237" i="17" s="1"/>
  <c r="B93" i="17"/>
  <c r="W72" i="17"/>
  <c r="W235" i="17" s="1"/>
  <c r="V72" i="17"/>
  <c r="V235" i="17" s="1"/>
  <c r="U72" i="17"/>
  <c r="U235" i="17" s="1"/>
  <c r="T72" i="17"/>
  <c r="T235" i="17" s="1"/>
  <c r="S72" i="17"/>
  <c r="S235" i="17" s="1"/>
  <c r="R72" i="17"/>
  <c r="R235" i="17" s="1"/>
  <c r="Q72" i="17"/>
  <c r="Q235" i="17" s="1"/>
  <c r="P72" i="17"/>
  <c r="O72" i="17"/>
  <c r="O235" i="17" s="1"/>
  <c r="N72" i="17"/>
  <c r="N184" i="17" s="1"/>
  <c r="M72" i="17"/>
  <c r="M184" i="17" s="1"/>
  <c r="L72" i="17"/>
  <c r="L235" i="17" s="1"/>
  <c r="K72" i="17"/>
  <c r="K235" i="17" s="1"/>
  <c r="J72" i="17"/>
  <c r="J235" i="17" s="1"/>
  <c r="I72" i="17"/>
  <c r="H72" i="17"/>
  <c r="G72" i="17"/>
  <c r="G235" i="17" s="1"/>
  <c r="F72" i="17"/>
  <c r="E72" i="17"/>
  <c r="E184" i="17" s="1"/>
  <c r="D72" i="17"/>
  <c r="D235" i="17" s="1"/>
  <c r="C72" i="17"/>
  <c r="C235" i="17" s="1"/>
  <c r="B72" i="17"/>
  <c r="B235" i="17" s="1"/>
  <c r="W44" i="17"/>
  <c r="W226" i="17" s="1"/>
  <c r="V44" i="17"/>
  <c r="V171" i="17" s="1"/>
  <c r="U44" i="17"/>
  <c r="U5" i="17" s="1"/>
  <c r="U53" i="16" s="1"/>
  <c r="U91" i="16" s="1"/>
  <c r="T44" i="17"/>
  <c r="T171" i="17" s="1"/>
  <c r="S44" i="17"/>
  <c r="S226" i="17" s="1"/>
  <c r="R44" i="17"/>
  <c r="R171" i="17" s="1"/>
  <c r="Q44" i="17"/>
  <c r="Q171" i="17" s="1"/>
  <c r="P44" i="17"/>
  <c r="P226" i="17" s="1"/>
  <c r="O44" i="17"/>
  <c r="N44" i="17"/>
  <c r="N171" i="17" s="1"/>
  <c r="M44" i="17"/>
  <c r="M226" i="17" s="1"/>
  <c r="L44" i="17"/>
  <c r="L226" i="17" s="1"/>
  <c r="K44" i="17"/>
  <c r="K226" i="17" s="1"/>
  <c r="J44" i="17"/>
  <c r="J171" i="17" s="1"/>
  <c r="I44" i="17"/>
  <c r="I171" i="17" s="1"/>
  <c r="H44" i="17"/>
  <c r="H5" i="17" s="1"/>
  <c r="H53" i="16" s="1"/>
  <c r="G44" i="17"/>
  <c r="G226" i="17" s="1"/>
  <c r="F44" i="17"/>
  <c r="E44" i="17"/>
  <c r="E226" i="17" s="1"/>
  <c r="D44" i="17"/>
  <c r="D226" i="17" s="1"/>
  <c r="C44" i="17"/>
  <c r="B44" i="17"/>
  <c r="B171" i="17" s="1"/>
  <c r="K5" i="17"/>
  <c r="K53" i="16" s="1"/>
  <c r="K62" i="4" s="1"/>
  <c r="K135" i="4" s="1"/>
  <c r="G5" i="17"/>
  <c r="G53" i="16" s="1"/>
  <c r="A1" i="17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W96" i="16"/>
  <c r="V96" i="16"/>
  <c r="T96" i="16"/>
  <c r="S96" i="16"/>
  <c r="R96" i="16"/>
  <c r="Q96" i="16"/>
  <c r="P96" i="16"/>
  <c r="H96" i="16"/>
  <c r="G96" i="16"/>
  <c r="I93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W82" i="16"/>
  <c r="W111" i="4" s="1"/>
  <c r="V82" i="16"/>
  <c r="U82" i="16"/>
  <c r="U111" i="4" s="1"/>
  <c r="T82" i="16"/>
  <c r="S82" i="16"/>
  <c r="R82" i="16"/>
  <c r="Q82" i="16"/>
  <c r="Q111" i="4" s="1"/>
  <c r="P82" i="16"/>
  <c r="O82" i="16"/>
  <c r="N82" i="16"/>
  <c r="N111" i="4" s="1"/>
  <c r="M82" i="16"/>
  <c r="M111" i="4" s="1"/>
  <c r="L82" i="16"/>
  <c r="L111" i="4" s="1"/>
  <c r="K82" i="16"/>
  <c r="K111" i="4" s="1"/>
  <c r="J82" i="16"/>
  <c r="I82" i="16"/>
  <c r="I111" i="4" s="1"/>
  <c r="H82" i="16"/>
  <c r="H111" i="4" s="1"/>
  <c r="G82" i="16"/>
  <c r="G111" i="4" s="1"/>
  <c r="F82" i="16"/>
  <c r="E82" i="16"/>
  <c r="E111" i="4" s="1"/>
  <c r="D82" i="16"/>
  <c r="C82" i="16"/>
  <c r="C103" i="16" s="1"/>
  <c r="C166" i="4" s="1"/>
  <c r="B82" i="16"/>
  <c r="B111" i="4" s="1"/>
  <c r="K80" i="16"/>
  <c r="K109" i="4" s="1"/>
  <c r="W78" i="16"/>
  <c r="W41" i="7" s="1"/>
  <c r="V78" i="16"/>
  <c r="V41" i="7" s="1"/>
  <c r="U78" i="16"/>
  <c r="T78" i="16"/>
  <c r="T41" i="7" s="1"/>
  <c r="S78" i="16"/>
  <c r="S41" i="7" s="1"/>
  <c r="R78" i="16"/>
  <c r="Q78" i="16"/>
  <c r="Q41" i="7" s="1"/>
  <c r="P78" i="16"/>
  <c r="P41" i="7" s="1"/>
  <c r="O78" i="16"/>
  <c r="O41" i="7" s="1"/>
  <c r="N78" i="16"/>
  <c r="M78" i="16"/>
  <c r="M41" i="7" s="1"/>
  <c r="L78" i="16"/>
  <c r="K78" i="16"/>
  <c r="K41" i="7" s="1"/>
  <c r="J78" i="16"/>
  <c r="J41" i="7" s="1"/>
  <c r="I78" i="16"/>
  <c r="H78" i="16"/>
  <c r="G78" i="16"/>
  <c r="G41" i="7" s="1"/>
  <c r="F78" i="16"/>
  <c r="F41" i="7" s="1"/>
  <c r="E78" i="16"/>
  <c r="E41" i="7" s="1"/>
  <c r="D78" i="16"/>
  <c r="D41" i="7" s="1"/>
  <c r="C78" i="16"/>
  <c r="B78" i="16"/>
  <c r="A74" i="16"/>
  <c r="A73" i="16"/>
  <c r="W72" i="16"/>
  <c r="W90" i="16" s="1"/>
  <c r="V72" i="16"/>
  <c r="V90" i="16" s="1"/>
  <c r="U72" i="16"/>
  <c r="T72" i="16"/>
  <c r="T90" i="16" s="1"/>
  <c r="S72" i="16"/>
  <c r="S71" i="16" s="1"/>
  <c r="R72" i="16"/>
  <c r="R71" i="16" s="1"/>
  <c r="Q72" i="16"/>
  <c r="Q90" i="16" s="1"/>
  <c r="P72" i="16"/>
  <c r="P71" i="16" s="1"/>
  <c r="O72" i="16"/>
  <c r="O90" i="16" s="1"/>
  <c r="N72" i="16"/>
  <c r="N90" i="16" s="1"/>
  <c r="M72" i="16"/>
  <c r="L72" i="16"/>
  <c r="K72" i="16"/>
  <c r="K90" i="16" s="1"/>
  <c r="J72" i="16"/>
  <c r="J90" i="16" s="1"/>
  <c r="I72" i="16"/>
  <c r="I90" i="16" s="1"/>
  <c r="H72" i="16"/>
  <c r="H71" i="16" s="1"/>
  <c r="G72" i="16"/>
  <c r="G90" i="16" s="1"/>
  <c r="F72" i="16"/>
  <c r="F90" i="16" s="1"/>
  <c r="E72" i="16"/>
  <c r="D72" i="16"/>
  <c r="D90" i="16" s="1"/>
  <c r="C72" i="16"/>
  <c r="C90" i="16" s="1"/>
  <c r="B72" i="16"/>
  <c r="B90" i="16" s="1"/>
  <c r="A72" i="16"/>
  <c r="J71" i="16"/>
  <c r="W67" i="16"/>
  <c r="V67" i="16"/>
  <c r="U67" i="16"/>
  <c r="T67" i="16"/>
  <c r="S67" i="16"/>
  <c r="R67" i="16"/>
  <c r="Q67" i="16"/>
  <c r="P67" i="16"/>
  <c r="O67" i="16"/>
  <c r="N67" i="16"/>
  <c r="M67" i="16"/>
  <c r="L67" i="16"/>
  <c r="K67" i="16"/>
  <c r="J67" i="16"/>
  <c r="I67" i="16"/>
  <c r="H67" i="16"/>
  <c r="G67" i="16"/>
  <c r="F67" i="16"/>
  <c r="E67" i="16"/>
  <c r="D67" i="16"/>
  <c r="C67" i="16"/>
  <c r="B67" i="16"/>
  <c r="W60" i="16"/>
  <c r="V60" i="16"/>
  <c r="U60" i="16"/>
  <c r="T60" i="16"/>
  <c r="S60" i="16"/>
  <c r="R60" i="16"/>
  <c r="Q60" i="16"/>
  <c r="P60" i="16"/>
  <c r="O60" i="16"/>
  <c r="N60" i="16"/>
  <c r="M60" i="16"/>
  <c r="L60" i="16"/>
  <c r="K60" i="16"/>
  <c r="J60" i="16"/>
  <c r="I60" i="16"/>
  <c r="H60" i="16"/>
  <c r="G60" i="16"/>
  <c r="F60" i="16"/>
  <c r="E60" i="16"/>
  <c r="D60" i="16"/>
  <c r="C60" i="16"/>
  <c r="B60" i="16"/>
  <c r="W55" i="16"/>
  <c r="V55" i="16"/>
  <c r="V64" i="4" s="1"/>
  <c r="U55" i="16"/>
  <c r="U93" i="16" s="1"/>
  <c r="T55" i="16"/>
  <c r="T64" i="4" s="1"/>
  <c r="S55" i="16"/>
  <c r="S93" i="16" s="1"/>
  <c r="R55" i="16"/>
  <c r="R93" i="16" s="1"/>
  <c r="Q55" i="16"/>
  <c r="Q64" i="4" s="1"/>
  <c r="P55" i="16"/>
  <c r="O55" i="16"/>
  <c r="O64" i="4" s="1"/>
  <c r="N55" i="16"/>
  <c r="M55" i="16"/>
  <c r="M93" i="16" s="1"/>
  <c r="L55" i="16"/>
  <c r="L93" i="16" s="1"/>
  <c r="K55" i="16"/>
  <c r="J55" i="16"/>
  <c r="J93" i="16" s="1"/>
  <c r="I55" i="16"/>
  <c r="H55" i="16"/>
  <c r="H64" i="4" s="1"/>
  <c r="G55" i="16"/>
  <c r="F55" i="16"/>
  <c r="E55" i="16"/>
  <c r="E93" i="16" s="1"/>
  <c r="D55" i="16"/>
  <c r="C55" i="16"/>
  <c r="C93" i="16" s="1"/>
  <c r="B55" i="16"/>
  <c r="B93" i="16" s="1"/>
  <c r="W54" i="16"/>
  <c r="W92" i="16" s="1"/>
  <c r="V54" i="16"/>
  <c r="V92" i="16" s="1"/>
  <c r="U54" i="16"/>
  <c r="T54" i="16"/>
  <c r="S54" i="16"/>
  <c r="S92" i="16" s="1"/>
  <c r="R54" i="16"/>
  <c r="R92" i="16" s="1"/>
  <c r="Q54" i="16"/>
  <c r="Q92" i="16" s="1"/>
  <c r="P54" i="16"/>
  <c r="P92" i="16" s="1"/>
  <c r="O54" i="16"/>
  <c r="N54" i="16"/>
  <c r="N92" i="16" s="1"/>
  <c r="M54" i="16"/>
  <c r="L54" i="16"/>
  <c r="K54" i="16"/>
  <c r="K92" i="16" s="1"/>
  <c r="J54" i="16"/>
  <c r="J92" i="16" s="1"/>
  <c r="I54" i="16"/>
  <c r="I63" i="4" s="1"/>
  <c r="H54" i="16"/>
  <c r="H92" i="16" s="1"/>
  <c r="G54" i="16"/>
  <c r="G63" i="4" s="1"/>
  <c r="F54" i="16"/>
  <c r="F92" i="16" s="1"/>
  <c r="E54" i="16"/>
  <c r="E63" i="4" s="1"/>
  <c r="D54" i="16"/>
  <c r="D63" i="4" s="1"/>
  <c r="C54" i="16"/>
  <c r="C92" i="16" s="1"/>
  <c r="B54" i="16"/>
  <c r="B63" i="4" s="1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W25" i="16"/>
  <c r="V25" i="16"/>
  <c r="U25" i="16"/>
  <c r="T25" i="16"/>
  <c r="S25" i="16"/>
  <c r="R25" i="16"/>
  <c r="Q25" i="16"/>
  <c r="P25" i="16"/>
  <c r="O25" i="16"/>
  <c r="N25" i="16"/>
  <c r="M25" i="16"/>
  <c r="L25" i="16"/>
  <c r="K25" i="16"/>
  <c r="J25" i="16"/>
  <c r="I25" i="16"/>
  <c r="H25" i="16"/>
  <c r="G25" i="16"/>
  <c r="F25" i="16"/>
  <c r="E25" i="16"/>
  <c r="D25" i="16"/>
  <c r="C25" i="16"/>
  <c r="W24" i="16"/>
  <c r="V24" i="16"/>
  <c r="U24" i="16"/>
  <c r="T24" i="16"/>
  <c r="S24" i="16"/>
  <c r="R24" i="16"/>
  <c r="Q24" i="16"/>
  <c r="P24" i="16"/>
  <c r="O24" i="16"/>
  <c r="N24" i="16"/>
  <c r="M24" i="16"/>
  <c r="L24" i="16"/>
  <c r="K24" i="16"/>
  <c r="J24" i="16"/>
  <c r="I24" i="16"/>
  <c r="H24" i="16"/>
  <c r="G24" i="16"/>
  <c r="F24" i="16"/>
  <c r="E24" i="16"/>
  <c r="D24" i="16"/>
  <c r="C24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W4" i="16"/>
  <c r="W3" i="16" s="1"/>
  <c r="W9" i="4" s="1"/>
  <c r="V4" i="16"/>
  <c r="V3" i="16" s="1"/>
  <c r="V9" i="4" s="1"/>
  <c r="U4" i="16"/>
  <c r="U3" i="16" s="1"/>
  <c r="T4" i="16"/>
  <c r="T3" i="16" s="1"/>
  <c r="S4" i="16"/>
  <c r="S3" i="16" s="1"/>
  <c r="R4" i="16"/>
  <c r="R3" i="16" s="1"/>
  <c r="R9" i="4" s="1"/>
  <c r="Q4" i="16"/>
  <c r="Q3" i="16" s="1"/>
  <c r="P4" i="16"/>
  <c r="P3" i="16" s="1"/>
  <c r="O4" i="16"/>
  <c r="O3" i="16" s="1"/>
  <c r="N4" i="16"/>
  <c r="N3" i="16" s="1"/>
  <c r="M4" i="16"/>
  <c r="M3" i="16" s="1"/>
  <c r="L4" i="16"/>
  <c r="L3" i="16" s="1"/>
  <c r="K4" i="16"/>
  <c r="K3" i="16" s="1"/>
  <c r="K9" i="4" s="1"/>
  <c r="J4" i="16"/>
  <c r="J3" i="16" s="1"/>
  <c r="J9" i="4" s="1"/>
  <c r="I4" i="16"/>
  <c r="I3" i="16" s="1"/>
  <c r="H4" i="16"/>
  <c r="H3" i="16" s="1"/>
  <c r="G4" i="16"/>
  <c r="G3" i="16" s="1"/>
  <c r="G9" i="4" s="1"/>
  <c r="F4" i="16"/>
  <c r="F3" i="16" s="1"/>
  <c r="F9" i="4" s="1"/>
  <c r="E4" i="16"/>
  <c r="E3" i="16" s="1"/>
  <c r="D4" i="16"/>
  <c r="D3" i="16" s="1"/>
  <c r="C4" i="16"/>
  <c r="C3" i="16" s="1"/>
  <c r="B4" i="16"/>
  <c r="B3" i="16"/>
  <c r="B9" i="4" s="1"/>
  <c r="A1" i="16"/>
  <c r="W260" i="15"/>
  <c r="V260" i="15"/>
  <c r="U260" i="15"/>
  <c r="T260" i="15"/>
  <c r="S260" i="15"/>
  <c r="R260" i="15"/>
  <c r="Q260" i="15"/>
  <c r="P260" i="15"/>
  <c r="O260" i="15"/>
  <c r="N260" i="15"/>
  <c r="M260" i="15"/>
  <c r="L260" i="15"/>
  <c r="K260" i="15"/>
  <c r="J260" i="15"/>
  <c r="I260" i="15"/>
  <c r="H260" i="15"/>
  <c r="G260" i="15"/>
  <c r="F260" i="15"/>
  <c r="E260" i="15"/>
  <c r="D260" i="15"/>
  <c r="C260" i="15"/>
  <c r="B260" i="15"/>
  <c r="W259" i="15"/>
  <c r="V259" i="15"/>
  <c r="U259" i="15"/>
  <c r="T259" i="15"/>
  <c r="S259" i="15"/>
  <c r="R259" i="15"/>
  <c r="Q259" i="15"/>
  <c r="P259" i="15"/>
  <c r="O259" i="15"/>
  <c r="N259" i="15"/>
  <c r="M259" i="15"/>
  <c r="L259" i="15"/>
  <c r="K259" i="15"/>
  <c r="J259" i="15"/>
  <c r="I259" i="15"/>
  <c r="H259" i="15"/>
  <c r="G259" i="15"/>
  <c r="F259" i="15"/>
  <c r="E259" i="15"/>
  <c r="D259" i="15"/>
  <c r="C259" i="15"/>
  <c r="B259" i="15"/>
  <c r="W258" i="15"/>
  <c r="V258" i="15"/>
  <c r="U258" i="15"/>
  <c r="T258" i="15"/>
  <c r="S258" i="15"/>
  <c r="R258" i="15"/>
  <c r="Q258" i="15"/>
  <c r="P258" i="15"/>
  <c r="O258" i="15"/>
  <c r="N258" i="15"/>
  <c r="M258" i="15"/>
  <c r="L258" i="15"/>
  <c r="K258" i="15"/>
  <c r="J258" i="15"/>
  <c r="I258" i="15"/>
  <c r="H258" i="15"/>
  <c r="G258" i="15"/>
  <c r="F258" i="15"/>
  <c r="E258" i="15"/>
  <c r="D258" i="15"/>
  <c r="C258" i="15"/>
  <c r="B258" i="15"/>
  <c r="W257" i="15"/>
  <c r="V257" i="15"/>
  <c r="U257" i="15"/>
  <c r="T257" i="15"/>
  <c r="S257" i="15"/>
  <c r="R257" i="15"/>
  <c r="Q257" i="15"/>
  <c r="P257" i="15"/>
  <c r="O257" i="15"/>
  <c r="N257" i="15"/>
  <c r="M257" i="15"/>
  <c r="L257" i="15"/>
  <c r="K257" i="15"/>
  <c r="J257" i="15"/>
  <c r="I257" i="15"/>
  <c r="H257" i="15"/>
  <c r="G257" i="15"/>
  <c r="F257" i="15"/>
  <c r="E257" i="15"/>
  <c r="D257" i="15"/>
  <c r="C257" i="15"/>
  <c r="B257" i="15"/>
  <c r="W256" i="15"/>
  <c r="V256" i="15"/>
  <c r="U256" i="15"/>
  <c r="T256" i="15"/>
  <c r="S256" i="15"/>
  <c r="R256" i="15"/>
  <c r="Q256" i="15"/>
  <c r="P256" i="15"/>
  <c r="O256" i="15"/>
  <c r="N256" i="15"/>
  <c r="M256" i="15"/>
  <c r="L256" i="15"/>
  <c r="K256" i="15"/>
  <c r="J256" i="15"/>
  <c r="I256" i="15"/>
  <c r="H256" i="15"/>
  <c r="G256" i="15"/>
  <c r="F256" i="15"/>
  <c r="E256" i="15"/>
  <c r="D256" i="15"/>
  <c r="C256" i="15"/>
  <c r="B256" i="15"/>
  <c r="W255" i="15"/>
  <c r="V255" i="15"/>
  <c r="U255" i="15"/>
  <c r="T255" i="15"/>
  <c r="S255" i="15"/>
  <c r="R255" i="15"/>
  <c r="Q255" i="15"/>
  <c r="P255" i="15"/>
  <c r="O255" i="15"/>
  <c r="N255" i="15"/>
  <c r="M255" i="15"/>
  <c r="L255" i="15"/>
  <c r="K255" i="15"/>
  <c r="J255" i="15"/>
  <c r="I255" i="15"/>
  <c r="H255" i="15"/>
  <c r="G255" i="15"/>
  <c r="F255" i="15"/>
  <c r="E255" i="15"/>
  <c r="D255" i="15"/>
  <c r="C255" i="15"/>
  <c r="B255" i="15"/>
  <c r="W254" i="15"/>
  <c r="V254" i="15"/>
  <c r="U254" i="15"/>
  <c r="T254" i="15"/>
  <c r="S254" i="15"/>
  <c r="R254" i="15"/>
  <c r="Q254" i="15"/>
  <c r="P254" i="15"/>
  <c r="O254" i="15"/>
  <c r="N254" i="15"/>
  <c r="M254" i="15"/>
  <c r="L254" i="15"/>
  <c r="K254" i="15"/>
  <c r="J254" i="15"/>
  <c r="I254" i="15"/>
  <c r="H254" i="15"/>
  <c r="G254" i="15"/>
  <c r="F254" i="15"/>
  <c r="E254" i="15"/>
  <c r="D254" i="15"/>
  <c r="C254" i="15"/>
  <c r="B254" i="15"/>
  <c r="W250" i="15"/>
  <c r="V250" i="15"/>
  <c r="U250" i="15"/>
  <c r="T250" i="15"/>
  <c r="S250" i="15"/>
  <c r="R250" i="15"/>
  <c r="Q250" i="15"/>
  <c r="P250" i="15"/>
  <c r="O250" i="15"/>
  <c r="N250" i="15"/>
  <c r="M250" i="15"/>
  <c r="L250" i="15"/>
  <c r="K250" i="15"/>
  <c r="J250" i="15"/>
  <c r="I250" i="15"/>
  <c r="H250" i="15"/>
  <c r="G250" i="15"/>
  <c r="F250" i="15"/>
  <c r="E250" i="15"/>
  <c r="D250" i="15"/>
  <c r="C250" i="15"/>
  <c r="B250" i="15"/>
  <c r="W249" i="15"/>
  <c r="V249" i="15"/>
  <c r="U249" i="15"/>
  <c r="T249" i="15"/>
  <c r="S249" i="15"/>
  <c r="R249" i="15"/>
  <c r="Q249" i="15"/>
  <c r="P249" i="15"/>
  <c r="O249" i="15"/>
  <c r="N249" i="15"/>
  <c r="M249" i="15"/>
  <c r="L249" i="15"/>
  <c r="K249" i="15"/>
  <c r="J249" i="15"/>
  <c r="I249" i="15"/>
  <c r="H249" i="15"/>
  <c r="G249" i="15"/>
  <c r="F249" i="15"/>
  <c r="E249" i="15"/>
  <c r="D249" i="15"/>
  <c r="C249" i="15"/>
  <c r="B249" i="15"/>
  <c r="W248" i="15"/>
  <c r="V248" i="15"/>
  <c r="U248" i="15"/>
  <c r="T248" i="15"/>
  <c r="S248" i="15"/>
  <c r="R248" i="15"/>
  <c r="Q248" i="15"/>
  <c r="P248" i="15"/>
  <c r="O248" i="15"/>
  <c r="N248" i="15"/>
  <c r="M248" i="15"/>
  <c r="L248" i="15"/>
  <c r="K248" i="15"/>
  <c r="J248" i="15"/>
  <c r="I248" i="15"/>
  <c r="H248" i="15"/>
  <c r="G248" i="15"/>
  <c r="F248" i="15"/>
  <c r="E248" i="15"/>
  <c r="D248" i="15"/>
  <c r="C248" i="15"/>
  <c r="B248" i="15"/>
  <c r="W247" i="15"/>
  <c r="V247" i="15"/>
  <c r="U247" i="15"/>
  <c r="T247" i="15"/>
  <c r="S247" i="15"/>
  <c r="R247" i="15"/>
  <c r="Q247" i="15"/>
  <c r="P247" i="15"/>
  <c r="O247" i="15"/>
  <c r="N247" i="15"/>
  <c r="M247" i="15"/>
  <c r="L247" i="15"/>
  <c r="K247" i="15"/>
  <c r="J247" i="15"/>
  <c r="I247" i="15"/>
  <c r="H247" i="15"/>
  <c r="G247" i="15"/>
  <c r="F247" i="15"/>
  <c r="E247" i="15"/>
  <c r="D247" i="15"/>
  <c r="C247" i="15"/>
  <c r="B247" i="15"/>
  <c r="W246" i="15"/>
  <c r="V246" i="15"/>
  <c r="U246" i="15"/>
  <c r="T246" i="15"/>
  <c r="S246" i="15"/>
  <c r="R246" i="15"/>
  <c r="Q246" i="15"/>
  <c r="P246" i="15"/>
  <c r="O246" i="15"/>
  <c r="N246" i="15"/>
  <c r="M246" i="15"/>
  <c r="L246" i="15"/>
  <c r="K246" i="15"/>
  <c r="J246" i="15"/>
  <c r="I246" i="15"/>
  <c r="H246" i="15"/>
  <c r="G246" i="15"/>
  <c r="F246" i="15"/>
  <c r="E246" i="15"/>
  <c r="D246" i="15"/>
  <c r="C246" i="15"/>
  <c r="B246" i="15"/>
  <c r="W245" i="15"/>
  <c r="V245" i="15"/>
  <c r="U245" i="15"/>
  <c r="T245" i="15"/>
  <c r="S245" i="15"/>
  <c r="R245" i="15"/>
  <c r="Q245" i="15"/>
  <c r="P245" i="15"/>
  <c r="O245" i="15"/>
  <c r="N245" i="15"/>
  <c r="M245" i="15"/>
  <c r="L245" i="15"/>
  <c r="K245" i="15"/>
  <c r="J245" i="15"/>
  <c r="I245" i="15"/>
  <c r="H245" i="15"/>
  <c r="G245" i="15"/>
  <c r="F245" i="15"/>
  <c r="E245" i="15"/>
  <c r="D245" i="15"/>
  <c r="C245" i="15"/>
  <c r="B245" i="15"/>
  <c r="W244" i="15"/>
  <c r="V244" i="15"/>
  <c r="U244" i="15"/>
  <c r="T244" i="15"/>
  <c r="S244" i="15"/>
  <c r="R244" i="15"/>
  <c r="Q244" i="15"/>
  <c r="P244" i="15"/>
  <c r="O244" i="15"/>
  <c r="N244" i="15"/>
  <c r="M244" i="15"/>
  <c r="L244" i="15"/>
  <c r="K244" i="15"/>
  <c r="J244" i="15"/>
  <c r="I244" i="15"/>
  <c r="H244" i="15"/>
  <c r="G244" i="15"/>
  <c r="F244" i="15"/>
  <c r="E244" i="15"/>
  <c r="D244" i="15"/>
  <c r="C244" i="15"/>
  <c r="B244" i="15"/>
  <c r="W243" i="15"/>
  <c r="V243" i="15"/>
  <c r="U243" i="15"/>
  <c r="T243" i="15"/>
  <c r="S243" i="15"/>
  <c r="R243" i="15"/>
  <c r="Q243" i="15"/>
  <c r="P243" i="15"/>
  <c r="O243" i="15"/>
  <c r="N243" i="15"/>
  <c r="M243" i="15"/>
  <c r="L243" i="15"/>
  <c r="K243" i="15"/>
  <c r="J243" i="15"/>
  <c r="I243" i="15"/>
  <c r="H243" i="15"/>
  <c r="G243" i="15"/>
  <c r="F243" i="15"/>
  <c r="E243" i="15"/>
  <c r="D243" i="15"/>
  <c r="C243" i="15"/>
  <c r="B243" i="15"/>
  <c r="W240" i="15"/>
  <c r="V240" i="15"/>
  <c r="U240" i="15"/>
  <c r="T240" i="15"/>
  <c r="S240" i="15"/>
  <c r="R240" i="15"/>
  <c r="Q240" i="15"/>
  <c r="P240" i="15"/>
  <c r="O240" i="15"/>
  <c r="N240" i="15"/>
  <c r="M240" i="15"/>
  <c r="L240" i="15"/>
  <c r="K240" i="15"/>
  <c r="J240" i="15"/>
  <c r="I240" i="15"/>
  <c r="H240" i="15"/>
  <c r="G240" i="15"/>
  <c r="F240" i="15"/>
  <c r="E240" i="15"/>
  <c r="D240" i="15"/>
  <c r="C240" i="15"/>
  <c r="B240" i="15"/>
  <c r="W239" i="15"/>
  <c r="V239" i="15"/>
  <c r="U239" i="15"/>
  <c r="T239" i="15"/>
  <c r="S239" i="15"/>
  <c r="R239" i="15"/>
  <c r="Q239" i="15"/>
  <c r="P239" i="15"/>
  <c r="O239" i="15"/>
  <c r="N239" i="15"/>
  <c r="M239" i="15"/>
  <c r="L239" i="15"/>
  <c r="K239" i="15"/>
  <c r="J239" i="15"/>
  <c r="I239" i="15"/>
  <c r="H239" i="15"/>
  <c r="G239" i="15"/>
  <c r="F239" i="15"/>
  <c r="E239" i="15"/>
  <c r="D239" i="15"/>
  <c r="C239" i="15"/>
  <c r="B239" i="15"/>
  <c r="W238" i="15"/>
  <c r="V238" i="15"/>
  <c r="U238" i="15"/>
  <c r="T238" i="15"/>
  <c r="S238" i="15"/>
  <c r="R238" i="15"/>
  <c r="Q238" i="15"/>
  <c r="P238" i="15"/>
  <c r="O238" i="15"/>
  <c r="N238" i="15"/>
  <c r="M238" i="15"/>
  <c r="L238" i="15"/>
  <c r="K238" i="15"/>
  <c r="J238" i="15"/>
  <c r="I238" i="15"/>
  <c r="H238" i="15"/>
  <c r="G238" i="15"/>
  <c r="F238" i="15"/>
  <c r="E238" i="15"/>
  <c r="D238" i="15"/>
  <c r="C238" i="15"/>
  <c r="B238" i="15"/>
  <c r="W237" i="15"/>
  <c r="V237" i="15"/>
  <c r="U237" i="15"/>
  <c r="T237" i="15"/>
  <c r="S237" i="15"/>
  <c r="R237" i="15"/>
  <c r="Q237" i="15"/>
  <c r="P237" i="15"/>
  <c r="O237" i="15"/>
  <c r="N237" i="15"/>
  <c r="M237" i="15"/>
  <c r="L237" i="15"/>
  <c r="K237" i="15"/>
  <c r="J237" i="15"/>
  <c r="I237" i="15"/>
  <c r="H237" i="15"/>
  <c r="G237" i="15"/>
  <c r="F237" i="15"/>
  <c r="E237" i="15"/>
  <c r="D237" i="15"/>
  <c r="C237" i="15"/>
  <c r="B237" i="15"/>
  <c r="W236" i="15"/>
  <c r="V236" i="15"/>
  <c r="U236" i="15"/>
  <c r="T236" i="15"/>
  <c r="S236" i="15"/>
  <c r="R236" i="15"/>
  <c r="Q236" i="15"/>
  <c r="P236" i="15"/>
  <c r="O236" i="15"/>
  <c r="N236" i="15"/>
  <c r="M236" i="15"/>
  <c r="L236" i="15"/>
  <c r="K236" i="15"/>
  <c r="J236" i="15"/>
  <c r="I236" i="15"/>
  <c r="H236" i="15"/>
  <c r="G236" i="15"/>
  <c r="F236" i="15"/>
  <c r="E236" i="15"/>
  <c r="D236" i="15"/>
  <c r="C236" i="15"/>
  <c r="B236" i="15"/>
  <c r="W235" i="15"/>
  <c r="V235" i="15"/>
  <c r="U235" i="15"/>
  <c r="T235" i="15"/>
  <c r="S235" i="15"/>
  <c r="R235" i="15"/>
  <c r="Q235" i="15"/>
  <c r="P235" i="15"/>
  <c r="O235" i="15"/>
  <c r="N235" i="15"/>
  <c r="M235" i="15"/>
  <c r="L235" i="15"/>
  <c r="K235" i="15"/>
  <c r="J235" i="15"/>
  <c r="I235" i="15"/>
  <c r="H235" i="15"/>
  <c r="G235" i="15"/>
  <c r="F235" i="15"/>
  <c r="E235" i="15"/>
  <c r="D235" i="15"/>
  <c r="C235" i="15"/>
  <c r="B235" i="15"/>
  <c r="W234" i="15"/>
  <c r="V234" i="15"/>
  <c r="U234" i="15"/>
  <c r="T234" i="15"/>
  <c r="S234" i="15"/>
  <c r="R234" i="15"/>
  <c r="Q234" i="15"/>
  <c r="P234" i="15"/>
  <c r="O234" i="15"/>
  <c r="N234" i="15"/>
  <c r="M234" i="15"/>
  <c r="L234" i="15"/>
  <c r="K234" i="15"/>
  <c r="J234" i="15"/>
  <c r="I234" i="15"/>
  <c r="H234" i="15"/>
  <c r="G234" i="15"/>
  <c r="F234" i="15"/>
  <c r="E234" i="15"/>
  <c r="D234" i="15"/>
  <c r="C234" i="15"/>
  <c r="B234" i="15"/>
  <c r="W231" i="15"/>
  <c r="V231" i="15"/>
  <c r="U231" i="15"/>
  <c r="T231" i="15"/>
  <c r="S231" i="15"/>
  <c r="R231" i="15"/>
  <c r="Q231" i="15"/>
  <c r="P231" i="15"/>
  <c r="O231" i="15"/>
  <c r="N231" i="15"/>
  <c r="M231" i="15"/>
  <c r="L231" i="15"/>
  <c r="K231" i="15"/>
  <c r="J231" i="15"/>
  <c r="I231" i="15"/>
  <c r="H231" i="15"/>
  <c r="G231" i="15"/>
  <c r="F231" i="15"/>
  <c r="E231" i="15"/>
  <c r="D231" i="15"/>
  <c r="C231" i="15"/>
  <c r="B231" i="15"/>
  <c r="W230" i="15"/>
  <c r="V230" i="15"/>
  <c r="U230" i="15"/>
  <c r="T230" i="15"/>
  <c r="S230" i="15"/>
  <c r="R230" i="15"/>
  <c r="Q230" i="15"/>
  <c r="P230" i="15"/>
  <c r="O230" i="15"/>
  <c r="N230" i="15"/>
  <c r="M230" i="15"/>
  <c r="L230" i="15"/>
  <c r="K230" i="15"/>
  <c r="J230" i="15"/>
  <c r="I230" i="15"/>
  <c r="H230" i="15"/>
  <c r="G230" i="15"/>
  <c r="F230" i="15"/>
  <c r="E230" i="15"/>
  <c r="D230" i="15"/>
  <c r="C230" i="15"/>
  <c r="B230" i="15"/>
  <c r="W229" i="15"/>
  <c r="V229" i="15"/>
  <c r="U229" i="15"/>
  <c r="T229" i="15"/>
  <c r="S229" i="15"/>
  <c r="R229" i="15"/>
  <c r="Q229" i="15"/>
  <c r="P229" i="15"/>
  <c r="O229" i="15"/>
  <c r="N229" i="15"/>
  <c r="M229" i="15"/>
  <c r="L229" i="15"/>
  <c r="K229" i="15"/>
  <c r="J229" i="15"/>
  <c r="I229" i="15"/>
  <c r="H229" i="15"/>
  <c r="G229" i="15"/>
  <c r="F229" i="15"/>
  <c r="E229" i="15"/>
  <c r="D229" i="15"/>
  <c r="C229" i="15"/>
  <c r="B229" i="15"/>
  <c r="W228" i="15"/>
  <c r="V228" i="15"/>
  <c r="U228" i="15"/>
  <c r="T228" i="15"/>
  <c r="S228" i="15"/>
  <c r="R228" i="15"/>
  <c r="Q228" i="15"/>
  <c r="P228" i="15"/>
  <c r="O228" i="15"/>
  <c r="N228" i="15"/>
  <c r="M228" i="15"/>
  <c r="L228" i="15"/>
  <c r="K228" i="15"/>
  <c r="J228" i="15"/>
  <c r="I228" i="15"/>
  <c r="H228" i="15"/>
  <c r="G228" i="15"/>
  <c r="F228" i="15"/>
  <c r="E228" i="15"/>
  <c r="D228" i="15"/>
  <c r="C228" i="15"/>
  <c r="B228" i="15"/>
  <c r="W227" i="15"/>
  <c r="V227" i="15"/>
  <c r="U227" i="15"/>
  <c r="T227" i="15"/>
  <c r="S227" i="15"/>
  <c r="R227" i="15"/>
  <c r="Q227" i="15"/>
  <c r="P227" i="15"/>
  <c r="O227" i="15"/>
  <c r="N227" i="15"/>
  <c r="M227" i="15"/>
  <c r="L227" i="15"/>
  <c r="K227" i="15"/>
  <c r="J227" i="15"/>
  <c r="I227" i="15"/>
  <c r="H227" i="15"/>
  <c r="G227" i="15"/>
  <c r="F227" i="15"/>
  <c r="E227" i="15"/>
  <c r="D227" i="15"/>
  <c r="C227" i="15"/>
  <c r="B227" i="15"/>
  <c r="W226" i="15"/>
  <c r="V226" i="15"/>
  <c r="U226" i="15"/>
  <c r="T226" i="15"/>
  <c r="S226" i="15"/>
  <c r="R226" i="15"/>
  <c r="Q226" i="15"/>
  <c r="P226" i="15"/>
  <c r="O226" i="15"/>
  <c r="N226" i="15"/>
  <c r="M226" i="15"/>
  <c r="L226" i="15"/>
  <c r="K226" i="15"/>
  <c r="J226" i="15"/>
  <c r="I226" i="15"/>
  <c r="H226" i="15"/>
  <c r="G226" i="15"/>
  <c r="F226" i="15"/>
  <c r="E226" i="15"/>
  <c r="D226" i="15"/>
  <c r="C226" i="15"/>
  <c r="B226" i="15"/>
  <c r="W225" i="15"/>
  <c r="V225" i="15"/>
  <c r="U225" i="15"/>
  <c r="T225" i="15"/>
  <c r="S225" i="15"/>
  <c r="R225" i="15"/>
  <c r="Q225" i="15"/>
  <c r="P225" i="15"/>
  <c r="O225" i="15"/>
  <c r="N225" i="15"/>
  <c r="M225" i="15"/>
  <c r="L225" i="15"/>
  <c r="K225" i="15"/>
  <c r="J225" i="15"/>
  <c r="I225" i="15"/>
  <c r="H225" i="15"/>
  <c r="G225" i="15"/>
  <c r="F225" i="15"/>
  <c r="E225" i="15"/>
  <c r="D225" i="15"/>
  <c r="C225" i="15"/>
  <c r="B225" i="15"/>
  <c r="W224" i="15"/>
  <c r="V224" i="15"/>
  <c r="U224" i="15"/>
  <c r="T224" i="15"/>
  <c r="S224" i="15"/>
  <c r="R224" i="15"/>
  <c r="Q224" i="15"/>
  <c r="P224" i="15"/>
  <c r="O224" i="15"/>
  <c r="N224" i="15"/>
  <c r="M224" i="15"/>
  <c r="L224" i="15"/>
  <c r="K224" i="15"/>
  <c r="J224" i="15"/>
  <c r="I224" i="15"/>
  <c r="H224" i="15"/>
  <c r="G224" i="15"/>
  <c r="F224" i="15"/>
  <c r="E224" i="15"/>
  <c r="D224" i="15"/>
  <c r="C224" i="15"/>
  <c r="B224" i="15"/>
  <c r="W220" i="15"/>
  <c r="V220" i="15"/>
  <c r="U220" i="15"/>
  <c r="T220" i="15"/>
  <c r="S220" i="15"/>
  <c r="R220" i="15"/>
  <c r="Q220" i="15"/>
  <c r="P220" i="15"/>
  <c r="O220" i="15"/>
  <c r="N220" i="15"/>
  <c r="M220" i="15"/>
  <c r="L220" i="15"/>
  <c r="K220" i="15"/>
  <c r="J220" i="15"/>
  <c r="I220" i="15"/>
  <c r="H220" i="15"/>
  <c r="G220" i="15"/>
  <c r="F220" i="15"/>
  <c r="E220" i="15"/>
  <c r="D220" i="15"/>
  <c r="C220" i="15"/>
  <c r="B220" i="15"/>
  <c r="W219" i="15"/>
  <c r="V219" i="15"/>
  <c r="U219" i="15"/>
  <c r="T219" i="15"/>
  <c r="S219" i="15"/>
  <c r="R219" i="15"/>
  <c r="Q219" i="15"/>
  <c r="P219" i="15"/>
  <c r="O219" i="15"/>
  <c r="N219" i="15"/>
  <c r="M219" i="15"/>
  <c r="L219" i="15"/>
  <c r="K219" i="15"/>
  <c r="J219" i="15"/>
  <c r="I219" i="15"/>
  <c r="H219" i="15"/>
  <c r="G219" i="15"/>
  <c r="F219" i="15"/>
  <c r="E219" i="15"/>
  <c r="D219" i="15"/>
  <c r="C219" i="15"/>
  <c r="B219" i="15"/>
  <c r="W218" i="15"/>
  <c r="V218" i="15"/>
  <c r="U218" i="15"/>
  <c r="T218" i="15"/>
  <c r="S218" i="15"/>
  <c r="R218" i="15"/>
  <c r="Q218" i="15"/>
  <c r="P218" i="15"/>
  <c r="O218" i="15"/>
  <c r="N218" i="15"/>
  <c r="M218" i="15"/>
  <c r="L218" i="15"/>
  <c r="K218" i="15"/>
  <c r="J218" i="15"/>
  <c r="I218" i="15"/>
  <c r="H218" i="15"/>
  <c r="G218" i="15"/>
  <c r="F218" i="15"/>
  <c r="E218" i="15"/>
  <c r="D218" i="15"/>
  <c r="C218" i="15"/>
  <c r="B218" i="15"/>
  <c r="W217" i="15"/>
  <c r="V217" i="15"/>
  <c r="U217" i="15"/>
  <c r="T217" i="15"/>
  <c r="S217" i="15"/>
  <c r="R217" i="15"/>
  <c r="Q217" i="15"/>
  <c r="P217" i="15"/>
  <c r="O217" i="15"/>
  <c r="N217" i="15"/>
  <c r="M217" i="15"/>
  <c r="L217" i="15"/>
  <c r="K217" i="15"/>
  <c r="J217" i="15"/>
  <c r="I217" i="15"/>
  <c r="H217" i="15"/>
  <c r="G217" i="15"/>
  <c r="F217" i="15"/>
  <c r="E217" i="15"/>
  <c r="D217" i="15"/>
  <c r="C217" i="15"/>
  <c r="B217" i="15"/>
  <c r="W215" i="15"/>
  <c r="V215" i="15"/>
  <c r="U215" i="15"/>
  <c r="T215" i="15"/>
  <c r="S215" i="15"/>
  <c r="R215" i="15"/>
  <c r="Q215" i="15"/>
  <c r="P215" i="15"/>
  <c r="O215" i="15"/>
  <c r="N215" i="15"/>
  <c r="M215" i="15"/>
  <c r="L215" i="15"/>
  <c r="K215" i="15"/>
  <c r="J215" i="15"/>
  <c r="I215" i="15"/>
  <c r="H215" i="15"/>
  <c r="G215" i="15"/>
  <c r="F215" i="15"/>
  <c r="E215" i="15"/>
  <c r="D215" i="15"/>
  <c r="C215" i="15"/>
  <c r="B215" i="15"/>
  <c r="W214" i="15"/>
  <c r="V214" i="15"/>
  <c r="U214" i="15"/>
  <c r="T214" i="15"/>
  <c r="S214" i="15"/>
  <c r="R214" i="15"/>
  <c r="Q214" i="15"/>
  <c r="P214" i="15"/>
  <c r="O214" i="15"/>
  <c r="N214" i="15"/>
  <c r="M214" i="15"/>
  <c r="L214" i="15"/>
  <c r="K214" i="15"/>
  <c r="J214" i="15"/>
  <c r="I214" i="15"/>
  <c r="H214" i="15"/>
  <c r="G214" i="15"/>
  <c r="F214" i="15"/>
  <c r="E214" i="15"/>
  <c r="D214" i="15"/>
  <c r="C214" i="15"/>
  <c r="B214" i="15"/>
  <c r="W213" i="15"/>
  <c r="V213" i="15"/>
  <c r="U213" i="15"/>
  <c r="T213" i="15"/>
  <c r="S213" i="15"/>
  <c r="R213" i="15"/>
  <c r="Q213" i="15"/>
  <c r="P213" i="15"/>
  <c r="O213" i="15"/>
  <c r="N213" i="15"/>
  <c r="M213" i="15"/>
  <c r="L213" i="15"/>
  <c r="K213" i="15"/>
  <c r="J213" i="15"/>
  <c r="I213" i="15"/>
  <c r="H213" i="15"/>
  <c r="G213" i="15"/>
  <c r="F213" i="15"/>
  <c r="E213" i="15"/>
  <c r="D213" i="15"/>
  <c r="C213" i="15"/>
  <c r="B213" i="15"/>
  <c r="W212" i="15"/>
  <c r="V212" i="15"/>
  <c r="U212" i="15"/>
  <c r="T212" i="15"/>
  <c r="S212" i="15"/>
  <c r="R212" i="15"/>
  <c r="Q212" i="15"/>
  <c r="P212" i="15"/>
  <c r="O212" i="15"/>
  <c r="N212" i="15"/>
  <c r="M212" i="15"/>
  <c r="L212" i="15"/>
  <c r="K212" i="15"/>
  <c r="J212" i="15"/>
  <c r="I212" i="15"/>
  <c r="H212" i="15"/>
  <c r="G212" i="15"/>
  <c r="F212" i="15"/>
  <c r="E212" i="15"/>
  <c r="D212" i="15"/>
  <c r="C212" i="15"/>
  <c r="B212" i="15"/>
  <c r="W211" i="15"/>
  <c r="V211" i="15"/>
  <c r="U211" i="15"/>
  <c r="T211" i="15"/>
  <c r="S211" i="15"/>
  <c r="R211" i="15"/>
  <c r="Q211" i="15"/>
  <c r="P211" i="15"/>
  <c r="O211" i="15"/>
  <c r="N211" i="15"/>
  <c r="M211" i="15"/>
  <c r="L211" i="15"/>
  <c r="K211" i="15"/>
  <c r="J211" i="15"/>
  <c r="I211" i="15"/>
  <c r="H211" i="15"/>
  <c r="G211" i="15"/>
  <c r="F211" i="15"/>
  <c r="E211" i="15"/>
  <c r="D211" i="15"/>
  <c r="C211" i="15"/>
  <c r="B211" i="15"/>
  <c r="W210" i="15"/>
  <c r="V210" i="15"/>
  <c r="U210" i="15"/>
  <c r="T210" i="15"/>
  <c r="S210" i="15"/>
  <c r="R210" i="15"/>
  <c r="Q210" i="15"/>
  <c r="P210" i="15"/>
  <c r="O210" i="15"/>
  <c r="N210" i="15"/>
  <c r="M210" i="15"/>
  <c r="L210" i="15"/>
  <c r="K210" i="15"/>
  <c r="J210" i="15"/>
  <c r="I210" i="15"/>
  <c r="H210" i="15"/>
  <c r="G210" i="15"/>
  <c r="F210" i="15"/>
  <c r="E210" i="15"/>
  <c r="D210" i="15"/>
  <c r="C210" i="15"/>
  <c r="B210" i="15"/>
  <c r="W209" i="15"/>
  <c r="V209" i="15"/>
  <c r="U209" i="15"/>
  <c r="T209" i="15"/>
  <c r="S209" i="15"/>
  <c r="R209" i="15"/>
  <c r="Q209" i="15"/>
  <c r="P209" i="15"/>
  <c r="O209" i="15"/>
  <c r="N209" i="15"/>
  <c r="M209" i="15"/>
  <c r="L209" i="15"/>
  <c r="K209" i="15"/>
  <c r="J209" i="15"/>
  <c r="I209" i="15"/>
  <c r="H209" i="15"/>
  <c r="G209" i="15"/>
  <c r="F209" i="15"/>
  <c r="E209" i="15"/>
  <c r="D209" i="15"/>
  <c r="C209" i="15"/>
  <c r="B209" i="15"/>
  <c r="W208" i="15"/>
  <c r="V208" i="15"/>
  <c r="U208" i="15"/>
  <c r="T208" i="15"/>
  <c r="S208" i="15"/>
  <c r="R208" i="15"/>
  <c r="Q208" i="15"/>
  <c r="P208" i="15"/>
  <c r="O208" i="15"/>
  <c r="N208" i="15"/>
  <c r="M208" i="15"/>
  <c r="L208" i="15"/>
  <c r="K208" i="15"/>
  <c r="J208" i="15"/>
  <c r="I208" i="15"/>
  <c r="H208" i="15"/>
  <c r="G208" i="15"/>
  <c r="F208" i="15"/>
  <c r="E208" i="15"/>
  <c r="D208" i="15"/>
  <c r="C208" i="15"/>
  <c r="B208" i="15"/>
  <c r="W207" i="15"/>
  <c r="V207" i="15"/>
  <c r="U207" i="15"/>
  <c r="T207" i="15"/>
  <c r="S207" i="15"/>
  <c r="R207" i="15"/>
  <c r="Q207" i="15"/>
  <c r="P207" i="15"/>
  <c r="O207" i="15"/>
  <c r="N207" i="15"/>
  <c r="M207" i="15"/>
  <c r="L207" i="15"/>
  <c r="K207" i="15"/>
  <c r="J207" i="15"/>
  <c r="I207" i="15"/>
  <c r="H207" i="15"/>
  <c r="G207" i="15"/>
  <c r="F207" i="15"/>
  <c r="E207" i="15"/>
  <c r="D207" i="15"/>
  <c r="C207" i="15"/>
  <c r="B207" i="15"/>
  <c r="W206" i="15"/>
  <c r="V206" i="15"/>
  <c r="U206" i="15"/>
  <c r="T206" i="15"/>
  <c r="S206" i="15"/>
  <c r="R206" i="15"/>
  <c r="Q206" i="15"/>
  <c r="P206" i="15"/>
  <c r="O206" i="15"/>
  <c r="N206" i="15"/>
  <c r="M206" i="15"/>
  <c r="L206" i="15"/>
  <c r="K206" i="15"/>
  <c r="J206" i="15"/>
  <c r="I206" i="15"/>
  <c r="H206" i="15"/>
  <c r="G206" i="15"/>
  <c r="F206" i="15"/>
  <c r="E206" i="15"/>
  <c r="D206" i="15"/>
  <c r="C206" i="15"/>
  <c r="B206" i="15"/>
  <c r="W205" i="15"/>
  <c r="V205" i="15"/>
  <c r="U205" i="15"/>
  <c r="T205" i="15"/>
  <c r="S205" i="15"/>
  <c r="R205" i="15"/>
  <c r="Q205" i="15"/>
  <c r="P205" i="15"/>
  <c r="O205" i="15"/>
  <c r="O204" i="15" s="1"/>
  <c r="N205" i="15"/>
  <c r="M205" i="15"/>
  <c r="L205" i="15"/>
  <c r="K205" i="15"/>
  <c r="J205" i="15"/>
  <c r="I205" i="15"/>
  <c r="H205" i="15"/>
  <c r="G205" i="15"/>
  <c r="F205" i="15"/>
  <c r="E205" i="15"/>
  <c r="D205" i="15"/>
  <c r="C205" i="15"/>
  <c r="B205" i="15"/>
  <c r="W202" i="15"/>
  <c r="V202" i="15"/>
  <c r="U202" i="15"/>
  <c r="T202" i="15"/>
  <c r="S202" i="15"/>
  <c r="R202" i="15"/>
  <c r="Q202" i="15"/>
  <c r="P202" i="15"/>
  <c r="O202" i="15"/>
  <c r="N202" i="15"/>
  <c r="M202" i="15"/>
  <c r="L202" i="15"/>
  <c r="K202" i="15"/>
  <c r="J202" i="15"/>
  <c r="I202" i="15"/>
  <c r="H202" i="15"/>
  <c r="G202" i="15"/>
  <c r="F202" i="15"/>
  <c r="E202" i="15"/>
  <c r="D202" i="15"/>
  <c r="C202" i="15"/>
  <c r="B202" i="15"/>
  <c r="W201" i="15"/>
  <c r="V201" i="15"/>
  <c r="U201" i="15"/>
  <c r="T201" i="15"/>
  <c r="S201" i="15"/>
  <c r="R201" i="15"/>
  <c r="Q201" i="15"/>
  <c r="P201" i="15"/>
  <c r="O201" i="15"/>
  <c r="N201" i="15"/>
  <c r="M201" i="15"/>
  <c r="L201" i="15"/>
  <c r="K201" i="15"/>
  <c r="J201" i="15"/>
  <c r="I201" i="15"/>
  <c r="H201" i="15"/>
  <c r="G201" i="15"/>
  <c r="F201" i="15"/>
  <c r="E201" i="15"/>
  <c r="D201" i="15"/>
  <c r="C201" i="15"/>
  <c r="B201" i="15"/>
  <c r="W200" i="15"/>
  <c r="V200" i="15"/>
  <c r="U200" i="15"/>
  <c r="T200" i="15"/>
  <c r="S200" i="15"/>
  <c r="R200" i="15"/>
  <c r="Q200" i="15"/>
  <c r="P200" i="15"/>
  <c r="O200" i="15"/>
  <c r="N200" i="15"/>
  <c r="M200" i="15"/>
  <c r="L200" i="15"/>
  <c r="K200" i="15"/>
  <c r="J200" i="15"/>
  <c r="I200" i="15"/>
  <c r="H200" i="15"/>
  <c r="G200" i="15"/>
  <c r="F200" i="15"/>
  <c r="E200" i="15"/>
  <c r="D200" i="15"/>
  <c r="C200" i="15"/>
  <c r="B200" i="15"/>
  <c r="H199" i="15"/>
  <c r="W198" i="15"/>
  <c r="V198" i="15"/>
  <c r="U198" i="15"/>
  <c r="T198" i="15"/>
  <c r="S198" i="15"/>
  <c r="R198" i="15"/>
  <c r="Q198" i="15"/>
  <c r="P198" i="15"/>
  <c r="O198" i="15"/>
  <c r="N198" i="15"/>
  <c r="M198" i="15"/>
  <c r="L198" i="15"/>
  <c r="K198" i="15"/>
  <c r="J198" i="15"/>
  <c r="I198" i="15"/>
  <c r="H198" i="15"/>
  <c r="G198" i="15"/>
  <c r="F198" i="15"/>
  <c r="E198" i="15"/>
  <c r="D198" i="15"/>
  <c r="C198" i="15"/>
  <c r="B198" i="15"/>
  <c r="W197" i="15"/>
  <c r="V197" i="15"/>
  <c r="U197" i="15"/>
  <c r="T197" i="15"/>
  <c r="S197" i="15"/>
  <c r="R197" i="15"/>
  <c r="Q197" i="15"/>
  <c r="P197" i="15"/>
  <c r="O197" i="15"/>
  <c r="N197" i="15"/>
  <c r="M197" i="15"/>
  <c r="L197" i="15"/>
  <c r="K197" i="15"/>
  <c r="J197" i="15"/>
  <c r="I197" i="15"/>
  <c r="H197" i="15"/>
  <c r="G197" i="15"/>
  <c r="F197" i="15"/>
  <c r="E197" i="15"/>
  <c r="D197" i="15"/>
  <c r="C197" i="15"/>
  <c r="B197" i="15"/>
  <c r="W196" i="15"/>
  <c r="V196" i="15"/>
  <c r="U196" i="15"/>
  <c r="T196" i="15"/>
  <c r="S196" i="15"/>
  <c r="R196" i="15"/>
  <c r="Q196" i="15"/>
  <c r="P196" i="15"/>
  <c r="O196" i="15"/>
  <c r="N196" i="15"/>
  <c r="M196" i="15"/>
  <c r="L196" i="15"/>
  <c r="K196" i="15"/>
  <c r="J196" i="15"/>
  <c r="I196" i="15"/>
  <c r="H196" i="15"/>
  <c r="G196" i="15"/>
  <c r="F196" i="15"/>
  <c r="E196" i="15"/>
  <c r="D196" i="15"/>
  <c r="C196" i="15"/>
  <c r="B196" i="15"/>
  <c r="W195" i="15"/>
  <c r="V195" i="15"/>
  <c r="U195" i="15"/>
  <c r="T195" i="15"/>
  <c r="S195" i="15"/>
  <c r="R195" i="15"/>
  <c r="Q195" i="15"/>
  <c r="P195" i="15"/>
  <c r="O195" i="15"/>
  <c r="N195" i="15"/>
  <c r="M195" i="15"/>
  <c r="L195" i="15"/>
  <c r="K195" i="15"/>
  <c r="J195" i="15"/>
  <c r="I195" i="15"/>
  <c r="H195" i="15"/>
  <c r="G195" i="15"/>
  <c r="F195" i="15"/>
  <c r="E195" i="15"/>
  <c r="D195" i="15"/>
  <c r="C195" i="15"/>
  <c r="B195" i="15"/>
  <c r="W194" i="15"/>
  <c r="V194" i="15"/>
  <c r="U194" i="15"/>
  <c r="T194" i="15"/>
  <c r="S194" i="15"/>
  <c r="R194" i="15"/>
  <c r="Q194" i="15"/>
  <c r="P194" i="15"/>
  <c r="O194" i="15"/>
  <c r="N194" i="15"/>
  <c r="M194" i="15"/>
  <c r="L194" i="15"/>
  <c r="K194" i="15"/>
  <c r="J194" i="15"/>
  <c r="I194" i="15"/>
  <c r="H194" i="15"/>
  <c r="G194" i="15"/>
  <c r="F194" i="15"/>
  <c r="E194" i="15"/>
  <c r="D194" i="15"/>
  <c r="C194" i="15"/>
  <c r="B194" i="15"/>
  <c r="W193" i="15"/>
  <c r="V193" i="15"/>
  <c r="U193" i="15"/>
  <c r="T193" i="15"/>
  <c r="S193" i="15"/>
  <c r="R193" i="15"/>
  <c r="Q193" i="15"/>
  <c r="P193" i="15"/>
  <c r="O193" i="15"/>
  <c r="N193" i="15"/>
  <c r="M193" i="15"/>
  <c r="L193" i="15"/>
  <c r="K193" i="15"/>
  <c r="J193" i="15"/>
  <c r="I193" i="15"/>
  <c r="H193" i="15"/>
  <c r="G193" i="15"/>
  <c r="F193" i="15"/>
  <c r="E193" i="15"/>
  <c r="D193" i="15"/>
  <c r="C193" i="15"/>
  <c r="B193" i="15"/>
  <c r="W192" i="15"/>
  <c r="V192" i="15"/>
  <c r="U192" i="15"/>
  <c r="T192" i="15"/>
  <c r="S192" i="15"/>
  <c r="R192" i="15"/>
  <c r="Q192" i="15"/>
  <c r="P192" i="15"/>
  <c r="O192" i="15"/>
  <c r="N192" i="15"/>
  <c r="M192" i="15"/>
  <c r="L192" i="15"/>
  <c r="K192" i="15"/>
  <c r="J192" i="15"/>
  <c r="I192" i="15"/>
  <c r="H192" i="15"/>
  <c r="G192" i="15"/>
  <c r="F192" i="15"/>
  <c r="E192" i="15"/>
  <c r="D192" i="15"/>
  <c r="C192" i="15"/>
  <c r="B192" i="15"/>
  <c r="W191" i="15"/>
  <c r="V191" i="15"/>
  <c r="U191" i="15"/>
  <c r="T191" i="15"/>
  <c r="S191" i="15"/>
  <c r="R191" i="15"/>
  <c r="Q191" i="15"/>
  <c r="P191" i="15"/>
  <c r="O191" i="15"/>
  <c r="N191" i="15"/>
  <c r="M191" i="15"/>
  <c r="L191" i="15"/>
  <c r="K191" i="15"/>
  <c r="J191" i="15"/>
  <c r="I191" i="15"/>
  <c r="H191" i="15"/>
  <c r="G191" i="15"/>
  <c r="G187" i="15" s="1"/>
  <c r="F191" i="15"/>
  <c r="E191" i="15"/>
  <c r="D191" i="15"/>
  <c r="C191" i="15"/>
  <c r="B191" i="15"/>
  <c r="W190" i="15"/>
  <c r="V190" i="15"/>
  <c r="U190" i="15"/>
  <c r="T190" i="15"/>
  <c r="S190" i="15"/>
  <c r="R190" i="15"/>
  <c r="Q190" i="15"/>
  <c r="P190" i="15"/>
  <c r="O190" i="15"/>
  <c r="N190" i="15"/>
  <c r="M190" i="15"/>
  <c r="L190" i="15"/>
  <c r="K190" i="15"/>
  <c r="J190" i="15"/>
  <c r="I190" i="15"/>
  <c r="H190" i="15"/>
  <c r="G190" i="15"/>
  <c r="F190" i="15"/>
  <c r="E190" i="15"/>
  <c r="D190" i="15"/>
  <c r="C190" i="15"/>
  <c r="B190" i="15"/>
  <c r="W189" i="15"/>
  <c r="V189" i="15"/>
  <c r="U189" i="15"/>
  <c r="T189" i="15"/>
  <c r="S189" i="15"/>
  <c r="R189" i="15"/>
  <c r="Q189" i="15"/>
  <c r="P189" i="15"/>
  <c r="O189" i="15"/>
  <c r="N189" i="15"/>
  <c r="M189" i="15"/>
  <c r="L189" i="15"/>
  <c r="K189" i="15"/>
  <c r="J189" i="15"/>
  <c r="I189" i="15"/>
  <c r="H189" i="15"/>
  <c r="G189" i="15"/>
  <c r="F189" i="15"/>
  <c r="E189" i="15"/>
  <c r="D189" i="15"/>
  <c r="C189" i="15"/>
  <c r="B189" i="15"/>
  <c r="W188" i="15"/>
  <c r="V188" i="15"/>
  <c r="U188" i="15"/>
  <c r="T188" i="15"/>
  <c r="S188" i="15"/>
  <c r="R188" i="15"/>
  <c r="Q188" i="15"/>
  <c r="P188" i="15"/>
  <c r="O188" i="15"/>
  <c r="N188" i="15"/>
  <c r="M188" i="15"/>
  <c r="L188" i="15"/>
  <c r="K188" i="15"/>
  <c r="J188" i="15"/>
  <c r="I188" i="15"/>
  <c r="H188" i="15"/>
  <c r="G188" i="15"/>
  <c r="F188" i="15"/>
  <c r="E188" i="15"/>
  <c r="D188" i="15"/>
  <c r="C188" i="15"/>
  <c r="B188" i="15"/>
  <c r="W185" i="15"/>
  <c r="V185" i="15"/>
  <c r="U185" i="15"/>
  <c r="T185" i="15"/>
  <c r="S185" i="15"/>
  <c r="R185" i="15"/>
  <c r="Q185" i="15"/>
  <c r="P185" i="15"/>
  <c r="O185" i="15"/>
  <c r="N185" i="15"/>
  <c r="M185" i="15"/>
  <c r="L185" i="15"/>
  <c r="K185" i="15"/>
  <c r="J185" i="15"/>
  <c r="I185" i="15"/>
  <c r="H185" i="15"/>
  <c r="G185" i="15"/>
  <c r="F185" i="15"/>
  <c r="E185" i="15"/>
  <c r="D185" i="15"/>
  <c r="C185" i="15"/>
  <c r="B185" i="15"/>
  <c r="W184" i="15"/>
  <c r="V184" i="15"/>
  <c r="U184" i="15"/>
  <c r="T184" i="15"/>
  <c r="S184" i="15"/>
  <c r="R184" i="15"/>
  <c r="Q184" i="15"/>
  <c r="P184" i="15"/>
  <c r="O184" i="15"/>
  <c r="N184" i="15"/>
  <c r="M184" i="15"/>
  <c r="L184" i="15"/>
  <c r="K184" i="15"/>
  <c r="J184" i="15"/>
  <c r="I184" i="15"/>
  <c r="H184" i="15"/>
  <c r="G184" i="15"/>
  <c r="F184" i="15"/>
  <c r="E184" i="15"/>
  <c r="D184" i="15"/>
  <c r="C184" i="15"/>
  <c r="B184" i="15"/>
  <c r="W183" i="15"/>
  <c r="V183" i="15"/>
  <c r="U183" i="15"/>
  <c r="T183" i="15"/>
  <c r="S183" i="15"/>
  <c r="R183" i="15"/>
  <c r="Q183" i="15"/>
  <c r="P183" i="15"/>
  <c r="O183" i="15"/>
  <c r="N183" i="15"/>
  <c r="M183" i="15"/>
  <c r="L183" i="15"/>
  <c r="K183" i="15"/>
  <c r="J183" i="15"/>
  <c r="I183" i="15"/>
  <c r="H183" i="15"/>
  <c r="G183" i="15"/>
  <c r="F183" i="15"/>
  <c r="E183" i="15"/>
  <c r="D183" i="15"/>
  <c r="C183" i="15"/>
  <c r="B183" i="15"/>
  <c r="W182" i="15"/>
  <c r="V182" i="15"/>
  <c r="U182" i="15"/>
  <c r="T182" i="15"/>
  <c r="S182" i="15"/>
  <c r="R182" i="15"/>
  <c r="Q182" i="15"/>
  <c r="P182" i="15"/>
  <c r="O182" i="15"/>
  <c r="N182" i="15"/>
  <c r="M182" i="15"/>
  <c r="L182" i="15"/>
  <c r="K182" i="15"/>
  <c r="J182" i="15"/>
  <c r="I182" i="15"/>
  <c r="H182" i="15"/>
  <c r="G182" i="15"/>
  <c r="F182" i="15"/>
  <c r="E182" i="15"/>
  <c r="D182" i="15"/>
  <c r="C182" i="15"/>
  <c r="B182" i="15"/>
  <c r="N181" i="15"/>
  <c r="W180" i="15"/>
  <c r="V180" i="15"/>
  <c r="U180" i="15"/>
  <c r="T180" i="15"/>
  <c r="S180" i="15"/>
  <c r="R180" i="15"/>
  <c r="Q180" i="15"/>
  <c r="P180" i="15"/>
  <c r="O180" i="15"/>
  <c r="N180" i="15"/>
  <c r="M180" i="15"/>
  <c r="L180" i="15"/>
  <c r="K180" i="15"/>
  <c r="J180" i="15"/>
  <c r="I180" i="15"/>
  <c r="H180" i="15"/>
  <c r="G180" i="15"/>
  <c r="F180" i="15"/>
  <c r="E180" i="15"/>
  <c r="D180" i="15"/>
  <c r="C180" i="15"/>
  <c r="B180" i="15"/>
  <c r="W179" i="15"/>
  <c r="V179" i="15"/>
  <c r="U179" i="15"/>
  <c r="T179" i="15"/>
  <c r="S179" i="15"/>
  <c r="R179" i="15"/>
  <c r="Q179" i="15"/>
  <c r="P179" i="15"/>
  <c r="O179" i="15"/>
  <c r="N179" i="15"/>
  <c r="M179" i="15"/>
  <c r="L179" i="15"/>
  <c r="K179" i="15"/>
  <c r="J179" i="15"/>
  <c r="I179" i="15"/>
  <c r="H179" i="15"/>
  <c r="G179" i="15"/>
  <c r="F179" i="15"/>
  <c r="E179" i="15"/>
  <c r="D179" i="15"/>
  <c r="C179" i="15"/>
  <c r="B179" i="15"/>
  <c r="W178" i="15"/>
  <c r="V178" i="15"/>
  <c r="U178" i="15"/>
  <c r="T178" i="15"/>
  <c r="S178" i="15"/>
  <c r="R178" i="15"/>
  <c r="Q178" i="15"/>
  <c r="P178" i="15"/>
  <c r="O178" i="15"/>
  <c r="N178" i="15"/>
  <c r="M178" i="15"/>
  <c r="L178" i="15"/>
  <c r="K178" i="15"/>
  <c r="J178" i="15"/>
  <c r="I178" i="15"/>
  <c r="H178" i="15"/>
  <c r="G178" i="15"/>
  <c r="F178" i="15"/>
  <c r="E178" i="15"/>
  <c r="D178" i="15"/>
  <c r="C178" i="15"/>
  <c r="B178" i="15"/>
  <c r="W177" i="15"/>
  <c r="V177" i="15"/>
  <c r="U177" i="15"/>
  <c r="T177" i="15"/>
  <c r="S177" i="15"/>
  <c r="R177" i="15"/>
  <c r="Q177" i="15"/>
  <c r="P177" i="15"/>
  <c r="O177" i="15"/>
  <c r="N177" i="15"/>
  <c r="M177" i="15"/>
  <c r="L177" i="15"/>
  <c r="K177" i="15"/>
  <c r="J177" i="15"/>
  <c r="I177" i="15"/>
  <c r="H177" i="15"/>
  <c r="G177" i="15"/>
  <c r="F177" i="15"/>
  <c r="E177" i="15"/>
  <c r="D177" i="15"/>
  <c r="C177" i="15"/>
  <c r="B177" i="15"/>
  <c r="W176" i="15"/>
  <c r="V176" i="15"/>
  <c r="U176" i="15"/>
  <c r="T176" i="15"/>
  <c r="S176" i="15"/>
  <c r="R176" i="15"/>
  <c r="Q176" i="15"/>
  <c r="P176" i="15"/>
  <c r="O176" i="15"/>
  <c r="N176" i="15"/>
  <c r="M176" i="15"/>
  <c r="L176" i="15"/>
  <c r="K176" i="15"/>
  <c r="J176" i="15"/>
  <c r="I176" i="15"/>
  <c r="H176" i="15"/>
  <c r="G176" i="15"/>
  <c r="F176" i="15"/>
  <c r="E176" i="15"/>
  <c r="D176" i="15"/>
  <c r="C176" i="15"/>
  <c r="B176" i="15"/>
  <c r="W175" i="15"/>
  <c r="V175" i="15"/>
  <c r="U175" i="15"/>
  <c r="T175" i="15"/>
  <c r="S175" i="15"/>
  <c r="R175" i="15"/>
  <c r="Q175" i="15"/>
  <c r="P175" i="15"/>
  <c r="O175" i="15"/>
  <c r="N175" i="15"/>
  <c r="M175" i="15"/>
  <c r="L175" i="15"/>
  <c r="K175" i="15"/>
  <c r="J175" i="15"/>
  <c r="I175" i="15"/>
  <c r="H175" i="15"/>
  <c r="G175" i="15"/>
  <c r="F175" i="15"/>
  <c r="E175" i="15"/>
  <c r="D175" i="15"/>
  <c r="C175" i="15"/>
  <c r="B175" i="15"/>
  <c r="W174" i="15"/>
  <c r="V174" i="15"/>
  <c r="U174" i="15"/>
  <c r="T174" i="15"/>
  <c r="S174" i="15"/>
  <c r="R174" i="15"/>
  <c r="Q174" i="15"/>
  <c r="P174" i="15"/>
  <c r="O174" i="15"/>
  <c r="N174" i="15"/>
  <c r="M174" i="15"/>
  <c r="L174" i="15"/>
  <c r="K174" i="15"/>
  <c r="J174" i="15"/>
  <c r="I174" i="15"/>
  <c r="H174" i="15"/>
  <c r="G174" i="15"/>
  <c r="F174" i="15"/>
  <c r="E174" i="15"/>
  <c r="D174" i="15"/>
  <c r="C174" i="15"/>
  <c r="B174" i="15"/>
  <c r="W173" i="15"/>
  <c r="V173" i="15"/>
  <c r="U173" i="15"/>
  <c r="T173" i="15"/>
  <c r="S173" i="15"/>
  <c r="R173" i="15"/>
  <c r="Q173" i="15"/>
  <c r="Q171" i="15" s="1"/>
  <c r="P173" i="15"/>
  <c r="O173" i="15"/>
  <c r="N173" i="15"/>
  <c r="M173" i="15"/>
  <c r="L173" i="15"/>
  <c r="K173" i="15"/>
  <c r="J173" i="15"/>
  <c r="I173" i="15"/>
  <c r="H173" i="15"/>
  <c r="G173" i="15"/>
  <c r="F173" i="15"/>
  <c r="E173" i="15"/>
  <c r="D173" i="15"/>
  <c r="C173" i="15"/>
  <c r="B173" i="15"/>
  <c r="W172" i="15"/>
  <c r="V172" i="15"/>
  <c r="U172" i="15"/>
  <c r="T172" i="15"/>
  <c r="S172" i="15"/>
  <c r="R172" i="15"/>
  <c r="Q172" i="15"/>
  <c r="P172" i="15"/>
  <c r="O172" i="15"/>
  <c r="N172" i="15"/>
  <c r="M172" i="15"/>
  <c r="L172" i="15"/>
  <c r="K172" i="15"/>
  <c r="J172" i="15"/>
  <c r="I172" i="15"/>
  <c r="H172" i="15"/>
  <c r="G172" i="15"/>
  <c r="F172" i="15"/>
  <c r="E172" i="15"/>
  <c r="D172" i="15"/>
  <c r="C172" i="15"/>
  <c r="B172" i="15"/>
  <c r="W169" i="15"/>
  <c r="V169" i="15"/>
  <c r="U169" i="15"/>
  <c r="T169" i="15"/>
  <c r="S169" i="15"/>
  <c r="R169" i="15"/>
  <c r="Q169" i="15"/>
  <c r="P169" i="15"/>
  <c r="O169" i="15"/>
  <c r="N169" i="15"/>
  <c r="M169" i="15"/>
  <c r="L169" i="15"/>
  <c r="K169" i="15"/>
  <c r="J169" i="15"/>
  <c r="I169" i="15"/>
  <c r="H169" i="15"/>
  <c r="G169" i="15"/>
  <c r="F169" i="15"/>
  <c r="E169" i="15"/>
  <c r="D169" i="15"/>
  <c r="C169" i="15"/>
  <c r="B169" i="15"/>
  <c r="W168" i="15"/>
  <c r="V168" i="15"/>
  <c r="U168" i="15"/>
  <c r="T168" i="15"/>
  <c r="S168" i="15"/>
  <c r="R168" i="15"/>
  <c r="Q168" i="15"/>
  <c r="P168" i="15"/>
  <c r="O168" i="15"/>
  <c r="N168" i="15"/>
  <c r="M168" i="15"/>
  <c r="L168" i="15"/>
  <c r="K168" i="15"/>
  <c r="J168" i="15"/>
  <c r="I168" i="15"/>
  <c r="H168" i="15"/>
  <c r="G168" i="15"/>
  <c r="F168" i="15"/>
  <c r="E168" i="15"/>
  <c r="D168" i="15"/>
  <c r="C168" i="15"/>
  <c r="B168" i="15"/>
  <c r="W167" i="15"/>
  <c r="V167" i="15"/>
  <c r="U167" i="15"/>
  <c r="T167" i="15"/>
  <c r="S167" i="15"/>
  <c r="R167" i="15"/>
  <c r="R162" i="15" s="1"/>
  <c r="Q167" i="15"/>
  <c r="P167" i="15"/>
  <c r="O167" i="15"/>
  <c r="N167" i="15"/>
  <c r="M167" i="15"/>
  <c r="L167" i="15"/>
  <c r="K167" i="15"/>
  <c r="J167" i="15"/>
  <c r="I167" i="15"/>
  <c r="H167" i="15"/>
  <c r="G167" i="15"/>
  <c r="F167" i="15"/>
  <c r="E167" i="15"/>
  <c r="D167" i="15"/>
  <c r="C167" i="15"/>
  <c r="B167" i="15"/>
  <c r="W166" i="15"/>
  <c r="V166" i="15"/>
  <c r="U166" i="15"/>
  <c r="T166" i="15"/>
  <c r="S166" i="15"/>
  <c r="R166" i="15"/>
  <c r="Q166" i="15"/>
  <c r="P166" i="15"/>
  <c r="O166" i="15"/>
  <c r="N166" i="15"/>
  <c r="M166" i="15"/>
  <c r="L166" i="15"/>
  <c r="K166" i="15"/>
  <c r="J166" i="15"/>
  <c r="I166" i="15"/>
  <c r="H166" i="15"/>
  <c r="G166" i="15"/>
  <c r="F166" i="15"/>
  <c r="E166" i="15"/>
  <c r="D166" i="15"/>
  <c r="C166" i="15"/>
  <c r="B166" i="15"/>
  <c r="W165" i="15"/>
  <c r="V165" i="15"/>
  <c r="U165" i="15"/>
  <c r="T165" i="15"/>
  <c r="S165" i="15"/>
  <c r="R165" i="15"/>
  <c r="Q165" i="15"/>
  <c r="P165" i="15"/>
  <c r="O165" i="15"/>
  <c r="N165" i="15"/>
  <c r="M165" i="15"/>
  <c r="L165" i="15"/>
  <c r="K165" i="15"/>
  <c r="J165" i="15"/>
  <c r="I165" i="15"/>
  <c r="H165" i="15"/>
  <c r="G165" i="15"/>
  <c r="F165" i="15"/>
  <c r="E165" i="15"/>
  <c r="D165" i="15"/>
  <c r="C165" i="15"/>
  <c r="B165" i="15"/>
  <c r="W164" i="15"/>
  <c r="V164" i="15"/>
  <c r="U164" i="15"/>
  <c r="T164" i="15"/>
  <c r="S164" i="15"/>
  <c r="R164" i="15"/>
  <c r="Q164" i="15"/>
  <c r="P164" i="15"/>
  <c r="O164" i="15"/>
  <c r="N164" i="15"/>
  <c r="M164" i="15"/>
  <c r="L164" i="15"/>
  <c r="K164" i="15"/>
  <c r="J164" i="15"/>
  <c r="I164" i="15"/>
  <c r="H164" i="15"/>
  <c r="G164" i="15"/>
  <c r="F164" i="15"/>
  <c r="E164" i="15"/>
  <c r="D164" i="15"/>
  <c r="C164" i="15"/>
  <c r="B164" i="15"/>
  <c r="W163" i="15"/>
  <c r="V163" i="15"/>
  <c r="U163" i="15"/>
  <c r="T163" i="15"/>
  <c r="S163" i="15"/>
  <c r="R163" i="15"/>
  <c r="Q163" i="15"/>
  <c r="P163" i="15"/>
  <c r="O163" i="15"/>
  <c r="N163" i="15"/>
  <c r="M163" i="15"/>
  <c r="L163" i="15"/>
  <c r="K163" i="15"/>
  <c r="J163" i="15"/>
  <c r="I163" i="15"/>
  <c r="H163" i="15"/>
  <c r="G163" i="15"/>
  <c r="F163" i="15"/>
  <c r="E163" i="15"/>
  <c r="D163" i="15"/>
  <c r="C163" i="15"/>
  <c r="B163" i="15"/>
  <c r="W141" i="15"/>
  <c r="V141" i="15"/>
  <c r="V216" i="15" s="1"/>
  <c r="U141" i="15"/>
  <c r="U261" i="15" s="1"/>
  <c r="T141" i="15"/>
  <c r="T216" i="15" s="1"/>
  <c r="S141" i="15"/>
  <c r="S216" i="15" s="1"/>
  <c r="R141" i="15"/>
  <c r="R261" i="15" s="1"/>
  <c r="Q141" i="15"/>
  <c r="Q261" i="15" s="1"/>
  <c r="P141" i="15"/>
  <c r="P216" i="15" s="1"/>
  <c r="O141" i="15"/>
  <c r="N141" i="15"/>
  <c r="M141" i="15"/>
  <c r="L141" i="15"/>
  <c r="L216" i="15" s="1"/>
  <c r="K141" i="15"/>
  <c r="K216" i="15" s="1"/>
  <c r="J141" i="15"/>
  <c r="J261" i="15" s="1"/>
  <c r="I141" i="15"/>
  <c r="I261" i="15" s="1"/>
  <c r="H141" i="15"/>
  <c r="H216" i="15" s="1"/>
  <c r="G141" i="15"/>
  <c r="F141" i="15"/>
  <c r="F216" i="15" s="1"/>
  <c r="E141" i="15"/>
  <c r="E261" i="15" s="1"/>
  <c r="D141" i="15"/>
  <c r="D216" i="15" s="1"/>
  <c r="C141" i="15"/>
  <c r="C216" i="15" s="1"/>
  <c r="B141" i="15"/>
  <c r="B261" i="15" s="1"/>
  <c r="N115" i="15"/>
  <c r="N253" i="15" s="1"/>
  <c r="L115" i="15"/>
  <c r="L253" i="15" s="1"/>
  <c r="D115" i="15"/>
  <c r="D253" i="15" s="1"/>
  <c r="W97" i="15"/>
  <c r="W251" i="15" s="1"/>
  <c r="V97" i="15"/>
  <c r="V251" i="15" s="1"/>
  <c r="U97" i="15"/>
  <c r="U251" i="15" s="1"/>
  <c r="T97" i="15"/>
  <c r="T199" i="15" s="1"/>
  <c r="S97" i="15"/>
  <c r="R97" i="15"/>
  <c r="Q97" i="15"/>
  <c r="Q199" i="15" s="1"/>
  <c r="P97" i="15"/>
  <c r="P251" i="15" s="1"/>
  <c r="O97" i="15"/>
  <c r="O251" i="15" s="1"/>
  <c r="N97" i="15"/>
  <c r="N251" i="15" s="1"/>
  <c r="M97" i="15"/>
  <c r="M251" i="15" s="1"/>
  <c r="L97" i="15"/>
  <c r="L199" i="15" s="1"/>
  <c r="K97" i="15"/>
  <c r="J97" i="15"/>
  <c r="I97" i="15"/>
  <c r="I199" i="15" s="1"/>
  <c r="H97" i="15"/>
  <c r="H251" i="15" s="1"/>
  <c r="G97" i="15"/>
  <c r="G251" i="15" s="1"/>
  <c r="F97" i="15"/>
  <c r="F251" i="15" s="1"/>
  <c r="E97" i="15"/>
  <c r="E251" i="15" s="1"/>
  <c r="D97" i="15"/>
  <c r="D199" i="15" s="1"/>
  <c r="C97" i="15"/>
  <c r="B97" i="15"/>
  <c r="W53" i="15"/>
  <c r="W241" i="15" s="1"/>
  <c r="V53" i="15"/>
  <c r="V241" i="15" s="1"/>
  <c r="U53" i="15"/>
  <c r="U241" i="15" s="1"/>
  <c r="T53" i="15"/>
  <c r="T34" i="15" s="1"/>
  <c r="T233" i="15" s="1"/>
  <c r="S53" i="15"/>
  <c r="S34" i="15" s="1"/>
  <c r="S233" i="15" s="1"/>
  <c r="R53" i="15"/>
  <c r="Q53" i="15"/>
  <c r="P53" i="15"/>
  <c r="P34" i="15" s="1"/>
  <c r="P76" i="12" s="1"/>
  <c r="P105" i="4" s="1"/>
  <c r="O53" i="15"/>
  <c r="N53" i="15"/>
  <c r="N241" i="15" s="1"/>
  <c r="M53" i="15"/>
  <c r="M241" i="15" s="1"/>
  <c r="L53" i="15"/>
  <c r="L34" i="15" s="1"/>
  <c r="L233" i="15" s="1"/>
  <c r="K53" i="15"/>
  <c r="K34" i="15" s="1"/>
  <c r="J53" i="15"/>
  <c r="I53" i="15"/>
  <c r="H53" i="15"/>
  <c r="G53" i="15"/>
  <c r="F53" i="15"/>
  <c r="F241" i="15" s="1"/>
  <c r="E53" i="15"/>
  <c r="E241" i="15" s="1"/>
  <c r="D53" i="15"/>
  <c r="D34" i="15" s="1"/>
  <c r="C53" i="15"/>
  <c r="C34" i="15" s="1"/>
  <c r="C233" i="15" s="1"/>
  <c r="B53" i="15"/>
  <c r="B241" i="15" s="1"/>
  <c r="O34" i="15"/>
  <c r="F34" i="15"/>
  <c r="F233" i="15" s="1"/>
  <c r="A1" i="15"/>
  <c r="W260" i="14"/>
  <c r="V260" i="14"/>
  <c r="U260" i="14"/>
  <c r="T260" i="14"/>
  <c r="S260" i="14"/>
  <c r="R260" i="14"/>
  <c r="Q260" i="14"/>
  <c r="P260" i="14"/>
  <c r="O260" i="14"/>
  <c r="N260" i="14"/>
  <c r="M260" i="14"/>
  <c r="L260" i="14"/>
  <c r="K260" i="14"/>
  <c r="J260" i="14"/>
  <c r="I260" i="14"/>
  <c r="H260" i="14"/>
  <c r="G260" i="14"/>
  <c r="F260" i="14"/>
  <c r="E260" i="14"/>
  <c r="D260" i="14"/>
  <c r="C260" i="14"/>
  <c r="B260" i="14"/>
  <c r="W259" i="14"/>
  <c r="V259" i="14"/>
  <c r="U259" i="14"/>
  <c r="T259" i="14"/>
  <c r="S259" i="14"/>
  <c r="R259" i="14"/>
  <c r="Q259" i="14"/>
  <c r="P259" i="14"/>
  <c r="O259" i="14"/>
  <c r="N259" i="14"/>
  <c r="M259" i="14"/>
  <c r="L259" i="14"/>
  <c r="K259" i="14"/>
  <c r="J259" i="14"/>
  <c r="I259" i="14"/>
  <c r="H259" i="14"/>
  <c r="G259" i="14"/>
  <c r="F259" i="14"/>
  <c r="E259" i="14"/>
  <c r="D259" i="14"/>
  <c r="C259" i="14"/>
  <c r="B259" i="14"/>
  <c r="W258" i="14"/>
  <c r="V258" i="14"/>
  <c r="U258" i="14"/>
  <c r="T258" i="14"/>
  <c r="S258" i="14"/>
  <c r="R258" i="14"/>
  <c r="Q258" i="14"/>
  <c r="P258" i="14"/>
  <c r="O258" i="14"/>
  <c r="N258" i="14"/>
  <c r="M258" i="14"/>
  <c r="L258" i="14"/>
  <c r="K258" i="14"/>
  <c r="J258" i="14"/>
  <c r="I258" i="14"/>
  <c r="H258" i="14"/>
  <c r="G258" i="14"/>
  <c r="F258" i="14"/>
  <c r="E258" i="14"/>
  <c r="D258" i="14"/>
  <c r="C258" i="14"/>
  <c r="B258" i="14"/>
  <c r="W257" i="14"/>
  <c r="V257" i="14"/>
  <c r="U257" i="14"/>
  <c r="T257" i="14"/>
  <c r="S257" i="14"/>
  <c r="R257" i="14"/>
  <c r="Q257" i="14"/>
  <c r="P257" i="14"/>
  <c r="O257" i="14"/>
  <c r="N257" i="14"/>
  <c r="M257" i="14"/>
  <c r="L257" i="14"/>
  <c r="K257" i="14"/>
  <c r="J257" i="14"/>
  <c r="I257" i="14"/>
  <c r="H257" i="14"/>
  <c r="G257" i="14"/>
  <c r="F257" i="14"/>
  <c r="E257" i="14"/>
  <c r="D257" i="14"/>
  <c r="C257" i="14"/>
  <c r="B257" i="14"/>
  <c r="W256" i="14"/>
  <c r="V256" i="14"/>
  <c r="U256" i="14"/>
  <c r="T256" i="14"/>
  <c r="S256" i="14"/>
  <c r="R256" i="14"/>
  <c r="Q256" i="14"/>
  <c r="P256" i="14"/>
  <c r="O256" i="14"/>
  <c r="N256" i="14"/>
  <c r="M256" i="14"/>
  <c r="L256" i="14"/>
  <c r="K256" i="14"/>
  <c r="J256" i="14"/>
  <c r="I256" i="14"/>
  <c r="H256" i="14"/>
  <c r="G256" i="14"/>
  <c r="F256" i="14"/>
  <c r="E256" i="14"/>
  <c r="D256" i="14"/>
  <c r="C256" i="14"/>
  <c r="B256" i="14"/>
  <c r="W255" i="14"/>
  <c r="V255" i="14"/>
  <c r="U255" i="14"/>
  <c r="T255" i="14"/>
  <c r="S255" i="14"/>
  <c r="R255" i="14"/>
  <c r="Q255" i="14"/>
  <c r="P255" i="14"/>
  <c r="O255" i="14"/>
  <c r="N255" i="14"/>
  <c r="M255" i="14"/>
  <c r="L255" i="14"/>
  <c r="K255" i="14"/>
  <c r="J255" i="14"/>
  <c r="I255" i="14"/>
  <c r="H255" i="14"/>
  <c r="G255" i="14"/>
  <c r="F255" i="14"/>
  <c r="E255" i="14"/>
  <c r="D255" i="14"/>
  <c r="C255" i="14"/>
  <c r="B255" i="14"/>
  <c r="W254" i="14"/>
  <c r="V254" i="14"/>
  <c r="U254" i="14"/>
  <c r="T254" i="14"/>
  <c r="S254" i="14"/>
  <c r="R254" i="14"/>
  <c r="Q254" i="14"/>
  <c r="P254" i="14"/>
  <c r="O254" i="14"/>
  <c r="N254" i="14"/>
  <c r="M254" i="14"/>
  <c r="L254" i="14"/>
  <c r="K254" i="14"/>
  <c r="J254" i="14"/>
  <c r="I254" i="14"/>
  <c r="H254" i="14"/>
  <c r="G254" i="14"/>
  <c r="F254" i="14"/>
  <c r="E254" i="14"/>
  <c r="D254" i="14"/>
  <c r="C254" i="14"/>
  <c r="B254" i="14"/>
  <c r="W253" i="14"/>
  <c r="V253" i="14"/>
  <c r="U253" i="14"/>
  <c r="T253" i="14"/>
  <c r="S253" i="14"/>
  <c r="R253" i="14"/>
  <c r="Q253" i="14"/>
  <c r="P253" i="14"/>
  <c r="O253" i="14"/>
  <c r="N253" i="14"/>
  <c r="M253" i="14"/>
  <c r="L253" i="14"/>
  <c r="K253" i="14"/>
  <c r="J253" i="14"/>
  <c r="I253" i="14"/>
  <c r="H253" i="14"/>
  <c r="G253" i="14"/>
  <c r="F253" i="14"/>
  <c r="E253" i="14"/>
  <c r="D253" i="14"/>
  <c r="C253" i="14"/>
  <c r="B253" i="14"/>
  <c r="U251" i="14"/>
  <c r="W250" i="14"/>
  <c r="V250" i="14"/>
  <c r="U250" i="14"/>
  <c r="T250" i="14"/>
  <c r="S250" i="14"/>
  <c r="R250" i="14"/>
  <c r="Q250" i="14"/>
  <c r="P250" i="14"/>
  <c r="O250" i="14"/>
  <c r="N250" i="14"/>
  <c r="M250" i="14"/>
  <c r="L250" i="14"/>
  <c r="K250" i="14"/>
  <c r="J250" i="14"/>
  <c r="I250" i="14"/>
  <c r="H250" i="14"/>
  <c r="G250" i="14"/>
  <c r="F250" i="14"/>
  <c r="E250" i="14"/>
  <c r="D250" i="14"/>
  <c r="C250" i="14"/>
  <c r="B250" i="14"/>
  <c r="W249" i="14"/>
  <c r="V249" i="14"/>
  <c r="U249" i="14"/>
  <c r="T249" i="14"/>
  <c r="S249" i="14"/>
  <c r="R249" i="14"/>
  <c r="Q249" i="14"/>
  <c r="P249" i="14"/>
  <c r="O249" i="14"/>
  <c r="N249" i="14"/>
  <c r="M249" i="14"/>
  <c r="L249" i="14"/>
  <c r="K249" i="14"/>
  <c r="J249" i="14"/>
  <c r="I249" i="14"/>
  <c r="H249" i="14"/>
  <c r="G249" i="14"/>
  <c r="F249" i="14"/>
  <c r="E249" i="14"/>
  <c r="D249" i="14"/>
  <c r="C249" i="14"/>
  <c r="B249" i="14"/>
  <c r="W248" i="14"/>
  <c r="V248" i="14"/>
  <c r="U248" i="14"/>
  <c r="T248" i="14"/>
  <c r="S248" i="14"/>
  <c r="R248" i="14"/>
  <c r="Q248" i="14"/>
  <c r="P248" i="14"/>
  <c r="O248" i="14"/>
  <c r="N248" i="14"/>
  <c r="M248" i="14"/>
  <c r="L248" i="14"/>
  <c r="K248" i="14"/>
  <c r="J248" i="14"/>
  <c r="I248" i="14"/>
  <c r="H248" i="14"/>
  <c r="G248" i="14"/>
  <c r="F248" i="14"/>
  <c r="E248" i="14"/>
  <c r="D248" i="14"/>
  <c r="C248" i="14"/>
  <c r="B248" i="14"/>
  <c r="W247" i="14"/>
  <c r="V247" i="14"/>
  <c r="U247" i="14"/>
  <c r="T247" i="14"/>
  <c r="S247" i="14"/>
  <c r="R247" i="14"/>
  <c r="Q247" i="14"/>
  <c r="P247" i="14"/>
  <c r="O247" i="14"/>
  <c r="N247" i="14"/>
  <c r="M247" i="14"/>
  <c r="L247" i="14"/>
  <c r="K247" i="14"/>
  <c r="J247" i="14"/>
  <c r="I247" i="14"/>
  <c r="H247" i="14"/>
  <c r="G247" i="14"/>
  <c r="F247" i="14"/>
  <c r="E247" i="14"/>
  <c r="D247" i="14"/>
  <c r="C247" i="14"/>
  <c r="B247" i="14"/>
  <c r="W246" i="14"/>
  <c r="V246" i="14"/>
  <c r="U246" i="14"/>
  <c r="T246" i="14"/>
  <c r="S246" i="14"/>
  <c r="R246" i="14"/>
  <c r="Q246" i="14"/>
  <c r="P246" i="14"/>
  <c r="O246" i="14"/>
  <c r="N246" i="14"/>
  <c r="M246" i="14"/>
  <c r="L246" i="14"/>
  <c r="K246" i="14"/>
  <c r="J246" i="14"/>
  <c r="I246" i="14"/>
  <c r="H246" i="14"/>
  <c r="G246" i="14"/>
  <c r="F246" i="14"/>
  <c r="E246" i="14"/>
  <c r="D246" i="14"/>
  <c r="C246" i="14"/>
  <c r="B246" i="14"/>
  <c r="W245" i="14"/>
  <c r="V245" i="14"/>
  <c r="U245" i="14"/>
  <c r="T245" i="14"/>
  <c r="S245" i="14"/>
  <c r="R245" i="14"/>
  <c r="Q245" i="14"/>
  <c r="P245" i="14"/>
  <c r="O245" i="14"/>
  <c r="N245" i="14"/>
  <c r="M245" i="14"/>
  <c r="L245" i="14"/>
  <c r="K245" i="14"/>
  <c r="J245" i="14"/>
  <c r="I245" i="14"/>
  <c r="H245" i="14"/>
  <c r="G245" i="14"/>
  <c r="F245" i="14"/>
  <c r="E245" i="14"/>
  <c r="D245" i="14"/>
  <c r="C245" i="14"/>
  <c r="B245" i="14"/>
  <c r="W244" i="14"/>
  <c r="V244" i="14"/>
  <c r="U244" i="14"/>
  <c r="T244" i="14"/>
  <c r="S244" i="14"/>
  <c r="R244" i="14"/>
  <c r="Q244" i="14"/>
  <c r="P244" i="14"/>
  <c r="O244" i="14"/>
  <c r="N244" i="14"/>
  <c r="M244" i="14"/>
  <c r="L244" i="14"/>
  <c r="K244" i="14"/>
  <c r="J244" i="14"/>
  <c r="I244" i="14"/>
  <c r="H244" i="14"/>
  <c r="G244" i="14"/>
  <c r="F244" i="14"/>
  <c r="E244" i="14"/>
  <c r="D244" i="14"/>
  <c r="C244" i="14"/>
  <c r="B244" i="14"/>
  <c r="W243" i="14"/>
  <c r="V243" i="14"/>
  <c r="U243" i="14"/>
  <c r="T243" i="14"/>
  <c r="S243" i="14"/>
  <c r="R243" i="14"/>
  <c r="Q243" i="14"/>
  <c r="P243" i="14"/>
  <c r="O243" i="14"/>
  <c r="N243" i="14"/>
  <c r="M243" i="14"/>
  <c r="L243" i="14"/>
  <c r="K243" i="14"/>
  <c r="J243" i="14"/>
  <c r="I243" i="14"/>
  <c r="H243" i="14"/>
  <c r="G243" i="14"/>
  <c r="F243" i="14"/>
  <c r="E243" i="14"/>
  <c r="D243" i="14"/>
  <c r="C243" i="14"/>
  <c r="B243" i="14"/>
  <c r="W240" i="14"/>
  <c r="V240" i="14"/>
  <c r="U240" i="14"/>
  <c r="T240" i="14"/>
  <c r="S240" i="14"/>
  <c r="R240" i="14"/>
  <c r="Q240" i="14"/>
  <c r="P240" i="14"/>
  <c r="O240" i="14"/>
  <c r="N240" i="14"/>
  <c r="M240" i="14"/>
  <c r="L240" i="14"/>
  <c r="K240" i="14"/>
  <c r="J240" i="14"/>
  <c r="I240" i="14"/>
  <c r="H240" i="14"/>
  <c r="G240" i="14"/>
  <c r="F240" i="14"/>
  <c r="E240" i="14"/>
  <c r="D240" i="14"/>
  <c r="C240" i="14"/>
  <c r="B240" i="14"/>
  <c r="W239" i="14"/>
  <c r="V239" i="14"/>
  <c r="U239" i="14"/>
  <c r="T239" i="14"/>
  <c r="S239" i="14"/>
  <c r="R239" i="14"/>
  <c r="Q239" i="14"/>
  <c r="P239" i="14"/>
  <c r="O239" i="14"/>
  <c r="N239" i="14"/>
  <c r="M239" i="14"/>
  <c r="L239" i="14"/>
  <c r="K239" i="14"/>
  <c r="J239" i="14"/>
  <c r="I239" i="14"/>
  <c r="H239" i="14"/>
  <c r="G239" i="14"/>
  <c r="F239" i="14"/>
  <c r="E239" i="14"/>
  <c r="D239" i="14"/>
  <c r="C239" i="14"/>
  <c r="B239" i="14"/>
  <c r="W238" i="14"/>
  <c r="V238" i="14"/>
  <c r="U238" i="14"/>
  <c r="T238" i="14"/>
  <c r="S238" i="14"/>
  <c r="R238" i="14"/>
  <c r="Q238" i="14"/>
  <c r="P238" i="14"/>
  <c r="O238" i="14"/>
  <c r="N238" i="14"/>
  <c r="M238" i="14"/>
  <c r="L238" i="14"/>
  <c r="K238" i="14"/>
  <c r="J238" i="14"/>
  <c r="I238" i="14"/>
  <c r="H238" i="14"/>
  <c r="G238" i="14"/>
  <c r="F238" i="14"/>
  <c r="E238" i="14"/>
  <c r="D238" i="14"/>
  <c r="C238" i="14"/>
  <c r="B238" i="14"/>
  <c r="W237" i="14"/>
  <c r="V237" i="14"/>
  <c r="U237" i="14"/>
  <c r="T237" i="14"/>
  <c r="S237" i="14"/>
  <c r="R237" i="14"/>
  <c r="Q237" i="14"/>
  <c r="P237" i="14"/>
  <c r="O237" i="14"/>
  <c r="N237" i="14"/>
  <c r="M237" i="14"/>
  <c r="L237" i="14"/>
  <c r="K237" i="14"/>
  <c r="J237" i="14"/>
  <c r="I237" i="14"/>
  <c r="H237" i="14"/>
  <c r="G237" i="14"/>
  <c r="F237" i="14"/>
  <c r="E237" i="14"/>
  <c r="D237" i="14"/>
  <c r="C237" i="14"/>
  <c r="B237" i="14"/>
  <c r="W236" i="14"/>
  <c r="V236" i="14"/>
  <c r="U236" i="14"/>
  <c r="T236" i="14"/>
  <c r="S236" i="14"/>
  <c r="R236" i="14"/>
  <c r="Q236" i="14"/>
  <c r="P236" i="14"/>
  <c r="O236" i="14"/>
  <c r="N236" i="14"/>
  <c r="M236" i="14"/>
  <c r="L236" i="14"/>
  <c r="K236" i="14"/>
  <c r="J236" i="14"/>
  <c r="I236" i="14"/>
  <c r="H236" i="14"/>
  <c r="G236" i="14"/>
  <c r="F236" i="14"/>
  <c r="E236" i="14"/>
  <c r="D236" i="14"/>
  <c r="C236" i="14"/>
  <c r="B236" i="14"/>
  <c r="W235" i="14"/>
  <c r="V235" i="14"/>
  <c r="U235" i="14"/>
  <c r="T235" i="14"/>
  <c r="S235" i="14"/>
  <c r="R235" i="14"/>
  <c r="Q235" i="14"/>
  <c r="P235" i="14"/>
  <c r="O235" i="14"/>
  <c r="N235" i="14"/>
  <c r="M235" i="14"/>
  <c r="L235" i="14"/>
  <c r="K235" i="14"/>
  <c r="J235" i="14"/>
  <c r="I235" i="14"/>
  <c r="H235" i="14"/>
  <c r="G235" i="14"/>
  <c r="F235" i="14"/>
  <c r="E235" i="14"/>
  <c r="D235" i="14"/>
  <c r="C235" i="14"/>
  <c r="B235" i="14"/>
  <c r="W234" i="14"/>
  <c r="V234" i="14"/>
  <c r="U234" i="14"/>
  <c r="T234" i="14"/>
  <c r="S234" i="14"/>
  <c r="R234" i="14"/>
  <c r="Q234" i="14"/>
  <c r="P234" i="14"/>
  <c r="O234" i="14"/>
  <c r="N234" i="14"/>
  <c r="M234" i="14"/>
  <c r="L234" i="14"/>
  <c r="K234" i="14"/>
  <c r="J234" i="14"/>
  <c r="I234" i="14"/>
  <c r="H234" i="14"/>
  <c r="G234" i="14"/>
  <c r="F234" i="14"/>
  <c r="E234" i="14"/>
  <c r="D234" i="14"/>
  <c r="C234" i="14"/>
  <c r="B234" i="14"/>
  <c r="W233" i="14"/>
  <c r="V233" i="14"/>
  <c r="U233" i="14"/>
  <c r="T233" i="14"/>
  <c r="S233" i="14"/>
  <c r="R233" i="14"/>
  <c r="Q233" i="14"/>
  <c r="P233" i="14"/>
  <c r="O233" i="14"/>
  <c r="N233" i="14"/>
  <c r="M233" i="14"/>
  <c r="L233" i="14"/>
  <c r="K233" i="14"/>
  <c r="J233" i="14"/>
  <c r="I233" i="14"/>
  <c r="H233" i="14"/>
  <c r="G233" i="14"/>
  <c r="F233" i="14"/>
  <c r="E233" i="14"/>
  <c r="D233" i="14"/>
  <c r="C233" i="14"/>
  <c r="B233" i="14"/>
  <c r="W231" i="14"/>
  <c r="V231" i="14"/>
  <c r="U231" i="14"/>
  <c r="T231" i="14"/>
  <c r="S231" i="14"/>
  <c r="R231" i="14"/>
  <c r="Q231" i="14"/>
  <c r="P231" i="14"/>
  <c r="O231" i="14"/>
  <c r="N231" i="14"/>
  <c r="M231" i="14"/>
  <c r="L231" i="14"/>
  <c r="K231" i="14"/>
  <c r="J231" i="14"/>
  <c r="I231" i="14"/>
  <c r="H231" i="14"/>
  <c r="G231" i="14"/>
  <c r="F231" i="14"/>
  <c r="E231" i="14"/>
  <c r="D231" i="14"/>
  <c r="C231" i="14"/>
  <c r="B231" i="14"/>
  <c r="W230" i="14"/>
  <c r="V230" i="14"/>
  <c r="U230" i="14"/>
  <c r="T230" i="14"/>
  <c r="S230" i="14"/>
  <c r="R230" i="14"/>
  <c r="Q230" i="14"/>
  <c r="P230" i="14"/>
  <c r="O230" i="14"/>
  <c r="N230" i="14"/>
  <c r="M230" i="14"/>
  <c r="L230" i="14"/>
  <c r="K230" i="14"/>
  <c r="J230" i="14"/>
  <c r="I230" i="14"/>
  <c r="H230" i="14"/>
  <c r="G230" i="14"/>
  <c r="F230" i="14"/>
  <c r="E230" i="14"/>
  <c r="D230" i="14"/>
  <c r="C230" i="14"/>
  <c r="B230" i="14"/>
  <c r="W229" i="14"/>
  <c r="V229" i="14"/>
  <c r="U229" i="14"/>
  <c r="T229" i="14"/>
  <c r="S229" i="14"/>
  <c r="R229" i="14"/>
  <c r="Q229" i="14"/>
  <c r="P229" i="14"/>
  <c r="O229" i="14"/>
  <c r="N229" i="14"/>
  <c r="M229" i="14"/>
  <c r="L229" i="14"/>
  <c r="K229" i="14"/>
  <c r="J229" i="14"/>
  <c r="I229" i="14"/>
  <c r="H229" i="14"/>
  <c r="G229" i="14"/>
  <c r="F229" i="14"/>
  <c r="E229" i="14"/>
  <c r="D229" i="14"/>
  <c r="C229" i="14"/>
  <c r="B229" i="14"/>
  <c r="W228" i="14"/>
  <c r="V228" i="14"/>
  <c r="U228" i="14"/>
  <c r="T228" i="14"/>
  <c r="S228" i="14"/>
  <c r="R228" i="14"/>
  <c r="Q228" i="14"/>
  <c r="P228" i="14"/>
  <c r="O228" i="14"/>
  <c r="N228" i="14"/>
  <c r="M228" i="14"/>
  <c r="L228" i="14"/>
  <c r="K228" i="14"/>
  <c r="J228" i="14"/>
  <c r="I228" i="14"/>
  <c r="H228" i="14"/>
  <c r="G228" i="14"/>
  <c r="F228" i="14"/>
  <c r="E228" i="14"/>
  <c r="D228" i="14"/>
  <c r="C228" i="14"/>
  <c r="B228" i="14"/>
  <c r="W227" i="14"/>
  <c r="V227" i="14"/>
  <c r="U227" i="14"/>
  <c r="T227" i="14"/>
  <c r="S227" i="14"/>
  <c r="R227" i="14"/>
  <c r="Q227" i="14"/>
  <c r="P227" i="14"/>
  <c r="O227" i="14"/>
  <c r="N227" i="14"/>
  <c r="M227" i="14"/>
  <c r="L227" i="14"/>
  <c r="K227" i="14"/>
  <c r="J227" i="14"/>
  <c r="I227" i="14"/>
  <c r="H227" i="14"/>
  <c r="G227" i="14"/>
  <c r="F227" i="14"/>
  <c r="E227" i="14"/>
  <c r="D227" i="14"/>
  <c r="C227" i="14"/>
  <c r="B227" i="14"/>
  <c r="W226" i="14"/>
  <c r="V226" i="14"/>
  <c r="U226" i="14"/>
  <c r="T226" i="14"/>
  <c r="S226" i="14"/>
  <c r="R226" i="14"/>
  <c r="Q226" i="14"/>
  <c r="P226" i="14"/>
  <c r="O226" i="14"/>
  <c r="N226" i="14"/>
  <c r="M226" i="14"/>
  <c r="L226" i="14"/>
  <c r="K226" i="14"/>
  <c r="J226" i="14"/>
  <c r="I226" i="14"/>
  <c r="H226" i="14"/>
  <c r="G226" i="14"/>
  <c r="F226" i="14"/>
  <c r="E226" i="14"/>
  <c r="D226" i="14"/>
  <c r="C226" i="14"/>
  <c r="B226" i="14"/>
  <c r="W225" i="14"/>
  <c r="V225" i="14"/>
  <c r="U225" i="14"/>
  <c r="T225" i="14"/>
  <c r="S225" i="14"/>
  <c r="R225" i="14"/>
  <c r="Q225" i="14"/>
  <c r="P225" i="14"/>
  <c r="O225" i="14"/>
  <c r="N225" i="14"/>
  <c r="M225" i="14"/>
  <c r="L225" i="14"/>
  <c r="K225" i="14"/>
  <c r="J225" i="14"/>
  <c r="I225" i="14"/>
  <c r="H225" i="14"/>
  <c r="G225" i="14"/>
  <c r="F225" i="14"/>
  <c r="E225" i="14"/>
  <c r="D225" i="14"/>
  <c r="C225" i="14"/>
  <c r="B225" i="14"/>
  <c r="W224" i="14"/>
  <c r="V224" i="14"/>
  <c r="U224" i="14"/>
  <c r="T224" i="14"/>
  <c r="S224" i="14"/>
  <c r="R224" i="14"/>
  <c r="Q224" i="14"/>
  <c r="P224" i="14"/>
  <c r="O224" i="14"/>
  <c r="N224" i="14"/>
  <c r="M224" i="14"/>
  <c r="L224" i="14"/>
  <c r="K224" i="14"/>
  <c r="J224" i="14"/>
  <c r="I224" i="14"/>
  <c r="H224" i="14"/>
  <c r="G224" i="14"/>
  <c r="F224" i="14"/>
  <c r="E224" i="14"/>
  <c r="D224" i="14"/>
  <c r="C224" i="14"/>
  <c r="B224" i="14"/>
  <c r="W219" i="14"/>
  <c r="V219" i="14"/>
  <c r="U219" i="14"/>
  <c r="T219" i="14"/>
  <c r="S219" i="14"/>
  <c r="R219" i="14"/>
  <c r="Q219" i="14"/>
  <c r="P219" i="14"/>
  <c r="O219" i="14"/>
  <c r="N219" i="14"/>
  <c r="M219" i="14"/>
  <c r="L219" i="14"/>
  <c r="K219" i="14"/>
  <c r="J219" i="14"/>
  <c r="I219" i="14"/>
  <c r="H219" i="14"/>
  <c r="G219" i="14"/>
  <c r="F219" i="14"/>
  <c r="E219" i="14"/>
  <c r="D219" i="14"/>
  <c r="C219" i="14"/>
  <c r="B219" i="14"/>
  <c r="W218" i="14"/>
  <c r="V218" i="14"/>
  <c r="U218" i="14"/>
  <c r="T218" i="14"/>
  <c r="S218" i="14"/>
  <c r="R218" i="14"/>
  <c r="Q218" i="14"/>
  <c r="P218" i="14"/>
  <c r="O218" i="14"/>
  <c r="N218" i="14"/>
  <c r="M218" i="14"/>
  <c r="L218" i="14"/>
  <c r="K218" i="14"/>
  <c r="J218" i="14"/>
  <c r="I218" i="14"/>
  <c r="H218" i="14"/>
  <c r="G218" i="14"/>
  <c r="F218" i="14"/>
  <c r="E218" i="14"/>
  <c r="D218" i="14"/>
  <c r="C218" i="14"/>
  <c r="B218" i="14"/>
  <c r="W217" i="14"/>
  <c r="V217" i="14"/>
  <c r="U217" i="14"/>
  <c r="T217" i="14"/>
  <c r="S217" i="14"/>
  <c r="R217" i="14"/>
  <c r="Q217" i="14"/>
  <c r="P217" i="14"/>
  <c r="O217" i="14"/>
  <c r="N217" i="14"/>
  <c r="M217" i="14"/>
  <c r="L217" i="14"/>
  <c r="K217" i="14"/>
  <c r="J217" i="14"/>
  <c r="I217" i="14"/>
  <c r="H217" i="14"/>
  <c r="G217" i="14"/>
  <c r="F217" i="14"/>
  <c r="E217" i="14"/>
  <c r="D217" i="14"/>
  <c r="C217" i="14"/>
  <c r="B217" i="14"/>
  <c r="N216" i="14"/>
  <c r="W215" i="14"/>
  <c r="V215" i="14"/>
  <c r="U215" i="14"/>
  <c r="T215" i="14"/>
  <c r="S215" i="14"/>
  <c r="R215" i="14"/>
  <c r="Q215" i="14"/>
  <c r="P215" i="14"/>
  <c r="O215" i="14"/>
  <c r="N215" i="14"/>
  <c r="M215" i="14"/>
  <c r="L215" i="14"/>
  <c r="K215" i="14"/>
  <c r="J215" i="14"/>
  <c r="I215" i="14"/>
  <c r="H215" i="14"/>
  <c r="G215" i="14"/>
  <c r="F215" i="14"/>
  <c r="E215" i="14"/>
  <c r="D215" i="14"/>
  <c r="C215" i="14"/>
  <c r="B215" i="14"/>
  <c r="W214" i="14"/>
  <c r="V214" i="14"/>
  <c r="U214" i="14"/>
  <c r="T214" i="14"/>
  <c r="S214" i="14"/>
  <c r="R214" i="14"/>
  <c r="Q214" i="14"/>
  <c r="P214" i="14"/>
  <c r="O214" i="14"/>
  <c r="N214" i="14"/>
  <c r="M214" i="14"/>
  <c r="L214" i="14"/>
  <c r="K214" i="14"/>
  <c r="J214" i="14"/>
  <c r="I214" i="14"/>
  <c r="H214" i="14"/>
  <c r="G214" i="14"/>
  <c r="F214" i="14"/>
  <c r="E214" i="14"/>
  <c r="D214" i="14"/>
  <c r="C214" i="14"/>
  <c r="B214" i="14"/>
  <c r="W213" i="14"/>
  <c r="V213" i="14"/>
  <c r="U213" i="14"/>
  <c r="T213" i="14"/>
  <c r="S213" i="14"/>
  <c r="R213" i="14"/>
  <c r="Q213" i="14"/>
  <c r="P213" i="14"/>
  <c r="O213" i="14"/>
  <c r="N213" i="14"/>
  <c r="M213" i="14"/>
  <c r="L213" i="14"/>
  <c r="K213" i="14"/>
  <c r="J213" i="14"/>
  <c r="I213" i="14"/>
  <c r="H213" i="14"/>
  <c r="G213" i="14"/>
  <c r="F213" i="14"/>
  <c r="E213" i="14"/>
  <c r="D213" i="14"/>
  <c r="C213" i="14"/>
  <c r="B213" i="14"/>
  <c r="W212" i="14"/>
  <c r="V212" i="14"/>
  <c r="U212" i="14"/>
  <c r="T212" i="14"/>
  <c r="S212" i="14"/>
  <c r="R212" i="14"/>
  <c r="Q212" i="14"/>
  <c r="P212" i="14"/>
  <c r="O212" i="14"/>
  <c r="N212" i="14"/>
  <c r="M212" i="14"/>
  <c r="L212" i="14"/>
  <c r="K212" i="14"/>
  <c r="J212" i="14"/>
  <c r="I212" i="14"/>
  <c r="H212" i="14"/>
  <c r="G212" i="14"/>
  <c r="F212" i="14"/>
  <c r="E212" i="14"/>
  <c r="D212" i="14"/>
  <c r="C212" i="14"/>
  <c r="B212" i="14"/>
  <c r="W211" i="14"/>
  <c r="V211" i="14"/>
  <c r="U211" i="14"/>
  <c r="T211" i="14"/>
  <c r="S211" i="14"/>
  <c r="R211" i="14"/>
  <c r="Q211" i="14"/>
  <c r="P211" i="14"/>
  <c r="O211" i="14"/>
  <c r="N211" i="14"/>
  <c r="M211" i="14"/>
  <c r="L211" i="14"/>
  <c r="K211" i="14"/>
  <c r="J211" i="14"/>
  <c r="I211" i="14"/>
  <c r="H211" i="14"/>
  <c r="G211" i="14"/>
  <c r="F211" i="14"/>
  <c r="E211" i="14"/>
  <c r="D211" i="14"/>
  <c r="C211" i="14"/>
  <c r="B211" i="14"/>
  <c r="W210" i="14"/>
  <c r="V210" i="14"/>
  <c r="U210" i="14"/>
  <c r="T210" i="14"/>
  <c r="S210" i="14"/>
  <c r="R210" i="14"/>
  <c r="Q210" i="14"/>
  <c r="P210" i="14"/>
  <c r="O210" i="14"/>
  <c r="N210" i="14"/>
  <c r="M210" i="14"/>
  <c r="L210" i="14"/>
  <c r="K210" i="14"/>
  <c r="J210" i="14"/>
  <c r="I210" i="14"/>
  <c r="H210" i="14"/>
  <c r="G210" i="14"/>
  <c r="F210" i="14"/>
  <c r="E210" i="14"/>
  <c r="D210" i="14"/>
  <c r="C210" i="14"/>
  <c r="B210" i="14"/>
  <c r="W209" i="14"/>
  <c r="V209" i="14"/>
  <c r="U209" i="14"/>
  <c r="T209" i="14"/>
  <c r="S209" i="14"/>
  <c r="R209" i="14"/>
  <c r="Q209" i="14"/>
  <c r="P209" i="14"/>
  <c r="O209" i="14"/>
  <c r="N209" i="14"/>
  <c r="M209" i="14"/>
  <c r="L209" i="14"/>
  <c r="K209" i="14"/>
  <c r="J209" i="14"/>
  <c r="I209" i="14"/>
  <c r="H209" i="14"/>
  <c r="G209" i="14"/>
  <c r="F209" i="14"/>
  <c r="E209" i="14"/>
  <c r="D209" i="14"/>
  <c r="C209" i="14"/>
  <c r="B209" i="14"/>
  <c r="W208" i="14"/>
  <c r="V208" i="14"/>
  <c r="U208" i="14"/>
  <c r="T208" i="14"/>
  <c r="S208" i="14"/>
  <c r="R208" i="14"/>
  <c r="Q208" i="14"/>
  <c r="P208" i="14"/>
  <c r="O208" i="14"/>
  <c r="N208" i="14"/>
  <c r="M208" i="14"/>
  <c r="L208" i="14"/>
  <c r="K208" i="14"/>
  <c r="J208" i="14"/>
  <c r="I208" i="14"/>
  <c r="H208" i="14"/>
  <c r="G208" i="14"/>
  <c r="F208" i="14"/>
  <c r="E208" i="14"/>
  <c r="D208" i="14"/>
  <c r="C208" i="14"/>
  <c r="B208" i="14"/>
  <c r="W207" i="14"/>
  <c r="V207" i="14"/>
  <c r="U207" i="14"/>
  <c r="T207" i="14"/>
  <c r="S207" i="14"/>
  <c r="R207" i="14"/>
  <c r="Q207" i="14"/>
  <c r="P207" i="14"/>
  <c r="O207" i="14"/>
  <c r="N207" i="14"/>
  <c r="M207" i="14"/>
  <c r="L207" i="14"/>
  <c r="K207" i="14"/>
  <c r="J207" i="14"/>
  <c r="I207" i="14"/>
  <c r="H207" i="14"/>
  <c r="G207" i="14"/>
  <c r="F207" i="14"/>
  <c r="E207" i="14"/>
  <c r="D207" i="14"/>
  <c r="C207" i="14"/>
  <c r="B207" i="14"/>
  <c r="W206" i="14"/>
  <c r="V206" i="14"/>
  <c r="U206" i="14"/>
  <c r="T206" i="14"/>
  <c r="S206" i="14"/>
  <c r="R206" i="14"/>
  <c r="Q206" i="14"/>
  <c r="P206" i="14"/>
  <c r="O206" i="14"/>
  <c r="N206" i="14"/>
  <c r="M206" i="14"/>
  <c r="L206" i="14"/>
  <c r="K206" i="14"/>
  <c r="J206" i="14"/>
  <c r="I206" i="14"/>
  <c r="H206" i="14"/>
  <c r="G206" i="14"/>
  <c r="F206" i="14"/>
  <c r="E206" i="14"/>
  <c r="D206" i="14"/>
  <c r="C206" i="14"/>
  <c r="B206" i="14"/>
  <c r="W205" i="14"/>
  <c r="V205" i="14"/>
  <c r="U205" i="14"/>
  <c r="T205" i="14"/>
  <c r="S205" i="14"/>
  <c r="R205" i="14"/>
  <c r="Q205" i="14"/>
  <c r="P205" i="14"/>
  <c r="O205" i="14"/>
  <c r="N205" i="14"/>
  <c r="M205" i="14"/>
  <c r="L205" i="14"/>
  <c r="K205" i="14"/>
  <c r="J205" i="14"/>
  <c r="I205" i="14"/>
  <c r="H205" i="14"/>
  <c r="G205" i="14"/>
  <c r="F205" i="14"/>
  <c r="E205" i="14"/>
  <c r="D205" i="14"/>
  <c r="C205" i="14"/>
  <c r="B205" i="14"/>
  <c r="W202" i="14"/>
  <c r="V202" i="14"/>
  <c r="U202" i="14"/>
  <c r="T202" i="14"/>
  <c r="S202" i="14"/>
  <c r="R202" i="14"/>
  <c r="Q202" i="14"/>
  <c r="P202" i="14"/>
  <c r="O202" i="14"/>
  <c r="N202" i="14"/>
  <c r="M202" i="14"/>
  <c r="L202" i="14"/>
  <c r="K202" i="14"/>
  <c r="J202" i="14"/>
  <c r="I202" i="14"/>
  <c r="H202" i="14"/>
  <c r="G202" i="14"/>
  <c r="F202" i="14"/>
  <c r="E202" i="14"/>
  <c r="D202" i="14"/>
  <c r="C202" i="14"/>
  <c r="B202" i="14"/>
  <c r="W201" i="14"/>
  <c r="V201" i="14"/>
  <c r="U201" i="14"/>
  <c r="T201" i="14"/>
  <c r="S201" i="14"/>
  <c r="R201" i="14"/>
  <c r="Q201" i="14"/>
  <c r="P201" i="14"/>
  <c r="O201" i="14"/>
  <c r="N201" i="14"/>
  <c r="M201" i="14"/>
  <c r="L201" i="14"/>
  <c r="K201" i="14"/>
  <c r="J201" i="14"/>
  <c r="I201" i="14"/>
  <c r="H201" i="14"/>
  <c r="G201" i="14"/>
  <c r="F201" i="14"/>
  <c r="E201" i="14"/>
  <c r="D201" i="14"/>
  <c r="C201" i="14"/>
  <c r="B201" i="14"/>
  <c r="W200" i="14"/>
  <c r="V200" i="14"/>
  <c r="U200" i="14"/>
  <c r="T200" i="14"/>
  <c r="S200" i="14"/>
  <c r="R200" i="14"/>
  <c r="Q200" i="14"/>
  <c r="P200" i="14"/>
  <c r="O200" i="14"/>
  <c r="N200" i="14"/>
  <c r="M200" i="14"/>
  <c r="L200" i="14"/>
  <c r="K200" i="14"/>
  <c r="J200" i="14"/>
  <c r="I200" i="14"/>
  <c r="H200" i="14"/>
  <c r="G200" i="14"/>
  <c r="F200" i="14"/>
  <c r="E200" i="14"/>
  <c r="D200" i="14"/>
  <c r="C200" i="14"/>
  <c r="B200" i="14"/>
  <c r="W198" i="14"/>
  <c r="V198" i="14"/>
  <c r="U198" i="14"/>
  <c r="T198" i="14"/>
  <c r="S198" i="14"/>
  <c r="R198" i="14"/>
  <c r="Q198" i="14"/>
  <c r="P198" i="14"/>
  <c r="O198" i="14"/>
  <c r="N198" i="14"/>
  <c r="M198" i="14"/>
  <c r="L198" i="14"/>
  <c r="K198" i="14"/>
  <c r="J198" i="14"/>
  <c r="I198" i="14"/>
  <c r="H198" i="14"/>
  <c r="G198" i="14"/>
  <c r="F198" i="14"/>
  <c r="E198" i="14"/>
  <c r="D198" i="14"/>
  <c r="C198" i="14"/>
  <c r="B198" i="14"/>
  <c r="W197" i="14"/>
  <c r="V197" i="14"/>
  <c r="U197" i="14"/>
  <c r="T197" i="14"/>
  <c r="S197" i="14"/>
  <c r="R197" i="14"/>
  <c r="Q197" i="14"/>
  <c r="P197" i="14"/>
  <c r="O197" i="14"/>
  <c r="N197" i="14"/>
  <c r="M197" i="14"/>
  <c r="L197" i="14"/>
  <c r="K197" i="14"/>
  <c r="J197" i="14"/>
  <c r="I197" i="14"/>
  <c r="H197" i="14"/>
  <c r="G197" i="14"/>
  <c r="F197" i="14"/>
  <c r="E197" i="14"/>
  <c r="D197" i="14"/>
  <c r="C197" i="14"/>
  <c r="B197" i="14"/>
  <c r="W196" i="14"/>
  <c r="V196" i="14"/>
  <c r="U196" i="14"/>
  <c r="T196" i="14"/>
  <c r="S196" i="14"/>
  <c r="R196" i="14"/>
  <c r="Q196" i="14"/>
  <c r="P196" i="14"/>
  <c r="O196" i="14"/>
  <c r="N196" i="14"/>
  <c r="M196" i="14"/>
  <c r="L196" i="14"/>
  <c r="K196" i="14"/>
  <c r="J196" i="14"/>
  <c r="I196" i="14"/>
  <c r="H196" i="14"/>
  <c r="G196" i="14"/>
  <c r="F196" i="14"/>
  <c r="E196" i="14"/>
  <c r="D196" i="14"/>
  <c r="C196" i="14"/>
  <c r="B196" i="14"/>
  <c r="W195" i="14"/>
  <c r="V195" i="14"/>
  <c r="U195" i="14"/>
  <c r="T195" i="14"/>
  <c r="S195" i="14"/>
  <c r="R195" i="14"/>
  <c r="Q195" i="14"/>
  <c r="P195" i="14"/>
  <c r="O195" i="14"/>
  <c r="N195" i="14"/>
  <c r="M195" i="14"/>
  <c r="L195" i="14"/>
  <c r="K195" i="14"/>
  <c r="J195" i="14"/>
  <c r="I195" i="14"/>
  <c r="H195" i="14"/>
  <c r="G195" i="14"/>
  <c r="F195" i="14"/>
  <c r="E195" i="14"/>
  <c r="D195" i="14"/>
  <c r="C195" i="14"/>
  <c r="B195" i="14"/>
  <c r="W194" i="14"/>
  <c r="V194" i="14"/>
  <c r="U194" i="14"/>
  <c r="T194" i="14"/>
  <c r="S194" i="14"/>
  <c r="R194" i="14"/>
  <c r="Q194" i="14"/>
  <c r="P194" i="14"/>
  <c r="O194" i="14"/>
  <c r="N194" i="14"/>
  <c r="M194" i="14"/>
  <c r="L194" i="14"/>
  <c r="K194" i="14"/>
  <c r="J194" i="14"/>
  <c r="I194" i="14"/>
  <c r="H194" i="14"/>
  <c r="G194" i="14"/>
  <c r="F194" i="14"/>
  <c r="E194" i="14"/>
  <c r="D194" i="14"/>
  <c r="C194" i="14"/>
  <c r="B194" i="14"/>
  <c r="W193" i="14"/>
  <c r="V193" i="14"/>
  <c r="U193" i="14"/>
  <c r="T193" i="14"/>
  <c r="S193" i="14"/>
  <c r="R193" i="14"/>
  <c r="Q193" i="14"/>
  <c r="P193" i="14"/>
  <c r="O193" i="14"/>
  <c r="N193" i="14"/>
  <c r="M193" i="14"/>
  <c r="L193" i="14"/>
  <c r="K193" i="14"/>
  <c r="J193" i="14"/>
  <c r="I193" i="14"/>
  <c r="H193" i="14"/>
  <c r="G193" i="14"/>
  <c r="F193" i="14"/>
  <c r="E193" i="14"/>
  <c r="D193" i="14"/>
  <c r="C193" i="14"/>
  <c r="B193" i="14"/>
  <c r="W192" i="14"/>
  <c r="V192" i="14"/>
  <c r="U192" i="14"/>
  <c r="T192" i="14"/>
  <c r="S192" i="14"/>
  <c r="R192" i="14"/>
  <c r="Q192" i="14"/>
  <c r="P192" i="14"/>
  <c r="O192" i="14"/>
  <c r="N192" i="14"/>
  <c r="M192" i="14"/>
  <c r="L192" i="14"/>
  <c r="K192" i="14"/>
  <c r="J192" i="14"/>
  <c r="I192" i="14"/>
  <c r="H192" i="14"/>
  <c r="G192" i="14"/>
  <c r="F192" i="14"/>
  <c r="E192" i="14"/>
  <c r="D192" i="14"/>
  <c r="C192" i="14"/>
  <c r="B192" i="14"/>
  <c r="W191" i="14"/>
  <c r="V191" i="14"/>
  <c r="U191" i="14"/>
  <c r="T191" i="14"/>
  <c r="S191" i="14"/>
  <c r="R191" i="14"/>
  <c r="Q191" i="14"/>
  <c r="P191" i="14"/>
  <c r="O191" i="14"/>
  <c r="N191" i="14"/>
  <c r="M191" i="14"/>
  <c r="L191" i="14"/>
  <c r="K191" i="14"/>
  <c r="J191" i="14"/>
  <c r="I191" i="14"/>
  <c r="H191" i="14"/>
  <c r="G191" i="14"/>
  <c r="F191" i="14"/>
  <c r="E191" i="14"/>
  <c r="D191" i="14"/>
  <c r="C191" i="14"/>
  <c r="B191" i="14"/>
  <c r="W190" i="14"/>
  <c r="V190" i="14"/>
  <c r="U190" i="14"/>
  <c r="T190" i="14"/>
  <c r="S190" i="14"/>
  <c r="R190" i="14"/>
  <c r="Q190" i="14"/>
  <c r="P190" i="14"/>
  <c r="O190" i="14"/>
  <c r="N190" i="14"/>
  <c r="M190" i="14"/>
  <c r="L190" i="14"/>
  <c r="K190" i="14"/>
  <c r="J190" i="14"/>
  <c r="I190" i="14"/>
  <c r="H190" i="14"/>
  <c r="G190" i="14"/>
  <c r="F190" i="14"/>
  <c r="E190" i="14"/>
  <c r="D190" i="14"/>
  <c r="C190" i="14"/>
  <c r="B190" i="14"/>
  <c r="W189" i="14"/>
  <c r="V189" i="14"/>
  <c r="U189" i="14"/>
  <c r="T189" i="14"/>
  <c r="S189" i="14"/>
  <c r="R189" i="14"/>
  <c r="Q189" i="14"/>
  <c r="P189" i="14"/>
  <c r="O189" i="14"/>
  <c r="N189" i="14"/>
  <c r="M189" i="14"/>
  <c r="L189" i="14"/>
  <c r="K189" i="14"/>
  <c r="J189" i="14"/>
  <c r="I189" i="14"/>
  <c r="H189" i="14"/>
  <c r="G189" i="14"/>
  <c r="F189" i="14"/>
  <c r="E189" i="14"/>
  <c r="D189" i="14"/>
  <c r="C189" i="14"/>
  <c r="B189" i="14"/>
  <c r="B187" i="14" s="1"/>
  <c r="W188" i="14"/>
  <c r="V188" i="14"/>
  <c r="U188" i="14"/>
  <c r="T188" i="14"/>
  <c r="S188" i="14"/>
  <c r="S187" i="14" s="1"/>
  <c r="R188" i="14"/>
  <c r="Q188" i="14"/>
  <c r="P188" i="14"/>
  <c r="O188" i="14"/>
  <c r="N188" i="14"/>
  <c r="M188" i="14"/>
  <c r="L188" i="14"/>
  <c r="L187" i="14" s="1"/>
  <c r="K188" i="14"/>
  <c r="J188" i="14"/>
  <c r="I188" i="14"/>
  <c r="H188" i="14"/>
  <c r="G188" i="14"/>
  <c r="F188" i="14"/>
  <c r="E188" i="14"/>
  <c r="D188" i="14"/>
  <c r="C188" i="14"/>
  <c r="B188" i="14"/>
  <c r="W184" i="14"/>
  <c r="V184" i="14"/>
  <c r="U184" i="14"/>
  <c r="T184" i="14"/>
  <c r="S184" i="14"/>
  <c r="R184" i="14"/>
  <c r="Q184" i="14"/>
  <c r="P184" i="14"/>
  <c r="O184" i="14"/>
  <c r="N184" i="14"/>
  <c r="M184" i="14"/>
  <c r="L184" i="14"/>
  <c r="K184" i="14"/>
  <c r="J184" i="14"/>
  <c r="I184" i="14"/>
  <c r="H184" i="14"/>
  <c r="G184" i="14"/>
  <c r="F184" i="14"/>
  <c r="E184" i="14"/>
  <c r="D184" i="14"/>
  <c r="C184" i="14"/>
  <c r="B184" i="14"/>
  <c r="W183" i="14"/>
  <c r="V183" i="14"/>
  <c r="U183" i="14"/>
  <c r="T183" i="14"/>
  <c r="S183" i="14"/>
  <c r="R183" i="14"/>
  <c r="Q183" i="14"/>
  <c r="P183" i="14"/>
  <c r="O183" i="14"/>
  <c r="N183" i="14"/>
  <c r="M183" i="14"/>
  <c r="L183" i="14"/>
  <c r="K183" i="14"/>
  <c r="J183" i="14"/>
  <c r="I183" i="14"/>
  <c r="H183" i="14"/>
  <c r="G183" i="14"/>
  <c r="F183" i="14"/>
  <c r="E183" i="14"/>
  <c r="D183" i="14"/>
  <c r="C183" i="14"/>
  <c r="B183" i="14"/>
  <c r="W182" i="14"/>
  <c r="V182" i="14"/>
  <c r="U182" i="14"/>
  <c r="T182" i="14"/>
  <c r="S182" i="14"/>
  <c r="R182" i="14"/>
  <c r="Q182" i="14"/>
  <c r="P182" i="14"/>
  <c r="O182" i="14"/>
  <c r="N182" i="14"/>
  <c r="M182" i="14"/>
  <c r="L182" i="14"/>
  <c r="K182" i="14"/>
  <c r="J182" i="14"/>
  <c r="I182" i="14"/>
  <c r="H182" i="14"/>
  <c r="G182" i="14"/>
  <c r="F182" i="14"/>
  <c r="E182" i="14"/>
  <c r="D182" i="14"/>
  <c r="C182" i="14"/>
  <c r="B182" i="14"/>
  <c r="S181" i="14"/>
  <c r="W180" i="14"/>
  <c r="V180" i="14"/>
  <c r="U180" i="14"/>
  <c r="T180" i="14"/>
  <c r="S180" i="14"/>
  <c r="R180" i="14"/>
  <c r="Q180" i="14"/>
  <c r="P180" i="14"/>
  <c r="O180" i="14"/>
  <c r="N180" i="14"/>
  <c r="M180" i="14"/>
  <c r="L180" i="14"/>
  <c r="K180" i="14"/>
  <c r="J180" i="14"/>
  <c r="I180" i="14"/>
  <c r="H180" i="14"/>
  <c r="G180" i="14"/>
  <c r="F180" i="14"/>
  <c r="E180" i="14"/>
  <c r="D180" i="14"/>
  <c r="C180" i="14"/>
  <c r="B180" i="14"/>
  <c r="W179" i="14"/>
  <c r="V179" i="14"/>
  <c r="U179" i="14"/>
  <c r="T179" i="14"/>
  <c r="S179" i="14"/>
  <c r="R179" i="14"/>
  <c r="Q179" i="14"/>
  <c r="P179" i="14"/>
  <c r="O179" i="14"/>
  <c r="N179" i="14"/>
  <c r="M179" i="14"/>
  <c r="L179" i="14"/>
  <c r="K179" i="14"/>
  <c r="J179" i="14"/>
  <c r="I179" i="14"/>
  <c r="H179" i="14"/>
  <c r="G179" i="14"/>
  <c r="F179" i="14"/>
  <c r="E179" i="14"/>
  <c r="D179" i="14"/>
  <c r="C179" i="14"/>
  <c r="B179" i="14"/>
  <c r="W178" i="14"/>
  <c r="V178" i="14"/>
  <c r="U178" i="14"/>
  <c r="T178" i="14"/>
  <c r="S178" i="14"/>
  <c r="R178" i="14"/>
  <c r="Q178" i="14"/>
  <c r="P178" i="14"/>
  <c r="O178" i="14"/>
  <c r="N178" i="14"/>
  <c r="M178" i="14"/>
  <c r="L178" i="14"/>
  <c r="K178" i="14"/>
  <c r="J178" i="14"/>
  <c r="I178" i="14"/>
  <c r="H178" i="14"/>
  <c r="G178" i="14"/>
  <c r="F178" i="14"/>
  <c r="E178" i="14"/>
  <c r="D178" i="14"/>
  <c r="C178" i="14"/>
  <c r="B178" i="14"/>
  <c r="W177" i="14"/>
  <c r="V177" i="14"/>
  <c r="U177" i="14"/>
  <c r="T177" i="14"/>
  <c r="S177" i="14"/>
  <c r="R177" i="14"/>
  <c r="Q177" i="14"/>
  <c r="P177" i="14"/>
  <c r="O177" i="14"/>
  <c r="N177" i="14"/>
  <c r="M177" i="14"/>
  <c r="L177" i="14"/>
  <c r="K177" i="14"/>
  <c r="J177" i="14"/>
  <c r="I177" i="14"/>
  <c r="H177" i="14"/>
  <c r="G177" i="14"/>
  <c r="F177" i="14"/>
  <c r="E177" i="14"/>
  <c r="D177" i="14"/>
  <c r="C177" i="14"/>
  <c r="B177" i="14"/>
  <c r="W176" i="14"/>
  <c r="V176" i="14"/>
  <c r="U176" i="14"/>
  <c r="T176" i="14"/>
  <c r="S176" i="14"/>
  <c r="R176" i="14"/>
  <c r="Q176" i="14"/>
  <c r="P176" i="14"/>
  <c r="O176" i="14"/>
  <c r="N176" i="14"/>
  <c r="M176" i="14"/>
  <c r="L176" i="14"/>
  <c r="K176" i="14"/>
  <c r="J176" i="14"/>
  <c r="I176" i="14"/>
  <c r="H176" i="14"/>
  <c r="G176" i="14"/>
  <c r="F176" i="14"/>
  <c r="E176" i="14"/>
  <c r="D176" i="14"/>
  <c r="C176" i="14"/>
  <c r="B176" i="14"/>
  <c r="W175" i="14"/>
  <c r="V175" i="14"/>
  <c r="U175" i="14"/>
  <c r="T175" i="14"/>
  <c r="S175" i="14"/>
  <c r="R175" i="14"/>
  <c r="Q175" i="14"/>
  <c r="P175" i="14"/>
  <c r="O175" i="14"/>
  <c r="N175" i="14"/>
  <c r="M175" i="14"/>
  <c r="L175" i="14"/>
  <c r="K175" i="14"/>
  <c r="J175" i="14"/>
  <c r="I175" i="14"/>
  <c r="H175" i="14"/>
  <c r="G175" i="14"/>
  <c r="F175" i="14"/>
  <c r="E175" i="14"/>
  <c r="D175" i="14"/>
  <c r="C175" i="14"/>
  <c r="B175" i="14"/>
  <c r="W174" i="14"/>
  <c r="V174" i="14"/>
  <c r="U174" i="14"/>
  <c r="T174" i="14"/>
  <c r="S174" i="14"/>
  <c r="R174" i="14"/>
  <c r="Q174" i="14"/>
  <c r="P174" i="14"/>
  <c r="O174" i="14"/>
  <c r="N174" i="14"/>
  <c r="M174" i="14"/>
  <c r="L174" i="14"/>
  <c r="K174" i="14"/>
  <c r="J174" i="14"/>
  <c r="I174" i="14"/>
  <c r="H174" i="14"/>
  <c r="G174" i="14"/>
  <c r="F174" i="14"/>
  <c r="E174" i="14"/>
  <c r="D174" i="14"/>
  <c r="C174" i="14"/>
  <c r="B174" i="14"/>
  <c r="W173" i="14"/>
  <c r="V173" i="14"/>
  <c r="U173" i="14"/>
  <c r="T173" i="14"/>
  <c r="S173" i="14"/>
  <c r="R173" i="14"/>
  <c r="Q173" i="14"/>
  <c r="P173" i="14"/>
  <c r="O173" i="14"/>
  <c r="N173" i="14"/>
  <c r="M173" i="14"/>
  <c r="L173" i="14"/>
  <c r="K173" i="14"/>
  <c r="J173" i="14"/>
  <c r="I173" i="14"/>
  <c r="H173" i="14"/>
  <c r="G173" i="14"/>
  <c r="F173" i="14"/>
  <c r="E173" i="14"/>
  <c r="D173" i="14"/>
  <c r="C173" i="14"/>
  <c r="B173" i="14"/>
  <c r="W172" i="14"/>
  <c r="V172" i="14"/>
  <c r="U172" i="14"/>
  <c r="T172" i="14"/>
  <c r="S172" i="14"/>
  <c r="R172" i="14"/>
  <c r="Q172" i="14"/>
  <c r="P172" i="14"/>
  <c r="O172" i="14"/>
  <c r="N172" i="14"/>
  <c r="N171" i="14" s="1"/>
  <c r="M172" i="14"/>
  <c r="L172" i="14"/>
  <c r="K172" i="14"/>
  <c r="J172" i="14"/>
  <c r="I172" i="14"/>
  <c r="H172" i="14"/>
  <c r="G172" i="14"/>
  <c r="F172" i="14"/>
  <c r="E172" i="14"/>
  <c r="D172" i="14"/>
  <c r="C172" i="14"/>
  <c r="B172" i="14"/>
  <c r="W169" i="14"/>
  <c r="V169" i="14"/>
  <c r="U169" i="14"/>
  <c r="T169" i="14"/>
  <c r="S169" i="14"/>
  <c r="R169" i="14"/>
  <c r="Q169" i="14"/>
  <c r="P169" i="14"/>
  <c r="O169" i="14"/>
  <c r="N169" i="14"/>
  <c r="M169" i="14"/>
  <c r="L169" i="14"/>
  <c r="K169" i="14"/>
  <c r="J169" i="14"/>
  <c r="I169" i="14"/>
  <c r="H169" i="14"/>
  <c r="G169" i="14"/>
  <c r="F169" i="14"/>
  <c r="E169" i="14"/>
  <c r="D169" i="14"/>
  <c r="C169" i="14"/>
  <c r="B169" i="14"/>
  <c r="W168" i="14"/>
  <c r="V168" i="14"/>
  <c r="U168" i="14"/>
  <c r="T168" i="14"/>
  <c r="S168" i="14"/>
  <c r="R168" i="14"/>
  <c r="Q168" i="14"/>
  <c r="P168" i="14"/>
  <c r="O168" i="14"/>
  <c r="N168" i="14"/>
  <c r="M168" i="14"/>
  <c r="L168" i="14"/>
  <c r="K168" i="14"/>
  <c r="J168" i="14"/>
  <c r="I168" i="14"/>
  <c r="H168" i="14"/>
  <c r="G168" i="14"/>
  <c r="F168" i="14"/>
  <c r="E168" i="14"/>
  <c r="D168" i="14"/>
  <c r="C168" i="14"/>
  <c r="B168" i="14"/>
  <c r="W167" i="14"/>
  <c r="V167" i="14"/>
  <c r="U167" i="14"/>
  <c r="T167" i="14"/>
  <c r="S167" i="14"/>
  <c r="R167" i="14"/>
  <c r="Q167" i="14"/>
  <c r="P167" i="14"/>
  <c r="O167" i="14"/>
  <c r="N167" i="14"/>
  <c r="M167" i="14"/>
  <c r="L167" i="14"/>
  <c r="K167" i="14"/>
  <c r="J167" i="14"/>
  <c r="I167" i="14"/>
  <c r="H167" i="14"/>
  <c r="G167" i="14"/>
  <c r="F167" i="14"/>
  <c r="E167" i="14"/>
  <c r="D167" i="14"/>
  <c r="C167" i="14"/>
  <c r="B167" i="14"/>
  <c r="W166" i="14"/>
  <c r="V166" i="14"/>
  <c r="U166" i="14"/>
  <c r="T166" i="14"/>
  <c r="S166" i="14"/>
  <c r="R166" i="14"/>
  <c r="Q166" i="14"/>
  <c r="P166" i="14"/>
  <c r="O166" i="14"/>
  <c r="N166" i="14"/>
  <c r="M166" i="14"/>
  <c r="L166" i="14"/>
  <c r="K166" i="14"/>
  <c r="J166" i="14"/>
  <c r="I166" i="14"/>
  <c r="H166" i="14"/>
  <c r="G166" i="14"/>
  <c r="F166" i="14"/>
  <c r="E166" i="14"/>
  <c r="D166" i="14"/>
  <c r="C166" i="14"/>
  <c r="B166" i="14"/>
  <c r="W165" i="14"/>
  <c r="V165" i="14"/>
  <c r="U165" i="14"/>
  <c r="T165" i="14"/>
  <c r="S165" i="14"/>
  <c r="R165" i="14"/>
  <c r="Q165" i="14"/>
  <c r="P165" i="14"/>
  <c r="O165" i="14"/>
  <c r="N165" i="14"/>
  <c r="M165" i="14"/>
  <c r="L165" i="14"/>
  <c r="K165" i="14"/>
  <c r="J165" i="14"/>
  <c r="I165" i="14"/>
  <c r="H165" i="14"/>
  <c r="G165" i="14"/>
  <c r="F165" i="14"/>
  <c r="E165" i="14"/>
  <c r="D165" i="14"/>
  <c r="C165" i="14"/>
  <c r="B165" i="14"/>
  <c r="W164" i="14"/>
  <c r="V164" i="14"/>
  <c r="U164" i="14"/>
  <c r="T164" i="14"/>
  <c r="S164" i="14"/>
  <c r="R164" i="14"/>
  <c r="Q164" i="14"/>
  <c r="P164" i="14"/>
  <c r="O164" i="14"/>
  <c r="N164" i="14"/>
  <c r="M164" i="14"/>
  <c r="L164" i="14"/>
  <c r="K164" i="14"/>
  <c r="J164" i="14"/>
  <c r="I164" i="14"/>
  <c r="H164" i="14"/>
  <c r="G164" i="14"/>
  <c r="F164" i="14"/>
  <c r="E164" i="14"/>
  <c r="D164" i="14"/>
  <c r="C164" i="14"/>
  <c r="B164" i="14"/>
  <c r="W163" i="14"/>
  <c r="V163" i="14"/>
  <c r="U163" i="14"/>
  <c r="T163" i="14"/>
  <c r="S163" i="14"/>
  <c r="R163" i="14"/>
  <c r="Q163" i="14"/>
  <c r="P163" i="14"/>
  <c r="O163" i="14"/>
  <c r="N163" i="14"/>
  <c r="M163" i="14"/>
  <c r="L163" i="14"/>
  <c r="K163" i="14"/>
  <c r="J163" i="14"/>
  <c r="I163" i="14"/>
  <c r="H163" i="14"/>
  <c r="G163" i="14"/>
  <c r="G162" i="14" s="1"/>
  <c r="F163" i="14"/>
  <c r="E163" i="14"/>
  <c r="D163" i="14"/>
  <c r="C163" i="14"/>
  <c r="B163" i="14"/>
  <c r="W141" i="14"/>
  <c r="W261" i="14" s="1"/>
  <c r="V141" i="14"/>
  <c r="U141" i="14"/>
  <c r="U216" i="14" s="1"/>
  <c r="T141" i="14"/>
  <c r="S141" i="14"/>
  <c r="S261" i="14" s="1"/>
  <c r="R141" i="14"/>
  <c r="R261" i="14" s="1"/>
  <c r="Q141" i="14"/>
  <c r="Q261" i="14" s="1"/>
  <c r="P141" i="14"/>
  <c r="O141" i="14"/>
  <c r="O261" i="14" s="1"/>
  <c r="N141" i="14"/>
  <c r="N261" i="14" s="1"/>
  <c r="M141" i="14"/>
  <c r="M261" i="14" s="1"/>
  <c r="L141" i="14"/>
  <c r="K141" i="14"/>
  <c r="K261" i="14" s="1"/>
  <c r="J141" i="14"/>
  <c r="J261" i="14" s="1"/>
  <c r="I141" i="14"/>
  <c r="I261" i="14" s="1"/>
  <c r="H141" i="14"/>
  <c r="G141" i="14"/>
  <c r="G261" i="14" s="1"/>
  <c r="F141" i="14"/>
  <c r="F261" i="14" s="1"/>
  <c r="E141" i="14"/>
  <c r="E261" i="14" s="1"/>
  <c r="D141" i="14"/>
  <c r="D261" i="14" s="1"/>
  <c r="C141" i="14"/>
  <c r="C261" i="14" s="1"/>
  <c r="B141" i="14"/>
  <c r="B261" i="14" s="1"/>
  <c r="W97" i="14"/>
  <c r="W251" i="14" s="1"/>
  <c r="V97" i="14"/>
  <c r="V251" i="14" s="1"/>
  <c r="U97" i="14"/>
  <c r="U199" i="14" s="1"/>
  <c r="T97" i="14"/>
  <c r="T199" i="14" s="1"/>
  <c r="S97" i="14"/>
  <c r="S251" i="14" s="1"/>
  <c r="R97" i="14"/>
  <c r="R251" i="14" s="1"/>
  <c r="Q97" i="14"/>
  <c r="Q251" i="14" s="1"/>
  <c r="P97" i="14"/>
  <c r="P251" i="14" s="1"/>
  <c r="O97" i="14"/>
  <c r="O251" i="14" s="1"/>
  <c r="N97" i="14"/>
  <c r="N251" i="14" s="1"/>
  <c r="M97" i="14"/>
  <c r="M251" i="14" s="1"/>
  <c r="L97" i="14"/>
  <c r="L251" i="14" s="1"/>
  <c r="K97" i="14"/>
  <c r="K251" i="14" s="1"/>
  <c r="J97" i="14"/>
  <c r="J251" i="14" s="1"/>
  <c r="I97" i="14"/>
  <c r="I251" i="14" s="1"/>
  <c r="H97" i="14"/>
  <c r="H251" i="14" s="1"/>
  <c r="G97" i="14"/>
  <c r="G251" i="14" s="1"/>
  <c r="F97" i="14"/>
  <c r="F251" i="14" s="1"/>
  <c r="E97" i="14"/>
  <c r="E251" i="14" s="1"/>
  <c r="D97" i="14"/>
  <c r="D251" i="14" s="1"/>
  <c r="C97" i="14"/>
  <c r="C199" i="14" s="1"/>
  <c r="B97" i="14"/>
  <c r="B251" i="14" s="1"/>
  <c r="W53" i="14"/>
  <c r="W241" i="14" s="1"/>
  <c r="V53" i="14"/>
  <c r="V181" i="14" s="1"/>
  <c r="U53" i="14"/>
  <c r="U241" i="14" s="1"/>
  <c r="T53" i="14"/>
  <c r="T241" i="14" s="1"/>
  <c r="S53" i="14"/>
  <c r="S241" i="14" s="1"/>
  <c r="R53" i="14"/>
  <c r="R241" i="14" s="1"/>
  <c r="Q53" i="14"/>
  <c r="P53" i="14"/>
  <c r="O53" i="14"/>
  <c r="O181" i="14" s="1"/>
  <c r="N53" i="14"/>
  <c r="N181" i="14" s="1"/>
  <c r="M53" i="14"/>
  <c r="M241" i="14" s="1"/>
  <c r="L53" i="14"/>
  <c r="L241" i="14" s="1"/>
  <c r="K53" i="14"/>
  <c r="K241" i="14" s="1"/>
  <c r="J53" i="14"/>
  <c r="J241" i="14" s="1"/>
  <c r="I53" i="14"/>
  <c r="I181" i="14" s="1"/>
  <c r="H53" i="14"/>
  <c r="G53" i="14"/>
  <c r="G241" i="14" s="1"/>
  <c r="F53" i="14"/>
  <c r="F241" i="14" s="1"/>
  <c r="E53" i="14"/>
  <c r="E241" i="14" s="1"/>
  <c r="D53" i="14"/>
  <c r="C53" i="14"/>
  <c r="C241" i="14" s="1"/>
  <c r="B53" i="14"/>
  <c r="B241" i="14" s="1"/>
  <c r="A1" i="14"/>
  <c r="G261" i="13"/>
  <c r="W260" i="13"/>
  <c r="V260" i="13"/>
  <c r="U260" i="13"/>
  <c r="T260" i="13"/>
  <c r="S260" i="13"/>
  <c r="R260" i="13"/>
  <c r="Q260" i="13"/>
  <c r="P260" i="13"/>
  <c r="O260" i="13"/>
  <c r="N260" i="13"/>
  <c r="M260" i="13"/>
  <c r="L260" i="13"/>
  <c r="K260" i="13"/>
  <c r="J260" i="13"/>
  <c r="I260" i="13"/>
  <c r="H260" i="13"/>
  <c r="G260" i="13"/>
  <c r="F260" i="13"/>
  <c r="E260" i="13"/>
  <c r="D260" i="13"/>
  <c r="C260" i="13"/>
  <c r="B260" i="13"/>
  <c r="W259" i="13"/>
  <c r="V259" i="13"/>
  <c r="U259" i="13"/>
  <c r="T259" i="13"/>
  <c r="S259" i="13"/>
  <c r="R259" i="13"/>
  <c r="Q259" i="13"/>
  <c r="P259" i="13"/>
  <c r="O259" i="13"/>
  <c r="N259" i="13"/>
  <c r="M259" i="13"/>
  <c r="L259" i="13"/>
  <c r="K259" i="13"/>
  <c r="J259" i="13"/>
  <c r="I259" i="13"/>
  <c r="H259" i="13"/>
  <c r="G259" i="13"/>
  <c r="F259" i="13"/>
  <c r="E259" i="13"/>
  <c r="D259" i="13"/>
  <c r="C259" i="13"/>
  <c r="B259" i="13"/>
  <c r="W258" i="13"/>
  <c r="V258" i="13"/>
  <c r="U258" i="13"/>
  <c r="T258" i="13"/>
  <c r="S258" i="13"/>
  <c r="R258" i="13"/>
  <c r="Q258" i="13"/>
  <c r="P258" i="13"/>
  <c r="O258" i="13"/>
  <c r="N258" i="13"/>
  <c r="M258" i="13"/>
  <c r="L258" i="13"/>
  <c r="K258" i="13"/>
  <c r="J258" i="13"/>
  <c r="I258" i="13"/>
  <c r="H258" i="13"/>
  <c r="G258" i="13"/>
  <c r="F258" i="13"/>
  <c r="E258" i="13"/>
  <c r="D258" i="13"/>
  <c r="C258" i="13"/>
  <c r="B258" i="13"/>
  <c r="W257" i="13"/>
  <c r="V257" i="13"/>
  <c r="U257" i="13"/>
  <c r="T257" i="13"/>
  <c r="S257" i="13"/>
  <c r="R257" i="13"/>
  <c r="Q257" i="13"/>
  <c r="P257" i="13"/>
  <c r="O257" i="13"/>
  <c r="N257" i="13"/>
  <c r="M257" i="13"/>
  <c r="L257" i="13"/>
  <c r="K257" i="13"/>
  <c r="J257" i="13"/>
  <c r="I257" i="13"/>
  <c r="H257" i="13"/>
  <c r="G257" i="13"/>
  <c r="F257" i="13"/>
  <c r="E257" i="13"/>
  <c r="D257" i="13"/>
  <c r="C257" i="13"/>
  <c r="B257" i="13"/>
  <c r="W256" i="13"/>
  <c r="V256" i="13"/>
  <c r="U256" i="13"/>
  <c r="T256" i="13"/>
  <c r="S256" i="13"/>
  <c r="R256" i="13"/>
  <c r="Q256" i="13"/>
  <c r="P256" i="13"/>
  <c r="O256" i="13"/>
  <c r="N256" i="13"/>
  <c r="M256" i="13"/>
  <c r="L256" i="13"/>
  <c r="K256" i="13"/>
  <c r="J256" i="13"/>
  <c r="I256" i="13"/>
  <c r="H256" i="13"/>
  <c r="G256" i="13"/>
  <c r="F256" i="13"/>
  <c r="E256" i="13"/>
  <c r="D256" i="13"/>
  <c r="C256" i="13"/>
  <c r="B256" i="13"/>
  <c r="W255" i="13"/>
  <c r="V255" i="13"/>
  <c r="U255" i="13"/>
  <c r="T255" i="13"/>
  <c r="S255" i="13"/>
  <c r="R255" i="13"/>
  <c r="Q255" i="13"/>
  <c r="P255" i="13"/>
  <c r="O255" i="13"/>
  <c r="N255" i="13"/>
  <c r="M255" i="13"/>
  <c r="L255" i="13"/>
  <c r="K255" i="13"/>
  <c r="J255" i="13"/>
  <c r="I255" i="13"/>
  <c r="H255" i="13"/>
  <c r="G255" i="13"/>
  <c r="F255" i="13"/>
  <c r="E255" i="13"/>
  <c r="D255" i="13"/>
  <c r="C255" i="13"/>
  <c r="B255" i="13"/>
  <c r="W254" i="13"/>
  <c r="V254" i="13"/>
  <c r="U254" i="13"/>
  <c r="T254" i="13"/>
  <c r="S254" i="13"/>
  <c r="R254" i="13"/>
  <c r="Q254" i="13"/>
  <c r="P254" i="13"/>
  <c r="O254" i="13"/>
  <c r="N254" i="13"/>
  <c r="M254" i="13"/>
  <c r="L254" i="13"/>
  <c r="K254" i="13"/>
  <c r="J254" i="13"/>
  <c r="I254" i="13"/>
  <c r="H254" i="13"/>
  <c r="G254" i="13"/>
  <c r="F254" i="13"/>
  <c r="E254" i="13"/>
  <c r="D254" i="13"/>
  <c r="C254" i="13"/>
  <c r="B254" i="13"/>
  <c r="W250" i="13"/>
  <c r="V250" i="13"/>
  <c r="U250" i="13"/>
  <c r="T250" i="13"/>
  <c r="S250" i="13"/>
  <c r="R250" i="13"/>
  <c r="Q250" i="13"/>
  <c r="P250" i="13"/>
  <c r="O250" i="13"/>
  <c r="N250" i="13"/>
  <c r="M250" i="13"/>
  <c r="L250" i="13"/>
  <c r="K250" i="13"/>
  <c r="J250" i="13"/>
  <c r="I250" i="13"/>
  <c r="H250" i="13"/>
  <c r="G250" i="13"/>
  <c r="F250" i="13"/>
  <c r="E250" i="13"/>
  <c r="D250" i="13"/>
  <c r="C250" i="13"/>
  <c r="B250" i="13"/>
  <c r="W249" i="13"/>
  <c r="V249" i="13"/>
  <c r="U249" i="13"/>
  <c r="T249" i="13"/>
  <c r="S249" i="13"/>
  <c r="R249" i="13"/>
  <c r="Q249" i="13"/>
  <c r="P249" i="13"/>
  <c r="O249" i="13"/>
  <c r="N249" i="13"/>
  <c r="M249" i="13"/>
  <c r="L249" i="13"/>
  <c r="K249" i="13"/>
  <c r="J249" i="13"/>
  <c r="I249" i="13"/>
  <c r="H249" i="13"/>
  <c r="G249" i="13"/>
  <c r="F249" i="13"/>
  <c r="E249" i="13"/>
  <c r="D249" i="13"/>
  <c r="C249" i="13"/>
  <c r="B249" i="13"/>
  <c r="W248" i="13"/>
  <c r="V248" i="13"/>
  <c r="U248" i="13"/>
  <c r="T248" i="13"/>
  <c r="S248" i="13"/>
  <c r="R248" i="13"/>
  <c r="Q248" i="13"/>
  <c r="P248" i="13"/>
  <c r="O248" i="13"/>
  <c r="N248" i="13"/>
  <c r="M248" i="13"/>
  <c r="L248" i="13"/>
  <c r="K248" i="13"/>
  <c r="J248" i="13"/>
  <c r="I248" i="13"/>
  <c r="H248" i="13"/>
  <c r="G248" i="13"/>
  <c r="F248" i="13"/>
  <c r="E248" i="13"/>
  <c r="D248" i="13"/>
  <c r="C248" i="13"/>
  <c r="B248" i="13"/>
  <c r="W247" i="13"/>
  <c r="V247" i="13"/>
  <c r="U247" i="13"/>
  <c r="T247" i="13"/>
  <c r="S247" i="13"/>
  <c r="R247" i="13"/>
  <c r="Q247" i="13"/>
  <c r="P247" i="13"/>
  <c r="O247" i="13"/>
  <c r="N247" i="13"/>
  <c r="M247" i="13"/>
  <c r="L247" i="13"/>
  <c r="K247" i="13"/>
  <c r="J247" i="13"/>
  <c r="I247" i="13"/>
  <c r="H247" i="13"/>
  <c r="G247" i="13"/>
  <c r="F247" i="13"/>
  <c r="E247" i="13"/>
  <c r="D247" i="13"/>
  <c r="C247" i="13"/>
  <c r="B247" i="13"/>
  <c r="W246" i="13"/>
  <c r="V246" i="13"/>
  <c r="U246" i="13"/>
  <c r="T246" i="13"/>
  <c r="S246" i="13"/>
  <c r="R246" i="13"/>
  <c r="Q246" i="13"/>
  <c r="P246" i="13"/>
  <c r="O246" i="13"/>
  <c r="N246" i="13"/>
  <c r="M246" i="13"/>
  <c r="L246" i="13"/>
  <c r="K246" i="13"/>
  <c r="J246" i="13"/>
  <c r="I246" i="13"/>
  <c r="H246" i="13"/>
  <c r="G246" i="13"/>
  <c r="F246" i="13"/>
  <c r="E246" i="13"/>
  <c r="D246" i="13"/>
  <c r="C246" i="13"/>
  <c r="B246" i="13"/>
  <c r="W245" i="13"/>
  <c r="V245" i="13"/>
  <c r="U245" i="13"/>
  <c r="T245" i="13"/>
  <c r="S245" i="13"/>
  <c r="R245" i="13"/>
  <c r="Q245" i="13"/>
  <c r="P245" i="13"/>
  <c r="O245" i="13"/>
  <c r="N245" i="13"/>
  <c r="M245" i="13"/>
  <c r="L245" i="13"/>
  <c r="K245" i="13"/>
  <c r="J245" i="13"/>
  <c r="I245" i="13"/>
  <c r="H245" i="13"/>
  <c r="G245" i="13"/>
  <c r="F245" i="13"/>
  <c r="E245" i="13"/>
  <c r="D245" i="13"/>
  <c r="C245" i="13"/>
  <c r="B245" i="13"/>
  <c r="W244" i="13"/>
  <c r="V244" i="13"/>
  <c r="U244" i="13"/>
  <c r="T244" i="13"/>
  <c r="S244" i="13"/>
  <c r="R244" i="13"/>
  <c r="Q244" i="13"/>
  <c r="P244" i="13"/>
  <c r="O244" i="13"/>
  <c r="N244" i="13"/>
  <c r="M244" i="13"/>
  <c r="L244" i="13"/>
  <c r="K244" i="13"/>
  <c r="J244" i="13"/>
  <c r="I244" i="13"/>
  <c r="H244" i="13"/>
  <c r="G244" i="13"/>
  <c r="F244" i="13"/>
  <c r="E244" i="13"/>
  <c r="D244" i="13"/>
  <c r="C244" i="13"/>
  <c r="B244" i="13"/>
  <c r="W240" i="13"/>
  <c r="V240" i="13"/>
  <c r="U240" i="13"/>
  <c r="T240" i="13"/>
  <c r="S240" i="13"/>
  <c r="R240" i="13"/>
  <c r="Q240" i="13"/>
  <c r="P240" i="13"/>
  <c r="O240" i="13"/>
  <c r="N240" i="13"/>
  <c r="M240" i="13"/>
  <c r="L240" i="13"/>
  <c r="K240" i="13"/>
  <c r="J240" i="13"/>
  <c r="I240" i="13"/>
  <c r="H240" i="13"/>
  <c r="G240" i="13"/>
  <c r="F240" i="13"/>
  <c r="E240" i="13"/>
  <c r="D240" i="13"/>
  <c r="C240" i="13"/>
  <c r="B240" i="13"/>
  <c r="W239" i="13"/>
  <c r="V239" i="13"/>
  <c r="U239" i="13"/>
  <c r="T239" i="13"/>
  <c r="S239" i="13"/>
  <c r="R239" i="13"/>
  <c r="Q239" i="13"/>
  <c r="P239" i="13"/>
  <c r="O239" i="13"/>
  <c r="N239" i="13"/>
  <c r="M239" i="13"/>
  <c r="L239" i="13"/>
  <c r="K239" i="13"/>
  <c r="J239" i="13"/>
  <c r="I239" i="13"/>
  <c r="H239" i="13"/>
  <c r="G239" i="13"/>
  <c r="F239" i="13"/>
  <c r="E239" i="13"/>
  <c r="D239" i="13"/>
  <c r="C239" i="13"/>
  <c r="B239" i="13"/>
  <c r="W238" i="13"/>
  <c r="V238" i="13"/>
  <c r="U238" i="13"/>
  <c r="T238" i="13"/>
  <c r="S238" i="13"/>
  <c r="R238" i="13"/>
  <c r="Q238" i="13"/>
  <c r="P238" i="13"/>
  <c r="O238" i="13"/>
  <c r="N238" i="13"/>
  <c r="M238" i="13"/>
  <c r="L238" i="13"/>
  <c r="K238" i="13"/>
  <c r="J238" i="13"/>
  <c r="I238" i="13"/>
  <c r="H238" i="13"/>
  <c r="G238" i="13"/>
  <c r="F238" i="13"/>
  <c r="E238" i="13"/>
  <c r="D238" i="13"/>
  <c r="C238" i="13"/>
  <c r="B238" i="13"/>
  <c r="W237" i="13"/>
  <c r="V237" i="13"/>
  <c r="U237" i="13"/>
  <c r="T237" i="13"/>
  <c r="S237" i="13"/>
  <c r="R237" i="13"/>
  <c r="Q237" i="13"/>
  <c r="P237" i="13"/>
  <c r="O237" i="13"/>
  <c r="N237" i="13"/>
  <c r="M237" i="13"/>
  <c r="L237" i="13"/>
  <c r="K237" i="13"/>
  <c r="J237" i="13"/>
  <c r="I237" i="13"/>
  <c r="H237" i="13"/>
  <c r="G237" i="13"/>
  <c r="F237" i="13"/>
  <c r="E237" i="13"/>
  <c r="D237" i="13"/>
  <c r="C237" i="13"/>
  <c r="B237" i="13"/>
  <c r="W236" i="13"/>
  <c r="V236" i="13"/>
  <c r="U236" i="13"/>
  <c r="T236" i="13"/>
  <c r="S236" i="13"/>
  <c r="R236" i="13"/>
  <c r="Q236" i="13"/>
  <c r="P236" i="13"/>
  <c r="O236" i="13"/>
  <c r="N236" i="13"/>
  <c r="M236" i="13"/>
  <c r="L236" i="13"/>
  <c r="K236" i="13"/>
  <c r="J236" i="13"/>
  <c r="I236" i="13"/>
  <c r="H236" i="13"/>
  <c r="G236" i="13"/>
  <c r="F236" i="13"/>
  <c r="E236" i="13"/>
  <c r="D236" i="13"/>
  <c r="C236" i="13"/>
  <c r="B236" i="13"/>
  <c r="W235" i="13"/>
  <c r="V235" i="13"/>
  <c r="U235" i="13"/>
  <c r="T235" i="13"/>
  <c r="S235" i="13"/>
  <c r="R235" i="13"/>
  <c r="Q235" i="13"/>
  <c r="P235" i="13"/>
  <c r="O235" i="13"/>
  <c r="N235" i="13"/>
  <c r="M235" i="13"/>
  <c r="L235" i="13"/>
  <c r="K235" i="13"/>
  <c r="J235" i="13"/>
  <c r="I235" i="13"/>
  <c r="H235" i="13"/>
  <c r="G235" i="13"/>
  <c r="F235" i="13"/>
  <c r="E235" i="13"/>
  <c r="D235" i="13"/>
  <c r="C235" i="13"/>
  <c r="B235" i="13"/>
  <c r="W234" i="13"/>
  <c r="V234" i="13"/>
  <c r="U234" i="13"/>
  <c r="T234" i="13"/>
  <c r="S234" i="13"/>
  <c r="R234" i="13"/>
  <c r="Q234" i="13"/>
  <c r="P234" i="13"/>
  <c r="O234" i="13"/>
  <c r="N234" i="13"/>
  <c r="M234" i="13"/>
  <c r="L234" i="13"/>
  <c r="K234" i="13"/>
  <c r="J234" i="13"/>
  <c r="I234" i="13"/>
  <c r="H234" i="13"/>
  <c r="G234" i="13"/>
  <c r="F234" i="13"/>
  <c r="E234" i="13"/>
  <c r="D234" i="13"/>
  <c r="C234" i="13"/>
  <c r="B234" i="13"/>
  <c r="W231" i="13"/>
  <c r="V231" i="13"/>
  <c r="U231" i="13"/>
  <c r="T231" i="13"/>
  <c r="S231" i="13"/>
  <c r="R231" i="13"/>
  <c r="Q231" i="13"/>
  <c r="P231" i="13"/>
  <c r="O231" i="13"/>
  <c r="N231" i="13"/>
  <c r="M231" i="13"/>
  <c r="L231" i="13"/>
  <c r="K231" i="13"/>
  <c r="J231" i="13"/>
  <c r="I231" i="13"/>
  <c r="H231" i="13"/>
  <c r="G231" i="13"/>
  <c r="F231" i="13"/>
  <c r="E231" i="13"/>
  <c r="D231" i="13"/>
  <c r="C231" i="13"/>
  <c r="B231" i="13"/>
  <c r="W230" i="13"/>
  <c r="V230" i="13"/>
  <c r="U230" i="13"/>
  <c r="T230" i="13"/>
  <c r="S230" i="13"/>
  <c r="R230" i="13"/>
  <c r="Q230" i="13"/>
  <c r="P230" i="13"/>
  <c r="O230" i="13"/>
  <c r="N230" i="13"/>
  <c r="M230" i="13"/>
  <c r="L230" i="13"/>
  <c r="K230" i="13"/>
  <c r="J230" i="13"/>
  <c r="I230" i="13"/>
  <c r="H230" i="13"/>
  <c r="G230" i="13"/>
  <c r="F230" i="13"/>
  <c r="E230" i="13"/>
  <c r="D230" i="13"/>
  <c r="C230" i="13"/>
  <c r="B230" i="13"/>
  <c r="W229" i="13"/>
  <c r="V229" i="13"/>
  <c r="U229" i="13"/>
  <c r="T229" i="13"/>
  <c r="S229" i="13"/>
  <c r="R229" i="13"/>
  <c r="Q229" i="13"/>
  <c r="P229" i="13"/>
  <c r="O229" i="13"/>
  <c r="N229" i="13"/>
  <c r="M229" i="13"/>
  <c r="L229" i="13"/>
  <c r="K229" i="13"/>
  <c r="J229" i="13"/>
  <c r="I229" i="13"/>
  <c r="H229" i="13"/>
  <c r="G229" i="13"/>
  <c r="F229" i="13"/>
  <c r="E229" i="13"/>
  <c r="D229" i="13"/>
  <c r="C229" i="13"/>
  <c r="B229" i="13"/>
  <c r="W228" i="13"/>
  <c r="V228" i="13"/>
  <c r="U228" i="13"/>
  <c r="T228" i="13"/>
  <c r="S228" i="13"/>
  <c r="R228" i="13"/>
  <c r="Q228" i="13"/>
  <c r="P228" i="13"/>
  <c r="O228" i="13"/>
  <c r="N228" i="13"/>
  <c r="M228" i="13"/>
  <c r="L228" i="13"/>
  <c r="K228" i="13"/>
  <c r="J228" i="13"/>
  <c r="I228" i="13"/>
  <c r="H228" i="13"/>
  <c r="G228" i="13"/>
  <c r="F228" i="13"/>
  <c r="E228" i="13"/>
  <c r="D228" i="13"/>
  <c r="C228" i="13"/>
  <c r="B228" i="13"/>
  <c r="W227" i="13"/>
  <c r="V227" i="13"/>
  <c r="U227" i="13"/>
  <c r="T227" i="13"/>
  <c r="S227" i="13"/>
  <c r="R227" i="13"/>
  <c r="Q227" i="13"/>
  <c r="P227" i="13"/>
  <c r="O227" i="13"/>
  <c r="N227" i="13"/>
  <c r="M227" i="13"/>
  <c r="L227" i="13"/>
  <c r="K227" i="13"/>
  <c r="J227" i="13"/>
  <c r="I227" i="13"/>
  <c r="H227" i="13"/>
  <c r="G227" i="13"/>
  <c r="F227" i="13"/>
  <c r="E227" i="13"/>
  <c r="D227" i="13"/>
  <c r="C227" i="13"/>
  <c r="B227" i="13"/>
  <c r="W226" i="13"/>
  <c r="V226" i="13"/>
  <c r="U226" i="13"/>
  <c r="T226" i="13"/>
  <c r="S226" i="13"/>
  <c r="R226" i="13"/>
  <c r="Q226" i="13"/>
  <c r="P226" i="13"/>
  <c r="O226" i="13"/>
  <c r="N226" i="13"/>
  <c r="M226" i="13"/>
  <c r="L226" i="13"/>
  <c r="K226" i="13"/>
  <c r="J226" i="13"/>
  <c r="I226" i="13"/>
  <c r="H226" i="13"/>
  <c r="G226" i="13"/>
  <c r="F226" i="13"/>
  <c r="E226" i="13"/>
  <c r="D226" i="13"/>
  <c r="C226" i="13"/>
  <c r="B226" i="13"/>
  <c r="W225" i="13"/>
  <c r="V225" i="13"/>
  <c r="U225" i="13"/>
  <c r="T225" i="13"/>
  <c r="S225" i="13"/>
  <c r="R225" i="13"/>
  <c r="Q225" i="13"/>
  <c r="P225" i="13"/>
  <c r="O225" i="13"/>
  <c r="N225" i="13"/>
  <c r="M225" i="13"/>
  <c r="L225" i="13"/>
  <c r="K225" i="13"/>
  <c r="J225" i="13"/>
  <c r="I225" i="13"/>
  <c r="H225" i="13"/>
  <c r="G225" i="13"/>
  <c r="F225" i="13"/>
  <c r="E225" i="13"/>
  <c r="D225" i="13"/>
  <c r="C225" i="13"/>
  <c r="B225" i="13"/>
  <c r="W219" i="13"/>
  <c r="V219" i="13"/>
  <c r="U219" i="13"/>
  <c r="T219" i="13"/>
  <c r="S219" i="13"/>
  <c r="R219" i="13"/>
  <c r="Q219" i="13"/>
  <c r="P219" i="13"/>
  <c r="O219" i="13"/>
  <c r="N219" i="13"/>
  <c r="M219" i="13"/>
  <c r="L219" i="13"/>
  <c r="K219" i="13"/>
  <c r="J219" i="13"/>
  <c r="I219" i="13"/>
  <c r="H219" i="13"/>
  <c r="G219" i="13"/>
  <c r="F219" i="13"/>
  <c r="E219" i="13"/>
  <c r="D219" i="13"/>
  <c r="C219" i="13"/>
  <c r="B219" i="13"/>
  <c r="W218" i="13"/>
  <c r="V218" i="13"/>
  <c r="U218" i="13"/>
  <c r="T218" i="13"/>
  <c r="S218" i="13"/>
  <c r="R218" i="13"/>
  <c r="Q218" i="13"/>
  <c r="P218" i="13"/>
  <c r="O218" i="13"/>
  <c r="N218" i="13"/>
  <c r="M218" i="13"/>
  <c r="L218" i="13"/>
  <c r="K218" i="13"/>
  <c r="J218" i="13"/>
  <c r="I218" i="13"/>
  <c r="H218" i="13"/>
  <c r="G218" i="13"/>
  <c r="F218" i="13"/>
  <c r="E218" i="13"/>
  <c r="D218" i="13"/>
  <c r="C218" i="13"/>
  <c r="B218" i="13"/>
  <c r="W217" i="13"/>
  <c r="V217" i="13"/>
  <c r="U217" i="13"/>
  <c r="T217" i="13"/>
  <c r="S217" i="13"/>
  <c r="R217" i="13"/>
  <c r="Q217" i="13"/>
  <c r="P217" i="13"/>
  <c r="O217" i="13"/>
  <c r="N217" i="13"/>
  <c r="M217" i="13"/>
  <c r="L217" i="13"/>
  <c r="K217" i="13"/>
  <c r="J217" i="13"/>
  <c r="I217" i="13"/>
  <c r="H217" i="13"/>
  <c r="G217" i="13"/>
  <c r="F217" i="13"/>
  <c r="E217" i="13"/>
  <c r="D217" i="13"/>
  <c r="C217" i="13"/>
  <c r="B217" i="13"/>
  <c r="S216" i="13"/>
  <c r="L216" i="13"/>
  <c r="K216" i="13"/>
  <c r="W215" i="13"/>
  <c r="V215" i="13"/>
  <c r="U215" i="13"/>
  <c r="T215" i="13"/>
  <c r="S215" i="13"/>
  <c r="R215" i="13"/>
  <c r="Q215" i="13"/>
  <c r="P215" i="13"/>
  <c r="O215" i="13"/>
  <c r="N215" i="13"/>
  <c r="M215" i="13"/>
  <c r="L215" i="13"/>
  <c r="K215" i="13"/>
  <c r="J215" i="13"/>
  <c r="I215" i="13"/>
  <c r="H215" i="13"/>
  <c r="G215" i="13"/>
  <c r="F215" i="13"/>
  <c r="E215" i="13"/>
  <c r="D215" i="13"/>
  <c r="C215" i="13"/>
  <c r="B215" i="13"/>
  <c r="W214" i="13"/>
  <c r="V214" i="13"/>
  <c r="U214" i="13"/>
  <c r="T214" i="13"/>
  <c r="S214" i="13"/>
  <c r="R214" i="13"/>
  <c r="Q214" i="13"/>
  <c r="P214" i="13"/>
  <c r="O214" i="13"/>
  <c r="N214" i="13"/>
  <c r="M214" i="13"/>
  <c r="L214" i="13"/>
  <c r="K214" i="13"/>
  <c r="J214" i="13"/>
  <c r="I214" i="13"/>
  <c r="H214" i="13"/>
  <c r="G214" i="13"/>
  <c r="F214" i="13"/>
  <c r="E214" i="13"/>
  <c r="D214" i="13"/>
  <c r="C214" i="13"/>
  <c r="B214" i="13"/>
  <c r="W213" i="13"/>
  <c r="V213" i="13"/>
  <c r="U213" i="13"/>
  <c r="T213" i="13"/>
  <c r="S213" i="13"/>
  <c r="R213" i="13"/>
  <c r="Q213" i="13"/>
  <c r="P213" i="13"/>
  <c r="O213" i="13"/>
  <c r="N213" i="13"/>
  <c r="M213" i="13"/>
  <c r="L213" i="13"/>
  <c r="K213" i="13"/>
  <c r="J213" i="13"/>
  <c r="I213" i="13"/>
  <c r="H213" i="13"/>
  <c r="G213" i="13"/>
  <c r="F213" i="13"/>
  <c r="E213" i="13"/>
  <c r="D213" i="13"/>
  <c r="C213" i="13"/>
  <c r="B213" i="13"/>
  <c r="W212" i="13"/>
  <c r="V212" i="13"/>
  <c r="U212" i="13"/>
  <c r="T212" i="13"/>
  <c r="S212" i="13"/>
  <c r="R212" i="13"/>
  <c r="Q212" i="13"/>
  <c r="P212" i="13"/>
  <c r="O212" i="13"/>
  <c r="N212" i="13"/>
  <c r="M212" i="13"/>
  <c r="L212" i="13"/>
  <c r="K212" i="13"/>
  <c r="J212" i="13"/>
  <c r="I212" i="13"/>
  <c r="H212" i="13"/>
  <c r="G212" i="13"/>
  <c r="F212" i="13"/>
  <c r="E212" i="13"/>
  <c r="D212" i="13"/>
  <c r="C212" i="13"/>
  <c r="B212" i="13"/>
  <c r="W211" i="13"/>
  <c r="V211" i="13"/>
  <c r="U211" i="13"/>
  <c r="T211" i="13"/>
  <c r="S211" i="13"/>
  <c r="R211" i="13"/>
  <c r="Q211" i="13"/>
  <c r="P211" i="13"/>
  <c r="O211" i="13"/>
  <c r="N211" i="13"/>
  <c r="M211" i="13"/>
  <c r="L211" i="13"/>
  <c r="K211" i="13"/>
  <c r="J211" i="13"/>
  <c r="I211" i="13"/>
  <c r="H211" i="13"/>
  <c r="G211" i="13"/>
  <c r="F211" i="13"/>
  <c r="E211" i="13"/>
  <c r="D211" i="13"/>
  <c r="C211" i="13"/>
  <c r="B211" i="13"/>
  <c r="W210" i="13"/>
  <c r="V210" i="13"/>
  <c r="U210" i="13"/>
  <c r="T210" i="13"/>
  <c r="S210" i="13"/>
  <c r="R210" i="13"/>
  <c r="Q210" i="13"/>
  <c r="P210" i="13"/>
  <c r="O210" i="13"/>
  <c r="N210" i="13"/>
  <c r="M210" i="13"/>
  <c r="L210" i="13"/>
  <c r="K210" i="13"/>
  <c r="J210" i="13"/>
  <c r="I210" i="13"/>
  <c r="H210" i="13"/>
  <c r="G210" i="13"/>
  <c r="F210" i="13"/>
  <c r="E210" i="13"/>
  <c r="D210" i="13"/>
  <c r="C210" i="13"/>
  <c r="B210" i="13"/>
  <c r="W209" i="13"/>
  <c r="V209" i="13"/>
  <c r="U209" i="13"/>
  <c r="T209" i="13"/>
  <c r="S209" i="13"/>
  <c r="R209" i="13"/>
  <c r="Q209" i="13"/>
  <c r="P209" i="13"/>
  <c r="O209" i="13"/>
  <c r="N209" i="13"/>
  <c r="M209" i="13"/>
  <c r="L209" i="13"/>
  <c r="K209" i="13"/>
  <c r="J209" i="13"/>
  <c r="I209" i="13"/>
  <c r="H209" i="13"/>
  <c r="G209" i="13"/>
  <c r="F209" i="13"/>
  <c r="E209" i="13"/>
  <c r="D209" i="13"/>
  <c r="C209" i="13"/>
  <c r="B209" i="13"/>
  <c r="W208" i="13"/>
  <c r="V208" i="13"/>
  <c r="U208" i="13"/>
  <c r="T208" i="13"/>
  <c r="S208" i="13"/>
  <c r="R208" i="13"/>
  <c r="Q208" i="13"/>
  <c r="P208" i="13"/>
  <c r="O208" i="13"/>
  <c r="N208" i="13"/>
  <c r="M208" i="13"/>
  <c r="L208" i="13"/>
  <c r="K208" i="13"/>
  <c r="J208" i="13"/>
  <c r="I208" i="13"/>
  <c r="H208" i="13"/>
  <c r="G208" i="13"/>
  <c r="F208" i="13"/>
  <c r="E208" i="13"/>
  <c r="D208" i="13"/>
  <c r="C208" i="13"/>
  <c r="B208" i="13"/>
  <c r="W207" i="13"/>
  <c r="V207" i="13"/>
  <c r="U207" i="13"/>
  <c r="T207" i="13"/>
  <c r="S207" i="13"/>
  <c r="R207" i="13"/>
  <c r="Q207" i="13"/>
  <c r="P207" i="13"/>
  <c r="O207" i="13"/>
  <c r="N207" i="13"/>
  <c r="M207" i="13"/>
  <c r="L207" i="13"/>
  <c r="K207" i="13"/>
  <c r="J207" i="13"/>
  <c r="I207" i="13"/>
  <c r="H207" i="13"/>
  <c r="G207" i="13"/>
  <c r="F207" i="13"/>
  <c r="E207" i="13"/>
  <c r="D207" i="13"/>
  <c r="C207" i="13"/>
  <c r="B207" i="13"/>
  <c r="W206" i="13"/>
  <c r="V206" i="13"/>
  <c r="U206" i="13"/>
  <c r="T206" i="13"/>
  <c r="S206" i="13"/>
  <c r="R206" i="13"/>
  <c r="Q206" i="13"/>
  <c r="P206" i="13"/>
  <c r="O206" i="13"/>
  <c r="N206" i="13"/>
  <c r="M206" i="13"/>
  <c r="L206" i="13"/>
  <c r="K206" i="13"/>
  <c r="J206" i="13"/>
  <c r="I206" i="13"/>
  <c r="H206" i="13"/>
  <c r="G206" i="13"/>
  <c r="F206" i="13"/>
  <c r="E206" i="13"/>
  <c r="D206" i="13"/>
  <c r="C206" i="13"/>
  <c r="B206" i="13"/>
  <c r="W205" i="13"/>
  <c r="V205" i="13"/>
  <c r="U205" i="13"/>
  <c r="T205" i="13"/>
  <c r="S205" i="13"/>
  <c r="R205" i="13"/>
  <c r="Q205" i="13"/>
  <c r="P205" i="13"/>
  <c r="O205" i="13"/>
  <c r="N205" i="13"/>
  <c r="M205" i="13"/>
  <c r="L205" i="13"/>
  <c r="K205" i="13"/>
  <c r="J205" i="13"/>
  <c r="I205" i="13"/>
  <c r="H205" i="13"/>
  <c r="G205" i="13"/>
  <c r="F205" i="13"/>
  <c r="F204" i="13" s="1"/>
  <c r="E205" i="13"/>
  <c r="D205" i="13"/>
  <c r="C205" i="13"/>
  <c r="B205" i="13"/>
  <c r="W202" i="13"/>
  <c r="V202" i="13"/>
  <c r="U202" i="13"/>
  <c r="T202" i="13"/>
  <c r="S202" i="13"/>
  <c r="R202" i="13"/>
  <c r="Q202" i="13"/>
  <c r="P202" i="13"/>
  <c r="O202" i="13"/>
  <c r="N202" i="13"/>
  <c r="M202" i="13"/>
  <c r="L202" i="13"/>
  <c r="K202" i="13"/>
  <c r="J202" i="13"/>
  <c r="I202" i="13"/>
  <c r="H202" i="13"/>
  <c r="G202" i="13"/>
  <c r="F202" i="13"/>
  <c r="E202" i="13"/>
  <c r="D202" i="13"/>
  <c r="C202" i="13"/>
  <c r="B202" i="13"/>
  <c r="W201" i="13"/>
  <c r="V201" i="13"/>
  <c r="U201" i="13"/>
  <c r="T201" i="13"/>
  <c r="S201" i="13"/>
  <c r="R201" i="13"/>
  <c r="Q201" i="13"/>
  <c r="P201" i="13"/>
  <c r="O201" i="13"/>
  <c r="N201" i="13"/>
  <c r="M201" i="13"/>
  <c r="L201" i="13"/>
  <c r="K201" i="13"/>
  <c r="J201" i="13"/>
  <c r="I201" i="13"/>
  <c r="H201" i="13"/>
  <c r="G201" i="13"/>
  <c r="F201" i="13"/>
  <c r="E201" i="13"/>
  <c r="D201" i="13"/>
  <c r="C201" i="13"/>
  <c r="B201" i="13"/>
  <c r="W200" i="13"/>
  <c r="V200" i="13"/>
  <c r="U200" i="13"/>
  <c r="T200" i="13"/>
  <c r="S200" i="13"/>
  <c r="R200" i="13"/>
  <c r="Q200" i="13"/>
  <c r="P200" i="13"/>
  <c r="O200" i="13"/>
  <c r="N200" i="13"/>
  <c r="M200" i="13"/>
  <c r="L200" i="13"/>
  <c r="K200" i="13"/>
  <c r="J200" i="13"/>
  <c r="I200" i="13"/>
  <c r="H200" i="13"/>
  <c r="G200" i="13"/>
  <c r="F200" i="13"/>
  <c r="E200" i="13"/>
  <c r="D200" i="13"/>
  <c r="C200" i="13"/>
  <c r="B200" i="13"/>
  <c r="K199" i="13"/>
  <c r="W198" i="13"/>
  <c r="V198" i="13"/>
  <c r="U198" i="13"/>
  <c r="T198" i="13"/>
  <c r="S198" i="13"/>
  <c r="R198" i="13"/>
  <c r="Q198" i="13"/>
  <c r="P198" i="13"/>
  <c r="O198" i="13"/>
  <c r="N198" i="13"/>
  <c r="M198" i="13"/>
  <c r="L198" i="13"/>
  <c r="K198" i="13"/>
  <c r="J198" i="13"/>
  <c r="I198" i="13"/>
  <c r="H198" i="13"/>
  <c r="G198" i="13"/>
  <c r="F198" i="13"/>
  <c r="E198" i="13"/>
  <c r="D198" i="13"/>
  <c r="C198" i="13"/>
  <c r="B198" i="13"/>
  <c r="W197" i="13"/>
  <c r="V197" i="13"/>
  <c r="U197" i="13"/>
  <c r="T197" i="13"/>
  <c r="S197" i="13"/>
  <c r="R197" i="13"/>
  <c r="Q197" i="13"/>
  <c r="P197" i="13"/>
  <c r="O197" i="13"/>
  <c r="N197" i="13"/>
  <c r="M197" i="13"/>
  <c r="L197" i="13"/>
  <c r="K197" i="13"/>
  <c r="J197" i="13"/>
  <c r="I197" i="13"/>
  <c r="H197" i="13"/>
  <c r="G197" i="13"/>
  <c r="F197" i="13"/>
  <c r="E197" i="13"/>
  <c r="D197" i="13"/>
  <c r="C197" i="13"/>
  <c r="B197" i="13"/>
  <c r="W196" i="13"/>
  <c r="V196" i="13"/>
  <c r="U196" i="13"/>
  <c r="T196" i="13"/>
  <c r="S196" i="13"/>
  <c r="R196" i="13"/>
  <c r="Q196" i="13"/>
  <c r="P196" i="13"/>
  <c r="O196" i="13"/>
  <c r="N196" i="13"/>
  <c r="M196" i="13"/>
  <c r="L196" i="13"/>
  <c r="K196" i="13"/>
  <c r="J196" i="13"/>
  <c r="I196" i="13"/>
  <c r="H196" i="13"/>
  <c r="G196" i="13"/>
  <c r="F196" i="13"/>
  <c r="E196" i="13"/>
  <c r="D196" i="13"/>
  <c r="C196" i="13"/>
  <c r="B196" i="13"/>
  <c r="W195" i="13"/>
  <c r="V195" i="13"/>
  <c r="U195" i="13"/>
  <c r="T195" i="13"/>
  <c r="S195" i="13"/>
  <c r="R195" i="13"/>
  <c r="Q195" i="13"/>
  <c r="P195" i="13"/>
  <c r="O195" i="13"/>
  <c r="N195" i="13"/>
  <c r="M195" i="13"/>
  <c r="L195" i="13"/>
  <c r="K195" i="13"/>
  <c r="J195" i="13"/>
  <c r="I195" i="13"/>
  <c r="H195" i="13"/>
  <c r="G195" i="13"/>
  <c r="F195" i="13"/>
  <c r="E195" i="13"/>
  <c r="D195" i="13"/>
  <c r="C195" i="13"/>
  <c r="B195" i="13"/>
  <c r="W194" i="13"/>
  <c r="V194" i="13"/>
  <c r="U194" i="13"/>
  <c r="T194" i="13"/>
  <c r="S194" i="13"/>
  <c r="R194" i="13"/>
  <c r="Q194" i="13"/>
  <c r="P194" i="13"/>
  <c r="O194" i="13"/>
  <c r="N194" i="13"/>
  <c r="M194" i="13"/>
  <c r="L194" i="13"/>
  <c r="K194" i="13"/>
  <c r="J194" i="13"/>
  <c r="I194" i="13"/>
  <c r="H194" i="13"/>
  <c r="G194" i="13"/>
  <c r="F194" i="13"/>
  <c r="E194" i="13"/>
  <c r="D194" i="13"/>
  <c r="C194" i="13"/>
  <c r="B194" i="13"/>
  <c r="W193" i="13"/>
  <c r="V193" i="13"/>
  <c r="U193" i="13"/>
  <c r="T193" i="13"/>
  <c r="S193" i="13"/>
  <c r="R193" i="13"/>
  <c r="Q193" i="13"/>
  <c r="P193" i="13"/>
  <c r="O193" i="13"/>
  <c r="N193" i="13"/>
  <c r="M193" i="13"/>
  <c r="L193" i="13"/>
  <c r="K193" i="13"/>
  <c r="J193" i="13"/>
  <c r="I193" i="13"/>
  <c r="H193" i="13"/>
  <c r="G193" i="13"/>
  <c r="F193" i="13"/>
  <c r="E193" i="13"/>
  <c r="D193" i="13"/>
  <c r="C193" i="13"/>
  <c r="B193" i="13"/>
  <c r="W192" i="13"/>
  <c r="V192" i="13"/>
  <c r="U192" i="13"/>
  <c r="T192" i="13"/>
  <c r="S192" i="13"/>
  <c r="R192" i="13"/>
  <c r="Q192" i="13"/>
  <c r="P192" i="13"/>
  <c r="O192" i="13"/>
  <c r="N192" i="13"/>
  <c r="M192" i="13"/>
  <c r="L192" i="13"/>
  <c r="K192" i="13"/>
  <c r="J192" i="13"/>
  <c r="I192" i="13"/>
  <c r="H192" i="13"/>
  <c r="G192" i="13"/>
  <c r="F192" i="13"/>
  <c r="E192" i="13"/>
  <c r="D192" i="13"/>
  <c r="C192" i="13"/>
  <c r="B192" i="13"/>
  <c r="W191" i="13"/>
  <c r="V191" i="13"/>
  <c r="U191" i="13"/>
  <c r="T191" i="13"/>
  <c r="S191" i="13"/>
  <c r="R191" i="13"/>
  <c r="Q191" i="13"/>
  <c r="P191" i="13"/>
  <c r="O191" i="13"/>
  <c r="N191" i="13"/>
  <c r="M191" i="13"/>
  <c r="L191" i="13"/>
  <c r="K191" i="13"/>
  <c r="J191" i="13"/>
  <c r="I191" i="13"/>
  <c r="H191" i="13"/>
  <c r="G191" i="13"/>
  <c r="F191" i="13"/>
  <c r="E191" i="13"/>
  <c r="D191" i="13"/>
  <c r="C191" i="13"/>
  <c r="B191" i="13"/>
  <c r="W190" i="13"/>
  <c r="V190" i="13"/>
  <c r="U190" i="13"/>
  <c r="T190" i="13"/>
  <c r="S190" i="13"/>
  <c r="R190" i="13"/>
  <c r="Q190" i="13"/>
  <c r="P190" i="13"/>
  <c r="O190" i="13"/>
  <c r="N190" i="13"/>
  <c r="M190" i="13"/>
  <c r="L190" i="13"/>
  <c r="K190" i="13"/>
  <c r="J190" i="13"/>
  <c r="I190" i="13"/>
  <c r="H190" i="13"/>
  <c r="G190" i="13"/>
  <c r="F190" i="13"/>
  <c r="E190" i="13"/>
  <c r="D190" i="13"/>
  <c r="C190" i="13"/>
  <c r="B190" i="13"/>
  <c r="W189" i="13"/>
  <c r="V189" i="13"/>
  <c r="U189" i="13"/>
  <c r="T189" i="13"/>
  <c r="S189" i="13"/>
  <c r="R189" i="13"/>
  <c r="Q189" i="13"/>
  <c r="P189" i="13"/>
  <c r="O189" i="13"/>
  <c r="N189" i="13"/>
  <c r="M189" i="13"/>
  <c r="L189" i="13"/>
  <c r="K189" i="13"/>
  <c r="J189" i="13"/>
  <c r="I189" i="13"/>
  <c r="H189" i="13"/>
  <c r="G189" i="13"/>
  <c r="F189" i="13"/>
  <c r="E189" i="13"/>
  <c r="D189" i="13"/>
  <c r="C189" i="13"/>
  <c r="B189" i="13"/>
  <c r="W188" i="13"/>
  <c r="V188" i="13"/>
  <c r="U188" i="13"/>
  <c r="T188" i="13"/>
  <c r="S188" i="13"/>
  <c r="R188" i="13"/>
  <c r="Q188" i="13"/>
  <c r="P188" i="13"/>
  <c r="O188" i="13"/>
  <c r="N188" i="13"/>
  <c r="M188" i="13"/>
  <c r="L188" i="13"/>
  <c r="K188" i="13"/>
  <c r="J188" i="13"/>
  <c r="I188" i="13"/>
  <c r="H188" i="13"/>
  <c r="G188" i="13"/>
  <c r="F188" i="13"/>
  <c r="E188" i="13"/>
  <c r="D188" i="13"/>
  <c r="C188" i="13"/>
  <c r="B188" i="13"/>
  <c r="W184" i="13"/>
  <c r="V184" i="13"/>
  <c r="U184" i="13"/>
  <c r="T184" i="13"/>
  <c r="S184" i="13"/>
  <c r="R184" i="13"/>
  <c r="Q184" i="13"/>
  <c r="P184" i="13"/>
  <c r="O184" i="13"/>
  <c r="N184" i="13"/>
  <c r="M184" i="13"/>
  <c r="L184" i="13"/>
  <c r="K184" i="13"/>
  <c r="J184" i="13"/>
  <c r="I184" i="13"/>
  <c r="H184" i="13"/>
  <c r="G184" i="13"/>
  <c r="F184" i="13"/>
  <c r="E184" i="13"/>
  <c r="D184" i="13"/>
  <c r="C184" i="13"/>
  <c r="B184" i="13"/>
  <c r="W183" i="13"/>
  <c r="V183" i="13"/>
  <c r="U183" i="13"/>
  <c r="T183" i="13"/>
  <c r="S183" i="13"/>
  <c r="R183" i="13"/>
  <c r="Q183" i="13"/>
  <c r="P183" i="13"/>
  <c r="O183" i="13"/>
  <c r="N183" i="13"/>
  <c r="M183" i="13"/>
  <c r="L183" i="13"/>
  <c r="K183" i="13"/>
  <c r="J183" i="13"/>
  <c r="I183" i="13"/>
  <c r="H183" i="13"/>
  <c r="G183" i="13"/>
  <c r="F183" i="13"/>
  <c r="E183" i="13"/>
  <c r="D183" i="13"/>
  <c r="C183" i="13"/>
  <c r="B183" i="13"/>
  <c r="W182" i="13"/>
  <c r="V182" i="13"/>
  <c r="U182" i="13"/>
  <c r="T182" i="13"/>
  <c r="S182" i="13"/>
  <c r="R182" i="13"/>
  <c r="Q182" i="13"/>
  <c r="P182" i="13"/>
  <c r="O182" i="13"/>
  <c r="N182" i="13"/>
  <c r="M182" i="13"/>
  <c r="L182" i="13"/>
  <c r="K182" i="13"/>
  <c r="J182" i="13"/>
  <c r="I182" i="13"/>
  <c r="H182" i="13"/>
  <c r="G182" i="13"/>
  <c r="F182" i="13"/>
  <c r="E182" i="13"/>
  <c r="D182" i="13"/>
  <c r="C182" i="13"/>
  <c r="B182" i="13"/>
  <c r="U181" i="13"/>
  <c r="K181" i="13"/>
  <c r="D181" i="13"/>
  <c r="W180" i="13"/>
  <c r="V180" i="13"/>
  <c r="U180" i="13"/>
  <c r="T180" i="13"/>
  <c r="S180" i="13"/>
  <c r="R180" i="13"/>
  <c r="Q180" i="13"/>
  <c r="P180" i="13"/>
  <c r="O180" i="13"/>
  <c r="N180" i="13"/>
  <c r="M180" i="13"/>
  <c r="L180" i="13"/>
  <c r="K180" i="13"/>
  <c r="J180" i="13"/>
  <c r="I180" i="13"/>
  <c r="H180" i="13"/>
  <c r="G180" i="13"/>
  <c r="F180" i="13"/>
  <c r="E180" i="13"/>
  <c r="D180" i="13"/>
  <c r="C180" i="13"/>
  <c r="B180" i="13"/>
  <c r="W179" i="13"/>
  <c r="V179" i="13"/>
  <c r="U179" i="13"/>
  <c r="T179" i="13"/>
  <c r="S179" i="13"/>
  <c r="R179" i="13"/>
  <c r="Q179" i="13"/>
  <c r="P179" i="13"/>
  <c r="O179" i="13"/>
  <c r="N179" i="13"/>
  <c r="M179" i="13"/>
  <c r="L179" i="13"/>
  <c r="K179" i="13"/>
  <c r="J179" i="13"/>
  <c r="I179" i="13"/>
  <c r="H179" i="13"/>
  <c r="G179" i="13"/>
  <c r="F179" i="13"/>
  <c r="E179" i="13"/>
  <c r="D179" i="13"/>
  <c r="C179" i="13"/>
  <c r="B179" i="13"/>
  <c r="W178" i="13"/>
  <c r="V178" i="13"/>
  <c r="U178" i="13"/>
  <c r="T178" i="13"/>
  <c r="S178" i="13"/>
  <c r="R178" i="13"/>
  <c r="Q178" i="13"/>
  <c r="P178" i="13"/>
  <c r="O178" i="13"/>
  <c r="N178" i="13"/>
  <c r="M178" i="13"/>
  <c r="L178" i="13"/>
  <c r="K178" i="13"/>
  <c r="J178" i="13"/>
  <c r="I178" i="13"/>
  <c r="H178" i="13"/>
  <c r="G178" i="13"/>
  <c r="F178" i="13"/>
  <c r="E178" i="13"/>
  <c r="D178" i="13"/>
  <c r="C178" i="13"/>
  <c r="B178" i="13"/>
  <c r="W177" i="13"/>
  <c r="V177" i="13"/>
  <c r="U177" i="13"/>
  <c r="T177" i="13"/>
  <c r="S177" i="13"/>
  <c r="R177" i="13"/>
  <c r="Q177" i="13"/>
  <c r="P177" i="13"/>
  <c r="O177" i="13"/>
  <c r="N177" i="13"/>
  <c r="M177" i="13"/>
  <c r="L177" i="13"/>
  <c r="K177" i="13"/>
  <c r="J177" i="13"/>
  <c r="I177" i="13"/>
  <c r="H177" i="13"/>
  <c r="G177" i="13"/>
  <c r="F177" i="13"/>
  <c r="E177" i="13"/>
  <c r="D177" i="13"/>
  <c r="C177" i="13"/>
  <c r="B177" i="13"/>
  <c r="W176" i="13"/>
  <c r="V176" i="13"/>
  <c r="U176" i="13"/>
  <c r="T176" i="13"/>
  <c r="S176" i="13"/>
  <c r="R176" i="13"/>
  <c r="Q176" i="13"/>
  <c r="P176" i="13"/>
  <c r="O176" i="13"/>
  <c r="N176" i="13"/>
  <c r="M176" i="13"/>
  <c r="L176" i="13"/>
  <c r="K176" i="13"/>
  <c r="J176" i="13"/>
  <c r="I176" i="13"/>
  <c r="H176" i="13"/>
  <c r="G176" i="13"/>
  <c r="F176" i="13"/>
  <c r="E176" i="13"/>
  <c r="D176" i="13"/>
  <c r="C176" i="13"/>
  <c r="B176" i="13"/>
  <c r="W175" i="13"/>
  <c r="V175" i="13"/>
  <c r="U175" i="13"/>
  <c r="T175" i="13"/>
  <c r="S175" i="13"/>
  <c r="R175" i="13"/>
  <c r="Q175" i="13"/>
  <c r="P175" i="13"/>
  <c r="O175" i="13"/>
  <c r="N175" i="13"/>
  <c r="M175" i="13"/>
  <c r="L175" i="13"/>
  <c r="K175" i="13"/>
  <c r="J175" i="13"/>
  <c r="I175" i="13"/>
  <c r="H175" i="13"/>
  <c r="G175" i="13"/>
  <c r="F175" i="13"/>
  <c r="E175" i="13"/>
  <c r="D175" i="13"/>
  <c r="C175" i="13"/>
  <c r="B175" i="13"/>
  <c r="W174" i="13"/>
  <c r="V174" i="13"/>
  <c r="U174" i="13"/>
  <c r="T174" i="13"/>
  <c r="S174" i="13"/>
  <c r="R174" i="13"/>
  <c r="Q174" i="13"/>
  <c r="P174" i="13"/>
  <c r="O174" i="13"/>
  <c r="N174" i="13"/>
  <c r="M174" i="13"/>
  <c r="L174" i="13"/>
  <c r="K174" i="13"/>
  <c r="J174" i="13"/>
  <c r="I174" i="13"/>
  <c r="H174" i="13"/>
  <c r="G174" i="13"/>
  <c r="F174" i="13"/>
  <c r="E174" i="13"/>
  <c r="D174" i="13"/>
  <c r="C174" i="13"/>
  <c r="B174" i="13"/>
  <c r="W173" i="13"/>
  <c r="V173" i="13"/>
  <c r="U173" i="13"/>
  <c r="T173" i="13"/>
  <c r="S173" i="13"/>
  <c r="R173" i="13"/>
  <c r="Q173" i="13"/>
  <c r="P173" i="13"/>
  <c r="O173" i="13"/>
  <c r="N173" i="13"/>
  <c r="M173" i="13"/>
  <c r="L173" i="13"/>
  <c r="K173" i="13"/>
  <c r="J173" i="13"/>
  <c r="I173" i="13"/>
  <c r="H173" i="13"/>
  <c r="G173" i="13"/>
  <c r="F173" i="13"/>
  <c r="E173" i="13"/>
  <c r="D173" i="13"/>
  <c r="C173" i="13"/>
  <c r="B173" i="13"/>
  <c r="W172" i="13"/>
  <c r="V172" i="13"/>
  <c r="U172" i="13"/>
  <c r="T172" i="13"/>
  <c r="S172" i="13"/>
  <c r="R172" i="13"/>
  <c r="Q172" i="13"/>
  <c r="P172" i="13"/>
  <c r="O172" i="13"/>
  <c r="N172" i="13"/>
  <c r="M172" i="13"/>
  <c r="L172" i="13"/>
  <c r="K172" i="13"/>
  <c r="J172" i="13"/>
  <c r="I172" i="13"/>
  <c r="H172" i="13"/>
  <c r="G172" i="13"/>
  <c r="G171" i="13" s="1"/>
  <c r="F172" i="13"/>
  <c r="E172" i="13"/>
  <c r="D172" i="13"/>
  <c r="C172" i="13"/>
  <c r="B172" i="13"/>
  <c r="W169" i="13"/>
  <c r="V169" i="13"/>
  <c r="U169" i="13"/>
  <c r="T169" i="13"/>
  <c r="S169" i="13"/>
  <c r="R169" i="13"/>
  <c r="Q169" i="13"/>
  <c r="P169" i="13"/>
  <c r="O169" i="13"/>
  <c r="N169" i="13"/>
  <c r="M169" i="13"/>
  <c r="L169" i="13"/>
  <c r="K169" i="13"/>
  <c r="J169" i="13"/>
  <c r="I169" i="13"/>
  <c r="H169" i="13"/>
  <c r="G169" i="13"/>
  <c r="F169" i="13"/>
  <c r="E169" i="13"/>
  <c r="D169" i="13"/>
  <c r="C169" i="13"/>
  <c r="B169" i="13"/>
  <c r="W168" i="13"/>
  <c r="V168" i="13"/>
  <c r="U168" i="13"/>
  <c r="T168" i="13"/>
  <c r="S168" i="13"/>
  <c r="R168" i="13"/>
  <c r="Q168" i="13"/>
  <c r="P168" i="13"/>
  <c r="O168" i="13"/>
  <c r="N168" i="13"/>
  <c r="M168" i="13"/>
  <c r="L168" i="13"/>
  <c r="K168" i="13"/>
  <c r="J168" i="13"/>
  <c r="I168" i="13"/>
  <c r="H168" i="13"/>
  <c r="G168" i="13"/>
  <c r="F168" i="13"/>
  <c r="E168" i="13"/>
  <c r="D168" i="13"/>
  <c r="C168" i="13"/>
  <c r="B168" i="13"/>
  <c r="W167" i="13"/>
  <c r="V167" i="13"/>
  <c r="U167" i="13"/>
  <c r="T167" i="13"/>
  <c r="S167" i="13"/>
  <c r="R167" i="13"/>
  <c r="Q167" i="13"/>
  <c r="P167" i="13"/>
  <c r="P162" i="13" s="1"/>
  <c r="O167" i="13"/>
  <c r="N167" i="13"/>
  <c r="M167" i="13"/>
  <c r="L167" i="13"/>
  <c r="K167" i="13"/>
  <c r="J167" i="13"/>
  <c r="I167" i="13"/>
  <c r="H167" i="13"/>
  <c r="G167" i="13"/>
  <c r="F167" i="13"/>
  <c r="E167" i="13"/>
  <c r="D167" i="13"/>
  <c r="C167" i="13"/>
  <c r="B167" i="13"/>
  <c r="W166" i="13"/>
  <c r="V166" i="13"/>
  <c r="U166" i="13"/>
  <c r="T166" i="13"/>
  <c r="S166" i="13"/>
  <c r="R166" i="13"/>
  <c r="Q166" i="13"/>
  <c r="P166" i="13"/>
  <c r="O166" i="13"/>
  <c r="N166" i="13"/>
  <c r="M166" i="13"/>
  <c r="L166" i="13"/>
  <c r="K166" i="13"/>
  <c r="J166" i="13"/>
  <c r="I166" i="13"/>
  <c r="H166" i="13"/>
  <c r="G166" i="13"/>
  <c r="F166" i="13"/>
  <c r="E166" i="13"/>
  <c r="D166" i="13"/>
  <c r="C166" i="13"/>
  <c r="B166" i="13"/>
  <c r="W165" i="13"/>
  <c r="V165" i="13"/>
  <c r="U165" i="13"/>
  <c r="T165" i="13"/>
  <c r="S165" i="13"/>
  <c r="R165" i="13"/>
  <c r="Q165" i="13"/>
  <c r="P165" i="13"/>
  <c r="O165" i="13"/>
  <c r="N165" i="13"/>
  <c r="M165" i="13"/>
  <c r="L165" i="13"/>
  <c r="K165" i="13"/>
  <c r="J165" i="13"/>
  <c r="I165" i="13"/>
  <c r="H165" i="13"/>
  <c r="G165" i="13"/>
  <c r="F165" i="13"/>
  <c r="E165" i="13"/>
  <c r="D165" i="13"/>
  <c r="C165" i="13"/>
  <c r="B165" i="13"/>
  <c r="W164" i="13"/>
  <c r="V164" i="13"/>
  <c r="U164" i="13"/>
  <c r="T164" i="13"/>
  <c r="S164" i="13"/>
  <c r="R164" i="13"/>
  <c r="Q164" i="13"/>
  <c r="P164" i="13"/>
  <c r="O164" i="13"/>
  <c r="N164" i="13"/>
  <c r="M164" i="13"/>
  <c r="L164" i="13"/>
  <c r="K164" i="13"/>
  <c r="J164" i="13"/>
  <c r="I164" i="13"/>
  <c r="H164" i="13"/>
  <c r="G164" i="13"/>
  <c r="F164" i="13"/>
  <c r="E164" i="13"/>
  <c r="D164" i="13"/>
  <c r="C164" i="13"/>
  <c r="B164" i="13"/>
  <c r="W163" i="13"/>
  <c r="V163" i="13"/>
  <c r="U163" i="13"/>
  <c r="T163" i="13"/>
  <c r="S163" i="13"/>
  <c r="R163" i="13"/>
  <c r="Q163" i="13"/>
  <c r="P163" i="13"/>
  <c r="O163" i="13"/>
  <c r="N163" i="13"/>
  <c r="M163" i="13"/>
  <c r="L163" i="13"/>
  <c r="K163" i="13"/>
  <c r="J163" i="13"/>
  <c r="I163" i="13"/>
  <c r="H163" i="13"/>
  <c r="G163" i="13"/>
  <c r="F163" i="13"/>
  <c r="E163" i="13"/>
  <c r="D163" i="13"/>
  <c r="C163" i="13"/>
  <c r="B163" i="13"/>
  <c r="W141" i="13"/>
  <c r="W216" i="13" s="1"/>
  <c r="V141" i="13"/>
  <c r="U141" i="13"/>
  <c r="T141" i="13"/>
  <c r="T261" i="13" s="1"/>
  <c r="S141" i="13"/>
  <c r="S261" i="13" s="1"/>
  <c r="R141" i="13"/>
  <c r="R216" i="13" s="1"/>
  <c r="Q141" i="13"/>
  <c r="Q216" i="13" s="1"/>
  <c r="P141" i="13"/>
  <c r="O141" i="13"/>
  <c r="O216" i="13" s="1"/>
  <c r="N141" i="13"/>
  <c r="M141" i="13"/>
  <c r="L141" i="13"/>
  <c r="L261" i="13" s="1"/>
  <c r="K141" i="13"/>
  <c r="K261" i="13" s="1"/>
  <c r="J141" i="13"/>
  <c r="J216" i="13" s="1"/>
  <c r="I141" i="13"/>
  <c r="I216" i="13" s="1"/>
  <c r="H141" i="13"/>
  <c r="H216" i="13" s="1"/>
  <c r="G141" i="13"/>
  <c r="G216" i="13" s="1"/>
  <c r="F141" i="13"/>
  <c r="E141" i="13"/>
  <c r="D141" i="13"/>
  <c r="D261" i="13" s="1"/>
  <c r="C141" i="13"/>
  <c r="C261" i="13" s="1"/>
  <c r="B141" i="13"/>
  <c r="B216" i="13" s="1"/>
  <c r="W97" i="13"/>
  <c r="W199" i="13" s="1"/>
  <c r="V97" i="13"/>
  <c r="V199" i="13" s="1"/>
  <c r="U97" i="13"/>
  <c r="U199" i="13" s="1"/>
  <c r="T97" i="13"/>
  <c r="S97" i="13"/>
  <c r="S251" i="13" s="1"/>
  <c r="R97" i="13"/>
  <c r="R199" i="13" s="1"/>
  <c r="Q97" i="13"/>
  <c r="Q199" i="13" s="1"/>
  <c r="P97" i="13"/>
  <c r="P199" i="13" s="1"/>
  <c r="O97" i="13"/>
  <c r="O199" i="13" s="1"/>
  <c r="N97" i="13"/>
  <c r="N199" i="13" s="1"/>
  <c r="M97" i="13"/>
  <c r="M199" i="13" s="1"/>
  <c r="L97" i="13"/>
  <c r="L251" i="13" s="1"/>
  <c r="K97" i="13"/>
  <c r="K251" i="13" s="1"/>
  <c r="J97" i="13"/>
  <c r="J199" i="13" s="1"/>
  <c r="I97" i="13"/>
  <c r="I199" i="13" s="1"/>
  <c r="H97" i="13"/>
  <c r="H199" i="13" s="1"/>
  <c r="G97" i="13"/>
  <c r="G199" i="13" s="1"/>
  <c r="F97" i="13"/>
  <c r="F199" i="13" s="1"/>
  <c r="E97" i="13"/>
  <c r="E199" i="13" s="1"/>
  <c r="D97" i="13"/>
  <c r="D251" i="13" s="1"/>
  <c r="C97" i="13"/>
  <c r="C251" i="13" s="1"/>
  <c r="B97" i="13"/>
  <c r="B199" i="13" s="1"/>
  <c r="W53" i="13"/>
  <c r="W241" i="13" s="1"/>
  <c r="V53" i="13"/>
  <c r="V241" i="13" s="1"/>
  <c r="U53" i="13"/>
  <c r="U241" i="13" s="1"/>
  <c r="T53" i="13"/>
  <c r="T181" i="13" s="1"/>
  <c r="S53" i="13"/>
  <c r="S241" i="13" s="1"/>
  <c r="R53" i="13"/>
  <c r="Q53" i="13"/>
  <c r="P53" i="13"/>
  <c r="P241" i="13" s="1"/>
  <c r="O53" i="13"/>
  <c r="O241" i="13" s="1"/>
  <c r="N53" i="13"/>
  <c r="N241" i="13" s="1"/>
  <c r="M53" i="13"/>
  <c r="M241" i="13" s="1"/>
  <c r="L53" i="13"/>
  <c r="K53" i="13"/>
  <c r="K241" i="13" s="1"/>
  <c r="J53" i="13"/>
  <c r="I53" i="13"/>
  <c r="H53" i="13"/>
  <c r="H241" i="13" s="1"/>
  <c r="G53" i="13"/>
  <c r="G241" i="13" s="1"/>
  <c r="F53" i="13"/>
  <c r="F241" i="13" s="1"/>
  <c r="E53" i="13"/>
  <c r="E241" i="13" s="1"/>
  <c r="D53" i="13"/>
  <c r="D241" i="13" s="1"/>
  <c r="C53" i="13"/>
  <c r="C181" i="13" s="1"/>
  <c r="B53" i="13"/>
  <c r="A1" i="13"/>
  <c r="W95" i="12"/>
  <c r="V95" i="12"/>
  <c r="U95" i="12"/>
  <c r="T95" i="12"/>
  <c r="S95" i="12"/>
  <c r="R95" i="12"/>
  <c r="Q95" i="12"/>
  <c r="P95" i="12"/>
  <c r="O95" i="12"/>
  <c r="N95" i="12"/>
  <c r="M95" i="12"/>
  <c r="L95" i="12"/>
  <c r="K95" i="12"/>
  <c r="J95" i="12"/>
  <c r="I95" i="12"/>
  <c r="H95" i="12"/>
  <c r="G95" i="12"/>
  <c r="F95" i="12"/>
  <c r="E95" i="12"/>
  <c r="D95" i="12"/>
  <c r="C95" i="12"/>
  <c r="B95" i="12"/>
  <c r="W94" i="12"/>
  <c r="V94" i="12"/>
  <c r="U94" i="12"/>
  <c r="T94" i="12"/>
  <c r="S94" i="12"/>
  <c r="R94" i="12"/>
  <c r="Q94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D94" i="12"/>
  <c r="C94" i="12"/>
  <c r="B94" i="12"/>
  <c r="W93" i="12"/>
  <c r="V93" i="12"/>
  <c r="U93" i="12"/>
  <c r="T93" i="12"/>
  <c r="S93" i="12"/>
  <c r="R93" i="12"/>
  <c r="Q93" i="12"/>
  <c r="P93" i="12"/>
  <c r="O93" i="12"/>
  <c r="N93" i="12"/>
  <c r="M93" i="12"/>
  <c r="L93" i="12"/>
  <c r="K93" i="12"/>
  <c r="J93" i="12"/>
  <c r="I93" i="12"/>
  <c r="H93" i="12"/>
  <c r="G93" i="12"/>
  <c r="F93" i="12"/>
  <c r="E93" i="12"/>
  <c r="D93" i="12"/>
  <c r="C93" i="12"/>
  <c r="B93" i="12"/>
  <c r="W92" i="12"/>
  <c r="V92" i="12"/>
  <c r="U92" i="12"/>
  <c r="T92" i="12"/>
  <c r="S92" i="12"/>
  <c r="R92" i="12"/>
  <c r="Q92" i="12"/>
  <c r="P92" i="12"/>
  <c r="O92" i="12"/>
  <c r="N92" i="12"/>
  <c r="M92" i="12"/>
  <c r="L92" i="12"/>
  <c r="K92" i="12"/>
  <c r="J92" i="12"/>
  <c r="I92" i="12"/>
  <c r="H92" i="12"/>
  <c r="G92" i="12"/>
  <c r="F92" i="12"/>
  <c r="E92" i="12"/>
  <c r="D92" i="12"/>
  <c r="C92" i="12"/>
  <c r="B92" i="12"/>
  <c r="W91" i="12"/>
  <c r="V91" i="12"/>
  <c r="U91" i="12"/>
  <c r="T91" i="12"/>
  <c r="S91" i="12"/>
  <c r="R91" i="12"/>
  <c r="Q91" i="12"/>
  <c r="P91" i="12"/>
  <c r="O91" i="12"/>
  <c r="N91" i="12"/>
  <c r="M91" i="12"/>
  <c r="L91" i="12"/>
  <c r="K91" i="12"/>
  <c r="J91" i="12"/>
  <c r="I91" i="12"/>
  <c r="H91" i="12"/>
  <c r="G91" i="12"/>
  <c r="F91" i="12"/>
  <c r="E91" i="12"/>
  <c r="D91" i="12"/>
  <c r="C91" i="12"/>
  <c r="B91" i="12"/>
  <c r="O89" i="12"/>
  <c r="T85" i="12"/>
  <c r="W83" i="12"/>
  <c r="V83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B83" i="12"/>
  <c r="W82" i="12"/>
  <c r="W81" i="12"/>
  <c r="V81" i="12"/>
  <c r="U81" i="12"/>
  <c r="T81" i="12"/>
  <c r="S81" i="12"/>
  <c r="R81" i="12"/>
  <c r="Q81" i="12"/>
  <c r="P81" i="12"/>
  <c r="O81" i="12"/>
  <c r="N81" i="12"/>
  <c r="M81" i="12"/>
  <c r="L81" i="12"/>
  <c r="K81" i="12"/>
  <c r="J81" i="12"/>
  <c r="I81" i="12"/>
  <c r="H81" i="12"/>
  <c r="G81" i="12"/>
  <c r="F81" i="12"/>
  <c r="E81" i="12"/>
  <c r="D81" i="12"/>
  <c r="C81" i="12"/>
  <c r="B81" i="12"/>
  <c r="D78" i="12"/>
  <c r="D107" i="4" s="1"/>
  <c r="W77" i="12"/>
  <c r="W106" i="4" s="1"/>
  <c r="V77" i="12"/>
  <c r="U77" i="12"/>
  <c r="U106" i="4" s="1"/>
  <c r="T77" i="12"/>
  <c r="S77" i="12"/>
  <c r="S106" i="4" s="1"/>
  <c r="R77" i="12"/>
  <c r="R106" i="4" s="1"/>
  <c r="Q77" i="12"/>
  <c r="P77" i="12"/>
  <c r="P106" i="4" s="1"/>
  <c r="O77" i="12"/>
  <c r="N77" i="12"/>
  <c r="M77" i="12"/>
  <c r="L77" i="12"/>
  <c r="L106" i="4" s="1"/>
  <c r="K77" i="12"/>
  <c r="J77" i="12"/>
  <c r="I77" i="12"/>
  <c r="I106" i="4" s="1"/>
  <c r="H77" i="12"/>
  <c r="H106" i="4" s="1"/>
  <c r="G77" i="12"/>
  <c r="F77" i="12"/>
  <c r="F106" i="4" s="1"/>
  <c r="E77" i="12"/>
  <c r="D77" i="12"/>
  <c r="D106" i="4" s="1"/>
  <c r="C77" i="12"/>
  <c r="C106" i="4" s="1"/>
  <c r="B77" i="12"/>
  <c r="B106" i="4" s="1"/>
  <c r="C76" i="12"/>
  <c r="C105" i="4" s="1"/>
  <c r="W74" i="12"/>
  <c r="W103" i="4" s="1"/>
  <c r="V74" i="12"/>
  <c r="V103" i="4" s="1"/>
  <c r="U74" i="12"/>
  <c r="U103" i="4" s="1"/>
  <c r="T74" i="12"/>
  <c r="T103" i="4" s="1"/>
  <c r="S74" i="12"/>
  <c r="S103" i="4" s="1"/>
  <c r="R74" i="12"/>
  <c r="R103" i="4" s="1"/>
  <c r="Q74" i="12"/>
  <c r="Q103" i="4" s="1"/>
  <c r="P74" i="12"/>
  <c r="P103" i="4" s="1"/>
  <c r="O74" i="12"/>
  <c r="O103" i="4" s="1"/>
  <c r="N74" i="12"/>
  <c r="M74" i="12"/>
  <c r="L74" i="12"/>
  <c r="L103" i="4" s="1"/>
  <c r="K74" i="12"/>
  <c r="K103" i="4" s="1"/>
  <c r="J74" i="12"/>
  <c r="I74" i="12"/>
  <c r="I103" i="4" s="1"/>
  <c r="H74" i="12"/>
  <c r="G74" i="12"/>
  <c r="G103" i="4" s="1"/>
  <c r="F74" i="12"/>
  <c r="E74" i="12"/>
  <c r="D74" i="12"/>
  <c r="C74" i="12"/>
  <c r="C103" i="4" s="1"/>
  <c r="B74" i="12"/>
  <c r="B103" i="4" s="1"/>
  <c r="W72" i="12"/>
  <c r="W40" i="7" s="1"/>
  <c r="V72" i="12"/>
  <c r="V40" i="7" s="1"/>
  <c r="U72" i="12"/>
  <c r="U40" i="7" s="1"/>
  <c r="T72" i="12"/>
  <c r="T40" i="7" s="1"/>
  <c r="S72" i="12"/>
  <c r="S40" i="7" s="1"/>
  <c r="R72" i="12"/>
  <c r="R40" i="7" s="1"/>
  <c r="Q72" i="12"/>
  <c r="Q40" i="7" s="1"/>
  <c r="P72" i="12"/>
  <c r="P40" i="7" s="1"/>
  <c r="O72" i="12"/>
  <c r="O40" i="7" s="1"/>
  <c r="N72" i="12"/>
  <c r="N40" i="7" s="1"/>
  <c r="M72" i="12"/>
  <c r="M40" i="7" s="1"/>
  <c r="L72" i="12"/>
  <c r="K72" i="12"/>
  <c r="K40" i="7" s="1"/>
  <c r="J72" i="12"/>
  <c r="J40" i="7" s="1"/>
  <c r="I72" i="12"/>
  <c r="I40" i="7" s="1"/>
  <c r="H72" i="12"/>
  <c r="G72" i="12"/>
  <c r="G40" i="7" s="1"/>
  <c r="F72" i="12"/>
  <c r="E72" i="12"/>
  <c r="E40" i="7" s="1"/>
  <c r="D72" i="12"/>
  <c r="C72" i="12"/>
  <c r="B72" i="12"/>
  <c r="W68" i="12"/>
  <c r="W101" i="12" s="1"/>
  <c r="W162" i="4" s="1"/>
  <c r="V68" i="12"/>
  <c r="V101" i="12" s="1"/>
  <c r="V162" i="4" s="1"/>
  <c r="U68" i="12"/>
  <c r="U101" i="12" s="1"/>
  <c r="U162" i="4" s="1"/>
  <c r="T68" i="12"/>
  <c r="T101" i="12" s="1"/>
  <c r="T162" i="4" s="1"/>
  <c r="S68" i="12"/>
  <c r="S101" i="12" s="1"/>
  <c r="S162" i="4" s="1"/>
  <c r="R68" i="12"/>
  <c r="R101" i="12" s="1"/>
  <c r="Q68" i="12"/>
  <c r="Q89" i="12" s="1"/>
  <c r="P68" i="12"/>
  <c r="P89" i="12" s="1"/>
  <c r="O68" i="12"/>
  <c r="O101" i="12" s="1"/>
  <c r="O162" i="4" s="1"/>
  <c r="N68" i="12"/>
  <c r="N101" i="12" s="1"/>
  <c r="N162" i="4" s="1"/>
  <c r="M68" i="12"/>
  <c r="M101" i="12" s="1"/>
  <c r="M162" i="4" s="1"/>
  <c r="L68" i="12"/>
  <c r="L101" i="12" s="1"/>
  <c r="L162" i="4" s="1"/>
  <c r="K68" i="12"/>
  <c r="K101" i="12" s="1"/>
  <c r="K162" i="4" s="1"/>
  <c r="J68" i="12"/>
  <c r="J101" i="12" s="1"/>
  <c r="J162" i="4" s="1"/>
  <c r="I68" i="12"/>
  <c r="I89" i="12" s="1"/>
  <c r="H68" i="12"/>
  <c r="H89" i="12" s="1"/>
  <c r="G68" i="12"/>
  <c r="G101" i="12" s="1"/>
  <c r="G162" i="4" s="1"/>
  <c r="F68" i="12"/>
  <c r="F101" i="12" s="1"/>
  <c r="F162" i="4" s="1"/>
  <c r="E68" i="12"/>
  <c r="E101" i="12" s="1"/>
  <c r="E162" i="4" s="1"/>
  <c r="D68" i="12"/>
  <c r="D101" i="12" s="1"/>
  <c r="D162" i="4" s="1"/>
  <c r="C68" i="12"/>
  <c r="C101" i="12" s="1"/>
  <c r="C162" i="4" s="1"/>
  <c r="B68" i="12"/>
  <c r="B101" i="12" s="1"/>
  <c r="B162" i="4" s="1"/>
  <c r="W67" i="12"/>
  <c r="W88" i="12" s="1"/>
  <c r="V67" i="12"/>
  <c r="V88" i="12" s="1"/>
  <c r="U67" i="12"/>
  <c r="U100" i="12" s="1"/>
  <c r="U161" i="4" s="1"/>
  <c r="T67" i="12"/>
  <c r="T100" i="12" s="1"/>
  <c r="T161" i="4" s="1"/>
  <c r="S67" i="12"/>
  <c r="S100" i="12" s="1"/>
  <c r="S161" i="4" s="1"/>
  <c r="R67" i="12"/>
  <c r="R100" i="12" s="1"/>
  <c r="R161" i="4" s="1"/>
  <c r="Q67" i="12"/>
  <c r="Q100" i="12" s="1"/>
  <c r="Q161" i="4" s="1"/>
  <c r="P67" i="12"/>
  <c r="P88" i="12" s="1"/>
  <c r="O67" i="12"/>
  <c r="O88" i="12" s="1"/>
  <c r="N67" i="12"/>
  <c r="N88" i="12" s="1"/>
  <c r="M67" i="12"/>
  <c r="M100" i="12" s="1"/>
  <c r="M161" i="4" s="1"/>
  <c r="L67" i="12"/>
  <c r="L100" i="12" s="1"/>
  <c r="K67" i="12"/>
  <c r="K100" i="12" s="1"/>
  <c r="K161" i="4" s="1"/>
  <c r="J67" i="12"/>
  <c r="J100" i="12" s="1"/>
  <c r="J161" i="4" s="1"/>
  <c r="I67" i="12"/>
  <c r="I100" i="12" s="1"/>
  <c r="H67" i="12"/>
  <c r="H88" i="12" s="1"/>
  <c r="G67" i="12"/>
  <c r="G88" i="12" s="1"/>
  <c r="F67" i="12"/>
  <c r="F88" i="12" s="1"/>
  <c r="E67" i="12"/>
  <c r="E100" i="12" s="1"/>
  <c r="E161" i="4" s="1"/>
  <c r="D67" i="12"/>
  <c r="D100" i="12" s="1"/>
  <c r="D161" i="4" s="1"/>
  <c r="C67" i="12"/>
  <c r="C100" i="12" s="1"/>
  <c r="C161" i="4" s="1"/>
  <c r="B67" i="12"/>
  <c r="B100" i="12" s="1"/>
  <c r="W66" i="12"/>
  <c r="W87" i="12" s="1"/>
  <c r="V66" i="12"/>
  <c r="U66" i="12"/>
  <c r="U87" i="12" s="1"/>
  <c r="T66" i="12"/>
  <c r="T87" i="12" s="1"/>
  <c r="S66" i="12"/>
  <c r="S99" i="12" s="1"/>
  <c r="S160" i="4" s="1"/>
  <c r="R66" i="12"/>
  <c r="R99" i="12" s="1"/>
  <c r="Q66" i="12"/>
  <c r="Q58" i="4" s="1"/>
  <c r="P66" i="12"/>
  <c r="P99" i="12" s="1"/>
  <c r="P160" i="4" s="1"/>
  <c r="O66" i="12"/>
  <c r="O87" i="12" s="1"/>
  <c r="N66" i="12"/>
  <c r="N58" i="4" s="1"/>
  <c r="M66" i="12"/>
  <c r="M87" i="12" s="1"/>
  <c r="L66" i="12"/>
  <c r="L87" i="12" s="1"/>
  <c r="K66" i="12"/>
  <c r="K99" i="12" s="1"/>
  <c r="K160" i="4" s="1"/>
  <c r="J66" i="12"/>
  <c r="J99" i="12" s="1"/>
  <c r="I66" i="12"/>
  <c r="I58" i="4" s="1"/>
  <c r="H66" i="12"/>
  <c r="H99" i="12" s="1"/>
  <c r="H160" i="4" s="1"/>
  <c r="G66" i="12"/>
  <c r="G58" i="4" s="1"/>
  <c r="F66" i="12"/>
  <c r="F58" i="4" s="1"/>
  <c r="E66" i="12"/>
  <c r="E87" i="12" s="1"/>
  <c r="D66" i="12"/>
  <c r="D87" i="12" s="1"/>
  <c r="C66" i="12"/>
  <c r="C99" i="12" s="1"/>
  <c r="C160" i="4" s="1"/>
  <c r="B66" i="12"/>
  <c r="B99" i="12" s="1"/>
  <c r="B160" i="4" s="1"/>
  <c r="W64" i="12"/>
  <c r="W97" i="12" s="1"/>
  <c r="W158" i="4" s="1"/>
  <c r="V64" i="12"/>
  <c r="V97" i="12" s="1"/>
  <c r="V158" i="4" s="1"/>
  <c r="U64" i="12"/>
  <c r="U56" i="4" s="1"/>
  <c r="U131" i="4" s="1"/>
  <c r="T64" i="12"/>
  <c r="T97" i="12" s="1"/>
  <c r="T158" i="4" s="1"/>
  <c r="S64" i="12"/>
  <c r="S56" i="4" s="1"/>
  <c r="S131" i="4" s="1"/>
  <c r="R64" i="12"/>
  <c r="R56" i="4" s="1"/>
  <c r="R131" i="4" s="1"/>
  <c r="Q64" i="12"/>
  <c r="Q85" i="12" s="1"/>
  <c r="P64" i="12"/>
  <c r="P85" i="12" s="1"/>
  <c r="O64" i="12"/>
  <c r="O97" i="12" s="1"/>
  <c r="O158" i="4" s="1"/>
  <c r="N64" i="12"/>
  <c r="N97" i="12" s="1"/>
  <c r="N158" i="4" s="1"/>
  <c r="M64" i="12"/>
  <c r="M85" i="12" s="1"/>
  <c r="L64" i="12"/>
  <c r="L97" i="12" s="1"/>
  <c r="L158" i="4" s="1"/>
  <c r="K64" i="12"/>
  <c r="K85" i="12" s="1"/>
  <c r="J64" i="12"/>
  <c r="J85" i="12" s="1"/>
  <c r="I64" i="12"/>
  <c r="I85" i="12" s="1"/>
  <c r="H64" i="12"/>
  <c r="H85" i="12" s="1"/>
  <c r="G64" i="12"/>
  <c r="G97" i="12" s="1"/>
  <c r="G158" i="4" s="1"/>
  <c r="F64" i="12"/>
  <c r="F97" i="12" s="1"/>
  <c r="F158" i="4" s="1"/>
  <c r="E64" i="12"/>
  <c r="E85" i="12" s="1"/>
  <c r="D64" i="12"/>
  <c r="D97" i="12" s="1"/>
  <c r="D158" i="4" s="1"/>
  <c r="C64" i="12"/>
  <c r="C85" i="12" s="1"/>
  <c r="B64" i="12"/>
  <c r="B85" i="12" s="1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B54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W45" i="12"/>
  <c r="V45" i="12"/>
  <c r="U45" i="12"/>
  <c r="T45" i="12"/>
  <c r="S45" i="12"/>
  <c r="R45" i="12"/>
  <c r="Q45" i="12"/>
  <c r="P45" i="12"/>
  <c r="O45" i="12"/>
  <c r="N45" i="12"/>
  <c r="M45" i="12"/>
  <c r="L45" i="12"/>
  <c r="K45" i="12"/>
  <c r="J45" i="12"/>
  <c r="I45" i="12"/>
  <c r="H45" i="12"/>
  <c r="G45" i="12"/>
  <c r="F45" i="12"/>
  <c r="E45" i="12"/>
  <c r="D45" i="12"/>
  <c r="C45" i="12"/>
  <c r="B45" i="12"/>
  <c r="W40" i="12"/>
  <c r="V40" i="12"/>
  <c r="U40" i="12"/>
  <c r="T40" i="12"/>
  <c r="S40" i="12"/>
  <c r="R40" i="12"/>
  <c r="Q40" i="12"/>
  <c r="P40" i="12"/>
  <c r="O40" i="12"/>
  <c r="N40" i="12"/>
  <c r="M40" i="12"/>
  <c r="L40" i="12"/>
  <c r="K40" i="12"/>
  <c r="J40" i="12"/>
  <c r="I40" i="12"/>
  <c r="H40" i="12"/>
  <c r="G40" i="12"/>
  <c r="F40" i="12"/>
  <c r="E40" i="12"/>
  <c r="D40" i="12"/>
  <c r="C40" i="12"/>
  <c r="B40" i="12"/>
  <c r="W39" i="12"/>
  <c r="V39" i="12"/>
  <c r="U39" i="12"/>
  <c r="T39" i="12"/>
  <c r="S39" i="12"/>
  <c r="R39" i="12"/>
  <c r="Q39" i="12"/>
  <c r="P39" i="12"/>
  <c r="O39" i="12"/>
  <c r="N39" i="12"/>
  <c r="M39" i="12"/>
  <c r="L39" i="12"/>
  <c r="K39" i="12"/>
  <c r="J39" i="12"/>
  <c r="J37" i="12" s="1"/>
  <c r="I39" i="12"/>
  <c r="H39" i="12"/>
  <c r="G39" i="12"/>
  <c r="F39" i="12"/>
  <c r="F37" i="12" s="1"/>
  <c r="E39" i="12"/>
  <c r="D39" i="12"/>
  <c r="C39" i="12"/>
  <c r="B39" i="12"/>
  <c r="W38" i="12"/>
  <c r="V38" i="12"/>
  <c r="U38" i="12"/>
  <c r="T38" i="12"/>
  <c r="T37" i="12" s="1"/>
  <c r="S38" i="12"/>
  <c r="R38" i="12"/>
  <c r="Q38" i="12"/>
  <c r="P38" i="12"/>
  <c r="O38" i="12"/>
  <c r="N38" i="12"/>
  <c r="M38" i="12"/>
  <c r="L38" i="12"/>
  <c r="K38" i="12"/>
  <c r="J38" i="12"/>
  <c r="I38" i="12"/>
  <c r="I37" i="12" s="1"/>
  <c r="H38" i="12"/>
  <c r="H37" i="12" s="1"/>
  <c r="G38" i="12"/>
  <c r="F38" i="12"/>
  <c r="E38" i="12"/>
  <c r="D38" i="12"/>
  <c r="C38" i="12"/>
  <c r="B38" i="12"/>
  <c r="Q37" i="12"/>
  <c r="W36" i="12"/>
  <c r="V36" i="12"/>
  <c r="U36" i="12"/>
  <c r="T36" i="12"/>
  <c r="S36" i="12"/>
  <c r="R36" i="12"/>
  <c r="Q36" i="12"/>
  <c r="P36" i="12"/>
  <c r="O36" i="12"/>
  <c r="N36" i="12"/>
  <c r="M36" i="12"/>
  <c r="L36" i="12"/>
  <c r="K36" i="12"/>
  <c r="J36" i="12"/>
  <c r="I36" i="12"/>
  <c r="H36" i="12"/>
  <c r="G36" i="12"/>
  <c r="F36" i="12"/>
  <c r="E36" i="12"/>
  <c r="D36" i="12"/>
  <c r="C36" i="12"/>
  <c r="B36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W33" i="12"/>
  <c r="V33" i="12"/>
  <c r="U33" i="12"/>
  <c r="U31" i="12" s="1"/>
  <c r="T33" i="12"/>
  <c r="S33" i="12"/>
  <c r="R33" i="12"/>
  <c r="Q33" i="12"/>
  <c r="P33" i="12"/>
  <c r="O33" i="12"/>
  <c r="N33" i="12"/>
  <c r="M33" i="12"/>
  <c r="M31" i="12" s="1"/>
  <c r="L33" i="12"/>
  <c r="K33" i="12"/>
  <c r="J33" i="12"/>
  <c r="I33" i="12"/>
  <c r="H33" i="12"/>
  <c r="G33" i="12"/>
  <c r="F33" i="12"/>
  <c r="E33" i="12"/>
  <c r="D33" i="12"/>
  <c r="C33" i="12"/>
  <c r="W32" i="12"/>
  <c r="V32" i="12"/>
  <c r="U32" i="12"/>
  <c r="T32" i="12"/>
  <c r="T31" i="12" s="1"/>
  <c r="S32" i="12"/>
  <c r="R32" i="12"/>
  <c r="Q32" i="12"/>
  <c r="P32" i="12"/>
  <c r="P31" i="12" s="1"/>
  <c r="O32" i="12"/>
  <c r="N32" i="12"/>
  <c r="M32" i="12"/>
  <c r="L32" i="12"/>
  <c r="K32" i="12"/>
  <c r="J32" i="12"/>
  <c r="I32" i="12"/>
  <c r="H32" i="12"/>
  <c r="H31" i="12" s="1"/>
  <c r="G32" i="12"/>
  <c r="F32" i="12"/>
  <c r="E32" i="12"/>
  <c r="D32" i="12"/>
  <c r="C32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W25" i="12"/>
  <c r="V25" i="12"/>
  <c r="U25" i="12"/>
  <c r="T25" i="12"/>
  <c r="S25" i="12"/>
  <c r="R25" i="12"/>
  <c r="Q25" i="12"/>
  <c r="P25" i="12"/>
  <c r="O25" i="12"/>
  <c r="N25" i="12"/>
  <c r="M25" i="12"/>
  <c r="L25" i="12"/>
  <c r="K25" i="12"/>
  <c r="J25" i="12"/>
  <c r="I25" i="12"/>
  <c r="H25" i="12"/>
  <c r="G25" i="12"/>
  <c r="F25" i="12"/>
  <c r="E25" i="12"/>
  <c r="D25" i="12"/>
  <c r="C25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W12" i="12"/>
  <c r="V12" i="12"/>
  <c r="U12" i="12"/>
  <c r="T12" i="12"/>
  <c r="S12" i="12"/>
  <c r="R12" i="12"/>
  <c r="Q12" i="12"/>
  <c r="P12" i="12"/>
  <c r="O12" i="12"/>
  <c r="N12" i="12"/>
  <c r="M12" i="12"/>
  <c r="L12" i="12"/>
  <c r="K12" i="12"/>
  <c r="J12" i="12"/>
  <c r="I12" i="12"/>
  <c r="H12" i="12"/>
  <c r="G12" i="12"/>
  <c r="F12" i="12"/>
  <c r="E12" i="12"/>
  <c r="D12" i="12"/>
  <c r="C12" i="12"/>
  <c r="B12" i="12"/>
  <c r="W5" i="12"/>
  <c r="W3" i="12" s="1"/>
  <c r="V5" i="12"/>
  <c r="V82" i="12" s="1"/>
  <c r="U5" i="12"/>
  <c r="U82" i="12" s="1"/>
  <c r="T5" i="12"/>
  <c r="S5" i="12"/>
  <c r="R5" i="12"/>
  <c r="R82" i="12" s="1"/>
  <c r="Q5" i="12"/>
  <c r="Q82" i="12" s="1"/>
  <c r="P5" i="12"/>
  <c r="P3" i="12" s="1"/>
  <c r="O5" i="12"/>
  <c r="O3" i="12" s="1"/>
  <c r="N5" i="12"/>
  <c r="N3" i="12" s="1"/>
  <c r="M5" i="12"/>
  <c r="M82" i="12" s="1"/>
  <c r="L5" i="12"/>
  <c r="L7" i="4" s="1"/>
  <c r="K5" i="12"/>
  <c r="K7" i="4" s="1"/>
  <c r="J5" i="12"/>
  <c r="J82" i="12" s="1"/>
  <c r="I5" i="12"/>
  <c r="I82" i="12" s="1"/>
  <c r="H5" i="12"/>
  <c r="H3" i="12" s="1"/>
  <c r="H5" i="4" s="1"/>
  <c r="G5" i="12"/>
  <c r="G82" i="12" s="1"/>
  <c r="F5" i="12"/>
  <c r="F82" i="12" s="1"/>
  <c r="E5" i="12"/>
  <c r="E82" i="12" s="1"/>
  <c r="D5" i="12"/>
  <c r="D7" i="4" s="1"/>
  <c r="C5" i="12"/>
  <c r="C7" i="4" s="1"/>
  <c r="B5" i="12"/>
  <c r="B82" i="12" s="1"/>
  <c r="A1" i="12"/>
  <c r="W155" i="11"/>
  <c r="V155" i="11"/>
  <c r="U155" i="11"/>
  <c r="T155" i="11"/>
  <c r="S155" i="11"/>
  <c r="R155" i="11"/>
  <c r="Q155" i="11"/>
  <c r="P155" i="11"/>
  <c r="O155" i="11"/>
  <c r="N155" i="11"/>
  <c r="M155" i="11"/>
  <c r="L155" i="11"/>
  <c r="K155" i="11"/>
  <c r="J155" i="11"/>
  <c r="I155" i="11"/>
  <c r="H155" i="11"/>
  <c r="G155" i="11"/>
  <c r="F155" i="11"/>
  <c r="E155" i="11"/>
  <c r="D155" i="11"/>
  <c r="C155" i="11"/>
  <c r="B155" i="11"/>
  <c r="W154" i="11"/>
  <c r="V154" i="11"/>
  <c r="U154" i="11"/>
  <c r="T154" i="11"/>
  <c r="S154" i="11"/>
  <c r="R154" i="11"/>
  <c r="Q154" i="11"/>
  <c r="P154" i="11"/>
  <c r="O154" i="11"/>
  <c r="N154" i="11"/>
  <c r="M154" i="11"/>
  <c r="L154" i="11"/>
  <c r="K154" i="11"/>
  <c r="J154" i="11"/>
  <c r="I154" i="11"/>
  <c r="H154" i="11"/>
  <c r="G154" i="11"/>
  <c r="F154" i="11"/>
  <c r="E154" i="11"/>
  <c r="D154" i="11"/>
  <c r="C154" i="11"/>
  <c r="B154" i="11"/>
  <c r="W153" i="11"/>
  <c r="V153" i="11"/>
  <c r="U153" i="11"/>
  <c r="T153" i="11"/>
  <c r="S153" i="11"/>
  <c r="R153" i="11"/>
  <c r="Q153" i="11"/>
  <c r="P153" i="11"/>
  <c r="O153" i="11"/>
  <c r="N153" i="11"/>
  <c r="M153" i="11"/>
  <c r="L153" i="11"/>
  <c r="K153" i="11"/>
  <c r="J153" i="11"/>
  <c r="I153" i="11"/>
  <c r="H153" i="11"/>
  <c r="G153" i="11"/>
  <c r="F153" i="11"/>
  <c r="E153" i="11"/>
  <c r="D153" i="11"/>
  <c r="C153" i="11"/>
  <c r="B153" i="11"/>
  <c r="W152" i="11"/>
  <c r="V152" i="11"/>
  <c r="U152" i="11"/>
  <c r="T152" i="11"/>
  <c r="S152" i="11"/>
  <c r="R152" i="11"/>
  <c r="Q152" i="11"/>
  <c r="P152" i="11"/>
  <c r="O152" i="11"/>
  <c r="N152" i="11"/>
  <c r="M152" i="11"/>
  <c r="L152" i="11"/>
  <c r="K152" i="11"/>
  <c r="J152" i="11"/>
  <c r="I152" i="11"/>
  <c r="H152" i="11"/>
  <c r="G152" i="11"/>
  <c r="F152" i="11"/>
  <c r="E152" i="11"/>
  <c r="D152" i="11"/>
  <c r="C152" i="11"/>
  <c r="B152" i="11"/>
  <c r="W151" i="11"/>
  <c r="V151" i="11"/>
  <c r="U151" i="11"/>
  <c r="T151" i="11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E151" i="11"/>
  <c r="D151" i="11"/>
  <c r="C151" i="11"/>
  <c r="B151" i="11"/>
  <c r="W150" i="11"/>
  <c r="V150" i="11"/>
  <c r="U150" i="11"/>
  <c r="T150" i="11"/>
  <c r="S150" i="11"/>
  <c r="R150" i="11"/>
  <c r="Q150" i="11"/>
  <c r="P150" i="11"/>
  <c r="O150" i="11"/>
  <c r="N150" i="11"/>
  <c r="M150" i="11"/>
  <c r="L150" i="11"/>
  <c r="K150" i="11"/>
  <c r="J150" i="11"/>
  <c r="I150" i="11"/>
  <c r="H150" i="11"/>
  <c r="G150" i="11"/>
  <c r="F150" i="11"/>
  <c r="E150" i="11"/>
  <c r="D150" i="11"/>
  <c r="C150" i="11"/>
  <c r="B150" i="11"/>
  <c r="W149" i="11"/>
  <c r="V149" i="11"/>
  <c r="U149" i="11"/>
  <c r="T149" i="11"/>
  <c r="S149" i="11"/>
  <c r="R149" i="11"/>
  <c r="Q149" i="11"/>
  <c r="P149" i="11"/>
  <c r="O149" i="11"/>
  <c r="N149" i="11"/>
  <c r="M149" i="11"/>
  <c r="L149" i="11"/>
  <c r="K149" i="11"/>
  <c r="J149" i="11"/>
  <c r="I149" i="11"/>
  <c r="H149" i="11"/>
  <c r="G149" i="11"/>
  <c r="F149" i="11"/>
  <c r="E149" i="11"/>
  <c r="D149" i="11"/>
  <c r="C149" i="11"/>
  <c r="B149" i="11"/>
  <c r="W148" i="11"/>
  <c r="V148" i="11"/>
  <c r="U148" i="11"/>
  <c r="T148" i="11"/>
  <c r="S148" i="11"/>
  <c r="R148" i="11"/>
  <c r="Q148" i="11"/>
  <c r="P148" i="11"/>
  <c r="O148" i="11"/>
  <c r="N148" i="11"/>
  <c r="M148" i="11"/>
  <c r="L148" i="11"/>
  <c r="K148" i="11"/>
  <c r="J148" i="11"/>
  <c r="I148" i="11"/>
  <c r="H148" i="11"/>
  <c r="G148" i="11"/>
  <c r="F148" i="11"/>
  <c r="E148" i="11"/>
  <c r="D148" i="11"/>
  <c r="C148" i="11"/>
  <c r="B148" i="11"/>
  <c r="W145" i="11"/>
  <c r="W144" i="11"/>
  <c r="V144" i="11"/>
  <c r="U144" i="11"/>
  <c r="T144" i="11"/>
  <c r="S144" i="11"/>
  <c r="R144" i="11"/>
  <c r="Q144" i="11"/>
  <c r="P144" i="11"/>
  <c r="O144" i="11"/>
  <c r="N144" i="11"/>
  <c r="M144" i="11"/>
  <c r="L144" i="11"/>
  <c r="K144" i="11"/>
  <c r="J144" i="11"/>
  <c r="I144" i="11"/>
  <c r="H144" i="11"/>
  <c r="G144" i="11"/>
  <c r="F144" i="11"/>
  <c r="E144" i="11"/>
  <c r="D144" i="11"/>
  <c r="C144" i="11"/>
  <c r="B144" i="11"/>
  <c r="W143" i="11"/>
  <c r="V143" i="11"/>
  <c r="U143" i="11"/>
  <c r="T143" i="11"/>
  <c r="S143" i="11"/>
  <c r="R143" i="11"/>
  <c r="Q143" i="11"/>
  <c r="P143" i="11"/>
  <c r="O143" i="11"/>
  <c r="N143" i="11"/>
  <c r="M143" i="11"/>
  <c r="L143" i="11"/>
  <c r="K143" i="11"/>
  <c r="J143" i="11"/>
  <c r="I143" i="11"/>
  <c r="H143" i="11"/>
  <c r="G143" i="11"/>
  <c r="F143" i="11"/>
  <c r="E143" i="11"/>
  <c r="D143" i="11"/>
  <c r="C143" i="11"/>
  <c r="B143" i="11"/>
  <c r="W142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F142" i="11"/>
  <c r="E142" i="11"/>
  <c r="D142" i="11"/>
  <c r="C142" i="11"/>
  <c r="B142" i="11"/>
  <c r="W141" i="11"/>
  <c r="V141" i="11"/>
  <c r="U141" i="11"/>
  <c r="T141" i="11"/>
  <c r="S141" i="11"/>
  <c r="R141" i="11"/>
  <c r="Q141" i="11"/>
  <c r="P141" i="11"/>
  <c r="O141" i="11"/>
  <c r="N141" i="11"/>
  <c r="M141" i="11"/>
  <c r="L141" i="11"/>
  <c r="K141" i="11"/>
  <c r="J141" i="11"/>
  <c r="I141" i="11"/>
  <c r="H141" i="11"/>
  <c r="G141" i="11"/>
  <c r="F141" i="11"/>
  <c r="E141" i="11"/>
  <c r="D141" i="11"/>
  <c r="C141" i="11"/>
  <c r="B141" i="11"/>
  <c r="W140" i="11"/>
  <c r="V140" i="11"/>
  <c r="U140" i="11"/>
  <c r="T140" i="11"/>
  <c r="S140" i="11"/>
  <c r="R140" i="11"/>
  <c r="Q140" i="11"/>
  <c r="P140" i="11"/>
  <c r="O140" i="11"/>
  <c r="N140" i="11"/>
  <c r="M140" i="11"/>
  <c r="L140" i="11"/>
  <c r="K140" i="11"/>
  <c r="J140" i="11"/>
  <c r="I140" i="11"/>
  <c r="H140" i="11"/>
  <c r="G140" i="11"/>
  <c r="F140" i="11"/>
  <c r="E140" i="11"/>
  <c r="D140" i="11"/>
  <c r="C140" i="11"/>
  <c r="B140" i="11"/>
  <c r="W139" i="11"/>
  <c r="V139" i="11"/>
  <c r="U139" i="11"/>
  <c r="T139" i="11"/>
  <c r="S139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E139" i="11"/>
  <c r="D139" i="11"/>
  <c r="C139" i="11"/>
  <c r="B139" i="11"/>
  <c r="W138" i="11"/>
  <c r="V138" i="11"/>
  <c r="U138" i="11"/>
  <c r="T138" i="11"/>
  <c r="S138" i="11"/>
  <c r="R138" i="11"/>
  <c r="Q138" i="11"/>
  <c r="P138" i="11"/>
  <c r="O138" i="11"/>
  <c r="N138" i="11"/>
  <c r="M138" i="11"/>
  <c r="L138" i="11"/>
  <c r="K138" i="11"/>
  <c r="J138" i="11"/>
  <c r="I138" i="11"/>
  <c r="H138" i="11"/>
  <c r="G138" i="11"/>
  <c r="F138" i="11"/>
  <c r="E138" i="11"/>
  <c r="D138" i="11"/>
  <c r="C138" i="11"/>
  <c r="B138" i="11"/>
  <c r="W137" i="11"/>
  <c r="V137" i="11"/>
  <c r="U137" i="11"/>
  <c r="T137" i="11"/>
  <c r="S137" i="11"/>
  <c r="R137" i="11"/>
  <c r="Q137" i="11"/>
  <c r="P137" i="11"/>
  <c r="O137" i="11"/>
  <c r="N137" i="11"/>
  <c r="M137" i="11"/>
  <c r="L137" i="11"/>
  <c r="K137" i="11"/>
  <c r="J137" i="11"/>
  <c r="I137" i="11"/>
  <c r="H137" i="11"/>
  <c r="G137" i="11"/>
  <c r="F137" i="11"/>
  <c r="E137" i="11"/>
  <c r="D137" i="11"/>
  <c r="C137" i="11"/>
  <c r="B137" i="11"/>
  <c r="W132" i="11"/>
  <c r="V132" i="11"/>
  <c r="U132" i="11"/>
  <c r="T132" i="11"/>
  <c r="S132" i="11"/>
  <c r="R132" i="11"/>
  <c r="Q132" i="11"/>
  <c r="P132" i="11"/>
  <c r="O132" i="11"/>
  <c r="N132" i="11"/>
  <c r="M132" i="11"/>
  <c r="L132" i="11"/>
  <c r="K132" i="11"/>
  <c r="J132" i="11"/>
  <c r="I132" i="11"/>
  <c r="H132" i="11"/>
  <c r="F132" i="11"/>
  <c r="E132" i="11"/>
  <c r="D132" i="11"/>
  <c r="W131" i="11"/>
  <c r="V131" i="11"/>
  <c r="U131" i="11"/>
  <c r="T131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G131" i="11"/>
  <c r="F131" i="11"/>
  <c r="E131" i="11"/>
  <c r="D131" i="11"/>
  <c r="C131" i="11"/>
  <c r="B131" i="11"/>
  <c r="W127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E127" i="11"/>
  <c r="D127" i="11"/>
  <c r="C127" i="11"/>
  <c r="B127" i="11"/>
  <c r="W124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E124" i="11"/>
  <c r="D124" i="11"/>
  <c r="C124" i="11"/>
  <c r="B124" i="11"/>
  <c r="W121" i="11"/>
  <c r="V121" i="11"/>
  <c r="U121" i="11"/>
  <c r="T121" i="11"/>
  <c r="S121" i="11"/>
  <c r="R121" i="11"/>
  <c r="Q121" i="11"/>
  <c r="P121" i="11"/>
  <c r="O121" i="11"/>
  <c r="N121" i="11"/>
  <c r="M121" i="11"/>
  <c r="L121" i="11"/>
  <c r="K121" i="11"/>
  <c r="J121" i="11"/>
  <c r="I121" i="11"/>
  <c r="H121" i="11"/>
  <c r="G121" i="11"/>
  <c r="F121" i="11"/>
  <c r="E121" i="11"/>
  <c r="D121" i="11"/>
  <c r="C121" i="11"/>
  <c r="B121" i="11"/>
  <c r="W120" i="11"/>
  <c r="V120" i="11"/>
  <c r="U120" i="11"/>
  <c r="T120" i="11"/>
  <c r="S120" i="11"/>
  <c r="R120" i="11"/>
  <c r="Q120" i="11"/>
  <c r="P120" i="11"/>
  <c r="O120" i="11"/>
  <c r="N120" i="11"/>
  <c r="M120" i="11"/>
  <c r="L120" i="11"/>
  <c r="K120" i="11"/>
  <c r="J120" i="11"/>
  <c r="I120" i="11"/>
  <c r="H120" i="11"/>
  <c r="G120" i="11"/>
  <c r="F120" i="11"/>
  <c r="E120" i="11"/>
  <c r="D120" i="11"/>
  <c r="C120" i="11"/>
  <c r="B120" i="11"/>
  <c r="W119" i="11"/>
  <c r="V119" i="11"/>
  <c r="U119" i="11"/>
  <c r="T119" i="11"/>
  <c r="S119" i="11"/>
  <c r="R119" i="11"/>
  <c r="Q119" i="11"/>
  <c r="P119" i="11"/>
  <c r="O119" i="11"/>
  <c r="N119" i="11"/>
  <c r="M119" i="11"/>
  <c r="L119" i="11"/>
  <c r="K119" i="11"/>
  <c r="J119" i="11"/>
  <c r="I119" i="11"/>
  <c r="H119" i="11"/>
  <c r="G119" i="11"/>
  <c r="F119" i="11"/>
  <c r="E119" i="11"/>
  <c r="D119" i="11"/>
  <c r="C119" i="11"/>
  <c r="B119" i="11"/>
  <c r="W118" i="11"/>
  <c r="V118" i="11"/>
  <c r="U118" i="11"/>
  <c r="T118" i="11"/>
  <c r="S118" i="11"/>
  <c r="R118" i="11"/>
  <c r="Q118" i="11"/>
  <c r="P118" i="11"/>
  <c r="O118" i="11"/>
  <c r="N118" i="11"/>
  <c r="M118" i="11"/>
  <c r="L118" i="11"/>
  <c r="K118" i="11"/>
  <c r="J118" i="11"/>
  <c r="I118" i="11"/>
  <c r="H118" i="11"/>
  <c r="G118" i="11"/>
  <c r="F118" i="11"/>
  <c r="E118" i="11"/>
  <c r="D118" i="11"/>
  <c r="C118" i="11"/>
  <c r="B118" i="11"/>
  <c r="W115" i="11"/>
  <c r="V115" i="11"/>
  <c r="U115" i="11"/>
  <c r="T115" i="11"/>
  <c r="S115" i="11"/>
  <c r="R115" i="11"/>
  <c r="Q115" i="11"/>
  <c r="P115" i="11"/>
  <c r="O115" i="11"/>
  <c r="N115" i="11"/>
  <c r="M115" i="11"/>
  <c r="L115" i="11"/>
  <c r="K115" i="11"/>
  <c r="J115" i="11"/>
  <c r="I115" i="11"/>
  <c r="H115" i="11"/>
  <c r="G115" i="11"/>
  <c r="F115" i="11"/>
  <c r="E115" i="11"/>
  <c r="D115" i="11"/>
  <c r="C115" i="11"/>
  <c r="B115" i="11"/>
  <c r="W114" i="11"/>
  <c r="V114" i="11"/>
  <c r="U114" i="11"/>
  <c r="T114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E114" i="11"/>
  <c r="D114" i="11"/>
  <c r="C114" i="11"/>
  <c r="B114" i="11"/>
  <c r="W113" i="11"/>
  <c r="V113" i="11"/>
  <c r="U113" i="11"/>
  <c r="T113" i="11"/>
  <c r="S113" i="11"/>
  <c r="R113" i="11"/>
  <c r="Q113" i="11"/>
  <c r="P113" i="11"/>
  <c r="O113" i="11"/>
  <c r="N113" i="11"/>
  <c r="M113" i="11"/>
  <c r="L113" i="11"/>
  <c r="K113" i="11"/>
  <c r="J113" i="11"/>
  <c r="I113" i="11"/>
  <c r="H113" i="11"/>
  <c r="G113" i="11"/>
  <c r="F113" i="11"/>
  <c r="E113" i="11"/>
  <c r="D113" i="11"/>
  <c r="C113" i="11"/>
  <c r="B113" i="11"/>
  <c r="W112" i="11"/>
  <c r="V112" i="11"/>
  <c r="U112" i="11"/>
  <c r="T112" i="11"/>
  <c r="S112" i="11"/>
  <c r="R112" i="11"/>
  <c r="Q112" i="11"/>
  <c r="P112" i="11"/>
  <c r="O112" i="11"/>
  <c r="N112" i="11"/>
  <c r="M112" i="11"/>
  <c r="L112" i="11"/>
  <c r="K112" i="11"/>
  <c r="J112" i="11"/>
  <c r="I112" i="11"/>
  <c r="H112" i="11"/>
  <c r="G112" i="11"/>
  <c r="F112" i="11"/>
  <c r="E112" i="11"/>
  <c r="D112" i="11"/>
  <c r="C112" i="11"/>
  <c r="B112" i="11"/>
  <c r="S111" i="11"/>
  <c r="N111" i="11"/>
  <c r="C111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C110" i="11"/>
  <c r="B110" i="11"/>
  <c r="W109" i="11"/>
  <c r="V109" i="11"/>
  <c r="U109" i="11"/>
  <c r="T109" i="11"/>
  <c r="S109" i="11"/>
  <c r="R109" i="1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109" i="11"/>
  <c r="W108" i="11"/>
  <c r="V108" i="11"/>
  <c r="U108" i="11"/>
  <c r="T108" i="11"/>
  <c r="S108" i="11"/>
  <c r="R108" i="11"/>
  <c r="Q108" i="11"/>
  <c r="P108" i="11"/>
  <c r="O108" i="11"/>
  <c r="N108" i="11"/>
  <c r="M108" i="11"/>
  <c r="L108" i="11"/>
  <c r="K108" i="11"/>
  <c r="J108" i="11"/>
  <c r="I108" i="11"/>
  <c r="H108" i="11"/>
  <c r="G108" i="11"/>
  <c r="F108" i="11"/>
  <c r="E108" i="11"/>
  <c r="D108" i="11"/>
  <c r="C108" i="11"/>
  <c r="B108" i="11"/>
  <c r="W107" i="11"/>
  <c r="V107" i="11"/>
  <c r="U107" i="11"/>
  <c r="T107" i="11"/>
  <c r="S107" i="11"/>
  <c r="R107" i="1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W106" i="11"/>
  <c r="V106" i="11"/>
  <c r="U106" i="11"/>
  <c r="T106" i="11"/>
  <c r="S106" i="11"/>
  <c r="R106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B106" i="11"/>
  <c r="W105" i="11"/>
  <c r="V105" i="11"/>
  <c r="U105" i="11"/>
  <c r="T105" i="11"/>
  <c r="S105" i="11"/>
  <c r="R105" i="11"/>
  <c r="Q105" i="11"/>
  <c r="P105" i="11"/>
  <c r="O105" i="11"/>
  <c r="N105" i="11"/>
  <c r="M105" i="11"/>
  <c r="L105" i="11"/>
  <c r="K105" i="11"/>
  <c r="J105" i="11"/>
  <c r="I105" i="11"/>
  <c r="H105" i="11"/>
  <c r="G105" i="11"/>
  <c r="F105" i="11"/>
  <c r="E105" i="11"/>
  <c r="D105" i="11"/>
  <c r="C105" i="11"/>
  <c r="B105" i="11"/>
  <c r="W104" i="11"/>
  <c r="V104" i="11"/>
  <c r="U104" i="11"/>
  <c r="T104" i="11"/>
  <c r="S104" i="11"/>
  <c r="R104" i="11"/>
  <c r="Q104" i="11"/>
  <c r="P104" i="11"/>
  <c r="O104" i="11"/>
  <c r="N104" i="11"/>
  <c r="M104" i="11"/>
  <c r="L104" i="11"/>
  <c r="K104" i="11"/>
  <c r="J104" i="11"/>
  <c r="I104" i="11"/>
  <c r="H104" i="11"/>
  <c r="G104" i="11"/>
  <c r="F104" i="11"/>
  <c r="E104" i="11"/>
  <c r="D104" i="11"/>
  <c r="C104" i="11"/>
  <c r="B104" i="11"/>
  <c r="W103" i="11"/>
  <c r="V103" i="11"/>
  <c r="U103" i="11"/>
  <c r="T103" i="11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F103" i="11"/>
  <c r="E103" i="11"/>
  <c r="D103" i="11"/>
  <c r="C103" i="11"/>
  <c r="B103" i="11"/>
  <c r="W102" i="11"/>
  <c r="V102" i="11"/>
  <c r="U102" i="11"/>
  <c r="T102" i="11"/>
  <c r="S102" i="11"/>
  <c r="R102" i="11"/>
  <c r="Q102" i="11"/>
  <c r="P102" i="11"/>
  <c r="O102" i="11"/>
  <c r="N102" i="11"/>
  <c r="M102" i="11"/>
  <c r="L102" i="11"/>
  <c r="K102" i="11"/>
  <c r="J102" i="11"/>
  <c r="I102" i="11"/>
  <c r="H102" i="11"/>
  <c r="G102" i="11"/>
  <c r="F102" i="11"/>
  <c r="E102" i="11"/>
  <c r="D102" i="11"/>
  <c r="C102" i="11"/>
  <c r="B102" i="11"/>
  <c r="W101" i="11"/>
  <c r="V101" i="11"/>
  <c r="U101" i="11"/>
  <c r="T101" i="11"/>
  <c r="S101" i="11"/>
  <c r="R101" i="11"/>
  <c r="Q101" i="11"/>
  <c r="P101" i="11"/>
  <c r="O101" i="11"/>
  <c r="N101" i="11"/>
  <c r="M101" i="11"/>
  <c r="L101" i="11"/>
  <c r="K101" i="11"/>
  <c r="J101" i="11"/>
  <c r="I101" i="11"/>
  <c r="H101" i="11"/>
  <c r="G101" i="11"/>
  <c r="F101" i="11"/>
  <c r="F100" i="11" s="1"/>
  <c r="E101" i="11"/>
  <c r="D101" i="11"/>
  <c r="C101" i="11"/>
  <c r="B101" i="11"/>
  <c r="W79" i="11"/>
  <c r="W54" i="11" s="1"/>
  <c r="V79" i="11"/>
  <c r="V54" i="11" s="1"/>
  <c r="U79" i="11"/>
  <c r="U54" i="11" s="1"/>
  <c r="U126" i="11" s="1"/>
  <c r="T79" i="11"/>
  <c r="S79" i="11"/>
  <c r="S54" i="11" s="1"/>
  <c r="R79" i="11"/>
  <c r="Q79" i="11"/>
  <c r="P79" i="11"/>
  <c r="O79" i="11"/>
  <c r="O54" i="11" s="1"/>
  <c r="N79" i="11"/>
  <c r="N54" i="11" s="1"/>
  <c r="M79" i="11"/>
  <c r="M54" i="11" s="1"/>
  <c r="M56" i="8" s="1"/>
  <c r="M101" i="4" s="1"/>
  <c r="L79" i="11"/>
  <c r="K79" i="11"/>
  <c r="K54" i="11" s="1"/>
  <c r="J79" i="11"/>
  <c r="I79" i="11"/>
  <c r="H79" i="11"/>
  <c r="G79" i="11"/>
  <c r="G54" i="11" s="1"/>
  <c r="F79" i="11"/>
  <c r="E79" i="11"/>
  <c r="E156" i="11" s="1"/>
  <c r="D79" i="11"/>
  <c r="D54" i="11" s="1"/>
  <c r="C79" i="11"/>
  <c r="B79" i="11"/>
  <c r="T54" i="11"/>
  <c r="T126" i="11" s="1"/>
  <c r="P54" i="11"/>
  <c r="L54" i="11"/>
  <c r="H54" i="11"/>
  <c r="H147" i="11" s="1"/>
  <c r="W35" i="11"/>
  <c r="W111" i="11" s="1"/>
  <c r="V35" i="11"/>
  <c r="V145" i="11" s="1"/>
  <c r="U35" i="11"/>
  <c r="T35" i="11"/>
  <c r="T145" i="11" s="1"/>
  <c r="S35" i="11"/>
  <c r="S145" i="11" s="1"/>
  <c r="R35" i="11"/>
  <c r="R5" i="11" s="1"/>
  <c r="Q35" i="11"/>
  <c r="P35" i="11"/>
  <c r="P111" i="11" s="1"/>
  <c r="O35" i="11"/>
  <c r="O111" i="11" s="1"/>
  <c r="N35" i="11"/>
  <c r="N5" i="11" s="1"/>
  <c r="N136" i="11" s="1"/>
  <c r="M35" i="11"/>
  <c r="L35" i="11"/>
  <c r="L145" i="11" s="1"/>
  <c r="K35" i="11"/>
  <c r="K145" i="11" s="1"/>
  <c r="J35" i="11"/>
  <c r="J5" i="11" s="1"/>
  <c r="I35" i="11"/>
  <c r="I5" i="11" s="1"/>
  <c r="H35" i="11"/>
  <c r="H111" i="11" s="1"/>
  <c r="G35" i="11"/>
  <c r="G111" i="11" s="1"/>
  <c r="F35" i="11"/>
  <c r="F5" i="11" s="1"/>
  <c r="F136" i="11" s="1"/>
  <c r="E35" i="11"/>
  <c r="D35" i="11"/>
  <c r="D145" i="11" s="1"/>
  <c r="C35" i="11"/>
  <c r="C145" i="11" s="1"/>
  <c r="B35" i="11"/>
  <c r="B5" i="11" s="1"/>
  <c r="B136" i="11" s="1"/>
  <c r="T5" i="11"/>
  <c r="P5" i="11"/>
  <c r="P136" i="11" s="1"/>
  <c r="L5" i="11"/>
  <c r="L136" i="11" s="1"/>
  <c r="A1" i="11"/>
  <c r="W155" i="10"/>
  <c r="V155" i="10"/>
  <c r="U155" i="10"/>
  <c r="T155" i="10"/>
  <c r="S155" i="10"/>
  <c r="R155" i="10"/>
  <c r="Q155" i="10"/>
  <c r="P155" i="10"/>
  <c r="O155" i="10"/>
  <c r="N155" i="10"/>
  <c r="M155" i="10"/>
  <c r="L155" i="10"/>
  <c r="K155" i="10"/>
  <c r="J155" i="10"/>
  <c r="I155" i="10"/>
  <c r="H155" i="10"/>
  <c r="G155" i="10"/>
  <c r="F155" i="10"/>
  <c r="E155" i="10"/>
  <c r="D155" i="10"/>
  <c r="C155" i="10"/>
  <c r="B155" i="10"/>
  <c r="W154" i="10"/>
  <c r="V154" i="10"/>
  <c r="U154" i="10"/>
  <c r="T154" i="10"/>
  <c r="S154" i="10"/>
  <c r="R154" i="10"/>
  <c r="Q154" i="10"/>
  <c r="P154" i="10"/>
  <c r="O154" i="10"/>
  <c r="N154" i="10"/>
  <c r="M154" i="10"/>
  <c r="L154" i="10"/>
  <c r="K154" i="10"/>
  <c r="J154" i="10"/>
  <c r="I154" i="10"/>
  <c r="H154" i="10"/>
  <c r="G154" i="10"/>
  <c r="F154" i="10"/>
  <c r="E154" i="10"/>
  <c r="D154" i="10"/>
  <c r="C154" i="10"/>
  <c r="B154" i="10"/>
  <c r="W153" i="10"/>
  <c r="V153" i="10"/>
  <c r="U153" i="10"/>
  <c r="T153" i="10"/>
  <c r="S153" i="10"/>
  <c r="R153" i="10"/>
  <c r="Q153" i="10"/>
  <c r="P153" i="10"/>
  <c r="O153" i="10"/>
  <c r="N153" i="10"/>
  <c r="M153" i="10"/>
  <c r="L153" i="10"/>
  <c r="K153" i="10"/>
  <c r="J153" i="10"/>
  <c r="I153" i="10"/>
  <c r="H153" i="10"/>
  <c r="G153" i="10"/>
  <c r="F153" i="10"/>
  <c r="E153" i="10"/>
  <c r="D153" i="10"/>
  <c r="C153" i="10"/>
  <c r="B153" i="10"/>
  <c r="W152" i="10"/>
  <c r="V152" i="10"/>
  <c r="U152" i="10"/>
  <c r="T152" i="10"/>
  <c r="S152" i="10"/>
  <c r="R152" i="10"/>
  <c r="Q152" i="10"/>
  <c r="P152" i="10"/>
  <c r="O152" i="10"/>
  <c r="N152" i="10"/>
  <c r="M152" i="10"/>
  <c r="L152" i="10"/>
  <c r="K152" i="10"/>
  <c r="J152" i="10"/>
  <c r="I152" i="10"/>
  <c r="H152" i="10"/>
  <c r="G152" i="10"/>
  <c r="F152" i="10"/>
  <c r="E152" i="10"/>
  <c r="D152" i="10"/>
  <c r="C152" i="10"/>
  <c r="B152" i="10"/>
  <c r="W151" i="10"/>
  <c r="V151" i="10"/>
  <c r="U151" i="10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G151" i="10"/>
  <c r="F151" i="10"/>
  <c r="E151" i="10"/>
  <c r="D151" i="10"/>
  <c r="C151" i="10"/>
  <c r="B151" i="10"/>
  <c r="W150" i="10"/>
  <c r="V150" i="10"/>
  <c r="U150" i="10"/>
  <c r="T150" i="10"/>
  <c r="S150" i="10"/>
  <c r="R150" i="10"/>
  <c r="Q150" i="10"/>
  <c r="P150" i="10"/>
  <c r="O150" i="10"/>
  <c r="N150" i="10"/>
  <c r="M150" i="10"/>
  <c r="L150" i="10"/>
  <c r="K150" i="10"/>
  <c r="J150" i="10"/>
  <c r="I150" i="10"/>
  <c r="H150" i="10"/>
  <c r="G150" i="10"/>
  <c r="F150" i="10"/>
  <c r="E150" i="10"/>
  <c r="D150" i="10"/>
  <c r="C150" i="10"/>
  <c r="B150" i="10"/>
  <c r="W149" i="10"/>
  <c r="V149" i="10"/>
  <c r="U149" i="10"/>
  <c r="T149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G149" i="10"/>
  <c r="F149" i="10"/>
  <c r="E149" i="10"/>
  <c r="D149" i="10"/>
  <c r="C149" i="10"/>
  <c r="B149" i="10"/>
  <c r="W148" i="10"/>
  <c r="V148" i="10"/>
  <c r="U148" i="10"/>
  <c r="T148" i="10"/>
  <c r="S148" i="10"/>
  <c r="R148" i="10"/>
  <c r="Q148" i="10"/>
  <c r="P148" i="10"/>
  <c r="O148" i="10"/>
  <c r="N148" i="10"/>
  <c r="M148" i="10"/>
  <c r="L148" i="10"/>
  <c r="K148" i="10"/>
  <c r="J148" i="10"/>
  <c r="I148" i="10"/>
  <c r="H148" i="10"/>
  <c r="G148" i="10"/>
  <c r="F148" i="10"/>
  <c r="E148" i="10"/>
  <c r="D148" i="10"/>
  <c r="C148" i="10"/>
  <c r="B148" i="10"/>
  <c r="W147" i="10"/>
  <c r="V147" i="10"/>
  <c r="U147" i="10"/>
  <c r="T147" i="10"/>
  <c r="S147" i="10"/>
  <c r="R147" i="10"/>
  <c r="Q147" i="10"/>
  <c r="P147" i="10"/>
  <c r="O147" i="10"/>
  <c r="N147" i="10"/>
  <c r="M147" i="10"/>
  <c r="L147" i="10"/>
  <c r="K147" i="10"/>
  <c r="J147" i="10"/>
  <c r="I147" i="10"/>
  <c r="H147" i="10"/>
  <c r="G147" i="10"/>
  <c r="F147" i="10"/>
  <c r="E147" i="10"/>
  <c r="D147" i="10"/>
  <c r="C147" i="10"/>
  <c r="B147" i="10"/>
  <c r="W144" i="10"/>
  <c r="V144" i="10"/>
  <c r="U144" i="10"/>
  <c r="T144" i="10"/>
  <c r="S144" i="10"/>
  <c r="R144" i="10"/>
  <c r="Q144" i="10"/>
  <c r="P144" i="10"/>
  <c r="O144" i="10"/>
  <c r="N144" i="10"/>
  <c r="M144" i="10"/>
  <c r="L144" i="10"/>
  <c r="K144" i="10"/>
  <c r="J144" i="10"/>
  <c r="I144" i="10"/>
  <c r="H144" i="10"/>
  <c r="G144" i="10"/>
  <c r="F144" i="10"/>
  <c r="E144" i="10"/>
  <c r="D144" i="10"/>
  <c r="C144" i="10"/>
  <c r="B144" i="10"/>
  <c r="W143" i="10"/>
  <c r="V143" i="10"/>
  <c r="U143" i="10"/>
  <c r="T143" i="10"/>
  <c r="S143" i="10"/>
  <c r="R143" i="10"/>
  <c r="Q143" i="10"/>
  <c r="P143" i="10"/>
  <c r="O143" i="10"/>
  <c r="N143" i="10"/>
  <c r="M143" i="10"/>
  <c r="L143" i="10"/>
  <c r="K143" i="10"/>
  <c r="J143" i="10"/>
  <c r="I143" i="10"/>
  <c r="H143" i="10"/>
  <c r="G143" i="10"/>
  <c r="F143" i="10"/>
  <c r="E143" i="10"/>
  <c r="D143" i="10"/>
  <c r="C143" i="10"/>
  <c r="B143" i="10"/>
  <c r="W142" i="10"/>
  <c r="V142" i="10"/>
  <c r="U142" i="10"/>
  <c r="T142" i="10"/>
  <c r="S142" i="10"/>
  <c r="R142" i="10"/>
  <c r="Q142" i="10"/>
  <c r="P142" i="10"/>
  <c r="O142" i="10"/>
  <c r="N142" i="10"/>
  <c r="M142" i="10"/>
  <c r="L142" i="10"/>
  <c r="K142" i="10"/>
  <c r="J142" i="10"/>
  <c r="I142" i="10"/>
  <c r="H142" i="10"/>
  <c r="G142" i="10"/>
  <c r="F142" i="10"/>
  <c r="E142" i="10"/>
  <c r="D142" i="10"/>
  <c r="C142" i="10"/>
  <c r="B142" i="10"/>
  <c r="W141" i="10"/>
  <c r="V141" i="10"/>
  <c r="U141" i="10"/>
  <c r="T141" i="10"/>
  <c r="S141" i="10"/>
  <c r="R141" i="10"/>
  <c r="Q141" i="10"/>
  <c r="P141" i="10"/>
  <c r="O141" i="10"/>
  <c r="N141" i="10"/>
  <c r="M141" i="10"/>
  <c r="L141" i="10"/>
  <c r="K141" i="10"/>
  <c r="J141" i="10"/>
  <c r="I141" i="10"/>
  <c r="H141" i="10"/>
  <c r="G141" i="10"/>
  <c r="F141" i="10"/>
  <c r="E141" i="10"/>
  <c r="D141" i="10"/>
  <c r="C141" i="10"/>
  <c r="B141" i="10"/>
  <c r="W140" i="10"/>
  <c r="V140" i="10"/>
  <c r="U140" i="10"/>
  <c r="T140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G140" i="10"/>
  <c r="F140" i="10"/>
  <c r="E140" i="10"/>
  <c r="D140" i="10"/>
  <c r="C140" i="10"/>
  <c r="B140" i="10"/>
  <c r="W139" i="10"/>
  <c r="V139" i="10"/>
  <c r="U139" i="10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G139" i="10"/>
  <c r="F139" i="10"/>
  <c r="E139" i="10"/>
  <c r="D139" i="10"/>
  <c r="C139" i="10"/>
  <c r="B139" i="10"/>
  <c r="W138" i="10"/>
  <c r="V138" i="10"/>
  <c r="U138" i="10"/>
  <c r="T138" i="10"/>
  <c r="S138" i="10"/>
  <c r="R138" i="10"/>
  <c r="Q138" i="10"/>
  <c r="P138" i="10"/>
  <c r="O138" i="10"/>
  <c r="N138" i="10"/>
  <c r="M138" i="10"/>
  <c r="L138" i="10"/>
  <c r="K138" i="10"/>
  <c r="J138" i="10"/>
  <c r="I138" i="10"/>
  <c r="H138" i="10"/>
  <c r="G138" i="10"/>
  <c r="F138" i="10"/>
  <c r="E138" i="10"/>
  <c r="D138" i="10"/>
  <c r="C138" i="10"/>
  <c r="B138" i="10"/>
  <c r="W137" i="10"/>
  <c r="V137" i="10"/>
  <c r="U137" i="10"/>
  <c r="T137" i="10"/>
  <c r="S137" i="10"/>
  <c r="R137" i="10"/>
  <c r="Q137" i="10"/>
  <c r="P137" i="10"/>
  <c r="O137" i="10"/>
  <c r="N137" i="10"/>
  <c r="M137" i="10"/>
  <c r="L137" i="10"/>
  <c r="K137" i="10"/>
  <c r="J137" i="10"/>
  <c r="I137" i="10"/>
  <c r="H137" i="10"/>
  <c r="G137" i="10"/>
  <c r="F137" i="10"/>
  <c r="E137" i="10"/>
  <c r="D137" i="10"/>
  <c r="C137" i="10"/>
  <c r="B137" i="10"/>
  <c r="W136" i="10"/>
  <c r="V136" i="10"/>
  <c r="U136" i="10"/>
  <c r="T136" i="10"/>
  <c r="S136" i="10"/>
  <c r="R136" i="10"/>
  <c r="Q136" i="10"/>
  <c r="P136" i="10"/>
  <c r="O136" i="10"/>
  <c r="N136" i="10"/>
  <c r="M136" i="10"/>
  <c r="L136" i="10"/>
  <c r="K136" i="10"/>
  <c r="J136" i="10"/>
  <c r="I136" i="10"/>
  <c r="H136" i="10"/>
  <c r="G136" i="10"/>
  <c r="F136" i="10"/>
  <c r="E136" i="10"/>
  <c r="D136" i="10"/>
  <c r="C136" i="10"/>
  <c r="B136" i="10"/>
  <c r="W131" i="10"/>
  <c r="V131" i="10"/>
  <c r="U131" i="10"/>
  <c r="T131" i="10"/>
  <c r="S131" i="10"/>
  <c r="R131" i="10"/>
  <c r="Q131" i="10"/>
  <c r="P131" i="10"/>
  <c r="O131" i="10"/>
  <c r="N131" i="10"/>
  <c r="M131" i="10"/>
  <c r="L131" i="10"/>
  <c r="K131" i="10"/>
  <c r="J131" i="10"/>
  <c r="I131" i="10"/>
  <c r="H131" i="10"/>
  <c r="G131" i="10"/>
  <c r="F131" i="10"/>
  <c r="E131" i="10"/>
  <c r="D131" i="10"/>
  <c r="C131" i="10"/>
  <c r="B131" i="10"/>
  <c r="W130" i="10"/>
  <c r="V130" i="10"/>
  <c r="U130" i="10"/>
  <c r="T130" i="10"/>
  <c r="S130" i="10"/>
  <c r="R130" i="10"/>
  <c r="Q130" i="10"/>
  <c r="P130" i="10"/>
  <c r="O130" i="10"/>
  <c r="N130" i="10"/>
  <c r="M130" i="10"/>
  <c r="L130" i="10"/>
  <c r="K130" i="10"/>
  <c r="J130" i="10"/>
  <c r="I130" i="10"/>
  <c r="H130" i="10"/>
  <c r="G130" i="10"/>
  <c r="F130" i="10"/>
  <c r="E130" i="10"/>
  <c r="D130" i="10"/>
  <c r="C130" i="10"/>
  <c r="B130" i="10"/>
  <c r="W129" i="10"/>
  <c r="V129" i="10"/>
  <c r="U129" i="10"/>
  <c r="T129" i="10"/>
  <c r="S129" i="10"/>
  <c r="R129" i="10"/>
  <c r="Q129" i="10"/>
  <c r="P129" i="10"/>
  <c r="O129" i="10"/>
  <c r="N129" i="10"/>
  <c r="M129" i="10"/>
  <c r="L129" i="10"/>
  <c r="K129" i="10"/>
  <c r="J129" i="10"/>
  <c r="I129" i="10"/>
  <c r="H129" i="10"/>
  <c r="G129" i="10"/>
  <c r="F129" i="10"/>
  <c r="E129" i="10"/>
  <c r="D129" i="10"/>
  <c r="C129" i="10"/>
  <c r="B129" i="10"/>
  <c r="W127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F127" i="10"/>
  <c r="E127" i="10"/>
  <c r="D127" i="10"/>
  <c r="C127" i="10"/>
  <c r="B127" i="10"/>
  <c r="W126" i="10"/>
  <c r="V126" i="10"/>
  <c r="U126" i="10"/>
  <c r="T126" i="10"/>
  <c r="S126" i="10"/>
  <c r="R126" i="10"/>
  <c r="Q126" i="10"/>
  <c r="P126" i="10"/>
  <c r="O126" i="10"/>
  <c r="N126" i="10"/>
  <c r="M126" i="10"/>
  <c r="L126" i="10"/>
  <c r="K126" i="10"/>
  <c r="J126" i="10"/>
  <c r="I126" i="10"/>
  <c r="H126" i="10"/>
  <c r="G126" i="10"/>
  <c r="F126" i="10"/>
  <c r="E126" i="10"/>
  <c r="D126" i="10"/>
  <c r="C126" i="10"/>
  <c r="B126" i="10"/>
  <c r="W125" i="10"/>
  <c r="V125" i="10"/>
  <c r="U125" i="10"/>
  <c r="T125" i="10"/>
  <c r="S125" i="10"/>
  <c r="R125" i="10"/>
  <c r="Q125" i="10"/>
  <c r="P125" i="10"/>
  <c r="O125" i="10"/>
  <c r="N125" i="10"/>
  <c r="M125" i="10"/>
  <c r="L125" i="10"/>
  <c r="K125" i="10"/>
  <c r="J125" i="10"/>
  <c r="I125" i="10"/>
  <c r="H125" i="10"/>
  <c r="G125" i="10"/>
  <c r="F125" i="10"/>
  <c r="E125" i="10"/>
  <c r="D125" i="10"/>
  <c r="C125" i="10"/>
  <c r="B125" i="10"/>
  <c r="W124" i="10"/>
  <c r="V124" i="10"/>
  <c r="U124" i="10"/>
  <c r="T124" i="10"/>
  <c r="S124" i="10"/>
  <c r="R124" i="10"/>
  <c r="Q124" i="10"/>
  <c r="P124" i="10"/>
  <c r="O124" i="10"/>
  <c r="N124" i="10"/>
  <c r="M124" i="10"/>
  <c r="L124" i="10"/>
  <c r="K124" i="10"/>
  <c r="J124" i="10"/>
  <c r="I124" i="10"/>
  <c r="H124" i="10"/>
  <c r="G124" i="10"/>
  <c r="F124" i="10"/>
  <c r="E124" i="10"/>
  <c r="D124" i="10"/>
  <c r="C124" i="10"/>
  <c r="B124" i="10"/>
  <c r="W123" i="10"/>
  <c r="V123" i="10"/>
  <c r="U123" i="10"/>
  <c r="T123" i="10"/>
  <c r="S123" i="10"/>
  <c r="R123" i="10"/>
  <c r="Q123" i="10"/>
  <c r="P123" i="10"/>
  <c r="O123" i="10"/>
  <c r="N123" i="10"/>
  <c r="M123" i="10"/>
  <c r="L123" i="10"/>
  <c r="K123" i="10"/>
  <c r="J123" i="10"/>
  <c r="I123" i="10"/>
  <c r="H123" i="10"/>
  <c r="G123" i="10"/>
  <c r="F123" i="10"/>
  <c r="E123" i="10"/>
  <c r="D123" i="10"/>
  <c r="C123" i="10"/>
  <c r="B123" i="10"/>
  <c r="W122" i="10"/>
  <c r="V122" i="10"/>
  <c r="U122" i="10"/>
  <c r="T122" i="10"/>
  <c r="S122" i="10"/>
  <c r="R122" i="10"/>
  <c r="Q122" i="10"/>
  <c r="P122" i="10"/>
  <c r="O122" i="10"/>
  <c r="N122" i="10"/>
  <c r="M122" i="10"/>
  <c r="L122" i="10"/>
  <c r="K122" i="10"/>
  <c r="J122" i="10"/>
  <c r="I122" i="10"/>
  <c r="H122" i="10"/>
  <c r="G122" i="10"/>
  <c r="F122" i="10"/>
  <c r="E122" i="10"/>
  <c r="D122" i="10"/>
  <c r="C122" i="10"/>
  <c r="B122" i="10"/>
  <c r="W121" i="10"/>
  <c r="V121" i="10"/>
  <c r="U121" i="10"/>
  <c r="T121" i="10"/>
  <c r="S121" i="10"/>
  <c r="R121" i="10"/>
  <c r="Q121" i="10"/>
  <c r="P121" i="10"/>
  <c r="O121" i="10"/>
  <c r="N121" i="10"/>
  <c r="M121" i="10"/>
  <c r="L121" i="10"/>
  <c r="K121" i="10"/>
  <c r="J121" i="10"/>
  <c r="I121" i="10"/>
  <c r="H121" i="10"/>
  <c r="G121" i="10"/>
  <c r="F121" i="10"/>
  <c r="E121" i="10"/>
  <c r="D121" i="10"/>
  <c r="C121" i="10"/>
  <c r="B121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H120" i="10"/>
  <c r="G120" i="10"/>
  <c r="F120" i="10"/>
  <c r="E120" i="10"/>
  <c r="D120" i="10"/>
  <c r="C120" i="10"/>
  <c r="B120" i="10"/>
  <c r="W119" i="10"/>
  <c r="V119" i="10"/>
  <c r="U119" i="10"/>
  <c r="T119" i="10"/>
  <c r="S119" i="10"/>
  <c r="R119" i="10"/>
  <c r="Q119" i="10"/>
  <c r="P119" i="10"/>
  <c r="O119" i="10"/>
  <c r="N119" i="10"/>
  <c r="M119" i="10"/>
  <c r="L119" i="10"/>
  <c r="K119" i="10"/>
  <c r="J119" i="10"/>
  <c r="I119" i="10"/>
  <c r="H119" i="10"/>
  <c r="G119" i="10"/>
  <c r="F119" i="10"/>
  <c r="E119" i="10"/>
  <c r="D119" i="10"/>
  <c r="C119" i="10"/>
  <c r="B119" i="10"/>
  <c r="W118" i="10"/>
  <c r="V118" i="10"/>
  <c r="U118" i="10"/>
  <c r="T118" i="10"/>
  <c r="S118" i="10"/>
  <c r="R118" i="10"/>
  <c r="Q118" i="10"/>
  <c r="P118" i="10"/>
  <c r="O118" i="10"/>
  <c r="N118" i="10"/>
  <c r="M118" i="10"/>
  <c r="L118" i="10"/>
  <c r="K118" i="10"/>
  <c r="J118" i="10"/>
  <c r="I118" i="10"/>
  <c r="H118" i="10"/>
  <c r="G118" i="10"/>
  <c r="F118" i="10"/>
  <c r="E118" i="10"/>
  <c r="D118" i="10"/>
  <c r="C118" i="10"/>
  <c r="C117" i="10" s="1"/>
  <c r="B118" i="10"/>
  <c r="W114" i="10"/>
  <c r="V114" i="10"/>
  <c r="U114" i="10"/>
  <c r="T114" i="10"/>
  <c r="S114" i="10"/>
  <c r="R114" i="10"/>
  <c r="Q114" i="10"/>
  <c r="P114" i="10"/>
  <c r="O114" i="10"/>
  <c r="N114" i="10"/>
  <c r="M114" i="10"/>
  <c r="L114" i="10"/>
  <c r="K114" i="10"/>
  <c r="J114" i="10"/>
  <c r="I114" i="10"/>
  <c r="H114" i="10"/>
  <c r="G114" i="10"/>
  <c r="F114" i="10"/>
  <c r="E114" i="10"/>
  <c r="D114" i="10"/>
  <c r="C114" i="10"/>
  <c r="B114" i="10"/>
  <c r="W113" i="10"/>
  <c r="V113" i="10"/>
  <c r="U113" i="10"/>
  <c r="T113" i="10"/>
  <c r="S113" i="10"/>
  <c r="R113" i="10"/>
  <c r="Q113" i="10"/>
  <c r="P113" i="10"/>
  <c r="O113" i="10"/>
  <c r="N113" i="10"/>
  <c r="M113" i="10"/>
  <c r="L113" i="10"/>
  <c r="K113" i="10"/>
  <c r="J113" i="10"/>
  <c r="I113" i="10"/>
  <c r="H113" i="10"/>
  <c r="G113" i="10"/>
  <c r="F113" i="10"/>
  <c r="E113" i="10"/>
  <c r="D113" i="10"/>
  <c r="C113" i="10"/>
  <c r="B113" i="10"/>
  <c r="W112" i="10"/>
  <c r="V112" i="10"/>
  <c r="U112" i="10"/>
  <c r="T112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G112" i="10"/>
  <c r="F112" i="10"/>
  <c r="E112" i="10"/>
  <c r="D112" i="10"/>
  <c r="C112" i="10"/>
  <c r="B112" i="10"/>
  <c r="J111" i="10"/>
  <c r="W110" i="10"/>
  <c r="V110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B110" i="10"/>
  <c r="W109" i="10"/>
  <c r="V109" i="10"/>
  <c r="U109" i="10"/>
  <c r="T109" i="10"/>
  <c r="S109" i="10"/>
  <c r="R109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W108" i="10"/>
  <c r="V108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G108" i="10"/>
  <c r="F108" i="10"/>
  <c r="E108" i="10"/>
  <c r="D108" i="10"/>
  <c r="C108" i="10"/>
  <c r="B108" i="10"/>
  <c r="W107" i="10"/>
  <c r="V107" i="10"/>
  <c r="U107" i="10"/>
  <c r="T107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W106" i="10"/>
  <c r="V106" i="10"/>
  <c r="U106" i="10"/>
  <c r="T106" i="10"/>
  <c r="S106" i="10"/>
  <c r="R106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W105" i="10"/>
  <c r="V105" i="10"/>
  <c r="U105" i="10"/>
  <c r="T105" i="10"/>
  <c r="S105" i="10"/>
  <c r="R105" i="10"/>
  <c r="Q105" i="10"/>
  <c r="P105" i="10"/>
  <c r="O105" i="10"/>
  <c r="N105" i="10"/>
  <c r="M105" i="10"/>
  <c r="L105" i="10"/>
  <c r="K105" i="10"/>
  <c r="J105" i="10"/>
  <c r="I105" i="10"/>
  <c r="H105" i="10"/>
  <c r="G105" i="10"/>
  <c r="F105" i="10"/>
  <c r="E105" i="10"/>
  <c r="D105" i="10"/>
  <c r="C105" i="10"/>
  <c r="B105" i="10"/>
  <c r="W104" i="10"/>
  <c r="V104" i="10"/>
  <c r="U104" i="10"/>
  <c r="T104" i="10"/>
  <c r="S104" i="10"/>
  <c r="R104" i="10"/>
  <c r="Q104" i="10"/>
  <c r="P104" i="10"/>
  <c r="O104" i="10"/>
  <c r="N104" i="10"/>
  <c r="M104" i="10"/>
  <c r="L104" i="10"/>
  <c r="K104" i="10"/>
  <c r="J104" i="10"/>
  <c r="I104" i="10"/>
  <c r="H104" i="10"/>
  <c r="G104" i="10"/>
  <c r="F104" i="10"/>
  <c r="E104" i="10"/>
  <c r="D104" i="10"/>
  <c r="C104" i="10"/>
  <c r="B104" i="10"/>
  <c r="W103" i="10"/>
  <c r="V103" i="10"/>
  <c r="U103" i="10"/>
  <c r="T103" i="10"/>
  <c r="S103" i="10"/>
  <c r="R103" i="10"/>
  <c r="Q103" i="10"/>
  <c r="P103" i="10"/>
  <c r="O103" i="10"/>
  <c r="N103" i="10"/>
  <c r="M103" i="10"/>
  <c r="L103" i="10"/>
  <c r="K103" i="10"/>
  <c r="J103" i="10"/>
  <c r="I103" i="10"/>
  <c r="H103" i="10"/>
  <c r="G103" i="10"/>
  <c r="F103" i="10"/>
  <c r="E103" i="10"/>
  <c r="D103" i="10"/>
  <c r="C103" i="10"/>
  <c r="B103" i="10"/>
  <c r="W102" i="10"/>
  <c r="V102" i="10"/>
  <c r="U102" i="10"/>
  <c r="T102" i="10"/>
  <c r="S102" i="10"/>
  <c r="R102" i="10"/>
  <c r="Q102" i="10"/>
  <c r="P102" i="10"/>
  <c r="O102" i="10"/>
  <c r="N102" i="10"/>
  <c r="M102" i="10"/>
  <c r="L102" i="10"/>
  <c r="K102" i="10"/>
  <c r="J102" i="10"/>
  <c r="I102" i="10"/>
  <c r="H102" i="10"/>
  <c r="G102" i="10"/>
  <c r="F102" i="10"/>
  <c r="E102" i="10"/>
  <c r="E100" i="10" s="1"/>
  <c r="D102" i="10"/>
  <c r="C102" i="10"/>
  <c r="B102" i="10"/>
  <c r="W101" i="10"/>
  <c r="V101" i="10"/>
  <c r="U101" i="10"/>
  <c r="T101" i="10"/>
  <c r="S101" i="10"/>
  <c r="R101" i="10"/>
  <c r="Q101" i="10"/>
  <c r="P101" i="10"/>
  <c r="O101" i="10"/>
  <c r="N101" i="10"/>
  <c r="M101" i="10"/>
  <c r="L101" i="10"/>
  <c r="K101" i="10"/>
  <c r="J101" i="10"/>
  <c r="I101" i="10"/>
  <c r="H101" i="10"/>
  <c r="G101" i="10"/>
  <c r="F101" i="10"/>
  <c r="E101" i="10"/>
  <c r="D101" i="10"/>
  <c r="C101" i="10"/>
  <c r="B101" i="10"/>
  <c r="W79" i="10"/>
  <c r="V79" i="10"/>
  <c r="U79" i="10"/>
  <c r="T79" i="10"/>
  <c r="T128" i="10" s="1"/>
  <c r="S79" i="10"/>
  <c r="S128" i="10" s="1"/>
  <c r="R79" i="10"/>
  <c r="R128" i="10" s="1"/>
  <c r="Q79" i="10"/>
  <c r="Q156" i="10" s="1"/>
  <c r="P79" i="10"/>
  <c r="P156" i="10" s="1"/>
  <c r="O79" i="10"/>
  <c r="N79" i="10"/>
  <c r="M79" i="10"/>
  <c r="L79" i="10"/>
  <c r="L128" i="10" s="1"/>
  <c r="K79" i="10"/>
  <c r="K128" i="10" s="1"/>
  <c r="J79" i="10"/>
  <c r="J128" i="10" s="1"/>
  <c r="I79" i="10"/>
  <c r="I128" i="10" s="1"/>
  <c r="H79" i="10"/>
  <c r="G79" i="10"/>
  <c r="F79" i="10"/>
  <c r="E79" i="10"/>
  <c r="D79" i="10"/>
  <c r="D128" i="10" s="1"/>
  <c r="C79" i="10"/>
  <c r="C128" i="10" s="1"/>
  <c r="B79" i="10"/>
  <c r="B128" i="10" s="1"/>
  <c r="W35" i="10"/>
  <c r="W145" i="10" s="1"/>
  <c r="V35" i="10"/>
  <c r="V111" i="10" s="1"/>
  <c r="U35" i="10"/>
  <c r="U145" i="10" s="1"/>
  <c r="T35" i="10"/>
  <c r="S35" i="10"/>
  <c r="S145" i="10" s="1"/>
  <c r="R35" i="10"/>
  <c r="R145" i="10" s="1"/>
  <c r="Q35" i="10"/>
  <c r="Q145" i="10" s="1"/>
  <c r="P35" i="10"/>
  <c r="P145" i="10" s="1"/>
  <c r="O35" i="10"/>
  <c r="O145" i="10" s="1"/>
  <c r="N35" i="10"/>
  <c r="M35" i="10"/>
  <c r="M145" i="10" s="1"/>
  <c r="L35" i="10"/>
  <c r="K35" i="10"/>
  <c r="K111" i="10" s="1"/>
  <c r="J35" i="10"/>
  <c r="J145" i="10" s="1"/>
  <c r="I35" i="10"/>
  <c r="I145" i="10" s="1"/>
  <c r="H35" i="10"/>
  <c r="H145" i="10" s="1"/>
  <c r="G35" i="10"/>
  <c r="G145" i="10" s="1"/>
  <c r="F35" i="10"/>
  <c r="F111" i="10" s="1"/>
  <c r="E35" i="10"/>
  <c r="E145" i="10" s="1"/>
  <c r="D35" i="10"/>
  <c r="C35" i="10"/>
  <c r="C145" i="10" s="1"/>
  <c r="B35" i="10"/>
  <c r="B145" i="10" s="1"/>
  <c r="A1" i="10"/>
  <c r="W155" i="9"/>
  <c r="V155" i="9"/>
  <c r="U155" i="9"/>
  <c r="T155" i="9"/>
  <c r="S155" i="9"/>
  <c r="R155" i="9"/>
  <c r="Q155" i="9"/>
  <c r="P155" i="9"/>
  <c r="O155" i="9"/>
  <c r="N155" i="9"/>
  <c r="M155" i="9"/>
  <c r="L155" i="9"/>
  <c r="K155" i="9"/>
  <c r="J155" i="9"/>
  <c r="I155" i="9"/>
  <c r="H155" i="9"/>
  <c r="G155" i="9"/>
  <c r="F155" i="9"/>
  <c r="E155" i="9"/>
  <c r="D155" i="9"/>
  <c r="C155" i="9"/>
  <c r="B155" i="9"/>
  <c r="W154" i="9"/>
  <c r="V154" i="9"/>
  <c r="U154" i="9"/>
  <c r="T154" i="9"/>
  <c r="S154" i="9"/>
  <c r="R154" i="9"/>
  <c r="Q154" i="9"/>
  <c r="P154" i="9"/>
  <c r="O154" i="9"/>
  <c r="N154" i="9"/>
  <c r="M154" i="9"/>
  <c r="L154" i="9"/>
  <c r="K154" i="9"/>
  <c r="J154" i="9"/>
  <c r="I154" i="9"/>
  <c r="H154" i="9"/>
  <c r="G154" i="9"/>
  <c r="F154" i="9"/>
  <c r="E154" i="9"/>
  <c r="D154" i="9"/>
  <c r="C154" i="9"/>
  <c r="B154" i="9"/>
  <c r="W153" i="9"/>
  <c r="V153" i="9"/>
  <c r="U153" i="9"/>
  <c r="T153" i="9"/>
  <c r="S153" i="9"/>
  <c r="R153" i="9"/>
  <c r="Q153" i="9"/>
  <c r="P153" i="9"/>
  <c r="O153" i="9"/>
  <c r="N153" i="9"/>
  <c r="M153" i="9"/>
  <c r="L153" i="9"/>
  <c r="K153" i="9"/>
  <c r="J153" i="9"/>
  <c r="I153" i="9"/>
  <c r="H153" i="9"/>
  <c r="G153" i="9"/>
  <c r="F153" i="9"/>
  <c r="E153" i="9"/>
  <c r="D153" i="9"/>
  <c r="C153" i="9"/>
  <c r="B153" i="9"/>
  <c r="W152" i="9"/>
  <c r="V152" i="9"/>
  <c r="U152" i="9"/>
  <c r="T152" i="9"/>
  <c r="S152" i="9"/>
  <c r="R152" i="9"/>
  <c r="Q152" i="9"/>
  <c r="P152" i="9"/>
  <c r="O152" i="9"/>
  <c r="N152" i="9"/>
  <c r="M152" i="9"/>
  <c r="L152" i="9"/>
  <c r="K152" i="9"/>
  <c r="J152" i="9"/>
  <c r="I152" i="9"/>
  <c r="H152" i="9"/>
  <c r="G152" i="9"/>
  <c r="F152" i="9"/>
  <c r="E152" i="9"/>
  <c r="D152" i="9"/>
  <c r="C152" i="9"/>
  <c r="B152" i="9"/>
  <c r="W151" i="9"/>
  <c r="V151" i="9"/>
  <c r="U151" i="9"/>
  <c r="T151" i="9"/>
  <c r="S151" i="9"/>
  <c r="R151" i="9"/>
  <c r="Q151" i="9"/>
  <c r="P151" i="9"/>
  <c r="O151" i="9"/>
  <c r="N151" i="9"/>
  <c r="M151" i="9"/>
  <c r="L151" i="9"/>
  <c r="K151" i="9"/>
  <c r="J151" i="9"/>
  <c r="I151" i="9"/>
  <c r="H151" i="9"/>
  <c r="G151" i="9"/>
  <c r="F151" i="9"/>
  <c r="E151" i="9"/>
  <c r="D151" i="9"/>
  <c r="C151" i="9"/>
  <c r="B151" i="9"/>
  <c r="W150" i="9"/>
  <c r="V150" i="9"/>
  <c r="U150" i="9"/>
  <c r="T150" i="9"/>
  <c r="S150" i="9"/>
  <c r="R150" i="9"/>
  <c r="Q150" i="9"/>
  <c r="P150" i="9"/>
  <c r="O150" i="9"/>
  <c r="N150" i="9"/>
  <c r="M150" i="9"/>
  <c r="L150" i="9"/>
  <c r="K150" i="9"/>
  <c r="J150" i="9"/>
  <c r="I150" i="9"/>
  <c r="H150" i="9"/>
  <c r="G150" i="9"/>
  <c r="F150" i="9"/>
  <c r="E150" i="9"/>
  <c r="D150" i="9"/>
  <c r="C150" i="9"/>
  <c r="B150" i="9"/>
  <c r="W149" i="9"/>
  <c r="V149" i="9"/>
  <c r="U149" i="9"/>
  <c r="T149" i="9"/>
  <c r="S149" i="9"/>
  <c r="R149" i="9"/>
  <c r="Q149" i="9"/>
  <c r="P149" i="9"/>
  <c r="O149" i="9"/>
  <c r="N149" i="9"/>
  <c r="M149" i="9"/>
  <c r="L149" i="9"/>
  <c r="K149" i="9"/>
  <c r="J149" i="9"/>
  <c r="I149" i="9"/>
  <c r="H149" i="9"/>
  <c r="G149" i="9"/>
  <c r="F149" i="9"/>
  <c r="E149" i="9"/>
  <c r="D149" i="9"/>
  <c r="C149" i="9"/>
  <c r="B149" i="9"/>
  <c r="W148" i="9"/>
  <c r="V148" i="9"/>
  <c r="U148" i="9"/>
  <c r="T148" i="9"/>
  <c r="S148" i="9"/>
  <c r="R148" i="9"/>
  <c r="Q148" i="9"/>
  <c r="P148" i="9"/>
  <c r="O148" i="9"/>
  <c r="N148" i="9"/>
  <c r="M148" i="9"/>
  <c r="L148" i="9"/>
  <c r="K148" i="9"/>
  <c r="J148" i="9"/>
  <c r="I148" i="9"/>
  <c r="H148" i="9"/>
  <c r="G148" i="9"/>
  <c r="F148" i="9"/>
  <c r="E148" i="9"/>
  <c r="D148" i="9"/>
  <c r="C148" i="9"/>
  <c r="B148" i="9"/>
  <c r="W145" i="9"/>
  <c r="O145" i="9"/>
  <c r="W144" i="9"/>
  <c r="V144" i="9"/>
  <c r="U144" i="9"/>
  <c r="T144" i="9"/>
  <c r="S144" i="9"/>
  <c r="R144" i="9"/>
  <c r="Q144" i="9"/>
  <c r="P144" i="9"/>
  <c r="O144" i="9"/>
  <c r="N144" i="9"/>
  <c r="M144" i="9"/>
  <c r="L144" i="9"/>
  <c r="K144" i="9"/>
  <c r="J144" i="9"/>
  <c r="I144" i="9"/>
  <c r="H144" i="9"/>
  <c r="G144" i="9"/>
  <c r="F144" i="9"/>
  <c r="E144" i="9"/>
  <c r="D144" i="9"/>
  <c r="C144" i="9"/>
  <c r="B144" i="9"/>
  <c r="W143" i="9"/>
  <c r="V143" i="9"/>
  <c r="U143" i="9"/>
  <c r="T143" i="9"/>
  <c r="S143" i="9"/>
  <c r="R143" i="9"/>
  <c r="Q143" i="9"/>
  <c r="P143" i="9"/>
  <c r="O143" i="9"/>
  <c r="N143" i="9"/>
  <c r="M143" i="9"/>
  <c r="L143" i="9"/>
  <c r="K143" i="9"/>
  <c r="J143" i="9"/>
  <c r="I143" i="9"/>
  <c r="H143" i="9"/>
  <c r="G143" i="9"/>
  <c r="F143" i="9"/>
  <c r="E143" i="9"/>
  <c r="D143" i="9"/>
  <c r="C143" i="9"/>
  <c r="B143" i="9"/>
  <c r="W142" i="9"/>
  <c r="V142" i="9"/>
  <c r="U142" i="9"/>
  <c r="T142" i="9"/>
  <c r="S142" i="9"/>
  <c r="R142" i="9"/>
  <c r="Q142" i="9"/>
  <c r="P142" i="9"/>
  <c r="O142" i="9"/>
  <c r="N142" i="9"/>
  <c r="M142" i="9"/>
  <c r="L142" i="9"/>
  <c r="K142" i="9"/>
  <c r="J142" i="9"/>
  <c r="I142" i="9"/>
  <c r="H142" i="9"/>
  <c r="G142" i="9"/>
  <c r="F142" i="9"/>
  <c r="E142" i="9"/>
  <c r="D142" i="9"/>
  <c r="C142" i="9"/>
  <c r="B142" i="9"/>
  <c r="W141" i="9"/>
  <c r="V141" i="9"/>
  <c r="U141" i="9"/>
  <c r="T141" i="9"/>
  <c r="S141" i="9"/>
  <c r="R141" i="9"/>
  <c r="Q141" i="9"/>
  <c r="P141" i="9"/>
  <c r="O141" i="9"/>
  <c r="N141" i="9"/>
  <c r="M141" i="9"/>
  <c r="L141" i="9"/>
  <c r="K141" i="9"/>
  <c r="J141" i="9"/>
  <c r="I141" i="9"/>
  <c r="H141" i="9"/>
  <c r="G141" i="9"/>
  <c r="F141" i="9"/>
  <c r="E141" i="9"/>
  <c r="D141" i="9"/>
  <c r="C141" i="9"/>
  <c r="B141" i="9"/>
  <c r="W140" i="9"/>
  <c r="V140" i="9"/>
  <c r="U140" i="9"/>
  <c r="T140" i="9"/>
  <c r="S140" i="9"/>
  <c r="R140" i="9"/>
  <c r="Q140" i="9"/>
  <c r="P140" i="9"/>
  <c r="O140" i="9"/>
  <c r="N140" i="9"/>
  <c r="M140" i="9"/>
  <c r="L140" i="9"/>
  <c r="K140" i="9"/>
  <c r="J140" i="9"/>
  <c r="I140" i="9"/>
  <c r="H140" i="9"/>
  <c r="G140" i="9"/>
  <c r="F140" i="9"/>
  <c r="E140" i="9"/>
  <c r="D140" i="9"/>
  <c r="C140" i="9"/>
  <c r="B140" i="9"/>
  <c r="W139" i="9"/>
  <c r="V139" i="9"/>
  <c r="U139" i="9"/>
  <c r="T139" i="9"/>
  <c r="S139" i="9"/>
  <c r="R139" i="9"/>
  <c r="Q139" i="9"/>
  <c r="P139" i="9"/>
  <c r="O139" i="9"/>
  <c r="N139" i="9"/>
  <c r="M139" i="9"/>
  <c r="L139" i="9"/>
  <c r="K139" i="9"/>
  <c r="J139" i="9"/>
  <c r="I139" i="9"/>
  <c r="H139" i="9"/>
  <c r="G139" i="9"/>
  <c r="F139" i="9"/>
  <c r="E139" i="9"/>
  <c r="D139" i="9"/>
  <c r="C139" i="9"/>
  <c r="B139" i="9"/>
  <c r="W138" i="9"/>
  <c r="V138" i="9"/>
  <c r="U138" i="9"/>
  <c r="T138" i="9"/>
  <c r="S138" i="9"/>
  <c r="R138" i="9"/>
  <c r="Q138" i="9"/>
  <c r="P138" i="9"/>
  <c r="O138" i="9"/>
  <c r="N138" i="9"/>
  <c r="M138" i="9"/>
  <c r="L138" i="9"/>
  <c r="K138" i="9"/>
  <c r="J138" i="9"/>
  <c r="I138" i="9"/>
  <c r="H138" i="9"/>
  <c r="G138" i="9"/>
  <c r="F138" i="9"/>
  <c r="E138" i="9"/>
  <c r="D138" i="9"/>
  <c r="C138" i="9"/>
  <c r="B138" i="9"/>
  <c r="W137" i="9"/>
  <c r="V137" i="9"/>
  <c r="U137" i="9"/>
  <c r="T137" i="9"/>
  <c r="S137" i="9"/>
  <c r="R137" i="9"/>
  <c r="Q137" i="9"/>
  <c r="P137" i="9"/>
  <c r="O137" i="9"/>
  <c r="N137" i="9"/>
  <c r="M137" i="9"/>
  <c r="L137" i="9"/>
  <c r="K137" i="9"/>
  <c r="J137" i="9"/>
  <c r="I137" i="9"/>
  <c r="H137" i="9"/>
  <c r="G137" i="9"/>
  <c r="F137" i="9"/>
  <c r="E137" i="9"/>
  <c r="D137" i="9"/>
  <c r="C137" i="9"/>
  <c r="B137" i="9"/>
  <c r="W131" i="9"/>
  <c r="V131" i="9"/>
  <c r="U131" i="9"/>
  <c r="T131" i="9"/>
  <c r="S131" i="9"/>
  <c r="R131" i="9"/>
  <c r="Q131" i="9"/>
  <c r="P131" i="9"/>
  <c r="O131" i="9"/>
  <c r="N131" i="9"/>
  <c r="M131" i="9"/>
  <c r="L131" i="9"/>
  <c r="K131" i="9"/>
  <c r="J131" i="9"/>
  <c r="I131" i="9"/>
  <c r="H131" i="9"/>
  <c r="G131" i="9"/>
  <c r="F131" i="9"/>
  <c r="E131" i="9"/>
  <c r="D131" i="9"/>
  <c r="C131" i="9"/>
  <c r="B131" i="9"/>
  <c r="W130" i="9"/>
  <c r="V130" i="9"/>
  <c r="U130" i="9"/>
  <c r="T130" i="9"/>
  <c r="S130" i="9"/>
  <c r="R130" i="9"/>
  <c r="Q130" i="9"/>
  <c r="P130" i="9"/>
  <c r="O130" i="9"/>
  <c r="N130" i="9"/>
  <c r="M130" i="9"/>
  <c r="L130" i="9"/>
  <c r="K130" i="9"/>
  <c r="J130" i="9"/>
  <c r="I130" i="9"/>
  <c r="H130" i="9"/>
  <c r="G130" i="9"/>
  <c r="F130" i="9"/>
  <c r="E130" i="9"/>
  <c r="D130" i="9"/>
  <c r="C130" i="9"/>
  <c r="B130" i="9"/>
  <c r="W129" i="9"/>
  <c r="V129" i="9"/>
  <c r="U129" i="9"/>
  <c r="T129" i="9"/>
  <c r="S129" i="9"/>
  <c r="R129" i="9"/>
  <c r="Q129" i="9"/>
  <c r="P129" i="9"/>
  <c r="O129" i="9"/>
  <c r="N129" i="9"/>
  <c r="M129" i="9"/>
  <c r="L129" i="9"/>
  <c r="K129" i="9"/>
  <c r="J129" i="9"/>
  <c r="I129" i="9"/>
  <c r="H129" i="9"/>
  <c r="G129" i="9"/>
  <c r="F129" i="9"/>
  <c r="E129" i="9"/>
  <c r="D129" i="9"/>
  <c r="C129" i="9"/>
  <c r="B129" i="9"/>
  <c r="W127" i="9"/>
  <c r="V127" i="9"/>
  <c r="U127" i="9"/>
  <c r="T127" i="9"/>
  <c r="S127" i="9"/>
  <c r="R127" i="9"/>
  <c r="Q127" i="9"/>
  <c r="P127" i="9"/>
  <c r="O127" i="9"/>
  <c r="N127" i="9"/>
  <c r="M127" i="9"/>
  <c r="L127" i="9"/>
  <c r="K127" i="9"/>
  <c r="J127" i="9"/>
  <c r="I127" i="9"/>
  <c r="H127" i="9"/>
  <c r="G127" i="9"/>
  <c r="F127" i="9"/>
  <c r="E127" i="9"/>
  <c r="D127" i="9"/>
  <c r="C127" i="9"/>
  <c r="B127" i="9"/>
  <c r="W126" i="9"/>
  <c r="V126" i="9"/>
  <c r="U126" i="9"/>
  <c r="T126" i="9"/>
  <c r="S126" i="9"/>
  <c r="R126" i="9"/>
  <c r="Q126" i="9"/>
  <c r="P126" i="9"/>
  <c r="O126" i="9"/>
  <c r="N126" i="9"/>
  <c r="M126" i="9"/>
  <c r="L126" i="9"/>
  <c r="K126" i="9"/>
  <c r="J126" i="9"/>
  <c r="I126" i="9"/>
  <c r="H126" i="9"/>
  <c r="G126" i="9"/>
  <c r="F126" i="9"/>
  <c r="E126" i="9"/>
  <c r="D126" i="9"/>
  <c r="C126" i="9"/>
  <c r="B126" i="9"/>
  <c r="W125" i="9"/>
  <c r="V125" i="9"/>
  <c r="U125" i="9"/>
  <c r="T125" i="9"/>
  <c r="S125" i="9"/>
  <c r="R125" i="9"/>
  <c r="Q125" i="9"/>
  <c r="P125" i="9"/>
  <c r="O125" i="9"/>
  <c r="N125" i="9"/>
  <c r="M125" i="9"/>
  <c r="L125" i="9"/>
  <c r="K125" i="9"/>
  <c r="J125" i="9"/>
  <c r="I125" i="9"/>
  <c r="H125" i="9"/>
  <c r="G125" i="9"/>
  <c r="F125" i="9"/>
  <c r="E125" i="9"/>
  <c r="D125" i="9"/>
  <c r="C125" i="9"/>
  <c r="B125" i="9"/>
  <c r="W124" i="9"/>
  <c r="V124" i="9"/>
  <c r="U124" i="9"/>
  <c r="T124" i="9"/>
  <c r="S124" i="9"/>
  <c r="R124" i="9"/>
  <c r="Q124" i="9"/>
  <c r="P124" i="9"/>
  <c r="O124" i="9"/>
  <c r="N124" i="9"/>
  <c r="M124" i="9"/>
  <c r="L124" i="9"/>
  <c r="K124" i="9"/>
  <c r="J124" i="9"/>
  <c r="I124" i="9"/>
  <c r="H124" i="9"/>
  <c r="G124" i="9"/>
  <c r="F124" i="9"/>
  <c r="E124" i="9"/>
  <c r="D124" i="9"/>
  <c r="C124" i="9"/>
  <c r="B124" i="9"/>
  <c r="W123" i="9"/>
  <c r="V123" i="9"/>
  <c r="U123" i="9"/>
  <c r="T123" i="9"/>
  <c r="S123" i="9"/>
  <c r="R123" i="9"/>
  <c r="Q123" i="9"/>
  <c r="P123" i="9"/>
  <c r="O123" i="9"/>
  <c r="N123" i="9"/>
  <c r="M123" i="9"/>
  <c r="L123" i="9"/>
  <c r="K123" i="9"/>
  <c r="J123" i="9"/>
  <c r="I123" i="9"/>
  <c r="H123" i="9"/>
  <c r="G123" i="9"/>
  <c r="F123" i="9"/>
  <c r="E123" i="9"/>
  <c r="D123" i="9"/>
  <c r="C123" i="9"/>
  <c r="B123" i="9"/>
  <c r="W122" i="9"/>
  <c r="V122" i="9"/>
  <c r="U122" i="9"/>
  <c r="T122" i="9"/>
  <c r="S122" i="9"/>
  <c r="R122" i="9"/>
  <c r="Q122" i="9"/>
  <c r="P122" i="9"/>
  <c r="O122" i="9"/>
  <c r="N122" i="9"/>
  <c r="M122" i="9"/>
  <c r="L122" i="9"/>
  <c r="K122" i="9"/>
  <c r="J122" i="9"/>
  <c r="I122" i="9"/>
  <c r="H122" i="9"/>
  <c r="G122" i="9"/>
  <c r="F122" i="9"/>
  <c r="E122" i="9"/>
  <c r="D122" i="9"/>
  <c r="C122" i="9"/>
  <c r="B122" i="9"/>
  <c r="W121" i="9"/>
  <c r="V121" i="9"/>
  <c r="U121" i="9"/>
  <c r="T121" i="9"/>
  <c r="S121" i="9"/>
  <c r="R121" i="9"/>
  <c r="Q121" i="9"/>
  <c r="P121" i="9"/>
  <c r="O121" i="9"/>
  <c r="N121" i="9"/>
  <c r="M121" i="9"/>
  <c r="L121" i="9"/>
  <c r="K121" i="9"/>
  <c r="J121" i="9"/>
  <c r="I121" i="9"/>
  <c r="H121" i="9"/>
  <c r="G121" i="9"/>
  <c r="F121" i="9"/>
  <c r="E121" i="9"/>
  <c r="D121" i="9"/>
  <c r="C121" i="9"/>
  <c r="B121" i="9"/>
  <c r="W120" i="9"/>
  <c r="V120" i="9"/>
  <c r="U120" i="9"/>
  <c r="T120" i="9"/>
  <c r="S120" i="9"/>
  <c r="R120" i="9"/>
  <c r="Q120" i="9"/>
  <c r="P120" i="9"/>
  <c r="O120" i="9"/>
  <c r="N120" i="9"/>
  <c r="M120" i="9"/>
  <c r="L120" i="9"/>
  <c r="K120" i="9"/>
  <c r="J120" i="9"/>
  <c r="I120" i="9"/>
  <c r="H120" i="9"/>
  <c r="G120" i="9"/>
  <c r="F120" i="9"/>
  <c r="E120" i="9"/>
  <c r="D120" i="9"/>
  <c r="C120" i="9"/>
  <c r="B120" i="9"/>
  <c r="W119" i="9"/>
  <c r="V119" i="9"/>
  <c r="U119" i="9"/>
  <c r="T119" i="9"/>
  <c r="S119" i="9"/>
  <c r="R119" i="9"/>
  <c r="Q119" i="9"/>
  <c r="P119" i="9"/>
  <c r="O119" i="9"/>
  <c r="N119" i="9"/>
  <c r="M119" i="9"/>
  <c r="L119" i="9"/>
  <c r="K119" i="9"/>
  <c r="J119" i="9"/>
  <c r="I119" i="9"/>
  <c r="H119" i="9"/>
  <c r="G119" i="9"/>
  <c r="F119" i="9"/>
  <c r="E119" i="9"/>
  <c r="D119" i="9"/>
  <c r="C119" i="9"/>
  <c r="B119" i="9"/>
  <c r="W118" i="9"/>
  <c r="V118" i="9"/>
  <c r="U118" i="9"/>
  <c r="T118" i="9"/>
  <c r="S118" i="9"/>
  <c r="R118" i="9"/>
  <c r="Q118" i="9"/>
  <c r="P118" i="9"/>
  <c r="O118" i="9"/>
  <c r="N118" i="9"/>
  <c r="M118" i="9"/>
  <c r="L118" i="9"/>
  <c r="K118" i="9"/>
  <c r="J118" i="9"/>
  <c r="I118" i="9"/>
  <c r="H118" i="9"/>
  <c r="G118" i="9"/>
  <c r="F118" i="9"/>
  <c r="E118" i="9"/>
  <c r="D118" i="9"/>
  <c r="C118" i="9"/>
  <c r="B118" i="9"/>
  <c r="L117" i="9"/>
  <c r="W114" i="9"/>
  <c r="V114" i="9"/>
  <c r="U114" i="9"/>
  <c r="T114" i="9"/>
  <c r="S114" i="9"/>
  <c r="R114" i="9"/>
  <c r="Q114" i="9"/>
  <c r="P114" i="9"/>
  <c r="O114" i="9"/>
  <c r="N114" i="9"/>
  <c r="M114" i="9"/>
  <c r="L114" i="9"/>
  <c r="K114" i="9"/>
  <c r="J114" i="9"/>
  <c r="I114" i="9"/>
  <c r="H114" i="9"/>
  <c r="G114" i="9"/>
  <c r="F114" i="9"/>
  <c r="E114" i="9"/>
  <c r="D114" i="9"/>
  <c r="C114" i="9"/>
  <c r="B114" i="9"/>
  <c r="W113" i="9"/>
  <c r="V113" i="9"/>
  <c r="U113" i="9"/>
  <c r="T113" i="9"/>
  <c r="S113" i="9"/>
  <c r="R113" i="9"/>
  <c r="Q113" i="9"/>
  <c r="P113" i="9"/>
  <c r="O113" i="9"/>
  <c r="N113" i="9"/>
  <c r="M113" i="9"/>
  <c r="L113" i="9"/>
  <c r="K113" i="9"/>
  <c r="J113" i="9"/>
  <c r="I113" i="9"/>
  <c r="H113" i="9"/>
  <c r="G113" i="9"/>
  <c r="F113" i="9"/>
  <c r="E113" i="9"/>
  <c r="D113" i="9"/>
  <c r="C113" i="9"/>
  <c r="B113" i="9"/>
  <c r="W112" i="9"/>
  <c r="V112" i="9"/>
  <c r="U112" i="9"/>
  <c r="T112" i="9"/>
  <c r="S112" i="9"/>
  <c r="R112" i="9"/>
  <c r="Q112" i="9"/>
  <c r="P112" i="9"/>
  <c r="O112" i="9"/>
  <c r="N112" i="9"/>
  <c r="M112" i="9"/>
  <c r="L112" i="9"/>
  <c r="K112" i="9"/>
  <c r="J112" i="9"/>
  <c r="I112" i="9"/>
  <c r="H112" i="9"/>
  <c r="G112" i="9"/>
  <c r="F112" i="9"/>
  <c r="E112" i="9"/>
  <c r="D112" i="9"/>
  <c r="C112" i="9"/>
  <c r="B112" i="9"/>
  <c r="L111" i="9"/>
  <c r="W110" i="9"/>
  <c r="V110" i="9"/>
  <c r="U110" i="9"/>
  <c r="T110" i="9"/>
  <c r="S110" i="9"/>
  <c r="R110" i="9"/>
  <c r="Q110" i="9"/>
  <c r="P110" i="9"/>
  <c r="O110" i="9"/>
  <c r="N110" i="9"/>
  <c r="M110" i="9"/>
  <c r="L110" i="9"/>
  <c r="K110" i="9"/>
  <c r="J110" i="9"/>
  <c r="I110" i="9"/>
  <c r="H110" i="9"/>
  <c r="G110" i="9"/>
  <c r="F110" i="9"/>
  <c r="E110" i="9"/>
  <c r="D110" i="9"/>
  <c r="C110" i="9"/>
  <c r="B110" i="9"/>
  <c r="W109" i="9"/>
  <c r="V109" i="9"/>
  <c r="U109" i="9"/>
  <c r="T109" i="9"/>
  <c r="S109" i="9"/>
  <c r="R109" i="9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W108" i="9"/>
  <c r="V108" i="9"/>
  <c r="U108" i="9"/>
  <c r="T108" i="9"/>
  <c r="S108" i="9"/>
  <c r="R108" i="9"/>
  <c r="Q108" i="9"/>
  <c r="P108" i="9"/>
  <c r="O108" i="9"/>
  <c r="N108" i="9"/>
  <c r="M108" i="9"/>
  <c r="L108" i="9"/>
  <c r="K108" i="9"/>
  <c r="J108" i="9"/>
  <c r="I108" i="9"/>
  <c r="H108" i="9"/>
  <c r="G108" i="9"/>
  <c r="F108" i="9"/>
  <c r="E108" i="9"/>
  <c r="D108" i="9"/>
  <c r="C108" i="9"/>
  <c r="B108" i="9"/>
  <c r="W107" i="9"/>
  <c r="V107" i="9"/>
  <c r="U107" i="9"/>
  <c r="T107" i="9"/>
  <c r="S107" i="9"/>
  <c r="R107" i="9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W106" i="9"/>
  <c r="V106" i="9"/>
  <c r="U106" i="9"/>
  <c r="T106" i="9"/>
  <c r="S106" i="9"/>
  <c r="R106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W105" i="9"/>
  <c r="V105" i="9"/>
  <c r="U105" i="9"/>
  <c r="T105" i="9"/>
  <c r="S105" i="9"/>
  <c r="R105" i="9"/>
  <c r="Q105" i="9"/>
  <c r="P105" i="9"/>
  <c r="O105" i="9"/>
  <c r="N105" i="9"/>
  <c r="M105" i="9"/>
  <c r="L105" i="9"/>
  <c r="K105" i="9"/>
  <c r="J105" i="9"/>
  <c r="I105" i="9"/>
  <c r="H105" i="9"/>
  <c r="G105" i="9"/>
  <c r="F105" i="9"/>
  <c r="E105" i="9"/>
  <c r="D105" i="9"/>
  <c r="C105" i="9"/>
  <c r="B105" i="9"/>
  <c r="W104" i="9"/>
  <c r="V104" i="9"/>
  <c r="U104" i="9"/>
  <c r="T104" i="9"/>
  <c r="S104" i="9"/>
  <c r="R104" i="9"/>
  <c r="Q104" i="9"/>
  <c r="P104" i="9"/>
  <c r="O104" i="9"/>
  <c r="N104" i="9"/>
  <c r="M104" i="9"/>
  <c r="L104" i="9"/>
  <c r="K104" i="9"/>
  <c r="J104" i="9"/>
  <c r="I104" i="9"/>
  <c r="H104" i="9"/>
  <c r="G104" i="9"/>
  <c r="F104" i="9"/>
  <c r="E104" i="9"/>
  <c r="D104" i="9"/>
  <c r="C104" i="9"/>
  <c r="B104" i="9"/>
  <c r="W103" i="9"/>
  <c r="V103" i="9"/>
  <c r="U103" i="9"/>
  <c r="T103" i="9"/>
  <c r="S103" i="9"/>
  <c r="R103" i="9"/>
  <c r="Q103" i="9"/>
  <c r="P103" i="9"/>
  <c r="O103" i="9"/>
  <c r="N103" i="9"/>
  <c r="M103" i="9"/>
  <c r="L103" i="9"/>
  <c r="K103" i="9"/>
  <c r="J103" i="9"/>
  <c r="I103" i="9"/>
  <c r="H103" i="9"/>
  <c r="G103" i="9"/>
  <c r="F103" i="9"/>
  <c r="E103" i="9"/>
  <c r="D103" i="9"/>
  <c r="C103" i="9"/>
  <c r="B103" i="9"/>
  <c r="W102" i="9"/>
  <c r="V102" i="9"/>
  <c r="U102" i="9"/>
  <c r="T102" i="9"/>
  <c r="S102" i="9"/>
  <c r="R102" i="9"/>
  <c r="Q102" i="9"/>
  <c r="P102" i="9"/>
  <c r="O102" i="9"/>
  <c r="N102" i="9"/>
  <c r="M102" i="9"/>
  <c r="L102" i="9"/>
  <c r="K102" i="9"/>
  <c r="J102" i="9"/>
  <c r="I102" i="9"/>
  <c r="H102" i="9"/>
  <c r="G102" i="9"/>
  <c r="F102" i="9"/>
  <c r="E102" i="9"/>
  <c r="D102" i="9"/>
  <c r="C102" i="9"/>
  <c r="B102" i="9"/>
  <c r="W101" i="9"/>
  <c r="V101" i="9"/>
  <c r="U101" i="9"/>
  <c r="T101" i="9"/>
  <c r="S101" i="9"/>
  <c r="R101" i="9"/>
  <c r="Q101" i="9"/>
  <c r="P101" i="9"/>
  <c r="O101" i="9"/>
  <c r="N101" i="9"/>
  <c r="M101" i="9"/>
  <c r="L101" i="9"/>
  <c r="K101" i="9"/>
  <c r="J101" i="9"/>
  <c r="I101" i="9"/>
  <c r="H101" i="9"/>
  <c r="G101" i="9"/>
  <c r="F101" i="9"/>
  <c r="E101" i="9"/>
  <c r="D101" i="9"/>
  <c r="C101" i="9"/>
  <c r="B101" i="9"/>
  <c r="W79" i="9"/>
  <c r="V79" i="9"/>
  <c r="V156" i="9" s="1"/>
  <c r="U79" i="9"/>
  <c r="U156" i="9" s="1"/>
  <c r="T79" i="9"/>
  <c r="S79" i="9"/>
  <c r="S128" i="9" s="1"/>
  <c r="R79" i="9"/>
  <c r="R156" i="9" s="1"/>
  <c r="Q79" i="9"/>
  <c r="Q156" i="9" s="1"/>
  <c r="P79" i="9"/>
  <c r="P156" i="9" s="1"/>
  <c r="O79" i="9"/>
  <c r="N79" i="9"/>
  <c r="N156" i="9" s="1"/>
  <c r="M79" i="9"/>
  <c r="M156" i="9" s="1"/>
  <c r="L79" i="9"/>
  <c r="K79" i="9"/>
  <c r="J79" i="9"/>
  <c r="J156" i="9" s="1"/>
  <c r="I79" i="9"/>
  <c r="I156" i="9" s="1"/>
  <c r="H79" i="9"/>
  <c r="H156" i="9" s="1"/>
  <c r="G79" i="9"/>
  <c r="F79" i="9"/>
  <c r="F156" i="9" s="1"/>
  <c r="E79" i="9"/>
  <c r="E156" i="9" s="1"/>
  <c r="D79" i="9"/>
  <c r="C79" i="9"/>
  <c r="B79" i="9"/>
  <c r="B156" i="9" s="1"/>
  <c r="W35" i="9"/>
  <c r="W111" i="9" s="1"/>
  <c r="V35" i="9"/>
  <c r="V145" i="9" s="1"/>
  <c r="U35" i="9"/>
  <c r="T35" i="9"/>
  <c r="T145" i="9" s="1"/>
  <c r="S35" i="9"/>
  <c r="S145" i="9" s="1"/>
  <c r="R35" i="9"/>
  <c r="Q35" i="9"/>
  <c r="P35" i="9"/>
  <c r="P145" i="9" s="1"/>
  <c r="O35" i="9"/>
  <c r="O111" i="9" s="1"/>
  <c r="N35" i="9"/>
  <c r="N145" i="9" s="1"/>
  <c r="M35" i="9"/>
  <c r="L35" i="9"/>
  <c r="L145" i="9" s="1"/>
  <c r="K35" i="9"/>
  <c r="K145" i="9" s="1"/>
  <c r="J35" i="9"/>
  <c r="I35" i="9"/>
  <c r="H35" i="9"/>
  <c r="H145" i="9" s="1"/>
  <c r="G35" i="9"/>
  <c r="G111" i="9" s="1"/>
  <c r="F35" i="9"/>
  <c r="F145" i="9" s="1"/>
  <c r="E35" i="9"/>
  <c r="D35" i="9"/>
  <c r="D145" i="9" s="1"/>
  <c r="C35" i="9"/>
  <c r="C145" i="9" s="1"/>
  <c r="B35" i="9"/>
  <c r="A1" i="9"/>
  <c r="W64" i="8"/>
  <c r="V64" i="8"/>
  <c r="U64" i="8"/>
  <c r="T64" i="8"/>
  <c r="S64" i="8"/>
  <c r="R64" i="8"/>
  <c r="Q64" i="8"/>
  <c r="P64" i="8"/>
  <c r="O64" i="8"/>
  <c r="N64" i="8"/>
  <c r="M64" i="8"/>
  <c r="L64" i="8"/>
  <c r="K64" i="8"/>
  <c r="J64" i="8"/>
  <c r="I64" i="8"/>
  <c r="H64" i="8"/>
  <c r="G64" i="8"/>
  <c r="F64" i="8"/>
  <c r="E64" i="8"/>
  <c r="D64" i="8"/>
  <c r="C64" i="8"/>
  <c r="B64" i="8"/>
  <c r="W63" i="8"/>
  <c r="V63" i="8"/>
  <c r="U63" i="8"/>
  <c r="T63" i="8"/>
  <c r="S63" i="8"/>
  <c r="R63" i="8"/>
  <c r="Q63" i="8"/>
  <c r="P63" i="8"/>
  <c r="O63" i="8"/>
  <c r="N63" i="8"/>
  <c r="M63" i="8"/>
  <c r="L63" i="8"/>
  <c r="K63" i="8"/>
  <c r="J63" i="8"/>
  <c r="I63" i="8"/>
  <c r="H63" i="8"/>
  <c r="G63" i="8"/>
  <c r="F63" i="8"/>
  <c r="E63" i="8"/>
  <c r="D63" i="8"/>
  <c r="C63" i="8"/>
  <c r="B63" i="8"/>
  <c r="R62" i="8"/>
  <c r="E61" i="8"/>
  <c r="R60" i="8"/>
  <c r="V56" i="8"/>
  <c r="V101" i="4" s="1"/>
  <c r="U56" i="8"/>
  <c r="U101" i="4" s="1"/>
  <c r="N56" i="8"/>
  <c r="N101" i="4" s="1"/>
  <c r="W53" i="8"/>
  <c r="V53" i="8"/>
  <c r="U53" i="8"/>
  <c r="U39" i="7" s="1"/>
  <c r="T53" i="8"/>
  <c r="T39" i="7" s="1"/>
  <c r="S53" i="8"/>
  <c r="S39" i="7" s="1"/>
  <c r="R53" i="8"/>
  <c r="R39" i="7" s="1"/>
  <c r="Q53" i="8"/>
  <c r="Q39" i="7" s="1"/>
  <c r="P53" i="8"/>
  <c r="P39" i="7" s="1"/>
  <c r="O53" i="8"/>
  <c r="O39" i="7" s="1"/>
  <c r="N53" i="8"/>
  <c r="N39" i="7" s="1"/>
  <c r="M53" i="8"/>
  <c r="M39" i="7" s="1"/>
  <c r="L53" i="8"/>
  <c r="K53" i="8"/>
  <c r="K39" i="7" s="1"/>
  <c r="J53" i="8"/>
  <c r="J39" i="7" s="1"/>
  <c r="I53" i="8"/>
  <c r="I39" i="7" s="1"/>
  <c r="H53" i="8"/>
  <c r="H39" i="7" s="1"/>
  <c r="G53" i="8"/>
  <c r="G39" i="7" s="1"/>
  <c r="F53" i="8"/>
  <c r="F39" i="7" s="1"/>
  <c r="E53" i="8"/>
  <c r="E39" i="7" s="1"/>
  <c r="D53" i="8"/>
  <c r="D39" i="7" s="1"/>
  <c r="C53" i="8"/>
  <c r="C39" i="7" s="1"/>
  <c r="B53" i="8"/>
  <c r="B39" i="7" s="1"/>
  <c r="W49" i="8"/>
  <c r="W61" i="8" s="1"/>
  <c r="V49" i="8"/>
  <c r="V54" i="4" s="1"/>
  <c r="U49" i="8"/>
  <c r="U54" i="4" s="1"/>
  <c r="T49" i="8"/>
  <c r="T61" i="8" s="1"/>
  <c r="S49" i="8"/>
  <c r="R49" i="8"/>
  <c r="R54" i="4" s="1"/>
  <c r="Q49" i="8"/>
  <c r="Q61" i="8" s="1"/>
  <c r="P49" i="8"/>
  <c r="P54" i="4" s="1"/>
  <c r="O49" i="8"/>
  <c r="O61" i="8" s="1"/>
  <c r="N49" i="8"/>
  <c r="N54" i="4" s="1"/>
  <c r="M49" i="8"/>
  <c r="M61" i="8" s="1"/>
  <c r="L49" i="8"/>
  <c r="L61" i="8" s="1"/>
  <c r="K49" i="8"/>
  <c r="K54" i="4" s="1"/>
  <c r="J49" i="8"/>
  <c r="J54" i="4" s="1"/>
  <c r="I49" i="8"/>
  <c r="I61" i="8" s="1"/>
  <c r="H49" i="8"/>
  <c r="H61" i="8" s="1"/>
  <c r="G49" i="8"/>
  <c r="G61" i="8" s="1"/>
  <c r="F49" i="8"/>
  <c r="F61" i="8" s="1"/>
  <c r="E49" i="8"/>
  <c r="D49" i="8"/>
  <c r="D61" i="8" s="1"/>
  <c r="C49" i="8"/>
  <c r="C61" i="8" s="1"/>
  <c r="B49" i="8"/>
  <c r="B61" i="8" s="1"/>
  <c r="W48" i="8"/>
  <c r="W53" i="4" s="1"/>
  <c r="V48" i="8"/>
  <c r="V60" i="8" s="1"/>
  <c r="U48" i="8"/>
  <c r="U60" i="8" s="1"/>
  <c r="T48" i="8"/>
  <c r="T53" i="4" s="1"/>
  <c r="S48" i="8"/>
  <c r="S66" i="8" s="1"/>
  <c r="S155" i="4" s="1"/>
  <c r="R48" i="8"/>
  <c r="R66" i="8" s="1"/>
  <c r="R155" i="4" s="1"/>
  <c r="Q48" i="8"/>
  <c r="Q66" i="8" s="1"/>
  <c r="Q155" i="4" s="1"/>
  <c r="P48" i="8"/>
  <c r="P66" i="8" s="1"/>
  <c r="P155" i="4" s="1"/>
  <c r="O48" i="8"/>
  <c r="O53" i="4" s="1"/>
  <c r="N48" i="8"/>
  <c r="N66" i="8" s="1"/>
  <c r="N155" i="4" s="1"/>
  <c r="M48" i="8"/>
  <c r="M53" i="4" s="1"/>
  <c r="L48" i="8"/>
  <c r="L66" i="8" s="1"/>
  <c r="L155" i="4" s="1"/>
  <c r="K48" i="8"/>
  <c r="K66" i="8" s="1"/>
  <c r="K155" i="4" s="1"/>
  <c r="J48" i="8"/>
  <c r="J60" i="8" s="1"/>
  <c r="I48" i="8"/>
  <c r="I66" i="8" s="1"/>
  <c r="I155" i="4" s="1"/>
  <c r="H48" i="8"/>
  <c r="H66" i="8" s="1"/>
  <c r="H155" i="4" s="1"/>
  <c r="G48" i="8"/>
  <c r="G53" i="4" s="1"/>
  <c r="F48" i="8"/>
  <c r="F60" i="8" s="1"/>
  <c r="E48" i="8"/>
  <c r="D48" i="8"/>
  <c r="D53" i="4" s="1"/>
  <c r="C48" i="8"/>
  <c r="C66" i="8" s="1"/>
  <c r="C155" i="4" s="1"/>
  <c r="B48" i="8"/>
  <c r="B60" i="8" s="1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B38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W29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B29" i="8"/>
  <c r="W26" i="8"/>
  <c r="V26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B26" i="8"/>
  <c r="W22" i="8"/>
  <c r="V22" i="8"/>
  <c r="U22" i="8"/>
  <c r="T22" i="8"/>
  <c r="T20" i="8" s="1"/>
  <c r="S22" i="8"/>
  <c r="S20" i="8" s="1"/>
  <c r="R22" i="8"/>
  <c r="Q22" i="8"/>
  <c r="P22" i="8"/>
  <c r="O22" i="8"/>
  <c r="N22" i="8"/>
  <c r="M22" i="8"/>
  <c r="L22" i="8"/>
  <c r="K22" i="8"/>
  <c r="K20" i="8" s="1"/>
  <c r="J22" i="8"/>
  <c r="I22" i="8"/>
  <c r="H22" i="8"/>
  <c r="G22" i="8"/>
  <c r="F22" i="8"/>
  <c r="E22" i="8"/>
  <c r="E20" i="8" s="1"/>
  <c r="D22" i="8"/>
  <c r="C22" i="8"/>
  <c r="B22" i="8"/>
  <c r="W21" i="8"/>
  <c r="V21" i="8"/>
  <c r="U21" i="8"/>
  <c r="U20" i="8" s="1"/>
  <c r="T21" i="8"/>
  <c r="S21" i="8"/>
  <c r="R21" i="8"/>
  <c r="Q21" i="8"/>
  <c r="P21" i="8"/>
  <c r="O21" i="8"/>
  <c r="O20" i="8" s="1"/>
  <c r="N21" i="8"/>
  <c r="M21" i="8"/>
  <c r="M20" i="8" s="1"/>
  <c r="L21" i="8"/>
  <c r="K21" i="8"/>
  <c r="J21" i="8"/>
  <c r="I21" i="8"/>
  <c r="H21" i="8"/>
  <c r="G21" i="8"/>
  <c r="F21" i="8"/>
  <c r="E21" i="8"/>
  <c r="D21" i="8"/>
  <c r="C21" i="8"/>
  <c r="B21" i="8"/>
  <c r="B20" i="8" s="1"/>
  <c r="N20" i="8"/>
  <c r="W19" i="8"/>
  <c r="V19" i="8"/>
  <c r="U19" i="8"/>
  <c r="T19" i="8"/>
  <c r="S19" i="8"/>
  <c r="R19" i="8"/>
  <c r="Q19" i="8"/>
  <c r="P19" i="8"/>
  <c r="O19" i="8"/>
  <c r="N19" i="8"/>
  <c r="M19" i="8"/>
  <c r="L19" i="8"/>
  <c r="L17" i="8" s="1"/>
  <c r="K19" i="8"/>
  <c r="J19" i="8"/>
  <c r="I19" i="8"/>
  <c r="H19" i="8"/>
  <c r="G19" i="8"/>
  <c r="F19" i="8"/>
  <c r="E19" i="8"/>
  <c r="D19" i="8"/>
  <c r="C19" i="8"/>
  <c r="W18" i="8"/>
  <c r="V18" i="8"/>
  <c r="U18" i="8"/>
  <c r="T18" i="8"/>
  <c r="S18" i="8"/>
  <c r="R18" i="8"/>
  <c r="R17" i="8" s="1"/>
  <c r="Q18" i="8"/>
  <c r="Q17" i="8" s="1"/>
  <c r="P18" i="8"/>
  <c r="O18" i="8"/>
  <c r="N18" i="8"/>
  <c r="M18" i="8"/>
  <c r="M17" i="8" s="1"/>
  <c r="L18" i="8"/>
  <c r="K18" i="8"/>
  <c r="J18" i="8"/>
  <c r="J17" i="8" s="1"/>
  <c r="I18" i="8"/>
  <c r="H18" i="8"/>
  <c r="G18" i="8"/>
  <c r="F18" i="8"/>
  <c r="E18" i="8"/>
  <c r="D18" i="8"/>
  <c r="C18" i="8"/>
  <c r="G17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C11" i="8"/>
  <c r="B11" i="8"/>
  <c r="W7" i="8"/>
  <c r="W62" i="8" s="1"/>
  <c r="V7" i="8"/>
  <c r="V62" i="8" s="1"/>
  <c r="U7" i="8"/>
  <c r="T7" i="8"/>
  <c r="T62" i="8" s="1"/>
  <c r="S7" i="8"/>
  <c r="R7" i="8"/>
  <c r="Q7" i="8"/>
  <c r="P7" i="8"/>
  <c r="P62" i="8" s="1"/>
  <c r="O7" i="8"/>
  <c r="O62" i="8" s="1"/>
  <c r="N7" i="8"/>
  <c r="N62" i="8" s="1"/>
  <c r="M7" i="8"/>
  <c r="L7" i="8"/>
  <c r="K7" i="8"/>
  <c r="J7" i="8"/>
  <c r="J62" i="8" s="1"/>
  <c r="I7" i="8"/>
  <c r="H7" i="8"/>
  <c r="H62" i="8" s="1"/>
  <c r="G7" i="8"/>
  <c r="G62" i="8" s="1"/>
  <c r="F7" i="8"/>
  <c r="E7" i="8"/>
  <c r="D7" i="8"/>
  <c r="C7" i="8"/>
  <c r="B7" i="8"/>
  <c r="B62" i="8" s="1"/>
  <c r="W3" i="8"/>
  <c r="V3" i="8"/>
  <c r="U3" i="8"/>
  <c r="U4" i="4" s="1"/>
  <c r="T3" i="8"/>
  <c r="S3" i="8"/>
  <c r="R3" i="8"/>
  <c r="Q3" i="8"/>
  <c r="P3" i="8"/>
  <c r="O3" i="8"/>
  <c r="N3" i="8"/>
  <c r="M3" i="8"/>
  <c r="L3" i="8"/>
  <c r="K3" i="8"/>
  <c r="J3" i="8"/>
  <c r="I3" i="8"/>
  <c r="I4" i="4" s="1"/>
  <c r="H3" i="8"/>
  <c r="G3" i="8"/>
  <c r="G4" i="4" s="1"/>
  <c r="F3" i="8"/>
  <c r="F4" i="4" s="1"/>
  <c r="E3" i="8"/>
  <c r="E4" i="4" s="1"/>
  <c r="D3" i="8"/>
  <c r="D4" i="4" s="1"/>
  <c r="C3" i="8"/>
  <c r="C4" i="4" s="1"/>
  <c r="B3" i="8"/>
  <c r="B4" i="4" s="1"/>
  <c r="A1" i="8"/>
  <c r="A54" i="7"/>
  <c r="A53" i="7"/>
  <c r="W49" i="7"/>
  <c r="T48" i="7"/>
  <c r="A47" i="7"/>
  <c r="W42" i="7"/>
  <c r="V42" i="7"/>
  <c r="U42" i="7"/>
  <c r="T42" i="7"/>
  <c r="S42" i="7"/>
  <c r="R42" i="7"/>
  <c r="P42" i="7"/>
  <c r="O42" i="7"/>
  <c r="N42" i="7"/>
  <c r="M42" i="7"/>
  <c r="L42" i="7"/>
  <c r="K42" i="7"/>
  <c r="J42" i="7"/>
  <c r="I42" i="7"/>
  <c r="H42" i="7"/>
  <c r="G42" i="7"/>
  <c r="E42" i="7"/>
  <c r="D42" i="7"/>
  <c r="C42" i="7"/>
  <c r="B42" i="7"/>
  <c r="U41" i="7"/>
  <c r="R41" i="7"/>
  <c r="N41" i="7"/>
  <c r="L41" i="7"/>
  <c r="I41" i="7"/>
  <c r="H41" i="7"/>
  <c r="C41" i="7"/>
  <c r="B41" i="7"/>
  <c r="L40" i="7"/>
  <c r="H40" i="7"/>
  <c r="F40" i="7"/>
  <c r="D40" i="7"/>
  <c r="C40" i="7"/>
  <c r="B40" i="7"/>
  <c r="W39" i="7"/>
  <c r="V39" i="7"/>
  <c r="D27" i="7"/>
  <c r="R16" i="7"/>
  <c r="B16" i="7"/>
  <c r="W16" i="7"/>
  <c r="N16" i="7"/>
  <c r="R10" i="7"/>
  <c r="P10" i="7"/>
  <c r="O10" i="7"/>
  <c r="G10" i="7"/>
  <c r="F10" i="7"/>
  <c r="K10" i="7"/>
  <c r="D10" i="7"/>
  <c r="C10" i="7"/>
  <c r="W51" i="7"/>
  <c r="V51" i="7"/>
  <c r="U51" i="7"/>
  <c r="T51" i="7"/>
  <c r="S51" i="7"/>
  <c r="R51" i="7"/>
  <c r="Q51" i="7"/>
  <c r="P51" i="7"/>
  <c r="O51" i="7"/>
  <c r="N51" i="7"/>
  <c r="M51" i="7"/>
  <c r="L51" i="7"/>
  <c r="K51" i="7"/>
  <c r="J51" i="7"/>
  <c r="I51" i="7"/>
  <c r="H51" i="7"/>
  <c r="G51" i="7"/>
  <c r="F51" i="7"/>
  <c r="E51" i="7"/>
  <c r="D51" i="7"/>
  <c r="C51" i="7"/>
  <c r="B51" i="7"/>
  <c r="W50" i="7"/>
  <c r="T50" i="7"/>
  <c r="S50" i="7"/>
  <c r="R50" i="7"/>
  <c r="Q50" i="7"/>
  <c r="P50" i="7"/>
  <c r="O50" i="7"/>
  <c r="L50" i="7"/>
  <c r="K50" i="7"/>
  <c r="J50" i="7"/>
  <c r="I50" i="7"/>
  <c r="H50" i="7"/>
  <c r="G50" i="7"/>
  <c r="F50" i="7"/>
  <c r="D50" i="7"/>
  <c r="C50" i="7"/>
  <c r="B50" i="7"/>
  <c r="V49" i="7"/>
  <c r="U49" i="7"/>
  <c r="R49" i="7"/>
  <c r="Q49" i="7"/>
  <c r="P49" i="7"/>
  <c r="O49" i="7"/>
  <c r="N49" i="7"/>
  <c r="M49" i="7"/>
  <c r="J49" i="7"/>
  <c r="I49" i="7"/>
  <c r="H49" i="7"/>
  <c r="G49" i="7"/>
  <c r="F49" i="7"/>
  <c r="E49" i="7"/>
  <c r="B49" i="7"/>
  <c r="W48" i="7"/>
  <c r="V48" i="7"/>
  <c r="U48" i="7"/>
  <c r="S48" i="7"/>
  <c r="P48" i="7"/>
  <c r="O48" i="7"/>
  <c r="N48" i="7"/>
  <c r="M48" i="7"/>
  <c r="L48" i="7"/>
  <c r="K48" i="7"/>
  <c r="H48" i="7"/>
  <c r="G48" i="7"/>
  <c r="E48" i="7"/>
  <c r="D48" i="7"/>
  <c r="C48" i="7"/>
  <c r="A1" i="7"/>
  <c r="A48" i="6"/>
  <c r="A47" i="6"/>
  <c r="A41" i="6"/>
  <c r="L27" i="6"/>
  <c r="U27" i="6"/>
  <c r="P27" i="6"/>
  <c r="E27" i="6"/>
  <c r="N27" i="6"/>
  <c r="W16" i="6"/>
  <c r="H16" i="6"/>
  <c r="G16" i="6"/>
  <c r="D10" i="6"/>
  <c r="Q10" i="6"/>
  <c r="T10" i="6"/>
  <c r="O10" i="6"/>
  <c r="N10" i="6"/>
  <c r="E10" i="6"/>
  <c r="S10" i="6"/>
  <c r="A1" i="6"/>
  <c r="A48" i="5"/>
  <c r="A47" i="5"/>
  <c r="A41" i="5"/>
  <c r="R16" i="5"/>
  <c r="O16" i="5"/>
  <c r="J16" i="5"/>
  <c r="I16" i="5"/>
  <c r="P16" i="5"/>
  <c r="C16" i="5"/>
  <c r="B10" i="5"/>
  <c r="N10" i="5"/>
  <c r="J10" i="5"/>
  <c r="G10" i="5"/>
  <c r="T10" i="5"/>
  <c r="S10" i="5"/>
  <c r="H10" i="5"/>
  <c r="K10" i="5"/>
  <c r="C10" i="5"/>
  <c r="A1" i="5"/>
  <c r="W180" i="4"/>
  <c r="V180" i="4"/>
  <c r="U180" i="4"/>
  <c r="T180" i="4"/>
  <c r="S180" i="4"/>
  <c r="R180" i="4"/>
  <c r="Q180" i="4"/>
  <c r="P180" i="4"/>
  <c r="O180" i="4"/>
  <c r="N180" i="4"/>
  <c r="M180" i="4"/>
  <c r="L180" i="4"/>
  <c r="K180" i="4"/>
  <c r="J180" i="4"/>
  <c r="I180" i="4"/>
  <c r="H180" i="4"/>
  <c r="G180" i="4"/>
  <c r="F180" i="4"/>
  <c r="E180" i="4"/>
  <c r="D180" i="4"/>
  <c r="B180" i="4"/>
  <c r="W179" i="4"/>
  <c r="V179" i="4"/>
  <c r="U179" i="4"/>
  <c r="T179" i="4"/>
  <c r="S179" i="4"/>
  <c r="R179" i="4"/>
  <c r="Q179" i="4"/>
  <c r="P179" i="4"/>
  <c r="O179" i="4"/>
  <c r="M179" i="4"/>
  <c r="L179" i="4"/>
  <c r="K179" i="4"/>
  <c r="I179" i="4"/>
  <c r="H179" i="4"/>
  <c r="F179" i="4"/>
  <c r="E179" i="4"/>
  <c r="D179" i="4"/>
  <c r="C179" i="4"/>
  <c r="B179" i="4"/>
  <c r="W178" i="4"/>
  <c r="V178" i="4"/>
  <c r="U178" i="4"/>
  <c r="S178" i="4"/>
  <c r="R178" i="4"/>
  <c r="Q178" i="4"/>
  <c r="P178" i="4"/>
  <c r="O178" i="4"/>
  <c r="N178" i="4"/>
  <c r="M178" i="4"/>
  <c r="L178" i="4"/>
  <c r="K178" i="4"/>
  <c r="J178" i="4"/>
  <c r="H178" i="4"/>
  <c r="G178" i="4"/>
  <c r="F178" i="4"/>
  <c r="E178" i="4"/>
  <c r="D178" i="4"/>
  <c r="C178" i="4"/>
  <c r="B178" i="4"/>
  <c r="W177" i="4"/>
  <c r="U177" i="4"/>
  <c r="T177" i="4"/>
  <c r="S177" i="4"/>
  <c r="R177" i="4"/>
  <c r="Q177" i="4"/>
  <c r="P177" i="4"/>
  <c r="O177" i="4"/>
  <c r="N177" i="4"/>
  <c r="M177" i="4"/>
  <c r="L177" i="4"/>
  <c r="K177" i="4"/>
  <c r="J177" i="4"/>
  <c r="I177" i="4"/>
  <c r="H177" i="4"/>
  <c r="G177" i="4"/>
  <c r="F177" i="4"/>
  <c r="D177" i="4"/>
  <c r="V176" i="4"/>
  <c r="U176" i="4"/>
  <c r="T176" i="4"/>
  <c r="S176" i="4"/>
  <c r="R176" i="4"/>
  <c r="Q176" i="4"/>
  <c r="P176" i="4"/>
  <c r="O176" i="4"/>
  <c r="L176" i="4"/>
  <c r="I176" i="4"/>
  <c r="H176" i="4"/>
  <c r="E176" i="4"/>
  <c r="D176" i="4"/>
  <c r="C176" i="4"/>
  <c r="B176" i="4"/>
  <c r="W175" i="4"/>
  <c r="V175" i="4"/>
  <c r="T175" i="4"/>
  <c r="S175" i="4"/>
  <c r="R175" i="4"/>
  <c r="Q175" i="4"/>
  <c r="P175" i="4"/>
  <c r="O175" i="4"/>
  <c r="N175" i="4"/>
  <c r="M175" i="4"/>
  <c r="K175" i="4"/>
  <c r="J175" i="4"/>
  <c r="H175" i="4"/>
  <c r="G175" i="4"/>
  <c r="F175" i="4"/>
  <c r="E175" i="4"/>
  <c r="D175" i="4"/>
  <c r="C175" i="4"/>
  <c r="B175" i="4"/>
  <c r="Q174" i="4"/>
  <c r="P174" i="4"/>
  <c r="G173" i="4"/>
  <c r="D172" i="4"/>
  <c r="R162" i="4"/>
  <c r="L161" i="4"/>
  <c r="I161" i="4"/>
  <c r="B161" i="4"/>
  <c r="R160" i="4"/>
  <c r="J160" i="4"/>
  <c r="F150" i="4"/>
  <c r="R148" i="4"/>
  <c r="V146" i="4"/>
  <c r="W126" i="4"/>
  <c r="V126" i="4"/>
  <c r="U126" i="4"/>
  <c r="T126" i="4"/>
  <c r="S126" i="4"/>
  <c r="R126" i="4"/>
  <c r="Q126" i="4"/>
  <c r="P126" i="4"/>
  <c r="O126" i="4"/>
  <c r="N126" i="4"/>
  <c r="M126" i="4"/>
  <c r="L126" i="4"/>
  <c r="K126" i="4"/>
  <c r="J126" i="4"/>
  <c r="I126" i="4"/>
  <c r="H126" i="4"/>
  <c r="G126" i="4"/>
  <c r="F126" i="4"/>
  <c r="E126" i="4"/>
  <c r="D126" i="4"/>
  <c r="C126" i="4"/>
  <c r="B126" i="4"/>
  <c r="V125" i="4"/>
  <c r="U125" i="4"/>
  <c r="T125" i="4"/>
  <c r="S125" i="4"/>
  <c r="R125" i="4"/>
  <c r="Q125" i="4"/>
  <c r="P125" i="4"/>
  <c r="O125" i="4"/>
  <c r="N125" i="4"/>
  <c r="M125" i="4"/>
  <c r="L125" i="4"/>
  <c r="K125" i="4"/>
  <c r="J125" i="4"/>
  <c r="I125" i="4"/>
  <c r="H125" i="4"/>
  <c r="G125" i="4"/>
  <c r="F125" i="4"/>
  <c r="E125" i="4"/>
  <c r="D125" i="4"/>
  <c r="C125" i="4"/>
  <c r="B125" i="4"/>
  <c r="W124" i="4"/>
  <c r="V124" i="4"/>
  <c r="U124" i="4"/>
  <c r="T124" i="4"/>
  <c r="S124" i="4"/>
  <c r="R124" i="4"/>
  <c r="Q124" i="4"/>
  <c r="P124" i="4"/>
  <c r="O124" i="4"/>
  <c r="N124" i="4"/>
  <c r="M124" i="4"/>
  <c r="L124" i="4"/>
  <c r="K124" i="4"/>
  <c r="J124" i="4"/>
  <c r="I124" i="4"/>
  <c r="H124" i="4"/>
  <c r="G124" i="4"/>
  <c r="F124" i="4"/>
  <c r="E124" i="4"/>
  <c r="D124" i="4"/>
  <c r="C124" i="4"/>
  <c r="B124" i="4"/>
  <c r="W123" i="4"/>
  <c r="U123" i="4"/>
  <c r="S123" i="4"/>
  <c r="R123" i="4"/>
  <c r="Q123" i="4"/>
  <c r="P123" i="4"/>
  <c r="O123" i="4"/>
  <c r="M123" i="4"/>
  <c r="L123" i="4"/>
  <c r="K123" i="4"/>
  <c r="J123" i="4"/>
  <c r="I123" i="4"/>
  <c r="H123" i="4"/>
  <c r="G123" i="4"/>
  <c r="F123" i="4"/>
  <c r="E123" i="4"/>
  <c r="D123" i="4"/>
  <c r="C123" i="4"/>
  <c r="B123" i="4"/>
  <c r="W122" i="4"/>
  <c r="V122" i="4"/>
  <c r="U122" i="4"/>
  <c r="T122" i="4"/>
  <c r="S122" i="4"/>
  <c r="R122" i="4"/>
  <c r="Q122" i="4"/>
  <c r="P122" i="4"/>
  <c r="O122" i="4"/>
  <c r="N122" i="4"/>
  <c r="M122" i="4"/>
  <c r="L122" i="4"/>
  <c r="J122" i="4"/>
  <c r="I122" i="4"/>
  <c r="H122" i="4"/>
  <c r="G122" i="4"/>
  <c r="F122" i="4"/>
  <c r="E122" i="4"/>
  <c r="D122" i="4"/>
  <c r="W121" i="4"/>
  <c r="R121" i="4"/>
  <c r="Q121" i="4"/>
  <c r="O121" i="4"/>
  <c r="N121" i="4"/>
  <c r="M121" i="4"/>
  <c r="L121" i="4"/>
  <c r="K121" i="4"/>
  <c r="J121" i="4"/>
  <c r="I121" i="4"/>
  <c r="H121" i="4"/>
  <c r="G121" i="4"/>
  <c r="E121" i="4"/>
  <c r="D121" i="4"/>
  <c r="C121" i="4"/>
  <c r="B121" i="4"/>
  <c r="W120" i="4"/>
  <c r="V120" i="4"/>
  <c r="U120" i="4"/>
  <c r="T120" i="4"/>
  <c r="S120" i="4"/>
  <c r="R120" i="4"/>
  <c r="Q120" i="4"/>
  <c r="P120" i="4"/>
  <c r="O120" i="4"/>
  <c r="M120" i="4"/>
  <c r="L120" i="4"/>
  <c r="J120" i="4"/>
  <c r="H120" i="4"/>
  <c r="G120" i="4"/>
  <c r="F120" i="4"/>
  <c r="E120" i="4"/>
  <c r="D120" i="4"/>
  <c r="C120" i="4"/>
  <c r="B120" i="4"/>
  <c r="W119" i="4"/>
  <c r="V119" i="4"/>
  <c r="T119" i="4"/>
  <c r="S119" i="4"/>
  <c r="R119" i="4"/>
  <c r="Q119" i="4"/>
  <c r="P119" i="4"/>
  <c r="O119" i="4"/>
  <c r="N119" i="4"/>
  <c r="M119" i="4"/>
  <c r="L119" i="4"/>
  <c r="K119" i="4"/>
  <c r="J119" i="4"/>
  <c r="I119" i="4"/>
  <c r="H119" i="4"/>
  <c r="G119" i="4"/>
  <c r="F119" i="4"/>
  <c r="D119" i="4"/>
  <c r="W118" i="4"/>
  <c r="V118" i="4"/>
  <c r="U118" i="4"/>
  <c r="S118" i="4"/>
  <c r="Q118" i="4"/>
  <c r="P118" i="4"/>
  <c r="N118" i="4"/>
  <c r="M118" i="4"/>
  <c r="K118" i="4"/>
  <c r="J118" i="4"/>
  <c r="I118" i="4"/>
  <c r="H118" i="4"/>
  <c r="G118" i="4"/>
  <c r="F118" i="4"/>
  <c r="E118" i="4"/>
  <c r="D118" i="4"/>
  <c r="C118" i="4"/>
  <c r="B118" i="4"/>
  <c r="W117" i="4"/>
  <c r="V117" i="4"/>
  <c r="T117" i="4"/>
  <c r="S117" i="4"/>
  <c r="Q117" i="4"/>
  <c r="O117" i="4"/>
  <c r="M117" i="4"/>
  <c r="K117" i="4"/>
  <c r="J117" i="4"/>
  <c r="H117" i="4"/>
  <c r="G117" i="4"/>
  <c r="E117" i="4"/>
  <c r="D117" i="4"/>
  <c r="C117" i="4"/>
  <c r="B117" i="4"/>
  <c r="S115" i="4"/>
  <c r="L113" i="4"/>
  <c r="V111" i="4"/>
  <c r="T111" i="4"/>
  <c r="S111" i="4"/>
  <c r="R111" i="4"/>
  <c r="P111" i="4"/>
  <c r="O111" i="4"/>
  <c r="J111" i="4"/>
  <c r="F111" i="4"/>
  <c r="D111" i="4"/>
  <c r="C111" i="4"/>
  <c r="V106" i="4"/>
  <c r="T106" i="4"/>
  <c r="Q106" i="4"/>
  <c r="O106" i="4"/>
  <c r="N106" i="4"/>
  <c r="M106" i="4"/>
  <c r="K106" i="4"/>
  <c r="J106" i="4"/>
  <c r="E106" i="4"/>
  <c r="N103" i="4"/>
  <c r="M103" i="4"/>
  <c r="J103" i="4"/>
  <c r="H103" i="4"/>
  <c r="F103" i="4"/>
  <c r="E103" i="4"/>
  <c r="D103" i="4"/>
  <c r="W95" i="4"/>
  <c r="V95" i="4"/>
  <c r="V94" i="4" s="1"/>
  <c r="U95" i="4"/>
  <c r="U94" i="4" s="1"/>
  <c r="T95" i="4"/>
  <c r="S95" i="4"/>
  <c r="R95" i="4"/>
  <c r="R94" i="4" s="1"/>
  <c r="Q95" i="4"/>
  <c r="Q94" i="4" s="1"/>
  <c r="P95" i="4"/>
  <c r="O95" i="4"/>
  <c r="N95" i="4"/>
  <c r="N94" i="4" s="1"/>
  <c r="M95" i="4"/>
  <c r="M94" i="4" s="1"/>
  <c r="L95" i="4"/>
  <c r="K95" i="4"/>
  <c r="J95" i="4"/>
  <c r="J94" i="4" s="1"/>
  <c r="I95" i="4"/>
  <c r="I94" i="4" s="1"/>
  <c r="H95" i="4"/>
  <c r="G95" i="4"/>
  <c r="F95" i="4"/>
  <c r="F94" i="4" s="1"/>
  <c r="E95" i="4"/>
  <c r="E94" i="4" s="1"/>
  <c r="D95" i="4"/>
  <c r="C95" i="4"/>
  <c r="B95" i="4"/>
  <c r="N88" i="4"/>
  <c r="C88" i="4"/>
  <c r="B94" i="4"/>
  <c r="W78" i="4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E78" i="4"/>
  <c r="D78" i="4"/>
  <c r="C78" i="4"/>
  <c r="B78" i="4"/>
  <c r="W77" i="4"/>
  <c r="V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E77" i="4"/>
  <c r="D77" i="4"/>
  <c r="C77" i="4"/>
  <c r="B77" i="4"/>
  <c r="W76" i="4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E76" i="4"/>
  <c r="D76" i="4"/>
  <c r="C76" i="4"/>
  <c r="B76" i="4"/>
  <c r="W75" i="4"/>
  <c r="V75" i="4"/>
  <c r="U75" i="4"/>
  <c r="T75" i="4"/>
  <c r="S75" i="4"/>
  <c r="R75" i="4"/>
  <c r="Q75" i="4"/>
  <c r="P75" i="4"/>
  <c r="O75" i="4"/>
  <c r="N75" i="4"/>
  <c r="M75" i="4"/>
  <c r="L75" i="4"/>
  <c r="K75" i="4"/>
  <c r="J75" i="4"/>
  <c r="I75" i="4"/>
  <c r="H75" i="4"/>
  <c r="G75" i="4"/>
  <c r="F75" i="4"/>
  <c r="E75" i="4"/>
  <c r="D75" i="4"/>
  <c r="C75" i="4"/>
  <c r="B75" i="4"/>
  <c r="W74" i="4"/>
  <c r="V74" i="4"/>
  <c r="U74" i="4"/>
  <c r="T74" i="4"/>
  <c r="S74" i="4"/>
  <c r="R74" i="4"/>
  <c r="Q74" i="4"/>
  <c r="P74" i="4"/>
  <c r="O74" i="4"/>
  <c r="N74" i="4"/>
  <c r="M74" i="4"/>
  <c r="L74" i="4"/>
  <c r="L147" i="4" s="1"/>
  <c r="K74" i="4"/>
  <c r="J74" i="4"/>
  <c r="I74" i="4"/>
  <c r="H74" i="4"/>
  <c r="G74" i="4"/>
  <c r="F74" i="4"/>
  <c r="E74" i="4"/>
  <c r="D74" i="4"/>
  <c r="C74" i="4"/>
  <c r="B74" i="4"/>
  <c r="W73" i="4"/>
  <c r="V73" i="4"/>
  <c r="U73" i="4"/>
  <c r="T73" i="4"/>
  <c r="S73" i="4"/>
  <c r="R73" i="4"/>
  <c r="R146" i="4" s="1"/>
  <c r="Q73" i="4"/>
  <c r="P73" i="4"/>
  <c r="O73" i="4"/>
  <c r="N73" i="4"/>
  <c r="M73" i="4"/>
  <c r="L73" i="4"/>
  <c r="K73" i="4"/>
  <c r="J73" i="4"/>
  <c r="I73" i="4"/>
  <c r="H73" i="4"/>
  <c r="G73" i="4"/>
  <c r="F73" i="4"/>
  <c r="E73" i="4"/>
  <c r="D73" i="4"/>
  <c r="C73" i="4"/>
  <c r="B73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E72" i="4"/>
  <c r="C72" i="4"/>
  <c r="B72" i="4"/>
  <c r="W71" i="4"/>
  <c r="V71" i="4"/>
  <c r="S71" i="4"/>
  <c r="Q71" i="4"/>
  <c r="P71" i="4"/>
  <c r="O71" i="4"/>
  <c r="N71" i="4"/>
  <c r="M71" i="4"/>
  <c r="L71" i="4"/>
  <c r="K71" i="4"/>
  <c r="I71" i="4"/>
  <c r="H71" i="4"/>
  <c r="G71" i="4"/>
  <c r="F71" i="4"/>
  <c r="E71" i="4"/>
  <c r="D71" i="4"/>
  <c r="C71" i="4"/>
  <c r="B71" i="4"/>
  <c r="W70" i="4"/>
  <c r="V70" i="4"/>
  <c r="U70" i="4"/>
  <c r="S70" i="4"/>
  <c r="R70" i="4"/>
  <c r="Q70" i="4"/>
  <c r="P70" i="4"/>
  <c r="P143" i="4" s="1"/>
  <c r="K70" i="4"/>
  <c r="J70" i="4"/>
  <c r="I70" i="4"/>
  <c r="I143" i="4" s="1"/>
  <c r="H70" i="4"/>
  <c r="H143" i="4" s="1"/>
  <c r="G70" i="4"/>
  <c r="G143" i="4" s="1"/>
  <c r="F70" i="4"/>
  <c r="F143" i="4" s="1"/>
  <c r="E70" i="4"/>
  <c r="E143" i="4" s="1"/>
  <c r="D70" i="4"/>
  <c r="D143" i="4" s="1"/>
  <c r="C70" i="4"/>
  <c r="C143" i="4" s="1"/>
  <c r="B70" i="4"/>
  <c r="B143" i="4" s="1"/>
  <c r="W68" i="4"/>
  <c r="V68" i="4"/>
  <c r="U68" i="4"/>
  <c r="T68" i="4"/>
  <c r="S68" i="4"/>
  <c r="L68" i="4"/>
  <c r="K68" i="4"/>
  <c r="I68" i="4"/>
  <c r="H68" i="4"/>
  <c r="F68" i="4"/>
  <c r="E68" i="4"/>
  <c r="C68" i="4"/>
  <c r="B68" i="4"/>
  <c r="W67" i="4"/>
  <c r="V67" i="4"/>
  <c r="U67" i="4"/>
  <c r="T67" i="4"/>
  <c r="R67" i="4"/>
  <c r="Q67" i="4"/>
  <c r="P67" i="4"/>
  <c r="O67" i="4"/>
  <c r="N67" i="4"/>
  <c r="M67" i="4"/>
  <c r="L67" i="4"/>
  <c r="K67" i="4"/>
  <c r="I67" i="4"/>
  <c r="E67" i="4"/>
  <c r="C67" i="4"/>
  <c r="B67" i="4"/>
  <c r="V66" i="4"/>
  <c r="U66" i="4"/>
  <c r="T66" i="4"/>
  <c r="R66" i="4"/>
  <c r="Q66" i="4"/>
  <c r="P66" i="4"/>
  <c r="O66" i="4"/>
  <c r="N66" i="4"/>
  <c r="L66" i="4"/>
  <c r="K66" i="4"/>
  <c r="J66" i="4"/>
  <c r="I66" i="4"/>
  <c r="G66" i="4"/>
  <c r="F66" i="4"/>
  <c r="E66" i="4"/>
  <c r="D66" i="4"/>
  <c r="C66" i="4"/>
  <c r="W64" i="4"/>
  <c r="U64" i="4"/>
  <c r="S64" i="4"/>
  <c r="R64" i="4"/>
  <c r="N64" i="4"/>
  <c r="I64" i="4"/>
  <c r="G64" i="4"/>
  <c r="F64" i="4"/>
  <c r="E64" i="4"/>
  <c r="D64" i="4"/>
  <c r="C64" i="4"/>
  <c r="C137" i="4" s="1"/>
  <c r="B64" i="4"/>
  <c r="W63" i="4"/>
  <c r="U63" i="4"/>
  <c r="T63" i="4"/>
  <c r="S63" i="4"/>
  <c r="R63" i="4"/>
  <c r="R136" i="4" s="1"/>
  <c r="Q63" i="4"/>
  <c r="N63" i="4"/>
  <c r="M63" i="4"/>
  <c r="L63" i="4"/>
  <c r="K63" i="4"/>
  <c r="H63" i="4"/>
  <c r="C63" i="4"/>
  <c r="U62" i="4"/>
  <c r="U135" i="4" s="1"/>
  <c r="H62" i="4"/>
  <c r="H135" i="4" s="1"/>
  <c r="W60" i="4"/>
  <c r="W133" i="4" s="1"/>
  <c r="V60" i="4"/>
  <c r="V133" i="4" s="1"/>
  <c r="Q60" i="4"/>
  <c r="Q133" i="4" s="1"/>
  <c r="P60" i="4"/>
  <c r="P133" i="4" s="1"/>
  <c r="P59" i="4"/>
  <c r="K59" i="4"/>
  <c r="J59" i="4"/>
  <c r="I59" i="4"/>
  <c r="H59" i="4"/>
  <c r="G59" i="4"/>
  <c r="B59" i="4"/>
  <c r="W58" i="4"/>
  <c r="V58" i="4"/>
  <c r="U58" i="4"/>
  <c r="R58" i="4"/>
  <c r="E58" i="4"/>
  <c r="B58" i="4"/>
  <c r="T56" i="4"/>
  <c r="T131" i="4" s="1"/>
  <c r="O56" i="4"/>
  <c r="O131" i="4" s="1"/>
  <c r="H56" i="4"/>
  <c r="H131" i="4" s="1"/>
  <c r="F56" i="4"/>
  <c r="F131" i="4" s="1"/>
  <c r="E56" i="4"/>
  <c r="E131" i="4" s="1"/>
  <c r="D56" i="4"/>
  <c r="D131" i="4" s="1"/>
  <c r="H54" i="4"/>
  <c r="E54" i="4"/>
  <c r="C54" i="4"/>
  <c r="V53" i="4"/>
  <c r="U53" i="4"/>
  <c r="S53" i="4"/>
  <c r="R53" i="4"/>
  <c r="Q53" i="4"/>
  <c r="B53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B50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B46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B45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B44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B43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B41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K151" i="4" s="1"/>
  <c r="J26" i="4"/>
  <c r="I26" i="4"/>
  <c r="H26" i="4"/>
  <c r="G26" i="4"/>
  <c r="G151" i="4" s="1"/>
  <c r="F26" i="4"/>
  <c r="E26" i="4"/>
  <c r="D26" i="4"/>
  <c r="D151" i="4" s="1"/>
  <c r="C26" i="4"/>
  <c r="C151" i="4" s="1"/>
  <c r="B26" i="4"/>
  <c r="W25" i="4"/>
  <c r="V25" i="4"/>
  <c r="U25" i="4"/>
  <c r="T25" i="4"/>
  <c r="S25" i="4"/>
  <c r="R25" i="4"/>
  <c r="Q25" i="4"/>
  <c r="Q150" i="4" s="1"/>
  <c r="P25" i="4"/>
  <c r="O25" i="4"/>
  <c r="N25" i="4"/>
  <c r="M25" i="4"/>
  <c r="M150" i="4" s="1"/>
  <c r="L25" i="4"/>
  <c r="K25" i="4"/>
  <c r="J25" i="4"/>
  <c r="I25" i="4"/>
  <c r="I150" i="4" s="1"/>
  <c r="H25" i="4"/>
  <c r="G25" i="4"/>
  <c r="F25" i="4"/>
  <c r="E25" i="4"/>
  <c r="E150" i="4" s="1"/>
  <c r="D25" i="4"/>
  <c r="C25" i="4"/>
  <c r="B25" i="4"/>
  <c r="W24" i="4"/>
  <c r="W149" i="4" s="1"/>
  <c r="V24" i="4"/>
  <c r="U24" i="4"/>
  <c r="T24" i="4"/>
  <c r="S24" i="4"/>
  <c r="R24" i="4"/>
  <c r="Q24" i="4"/>
  <c r="P24" i="4"/>
  <c r="O24" i="4"/>
  <c r="O149" i="4" s="1"/>
  <c r="N24" i="4"/>
  <c r="M24" i="4"/>
  <c r="L24" i="4"/>
  <c r="K24" i="4"/>
  <c r="J24" i="4"/>
  <c r="I24" i="4"/>
  <c r="H24" i="4"/>
  <c r="G24" i="4"/>
  <c r="G149" i="4" s="1"/>
  <c r="F24" i="4"/>
  <c r="E24" i="4"/>
  <c r="D24" i="4"/>
  <c r="C24" i="4"/>
  <c r="B24" i="4"/>
  <c r="W23" i="4"/>
  <c r="V23" i="4"/>
  <c r="U23" i="4"/>
  <c r="U148" i="4" s="1"/>
  <c r="T23" i="4"/>
  <c r="S23" i="4"/>
  <c r="R23" i="4"/>
  <c r="Q23" i="4"/>
  <c r="P23" i="4"/>
  <c r="O23" i="4"/>
  <c r="N23" i="4"/>
  <c r="M23" i="4"/>
  <c r="M148" i="4" s="1"/>
  <c r="L23" i="4"/>
  <c r="K23" i="4"/>
  <c r="J23" i="4"/>
  <c r="I23" i="4"/>
  <c r="I148" i="4" s="1"/>
  <c r="H23" i="4"/>
  <c r="G23" i="4"/>
  <c r="F23" i="4"/>
  <c r="E23" i="4"/>
  <c r="E148" i="4" s="1"/>
  <c r="D23" i="4"/>
  <c r="C23" i="4"/>
  <c r="B23" i="4"/>
  <c r="W22" i="4"/>
  <c r="W147" i="4" s="1"/>
  <c r="V22" i="4"/>
  <c r="U22" i="4"/>
  <c r="T22" i="4"/>
  <c r="S22" i="4"/>
  <c r="R22" i="4"/>
  <c r="Q22" i="4"/>
  <c r="P22" i="4"/>
  <c r="O22" i="4"/>
  <c r="O147" i="4" s="1"/>
  <c r="N22" i="4"/>
  <c r="M22" i="4"/>
  <c r="L22" i="4"/>
  <c r="K22" i="4"/>
  <c r="K147" i="4" s="1"/>
  <c r="J22" i="4"/>
  <c r="I22" i="4"/>
  <c r="H22" i="4"/>
  <c r="G22" i="4"/>
  <c r="F22" i="4"/>
  <c r="E22" i="4"/>
  <c r="D22" i="4"/>
  <c r="C22" i="4"/>
  <c r="C147" i="4" s="1"/>
  <c r="B22" i="4"/>
  <c r="W21" i="4"/>
  <c r="V21" i="4"/>
  <c r="U21" i="4"/>
  <c r="T21" i="4"/>
  <c r="S21" i="4"/>
  <c r="R21" i="4"/>
  <c r="Q21" i="4"/>
  <c r="Q146" i="4" s="1"/>
  <c r="P21" i="4"/>
  <c r="O21" i="4"/>
  <c r="N21" i="4"/>
  <c r="M21" i="4"/>
  <c r="L21" i="4"/>
  <c r="K21" i="4"/>
  <c r="J21" i="4"/>
  <c r="I21" i="4"/>
  <c r="I146" i="4" s="1"/>
  <c r="H21" i="4"/>
  <c r="G21" i="4"/>
  <c r="F21" i="4"/>
  <c r="E21" i="4"/>
  <c r="D21" i="4"/>
  <c r="C21" i="4"/>
  <c r="B21" i="4"/>
  <c r="W20" i="4"/>
  <c r="W145" i="4" s="1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W17" i="4"/>
  <c r="V17" i="4"/>
  <c r="U17" i="4"/>
  <c r="T17" i="4"/>
  <c r="S17" i="4"/>
  <c r="R17" i="4"/>
  <c r="O17" i="4"/>
  <c r="N17" i="4"/>
  <c r="L17" i="4"/>
  <c r="K17" i="4"/>
  <c r="G17" i="4"/>
  <c r="F17" i="4"/>
  <c r="D17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W15" i="4"/>
  <c r="V15" i="4"/>
  <c r="U15" i="4"/>
  <c r="T15" i="4"/>
  <c r="S15" i="4"/>
  <c r="R15" i="4"/>
  <c r="Q15" i="4"/>
  <c r="P15" i="4"/>
  <c r="O15" i="4"/>
  <c r="N15" i="4"/>
  <c r="M15" i="4"/>
  <c r="M140" i="4" s="1"/>
  <c r="L15" i="4"/>
  <c r="K15" i="4"/>
  <c r="J15" i="4"/>
  <c r="I15" i="4"/>
  <c r="H15" i="4"/>
  <c r="G15" i="4"/>
  <c r="F15" i="4"/>
  <c r="E15" i="4"/>
  <c r="E140" i="4" s="1"/>
  <c r="D15" i="4"/>
  <c r="C15" i="4"/>
  <c r="B15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V13" i="4"/>
  <c r="U13" i="4"/>
  <c r="T13" i="4"/>
  <c r="S13" i="4"/>
  <c r="R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G137" i="4" s="1"/>
  <c r="F12" i="4"/>
  <c r="E12" i="4"/>
  <c r="D12" i="4"/>
  <c r="C12" i="4"/>
  <c r="B12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U9" i="4"/>
  <c r="T9" i="4"/>
  <c r="S9" i="4"/>
  <c r="Q9" i="4"/>
  <c r="P9" i="4"/>
  <c r="M9" i="4"/>
  <c r="L9" i="4"/>
  <c r="I9" i="4"/>
  <c r="H9" i="4"/>
  <c r="E9" i="4"/>
  <c r="D9" i="4"/>
  <c r="C9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W7" i="4"/>
  <c r="V7" i="4"/>
  <c r="U7" i="4"/>
  <c r="T7" i="4"/>
  <c r="S7" i="4"/>
  <c r="R7" i="4"/>
  <c r="P7" i="4"/>
  <c r="O7" i="4"/>
  <c r="N7" i="4"/>
  <c r="M7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W5" i="4"/>
  <c r="P5" i="4"/>
  <c r="O5" i="4"/>
  <c r="N5" i="4"/>
  <c r="W4" i="4"/>
  <c r="V4" i="4"/>
  <c r="T4" i="4"/>
  <c r="S4" i="4"/>
  <c r="R4" i="4"/>
  <c r="Q4" i="4"/>
  <c r="P4" i="4"/>
  <c r="O4" i="4"/>
  <c r="N4" i="4"/>
  <c r="M4" i="4"/>
  <c r="L4" i="4"/>
  <c r="K4" i="4"/>
  <c r="J4" i="4"/>
  <c r="H4" i="4"/>
  <c r="A1" i="4"/>
  <c r="B50" i="2"/>
  <c r="B16" i="2"/>
  <c r="B61" i="2"/>
  <c r="B55" i="2"/>
  <c r="B41" i="2"/>
  <c r="B29" i="2"/>
  <c r="B53" i="2"/>
  <c r="B56" i="2"/>
  <c r="B45" i="2"/>
  <c r="B31" i="2"/>
  <c r="B14" i="2"/>
  <c r="B58" i="2"/>
  <c r="B54" i="2"/>
  <c r="B49" i="2"/>
  <c r="B26" i="2"/>
  <c r="B13" i="2"/>
  <c r="B15" i="2"/>
  <c r="B60" i="2"/>
  <c r="B34" i="2"/>
  <c r="B5" i="2"/>
  <c r="B44" i="2"/>
  <c r="B9" i="2"/>
  <c r="B33" i="2"/>
  <c r="B35" i="2"/>
  <c r="B11" i="2"/>
  <c r="B48" i="2"/>
  <c r="B6" i="2"/>
  <c r="B8" i="2"/>
  <c r="B10" i="2"/>
  <c r="B19" i="2"/>
  <c r="B46" i="2"/>
  <c r="B25" i="2"/>
  <c r="B43" i="2"/>
  <c r="B24" i="2"/>
  <c r="B28" i="2"/>
  <c r="B21" i="2"/>
  <c r="B4" i="2"/>
  <c r="B40" i="2"/>
  <c r="B38" i="2"/>
  <c r="B20" i="2"/>
  <c r="B59" i="2"/>
  <c r="B36" i="2"/>
  <c r="B18" i="2"/>
  <c r="B30" i="2"/>
  <c r="B23" i="2"/>
  <c r="B39" i="2"/>
  <c r="B51" i="2"/>
  <c r="T141" i="4" l="1"/>
  <c r="L145" i="4"/>
  <c r="B146" i="4"/>
  <c r="N146" i="4"/>
  <c r="D147" i="4"/>
  <c r="P147" i="4"/>
  <c r="F148" i="4"/>
  <c r="H149" i="4"/>
  <c r="T149" i="4"/>
  <c r="J150" i="4"/>
  <c r="V150" i="4"/>
  <c r="L151" i="4"/>
  <c r="N100" i="9"/>
  <c r="L241" i="13"/>
  <c r="L181" i="13"/>
  <c r="P216" i="13"/>
  <c r="P261" i="13"/>
  <c r="I187" i="14"/>
  <c r="O241" i="15"/>
  <c r="O181" i="15"/>
  <c r="H139" i="4"/>
  <c r="N57" i="20"/>
  <c r="N56" i="20" s="1"/>
  <c r="N62" i="20"/>
  <c r="N115" i="4" s="1"/>
  <c r="M56" i="4"/>
  <c r="M131" i="4" s="1"/>
  <c r="F59" i="4"/>
  <c r="C241" i="13"/>
  <c r="O162" i="14"/>
  <c r="D233" i="15"/>
  <c r="D76" i="12"/>
  <c r="D105" i="4" s="1"/>
  <c r="J162" i="15"/>
  <c r="S137" i="4"/>
  <c r="I140" i="4"/>
  <c r="G144" i="4"/>
  <c r="N145" i="4"/>
  <c r="T148" i="4"/>
  <c r="U17" i="8"/>
  <c r="N117" i="10"/>
  <c r="K187" i="13"/>
  <c r="D241" i="14"/>
  <c r="D181" i="14"/>
  <c r="K187" i="14"/>
  <c r="B204" i="14"/>
  <c r="H197" i="18"/>
  <c r="W137" i="23"/>
  <c r="W60" i="20"/>
  <c r="W113" i="4" s="1"/>
  <c r="V63" i="4"/>
  <c r="V136" i="4" s="1"/>
  <c r="E146" i="4"/>
  <c r="G147" i="4"/>
  <c r="K149" i="4"/>
  <c r="O151" i="4"/>
  <c r="O92" i="16"/>
  <c r="O63" i="4"/>
  <c r="O136" i="4" s="1"/>
  <c r="Q137" i="4"/>
  <c r="L5" i="17"/>
  <c r="L53" i="16" s="1"/>
  <c r="L62" i="4" s="1"/>
  <c r="L135" i="4" s="1"/>
  <c r="O178" i="17"/>
  <c r="G178" i="17"/>
  <c r="Q5" i="18"/>
  <c r="Q217" i="18" s="1"/>
  <c r="U197" i="18"/>
  <c r="B160" i="19"/>
  <c r="O139" i="4"/>
  <c r="C141" i="4"/>
  <c r="I144" i="4"/>
  <c r="P145" i="4"/>
  <c r="F146" i="4"/>
  <c r="H147" i="4"/>
  <c r="T147" i="4"/>
  <c r="J148" i="4"/>
  <c r="V148" i="4"/>
  <c r="L149" i="4"/>
  <c r="B150" i="4"/>
  <c r="N150" i="4"/>
  <c r="P151" i="4"/>
  <c r="C20" i="8"/>
  <c r="U128" i="9"/>
  <c r="V216" i="14"/>
  <c r="V261" i="14"/>
  <c r="G241" i="15"/>
  <c r="G181" i="15"/>
  <c r="I162" i="15"/>
  <c r="J248" i="17"/>
  <c r="J209" i="17"/>
  <c r="M57" i="20"/>
  <c r="M61" i="20"/>
  <c r="M114" i="4" s="1"/>
  <c r="C58" i="4"/>
  <c r="P139" i="4"/>
  <c r="Q145" i="4"/>
  <c r="S146" i="4"/>
  <c r="E151" i="4"/>
  <c r="P61" i="8"/>
  <c r="T136" i="11"/>
  <c r="T55" i="8"/>
  <c r="L126" i="11"/>
  <c r="L56" i="8"/>
  <c r="L101" i="4" s="1"/>
  <c r="P100" i="11"/>
  <c r="W162" i="13"/>
  <c r="C226" i="17"/>
  <c r="C5" i="17"/>
  <c r="C53" i="16" s="1"/>
  <c r="C62" i="4" s="1"/>
  <c r="C135" i="4" s="1"/>
  <c r="O226" i="17"/>
  <c r="O5" i="17"/>
  <c r="O53" i="16" s="1"/>
  <c r="M261" i="15"/>
  <c r="M115" i="15"/>
  <c r="M253" i="15" s="1"/>
  <c r="Q148" i="4"/>
  <c r="N111" i="10"/>
  <c r="N145" i="10"/>
  <c r="B111" i="10"/>
  <c r="R117" i="10"/>
  <c r="P147" i="11"/>
  <c r="P56" i="8"/>
  <c r="P101" i="4" s="1"/>
  <c r="P130" i="11"/>
  <c r="T251" i="13"/>
  <c r="T199" i="13"/>
  <c r="C187" i="14"/>
  <c r="T137" i="4"/>
  <c r="B71" i="16"/>
  <c r="H226" i="19"/>
  <c r="H5" i="19"/>
  <c r="V57" i="20"/>
  <c r="V56" i="20" s="1"/>
  <c r="V62" i="20"/>
  <c r="V115" i="4" s="1"/>
  <c r="U223" i="18"/>
  <c r="U5" i="18"/>
  <c r="U217" i="18" s="1"/>
  <c r="U96" i="16"/>
  <c r="D58" i="4"/>
  <c r="L136" i="4"/>
  <c r="D137" i="4"/>
  <c r="U146" i="4"/>
  <c r="O117" i="9"/>
  <c r="K145" i="10"/>
  <c r="P129" i="11"/>
  <c r="O204" i="13"/>
  <c r="I96" i="16"/>
  <c r="Q197" i="17"/>
  <c r="H171" i="19"/>
  <c r="O233" i="15"/>
  <c r="O76" i="12"/>
  <c r="O105" i="4" s="1"/>
  <c r="U150" i="4"/>
  <c r="N216" i="15"/>
  <c r="N261" i="15"/>
  <c r="L5" i="19"/>
  <c r="L217" i="19" s="1"/>
  <c r="T139" i="4"/>
  <c r="I141" i="4"/>
  <c r="W143" i="4"/>
  <c r="N144" i="4"/>
  <c r="H145" i="4"/>
  <c r="T145" i="4"/>
  <c r="J146" i="4"/>
  <c r="B148" i="4"/>
  <c r="N148" i="4"/>
  <c r="D149" i="4"/>
  <c r="P149" i="4"/>
  <c r="R150" i="4"/>
  <c r="H151" i="4"/>
  <c r="T151" i="4"/>
  <c r="S54" i="4"/>
  <c r="S61" i="8"/>
  <c r="S100" i="11"/>
  <c r="P125" i="11"/>
  <c r="K233" i="15"/>
  <c r="K76" i="12"/>
  <c r="K105" i="4" s="1"/>
  <c r="E115" i="15"/>
  <c r="E253" i="15" s="1"/>
  <c r="N71" i="16"/>
  <c r="L90" i="16"/>
  <c r="L71" i="16"/>
  <c r="O96" i="16"/>
  <c r="P160" i="17"/>
  <c r="N136" i="4"/>
  <c r="U100" i="10"/>
  <c r="Q5" i="11"/>
  <c r="Q111" i="11"/>
  <c r="G34" i="15"/>
  <c r="G233" i="15" s="1"/>
  <c r="C141" i="21"/>
  <c r="C165" i="21"/>
  <c r="R201" i="22"/>
  <c r="N213" i="22"/>
  <c r="D146" i="22"/>
  <c r="F146" i="22"/>
  <c r="P165" i="22"/>
  <c r="F165" i="22"/>
  <c r="L48" i="23"/>
  <c r="L61" i="20" s="1"/>
  <c r="L114" i="4" s="1"/>
  <c r="N77" i="24"/>
  <c r="N174" i="4" s="1"/>
  <c r="P57" i="24"/>
  <c r="P116" i="4" s="1"/>
  <c r="L110" i="25"/>
  <c r="D119" i="25"/>
  <c r="P126" i="25"/>
  <c r="G126" i="26"/>
  <c r="F98" i="27"/>
  <c r="V98" i="27"/>
  <c r="C84" i="29"/>
  <c r="E84" i="29"/>
  <c r="B63" i="33"/>
  <c r="M51" i="34"/>
  <c r="T51" i="37"/>
  <c r="F79" i="37"/>
  <c r="L51" i="38"/>
  <c r="C81" i="41"/>
  <c r="W52" i="45"/>
  <c r="J73" i="49"/>
  <c r="C73" i="51"/>
  <c r="G139" i="4"/>
  <c r="U139" i="4"/>
  <c r="K141" i="4"/>
  <c r="B144" i="4"/>
  <c r="O144" i="4"/>
  <c r="F58" i="8"/>
  <c r="V17" i="8"/>
  <c r="V20" i="8"/>
  <c r="L20" i="8"/>
  <c r="D117" i="9"/>
  <c r="P100" i="10"/>
  <c r="S117" i="10"/>
  <c r="K111" i="11"/>
  <c r="K31" i="12"/>
  <c r="F87" i="12"/>
  <c r="T187" i="13"/>
  <c r="V251" i="13"/>
  <c r="O261" i="13"/>
  <c r="T204" i="14"/>
  <c r="E181" i="15"/>
  <c r="P199" i="15"/>
  <c r="I235" i="18"/>
  <c r="Q160" i="17"/>
  <c r="S178" i="18"/>
  <c r="P5" i="19"/>
  <c r="G160" i="19"/>
  <c r="K171" i="19"/>
  <c r="P51" i="20"/>
  <c r="P65" i="4" s="1"/>
  <c r="Q141" i="21"/>
  <c r="Q132" i="21" s="1"/>
  <c r="D146" i="21"/>
  <c r="F165" i="21"/>
  <c r="Q192" i="22"/>
  <c r="Q165" i="22"/>
  <c r="L99" i="23"/>
  <c r="L62" i="20" s="1"/>
  <c r="L115" i="4" s="1"/>
  <c r="O77" i="24"/>
  <c r="O174" i="4" s="1"/>
  <c r="M69" i="24"/>
  <c r="M110" i="25"/>
  <c r="E110" i="25"/>
  <c r="P126" i="26"/>
  <c r="E110" i="27"/>
  <c r="B122" i="30"/>
  <c r="D123" i="30"/>
  <c r="L119" i="31"/>
  <c r="U123" i="31"/>
  <c r="S78" i="38"/>
  <c r="K90" i="42"/>
  <c r="W90" i="42"/>
  <c r="Q60" i="45"/>
  <c r="E52" i="46"/>
  <c r="B105" i="50"/>
  <c r="H73" i="50"/>
  <c r="C105" i="51"/>
  <c r="T136" i="4"/>
  <c r="L141" i="4"/>
  <c r="B147" i="4"/>
  <c r="F149" i="4"/>
  <c r="H150" i="4"/>
  <c r="W20" i="8"/>
  <c r="V66" i="8"/>
  <c r="V155" i="4" s="1"/>
  <c r="U156" i="10"/>
  <c r="Q128" i="10"/>
  <c r="I87" i="12"/>
  <c r="K204" i="13"/>
  <c r="T241" i="13"/>
  <c r="P253" i="13"/>
  <c r="W162" i="14"/>
  <c r="I171" i="15"/>
  <c r="F181" i="15"/>
  <c r="H187" i="15"/>
  <c r="V137" i="4"/>
  <c r="K71" i="16"/>
  <c r="I178" i="17"/>
  <c r="V160" i="19"/>
  <c r="B51" i="20"/>
  <c r="B65" i="4" s="1"/>
  <c r="B138" i="4" s="1"/>
  <c r="R141" i="21"/>
  <c r="O160" i="21"/>
  <c r="F192" i="22"/>
  <c r="R192" i="22"/>
  <c r="J202" i="22"/>
  <c r="L203" i="22"/>
  <c r="B211" i="22"/>
  <c r="N146" i="22"/>
  <c r="B48" i="23"/>
  <c r="B61" i="20" s="1"/>
  <c r="B114" i="4" s="1"/>
  <c r="D145" i="4"/>
  <c r="L98" i="25"/>
  <c r="L119" i="25"/>
  <c r="C110" i="26"/>
  <c r="Q126" i="26"/>
  <c r="S84" i="30"/>
  <c r="U119" i="31"/>
  <c r="P60" i="33"/>
  <c r="F63" i="33"/>
  <c r="O78" i="34"/>
  <c r="P51" i="35"/>
  <c r="D63" i="37"/>
  <c r="N51" i="38"/>
  <c r="K79" i="38"/>
  <c r="J51" i="39"/>
  <c r="G63" i="41"/>
  <c r="L90" i="42"/>
  <c r="I63" i="43"/>
  <c r="U52" i="45"/>
  <c r="R60" i="45"/>
  <c r="F52" i="46"/>
  <c r="H52" i="46"/>
  <c r="B73" i="49"/>
  <c r="E73" i="51"/>
  <c r="Q73" i="51"/>
  <c r="J103" i="51"/>
  <c r="B140" i="4"/>
  <c r="D144" i="4"/>
  <c r="K145" i="4"/>
  <c r="M146" i="4"/>
  <c r="S149" i="4"/>
  <c r="W151" i="4"/>
  <c r="C17" i="8"/>
  <c r="Q100" i="9"/>
  <c r="F145" i="10"/>
  <c r="S5" i="11"/>
  <c r="S55" i="8" s="1"/>
  <c r="S100" i="4" s="1"/>
  <c r="K100" i="11"/>
  <c r="N145" i="11"/>
  <c r="M89" i="12"/>
  <c r="B162" i="13"/>
  <c r="P171" i="13"/>
  <c r="D187" i="13"/>
  <c r="V171" i="14"/>
  <c r="U162" i="15"/>
  <c r="S187" i="15"/>
  <c r="I136" i="4"/>
  <c r="W103" i="16"/>
  <c r="W166" i="4" s="1"/>
  <c r="D5" i="17"/>
  <c r="D53" i="16" s="1"/>
  <c r="D62" i="4" s="1"/>
  <c r="D135" i="4" s="1"/>
  <c r="O160" i="17"/>
  <c r="U160" i="19"/>
  <c r="M119" i="25"/>
  <c r="W119" i="29"/>
  <c r="P122" i="30"/>
  <c r="P99" i="30"/>
  <c r="R52" i="45"/>
  <c r="O104" i="51"/>
  <c r="V105" i="51"/>
  <c r="W178" i="17"/>
  <c r="J160" i="19"/>
  <c r="E197" i="19"/>
  <c r="S197" i="19"/>
  <c r="D51" i="20"/>
  <c r="N132" i="21"/>
  <c r="B203" i="22"/>
  <c r="F213" i="22"/>
  <c r="D76" i="24"/>
  <c r="D173" i="4" s="1"/>
  <c r="F77" i="24"/>
  <c r="F174" i="4" s="1"/>
  <c r="R98" i="25"/>
  <c r="H105" i="25"/>
  <c r="O119" i="25"/>
  <c r="H126" i="25"/>
  <c r="O98" i="26"/>
  <c r="I143" i="27"/>
  <c r="F90" i="29"/>
  <c r="E99" i="29"/>
  <c r="H123" i="29"/>
  <c r="G123" i="30"/>
  <c r="I84" i="30"/>
  <c r="R119" i="30"/>
  <c r="V57" i="33"/>
  <c r="E51" i="34"/>
  <c r="L51" i="37"/>
  <c r="D51" i="37"/>
  <c r="O60" i="37"/>
  <c r="D51" i="38"/>
  <c r="W79" i="38"/>
  <c r="N51" i="39"/>
  <c r="N90" i="42"/>
  <c r="V60" i="45"/>
  <c r="P104" i="51"/>
  <c r="S73" i="51"/>
  <c r="W136" i="4"/>
  <c r="F144" i="4"/>
  <c r="V144" i="4"/>
  <c r="G148" i="4"/>
  <c r="M151" i="4"/>
  <c r="K47" i="8"/>
  <c r="K52" i="4" s="1"/>
  <c r="K129" i="4" s="1"/>
  <c r="E128" i="9"/>
  <c r="K117" i="10"/>
  <c r="V111" i="11"/>
  <c r="C100" i="11"/>
  <c r="C31" i="12"/>
  <c r="O31" i="12"/>
  <c r="R31" i="12"/>
  <c r="N162" i="14"/>
  <c r="L204" i="14"/>
  <c r="N34" i="15"/>
  <c r="F115" i="15"/>
  <c r="W204" i="15"/>
  <c r="U160" i="17"/>
  <c r="W160" i="17"/>
  <c r="L178" i="17"/>
  <c r="N178" i="18"/>
  <c r="V178" i="18"/>
  <c r="M197" i="18"/>
  <c r="U51" i="20"/>
  <c r="U65" i="4" s="1"/>
  <c r="U138" i="4" s="1"/>
  <c r="T146" i="21"/>
  <c r="I192" i="22"/>
  <c r="S213" i="22"/>
  <c r="I165" i="22"/>
  <c r="E48" i="23"/>
  <c r="E61" i="20" s="1"/>
  <c r="E114" i="4" s="1"/>
  <c r="Q105" i="25"/>
  <c r="T119" i="25"/>
  <c r="O98" i="27"/>
  <c r="I110" i="27"/>
  <c r="U110" i="27"/>
  <c r="C126" i="27"/>
  <c r="K90" i="29"/>
  <c r="C94" i="29"/>
  <c r="F99" i="29"/>
  <c r="O123" i="29"/>
  <c r="N119" i="30"/>
  <c r="P120" i="30"/>
  <c r="R51" i="34"/>
  <c r="M51" i="37"/>
  <c r="J63" i="41"/>
  <c r="N72" i="41"/>
  <c r="O90" i="42"/>
  <c r="L63" i="43"/>
  <c r="B52" i="47"/>
  <c r="N103" i="50"/>
  <c r="T73" i="50"/>
  <c r="S105" i="51"/>
  <c r="F178" i="18"/>
  <c r="C197" i="19"/>
  <c r="G51" i="34"/>
  <c r="P51" i="37"/>
  <c r="F51" i="38"/>
  <c r="O63" i="41"/>
  <c r="P90" i="42"/>
  <c r="R63" i="42"/>
  <c r="E52" i="45"/>
  <c r="R52" i="46"/>
  <c r="F73" i="49"/>
  <c r="O73" i="50"/>
  <c r="G104" i="50"/>
  <c r="I73" i="51"/>
  <c r="D17" i="8"/>
  <c r="P17" i="8"/>
  <c r="F20" i="8"/>
  <c r="T117" i="9"/>
  <c r="S156" i="9"/>
  <c r="E31" i="12"/>
  <c r="N37" i="12"/>
  <c r="V162" i="14"/>
  <c r="W187" i="15"/>
  <c r="M204" i="15"/>
  <c r="G204" i="15"/>
  <c r="C178" i="18"/>
  <c r="C5" i="19"/>
  <c r="M160" i="19"/>
  <c r="Q146" i="22"/>
  <c r="U105" i="25"/>
  <c r="E51" i="35"/>
  <c r="G51" i="35"/>
  <c r="O51" i="37"/>
  <c r="G63" i="42"/>
  <c r="T63" i="43"/>
  <c r="S52" i="46"/>
  <c r="S73" i="49"/>
  <c r="K73" i="49"/>
  <c r="R104" i="49"/>
  <c r="P73" i="50"/>
  <c r="G104" i="51"/>
  <c r="J140" i="4"/>
  <c r="F48" i="23"/>
  <c r="F61" i="20" s="1"/>
  <c r="F114" i="4" s="1"/>
  <c r="E99" i="23"/>
  <c r="E62" i="20" s="1"/>
  <c r="E115" i="4" s="1"/>
  <c r="L126" i="25"/>
  <c r="N126" i="25"/>
  <c r="O84" i="29"/>
  <c r="Q90" i="29"/>
  <c r="P94" i="29"/>
  <c r="I105" i="29"/>
  <c r="Q119" i="30"/>
  <c r="S120" i="30"/>
  <c r="S119" i="31"/>
  <c r="O78" i="35"/>
  <c r="S80" i="35"/>
  <c r="O78" i="33"/>
  <c r="S80" i="34"/>
  <c r="K51" i="34"/>
  <c r="L78" i="37"/>
  <c r="T51" i="38"/>
  <c r="J51" i="38"/>
  <c r="V51" i="39"/>
  <c r="C63" i="43"/>
  <c r="M52" i="45"/>
  <c r="K73" i="51"/>
  <c r="I51" i="20"/>
  <c r="I65" i="4" s="1"/>
  <c r="L146" i="21"/>
  <c r="V165" i="21"/>
  <c r="N165" i="21"/>
  <c r="G203" i="22"/>
  <c r="K213" i="22"/>
  <c r="I146" i="22"/>
  <c r="K48" i="23"/>
  <c r="K61" i="20" s="1"/>
  <c r="K114" i="4" s="1"/>
  <c r="F99" i="23"/>
  <c r="F62" i="20" s="1"/>
  <c r="F115" i="4" s="1"/>
  <c r="S52" i="24"/>
  <c r="S69" i="4" s="1"/>
  <c r="S142" i="4" s="1"/>
  <c r="M57" i="24"/>
  <c r="M116" i="4" s="1"/>
  <c r="K76" i="24"/>
  <c r="K173" i="4" s="1"/>
  <c r="U110" i="25"/>
  <c r="O126" i="25"/>
  <c r="J110" i="26"/>
  <c r="L126" i="26"/>
  <c r="M110" i="27"/>
  <c r="S90" i="29"/>
  <c r="S94" i="29"/>
  <c r="C84" i="31"/>
  <c r="Q84" i="31"/>
  <c r="M78" i="37"/>
  <c r="B63" i="41"/>
  <c r="N81" i="41"/>
  <c r="S90" i="42"/>
  <c r="D63" i="43"/>
  <c r="U52" i="46"/>
  <c r="M52" i="46"/>
  <c r="Q52" i="46"/>
  <c r="R103" i="50"/>
  <c r="T104" i="50"/>
  <c r="G103" i="51"/>
  <c r="S103" i="51"/>
  <c r="K105" i="51"/>
  <c r="D139" i="4"/>
  <c r="N140" i="4"/>
  <c r="U143" i="4"/>
  <c r="L144" i="4"/>
  <c r="H146" i="4"/>
  <c r="O58" i="8"/>
  <c r="G20" i="8"/>
  <c r="R47" i="8"/>
  <c r="Q147" i="9"/>
  <c r="M100" i="10"/>
  <c r="C111" i="10"/>
  <c r="V117" i="10"/>
  <c r="H100" i="11"/>
  <c r="C37" i="12"/>
  <c r="O162" i="13"/>
  <c r="P204" i="15"/>
  <c r="F235" i="19"/>
  <c r="H237" i="19"/>
  <c r="I197" i="17"/>
  <c r="W165" i="21"/>
  <c r="N132" i="22"/>
  <c r="V146" i="22"/>
  <c r="J144" i="4"/>
  <c r="T98" i="25"/>
  <c r="B110" i="25"/>
  <c r="J110" i="25"/>
  <c r="E98" i="26"/>
  <c r="W84" i="29"/>
  <c r="T90" i="29"/>
  <c r="W51" i="34"/>
  <c r="C51" i="34"/>
  <c r="V51" i="38"/>
  <c r="J63" i="42"/>
  <c r="B63" i="42"/>
  <c r="M73" i="51"/>
  <c r="Q136" i="4"/>
  <c r="E139" i="4"/>
  <c r="H141" i="4"/>
  <c r="S145" i="4"/>
  <c r="C149" i="4"/>
  <c r="K17" i="8"/>
  <c r="K61" i="8"/>
  <c r="L31" i="12"/>
  <c r="L171" i="13"/>
  <c r="S181" i="13"/>
  <c r="T204" i="13"/>
  <c r="Q162" i="15"/>
  <c r="O187" i="15"/>
  <c r="E160" i="19"/>
  <c r="W139" i="4"/>
  <c r="O153" i="21"/>
  <c r="W146" i="22"/>
  <c r="M146" i="22"/>
  <c r="U48" i="23"/>
  <c r="U61" i="20" s="1"/>
  <c r="U114" i="4" s="1"/>
  <c r="O57" i="24"/>
  <c r="O116" i="4" s="1"/>
  <c r="C126" i="25"/>
  <c r="H126" i="26"/>
  <c r="G98" i="27"/>
  <c r="S126" i="27"/>
  <c r="H79" i="34"/>
  <c r="U78" i="37"/>
  <c r="I80" i="38"/>
  <c r="U80" i="38"/>
  <c r="R63" i="41"/>
  <c r="K63" i="42"/>
  <c r="W63" i="42"/>
  <c r="J52" i="45"/>
  <c r="R52" i="47"/>
  <c r="C73" i="49"/>
  <c r="I103" i="51"/>
  <c r="G73" i="51"/>
  <c r="B103" i="51"/>
  <c r="N105" i="51"/>
  <c r="O73" i="51"/>
  <c r="T73" i="51"/>
  <c r="L73" i="51"/>
  <c r="W73" i="51"/>
  <c r="D73" i="51"/>
  <c r="V73" i="50"/>
  <c r="B73" i="50"/>
  <c r="D73" i="50"/>
  <c r="F73" i="50"/>
  <c r="J73" i="50"/>
  <c r="L73" i="50"/>
  <c r="O104" i="50"/>
  <c r="G73" i="50"/>
  <c r="N73" i="50"/>
  <c r="W73" i="50"/>
  <c r="R73" i="50"/>
  <c r="O103" i="50"/>
  <c r="I105" i="51"/>
  <c r="P103" i="50"/>
  <c r="R73" i="49"/>
  <c r="G73" i="49"/>
  <c r="S103" i="50"/>
  <c r="C105" i="50"/>
  <c r="R103" i="51"/>
  <c r="H73" i="49"/>
  <c r="D104" i="51"/>
  <c r="C103" i="51"/>
  <c r="I104" i="51"/>
  <c r="O105" i="51"/>
  <c r="L104" i="51"/>
  <c r="D73" i="49"/>
  <c r="V103" i="50"/>
  <c r="F105" i="50"/>
  <c r="T104" i="51"/>
  <c r="E73" i="49"/>
  <c r="W103" i="50"/>
  <c r="E103" i="50"/>
  <c r="E103" i="51"/>
  <c r="Q105" i="51"/>
  <c r="F105" i="51"/>
  <c r="M103" i="50"/>
  <c r="C104" i="50"/>
  <c r="U103" i="50"/>
  <c r="D104" i="50"/>
  <c r="J105" i="50"/>
  <c r="I73" i="49"/>
  <c r="O73" i="49"/>
  <c r="K105" i="50"/>
  <c r="P73" i="49"/>
  <c r="W104" i="50"/>
  <c r="I105" i="50"/>
  <c r="K103" i="51"/>
  <c r="Q104" i="51"/>
  <c r="W105" i="51"/>
  <c r="L73" i="49"/>
  <c r="B103" i="50"/>
  <c r="N105" i="50"/>
  <c r="Q105" i="50"/>
  <c r="M73" i="49"/>
  <c r="C103" i="50"/>
  <c r="I104" i="50"/>
  <c r="M103" i="51"/>
  <c r="N73" i="49"/>
  <c r="J104" i="50"/>
  <c r="H103" i="49"/>
  <c r="K104" i="50"/>
  <c r="O103" i="51"/>
  <c r="P103" i="49"/>
  <c r="F103" i="50"/>
  <c r="L104" i="50"/>
  <c r="R105" i="50"/>
  <c r="P103" i="51"/>
  <c r="Q73" i="49"/>
  <c r="W73" i="49"/>
  <c r="B104" i="49"/>
  <c r="G103" i="50"/>
  <c r="S105" i="50"/>
  <c r="Q103" i="51"/>
  <c r="W104" i="51"/>
  <c r="J104" i="49"/>
  <c r="H103" i="50"/>
  <c r="T105" i="50"/>
  <c r="T73" i="49"/>
  <c r="D105" i="49"/>
  <c r="J103" i="50"/>
  <c r="V105" i="50"/>
  <c r="U73" i="49"/>
  <c r="L105" i="49"/>
  <c r="K103" i="50"/>
  <c r="Q104" i="50"/>
  <c r="U103" i="51"/>
  <c r="V73" i="49"/>
  <c r="F87" i="49"/>
  <c r="T105" i="49"/>
  <c r="R104" i="50"/>
  <c r="N87" i="49"/>
  <c r="S104" i="50"/>
  <c r="W103" i="51"/>
  <c r="G105" i="51"/>
  <c r="S151" i="4"/>
  <c r="R151" i="4"/>
  <c r="U151" i="4"/>
  <c r="B151" i="4"/>
  <c r="J151" i="4"/>
  <c r="W125" i="4"/>
  <c r="C52" i="47"/>
  <c r="D52" i="47"/>
  <c r="M52" i="47"/>
  <c r="H52" i="47"/>
  <c r="N52" i="47"/>
  <c r="K52" i="47"/>
  <c r="L52" i="47"/>
  <c r="U52" i="47"/>
  <c r="P52" i="47"/>
  <c r="V52" i="47"/>
  <c r="S52" i="47"/>
  <c r="I52" i="47"/>
  <c r="T52" i="47"/>
  <c r="E52" i="47"/>
  <c r="F52" i="47"/>
  <c r="W52" i="46"/>
  <c r="D52" i="46"/>
  <c r="B52" i="46"/>
  <c r="N52" i="46"/>
  <c r="C52" i="46"/>
  <c r="L52" i="46"/>
  <c r="G52" i="46"/>
  <c r="J52" i="46"/>
  <c r="V52" i="46"/>
  <c r="K52" i="46"/>
  <c r="T52" i="46"/>
  <c r="O52" i="46"/>
  <c r="F52" i="45"/>
  <c r="C52" i="45"/>
  <c r="I52" i="45"/>
  <c r="D52" i="45"/>
  <c r="G52" i="45"/>
  <c r="H52" i="45"/>
  <c r="N52" i="45"/>
  <c r="K52" i="45"/>
  <c r="Q52" i="45"/>
  <c r="L52" i="45"/>
  <c r="O52" i="45"/>
  <c r="P52" i="45"/>
  <c r="V52" i="45"/>
  <c r="B60" i="45"/>
  <c r="E60" i="45"/>
  <c r="F60" i="45"/>
  <c r="S52" i="45"/>
  <c r="I60" i="45"/>
  <c r="T52" i="45"/>
  <c r="J60" i="45"/>
  <c r="M60" i="45"/>
  <c r="N60" i="45"/>
  <c r="J69" i="45"/>
  <c r="P150" i="4"/>
  <c r="S150" i="4"/>
  <c r="M69" i="45"/>
  <c r="H69" i="45"/>
  <c r="F69" i="45"/>
  <c r="R69" i="45"/>
  <c r="I69" i="45"/>
  <c r="U69" i="45"/>
  <c r="P69" i="45"/>
  <c r="C150" i="4"/>
  <c r="N69" i="45"/>
  <c r="Q69" i="45"/>
  <c r="B69" i="45"/>
  <c r="K150" i="4"/>
  <c r="V69" i="45"/>
  <c r="E69" i="45"/>
  <c r="B63" i="43"/>
  <c r="H63" i="43"/>
  <c r="F63" i="43"/>
  <c r="G63" i="43"/>
  <c r="M63" i="43"/>
  <c r="J63" i="43"/>
  <c r="P63" i="43"/>
  <c r="K63" i="43"/>
  <c r="N63" i="43"/>
  <c r="O63" i="43"/>
  <c r="U63" i="43"/>
  <c r="N123" i="4"/>
  <c r="R63" i="43"/>
  <c r="S63" i="43"/>
  <c r="V63" i="43"/>
  <c r="W63" i="43"/>
  <c r="V123" i="4"/>
  <c r="E63" i="43"/>
  <c r="I63" i="42"/>
  <c r="L63" i="42"/>
  <c r="K72" i="42"/>
  <c r="M63" i="42"/>
  <c r="Q72" i="42"/>
  <c r="N63" i="42"/>
  <c r="Q63" i="42"/>
  <c r="S63" i="42"/>
  <c r="T63" i="42"/>
  <c r="U63" i="42"/>
  <c r="V63" i="42"/>
  <c r="H63" i="42"/>
  <c r="C63" i="42"/>
  <c r="D63" i="42"/>
  <c r="P63" i="42"/>
  <c r="E63" i="42"/>
  <c r="F63" i="42"/>
  <c r="G90" i="42"/>
  <c r="H90" i="42"/>
  <c r="M63" i="41"/>
  <c r="I90" i="42"/>
  <c r="B90" i="43"/>
  <c r="C90" i="43"/>
  <c r="D63" i="41"/>
  <c r="D90" i="43"/>
  <c r="K63" i="41"/>
  <c r="M90" i="42"/>
  <c r="E90" i="43"/>
  <c r="F63" i="41"/>
  <c r="H63" i="41"/>
  <c r="H90" i="43"/>
  <c r="I63" i="41"/>
  <c r="U63" i="41"/>
  <c r="I90" i="43"/>
  <c r="D72" i="41"/>
  <c r="J90" i="43"/>
  <c r="F72" i="41"/>
  <c r="K90" i="43"/>
  <c r="L63" i="41"/>
  <c r="G72" i="41"/>
  <c r="L90" i="43"/>
  <c r="S63" i="41"/>
  <c r="I72" i="41"/>
  <c r="M90" i="43"/>
  <c r="N63" i="41"/>
  <c r="L72" i="41"/>
  <c r="V90" i="42"/>
  <c r="P63" i="41"/>
  <c r="O72" i="41"/>
  <c r="P90" i="43"/>
  <c r="Q63" i="41"/>
  <c r="Q72" i="41"/>
  <c r="Q90" i="43"/>
  <c r="R90" i="43"/>
  <c r="V72" i="41"/>
  <c r="S90" i="43"/>
  <c r="T63" i="41"/>
  <c r="W72" i="41"/>
  <c r="T90" i="43"/>
  <c r="E63" i="41"/>
  <c r="U90" i="43"/>
  <c r="V63" i="41"/>
  <c r="C90" i="42"/>
  <c r="D90" i="42"/>
  <c r="C63" i="41"/>
  <c r="E90" i="42"/>
  <c r="F90" i="42"/>
  <c r="V149" i="4"/>
  <c r="O81" i="41"/>
  <c r="H81" i="41"/>
  <c r="K81" i="41"/>
  <c r="V81" i="41"/>
  <c r="W81" i="41"/>
  <c r="I81" i="41"/>
  <c r="I149" i="4"/>
  <c r="P81" i="41"/>
  <c r="T123" i="4"/>
  <c r="S81" i="41"/>
  <c r="N149" i="4"/>
  <c r="Q81" i="41"/>
  <c r="F81" i="41"/>
  <c r="Q149" i="4"/>
  <c r="G81" i="41"/>
  <c r="C51" i="39"/>
  <c r="E51" i="39"/>
  <c r="S79" i="39"/>
  <c r="T79" i="39"/>
  <c r="I51" i="39"/>
  <c r="K51" i="39"/>
  <c r="M51" i="39"/>
  <c r="F51" i="39"/>
  <c r="E80" i="39"/>
  <c r="F80" i="39"/>
  <c r="Q51" i="39"/>
  <c r="S51" i="39"/>
  <c r="C79" i="39"/>
  <c r="U51" i="39"/>
  <c r="R51" i="39"/>
  <c r="D79" i="39"/>
  <c r="B51" i="39"/>
  <c r="M80" i="39"/>
  <c r="N80" i="39"/>
  <c r="H51" i="38"/>
  <c r="M51" i="38"/>
  <c r="N80" i="38"/>
  <c r="R51" i="38"/>
  <c r="P51" i="38"/>
  <c r="U51" i="38"/>
  <c r="B51" i="38"/>
  <c r="E51" i="38"/>
  <c r="K51" i="37"/>
  <c r="N51" i="37"/>
  <c r="D79" i="38"/>
  <c r="M80" i="38"/>
  <c r="G79" i="38"/>
  <c r="S51" i="37"/>
  <c r="L63" i="37"/>
  <c r="D78" i="37"/>
  <c r="C60" i="37"/>
  <c r="M63" i="37"/>
  <c r="E78" i="37"/>
  <c r="J79" i="38"/>
  <c r="T63" i="37"/>
  <c r="Q80" i="38"/>
  <c r="V51" i="37"/>
  <c r="G60" i="37"/>
  <c r="U63" i="37"/>
  <c r="W51" i="37"/>
  <c r="K60" i="37"/>
  <c r="N60" i="37"/>
  <c r="V60" i="37"/>
  <c r="H57" i="37"/>
  <c r="W60" i="37"/>
  <c r="I57" i="37"/>
  <c r="M78" i="38"/>
  <c r="H51" i="37"/>
  <c r="P57" i="37"/>
  <c r="T79" i="38"/>
  <c r="C51" i="37"/>
  <c r="U51" i="37"/>
  <c r="Q57" i="37"/>
  <c r="H80" i="37"/>
  <c r="I80" i="37"/>
  <c r="P80" i="37"/>
  <c r="Q78" i="38"/>
  <c r="F51" i="37"/>
  <c r="Q80" i="37"/>
  <c r="G51" i="37"/>
  <c r="E51" i="37"/>
  <c r="E78" i="38"/>
  <c r="E80" i="38"/>
  <c r="R78" i="38"/>
  <c r="L148" i="4"/>
  <c r="O148" i="4"/>
  <c r="W148" i="4"/>
  <c r="B122" i="4"/>
  <c r="C122" i="4"/>
  <c r="D148" i="4"/>
  <c r="K122" i="4"/>
  <c r="O51" i="35"/>
  <c r="D51" i="35"/>
  <c r="B51" i="35"/>
  <c r="N51" i="35"/>
  <c r="L51" i="35"/>
  <c r="J51" i="35"/>
  <c r="V51" i="35"/>
  <c r="C80" i="35"/>
  <c r="M51" i="35"/>
  <c r="P121" i="4"/>
  <c r="T51" i="35"/>
  <c r="R51" i="35"/>
  <c r="H51" i="35"/>
  <c r="S121" i="4"/>
  <c r="T121" i="4"/>
  <c r="U121" i="4"/>
  <c r="U51" i="35"/>
  <c r="F51" i="35"/>
  <c r="I79" i="35"/>
  <c r="I51" i="34"/>
  <c r="U51" i="34"/>
  <c r="S51" i="34"/>
  <c r="O51" i="34"/>
  <c r="V51" i="34"/>
  <c r="Q51" i="34"/>
  <c r="S63" i="34"/>
  <c r="W78" i="34"/>
  <c r="W51" i="33"/>
  <c r="J80" i="34"/>
  <c r="T51" i="33"/>
  <c r="J51" i="33"/>
  <c r="J63" i="33"/>
  <c r="F78" i="34"/>
  <c r="U51" i="33"/>
  <c r="K51" i="33"/>
  <c r="K63" i="33"/>
  <c r="N63" i="33"/>
  <c r="F78" i="33"/>
  <c r="I79" i="34"/>
  <c r="P79" i="34"/>
  <c r="R63" i="33"/>
  <c r="G78" i="33"/>
  <c r="C80" i="34"/>
  <c r="N78" i="33"/>
  <c r="I51" i="33"/>
  <c r="H60" i="33"/>
  <c r="V63" i="33"/>
  <c r="R80" i="34"/>
  <c r="I60" i="33"/>
  <c r="F51" i="33"/>
  <c r="R51" i="33"/>
  <c r="B57" i="33"/>
  <c r="G51" i="33"/>
  <c r="S51" i="33"/>
  <c r="I79" i="33"/>
  <c r="G57" i="33"/>
  <c r="J57" i="33"/>
  <c r="Q79" i="33"/>
  <c r="D51" i="33"/>
  <c r="E51" i="33"/>
  <c r="Q51" i="33"/>
  <c r="O57" i="33"/>
  <c r="C80" i="33"/>
  <c r="G78" i="35"/>
  <c r="K80" i="33"/>
  <c r="Q79" i="35"/>
  <c r="N51" i="33"/>
  <c r="O51" i="33"/>
  <c r="S80" i="33"/>
  <c r="L51" i="33"/>
  <c r="B51" i="33"/>
  <c r="M51" i="33"/>
  <c r="C51" i="33"/>
  <c r="V78" i="34"/>
  <c r="E147" i="4"/>
  <c r="F121" i="4"/>
  <c r="M147" i="4"/>
  <c r="S147" i="4"/>
  <c r="R147" i="4"/>
  <c r="U147" i="4"/>
  <c r="V121" i="4"/>
  <c r="J147" i="4"/>
  <c r="B123" i="31"/>
  <c r="K123" i="31"/>
  <c r="L120" i="31"/>
  <c r="U120" i="31"/>
  <c r="V120" i="31"/>
  <c r="L84" i="31"/>
  <c r="K84" i="31"/>
  <c r="J84" i="31"/>
  <c r="W94" i="31"/>
  <c r="S84" i="31"/>
  <c r="G84" i="31"/>
  <c r="F84" i="31"/>
  <c r="K120" i="4"/>
  <c r="F84" i="30"/>
  <c r="D105" i="30"/>
  <c r="J84" i="30"/>
  <c r="S119" i="30"/>
  <c r="N84" i="30"/>
  <c r="Q84" i="30"/>
  <c r="R84" i="30"/>
  <c r="V84" i="30"/>
  <c r="S94" i="30"/>
  <c r="B84" i="30"/>
  <c r="N90" i="30"/>
  <c r="C84" i="30"/>
  <c r="Q90" i="30"/>
  <c r="H84" i="29"/>
  <c r="U122" i="29"/>
  <c r="F120" i="30"/>
  <c r="J119" i="31"/>
  <c r="W122" i="31"/>
  <c r="H120" i="30"/>
  <c r="T123" i="30"/>
  <c r="K120" i="31"/>
  <c r="H94" i="29"/>
  <c r="P123" i="29"/>
  <c r="K120" i="30"/>
  <c r="Q122" i="30"/>
  <c r="W123" i="30"/>
  <c r="K94" i="29"/>
  <c r="W123" i="29"/>
  <c r="F119" i="30"/>
  <c r="R122" i="30"/>
  <c r="P84" i="29"/>
  <c r="I119" i="30"/>
  <c r="U122" i="30"/>
  <c r="M84" i="29"/>
  <c r="D90" i="29"/>
  <c r="I90" i="29"/>
  <c r="G122" i="31"/>
  <c r="H122" i="31"/>
  <c r="K84" i="29"/>
  <c r="I122" i="31"/>
  <c r="M122" i="30"/>
  <c r="J99" i="29"/>
  <c r="D120" i="30"/>
  <c r="N122" i="30"/>
  <c r="I84" i="29"/>
  <c r="U84" i="29"/>
  <c r="M99" i="29"/>
  <c r="E120" i="30"/>
  <c r="V122" i="30"/>
  <c r="S123" i="31"/>
  <c r="V90" i="29"/>
  <c r="N99" i="29"/>
  <c r="N120" i="30"/>
  <c r="W122" i="30"/>
  <c r="H120" i="31"/>
  <c r="T123" i="31"/>
  <c r="R99" i="29"/>
  <c r="V120" i="30"/>
  <c r="I123" i="30"/>
  <c r="B105" i="29"/>
  <c r="V119" i="30"/>
  <c r="L123" i="30"/>
  <c r="J123" i="30"/>
  <c r="P122" i="31"/>
  <c r="S84" i="29"/>
  <c r="R123" i="30"/>
  <c r="E119" i="31"/>
  <c r="Q122" i="31"/>
  <c r="J105" i="29"/>
  <c r="H122" i="30"/>
  <c r="S123" i="30"/>
  <c r="F119" i="31"/>
  <c r="Q105" i="29"/>
  <c r="C120" i="30"/>
  <c r="I122" i="30"/>
  <c r="O123" i="30"/>
  <c r="R105" i="29"/>
  <c r="J122" i="30"/>
  <c r="N120" i="31"/>
  <c r="B119" i="31"/>
  <c r="Q84" i="29"/>
  <c r="G84" i="29"/>
  <c r="I119" i="31"/>
  <c r="K119" i="31"/>
  <c r="K146" i="4"/>
  <c r="C146" i="4"/>
  <c r="I120" i="4"/>
  <c r="P146" i="4"/>
  <c r="N120" i="4"/>
  <c r="R75" i="24"/>
  <c r="R172" i="4" s="1"/>
  <c r="E105" i="27"/>
  <c r="J110" i="27"/>
  <c r="G126" i="27"/>
  <c r="T110" i="27"/>
  <c r="E98" i="27"/>
  <c r="S110" i="27"/>
  <c r="D110" i="27"/>
  <c r="R57" i="24"/>
  <c r="R116" i="4" s="1"/>
  <c r="O110" i="27"/>
  <c r="L126" i="27"/>
  <c r="M126" i="27"/>
  <c r="C98" i="27"/>
  <c r="Q110" i="27"/>
  <c r="K152" i="27"/>
  <c r="D98" i="27"/>
  <c r="R110" i="27"/>
  <c r="O126" i="27"/>
  <c r="F76" i="24"/>
  <c r="F173" i="4" s="1"/>
  <c r="M98" i="27"/>
  <c r="S57" i="24"/>
  <c r="S116" i="4" s="1"/>
  <c r="H98" i="27"/>
  <c r="I98" i="27"/>
  <c r="W110" i="27"/>
  <c r="T126" i="27"/>
  <c r="J126" i="27"/>
  <c r="K143" i="27"/>
  <c r="U126" i="27"/>
  <c r="V57" i="24"/>
  <c r="V116" i="4" s="1"/>
  <c r="F57" i="24"/>
  <c r="F116" i="4" s="1"/>
  <c r="K98" i="27"/>
  <c r="C110" i="27"/>
  <c r="L98" i="27"/>
  <c r="W126" i="27"/>
  <c r="P117" i="4"/>
  <c r="C119" i="4"/>
  <c r="M76" i="24"/>
  <c r="M173" i="4" s="1"/>
  <c r="B57" i="24"/>
  <c r="B116" i="4" s="1"/>
  <c r="N76" i="24"/>
  <c r="N173" i="4" s="1"/>
  <c r="O76" i="24"/>
  <c r="O173" i="4" s="1"/>
  <c r="U77" i="24"/>
  <c r="U174" i="4" s="1"/>
  <c r="U98" i="27"/>
  <c r="J75" i="24"/>
  <c r="J172" i="4" s="1"/>
  <c r="V77" i="24"/>
  <c r="V174" i="4" s="1"/>
  <c r="P98" i="27"/>
  <c r="B110" i="27"/>
  <c r="Q98" i="27"/>
  <c r="R126" i="27"/>
  <c r="K75" i="24"/>
  <c r="K172" i="4" s="1"/>
  <c r="W77" i="24"/>
  <c r="W174" i="4" s="1"/>
  <c r="L110" i="27"/>
  <c r="S98" i="27"/>
  <c r="K110" i="27"/>
  <c r="T98" i="27"/>
  <c r="I126" i="27"/>
  <c r="G110" i="27"/>
  <c r="D126" i="27"/>
  <c r="C105" i="27"/>
  <c r="E126" i="27"/>
  <c r="N110" i="26"/>
  <c r="G98" i="26"/>
  <c r="D98" i="26"/>
  <c r="S110" i="26"/>
  <c r="I110" i="26"/>
  <c r="R126" i="26"/>
  <c r="K98" i="26"/>
  <c r="T110" i="26"/>
  <c r="S126" i="26"/>
  <c r="F98" i="26"/>
  <c r="R98" i="26"/>
  <c r="T126" i="26"/>
  <c r="V110" i="26"/>
  <c r="F126" i="26"/>
  <c r="H110" i="26"/>
  <c r="L98" i="26"/>
  <c r="M98" i="26"/>
  <c r="C98" i="26"/>
  <c r="R110" i="26"/>
  <c r="N98" i="26"/>
  <c r="B126" i="26"/>
  <c r="N126" i="26"/>
  <c r="W98" i="26"/>
  <c r="D110" i="26"/>
  <c r="P110" i="26"/>
  <c r="C126" i="26"/>
  <c r="O126" i="26"/>
  <c r="B98" i="26"/>
  <c r="Q110" i="26"/>
  <c r="D126" i="26"/>
  <c r="F110" i="26"/>
  <c r="U98" i="26"/>
  <c r="U153" i="26"/>
  <c r="V98" i="26"/>
  <c r="B105" i="26"/>
  <c r="H105" i="26"/>
  <c r="I126" i="26"/>
  <c r="I105" i="26"/>
  <c r="J126" i="26"/>
  <c r="V126" i="26"/>
  <c r="L110" i="26"/>
  <c r="B110" i="26"/>
  <c r="K126" i="26"/>
  <c r="W126" i="26"/>
  <c r="B156" i="25"/>
  <c r="L70" i="4"/>
  <c r="L143" i="4" s="1"/>
  <c r="N110" i="25"/>
  <c r="J126" i="25"/>
  <c r="C156" i="25"/>
  <c r="K98" i="25"/>
  <c r="O110" i="25"/>
  <c r="K143" i="26"/>
  <c r="F98" i="25"/>
  <c r="E119" i="25"/>
  <c r="M126" i="25"/>
  <c r="U136" i="25"/>
  <c r="H98" i="25"/>
  <c r="G156" i="25"/>
  <c r="M156" i="25"/>
  <c r="I98" i="25"/>
  <c r="C110" i="25"/>
  <c r="P143" i="25"/>
  <c r="T110" i="25"/>
  <c r="V126" i="25"/>
  <c r="W126" i="25"/>
  <c r="J156" i="25"/>
  <c r="V110" i="25"/>
  <c r="R126" i="25"/>
  <c r="Q156" i="25"/>
  <c r="S98" i="25"/>
  <c r="W110" i="25"/>
  <c r="U119" i="25"/>
  <c r="S143" i="26"/>
  <c r="N98" i="25"/>
  <c r="T126" i="25"/>
  <c r="U126" i="25"/>
  <c r="N156" i="25"/>
  <c r="P98" i="25"/>
  <c r="Q98" i="25"/>
  <c r="G98" i="25"/>
  <c r="K110" i="25"/>
  <c r="S76" i="24"/>
  <c r="S173" i="4" s="1"/>
  <c r="B98" i="25"/>
  <c r="R144" i="4"/>
  <c r="I126" i="25"/>
  <c r="K143" i="4"/>
  <c r="Q144" i="4"/>
  <c r="H110" i="25"/>
  <c r="E77" i="24"/>
  <c r="E174" i="4" s="1"/>
  <c r="I110" i="25"/>
  <c r="D67" i="24"/>
  <c r="V98" i="25"/>
  <c r="B105" i="25"/>
  <c r="D110" i="25"/>
  <c r="P110" i="25"/>
  <c r="F126" i="25"/>
  <c r="I67" i="24"/>
  <c r="E105" i="25"/>
  <c r="G126" i="25"/>
  <c r="F110" i="25"/>
  <c r="B126" i="25"/>
  <c r="Q67" i="24"/>
  <c r="C98" i="25"/>
  <c r="O98" i="25"/>
  <c r="I105" i="25"/>
  <c r="G110" i="25"/>
  <c r="S110" i="25"/>
  <c r="C145" i="4"/>
  <c r="R67" i="24"/>
  <c r="J98" i="25"/>
  <c r="J105" i="25"/>
  <c r="D126" i="25"/>
  <c r="K77" i="24"/>
  <c r="K174" i="4" s="1"/>
  <c r="M105" i="25"/>
  <c r="E126" i="25"/>
  <c r="Q126" i="25"/>
  <c r="S143" i="4"/>
  <c r="C68" i="24"/>
  <c r="F145" i="4"/>
  <c r="V52" i="24"/>
  <c r="L76" i="24"/>
  <c r="L173" i="4" s="1"/>
  <c r="V136" i="25"/>
  <c r="N69" i="24"/>
  <c r="I145" i="4"/>
  <c r="P69" i="24"/>
  <c r="T76" i="24"/>
  <c r="T173" i="4" s="1"/>
  <c r="C77" i="24"/>
  <c r="C174" i="4" s="1"/>
  <c r="P3" i="4"/>
  <c r="P128" i="4" s="1"/>
  <c r="V69" i="24"/>
  <c r="V146" i="25"/>
  <c r="H156" i="25"/>
  <c r="U57" i="24"/>
  <c r="U116" i="4" s="1"/>
  <c r="I156" i="25"/>
  <c r="B67" i="24"/>
  <c r="W57" i="24"/>
  <c r="W116" i="4" s="1"/>
  <c r="S77" i="24"/>
  <c r="S174" i="4" s="1"/>
  <c r="K156" i="25"/>
  <c r="W156" i="25"/>
  <c r="L75" i="24"/>
  <c r="L172" i="4" s="1"/>
  <c r="D136" i="25"/>
  <c r="G145" i="4"/>
  <c r="M75" i="24"/>
  <c r="M172" i="4" s="1"/>
  <c r="J67" i="24"/>
  <c r="E136" i="25"/>
  <c r="U76" i="24"/>
  <c r="U173" i="4" s="1"/>
  <c r="N57" i="24"/>
  <c r="N116" i="4" s="1"/>
  <c r="U156" i="25"/>
  <c r="V76" i="24"/>
  <c r="V173" i="4" s="1"/>
  <c r="V156" i="25"/>
  <c r="W76" i="24"/>
  <c r="W173" i="4" s="1"/>
  <c r="G75" i="24"/>
  <c r="G172" i="4" s="1"/>
  <c r="R156" i="25"/>
  <c r="S75" i="24"/>
  <c r="S172" i="4" s="1"/>
  <c r="I57" i="24"/>
  <c r="I116" i="4" s="1"/>
  <c r="S156" i="25"/>
  <c r="T75" i="24"/>
  <c r="T172" i="4" s="1"/>
  <c r="J57" i="24"/>
  <c r="J116" i="4" s="1"/>
  <c r="F68" i="24"/>
  <c r="U75" i="24"/>
  <c r="U172" i="4" s="1"/>
  <c r="E57" i="24"/>
  <c r="E116" i="4" s="1"/>
  <c r="O75" i="24"/>
  <c r="O172" i="4" s="1"/>
  <c r="M136" i="25"/>
  <c r="J143" i="4"/>
  <c r="V145" i="4"/>
  <c r="M143" i="4"/>
  <c r="O145" i="4"/>
  <c r="N70" i="4"/>
  <c r="N143" i="4" s="1"/>
  <c r="T71" i="4"/>
  <c r="T144" i="4" s="1"/>
  <c r="O70" i="4"/>
  <c r="O143" i="4" s="1"/>
  <c r="U71" i="4"/>
  <c r="U144" i="4" s="1"/>
  <c r="N136" i="25"/>
  <c r="F156" i="25"/>
  <c r="G77" i="24"/>
  <c r="G174" i="4" s="1"/>
  <c r="G57" i="24"/>
  <c r="G116" i="4" s="1"/>
  <c r="N68" i="24"/>
  <c r="W144" i="4"/>
  <c r="C52" i="24"/>
  <c r="H77" i="24"/>
  <c r="H174" i="4" s="1"/>
  <c r="H57" i="24"/>
  <c r="H116" i="4" s="1"/>
  <c r="W75" i="24"/>
  <c r="W172" i="4" s="1"/>
  <c r="P136" i="25"/>
  <c r="F136" i="25"/>
  <c r="F52" i="24"/>
  <c r="I77" i="24"/>
  <c r="I174" i="4" s="1"/>
  <c r="K52" i="24"/>
  <c r="V68" i="24"/>
  <c r="P156" i="25"/>
  <c r="E144" i="4"/>
  <c r="M144" i="4"/>
  <c r="R143" i="4"/>
  <c r="R118" i="4"/>
  <c r="T70" i="4"/>
  <c r="T143" i="4" s="1"/>
  <c r="N52" i="24"/>
  <c r="E76" i="24"/>
  <c r="E173" i="4" s="1"/>
  <c r="Q57" i="24"/>
  <c r="Q116" i="4" s="1"/>
  <c r="I76" i="24"/>
  <c r="I173" i="4" s="1"/>
  <c r="E60" i="20"/>
  <c r="V60" i="20"/>
  <c r="V77" i="20" s="1"/>
  <c r="V168" i="4" s="1"/>
  <c r="I5" i="23"/>
  <c r="M77" i="20"/>
  <c r="M168" i="4" s="1"/>
  <c r="C48" i="23"/>
  <c r="C61" i="20" s="1"/>
  <c r="C114" i="4" s="1"/>
  <c r="P77" i="20"/>
  <c r="P168" i="4" s="1"/>
  <c r="D61" i="20"/>
  <c r="D78" i="20" s="1"/>
  <c r="D169" i="4" s="1"/>
  <c r="B99" i="23"/>
  <c r="B62" i="20" s="1"/>
  <c r="B115" i="4" s="1"/>
  <c r="U99" i="23"/>
  <c r="U62" i="20" s="1"/>
  <c r="U115" i="4" s="1"/>
  <c r="B78" i="20"/>
  <c r="B169" i="4" s="1"/>
  <c r="U57" i="20"/>
  <c r="J99" i="23"/>
  <c r="J62" i="20" s="1"/>
  <c r="J115" i="4" s="1"/>
  <c r="I48" i="23"/>
  <c r="F78" i="20"/>
  <c r="F169" i="4" s="1"/>
  <c r="L79" i="20"/>
  <c r="L170" i="4" s="1"/>
  <c r="T61" i="20"/>
  <c r="T114" i="4" s="1"/>
  <c r="J48" i="23"/>
  <c r="J61" i="20" s="1"/>
  <c r="J114" i="4" s="1"/>
  <c r="H99" i="23"/>
  <c r="H62" i="20" s="1"/>
  <c r="H115" i="4" s="1"/>
  <c r="S48" i="23"/>
  <c r="S61" i="20" s="1"/>
  <c r="S114" i="4" s="1"/>
  <c r="J60" i="20"/>
  <c r="L59" i="20"/>
  <c r="L112" i="4" s="1"/>
  <c r="H48" i="23"/>
  <c r="H61" i="20" s="1"/>
  <c r="H114" i="4" s="1"/>
  <c r="R99" i="23"/>
  <c r="R62" i="20" s="1"/>
  <c r="R115" i="4" s="1"/>
  <c r="Q79" i="20"/>
  <c r="Q170" i="4" s="1"/>
  <c r="N60" i="20"/>
  <c r="O60" i="20"/>
  <c r="O113" i="4" s="1"/>
  <c r="P60" i="20"/>
  <c r="P113" i="4" s="1"/>
  <c r="B5" i="23"/>
  <c r="B144" i="23" s="1"/>
  <c r="Q48" i="23"/>
  <c r="Q57" i="20" s="1"/>
  <c r="Q56" i="20" s="1"/>
  <c r="R48" i="23"/>
  <c r="P99" i="23"/>
  <c r="M56" i="20"/>
  <c r="R60" i="20"/>
  <c r="F5" i="23"/>
  <c r="H5" i="23"/>
  <c r="L132" i="22"/>
  <c r="J146" i="22"/>
  <c r="H146" i="22"/>
  <c r="T146" i="22"/>
  <c r="K146" i="22"/>
  <c r="G165" i="22"/>
  <c r="U146" i="22"/>
  <c r="B165" i="22"/>
  <c r="N165" i="22"/>
  <c r="P146" i="22"/>
  <c r="C165" i="22"/>
  <c r="D165" i="22"/>
  <c r="T132" i="22"/>
  <c r="R146" i="22"/>
  <c r="E165" i="22"/>
  <c r="S146" i="22"/>
  <c r="O165" i="22"/>
  <c r="G146" i="22"/>
  <c r="J165" i="22"/>
  <c r="V165" i="22"/>
  <c r="K165" i="22"/>
  <c r="L165" i="22"/>
  <c r="M165" i="22"/>
  <c r="E146" i="22"/>
  <c r="L146" i="22"/>
  <c r="D132" i="22"/>
  <c r="B146" i="22"/>
  <c r="W165" i="22"/>
  <c r="F141" i="22"/>
  <c r="F132" i="22" s="1"/>
  <c r="C146" i="22"/>
  <c r="R165" i="22"/>
  <c r="B157" i="22"/>
  <c r="S165" i="22"/>
  <c r="V141" i="22"/>
  <c r="V132" i="22" s="1"/>
  <c r="J157" i="22"/>
  <c r="T165" i="22"/>
  <c r="R157" i="22"/>
  <c r="U165" i="22"/>
  <c r="P146" i="21"/>
  <c r="J192" i="22"/>
  <c r="L213" i="22"/>
  <c r="E51" i="20"/>
  <c r="E65" i="4" s="1"/>
  <c r="E138" i="4" s="1"/>
  <c r="K146" i="21"/>
  <c r="Q201" i="22"/>
  <c r="R132" i="21"/>
  <c r="D165" i="21"/>
  <c r="I211" i="22"/>
  <c r="N146" i="21"/>
  <c r="U165" i="21"/>
  <c r="N192" i="22"/>
  <c r="D203" i="22"/>
  <c r="J211" i="22"/>
  <c r="P213" i="22"/>
  <c r="O192" i="22"/>
  <c r="E203" i="22"/>
  <c r="Q213" i="22"/>
  <c r="P192" i="22"/>
  <c r="F203" i="22"/>
  <c r="L211" i="22"/>
  <c r="R213" i="22"/>
  <c r="V132" i="21"/>
  <c r="B165" i="21"/>
  <c r="B146" i="21"/>
  <c r="I165" i="21"/>
  <c r="S146" i="21"/>
  <c r="I146" i="21"/>
  <c r="C202" i="22"/>
  <c r="Q71" i="20"/>
  <c r="D202" i="22"/>
  <c r="J203" i="22"/>
  <c r="V213" i="22"/>
  <c r="L165" i="21"/>
  <c r="I171" i="21"/>
  <c r="Q211" i="22"/>
  <c r="V146" i="21"/>
  <c r="Q171" i="21"/>
  <c r="G160" i="21"/>
  <c r="B201" i="22"/>
  <c r="N203" i="22"/>
  <c r="T211" i="22"/>
  <c r="D68" i="4"/>
  <c r="D141" i="4" s="1"/>
  <c r="H160" i="21"/>
  <c r="J165" i="21"/>
  <c r="O203" i="22"/>
  <c r="C132" i="21"/>
  <c r="J146" i="21"/>
  <c r="E165" i="21"/>
  <c r="Q165" i="21"/>
  <c r="R140" i="4"/>
  <c r="Q146" i="21"/>
  <c r="K202" i="22"/>
  <c r="K139" i="4"/>
  <c r="Q140" i="4"/>
  <c r="W141" i="4"/>
  <c r="L139" i="4"/>
  <c r="W160" i="21"/>
  <c r="G165" i="21"/>
  <c r="L202" i="22"/>
  <c r="R203" i="22"/>
  <c r="B213" i="22"/>
  <c r="F132" i="21"/>
  <c r="H165" i="21"/>
  <c r="T165" i="21"/>
  <c r="C213" i="22"/>
  <c r="H146" i="21"/>
  <c r="B192" i="22"/>
  <c r="T203" i="22"/>
  <c r="D213" i="22"/>
  <c r="C146" i="21"/>
  <c r="J201" i="22"/>
  <c r="V203" i="22"/>
  <c r="S141" i="4"/>
  <c r="U140" i="4"/>
  <c r="V140" i="4"/>
  <c r="B141" i="21"/>
  <c r="B132" i="21" s="1"/>
  <c r="E157" i="21"/>
  <c r="R165" i="21"/>
  <c r="W203" i="22"/>
  <c r="F146" i="21"/>
  <c r="R146" i="21"/>
  <c r="M157" i="21"/>
  <c r="M165" i="21"/>
  <c r="P68" i="4"/>
  <c r="P141" i="4" s="1"/>
  <c r="F67" i="4"/>
  <c r="F140" i="4" s="1"/>
  <c r="Q68" i="4"/>
  <c r="Q141" i="4" s="1"/>
  <c r="I141" i="21"/>
  <c r="I132" i="21" s="1"/>
  <c r="U157" i="21"/>
  <c r="G192" i="22"/>
  <c r="S202" i="22"/>
  <c r="I213" i="22"/>
  <c r="S139" i="4"/>
  <c r="G67" i="4"/>
  <c r="G140" i="4" s="1"/>
  <c r="R68" i="4"/>
  <c r="J141" i="21"/>
  <c r="J132" i="21" s="1"/>
  <c r="O165" i="21"/>
  <c r="H192" i="22"/>
  <c r="T202" i="22"/>
  <c r="D211" i="22"/>
  <c r="J213" i="22"/>
  <c r="M30" i="4"/>
  <c r="D67" i="4"/>
  <c r="D140" i="4" s="1"/>
  <c r="J68" i="4"/>
  <c r="J141" i="4" s="1"/>
  <c r="R113" i="4"/>
  <c r="F51" i="20"/>
  <c r="I79" i="20"/>
  <c r="I170" i="4" s="1"/>
  <c r="H71" i="20"/>
  <c r="J183" i="21"/>
  <c r="N51" i="20"/>
  <c r="N65" i="4" s="1"/>
  <c r="N138" i="4" s="1"/>
  <c r="N71" i="20"/>
  <c r="B66" i="4"/>
  <c r="H67" i="4"/>
  <c r="N68" i="4"/>
  <c r="N141" i="4" s="1"/>
  <c r="P71" i="20"/>
  <c r="I138" i="4"/>
  <c r="D77" i="20"/>
  <c r="D168" i="4" s="1"/>
  <c r="R183" i="21"/>
  <c r="G51" i="20"/>
  <c r="G65" i="4" s="1"/>
  <c r="G138" i="4" s="1"/>
  <c r="O140" i="4"/>
  <c r="H51" i="20"/>
  <c r="H65" i="4" s="1"/>
  <c r="H138" i="4" s="1"/>
  <c r="N78" i="20"/>
  <c r="N169" i="4" s="1"/>
  <c r="T79" i="20"/>
  <c r="T170" i="4" s="1"/>
  <c r="M59" i="20"/>
  <c r="M112" i="4" s="1"/>
  <c r="D69" i="20"/>
  <c r="D33" i="4"/>
  <c r="G39" i="4"/>
  <c r="J51" i="20"/>
  <c r="J69" i="20"/>
  <c r="F183" i="23"/>
  <c r="H39" i="4"/>
  <c r="F39" i="4"/>
  <c r="N59" i="20"/>
  <c r="N112" i="4" s="1"/>
  <c r="G141" i="4"/>
  <c r="M66" i="4"/>
  <c r="M139" i="4" s="1"/>
  <c r="M69" i="20"/>
  <c r="T51" i="20"/>
  <c r="D65" i="4"/>
  <c r="D138" i="4" s="1"/>
  <c r="O51" i="20"/>
  <c r="O65" i="4" s="1"/>
  <c r="W140" i="4"/>
  <c r="V78" i="20"/>
  <c r="V169" i="4" s="1"/>
  <c r="D79" i="20"/>
  <c r="D170" i="4" s="1"/>
  <c r="Q51" i="20"/>
  <c r="Q65" i="4" s="1"/>
  <c r="Q138" i="4" s="1"/>
  <c r="F70" i="20"/>
  <c r="R51" i="20"/>
  <c r="B183" i="21"/>
  <c r="J70" i="20"/>
  <c r="T77" i="20"/>
  <c r="T168" i="4" s="1"/>
  <c r="U56" i="20"/>
  <c r="N70" i="20"/>
  <c r="P183" i="23"/>
  <c r="C139" i="4"/>
  <c r="O141" i="4"/>
  <c r="N113" i="4"/>
  <c r="T70" i="20"/>
  <c r="P184" i="19"/>
  <c r="P81" i="16"/>
  <c r="P110" i="4" s="1"/>
  <c r="P77" i="16"/>
  <c r="P76" i="16" s="1"/>
  <c r="N160" i="19"/>
  <c r="K103" i="16"/>
  <c r="K166" i="4" s="1"/>
  <c r="P197" i="19"/>
  <c r="K160" i="19"/>
  <c r="C77" i="16"/>
  <c r="C76" i="16" s="1"/>
  <c r="L160" i="19"/>
  <c r="G197" i="19"/>
  <c r="P103" i="16"/>
  <c r="P166" i="4" s="1"/>
  <c r="K77" i="16"/>
  <c r="K76" i="16" s="1"/>
  <c r="D80" i="16"/>
  <c r="D109" i="4" s="1"/>
  <c r="Q103" i="16"/>
  <c r="Q166" i="4" s="1"/>
  <c r="G80" i="16"/>
  <c r="G109" i="4" s="1"/>
  <c r="O160" i="19"/>
  <c r="O5" i="19"/>
  <c r="T103" i="16"/>
  <c r="T166" i="4" s="1"/>
  <c r="L80" i="16"/>
  <c r="L109" i="4" s="1"/>
  <c r="S5" i="19"/>
  <c r="S160" i="19"/>
  <c r="T5" i="19"/>
  <c r="T160" i="19"/>
  <c r="I197" i="19"/>
  <c r="O197" i="19"/>
  <c r="W5" i="19"/>
  <c r="W160" i="19"/>
  <c r="C81" i="16"/>
  <c r="M197" i="19"/>
  <c r="D226" i="19"/>
  <c r="H81" i="16"/>
  <c r="H110" i="4" s="1"/>
  <c r="K81" i="16"/>
  <c r="K102" i="16" s="1"/>
  <c r="K165" i="4" s="1"/>
  <c r="C171" i="19"/>
  <c r="S81" i="16"/>
  <c r="S110" i="4" s="1"/>
  <c r="F160" i="19"/>
  <c r="R160" i="19"/>
  <c r="Q197" i="19"/>
  <c r="W197" i="19"/>
  <c r="H197" i="19"/>
  <c r="P171" i="19"/>
  <c r="S171" i="19"/>
  <c r="C160" i="19"/>
  <c r="I160" i="19"/>
  <c r="D160" i="19"/>
  <c r="U197" i="19"/>
  <c r="P178" i="18"/>
  <c r="B197" i="18"/>
  <c r="T178" i="18"/>
  <c r="F197" i="18"/>
  <c r="L197" i="18"/>
  <c r="G197" i="18"/>
  <c r="B178" i="18"/>
  <c r="J197" i="18"/>
  <c r="N197" i="18"/>
  <c r="T197" i="18"/>
  <c r="O197" i="18"/>
  <c r="D178" i="18"/>
  <c r="M96" i="16"/>
  <c r="J178" i="18"/>
  <c r="R197" i="18"/>
  <c r="K178" i="18"/>
  <c r="H178" i="18"/>
  <c r="V197" i="18"/>
  <c r="W197" i="18"/>
  <c r="L178" i="18"/>
  <c r="R178" i="18"/>
  <c r="D197" i="18"/>
  <c r="G101" i="16"/>
  <c r="G164" i="4" s="1"/>
  <c r="G52" i="16"/>
  <c r="G61" i="4" s="1"/>
  <c r="G134" i="4" s="1"/>
  <c r="G62" i="4"/>
  <c r="G135" i="4" s="1"/>
  <c r="G91" i="16"/>
  <c r="O101" i="16"/>
  <c r="O164" i="4" s="1"/>
  <c r="O91" i="16"/>
  <c r="P63" i="4"/>
  <c r="N96" i="16"/>
  <c r="P190" i="17"/>
  <c r="M5" i="18"/>
  <c r="M217" i="18" s="1"/>
  <c r="W197" i="17"/>
  <c r="H160" i="17"/>
  <c r="M178" i="17"/>
  <c r="S178" i="17"/>
  <c r="R90" i="16"/>
  <c r="B136" i="4"/>
  <c r="H137" i="4"/>
  <c r="S90" i="16"/>
  <c r="E197" i="17"/>
  <c r="J103" i="16"/>
  <c r="J166" i="4" s="1"/>
  <c r="R197" i="17"/>
  <c r="Q178" i="17"/>
  <c r="F203" i="17"/>
  <c r="M203" i="17"/>
  <c r="Q246" i="17"/>
  <c r="Q240" i="17" s="1"/>
  <c r="C197" i="17"/>
  <c r="N203" i="17"/>
  <c r="T71" i="16"/>
  <c r="B92" i="16"/>
  <c r="S5" i="17"/>
  <c r="S53" i="16" s="1"/>
  <c r="S62" i="4" s="1"/>
  <c r="S135" i="4" s="1"/>
  <c r="C160" i="17"/>
  <c r="T178" i="17"/>
  <c r="D197" i="17"/>
  <c r="U203" i="17"/>
  <c r="B209" i="17"/>
  <c r="E136" i="4"/>
  <c r="O137" i="4"/>
  <c r="V71" i="16"/>
  <c r="G92" i="16"/>
  <c r="H97" i="16"/>
  <c r="H95" i="16" s="1"/>
  <c r="T5" i="17"/>
  <c r="T53" i="16" s="1"/>
  <c r="T62" i="4" s="1"/>
  <c r="T135" i="4" s="1"/>
  <c r="U178" i="17"/>
  <c r="I92" i="16"/>
  <c r="P97" i="16"/>
  <c r="W5" i="17"/>
  <c r="W53" i="16" s="1"/>
  <c r="W52" i="16" s="1"/>
  <c r="W61" i="4" s="1"/>
  <c r="W134" i="4" s="1"/>
  <c r="L209" i="17"/>
  <c r="H93" i="16"/>
  <c r="Q97" i="16"/>
  <c r="G197" i="17"/>
  <c r="M197" i="17"/>
  <c r="U97" i="16"/>
  <c r="U95" i="16" s="1"/>
  <c r="K93" i="16"/>
  <c r="C178" i="17"/>
  <c r="F237" i="17"/>
  <c r="J64" i="4"/>
  <c r="P178" i="17"/>
  <c r="K64" i="4"/>
  <c r="K137" i="4" s="1"/>
  <c r="K197" i="17"/>
  <c r="F63" i="4"/>
  <c r="F136" i="4" s="1"/>
  <c r="L64" i="4"/>
  <c r="L137" i="4" s="1"/>
  <c r="D96" i="16"/>
  <c r="E160" i="17"/>
  <c r="K160" i="17"/>
  <c r="C184" i="17"/>
  <c r="L197" i="17"/>
  <c r="B197" i="17"/>
  <c r="M64" i="4"/>
  <c r="M137" i="4" s="1"/>
  <c r="E96" i="16"/>
  <c r="D184" i="17"/>
  <c r="F96" i="16"/>
  <c r="F184" i="17"/>
  <c r="N235" i="17"/>
  <c r="K184" i="17"/>
  <c r="O197" i="17"/>
  <c r="U197" i="17"/>
  <c r="J63" i="4"/>
  <c r="J136" i="4" s="1"/>
  <c r="P64" i="4"/>
  <c r="P137" i="4" s="1"/>
  <c r="I160" i="17"/>
  <c r="D178" i="17"/>
  <c r="L184" i="17"/>
  <c r="E178" i="17"/>
  <c r="K178" i="17"/>
  <c r="S184" i="17"/>
  <c r="T184" i="17"/>
  <c r="G190" i="17"/>
  <c r="S197" i="17"/>
  <c r="I226" i="17"/>
  <c r="L96" i="16"/>
  <c r="M160" i="17"/>
  <c r="S160" i="17"/>
  <c r="V184" i="17"/>
  <c r="H190" i="17"/>
  <c r="T197" i="17"/>
  <c r="J197" i="17"/>
  <c r="K217" i="17"/>
  <c r="T226" i="17"/>
  <c r="T217" i="17" s="1"/>
  <c r="E5" i="18"/>
  <c r="N9" i="4"/>
  <c r="N3" i="4"/>
  <c r="N128" i="4" s="1"/>
  <c r="O9" i="4"/>
  <c r="O134" i="4" s="1"/>
  <c r="O3" i="4"/>
  <c r="O128" i="4" s="1"/>
  <c r="U136" i="4"/>
  <c r="G136" i="4"/>
  <c r="C71" i="16"/>
  <c r="L217" i="17"/>
  <c r="N137" i="4"/>
  <c r="D71" i="16"/>
  <c r="P93" i="16"/>
  <c r="R103" i="16"/>
  <c r="R166" i="4" s="1"/>
  <c r="W3" i="4"/>
  <c r="W128" i="4" s="1"/>
  <c r="O103" i="16"/>
  <c r="O166" i="4" s="1"/>
  <c r="F71" i="16"/>
  <c r="Q93" i="16"/>
  <c r="S103" i="16"/>
  <c r="S166" i="4" s="1"/>
  <c r="S217" i="17"/>
  <c r="I240" i="17"/>
  <c r="T93" i="16"/>
  <c r="W217" i="17"/>
  <c r="C217" i="17"/>
  <c r="H52" i="16"/>
  <c r="G89" i="16"/>
  <c r="L33" i="4"/>
  <c r="M136" i="4"/>
  <c r="O52" i="16"/>
  <c r="O61" i="4" s="1"/>
  <c r="G217" i="17"/>
  <c r="P39" i="4"/>
  <c r="O62" i="4"/>
  <c r="O135" i="4" s="1"/>
  <c r="D103" i="16"/>
  <c r="D166" i="4" s="1"/>
  <c r="P95" i="16"/>
  <c r="Q95" i="16"/>
  <c r="O39" i="4"/>
  <c r="F137" i="4"/>
  <c r="H103" i="16"/>
  <c r="H166" i="4" s="1"/>
  <c r="E30" i="4"/>
  <c r="W137" i="4"/>
  <c r="G103" i="16"/>
  <c r="G166" i="4" s="1"/>
  <c r="W39" i="4"/>
  <c r="I137" i="4"/>
  <c r="I103" i="16"/>
  <c r="I166" i="4" s="1"/>
  <c r="D93" i="16"/>
  <c r="D136" i="4"/>
  <c r="O89" i="16"/>
  <c r="B103" i="16"/>
  <c r="B166" i="4" s="1"/>
  <c r="O217" i="17"/>
  <c r="U229" i="17"/>
  <c r="L103" i="16"/>
  <c r="L166" i="4" s="1"/>
  <c r="K187" i="15"/>
  <c r="E204" i="15"/>
  <c r="G106" i="4"/>
  <c r="S162" i="15"/>
  <c r="C171" i="15"/>
  <c r="L187" i="15"/>
  <c r="T162" i="15"/>
  <c r="M187" i="15"/>
  <c r="E171" i="15"/>
  <c r="V162" i="15"/>
  <c r="I204" i="15"/>
  <c r="W162" i="15"/>
  <c r="G171" i="15"/>
  <c r="M181" i="15"/>
  <c r="B171" i="15"/>
  <c r="V187" i="15"/>
  <c r="J204" i="15"/>
  <c r="D75" i="12"/>
  <c r="D104" i="4" s="1"/>
  <c r="H162" i="15"/>
  <c r="Q187" i="15"/>
  <c r="K204" i="15"/>
  <c r="U181" i="15"/>
  <c r="K171" i="15"/>
  <c r="V181" i="15"/>
  <c r="T187" i="15"/>
  <c r="W181" i="15"/>
  <c r="U187" i="15"/>
  <c r="T115" i="15"/>
  <c r="M171" i="15"/>
  <c r="V261" i="15"/>
  <c r="D71" i="12"/>
  <c r="D70" i="12" s="1"/>
  <c r="F76" i="12"/>
  <c r="F105" i="4" s="1"/>
  <c r="U115" i="15"/>
  <c r="Q204" i="15"/>
  <c r="F71" i="12"/>
  <c r="F70" i="12" s="1"/>
  <c r="G76" i="12"/>
  <c r="G105" i="4" s="1"/>
  <c r="V115" i="15"/>
  <c r="C162" i="15"/>
  <c r="O171" i="15"/>
  <c r="J171" i="15"/>
  <c r="R204" i="15"/>
  <c r="H204" i="15"/>
  <c r="L71" i="12"/>
  <c r="L70" i="12" s="1"/>
  <c r="D162" i="15"/>
  <c r="P162" i="15"/>
  <c r="S204" i="15"/>
  <c r="N71" i="12"/>
  <c r="L76" i="12"/>
  <c r="V34" i="15"/>
  <c r="E162" i="15"/>
  <c r="P187" i="15"/>
  <c r="W34" i="15"/>
  <c r="F162" i="15"/>
  <c r="U204" i="15"/>
  <c r="G162" i="15"/>
  <c r="S171" i="15"/>
  <c r="F187" i="15"/>
  <c r="E78" i="12"/>
  <c r="E107" i="4" s="1"/>
  <c r="S76" i="12"/>
  <c r="S105" i="4" s="1"/>
  <c r="U171" i="15"/>
  <c r="T76" i="12"/>
  <c r="L78" i="12"/>
  <c r="L107" i="4" s="1"/>
  <c r="C187" i="15"/>
  <c r="M78" i="12"/>
  <c r="M107" i="4" s="1"/>
  <c r="K162" i="15"/>
  <c r="W171" i="15"/>
  <c r="R171" i="15"/>
  <c r="D187" i="15"/>
  <c r="T251" i="15"/>
  <c r="N78" i="12"/>
  <c r="N107" i="4" s="1"/>
  <c r="L162" i="15"/>
  <c r="B162" i="15"/>
  <c r="E187" i="15"/>
  <c r="M162" i="15"/>
  <c r="N162" i="15"/>
  <c r="O162" i="15"/>
  <c r="N187" i="15"/>
  <c r="B204" i="15"/>
  <c r="I187" i="15"/>
  <c r="C204" i="15"/>
  <c r="J181" i="14"/>
  <c r="F204" i="14"/>
  <c r="H171" i="14"/>
  <c r="K181" i="14"/>
  <c r="G204" i="14"/>
  <c r="L181" i="14"/>
  <c r="R181" i="14"/>
  <c r="M187" i="14"/>
  <c r="T181" i="14"/>
  <c r="G171" i="14"/>
  <c r="O187" i="14"/>
  <c r="K171" i="14"/>
  <c r="R204" i="14"/>
  <c r="Q187" i="14"/>
  <c r="C162" i="14"/>
  <c r="N204" i="14"/>
  <c r="P171" i="14"/>
  <c r="F171" i="14"/>
  <c r="O204" i="14"/>
  <c r="E204" i="14"/>
  <c r="E162" i="14"/>
  <c r="T187" i="14"/>
  <c r="J187" i="14"/>
  <c r="K199" i="14"/>
  <c r="U187" i="14"/>
  <c r="S199" i="14"/>
  <c r="S171" i="14"/>
  <c r="H162" i="14"/>
  <c r="O171" i="14"/>
  <c r="W187" i="14"/>
  <c r="C204" i="14"/>
  <c r="I162" i="14"/>
  <c r="K162" i="14"/>
  <c r="V204" i="14"/>
  <c r="W216" i="14"/>
  <c r="V241" i="14"/>
  <c r="W204" i="14"/>
  <c r="M204" i="14"/>
  <c r="M162" i="14"/>
  <c r="R187" i="14"/>
  <c r="P162" i="14"/>
  <c r="F162" i="14"/>
  <c r="W171" i="14"/>
  <c r="K204" i="14"/>
  <c r="Q162" i="14"/>
  <c r="D187" i="14"/>
  <c r="E187" i="14"/>
  <c r="S162" i="14"/>
  <c r="C171" i="14"/>
  <c r="B181" i="14"/>
  <c r="G187" i="14"/>
  <c r="U204" i="14"/>
  <c r="C251" i="14"/>
  <c r="U162" i="14"/>
  <c r="C181" i="14"/>
  <c r="J204" i="14"/>
  <c r="T251" i="14"/>
  <c r="T58" i="4"/>
  <c r="U60" i="4"/>
  <c r="U133" i="4" s="1"/>
  <c r="E181" i="13"/>
  <c r="G204" i="13"/>
  <c r="M187" i="13"/>
  <c r="C187" i="13"/>
  <c r="M181" i="13"/>
  <c r="N187" i="13"/>
  <c r="Q204" i="13"/>
  <c r="O85" i="12"/>
  <c r="M204" i="13"/>
  <c r="C204" i="13"/>
  <c r="K233" i="13"/>
  <c r="T233" i="13"/>
  <c r="G56" i="4"/>
  <c r="G131" i="4" s="1"/>
  <c r="N204" i="13"/>
  <c r="D204" i="13"/>
  <c r="L233" i="13"/>
  <c r="I56" i="4"/>
  <c r="I131" i="4" s="1"/>
  <c r="K87" i="12"/>
  <c r="N87" i="12"/>
  <c r="D162" i="13"/>
  <c r="U187" i="13"/>
  <c r="K224" i="13"/>
  <c r="Q224" i="13"/>
  <c r="N56" i="4"/>
  <c r="N131" i="4" s="1"/>
  <c r="O59" i="4"/>
  <c r="P87" i="12"/>
  <c r="V187" i="13"/>
  <c r="L187" i="13"/>
  <c r="Q87" i="12"/>
  <c r="H171" i="13"/>
  <c r="F243" i="13"/>
  <c r="C216" i="13"/>
  <c r="B88" i="12"/>
  <c r="T171" i="13"/>
  <c r="U204" i="13"/>
  <c r="D216" i="13"/>
  <c r="D89" i="12"/>
  <c r="I162" i="13"/>
  <c r="V204" i="13"/>
  <c r="L204" i="13"/>
  <c r="G253" i="13"/>
  <c r="H261" i="13"/>
  <c r="H253" i="13" s="1"/>
  <c r="G89" i="12"/>
  <c r="J162" i="13"/>
  <c r="W204" i="13"/>
  <c r="R65" i="12"/>
  <c r="R86" i="12" s="1"/>
  <c r="L89" i="12"/>
  <c r="L162" i="13"/>
  <c r="S187" i="13"/>
  <c r="T216" i="13"/>
  <c r="W261" i="13"/>
  <c r="O171" i="13"/>
  <c r="T224" i="13"/>
  <c r="U89" i="12"/>
  <c r="U99" i="12"/>
  <c r="U160" i="4" s="1"/>
  <c r="S233" i="13"/>
  <c r="C233" i="13"/>
  <c r="W89" i="12"/>
  <c r="W171" i="13"/>
  <c r="E187" i="13"/>
  <c r="S204" i="13"/>
  <c r="E251" i="13"/>
  <c r="E243" i="13" s="1"/>
  <c r="Q59" i="4"/>
  <c r="T59" i="4"/>
  <c r="V59" i="4"/>
  <c r="B60" i="4"/>
  <c r="B133" i="4" s="1"/>
  <c r="M65" i="12"/>
  <c r="M98" i="12" s="1"/>
  <c r="M159" i="4" s="1"/>
  <c r="D60" i="4"/>
  <c r="D133" i="4" s="1"/>
  <c r="E60" i="4"/>
  <c r="E133" i="4" s="1"/>
  <c r="S65" i="12"/>
  <c r="F60" i="4"/>
  <c r="F133" i="4" s="1"/>
  <c r="T65" i="12"/>
  <c r="G60" i="4"/>
  <c r="G133" i="4" s="1"/>
  <c r="H60" i="4"/>
  <c r="H133" i="4" s="1"/>
  <c r="V100" i="12"/>
  <c r="V161" i="4" s="1"/>
  <c r="L60" i="4"/>
  <c r="L133" i="4" s="1"/>
  <c r="J58" i="4"/>
  <c r="M60" i="4"/>
  <c r="M133" i="4" s="1"/>
  <c r="Q162" i="13"/>
  <c r="G162" i="13"/>
  <c r="F187" i="13"/>
  <c r="F251" i="13"/>
  <c r="V56" i="4"/>
  <c r="V131" i="4" s="1"/>
  <c r="K58" i="4"/>
  <c r="N60" i="4"/>
  <c r="N133" i="4" s="1"/>
  <c r="R162" i="13"/>
  <c r="H162" i="13"/>
  <c r="I204" i="13"/>
  <c r="C224" i="13"/>
  <c r="M251" i="13"/>
  <c r="M243" i="13" s="1"/>
  <c r="O60" i="4"/>
  <c r="O133" i="4" s="1"/>
  <c r="N251" i="13"/>
  <c r="P58" i="4"/>
  <c r="T162" i="13"/>
  <c r="D171" i="13"/>
  <c r="E204" i="13"/>
  <c r="U251" i="13"/>
  <c r="U243" i="13" s="1"/>
  <c r="G7" i="4"/>
  <c r="F33" i="4"/>
  <c r="F31" i="12"/>
  <c r="K65" i="12"/>
  <c r="K63" i="12" s="1"/>
  <c r="L85" i="12"/>
  <c r="L65" i="12"/>
  <c r="L57" i="4" s="1"/>
  <c r="L132" i="4" s="1"/>
  <c r="N243" i="13"/>
  <c r="C59" i="4"/>
  <c r="I60" i="4"/>
  <c r="I133" i="4" s="1"/>
  <c r="J31" i="12"/>
  <c r="B37" i="12"/>
  <c r="U85" i="12"/>
  <c r="R89" i="12"/>
  <c r="M224" i="13"/>
  <c r="Q7" i="4"/>
  <c r="K33" i="4"/>
  <c r="U42" i="4"/>
  <c r="B56" i="4"/>
  <c r="B131" i="4" s="1"/>
  <c r="D59" i="4"/>
  <c r="J60" i="4"/>
  <c r="J133" i="4" s="1"/>
  <c r="W85" i="12"/>
  <c r="T89" i="12"/>
  <c r="N224" i="13"/>
  <c r="D224" i="13"/>
  <c r="C56" i="4"/>
  <c r="C131" i="4" s="1"/>
  <c r="E59" i="4"/>
  <c r="K60" i="4"/>
  <c r="K133" i="4" s="1"/>
  <c r="C87" i="12"/>
  <c r="O224" i="13"/>
  <c r="L99" i="12"/>
  <c r="L160" i="4" s="1"/>
  <c r="G31" i="12"/>
  <c r="H87" i="12"/>
  <c r="V243" i="13"/>
  <c r="I31" i="12"/>
  <c r="I101" i="12"/>
  <c r="I162" i="4" s="1"/>
  <c r="D37" i="12"/>
  <c r="U224" i="13"/>
  <c r="V224" i="13"/>
  <c r="L224" i="13"/>
  <c r="S87" i="12"/>
  <c r="J56" i="4"/>
  <c r="J131" i="4" s="1"/>
  <c r="L59" i="4"/>
  <c r="R60" i="4"/>
  <c r="R133" i="4" s="1"/>
  <c r="Q38" i="7"/>
  <c r="K56" i="4"/>
  <c r="K131" i="4" s="1"/>
  <c r="M59" i="4"/>
  <c r="S60" i="4"/>
  <c r="S133" i="4" s="1"/>
  <c r="W224" i="13"/>
  <c r="I42" i="4"/>
  <c r="L56" i="4"/>
  <c r="L131" i="4" s="1"/>
  <c r="H58" i="4"/>
  <c r="N59" i="4"/>
  <c r="T60" i="4"/>
  <c r="T133" i="4" s="1"/>
  <c r="S38" i="7"/>
  <c r="N31" i="12"/>
  <c r="C88" i="12"/>
  <c r="O253" i="13"/>
  <c r="B3" i="12"/>
  <c r="Q31" i="12"/>
  <c r="E88" i="12"/>
  <c r="W253" i="13"/>
  <c r="F42" i="4"/>
  <c r="P56" i="4"/>
  <c r="P131" i="4" s="1"/>
  <c r="L58" i="4"/>
  <c r="R59" i="4"/>
  <c r="E3" i="12"/>
  <c r="K37" i="12"/>
  <c r="V30" i="4"/>
  <c r="Q56" i="4"/>
  <c r="Q131" i="4" s="1"/>
  <c r="M58" i="4"/>
  <c r="S59" i="4"/>
  <c r="F3" i="12"/>
  <c r="F5" i="4" s="1"/>
  <c r="S31" i="12"/>
  <c r="L37" i="12"/>
  <c r="R37" i="12"/>
  <c r="J88" i="12"/>
  <c r="S224" i="13"/>
  <c r="G3" i="12"/>
  <c r="G5" i="4" s="1"/>
  <c r="K88" i="12"/>
  <c r="B7" i="4"/>
  <c r="E7" i="4"/>
  <c r="F7" i="4"/>
  <c r="R30" i="4"/>
  <c r="O58" i="4"/>
  <c r="U59" i="4"/>
  <c r="I3" i="12"/>
  <c r="I5" i="4" s="1"/>
  <c r="M88" i="12"/>
  <c r="I224" i="13"/>
  <c r="J3" i="12"/>
  <c r="J5" i="4" s="1"/>
  <c r="R88" i="12"/>
  <c r="H7" i="4"/>
  <c r="R42" i="4"/>
  <c r="W59" i="4"/>
  <c r="M3" i="12"/>
  <c r="W31" i="12"/>
  <c r="P37" i="12"/>
  <c r="V37" i="12"/>
  <c r="B65" i="12"/>
  <c r="O75" i="12"/>
  <c r="O104" i="4" s="1"/>
  <c r="D85" i="12"/>
  <c r="S88" i="12"/>
  <c r="E224" i="13"/>
  <c r="V31" i="12"/>
  <c r="D233" i="13"/>
  <c r="I7" i="4"/>
  <c r="U30" i="4"/>
  <c r="M42" i="4"/>
  <c r="H3" i="4"/>
  <c r="H128" i="4" s="1"/>
  <c r="Q3" i="12"/>
  <c r="C65" i="12"/>
  <c r="C63" i="12" s="1"/>
  <c r="P75" i="12"/>
  <c r="P104" i="4" s="1"/>
  <c r="U88" i="12"/>
  <c r="F224" i="13"/>
  <c r="J7" i="4"/>
  <c r="W56" i="4"/>
  <c r="W131" i="4" s="1"/>
  <c r="S58" i="4"/>
  <c r="C60" i="4"/>
  <c r="C133" i="4" s="1"/>
  <c r="R3" i="12"/>
  <c r="D31" i="12"/>
  <c r="D65" i="12"/>
  <c r="D63" i="12" s="1"/>
  <c r="G85" i="12"/>
  <c r="G224" i="13"/>
  <c r="U3" i="12"/>
  <c r="S37" i="12"/>
  <c r="J65" i="12"/>
  <c r="J98" i="12" s="1"/>
  <c r="J159" i="4" s="1"/>
  <c r="O82" i="12"/>
  <c r="E89" i="12"/>
  <c r="D126" i="11"/>
  <c r="D56" i="8"/>
  <c r="P52" i="8"/>
  <c r="P51" i="8" s="1"/>
  <c r="C5" i="11"/>
  <c r="T128" i="11"/>
  <c r="U100" i="11"/>
  <c r="P55" i="8"/>
  <c r="P100" i="4" s="1"/>
  <c r="K5" i="11"/>
  <c r="K55" i="8" s="1"/>
  <c r="K100" i="4" s="1"/>
  <c r="F111" i="11"/>
  <c r="H56" i="8"/>
  <c r="H101" i="4" s="1"/>
  <c r="I111" i="11"/>
  <c r="B100" i="11"/>
  <c r="D100" i="11"/>
  <c r="E100" i="11"/>
  <c r="H129" i="11"/>
  <c r="L51" i="8"/>
  <c r="T129" i="11"/>
  <c r="H125" i="11"/>
  <c r="H128" i="11"/>
  <c r="J100" i="11"/>
  <c r="L39" i="7"/>
  <c r="L100" i="11"/>
  <c r="M100" i="11"/>
  <c r="T56" i="8"/>
  <c r="T101" i="4" s="1"/>
  <c r="B55" i="8"/>
  <c r="B100" i="4" s="1"/>
  <c r="Q100" i="11"/>
  <c r="I100" i="11"/>
  <c r="N100" i="11"/>
  <c r="P128" i="11"/>
  <c r="R100" i="11"/>
  <c r="L52" i="8"/>
  <c r="F55" i="8"/>
  <c r="F100" i="4" s="1"/>
  <c r="N52" i="8"/>
  <c r="T100" i="11"/>
  <c r="T52" i="8"/>
  <c r="D5" i="11"/>
  <c r="L55" i="8"/>
  <c r="L54" i="8" s="1"/>
  <c r="L99" i="4" s="1"/>
  <c r="V100" i="11"/>
  <c r="N55" i="8"/>
  <c r="N54" i="8" s="1"/>
  <c r="N99" i="4" s="1"/>
  <c r="H5" i="11"/>
  <c r="Q100" i="10"/>
  <c r="V145" i="10"/>
  <c r="C100" i="10"/>
  <c r="T100" i="10"/>
  <c r="G117" i="10"/>
  <c r="B117" i="10"/>
  <c r="W100" i="10"/>
  <c r="E117" i="10"/>
  <c r="K100" i="10"/>
  <c r="I117" i="10"/>
  <c r="O117" i="10"/>
  <c r="J117" i="10"/>
  <c r="I100" i="10"/>
  <c r="M117" i="10"/>
  <c r="D100" i="10"/>
  <c r="R111" i="10"/>
  <c r="S111" i="10"/>
  <c r="G100" i="10"/>
  <c r="S100" i="10"/>
  <c r="F117" i="10"/>
  <c r="Q117" i="10"/>
  <c r="W117" i="10"/>
  <c r="U117" i="10"/>
  <c r="R156" i="10"/>
  <c r="L100" i="10"/>
  <c r="O100" i="10"/>
  <c r="H100" i="10"/>
  <c r="R59" i="8"/>
  <c r="R52" i="4"/>
  <c r="R117" i="9"/>
  <c r="F66" i="8"/>
  <c r="F155" i="4" s="1"/>
  <c r="G145" i="9"/>
  <c r="G136" i="9" s="1"/>
  <c r="Q60" i="8"/>
  <c r="J66" i="8"/>
  <c r="J155" i="4" s="1"/>
  <c r="G100" i="9"/>
  <c r="M100" i="9"/>
  <c r="H100" i="9"/>
  <c r="T100" i="9"/>
  <c r="U117" i="9"/>
  <c r="V100" i="9"/>
  <c r="P53" i="4"/>
  <c r="V117" i="9"/>
  <c r="W117" i="9"/>
  <c r="T67" i="8"/>
  <c r="T156" i="4" s="1"/>
  <c r="K100" i="9"/>
  <c r="D156" i="11"/>
  <c r="F156" i="11"/>
  <c r="U61" i="8"/>
  <c r="M128" i="9"/>
  <c r="O100" i="9"/>
  <c r="U100" i="9"/>
  <c r="P100" i="9"/>
  <c r="F100" i="9"/>
  <c r="E156" i="10"/>
  <c r="B117" i="9"/>
  <c r="H117" i="9"/>
  <c r="I100" i="9"/>
  <c r="H156" i="11"/>
  <c r="E117" i="9"/>
  <c r="W54" i="4"/>
  <c r="C47" i="8"/>
  <c r="C52" i="4" s="1"/>
  <c r="C129" i="4" s="1"/>
  <c r="F117" i="9"/>
  <c r="G117" i="9"/>
  <c r="S100" i="9"/>
  <c r="H156" i="10"/>
  <c r="L156" i="11"/>
  <c r="D100" i="9"/>
  <c r="I156" i="10"/>
  <c r="S156" i="11"/>
  <c r="F47" i="8"/>
  <c r="F52" i="4" s="1"/>
  <c r="W100" i="9"/>
  <c r="B156" i="10"/>
  <c r="P47" i="8"/>
  <c r="P59" i="8" s="1"/>
  <c r="M156" i="10"/>
  <c r="J156" i="10"/>
  <c r="J117" i="9"/>
  <c r="P117" i="9"/>
  <c r="S47" i="8"/>
  <c r="S52" i="4" s="1"/>
  <c r="S129" i="4" s="1"/>
  <c r="D111" i="9"/>
  <c r="U47" i="8"/>
  <c r="U59" i="8" s="1"/>
  <c r="E100" i="9"/>
  <c r="L100" i="9"/>
  <c r="M117" i="9"/>
  <c r="N117" i="9"/>
  <c r="T111" i="9"/>
  <c r="E47" i="8"/>
  <c r="E59" i="8" s="1"/>
  <c r="C100" i="9"/>
  <c r="J42" i="4"/>
  <c r="V42" i="4"/>
  <c r="J61" i="8"/>
  <c r="B38" i="7"/>
  <c r="D20" i="8"/>
  <c r="L67" i="8"/>
  <c r="L156" i="4" s="1"/>
  <c r="F147" i="9"/>
  <c r="O136" i="9"/>
  <c r="W17" i="8"/>
  <c r="I147" i="9"/>
  <c r="M67" i="8"/>
  <c r="M156" i="4" s="1"/>
  <c r="B54" i="4"/>
  <c r="D54" i="4"/>
  <c r="E42" i="4"/>
  <c r="F54" i="4"/>
  <c r="N147" i="9"/>
  <c r="G54" i="4"/>
  <c r="L100" i="4"/>
  <c r="H20" i="8"/>
  <c r="G58" i="8"/>
  <c r="W136" i="9"/>
  <c r="E33" i="4"/>
  <c r="I20" i="8"/>
  <c r="H58" i="8"/>
  <c r="C53" i="4"/>
  <c r="F17" i="8"/>
  <c r="E39" i="4"/>
  <c r="M33" i="4"/>
  <c r="I17" i="8"/>
  <c r="Q42" i="4"/>
  <c r="G3" i="4"/>
  <c r="G128" i="4" s="1"/>
  <c r="J20" i="8"/>
  <c r="N58" i="8"/>
  <c r="E17" i="8"/>
  <c r="V58" i="8"/>
  <c r="E53" i="4"/>
  <c r="T100" i="4"/>
  <c r="C60" i="8"/>
  <c r="F53" i="4"/>
  <c r="L54" i="4"/>
  <c r="D101" i="4"/>
  <c r="F38" i="7"/>
  <c r="R38" i="7"/>
  <c r="T51" i="8"/>
  <c r="M39" i="4"/>
  <c r="M54" i="4"/>
  <c r="H17" i="8"/>
  <c r="U67" i="8"/>
  <c r="U156" i="4" s="1"/>
  <c r="H60" i="8"/>
  <c r="N39" i="4"/>
  <c r="H53" i="4"/>
  <c r="I60" i="8"/>
  <c r="V147" i="9"/>
  <c r="B42" i="4"/>
  <c r="N42" i="4"/>
  <c r="I53" i="4"/>
  <c r="O54" i="4"/>
  <c r="P20" i="8"/>
  <c r="K60" i="8"/>
  <c r="J53" i="4"/>
  <c r="Q20" i="8"/>
  <c r="N60" i="8"/>
  <c r="K53" i="4"/>
  <c r="Q54" i="4"/>
  <c r="S17" i="8"/>
  <c r="R20" i="8"/>
  <c r="T17" i="8"/>
  <c r="U33" i="4"/>
  <c r="N17" i="8"/>
  <c r="N51" i="8"/>
  <c r="S60" i="8"/>
  <c r="I54" i="4"/>
  <c r="N33" i="4"/>
  <c r="L53" i="4"/>
  <c r="V33" i="4"/>
  <c r="N53" i="4"/>
  <c r="T54" i="4"/>
  <c r="O17" i="8"/>
  <c r="B66" i="8"/>
  <c r="B155" i="4" s="1"/>
  <c r="K38" i="7"/>
  <c r="L38" i="7"/>
  <c r="O38" i="7"/>
  <c r="U38" i="7"/>
  <c r="V38" i="7"/>
  <c r="I38" i="7"/>
  <c r="T38" i="7"/>
  <c r="J38" i="7"/>
  <c r="W38" i="7"/>
  <c r="E38" i="7"/>
  <c r="C38" i="7"/>
  <c r="D38" i="7"/>
  <c r="P38" i="7"/>
  <c r="G38" i="7"/>
  <c r="G5" i="7" s="1"/>
  <c r="G53" i="7" s="1"/>
  <c r="M38" i="7"/>
  <c r="N38" i="7"/>
  <c r="V88" i="4"/>
  <c r="V16" i="5"/>
  <c r="P16" i="6"/>
  <c r="K27" i="6"/>
  <c r="M16" i="7"/>
  <c r="J27" i="7"/>
  <c r="U10" i="5"/>
  <c r="G10" i="6"/>
  <c r="G5" i="6" s="1"/>
  <c r="H10" i="7"/>
  <c r="S88" i="4"/>
  <c r="S16" i="5"/>
  <c r="H10" i="6"/>
  <c r="M16" i="6"/>
  <c r="G27" i="7"/>
  <c r="S27" i="7"/>
  <c r="T88" i="4"/>
  <c r="T16" i="5"/>
  <c r="B16" i="6"/>
  <c r="N16" i="6"/>
  <c r="I27" i="6"/>
  <c r="K16" i="7"/>
  <c r="H27" i="7"/>
  <c r="T27" i="7"/>
  <c r="J27" i="6"/>
  <c r="V27" i="6"/>
  <c r="V5" i="6" s="1"/>
  <c r="V48" i="6" s="1"/>
  <c r="E10" i="7"/>
  <c r="Q10" i="7"/>
  <c r="L16" i="7"/>
  <c r="G16" i="5"/>
  <c r="F10" i="6"/>
  <c r="R10" i="6"/>
  <c r="K16" i="6"/>
  <c r="K5" i="6" s="1"/>
  <c r="K43" i="6" s="1"/>
  <c r="E27" i="7"/>
  <c r="Q27" i="7"/>
  <c r="H16" i="5"/>
  <c r="L16" i="6"/>
  <c r="G27" i="6"/>
  <c r="S27" i="6"/>
  <c r="I16" i="7"/>
  <c r="U16" i="7"/>
  <c r="F27" i="7"/>
  <c r="R27" i="7"/>
  <c r="R10" i="5"/>
  <c r="F10" i="5"/>
  <c r="F5" i="5" s="1"/>
  <c r="B16" i="5"/>
  <c r="H27" i="6"/>
  <c r="H5" i="6" s="1"/>
  <c r="T27" i="6"/>
  <c r="T5" i="6" s="1"/>
  <c r="J16" i="7"/>
  <c r="V16" i="7"/>
  <c r="E88" i="4"/>
  <c r="E16" i="5"/>
  <c r="Q16" i="5"/>
  <c r="P10" i="6"/>
  <c r="I16" i="6"/>
  <c r="U16" i="6"/>
  <c r="O27" i="7"/>
  <c r="F88" i="4"/>
  <c r="J16" i="6"/>
  <c r="V16" i="6"/>
  <c r="Q27" i="6"/>
  <c r="Q5" i="6" s="1"/>
  <c r="G16" i="7"/>
  <c r="S16" i="7"/>
  <c r="P27" i="7"/>
  <c r="D10" i="5"/>
  <c r="R27" i="6"/>
  <c r="R48" i="6" s="1"/>
  <c r="M10" i="7"/>
  <c r="H16" i="7"/>
  <c r="T16" i="7"/>
  <c r="E10" i="5"/>
  <c r="M10" i="6"/>
  <c r="C10" i="6"/>
  <c r="C5" i="6" s="1"/>
  <c r="C42" i="6" s="1"/>
  <c r="N10" i="7"/>
  <c r="S16" i="6"/>
  <c r="M27" i="7"/>
  <c r="C27" i="7"/>
  <c r="D88" i="4"/>
  <c r="D16" i="5"/>
  <c r="T16" i="6"/>
  <c r="O27" i="6"/>
  <c r="Q16" i="7"/>
  <c r="N27" i="7"/>
  <c r="F27" i="6"/>
  <c r="W10" i="7"/>
  <c r="I10" i="5"/>
  <c r="W10" i="6"/>
  <c r="W5" i="6" s="1"/>
  <c r="W46" i="6" s="1"/>
  <c r="L10" i="7"/>
  <c r="B10" i="7"/>
  <c r="O10" i="5"/>
  <c r="F16" i="5"/>
  <c r="M88" i="4"/>
  <c r="M16" i="5"/>
  <c r="B10" i="6"/>
  <c r="Q16" i="6"/>
  <c r="W27" i="7"/>
  <c r="C27" i="6"/>
  <c r="O16" i="7"/>
  <c r="E16" i="7"/>
  <c r="R16" i="6"/>
  <c r="R47" i="6" s="1"/>
  <c r="L10" i="5"/>
  <c r="D27" i="6"/>
  <c r="U10" i="7"/>
  <c r="P16" i="7"/>
  <c r="F16" i="7"/>
  <c r="M10" i="5"/>
  <c r="U10" i="6"/>
  <c r="U5" i="6" s="1"/>
  <c r="U47" i="6" s="1"/>
  <c r="K10" i="6"/>
  <c r="V10" i="7"/>
  <c r="K88" i="4"/>
  <c r="K16" i="5"/>
  <c r="W16" i="5"/>
  <c r="V10" i="6"/>
  <c r="L10" i="6"/>
  <c r="L5" i="6" s="1"/>
  <c r="L47" i="6" s="1"/>
  <c r="E16" i="6"/>
  <c r="E5" i="6" s="1"/>
  <c r="E45" i="6" s="1"/>
  <c r="U27" i="7"/>
  <c r="K27" i="7"/>
  <c r="L88" i="4"/>
  <c r="L16" i="5"/>
  <c r="F16" i="6"/>
  <c r="W27" i="6"/>
  <c r="M27" i="6"/>
  <c r="C16" i="7"/>
  <c r="V27" i="7"/>
  <c r="L27" i="7"/>
  <c r="P10" i="5"/>
  <c r="V10" i="5"/>
  <c r="S10" i="7"/>
  <c r="I10" i="7"/>
  <c r="Q10" i="5"/>
  <c r="W10" i="5"/>
  <c r="N16" i="5"/>
  <c r="N5" i="5" s="1"/>
  <c r="N42" i="5" s="1"/>
  <c r="I10" i="6"/>
  <c r="T10" i="7"/>
  <c r="J10" i="7"/>
  <c r="U88" i="4"/>
  <c r="U16" i="5"/>
  <c r="J10" i="6"/>
  <c r="C16" i="6"/>
  <c r="O16" i="6"/>
  <c r="O5" i="6" s="1"/>
  <c r="G30" i="4"/>
  <c r="O30" i="4"/>
  <c r="W30" i="4"/>
  <c r="I30" i="4"/>
  <c r="Q30" i="4"/>
  <c r="H30" i="4"/>
  <c r="P30" i="4"/>
  <c r="H33" i="4"/>
  <c r="H136" i="4"/>
  <c r="P136" i="4"/>
  <c r="B137" i="4"/>
  <c r="J137" i="4"/>
  <c r="R137" i="4"/>
  <c r="I139" i="4"/>
  <c r="Q139" i="4"/>
  <c r="C140" i="4"/>
  <c r="K140" i="4"/>
  <c r="S140" i="4"/>
  <c r="E141" i="4"/>
  <c r="M141" i="4"/>
  <c r="U141" i="4"/>
  <c r="V143" i="4"/>
  <c r="H144" i="4"/>
  <c r="P144" i="4"/>
  <c r="B145" i="4"/>
  <c r="J145" i="4"/>
  <c r="R145" i="4"/>
  <c r="D146" i="4"/>
  <c r="L146" i="4"/>
  <c r="T146" i="4"/>
  <c r="F147" i="4"/>
  <c r="N147" i="4"/>
  <c r="V147" i="4"/>
  <c r="H148" i="4"/>
  <c r="P148" i="4"/>
  <c r="B149" i="4"/>
  <c r="J149" i="4"/>
  <c r="R149" i="4"/>
  <c r="D150" i="4"/>
  <c r="L150" i="4"/>
  <c r="T150" i="4"/>
  <c r="F151" i="4"/>
  <c r="N151" i="4"/>
  <c r="V151" i="4"/>
  <c r="B30" i="4"/>
  <c r="G33" i="4"/>
  <c r="O33" i="4"/>
  <c r="W33" i="4"/>
  <c r="I39" i="4"/>
  <c r="Q39" i="4"/>
  <c r="C39" i="4"/>
  <c r="K39" i="4"/>
  <c r="S39" i="4"/>
  <c r="G42" i="4"/>
  <c r="O42" i="4"/>
  <c r="W42" i="4"/>
  <c r="R129" i="4"/>
  <c r="B139" i="4"/>
  <c r="J139" i="4"/>
  <c r="R139" i="4"/>
  <c r="L140" i="4"/>
  <c r="T140" i="4"/>
  <c r="F141" i="4"/>
  <c r="V141" i="4"/>
  <c r="B39" i="4"/>
  <c r="J39" i="4"/>
  <c r="R39" i="4"/>
  <c r="L39" i="4"/>
  <c r="T39" i="4"/>
  <c r="H42" i="4"/>
  <c r="P42" i="4"/>
  <c r="O138" i="4"/>
  <c r="G94" i="4"/>
  <c r="O94" i="4"/>
  <c r="W94" i="4"/>
  <c r="F30" i="4"/>
  <c r="P33" i="4"/>
  <c r="C136" i="4"/>
  <c r="K136" i="4"/>
  <c r="S136" i="4"/>
  <c r="E137" i="4"/>
  <c r="U137" i="4"/>
  <c r="P138" i="4"/>
  <c r="Q143" i="4"/>
  <c r="C144" i="4"/>
  <c r="K144" i="4"/>
  <c r="S144" i="4"/>
  <c r="E145" i="4"/>
  <c r="M145" i="4"/>
  <c r="U145" i="4"/>
  <c r="G146" i="4"/>
  <c r="O146" i="4"/>
  <c r="W146" i="4"/>
  <c r="I147" i="4"/>
  <c r="Q147" i="4"/>
  <c r="C148" i="4"/>
  <c r="K148" i="4"/>
  <c r="S148" i="4"/>
  <c r="E149" i="4"/>
  <c r="M149" i="4"/>
  <c r="U149" i="4"/>
  <c r="G150" i="4"/>
  <c r="O150" i="4"/>
  <c r="W150" i="4"/>
  <c r="I151" i="4"/>
  <c r="Q151" i="4"/>
  <c r="G88" i="4"/>
  <c r="O88" i="4"/>
  <c r="W88" i="4"/>
  <c r="I88" i="4"/>
  <c r="Q88" i="4"/>
  <c r="H94" i="4"/>
  <c r="P94" i="4"/>
  <c r="J30" i="4"/>
  <c r="D30" i="4"/>
  <c r="L30" i="4"/>
  <c r="T30" i="4"/>
  <c r="S33" i="4"/>
  <c r="D39" i="4"/>
  <c r="D94" i="4"/>
  <c r="L94" i="4"/>
  <c r="T94" i="4"/>
  <c r="H88" i="4"/>
  <c r="P88" i="4"/>
  <c r="B88" i="4"/>
  <c r="J88" i="4"/>
  <c r="R88" i="4"/>
  <c r="T33" i="4"/>
  <c r="I33" i="4"/>
  <c r="Q33" i="4"/>
  <c r="F139" i="4"/>
  <c r="N139" i="4"/>
  <c r="V139" i="4"/>
  <c r="H140" i="4"/>
  <c r="P140" i="4"/>
  <c r="B141" i="4"/>
  <c r="R141" i="4"/>
  <c r="N30" i="4"/>
  <c r="C33" i="4"/>
  <c r="B33" i="4"/>
  <c r="J33" i="4"/>
  <c r="R33" i="4"/>
  <c r="C94" i="4"/>
  <c r="K94" i="4"/>
  <c r="S94" i="4"/>
  <c r="I48" i="7"/>
  <c r="Q48" i="7"/>
  <c r="C49" i="7"/>
  <c r="K49" i="7"/>
  <c r="S49" i="7"/>
  <c r="E50" i="7"/>
  <c r="M50" i="7"/>
  <c r="U50" i="7"/>
  <c r="I145" i="9"/>
  <c r="I136" i="9" s="1"/>
  <c r="I111" i="9"/>
  <c r="Q145" i="9"/>
  <c r="Q136" i="9" s="1"/>
  <c r="Q111" i="9"/>
  <c r="C128" i="9"/>
  <c r="C156" i="9"/>
  <c r="K128" i="9"/>
  <c r="K156" i="9"/>
  <c r="D52" i="16"/>
  <c r="D91" i="16"/>
  <c r="D89" i="16" s="1"/>
  <c r="D101" i="16"/>
  <c r="D164" i="4" s="1"/>
  <c r="R43" i="6"/>
  <c r="B48" i="7"/>
  <c r="J48" i="7"/>
  <c r="R48" i="7"/>
  <c r="D49" i="7"/>
  <c r="L49" i="7"/>
  <c r="T49" i="7"/>
  <c r="N50" i="7"/>
  <c r="V50" i="7"/>
  <c r="B58" i="8"/>
  <c r="R58" i="8"/>
  <c r="F129" i="4"/>
  <c r="R5" i="6"/>
  <c r="R45" i="6" s="1"/>
  <c r="C62" i="8"/>
  <c r="C58" i="8"/>
  <c r="K62" i="8"/>
  <c r="K58" i="8"/>
  <c r="S62" i="8"/>
  <c r="S58" i="8"/>
  <c r="D60" i="8"/>
  <c r="D47" i="8"/>
  <c r="D66" i="8"/>
  <c r="D155" i="4" s="1"/>
  <c r="L60" i="8"/>
  <c r="L47" i="8"/>
  <c r="T60" i="8"/>
  <c r="T66" i="8"/>
  <c r="T155" i="4" s="1"/>
  <c r="T47" i="8"/>
  <c r="N61" i="8"/>
  <c r="N47" i="8"/>
  <c r="N67" i="8"/>
  <c r="N156" i="4" s="1"/>
  <c r="V61" i="8"/>
  <c r="V67" i="8"/>
  <c r="V156" i="4" s="1"/>
  <c r="V47" i="8"/>
  <c r="I136" i="11"/>
  <c r="I55" i="8"/>
  <c r="Q136" i="11"/>
  <c r="Q55" i="8"/>
  <c r="G132" i="11"/>
  <c r="G56" i="8"/>
  <c r="G101" i="4" s="1"/>
  <c r="G147" i="11"/>
  <c r="G129" i="11"/>
  <c r="G125" i="11"/>
  <c r="G126" i="11"/>
  <c r="G122" i="11"/>
  <c r="G123" i="11"/>
  <c r="G130" i="11"/>
  <c r="C156" i="11"/>
  <c r="K130" i="11"/>
  <c r="K126" i="11"/>
  <c r="K122" i="11"/>
  <c r="K123" i="11"/>
  <c r="K56" i="8"/>
  <c r="K101" i="4" s="1"/>
  <c r="K147" i="11"/>
  <c r="K129" i="11"/>
  <c r="K125" i="11"/>
  <c r="S130" i="11"/>
  <c r="S129" i="11"/>
  <c r="S126" i="11"/>
  <c r="S122" i="11"/>
  <c r="S123" i="11"/>
  <c r="S56" i="8"/>
  <c r="S101" i="4" s="1"/>
  <c r="S147" i="11"/>
  <c r="S125" i="11"/>
  <c r="I27" i="7"/>
  <c r="H38" i="7"/>
  <c r="D58" i="8"/>
  <c r="D62" i="8"/>
  <c r="L62" i="8"/>
  <c r="L58" i="8"/>
  <c r="E60" i="8"/>
  <c r="E66" i="8"/>
  <c r="E155" i="4" s="1"/>
  <c r="M60" i="8"/>
  <c r="M66" i="8"/>
  <c r="M155" i="4" s="1"/>
  <c r="M47" i="8"/>
  <c r="C136" i="11"/>
  <c r="C55" i="8"/>
  <c r="J136" i="11"/>
  <c r="J55" i="8"/>
  <c r="R136" i="11"/>
  <c r="R55" i="8"/>
  <c r="S5" i="6"/>
  <c r="S44" i="6" s="1"/>
  <c r="D16" i="7"/>
  <c r="B27" i="7"/>
  <c r="D67" i="8"/>
  <c r="D156" i="4" s="1"/>
  <c r="C30" i="4"/>
  <c r="K30" i="4"/>
  <c r="S30" i="4"/>
  <c r="E27" i="5"/>
  <c r="E5" i="5" s="1"/>
  <c r="M27" i="5"/>
  <c r="M5" i="5" s="1"/>
  <c r="U27" i="5"/>
  <c r="U5" i="5" s="1"/>
  <c r="U39" i="4"/>
  <c r="C42" i="4"/>
  <c r="K42" i="4"/>
  <c r="S42" i="4"/>
  <c r="N5" i="6"/>
  <c r="N43" i="6" s="1"/>
  <c r="P5" i="6"/>
  <c r="P45" i="6" s="1"/>
  <c r="P46" i="6"/>
  <c r="F27" i="5"/>
  <c r="N27" i="5"/>
  <c r="V27" i="5"/>
  <c r="V39" i="4"/>
  <c r="D42" i="4"/>
  <c r="L42" i="4"/>
  <c r="T42" i="4"/>
  <c r="D16" i="6"/>
  <c r="B27" i="6"/>
  <c r="P67" i="8"/>
  <c r="P156" i="4" s="1"/>
  <c r="P54" i="8"/>
  <c r="T58" i="8"/>
  <c r="F48" i="7"/>
  <c r="E62" i="8"/>
  <c r="E58" i="8"/>
  <c r="M62" i="8"/>
  <c r="M58" i="8"/>
  <c r="U62" i="8"/>
  <c r="U58" i="8"/>
  <c r="H47" i="8"/>
  <c r="J58" i="8"/>
  <c r="W58" i="8"/>
  <c r="B145" i="9"/>
  <c r="B136" i="9" s="1"/>
  <c r="B111" i="9"/>
  <c r="J145" i="9"/>
  <c r="J136" i="9" s="1"/>
  <c r="J111" i="9"/>
  <c r="R145" i="9"/>
  <c r="R136" i="9" s="1"/>
  <c r="R111" i="9"/>
  <c r="D128" i="9"/>
  <c r="D156" i="9"/>
  <c r="D147" i="9" s="1"/>
  <c r="L128" i="9"/>
  <c r="L156" i="9"/>
  <c r="T128" i="9"/>
  <c r="T156" i="9"/>
  <c r="T147" i="9" s="1"/>
  <c r="C136" i="9"/>
  <c r="K136" i="9"/>
  <c r="S136" i="9"/>
  <c r="D156" i="10"/>
  <c r="L156" i="10"/>
  <c r="T156" i="10"/>
  <c r="D117" i="10"/>
  <c r="L117" i="10"/>
  <c r="T117" i="10"/>
  <c r="M147" i="11"/>
  <c r="M123" i="11"/>
  <c r="M130" i="11"/>
  <c r="M129" i="11"/>
  <c r="M125" i="11"/>
  <c r="U147" i="11"/>
  <c r="U123" i="11"/>
  <c r="U130" i="11"/>
  <c r="U125" i="11"/>
  <c r="U129" i="11"/>
  <c r="M122" i="11"/>
  <c r="J47" i="8"/>
  <c r="G47" i="8"/>
  <c r="G60" i="8"/>
  <c r="O47" i="8"/>
  <c r="O60" i="8"/>
  <c r="W47" i="8"/>
  <c r="W60" i="8"/>
  <c r="F62" i="8"/>
  <c r="O66" i="8"/>
  <c r="O155" i="4" s="1"/>
  <c r="B100" i="9"/>
  <c r="J100" i="9"/>
  <c r="R100" i="9"/>
  <c r="D136" i="9"/>
  <c r="L136" i="9"/>
  <c r="T136" i="9"/>
  <c r="F136" i="9"/>
  <c r="N136" i="9"/>
  <c r="V136" i="9"/>
  <c r="H136" i="9"/>
  <c r="P136" i="9"/>
  <c r="B100" i="10"/>
  <c r="J100" i="10"/>
  <c r="R100" i="10"/>
  <c r="O130" i="11"/>
  <c r="O56" i="8"/>
  <c r="O101" i="4" s="1"/>
  <c r="O147" i="11"/>
  <c r="O129" i="11"/>
  <c r="O125" i="11"/>
  <c r="O126" i="11"/>
  <c r="O122" i="11"/>
  <c r="N123" i="11"/>
  <c r="N130" i="11"/>
  <c r="N147" i="11"/>
  <c r="N129" i="11"/>
  <c r="N125" i="11"/>
  <c r="N126" i="11"/>
  <c r="N122" i="11"/>
  <c r="V123" i="11"/>
  <c r="V130" i="11"/>
  <c r="V125" i="11"/>
  <c r="V147" i="11"/>
  <c r="V129" i="11"/>
  <c r="V126" i="11"/>
  <c r="V122" i="11"/>
  <c r="U122" i="11"/>
  <c r="M126" i="11"/>
  <c r="E37" i="12"/>
  <c r="M37" i="12"/>
  <c r="U37" i="12"/>
  <c r="K59" i="8"/>
  <c r="I117" i="9"/>
  <c r="Q117" i="9"/>
  <c r="C117" i="9"/>
  <c r="K117" i="9"/>
  <c r="S117" i="9"/>
  <c r="H147" i="9"/>
  <c r="P147" i="9"/>
  <c r="B147" i="9"/>
  <c r="J147" i="9"/>
  <c r="R147" i="9"/>
  <c r="L147" i="9"/>
  <c r="D145" i="10"/>
  <c r="D111" i="10"/>
  <c r="L145" i="10"/>
  <c r="L111" i="10"/>
  <c r="T145" i="10"/>
  <c r="T111" i="10"/>
  <c r="F156" i="10"/>
  <c r="F128" i="10"/>
  <c r="N156" i="10"/>
  <c r="N128" i="10"/>
  <c r="V156" i="10"/>
  <c r="V128" i="10"/>
  <c r="E111" i="11"/>
  <c r="E5" i="11"/>
  <c r="M145" i="11"/>
  <c r="M111" i="11"/>
  <c r="M5" i="11"/>
  <c r="U145" i="11"/>
  <c r="U111" i="11"/>
  <c r="U5" i="11"/>
  <c r="U117" i="11"/>
  <c r="D82" i="12"/>
  <c r="D3" i="12"/>
  <c r="L82" i="12"/>
  <c r="L3" i="12"/>
  <c r="T82" i="12"/>
  <c r="T3" i="12"/>
  <c r="B47" i="8"/>
  <c r="R61" i="8"/>
  <c r="E145" i="9"/>
  <c r="E136" i="9" s="1"/>
  <c r="E111" i="9"/>
  <c r="M145" i="9"/>
  <c r="M136" i="9" s="1"/>
  <c r="M111" i="9"/>
  <c r="U145" i="9"/>
  <c r="U136" i="9" s="1"/>
  <c r="U111" i="9"/>
  <c r="G156" i="9"/>
  <c r="G147" i="9" s="1"/>
  <c r="G128" i="9"/>
  <c r="O156" i="9"/>
  <c r="O147" i="9" s="1"/>
  <c r="O128" i="9"/>
  <c r="W156" i="9"/>
  <c r="W147" i="9" s="1"/>
  <c r="W128" i="9"/>
  <c r="G156" i="10"/>
  <c r="O156" i="10"/>
  <c r="W156" i="10"/>
  <c r="O123" i="11"/>
  <c r="I62" i="8"/>
  <c r="I58" i="8"/>
  <c r="Q62" i="8"/>
  <c r="Q58" i="8"/>
  <c r="C59" i="8"/>
  <c r="P58" i="8"/>
  <c r="P60" i="8"/>
  <c r="H117" i="10"/>
  <c r="P117" i="10"/>
  <c r="W56" i="8"/>
  <c r="W101" i="4" s="1"/>
  <c r="W130" i="11"/>
  <c r="W125" i="11"/>
  <c r="W147" i="11"/>
  <c r="W129" i="11"/>
  <c r="W126" i="11"/>
  <c r="W122" i="11"/>
  <c r="I54" i="11"/>
  <c r="I128" i="11" s="1"/>
  <c r="I156" i="11"/>
  <c r="Q156" i="11"/>
  <c r="Q54" i="11"/>
  <c r="Q128" i="11" s="1"/>
  <c r="W123" i="11"/>
  <c r="G66" i="8"/>
  <c r="G155" i="4" s="1"/>
  <c r="W66" i="8"/>
  <c r="W155" i="4" s="1"/>
  <c r="C147" i="9"/>
  <c r="K147" i="9"/>
  <c r="S147" i="9"/>
  <c r="E147" i="9"/>
  <c r="M147" i="9"/>
  <c r="U147" i="9"/>
  <c r="F100" i="10"/>
  <c r="N100" i="10"/>
  <c r="V100" i="10"/>
  <c r="S52" i="8"/>
  <c r="S51" i="8" s="1"/>
  <c r="S136" i="11"/>
  <c r="G100" i="11"/>
  <c r="O100" i="11"/>
  <c r="W100" i="11"/>
  <c r="E145" i="11"/>
  <c r="I47" i="8"/>
  <c r="Q47" i="8"/>
  <c r="H111" i="9"/>
  <c r="P111" i="9"/>
  <c r="F128" i="9"/>
  <c r="N128" i="9"/>
  <c r="V128" i="9"/>
  <c r="G111" i="10"/>
  <c r="O111" i="10"/>
  <c r="W111" i="10"/>
  <c r="E128" i="10"/>
  <c r="M128" i="10"/>
  <c r="U128" i="10"/>
  <c r="C156" i="10"/>
  <c r="K156" i="10"/>
  <c r="S156" i="10"/>
  <c r="B156" i="11"/>
  <c r="J156" i="11"/>
  <c r="R156" i="11"/>
  <c r="B111" i="11"/>
  <c r="J111" i="11"/>
  <c r="R111" i="11"/>
  <c r="H123" i="11"/>
  <c r="P123" i="11"/>
  <c r="D125" i="11"/>
  <c r="L125" i="11"/>
  <c r="T125" i="11"/>
  <c r="D129" i="11"/>
  <c r="L129" i="11"/>
  <c r="H130" i="11"/>
  <c r="F145" i="11"/>
  <c r="O145" i="11"/>
  <c r="T147" i="11"/>
  <c r="T156" i="11"/>
  <c r="K75" i="12"/>
  <c r="K104" i="4" s="1"/>
  <c r="N82" i="12"/>
  <c r="S89" i="12"/>
  <c r="H97" i="12"/>
  <c r="H158" i="4" s="1"/>
  <c r="R98" i="12"/>
  <c r="R159" i="4" s="1"/>
  <c r="F100" i="12"/>
  <c r="F161" i="4" s="1"/>
  <c r="P101" i="12"/>
  <c r="P162" i="4" s="1"/>
  <c r="I171" i="13"/>
  <c r="Q171" i="13"/>
  <c r="B187" i="13"/>
  <c r="J187" i="13"/>
  <c r="R187" i="13"/>
  <c r="B204" i="13"/>
  <c r="J204" i="13"/>
  <c r="R204" i="13"/>
  <c r="B224" i="13"/>
  <c r="J224" i="13"/>
  <c r="R224" i="13"/>
  <c r="D243" i="13"/>
  <c r="L243" i="13"/>
  <c r="T243" i="13"/>
  <c r="R199" i="14"/>
  <c r="V78" i="12"/>
  <c r="V107" i="4" s="1"/>
  <c r="V253" i="15"/>
  <c r="H111" i="10"/>
  <c r="P111" i="10"/>
  <c r="K128" i="11"/>
  <c r="S128" i="11"/>
  <c r="G145" i="11"/>
  <c r="P145" i="11"/>
  <c r="L147" i="11"/>
  <c r="K156" i="11"/>
  <c r="U156" i="11"/>
  <c r="Q88" i="12"/>
  <c r="I97" i="12"/>
  <c r="I158" i="4" s="1"/>
  <c r="G100" i="12"/>
  <c r="G161" i="4" s="1"/>
  <c r="Q101" i="12"/>
  <c r="Q162" i="4" s="1"/>
  <c r="B171" i="13"/>
  <c r="J171" i="13"/>
  <c r="R171" i="13"/>
  <c r="H241" i="14"/>
  <c r="H181" i="14"/>
  <c r="P241" i="14"/>
  <c r="P181" i="14"/>
  <c r="L261" i="14"/>
  <c r="L216" i="14"/>
  <c r="T261" i="14"/>
  <c r="T216" i="14"/>
  <c r="I204" i="14"/>
  <c r="Q204" i="14"/>
  <c r="P233" i="15"/>
  <c r="U66" i="8"/>
  <c r="U155" i="4" s="1"/>
  <c r="H128" i="9"/>
  <c r="P128" i="9"/>
  <c r="I111" i="10"/>
  <c r="Q111" i="10"/>
  <c r="G128" i="10"/>
  <c r="O128" i="10"/>
  <c r="W128" i="10"/>
  <c r="V5" i="11"/>
  <c r="B54" i="11"/>
  <c r="J54" i="11"/>
  <c r="J128" i="11" s="1"/>
  <c r="R54" i="11"/>
  <c r="R128" i="11" s="1"/>
  <c r="D111" i="11"/>
  <c r="L111" i="11"/>
  <c r="T111" i="11"/>
  <c r="H122" i="11"/>
  <c r="P122" i="11"/>
  <c r="H126" i="11"/>
  <c r="P126" i="11"/>
  <c r="D128" i="11"/>
  <c r="L128" i="11"/>
  <c r="T130" i="11"/>
  <c r="H145" i="11"/>
  <c r="Q145" i="11"/>
  <c r="D147" i="11"/>
  <c r="V156" i="11"/>
  <c r="F65" i="12"/>
  <c r="F99" i="12"/>
  <c r="F160" i="4" s="1"/>
  <c r="N65" i="12"/>
  <c r="N99" i="12"/>
  <c r="N160" i="4" s="1"/>
  <c r="V65" i="12"/>
  <c r="V99" i="12"/>
  <c r="V160" i="4" s="1"/>
  <c r="H65" i="12"/>
  <c r="H100" i="12"/>
  <c r="H161" i="4" s="1"/>
  <c r="P65" i="12"/>
  <c r="P100" i="12"/>
  <c r="P161" i="4" s="1"/>
  <c r="N70" i="12"/>
  <c r="C75" i="12"/>
  <c r="P82" i="12"/>
  <c r="J89" i="12"/>
  <c r="P97" i="12"/>
  <c r="P158" i="4" s="1"/>
  <c r="D99" i="12"/>
  <c r="D160" i="4" s="1"/>
  <c r="N100" i="12"/>
  <c r="N161" i="4" s="1"/>
  <c r="I241" i="13"/>
  <c r="I233" i="13" s="1"/>
  <c r="I181" i="13"/>
  <c r="Q241" i="13"/>
  <c r="Q233" i="13" s="1"/>
  <c r="Q181" i="13"/>
  <c r="E261" i="13"/>
  <c r="E216" i="13"/>
  <c r="M261" i="13"/>
  <c r="M253" i="13" s="1"/>
  <c r="M216" i="13"/>
  <c r="U261" i="13"/>
  <c r="U253" i="13" s="1"/>
  <c r="U216" i="13"/>
  <c r="C171" i="13"/>
  <c r="K171" i="13"/>
  <c r="S171" i="13"/>
  <c r="E171" i="13"/>
  <c r="M171" i="13"/>
  <c r="U171" i="13"/>
  <c r="C199" i="13"/>
  <c r="Q181" i="14"/>
  <c r="Q241" i="14"/>
  <c r="I171" i="14"/>
  <c r="Q171" i="14"/>
  <c r="U261" i="14"/>
  <c r="C111" i="9"/>
  <c r="K111" i="9"/>
  <c r="S111" i="9"/>
  <c r="I128" i="9"/>
  <c r="Q128" i="9"/>
  <c r="H128" i="10"/>
  <c r="P128" i="10"/>
  <c r="G5" i="11"/>
  <c r="O5" i="11"/>
  <c r="W5" i="11"/>
  <c r="C54" i="11"/>
  <c r="C52" i="8" s="1"/>
  <c r="C51" i="8" s="1"/>
  <c r="M128" i="11"/>
  <c r="U128" i="11"/>
  <c r="L130" i="11"/>
  <c r="I145" i="11"/>
  <c r="R145" i="11"/>
  <c r="M156" i="11"/>
  <c r="V3" i="12"/>
  <c r="G37" i="12"/>
  <c r="O37" i="12"/>
  <c r="W37" i="12"/>
  <c r="G65" i="12"/>
  <c r="G99" i="12"/>
  <c r="G160" i="4" s="1"/>
  <c r="O65" i="12"/>
  <c r="O99" i="12"/>
  <c r="O160" i="4" s="1"/>
  <c r="W65" i="12"/>
  <c r="W99" i="12"/>
  <c r="W160" i="4" s="1"/>
  <c r="K89" i="12"/>
  <c r="Q97" i="12"/>
  <c r="Q158" i="4" s="1"/>
  <c r="E99" i="12"/>
  <c r="E160" i="4" s="1"/>
  <c r="O100" i="12"/>
  <c r="O161" i="4" s="1"/>
  <c r="B241" i="13"/>
  <c r="B233" i="13" s="1"/>
  <c r="B181" i="13"/>
  <c r="J241" i="13"/>
  <c r="J233" i="13" s="1"/>
  <c r="J181" i="13"/>
  <c r="R241" i="13"/>
  <c r="R233" i="13" s="1"/>
  <c r="R181" i="13"/>
  <c r="F261" i="13"/>
  <c r="F253" i="13" s="1"/>
  <c r="F216" i="13"/>
  <c r="N261" i="13"/>
  <c r="N253" i="13" s="1"/>
  <c r="N216" i="13"/>
  <c r="V261" i="13"/>
  <c r="V253" i="13" s="1"/>
  <c r="V216" i="13"/>
  <c r="C162" i="13"/>
  <c r="K162" i="13"/>
  <c r="S162" i="13"/>
  <c r="E162" i="13"/>
  <c r="M162" i="13"/>
  <c r="U162" i="13"/>
  <c r="D199" i="13"/>
  <c r="E233" i="13"/>
  <c r="M233" i="13"/>
  <c r="U233" i="13"/>
  <c r="B162" i="14"/>
  <c r="J162" i="14"/>
  <c r="R162" i="14"/>
  <c r="D162" i="14"/>
  <c r="L162" i="14"/>
  <c r="T162" i="14"/>
  <c r="B171" i="14"/>
  <c r="J171" i="14"/>
  <c r="R171" i="14"/>
  <c r="D171" i="14"/>
  <c r="L171" i="14"/>
  <c r="T171" i="14"/>
  <c r="S204" i="14"/>
  <c r="B128" i="9"/>
  <c r="J128" i="9"/>
  <c r="R128" i="9"/>
  <c r="D123" i="11"/>
  <c r="L123" i="11"/>
  <c r="T123" i="11"/>
  <c r="N128" i="11"/>
  <c r="V128" i="11"/>
  <c r="D130" i="11"/>
  <c r="J145" i="11"/>
  <c r="N156" i="11"/>
  <c r="B97" i="12"/>
  <c r="B158" i="4" s="1"/>
  <c r="J63" i="12"/>
  <c r="J97" i="12"/>
  <c r="J158" i="4" s="1"/>
  <c r="R97" i="12"/>
  <c r="R158" i="4" s="1"/>
  <c r="I88" i="12"/>
  <c r="F233" i="13"/>
  <c r="N233" i="13"/>
  <c r="V233" i="13"/>
  <c r="C253" i="13"/>
  <c r="K253" i="13"/>
  <c r="S253" i="13"/>
  <c r="E253" i="13"/>
  <c r="B199" i="14"/>
  <c r="D216" i="14"/>
  <c r="I241" i="14"/>
  <c r="E54" i="11"/>
  <c r="E128" i="11" s="1"/>
  <c r="G156" i="11"/>
  <c r="O156" i="11"/>
  <c r="W156" i="11"/>
  <c r="G128" i="11"/>
  <c r="O128" i="11"/>
  <c r="W128" i="11"/>
  <c r="B145" i="11"/>
  <c r="P156" i="11"/>
  <c r="C97" i="12"/>
  <c r="C158" i="4" s="1"/>
  <c r="K97" i="12"/>
  <c r="K158" i="4" s="1"/>
  <c r="S97" i="12"/>
  <c r="S158" i="4" s="1"/>
  <c r="E65" i="12"/>
  <c r="U65" i="12"/>
  <c r="I65" i="12"/>
  <c r="I63" i="12" s="1"/>
  <c r="Q65" i="12"/>
  <c r="R85" i="12"/>
  <c r="G87" i="12"/>
  <c r="B89" i="12"/>
  <c r="M99" i="12"/>
  <c r="M160" i="4" s="1"/>
  <c r="W100" i="12"/>
  <c r="W161" i="4" s="1"/>
  <c r="F171" i="13"/>
  <c r="N171" i="13"/>
  <c r="V171" i="13"/>
  <c r="G187" i="13"/>
  <c r="O187" i="13"/>
  <c r="W187" i="13"/>
  <c r="I187" i="13"/>
  <c r="Q187" i="13"/>
  <c r="L199" i="13"/>
  <c r="G233" i="13"/>
  <c r="O233" i="13"/>
  <c r="W233" i="13"/>
  <c r="C243" i="13"/>
  <c r="K243" i="13"/>
  <c r="S243" i="13"/>
  <c r="D253" i="13"/>
  <c r="L253" i="13"/>
  <c r="T253" i="13"/>
  <c r="E216" i="14"/>
  <c r="H178" i="17"/>
  <c r="F111" i="9"/>
  <c r="N111" i="9"/>
  <c r="V111" i="9"/>
  <c r="E111" i="10"/>
  <c r="M111" i="10"/>
  <c r="U111" i="10"/>
  <c r="F54" i="11"/>
  <c r="F128" i="11" s="1"/>
  <c r="D122" i="11"/>
  <c r="L122" i="11"/>
  <c r="T122" i="11"/>
  <c r="C3" i="12"/>
  <c r="C82" i="12"/>
  <c r="K3" i="12"/>
  <c r="K82" i="12"/>
  <c r="S3" i="12"/>
  <c r="S82" i="12"/>
  <c r="S75" i="12"/>
  <c r="H82" i="12"/>
  <c r="S85" i="12"/>
  <c r="V87" i="12"/>
  <c r="C89" i="12"/>
  <c r="T99" i="12"/>
  <c r="T160" i="4" s="1"/>
  <c r="H101" i="12"/>
  <c r="H162" i="4" s="1"/>
  <c r="F162" i="13"/>
  <c r="N162" i="13"/>
  <c r="V162" i="13"/>
  <c r="H187" i="13"/>
  <c r="P187" i="13"/>
  <c r="S199" i="13"/>
  <c r="H204" i="13"/>
  <c r="P204" i="13"/>
  <c r="H224" i="13"/>
  <c r="P224" i="13"/>
  <c r="H233" i="13"/>
  <c r="P233" i="13"/>
  <c r="E171" i="14"/>
  <c r="M171" i="14"/>
  <c r="U171" i="14"/>
  <c r="F187" i="14"/>
  <c r="N187" i="14"/>
  <c r="V187" i="14"/>
  <c r="H187" i="14"/>
  <c r="P187" i="14"/>
  <c r="J199" i="14"/>
  <c r="D204" i="14"/>
  <c r="M216" i="14"/>
  <c r="D92" i="16"/>
  <c r="L92" i="16"/>
  <c r="T92" i="16"/>
  <c r="F103" i="16"/>
  <c r="F166" i="4" s="1"/>
  <c r="F93" i="16"/>
  <c r="N103" i="16"/>
  <c r="N166" i="4" s="1"/>
  <c r="N93" i="16"/>
  <c r="V103" i="16"/>
  <c r="V166" i="4" s="1"/>
  <c r="V93" i="16"/>
  <c r="G251" i="13"/>
  <c r="G243" i="13" s="1"/>
  <c r="O251" i="13"/>
  <c r="O243" i="13" s="1"/>
  <c r="W251" i="13"/>
  <c r="W243" i="13" s="1"/>
  <c r="I261" i="13"/>
  <c r="I253" i="13" s="1"/>
  <c r="Q261" i="13"/>
  <c r="Q253" i="13" s="1"/>
  <c r="D199" i="14"/>
  <c r="L199" i="14"/>
  <c r="H204" i="14"/>
  <c r="P204" i="14"/>
  <c r="F216" i="14"/>
  <c r="O216" i="14"/>
  <c r="H181" i="15"/>
  <c r="H241" i="15"/>
  <c r="P181" i="15"/>
  <c r="P241" i="15"/>
  <c r="B199" i="15"/>
  <c r="B251" i="15"/>
  <c r="J199" i="15"/>
  <c r="J251" i="15"/>
  <c r="R199" i="15"/>
  <c r="R251" i="15"/>
  <c r="K101" i="16"/>
  <c r="K164" i="4" s="1"/>
  <c r="K52" i="16"/>
  <c r="K91" i="16"/>
  <c r="V229" i="17"/>
  <c r="F197" i="17"/>
  <c r="N197" i="17"/>
  <c r="V197" i="17"/>
  <c r="F181" i="13"/>
  <c r="N181" i="13"/>
  <c r="V181" i="13"/>
  <c r="H251" i="13"/>
  <c r="H243" i="13" s="1"/>
  <c r="P251" i="13"/>
  <c r="P243" i="13" s="1"/>
  <c r="B261" i="13"/>
  <c r="B253" i="13" s="1"/>
  <c r="J261" i="13"/>
  <c r="J253" i="13" s="1"/>
  <c r="R261" i="13"/>
  <c r="R253" i="13" s="1"/>
  <c r="E181" i="14"/>
  <c r="M181" i="14"/>
  <c r="U181" i="14"/>
  <c r="E199" i="14"/>
  <c r="M199" i="14"/>
  <c r="G216" i="14"/>
  <c r="Q216" i="14"/>
  <c r="N241" i="14"/>
  <c r="I181" i="15"/>
  <c r="I34" i="15"/>
  <c r="I241" i="15"/>
  <c r="Q181" i="15"/>
  <c r="Q34" i="15"/>
  <c r="Q241" i="15"/>
  <c r="C199" i="15"/>
  <c r="C251" i="15"/>
  <c r="K199" i="15"/>
  <c r="K251" i="15"/>
  <c r="S199" i="15"/>
  <c r="S251" i="15"/>
  <c r="K89" i="16"/>
  <c r="L52" i="16"/>
  <c r="L91" i="16"/>
  <c r="L89" i="16" s="1"/>
  <c r="L101" i="16"/>
  <c r="L164" i="4" s="1"/>
  <c r="U101" i="16"/>
  <c r="U164" i="4" s="1"/>
  <c r="U52" i="16"/>
  <c r="B160" i="17"/>
  <c r="J160" i="17"/>
  <c r="R160" i="17"/>
  <c r="F178" i="17"/>
  <c r="N178" i="17"/>
  <c r="V178" i="17"/>
  <c r="V209" i="17"/>
  <c r="J240" i="17"/>
  <c r="H240" i="17"/>
  <c r="F85" i="12"/>
  <c r="N85" i="12"/>
  <c r="V85" i="12"/>
  <c r="B87" i="12"/>
  <c r="J87" i="12"/>
  <c r="R87" i="12"/>
  <c r="D88" i="12"/>
  <c r="L88" i="12"/>
  <c r="T88" i="12"/>
  <c r="F89" i="12"/>
  <c r="N89" i="12"/>
  <c r="V89" i="12"/>
  <c r="G181" i="13"/>
  <c r="O181" i="13"/>
  <c r="W181" i="13"/>
  <c r="I251" i="13"/>
  <c r="I243" i="13" s="1"/>
  <c r="Q251" i="13"/>
  <c r="Q243" i="13" s="1"/>
  <c r="H261" i="14"/>
  <c r="H216" i="14"/>
  <c r="P261" i="14"/>
  <c r="P216" i="14"/>
  <c r="F181" i="14"/>
  <c r="F199" i="14"/>
  <c r="N199" i="14"/>
  <c r="V199" i="14"/>
  <c r="I216" i="14"/>
  <c r="R216" i="14"/>
  <c r="O241" i="14"/>
  <c r="B181" i="15"/>
  <c r="B34" i="15"/>
  <c r="J181" i="15"/>
  <c r="J34" i="15"/>
  <c r="R181" i="15"/>
  <c r="R34" i="15"/>
  <c r="D204" i="15"/>
  <c r="L204" i="15"/>
  <c r="T204" i="15"/>
  <c r="J241" i="15"/>
  <c r="F5" i="17"/>
  <c r="F226" i="17"/>
  <c r="F217" i="17" s="1"/>
  <c r="N226" i="17"/>
  <c r="N217" i="17" s="1"/>
  <c r="N5" i="17"/>
  <c r="V5" i="17"/>
  <c r="V226" i="17"/>
  <c r="V217" i="17" s="1"/>
  <c r="H184" i="17"/>
  <c r="H235" i="17"/>
  <c r="P184" i="17"/>
  <c r="P235" i="17"/>
  <c r="P229" i="17" s="1"/>
  <c r="B237" i="17"/>
  <c r="B229" i="17" s="1"/>
  <c r="B190" i="17"/>
  <c r="J237" i="17"/>
  <c r="J229" i="17" s="1"/>
  <c r="J190" i="17"/>
  <c r="R237" i="19"/>
  <c r="R190" i="17"/>
  <c r="R237" i="17"/>
  <c r="R229" i="17" s="1"/>
  <c r="D246" i="17"/>
  <c r="D203" i="17"/>
  <c r="L246" i="17"/>
  <c r="L240" i="17" s="1"/>
  <c r="L203" i="17"/>
  <c r="T246" i="17"/>
  <c r="T240" i="17" s="1"/>
  <c r="T203" i="17"/>
  <c r="F209" i="17"/>
  <c r="F248" i="17"/>
  <c r="F240" i="17" s="1"/>
  <c r="F248" i="19"/>
  <c r="N209" i="17"/>
  <c r="N248" i="17"/>
  <c r="N240" i="17" s="1"/>
  <c r="H197" i="17"/>
  <c r="P197" i="17"/>
  <c r="P217" i="17"/>
  <c r="U240" i="17"/>
  <c r="E97" i="12"/>
  <c r="E158" i="4" s="1"/>
  <c r="M97" i="12"/>
  <c r="M158" i="4" s="1"/>
  <c r="U97" i="12"/>
  <c r="U158" i="4" s="1"/>
  <c r="I99" i="12"/>
  <c r="I160" i="4" s="1"/>
  <c r="Q99" i="12"/>
  <c r="Q160" i="4" s="1"/>
  <c r="H181" i="13"/>
  <c r="P181" i="13"/>
  <c r="B251" i="13"/>
  <c r="B243" i="13" s="1"/>
  <c r="J251" i="13"/>
  <c r="J243" i="13" s="1"/>
  <c r="R251" i="13"/>
  <c r="R243" i="13" s="1"/>
  <c r="G181" i="14"/>
  <c r="W181" i="14"/>
  <c r="G199" i="14"/>
  <c r="O199" i="14"/>
  <c r="W199" i="14"/>
  <c r="J216" i="14"/>
  <c r="S216" i="14"/>
  <c r="D171" i="15"/>
  <c r="L171" i="15"/>
  <c r="T171" i="15"/>
  <c r="H171" i="15"/>
  <c r="P171" i="15"/>
  <c r="R241" i="15"/>
  <c r="S101" i="16"/>
  <c r="S164" i="4" s="1"/>
  <c r="S52" i="16"/>
  <c r="S91" i="16"/>
  <c r="D160" i="17"/>
  <c r="L160" i="17"/>
  <c r="T160" i="17"/>
  <c r="H199" i="14"/>
  <c r="P199" i="14"/>
  <c r="B216" i="14"/>
  <c r="K216" i="14"/>
  <c r="H34" i="15"/>
  <c r="G261" i="15"/>
  <c r="G115" i="15"/>
  <c r="G216" i="15"/>
  <c r="O261" i="15"/>
  <c r="O115" i="15"/>
  <c r="O216" i="15"/>
  <c r="W261" i="15"/>
  <c r="W115" i="15"/>
  <c r="W216" i="15"/>
  <c r="F204" i="15"/>
  <c r="N204" i="15"/>
  <c r="V204" i="15"/>
  <c r="D251" i="15"/>
  <c r="F261" i="15"/>
  <c r="T52" i="16"/>
  <c r="H91" i="16"/>
  <c r="H101" i="16"/>
  <c r="H164" i="4" s="1"/>
  <c r="D217" i="17"/>
  <c r="I199" i="14"/>
  <c r="Q199" i="14"/>
  <c r="C216" i="14"/>
  <c r="H261" i="15"/>
  <c r="H115" i="15"/>
  <c r="P261" i="15"/>
  <c r="P115" i="15"/>
  <c r="F171" i="15"/>
  <c r="N171" i="15"/>
  <c r="V171" i="15"/>
  <c r="B187" i="15"/>
  <c r="J187" i="15"/>
  <c r="R187" i="15"/>
  <c r="L251" i="15"/>
  <c r="E90" i="16"/>
  <c r="E71" i="16"/>
  <c r="M90" i="16"/>
  <c r="M71" i="16"/>
  <c r="U90" i="16"/>
  <c r="U71" i="16"/>
  <c r="C101" i="16"/>
  <c r="C164" i="4" s="1"/>
  <c r="C52" i="16"/>
  <c r="C91" i="16"/>
  <c r="F160" i="17"/>
  <c r="N160" i="17"/>
  <c r="V160" i="17"/>
  <c r="F171" i="17"/>
  <c r="B178" i="17"/>
  <c r="J178" i="17"/>
  <c r="R178" i="17"/>
  <c r="V240" i="17"/>
  <c r="E34" i="15"/>
  <c r="M34" i="15"/>
  <c r="U34" i="15"/>
  <c r="C115" i="15"/>
  <c r="K115" i="15"/>
  <c r="S115" i="15"/>
  <c r="C181" i="15"/>
  <c r="K181" i="15"/>
  <c r="S181" i="15"/>
  <c r="E199" i="15"/>
  <c r="M199" i="15"/>
  <c r="U199" i="15"/>
  <c r="E216" i="15"/>
  <c r="M216" i="15"/>
  <c r="U216" i="15"/>
  <c r="I251" i="15"/>
  <c r="Q251" i="15"/>
  <c r="C261" i="15"/>
  <c r="K261" i="15"/>
  <c r="S261" i="15"/>
  <c r="I71" i="16"/>
  <c r="Q71" i="16"/>
  <c r="H90" i="16"/>
  <c r="P90" i="16"/>
  <c r="I5" i="17"/>
  <c r="Q5" i="17"/>
  <c r="K209" i="17"/>
  <c r="K248" i="17"/>
  <c r="K240" i="17" s="1"/>
  <c r="S209" i="17"/>
  <c r="S248" i="17"/>
  <c r="S240" i="17" s="1"/>
  <c r="C171" i="17"/>
  <c r="K171" i="17"/>
  <c r="S171" i="17"/>
  <c r="I184" i="17"/>
  <c r="Q184" i="17"/>
  <c r="E190" i="17"/>
  <c r="M190" i="17"/>
  <c r="U190" i="17"/>
  <c r="C203" i="17"/>
  <c r="K203" i="17"/>
  <c r="S203" i="17"/>
  <c r="H209" i="17"/>
  <c r="R209" i="17"/>
  <c r="E217" i="17"/>
  <c r="M217" i="17"/>
  <c r="Q226" i="17"/>
  <c r="Q217" i="17" s="1"/>
  <c r="G229" i="17"/>
  <c r="O229" i="17"/>
  <c r="W229" i="17"/>
  <c r="D237" i="17"/>
  <c r="D229" i="17" s="1"/>
  <c r="N237" i="17"/>
  <c r="N229" i="17" s="1"/>
  <c r="B5" i="18"/>
  <c r="B166" i="18"/>
  <c r="B160" i="18" s="1"/>
  <c r="B223" i="18"/>
  <c r="J5" i="18"/>
  <c r="J166" i="18"/>
  <c r="J160" i="18" s="1"/>
  <c r="J223" i="18"/>
  <c r="R5" i="18"/>
  <c r="R166" i="18"/>
  <c r="R160" i="18" s="1"/>
  <c r="R223" i="18"/>
  <c r="F235" i="18"/>
  <c r="N235" i="18"/>
  <c r="V235" i="18"/>
  <c r="B246" i="18"/>
  <c r="J246" i="18"/>
  <c r="R246" i="18"/>
  <c r="D248" i="18"/>
  <c r="L248" i="18"/>
  <c r="T248" i="18"/>
  <c r="I171" i="18"/>
  <c r="Q235" i="18"/>
  <c r="M237" i="18"/>
  <c r="H229" i="19"/>
  <c r="H195" i="19"/>
  <c r="H191" i="19"/>
  <c r="H187" i="19"/>
  <c r="H183" i="19"/>
  <c r="H185" i="19"/>
  <c r="N235" i="19"/>
  <c r="V235" i="19"/>
  <c r="H190" i="19"/>
  <c r="P190" i="19"/>
  <c r="B246" i="19"/>
  <c r="J246" i="19"/>
  <c r="R246" i="19"/>
  <c r="L248" i="19"/>
  <c r="H160" i="19"/>
  <c r="P160" i="19"/>
  <c r="D181" i="15"/>
  <c r="L181" i="15"/>
  <c r="T181" i="15"/>
  <c r="F199" i="15"/>
  <c r="N199" i="15"/>
  <c r="V199" i="15"/>
  <c r="D261" i="15"/>
  <c r="L261" i="15"/>
  <c r="T261" i="15"/>
  <c r="E92" i="16"/>
  <c r="M92" i="16"/>
  <c r="U92" i="16"/>
  <c r="G93" i="16"/>
  <c r="O93" i="16"/>
  <c r="W93" i="16"/>
  <c r="M97" i="16"/>
  <c r="B5" i="17"/>
  <c r="J5" i="17"/>
  <c r="R5" i="17"/>
  <c r="D171" i="17"/>
  <c r="L171" i="17"/>
  <c r="B184" i="17"/>
  <c r="J184" i="17"/>
  <c r="R184" i="17"/>
  <c r="V190" i="17"/>
  <c r="I209" i="17"/>
  <c r="T209" i="17"/>
  <c r="H226" i="17"/>
  <c r="H217" i="17" s="1"/>
  <c r="R226" i="17"/>
  <c r="R217" i="17" s="1"/>
  <c r="M235" i="17"/>
  <c r="M229" i="17" s="1"/>
  <c r="P246" i="17"/>
  <c r="P240" i="17" s="1"/>
  <c r="M248" i="17"/>
  <c r="M240" i="17" s="1"/>
  <c r="I5" i="18"/>
  <c r="C166" i="18"/>
  <c r="C160" i="18" s="1"/>
  <c r="C5" i="18"/>
  <c r="K166" i="18"/>
  <c r="K160" i="18" s="1"/>
  <c r="K5" i="18"/>
  <c r="S166" i="18"/>
  <c r="S160" i="18" s="1"/>
  <c r="S5" i="18"/>
  <c r="G235" i="18"/>
  <c r="O235" i="18"/>
  <c r="W235" i="18"/>
  <c r="I237" i="18"/>
  <c r="Q237" i="18"/>
  <c r="E248" i="18"/>
  <c r="M248" i="18"/>
  <c r="U248" i="18"/>
  <c r="D160" i="18"/>
  <c r="L160" i="18"/>
  <c r="T160" i="18"/>
  <c r="Q171" i="18"/>
  <c r="U237" i="18"/>
  <c r="G235" i="19"/>
  <c r="O235" i="19"/>
  <c r="W235" i="19"/>
  <c r="C246" i="19"/>
  <c r="K246" i="19"/>
  <c r="S246" i="19"/>
  <c r="M248" i="19"/>
  <c r="B197" i="19"/>
  <c r="J197" i="19"/>
  <c r="R197" i="19"/>
  <c r="D197" i="19"/>
  <c r="L197" i="19"/>
  <c r="T197" i="19"/>
  <c r="F246" i="19"/>
  <c r="G199" i="15"/>
  <c r="O199" i="15"/>
  <c r="W199" i="15"/>
  <c r="E171" i="17"/>
  <c r="M171" i="17"/>
  <c r="U171" i="17"/>
  <c r="U209" i="17"/>
  <c r="Q237" i="17"/>
  <c r="Q229" i="17" s="1"/>
  <c r="B237" i="18"/>
  <c r="J237" i="18"/>
  <c r="R237" i="18"/>
  <c r="F248" i="18"/>
  <c r="N248" i="18"/>
  <c r="V248" i="18"/>
  <c r="P195" i="19"/>
  <c r="P191" i="19"/>
  <c r="P187" i="19"/>
  <c r="P183" i="19"/>
  <c r="P185" i="19"/>
  <c r="B237" i="19"/>
  <c r="J237" i="19"/>
  <c r="N248" i="19"/>
  <c r="V248" i="19"/>
  <c r="P246" i="19"/>
  <c r="R248" i="19"/>
  <c r="J226" i="17"/>
  <c r="J217" i="17" s="1"/>
  <c r="U226" i="17"/>
  <c r="U217" i="17" s="1"/>
  <c r="E235" i="17"/>
  <c r="E229" i="17" s="1"/>
  <c r="H237" i="17"/>
  <c r="B246" i="17"/>
  <c r="B240" i="17" s="1"/>
  <c r="R246" i="17"/>
  <c r="R240" i="17" s="1"/>
  <c r="O5" i="18"/>
  <c r="C237" i="18"/>
  <c r="K237" i="18"/>
  <c r="S237" i="18"/>
  <c r="E178" i="18"/>
  <c r="M178" i="18"/>
  <c r="U178" i="18"/>
  <c r="G178" i="18"/>
  <c r="O178" i="18"/>
  <c r="W178" i="18"/>
  <c r="C197" i="18"/>
  <c r="K197" i="18"/>
  <c r="S197" i="18"/>
  <c r="C237" i="19"/>
  <c r="K237" i="19"/>
  <c r="S237" i="19"/>
  <c r="G248" i="19"/>
  <c r="O248" i="19"/>
  <c r="W248" i="19"/>
  <c r="H192" i="19"/>
  <c r="I216" i="15"/>
  <c r="Q216" i="15"/>
  <c r="C241" i="15"/>
  <c r="K241" i="15"/>
  <c r="S241" i="15"/>
  <c r="E5" i="17"/>
  <c r="M5" i="17"/>
  <c r="G248" i="17"/>
  <c r="G240" i="17" s="1"/>
  <c r="G209" i="17"/>
  <c r="O248" i="17"/>
  <c r="O240" i="17" s="1"/>
  <c r="O209" i="17"/>
  <c r="W248" i="17"/>
  <c r="W240" i="17" s="1"/>
  <c r="W209" i="17"/>
  <c r="G171" i="17"/>
  <c r="O171" i="17"/>
  <c r="W171" i="17"/>
  <c r="U184" i="17"/>
  <c r="I190" i="17"/>
  <c r="G203" i="17"/>
  <c r="O203" i="17"/>
  <c r="W203" i="17"/>
  <c r="C209" i="17"/>
  <c r="I217" i="17"/>
  <c r="C229" i="17"/>
  <c r="K229" i="17"/>
  <c r="S229" i="17"/>
  <c r="F235" i="17"/>
  <c r="T237" i="17"/>
  <c r="T229" i="17" s="1"/>
  <c r="D248" i="17"/>
  <c r="C223" i="18"/>
  <c r="E246" i="18"/>
  <c r="B235" i="19"/>
  <c r="B61" i="19"/>
  <c r="B184" i="19" s="1"/>
  <c r="J235" i="19"/>
  <c r="J61" i="19"/>
  <c r="J190" i="19" s="1"/>
  <c r="R61" i="19"/>
  <c r="D237" i="19"/>
  <c r="D61" i="19"/>
  <c r="D184" i="19" s="1"/>
  <c r="L237" i="19"/>
  <c r="L61" i="19"/>
  <c r="L190" i="19" s="1"/>
  <c r="T237" i="19"/>
  <c r="T61" i="19"/>
  <c r="T184" i="19" s="1"/>
  <c r="N203" i="19"/>
  <c r="N246" i="19"/>
  <c r="V246" i="19"/>
  <c r="V203" i="19"/>
  <c r="H248" i="19"/>
  <c r="P248" i="19"/>
  <c r="P192" i="19"/>
  <c r="L77" i="20"/>
  <c r="L168" i="4" s="1"/>
  <c r="B216" i="15"/>
  <c r="J216" i="15"/>
  <c r="R216" i="15"/>
  <c r="D241" i="15"/>
  <c r="L241" i="15"/>
  <c r="T241" i="15"/>
  <c r="C102" i="16"/>
  <c r="C165" i="4" s="1"/>
  <c r="E103" i="16"/>
  <c r="E166" i="4" s="1"/>
  <c r="M103" i="16"/>
  <c r="M166" i="4" s="1"/>
  <c r="U103" i="16"/>
  <c r="U166" i="4" s="1"/>
  <c r="H171" i="17"/>
  <c r="P171" i="17"/>
  <c r="H203" i="17"/>
  <c r="B226" i="17"/>
  <c r="B217" i="17" s="1"/>
  <c r="E248" i="17"/>
  <c r="E240" i="17" s="1"/>
  <c r="C184" i="18"/>
  <c r="C235" i="18"/>
  <c r="K184" i="18"/>
  <c r="K235" i="18"/>
  <c r="S184" i="18"/>
  <c r="S235" i="18"/>
  <c r="G246" i="18"/>
  <c r="G203" i="18"/>
  <c r="O246" i="18"/>
  <c r="O203" i="18"/>
  <c r="W246" i="18"/>
  <c r="W203" i="18"/>
  <c r="G166" i="18"/>
  <c r="G160" i="18" s="1"/>
  <c r="K223" i="18"/>
  <c r="M246" i="18"/>
  <c r="I248" i="18"/>
  <c r="F226" i="19"/>
  <c r="F5" i="19"/>
  <c r="F171" i="19"/>
  <c r="N5" i="19"/>
  <c r="N171" i="19"/>
  <c r="V5" i="19"/>
  <c r="V226" i="19"/>
  <c r="V171" i="19"/>
  <c r="C235" i="19"/>
  <c r="K235" i="19"/>
  <c r="S235" i="19"/>
  <c r="W246" i="19"/>
  <c r="F197" i="19"/>
  <c r="N197" i="19"/>
  <c r="V197" i="19"/>
  <c r="I115" i="15"/>
  <c r="Q115" i="15"/>
  <c r="G71" i="16"/>
  <c r="O71" i="16"/>
  <c r="W71" i="16"/>
  <c r="G184" i="17"/>
  <c r="O184" i="17"/>
  <c r="W184" i="17"/>
  <c r="C190" i="17"/>
  <c r="K190" i="17"/>
  <c r="S190" i="17"/>
  <c r="I203" i="17"/>
  <c r="P209" i="17"/>
  <c r="I235" i="17"/>
  <c r="I229" i="17" s="1"/>
  <c r="L237" i="17"/>
  <c r="L229" i="17" s="1"/>
  <c r="C240" i="17"/>
  <c r="F237" i="18"/>
  <c r="N237" i="18"/>
  <c r="V237" i="18"/>
  <c r="H246" i="18"/>
  <c r="P246" i="18"/>
  <c r="I160" i="18"/>
  <c r="Q160" i="18"/>
  <c r="O166" i="18"/>
  <c r="O160" i="18" s="1"/>
  <c r="S223" i="18"/>
  <c r="U246" i="18"/>
  <c r="Q248" i="18"/>
  <c r="L235" i="19"/>
  <c r="N237" i="19"/>
  <c r="V237" i="19"/>
  <c r="B248" i="19"/>
  <c r="J248" i="19"/>
  <c r="P188" i="19"/>
  <c r="N226" i="19"/>
  <c r="P229" i="19"/>
  <c r="R235" i="19"/>
  <c r="B115" i="15"/>
  <c r="J115" i="15"/>
  <c r="R115" i="15"/>
  <c r="P5" i="17"/>
  <c r="J203" i="17"/>
  <c r="Q209" i="17"/>
  <c r="G5" i="18"/>
  <c r="W5" i="18"/>
  <c r="E235" i="18"/>
  <c r="M235" i="18"/>
  <c r="U235" i="18"/>
  <c r="I246" i="18"/>
  <c r="Q246" i="18"/>
  <c r="C248" i="18"/>
  <c r="K248" i="18"/>
  <c r="S248" i="18"/>
  <c r="W166" i="18"/>
  <c r="W160" i="18" s="1"/>
  <c r="I178" i="18"/>
  <c r="Q178" i="18"/>
  <c r="I197" i="18"/>
  <c r="Q197" i="18"/>
  <c r="E237" i="18"/>
  <c r="M235" i="19"/>
  <c r="O237" i="19"/>
  <c r="W237" i="19"/>
  <c r="C248" i="19"/>
  <c r="K248" i="19"/>
  <c r="H184" i="19"/>
  <c r="E166" i="18"/>
  <c r="E160" i="18" s="1"/>
  <c r="M166" i="18"/>
  <c r="M160" i="18" s="1"/>
  <c r="U166" i="18"/>
  <c r="U160" i="18" s="1"/>
  <c r="G171" i="18"/>
  <c r="O171" i="18"/>
  <c r="W171" i="18"/>
  <c r="E184" i="18"/>
  <c r="M184" i="18"/>
  <c r="U184" i="18"/>
  <c r="I190" i="18"/>
  <c r="Q190" i="18"/>
  <c r="C209" i="18"/>
  <c r="K209" i="18"/>
  <c r="S209" i="18"/>
  <c r="I223" i="18"/>
  <c r="Q223" i="18"/>
  <c r="C246" i="18"/>
  <c r="K246" i="18"/>
  <c r="S246" i="18"/>
  <c r="G248" i="18"/>
  <c r="O248" i="18"/>
  <c r="W248" i="18"/>
  <c r="B5" i="19"/>
  <c r="J5" i="19"/>
  <c r="R5" i="19"/>
  <c r="F61" i="19"/>
  <c r="N61" i="19"/>
  <c r="N190" i="19" s="1"/>
  <c r="V61" i="19"/>
  <c r="V184" i="19" s="1"/>
  <c r="H235" i="19"/>
  <c r="P235" i="19"/>
  <c r="D246" i="19"/>
  <c r="L246" i="19"/>
  <c r="T246" i="19"/>
  <c r="B190" i="19"/>
  <c r="B203" i="19"/>
  <c r="J203" i="19"/>
  <c r="R203" i="19"/>
  <c r="N209" i="19"/>
  <c r="V209" i="19"/>
  <c r="B226" i="19"/>
  <c r="L226" i="19"/>
  <c r="D235" i="19"/>
  <c r="F237" i="19"/>
  <c r="P237" i="19"/>
  <c r="D248" i="19"/>
  <c r="G141" i="21"/>
  <c r="G132" i="21" s="1"/>
  <c r="G192" i="21"/>
  <c r="G183" i="21" s="1"/>
  <c r="O141" i="21"/>
  <c r="O132" i="21" s="1"/>
  <c r="O192" i="21"/>
  <c r="O183" i="21" s="1"/>
  <c r="W141" i="21"/>
  <c r="W132" i="21" s="1"/>
  <c r="W192" i="21"/>
  <c r="W183" i="21" s="1"/>
  <c r="I153" i="21"/>
  <c r="I201" i="21"/>
  <c r="Q153" i="21"/>
  <c r="Q201" i="21"/>
  <c r="C157" i="21"/>
  <c r="C202" i="21"/>
  <c r="K157" i="21"/>
  <c r="K202" i="21"/>
  <c r="S157" i="21"/>
  <c r="S202" i="21"/>
  <c r="G211" i="21"/>
  <c r="G171" i="21"/>
  <c r="O211" i="21"/>
  <c r="O171" i="21"/>
  <c r="W211" i="21"/>
  <c r="W205" i="21" s="1"/>
  <c r="W171" i="21"/>
  <c r="I213" i="21"/>
  <c r="I175" i="21"/>
  <c r="K141" i="21"/>
  <c r="E146" i="21"/>
  <c r="M146" i="21"/>
  <c r="U146" i="21"/>
  <c r="E160" i="21"/>
  <c r="D183" i="21"/>
  <c r="L183" i="21"/>
  <c r="T183" i="21"/>
  <c r="H183" i="21"/>
  <c r="P183" i="21"/>
  <c r="E192" i="22"/>
  <c r="M192" i="22"/>
  <c r="U192" i="22"/>
  <c r="I202" i="22"/>
  <c r="Q202" i="22"/>
  <c r="C203" i="22"/>
  <c r="K203" i="22"/>
  <c r="S203" i="22"/>
  <c r="G213" i="22"/>
  <c r="O213" i="22"/>
  <c r="W213" i="22"/>
  <c r="H161" i="23"/>
  <c r="H158" i="23"/>
  <c r="H154" i="23"/>
  <c r="H163" i="23"/>
  <c r="H155" i="23"/>
  <c r="H151" i="23"/>
  <c r="P161" i="23"/>
  <c r="P158" i="23"/>
  <c r="P154" i="23"/>
  <c r="P163" i="23"/>
  <c r="P155" i="23"/>
  <c r="P151" i="23"/>
  <c r="B158" i="23"/>
  <c r="B154" i="23"/>
  <c r="B163" i="23"/>
  <c r="B155" i="23"/>
  <c r="B161" i="23"/>
  <c r="B151" i="23"/>
  <c r="J158" i="23"/>
  <c r="J154" i="23"/>
  <c r="J163" i="23"/>
  <c r="J161" i="23"/>
  <c r="J151" i="23"/>
  <c r="R158" i="23"/>
  <c r="R154" i="23"/>
  <c r="R163" i="23"/>
  <c r="R155" i="23"/>
  <c r="R161" i="23"/>
  <c r="R151" i="23"/>
  <c r="H170" i="23"/>
  <c r="H172" i="23"/>
  <c r="H165" i="23" s="1"/>
  <c r="H176" i="23"/>
  <c r="H179" i="23"/>
  <c r="P170" i="23"/>
  <c r="P179" i="23"/>
  <c r="P172" i="23"/>
  <c r="P176" i="23"/>
  <c r="B179" i="23"/>
  <c r="B170" i="23"/>
  <c r="J179" i="23"/>
  <c r="J170" i="23"/>
  <c r="J165" i="23" s="1"/>
  <c r="J176" i="23"/>
  <c r="J172" i="23"/>
  <c r="D5" i="18"/>
  <c r="L5" i="18"/>
  <c r="T5" i="18"/>
  <c r="F166" i="18"/>
  <c r="F160" i="18" s="1"/>
  <c r="N166" i="18"/>
  <c r="N160" i="18" s="1"/>
  <c r="V166" i="18"/>
  <c r="V160" i="18" s="1"/>
  <c r="H171" i="18"/>
  <c r="P171" i="18"/>
  <c r="F184" i="18"/>
  <c r="N184" i="18"/>
  <c r="V184" i="18"/>
  <c r="B190" i="18"/>
  <c r="J190" i="18"/>
  <c r="R190" i="18"/>
  <c r="H203" i="18"/>
  <c r="P203" i="18"/>
  <c r="D209" i="18"/>
  <c r="L209" i="18"/>
  <c r="T209" i="18"/>
  <c r="H235" i="18"/>
  <c r="P235" i="18"/>
  <c r="D237" i="18"/>
  <c r="L237" i="18"/>
  <c r="T237" i="18"/>
  <c r="D246" i="18"/>
  <c r="L246" i="18"/>
  <c r="T246" i="18"/>
  <c r="H248" i="18"/>
  <c r="P248" i="18"/>
  <c r="G61" i="19"/>
  <c r="G184" i="19" s="1"/>
  <c r="O61" i="19"/>
  <c r="O184" i="19" s="1"/>
  <c r="W61" i="19"/>
  <c r="W190" i="19" s="1"/>
  <c r="I235" i="19"/>
  <c r="Q235" i="19"/>
  <c r="E246" i="19"/>
  <c r="M246" i="19"/>
  <c r="U246" i="19"/>
  <c r="G171" i="19"/>
  <c r="O171" i="19"/>
  <c r="W171" i="19"/>
  <c r="C190" i="19"/>
  <c r="K190" i="19"/>
  <c r="S190" i="19"/>
  <c r="C203" i="19"/>
  <c r="K203" i="19"/>
  <c r="S203" i="19"/>
  <c r="G209" i="19"/>
  <c r="O209" i="19"/>
  <c r="W209" i="19"/>
  <c r="M226" i="19"/>
  <c r="C229" i="19"/>
  <c r="E235" i="19"/>
  <c r="G237" i="19"/>
  <c r="Q237" i="19"/>
  <c r="O246" i="19"/>
  <c r="E248" i="19"/>
  <c r="C69" i="20"/>
  <c r="C51" i="20"/>
  <c r="K69" i="20"/>
  <c r="K51" i="20"/>
  <c r="S69" i="20"/>
  <c r="S51" i="20"/>
  <c r="E78" i="20"/>
  <c r="E169" i="4" s="1"/>
  <c r="E70" i="20"/>
  <c r="M78" i="20"/>
  <c r="M169" i="4" s="1"/>
  <c r="M70" i="20"/>
  <c r="U78" i="20"/>
  <c r="U169" i="4" s="1"/>
  <c r="U70" i="20"/>
  <c r="G71" i="20"/>
  <c r="O71" i="20"/>
  <c r="W71" i="20"/>
  <c r="H69" i="20"/>
  <c r="B70" i="20"/>
  <c r="R70" i="20"/>
  <c r="L71" i="20"/>
  <c r="V79" i="20"/>
  <c r="V170" i="4" s="1"/>
  <c r="G153" i="21"/>
  <c r="O157" i="21"/>
  <c r="I205" i="21"/>
  <c r="Q205" i="21"/>
  <c r="F5" i="18"/>
  <c r="N5" i="18"/>
  <c r="V5" i="18"/>
  <c r="H166" i="18"/>
  <c r="H160" i="18" s="1"/>
  <c r="P166" i="18"/>
  <c r="P160" i="18" s="1"/>
  <c r="B171" i="18"/>
  <c r="J171" i="18"/>
  <c r="R171" i="18"/>
  <c r="B203" i="18"/>
  <c r="J203" i="18"/>
  <c r="R203" i="18"/>
  <c r="F209" i="18"/>
  <c r="N209" i="18"/>
  <c r="V209" i="18"/>
  <c r="D223" i="18"/>
  <c r="L223" i="18"/>
  <c r="T223" i="18"/>
  <c r="B235" i="18"/>
  <c r="J235" i="18"/>
  <c r="R235" i="18"/>
  <c r="F246" i="18"/>
  <c r="N246" i="18"/>
  <c r="V246" i="18"/>
  <c r="B248" i="18"/>
  <c r="J248" i="18"/>
  <c r="R248" i="18"/>
  <c r="E5" i="19"/>
  <c r="M5" i="19"/>
  <c r="U5" i="19"/>
  <c r="I61" i="19"/>
  <c r="I190" i="19" s="1"/>
  <c r="Q61" i="19"/>
  <c r="Q190" i="19" s="1"/>
  <c r="E237" i="19"/>
  <c r="M237" i="19"/>
  <c r="U237" i="19"/>
  <c r="I248" i="19"/>
  <c r="Q248" i="19"/>
  <c r="I171" i="19"/>
  <c r="Q171" i="19"/>
  <c r="C185" i="19"/>
  <c r="K185" i="19"/>
  <c r="S185" i="19"/>
  <c r="E203" i="19"/>
  <c r="M203" i="19"/>
  <c r="U203" i="19"/>
  <c r="I209" i="19"/>
  <c r="Q209" i="19"/>
  <c r="E226" i="19"/>
  <c r="I237" i="19"/>
  <c r="G246" i="19"/>
  <c r="Q246" i="19"/>
  <c r="S248" i="19"/>
  <c r="E77" i="20"/>
  <c r="E168" i="4" s="1"/>
  <c r="U77" i="20"/>
  <c r="U168" i="4" s="1"/>
  <c r="H78" i="20"/>
  <c r="H169" i="4" s="1"/>
  <c r="F79" i="20"/>
  <c r="D194" i="21"/>
  <c r="L194" i="21"/>
  <c r="T194" i="21"/>
  <c r="S141" i="21"/>
  <c r="S132" i="21" s="1"/>
  <c r="W153" i="21"/>
  <c r="W157" i="21"/>
  <c r="M160" i="21"/>
  <c r="G194" i="21"/>
  <c r="O194" i="21"/>
  <c r="W194" i="21"/>
  <c r="C171" i="18"/>
  <c r="K171" i="18"/>
  <c r="S171" i="18"/>
  <c r="G237" i="18"/>
  <c r="O237" i="18"/>
  <c r="W237" i="18"/>
  <c r="J171" i="19"/>
  <c r="R171" i="19"/>
  <c r="B209" i="19"/>
  <c r="J209" i="19"/>
  <c r="T235" i="19"/>
  <c r="H246" i="19"/>
  <c r="T248" i="19"/>
  <c r="J77" i="20"/>
  <c r="J168" i="4" s="1"/>
  <c r="J79" i="20"/>
  <c r="J170" i="4" s="1"/>
  <c r="E201" i="21"/>
  <c r="E194" i="21" s="1"/>
  <c r="E153" i="21"/>
  <c r="M201" i="21"/>
  <c r="M194" i="21" s="1"/>
  <c r="M153" i="21"/>
  <c r="U201" i="21"/>
  <c r="U194" i="21" s="1"/>
  <c r="U153" i="21"/>
  <c r="I203" i="21"/>
  <c r="I160" i="21"/>
  <c r="Q203" i="21"/>
  <c r="Q160" i="21"/>
  <c r="C171" i="21"/>
  <c r="C211" i="21"/>
  <c r="C205" i="21" s="1"/>
  <c r="K171" i="21"/>
  <c r="K211" i="21"/>
  <c r="K205" i="21" s="1"/>
  <c r="S171" i="21"/>
  <c r="S211" i="21"/>
  <c r="S205" i="21" s="1"/>
  <c r="E213" i="21"/>
  <c r="E175" i="21"/>
  <c r="M213" i="21"/>
  <c r="M175" i="21"/>
  <c r="U213" i="21"/>
  <c r="U175" i="21"/>
  <c r="D205" i="21"/>
  <c r="L205" i="21"/>
  <c r="T205" i="21"/>
  <c r="F205" i="21"/>
  <c r="N205" i="21"/>
  <c r="V205" i="21"/>
  <c r="B132" i="22"/>
  <c r="D171" i="18"/>
  <c r="L171" i="18"/>
  <c r="T171" i="18"/>
  <c r="D235" i="18"/>
  <c r="L235" i="18"/>
  <c r="T235" i="18"/>
  <c r="H237" i="18"/>
  <c r="P237" i="18"/>
  <c r="C184" i="19"/>
  <c r="K184" i="19"/>
  <c r="S184" i="19"/>
  <c r="C188" i="19"/>
  <c r="K188" i="19"/>
  <c r="S188" i="19"/>
  <c r="C192" i="19"/>
  <c r="K192" i="19"/>
  <c r="S192" i="19"/>
  <c r="W203" i="19"/>
  <c r="C209" i="19"/>
  <c r="K209" i="19"/>
  <c r="S229" i="19"/>
  <c r="U235" i="19"/>
  <c r="I246" i="19"/>
  <c r="U248" i="19"/>
  <c r="G77" i="20"/>
  <c r="G168" i="4" s="1"/>
  <c r="G69" i="20"/>
  <c r="O69" i="20"/>
  <c r="W77" i="20"/>
  <c r="W168" i="4" s="1"/>
  <c r="W69" i="20"/>
  <c r="I70" i="20"/>
  <c r="Q70" i="20"/>
  <c r="C79" i="20"/>
  <c r="C170" i="4" s="1"/>
  <c r="C71" i="20"/>
  <c r="K79" i="20"/>
  <c r="K170" i="4" s="1"/>
  <c r="K71" i="20"/>
  <c r="S79" i="20"/>
  <c r="S170" i="4" s="1"/>
  <c r="S71" i="20"/>
  <c r="N77" i="20"/>
  <c r="N168" i="4" s="1"/>
  <c r="L78" i="20"/>
  <c r="L169" i="4" s="1"/>
  <c r="K132" i="21"/>
  <c r="I183" i="21"/>
  <c r="Q183" i="21"/>
  <c r="C132" i="22"/>
  <c r="K132" i="22"/>
  <c r="S132" i="22"/>
  <c r="D137" i="23"/>
  <c r="D57" i="20"/>
  <c r="D56" i="20" s="1"/>
  <c r="D140" i="23"/>
  <c r="D144" i="23"/>
  <c r="D139" i="23"/>
  <c r="D143" i="23"/>
  <c r="L137" i="23"/>
  <c r="L57" i="20"/>
  <c r="L56" i="20" s="1"/>
  <c r="L139" i="23"/>
  <c r="L143" i="23"/>
  <c r="L140" i="23"/>
  <c r="L144" i="23"/>
  <c r="T137" i="23"/>
  <c r="T57" i="20"/>
  <c r="T56" i="20" s="1"/>
  <c r="T140" i="23"/>
  <c r="T144" i="23"/>
  <c r="T139" i="23"/>
  <c r="T143" i="23"/>
  <c r="E171" i="18"/>
  <c r="M171" i="18"/>
  <c r="U171" i="18"/>
  <c r="T171" i="19"/>
  <c r="L209" i="19"/>
  <c r="L51" i="20"/>
  <c r="V51" i="20"/>
  <c r="B69" i="20"/>
  <c r="R69" i="20"/>
  <c r="P78" i="20"/>
  <c r="P169" i="4" s="1"/>
  <c r="E192" i="21"/>
  <c r="E183" i="21" s="1"/>
  <c r="E141" i="21"/>
  <c r="E132" i="21" s="1"/>
  <c r="M192" i="21"/>
  <c r="M183" i="21" s="1"/>
  <c r="M141" i="21"/>
  <c r="M132" i="21" s="1"/>
  <c r="U192" i="21"/>
  <c r="U183" i="21" s="1"/>
  <c r="U141" i="21"/>
  <c r="U132" i="21" s="1"/>
  <c r="I157" i="21"/>
  <c r="I202" i="21"/>
  <c r="Q157" i="21"/>
  <c r="Q202" i="21"/>
  <c r="C203" i="21"/>
  <c r="C160" i="21"/>
  <c r="K203" i="21"/>
  <c r="K160" i="21"/>
  <c r="S203" i="21"/>
  <c r="S160" i="21"/>
  <c r="E211" i="21"/>
  <c r="E171" i="21"/>
  <c r="M211" i="21"/>
  <c r="M171" i="21"/>
  <c r="U211" i="21"/>
  <c r="U171" i="21"/>
  <c r="G213" i="21"/>
  <c r="G175" i="21"/>
  <c r="O213" i="21"/>
  <c r="O175" i="21"/>
  <c r="W213" i="21"/>
  <c r="W175" i="21"/>
  <c r="G146" i="21"/>
  <c r="O146" i="21"/>
  <c r="W146" i="21"/>
  <c r="U160" i="21"/>
  <c r="I203" i="22"/>
  <c r="Q203" i="22"/>
  <c r="C211" i="22"/>
  <c r="K211" i="22"/>
  <c r="S211" i="22"/>
  <c r="E213" i="22"/>
  <c r="M213" i="22"/>
  <c r="U213" i="22"/>
  <c r="F171" i="18"/>
  <c r="N171" i="18"/>
  <c r="V171" i="18"/>
  <c r="I5" i="19"/>
  <c r="Q5" i="19"/>
  <c r="E61" i="19"/>
  <c r="M61" i="19"/>
  <c r="M184" i="19" s="1"/>
  <c r="U61" i="19"/>
  <c r="U184" i="19" s="1"/>
  <c r="U171" i="19"/>
  <c r="C183" i="19"/>
  <c r="K183" i="19"/>
  <c r="S183" i="19"/>
  <c r="C187" i="19"/>
  <c r="K187" i="19"/>
  <c r="S187" i="19"/>
  <c r="C191" i="19"/>
  <c r="K191" i="19"/>
  <c r="S191" i="19"/>
  <c r="K195" i="19"/>
  <c r="M209" i="19"/>
  <c r="M51" i="20"/>
  <c r="W51" i="20"/>
  <c r="I69" i="20"/>
  <c r="Q77" i="20"/>
  <c r="Q168" i="4" s="1"/>
  <c r="Q69" i="20"/>
  <c r="C78" i="20"/>
  <c r="C169" i="4" s="1"/>
  <c r="C70" i="20"/>
  <c r="K78" i="20"/>
  <c r="K169" i="4" s="1"/>
  <c r="K70" i="20"/>
  <c r="S78" i="20"/>
  <c r="S169" i="4" s="1"/>
  <c r="S70" i="20"/>
  <c r="E79" i="20"/>
  <c r="E170" i="4" s="1"/>
  <c r="E71" i="20"/>
  <c r="M79" i="20"/>
  <c r="M170" i="4" s="1"/>
  <c r="M71" i="20"/>
  <c r="U79" i="20"/>
  <c r="U170" i="4" s="1"/>
  <c r="U71" i="20"/>
  <c r="R77" i="20"/>
  <c r="R168" i="4" s="1"/>
  <c r="G157" i="21"/>
  <c r="C183" i="21"/>
  <c r="K183" i="21"/>
  <c r="S183" i="21"/>
  <c r="I161" i="23"/>
  <c r="I158" i="23"/>
  <c r="I154" i="23"/>
  <c r="I163" i="23"/>
  <c r="I155" i="23"/>
  <c r="I151" i="23"/>
  <c r="I61" i="20"/>
  <c r="I114" i="4" s="1"/>
  <c r="Q161" i="23"/>
  <c r="Q158" i="23"/>
  <c r="Q154" i="23"/>
  <c r="Q163" i="23"/>
  <c r="Q155" i="23"/>
  <c r="Q151" i="23"/>
  <c r="Q61" i="20"/>
  <c r="Q114" i="4" s="1"/>
  <c r="C158" i="23"/>
  <c r="C154" i="23"/>
  <c r="C163" i="23"/>
  <c r="C155" i="23"/>
  <c r="C161" i="23"/>
  <c r="C151" i="23"/>
  <c r="K158" i="23"/>
  <c r="K154" i="23"/>
  <c r="K163" i="23"/>
  <c r="K155" i="23"/>
  <c r="K161" i="23"/>
  <c r="K151" i="23"/>
  <c r="S158" i="23"/>
  <c r="S154" i="23"/>
  <c r="S163" i="23"/>
  <c r="S155" i="23"/>
  <c r="S161" i="23"/>
  <c r="S151" i="23"/>
  <c r="H141" i="21"/>
  <c r="H132" i="21" s="1"/>
  <c r="P141" i="21"/>
  <c r="P132" i="21" s="1"/>
  <c r="D153" i="21"/>
  <c r="L153" i="21"/>
  <c r="T153" i="21"/>
  <c r="D157" i="21"/>
  <c r="L157" i="21"/>
  <c r="T157" i="21"/>
  <c r="B160" i="21"/>
  <c r="J160" i="21"/>
  <c r="R160" i="21"/>
  <c r="D171" i="21"/>
  <c r="L171" i="21"/>
  <c r="T171" i="21"/>
  <c r="D175" i="21"/>
  <c r="L175" i="21"/>
  <c r="T175" i="21"/>
  <c r="F192" i="21"/>
  <c r="F183" i="21" s="1"/>
  <c r="N192" i="21"/>
  <c r="N183" i="21" s="1"/>
  <c r="V192" i="21"/>
  <c r="V183" i="21" s="1"/>
  <c r="F201" i="21"/>
  <c r="F194" i="21" s="1"/>
  <c r="N201" i="21"/>
  <c r="N194" i="21" s="1"/>
  <c r="V201" i="21"/>
  <c r="V194" i="21" s="1"/>
  <c r="H202" i="21"/>
  <c r="P202" i="21"/>
  <c r="H211" i="21"/>
  <c r="H205" i="21" s="1"/>
  <c r="P211" i="21"/>
  <c r="P205" i="21" s="1"/>
  <c r="E141" i="22"/>
  <c r="E132" i="22" s="1"/>
  <c r="M141" i="22"/>
  <c r="M132" i="22" s="1"/>
  <c r="U141" i="22"/>
  <c r="U132" i="22" s="1"/>
  <c r="I153" i="22"/>
  <c r="Q153" i="22"/>
  <c r="I157" i="22"/>
  <c r="Q157" i="22"/>
  <c r="G160" i="22"/>
  <c r="O160" i="22"/>
  <c r="W160" i="22"/>
  <c r="I171" i="22"/>
  <c r="Q171" i="22"/>
  <c r="I175" i="22"/>
  <c r="Q175" i="22"/>
  <c r="C192" i="22"/>
  <c r="K192" i="22"/>
  <c r="S192" i="22"/>
  <c r="C201" i="22"/>
  <c r="K201" i="22"/>
  <c r="S201" i="22"/>
  <c r="E202" i="22"/>
  <c r="M202" i="22"/>
  <c r="U202" i="22"/>
  <c r="E211" i="22"/>
  <c r="M211" i="22"/>
  <c r="U211" i="22"/>
  <c r="B201" i="23"/>
  <c r="B153" i="23"/>
  <c r="J201" i="23"/>
  <c r="J153" i="23"/>
  <c r="R201" i="23"/>
  <c r="R153" i="23"/>
  <c r="D202" i="23"/>
  <c r="D157" i="23"/>
  <c r="L202" i="23"/>
  <c r="L157" i="23"/>
  <c r="T202" i="23"/>
  <c r="T157" i="23"/>
  <c r="F203" i="23"/>
  <c r="F160" i="23"/>
  <c r="N203" i="23"/>
  <c r="N160" i="23"/>
  <c r="V203" i="23"/>
  <c r="V160" i="23"/>
  <c r="B171" i="23"/>
  <c r="B211" i="23"/>
  <c r="J171" i="23"/>
  <c r="J211" i="23"/>
  <c r="R211" i="23"/>
  <c r="D213" i="23"/>
  <c r="D175" i="23"/>
  <c r="L213" i="23"/>
  <c r="L175" i="23"/>
  <c r="T213" i="23"/>
  <c r="T175" i="23"/>
  <c r="H137" i="23"/>
  <c r="V137" i="23"/>
  <c r="N139" i="23"/>
  <c r="R141" i="23"/>
  <c r="B143" i="23"/>
  <c r="R143" i="23"/>
  <c r="H183" i="23"/>
  <c r="B153" i="22"/>
  <c r="J153" i="22"/>
  <c r="R153" i="22"/>
  <c r="H160" i="22"/>
  <c r="P160" i="22"/>
  <c r="B171" i="22"/>
  <c r="J171" i="22"/>
  <c r="R171" i="22"/>
  <c r="B175" i="22"/>
  <c r="J175" i="22"/>
  <c r="R175" i="22"/>
  <c r="D192" i="22"/>
  <c r="L192" i="22"/>
  <c r="T192" i="22"/>
  <c r="D201" i="22"/>
  <c r="L201" i="22"/>
  <c r="T201" i="22"/>
  <c r="F202" i="22"/>
  <c r="N202" i="22"/>
  <c r="V202" i="22"/>
  <c r="F211" i="22"/>
  <c r="N211" i="22"/>
  <c r="V211" i="22"/>
  <c r="E144" i="23"/>
  <c r="E140" i="23"/>
  <c r="E137" i="23"/>
  <c r="M144" i="23"/>
  <c r="M140" i="23"/>
  <c r="M137" i="23"/>
  <c r="U144" i="23"/>
  <c r="U140" i="23"/>
  <c r="U137" i="23"/>
  <c r="G192" i="23"/>
  <c r="G141" i="23"/>
  <c r="O192" i="23"/>
  <c r="O183" i="23" s="1"/>
  <c r="O141" i="23"/>
  <c r="W192" i="23"/>
  <c r="W183" i="23" s="1"/>
  <c r="W141" i="23"/>
  <c r="C201" i="23"/>
  <c r="C153" i="23"/>
  <c r="K201" i="23"/>
  <c r="K153" i="23"/>
  <c r="S201" i="23"/>
  <c r="S153" i="23"/>
  <c r="E202" i="23"/>
  <c r="E157" i="23"/>
  <c r="M202" i="23"/>
  <c r="M157" i="23"/>
  <c r="U202" i="23"/>
  <c r="U157" i="23"/>
  <c r="G203" i="23"/>
  <c r="O203" i="23"/>
  <c r="W203" i="23"/>
  <c r="I179" i="23"/>
  <c r="I172" i="23"/>
  <c r="I170" i="23"/>
  <c r="I176" i="23"/>
  <c r="Q179" i="23"/>
  <c r="Q172" i="23"/>
  <c r="Q170" i="23"/>
  <c r="Q176" i="23"/>
  <c r="C211" i="23"/>
  <c r="C171" i="23"/>
  <c r="K171" i="23"/>
  <c r="K211" i="23"/>
  <c r="S171" i="23"/>
  <c r="S211" i="23"/>
  <c r="E213" i="23"/>
  <c r="E175" i="23"/>
  <c r="M213" i="23"/>
  <c r="M175" i="23"/>
  <c r="U213" i="23"/>
  <c r="U175" i="23"/>
  <c r="F141" i="23"/>
  <c r="V141" i="23"/>
  <c r="N144" i="23"/>
  <c r="I183" i="23"/>
  <c r="Q183" i="23"/>
  <c r="F157" i="21"/>
  <c r="N157" i="21"/>
  <c r="V157" i="21"/>
  <c r="D160" i="21"/>
  <c r="L160" i="21"/>
  <c r="T160" i="21"/>
  <c r="F171" i="21"/>
  <c r="N171" i="21"/>
  <c r="V171" i="21"/>
  <c r="F175" i="21"/>
  <c r="N175" i="21"/>
  <c r="V175" i="21"/>
  <c r="H201" i="21"/>
  <c r="P201" i="21"/>
  <c r="B202" i="21"/>
  <c r="J202" i="21"/>
  <c r="R202" i="21"/>
  <c r="B211" i="21"/>
  <c r="B205" i="21" s="1"/>
  <c r="J211" i="21"/>
  <c r="J205" i="21" s="1"/>
  <c r="R211" i="21"/>
  <c r="R205" i="21" s="1"/>
  <c r="G141" i="22"/>
  <c r="G132" i="22" s="1"/>
  <c r="O141" i="22"/>
  <c r="O132" i="22" s="1"/>
  <c r="W141" i="22"/>
  <c r="W132" i="22" s="1"/>
  <c r="C157" i="22"/>
  <c r="K157" i="22"/>
  <c r="S157" i="22"/>
  <c r="I160" i="22"/>
  <c r="Q160" i="22"/>
  <c r="C171" i="22"/>
  <c r="K171" i="22"/>
  <c r="S171" i="22"/>
  <c r="C175" i="22"/>
  <c r="K175" i="22"/>
  <c r="S175" i="22"/>
  <c r="E201" i="22"/>
  <c r="M201" i="22"/>
  <c r="U201" i="22"/>
  <c r="G202" i="22"/>
  <c r="O202" i="22"/>
  <c r="W202" i="22"/>
  <c r="G211" i="22"/>
  <c r="O211" i="22"/>
  <c r="W211" i="22"/>
  <c r="D153" i="23"/>
  <c r="D201" i="23"/>
  <c r="L201" i="23"/>
  <c r="L153" i="23"/>
  <c r="T201" i="23"/>
  <c r="T153" i="23"/>
  <c r="F157" i="23"/>
  <c r="F202" i="23"/>
  <c r="N202" i="23"/>
  <c r="N157" i="23"/>
  <c r="V202" i="23"/>
  <c r="V157" i="23"/>
  <c r="H203" i="23"/>
  <c r="H160" i="23"/>
  <c r="P203" i="23"/>
  <c r="P160" i="23"/>
  <c r="D211" i="23"/>
  <c r="D205" i="23" s="1"/>
  <c r="D171" i="23"/>
  <c r="L211" i="23"/>
  <c r="L171" i="23"/>
  <c r="T211" i="23"/>
  <c r="T171" i="23"/>
  <c r="F213" i="23"/>
  <c r="F175" i="23"/>
  <c r="N213" i="23"/>
  <c r="N175" i="23"/>
  <c r="V213" i="23"/>
  <c r="V175" i="23"/>
  <c r="J137" i="23"/>
  <c r="N140" i="23"/>
  <c r="H141" i="23"/>
  <c r="E143" i="23"/>
  <c r="U143" i="23"/>
  <c r="R183" i="23"/>
  <c r="H141" i="22"/>
  <c r="H132" i="22" s="1"/>
  <c r="P141" i="22"/>
  <c r="P132" i="22" s="1"/>
  <c r="D157" i="22"/>
  <c r="L157" i="22"/>
  <c r="T157" i="22"/>
  <c r="B160" i="22"/>
  <c r="J160" i="22"/>
  <c r="R160" i="22"/>
  <c r="D171" i="22"/>
  <c r="L171" i="22"/>
  <c r="T171" i="22"/>
  <c r="D175" i="22"/>
  <c r="L175" i="22"/>
  <c r="T175" i="22"/>
  <c r="F201" i="22"/>
  <c r="N201" i="22"/>
  <c r="V201" i="22"/>
  <c r="H202" i="22"/>
  <c r="P202" i="22"/>
  <c r="H211" i="22"/>
  <c r="P211" i="22"/>
  <c r="G143" i="23"/>
  <c r="G139" i="23"/>
  <c r="O143" i="23"/>
  <c r="O139" i="23"/>
  <c r="W143" i="23"/>
  <c r="W139" i="23"/>
  <c r="E201" i="23"/>
  <c r="E153" i="23"/>
  <c r="M201" i="23"/>
  <c r="M153" i="23"/>
  <c r="U201" i="23"/>
  <c r="U153" i="23"/>
  <c r="G202" i="23"/>
  <c r="O202" i="23"/>
  <c r="W202" i="23"/>
  <c r="I203" i="23"/>
  <c r="I160" i="23"/>
  <c r="Q203" i="23"/>
  <c r="Q160" i="23"/>
  <c r="C176" i="23"/>
  <c r="C172" i="23"/>
  <c r="C179" i="23"/>
  <c r="C170" i="23"/>
  <c r="K176" i="23"/>
  <c r="K172" i="23"/>
  <c r="K170" i="23"/>
  <c r="K179" i="23"/>
  <c r="S176" i="23"/>
  <c r="S172" i="23"/>
  <c r="S179" i="23"/>
  <c r="S170" i="23"/>
  <c r="E211" i="23"/>
  <c r="E171" i="23"/>
  <c r="M211" i="23"/>
  <c r="M205" i="23" s="1"/>
  <c r="M171" i="23"/>
  <c r="N137" i="23"/>
  <c r="E139" i="23"/>
  <c r="U139" i="23"/>
  <c r="O140" i="23"/>
  <c r="I141" i="23"/>
  <c r="F143" i="23"/>
  <c r="V143" i="23"/>
  <c r="D141" i="21"/>
  <c r="D132" i="21" s="1"/>
  <c r="L141" i="21"/>
  <c r="L132" i="21" s="1"/>
  <c r="T141" i="21"/>
  <c r="T132" i="21" s="1"/>
  <c r="F160" i="21"/>
  <c r="N160" i="21"/>
  <c r="V160" i="21"/>
  <c r="H175" i="21"/>
  <c r="P175" i="21"/>
  <c r="B201" i="21"/>
  <c r="J201" i="21"/>
  <c r="R201" i="21"/>
  <c r="I141" i="22"/>
  <c r="I132" i="22" s="1"/>
  <c r="Q141" i="22"/>
  <c r="Q132" i="22" s="1"/>
  <c r="C160" i="22"/>
  <c r="K160" i="22"/>
  <c r="S160" i="22"/>
  <c r="E175" i="22"/>
  <c r="M175" i="22"/>
  <c r="U175" i="22"/>
  <c r="G201" i="22"/>
  <c r="O201" i="22"/>
  <c r="W201" i="22"/>
  <c r="H143" i="23"/>
  <c r="H139" i="23"/>
  <c r="P143" i="23"/>
  <c r="P139" i="23"/>
  <c r="D163" i="23"/>
  <c r="D155" i="23"/>
  <c r="D161" i="23"/>
  <c r="D158" i="23"/>
  <c r="D154" i="23"/>
  <c r="D146" i="23" s="1"/>
  <c r="L163" i="23"/>
  <c r="L155" i="23"/>
  <c r="L161" i="23"/>
  <c r="L158" i="23"/>
  <c r="L154" i="23"/>
  <c r="T163" i="23"/>
  <c r="T155" i="23"/>
  <c r="T161" i="23"/>
  <c r="T158" i="23"/>
  <c r="T154" i="23"/>
  <c r="F201" i="23"/>
  <c r="F153" i="23"/>
  <c r="N201" i="23"/>
  <c r="N153" i="23"/>
  <c r="V201" i="23"/>
  <c r="V153" i="23"/>
  <c r="H202" i="23"/>
  <c r="H157" i="23"/>
  <c r="P202" i="23"/>
  <c r="P157" i="23"/>
  <c r="B203" i="23"/>
  <c r="B160" i="23"/>
  <c r="J203" i="23"/>
  <c r="J160" i="23"/>
  <c r="R203" i="23"/>
  <c r="R160" i="23"/>
  <c r="D176" i="23"/>
  <c r="D172" i="23"/>
  <c r="D179" i="23"/>
  <c r="D170" i="23"/>
  <c r="L176" i="23"/>
  <c r="L172" i="23"/>
  <c r="L179" i="23"/>
  <c r="L170" i="23"/>
  <c r="T176" i="23"/>
  <c r="T172" i="23"/>
  <c r="T170" i="23"/>
  <c r="T179" i="23"/>
  <c r="F211" i="23"/>
  <c r="F205" i="23" s="1"/>
  <c r="F171" i="23"/>
  <c r="N211" i="23"/>
  <c r="N171" i="23"/>
  <c r="V211" i="23"/>
  <c r="V205" i="23" s="1"/>
  <c r="V171" i="23"/>
  <c r="H213" i="23"/>
  <c r="H175" i="23"/>
  <c r="P213" i="23"/>
  <c r="P175" i="23"/>
  <c r="O137" i="23"/>
  <c r="F139" i="23"/>
  <c r="V139" i="23"/>
  <c r="P140" i="23"/>
  <c r="J141" i="23"/>
  <c r="J143" i="23"/>
  <c r="N183" i="23"/>
  <c r="V183" i="23"/>
  <c r="B183" i="23"/>
  <c r="J183" i="23"/>
  <c r="Q175" i="21"/>
  <c r="C201" i="21"/>
  <c r="K201" i="21"/>
  <c r="S201" i="21"/>
  <c r="B141" i="22"/>
  <c r="J141" i="22"/>
  <c r="J132" i="22" s="1"/>
  <c r="R141" i="22"/>
  <c r="R132" i="22" s="1"/>
  <c r="D160" i="22"/>
  <c r="L160" i="22"/>
  <c r="T160" i="22"/>
  <c r="F175" i="22"/>
  <c r="N175" i="22"/>
  <c r="V175" i="22"/>
  <c r="H201" i="22"/>
  <c r="P201" i="22"/>
  <c r="I144" i="23"/>
  <c r="I140" i="23"/>
  <c r="I143" i="23"/>
  <c r="I139" i="23"/>
  <c r="Q144" i="23"/>
  <c r="Q140" i="23"/>
  <c r="Q143" i="23"/>
  <c r="Q139" i="23"/>
  <c r="C192" i="23"/>
  <c r="C183" i="23" s="1"/>
  <c r="K192" i="23"/>
  <c r="K183" i="23" s="1"/>
  <c r="S192" i="23"/>
  <c r="S183" i="23" s="1"/>
  <c r="E163" i="23"/>
  <c r="E155" i="23"/>
  <c r="E151" i="23"/>
  <c r="E161" i="23"/>
  <c r="E158" i="23"/>
  <c r="E154" i="23"/>
  <c r="M163" i="23"/>
  <c r="M155" i="23"/>
  <c r="M151" i="23"/>
  <c r="M161" i="23"/>
  <c r="M158" i="23"/>
  <c r="M154" i="23"/>
  <c r="U163" i="23"/>
  <c r="U155" i="23"/>
  <c r="U151" i="23"/>
  <c r="U161" i="23"/>
  <c r="U158" i="23"/>
  <c r="U154" i="23"/>
  <c r="G201" i="23"/>
  <c r="G194" i="23" s="1"/>
  <c r="O201" i="23"/>
  <c r="O153" i="23"/>
  <c r="W201" i="23"/>
  <c r="I202" i="23"/>
  <c r="I157" i="23"/>
  <c r="Q202" i="23"/>
  <c r="Q157" i="23"/>
  <c r="C203" i="23"/>
  <c r="C160" i="23"/>
  <c r="K203" i="23"/>
  <c r="K160" i="23"/>
  <c r="S203" i="23"/>
  <c r="S160" i="23"/>
  <c r="E179" i="23"/>
  <c r="E172" i="23"/>
  <c r="E170" i="23"/>
  <c r="E176" i="23"/>
  <c r="M176" i="23"/>
  <c r="M179" i="23"/>
  <c r="M172" i="23"/>
  <c r="M170" i="23"/>
  <c r="U172" i="23"/>
  <c r="U170" i="23"/>
  <c r="U176" i="23"/>
  <c r="U179" i="23"/>
  <c r="G211" i="23"/>
  <c r="O211" i="23"/>
  <c r="W211" i="23"/>
  <c r="P137" i="23"/>
  <c r="N141" i="23"/>
  <c r="F144" i="23"/>
  <c r="V144" i="23"/>
  <c r="O205" i="23"/>
  <c r="B175" i="21"/>
  <c r="J175" i="21"/>
  <c r="R175" i="21"/>
  <c r="E160" i="22"/>
  <c r="M160" i="22"/>
  <c r="U160" i="22"/>
  <c r="G175" i="22"/>
  <c r="O175" i="22"/>
  <c r="W175" i="22"/>
  <c r="J144" i="23"/>
  <c r="J140" i="23"/>
  <c r="R144" i="23"/>
  <c r="R140" i="23"/>
  <c r="D192" i="23"/>
  <c r="D183" i="23" s="1"/>
  <c r="D141" i="23"/>
  <c r="L192" i="23"/>
  <c r="L183" i="23" s="1"/>
  <c r="L141" i="23"/>
  <c r="T192" i="23"/>
  <c r="T183" i="23" s="1"/>
  <c r="T141" i="23"/>
  <c r="F161" i="23"/>
  <c r="F158" i="23"/>
  <c r="F154" i="23"/>
  <c r="F163" i="23"/>
  <c r="F155" i="23"/>
  <c r="F151" i="23"/>
  <c r="N161" i="23"/>
  <c r="N158" i="23"/>
  <c r="N154" i="23"/>
  <c r="N163" i="23"/>
  <c r="N155" i="23"/>
  <c r="N151" i="23"/>
  <c r="V161" i="23"/>
  <c r="V158" i="23"/>
  <c r="V154" i="23"/>
  <c r="V163" i="23"/>
  <c r="V155" i="23"/>
  <c r="V151" i="23"/>
  <c r="H153" i="23"/>
  <c r="H201" i="23"/>
  <c r="H194" i="23" s="1"/>
  <c r="P153" i="23"/>
  <c r="P201" i="23"/>
  <c r="B202" i="23"/>
  <c r="B157" i="23"/>
  <c r="J202" i="23"/>
  <c r="J157" i="23"/>
  <c r="R202" i="23"/>
  <c r="R157" i="23"/>
  <c r="D160" i="23"/>
  <c r="D203" i="23"/>
  <c r="L160" i="23"/>
  <c r="L203" i="23"/>
  <c r="T203" i="23"/>
  <c r="T160" i="23"/>
  <c r="F179" i="23"/>
  <c r="F172" i="23"/>
  <c r="F170" i="23"/>
  <c r="F176" i="23"/>
  <c r="N176" i="23"/>
  <c r="N179" i="23"/>
  <c r="N172" i="23"/>
  <c r="N170" i="23"/>
  <c r="V176" i="23"/>
  <c r="V179" i="23"/>
  <c r="V172" i="23"/>
  <c r="V170" i="23"/>
  <c r="H211" i="23"/>
  <c r="H171" i="23"/>
  <c r="P211" i="23"/>
  <c r="P171" i="23"/>
  <c r="B175" i="23"/>
  <c r="B213" i="23"/>
  <c r="J175" i="23"/>
  <c r="J213" i="23"/>
  <c r="R213" i="23"/>
  <c r="F137" i="23"/>
  <c r="Q137" i="23"/>
  <c r="P141" i="23"/>
  <c r="M143" i="23"/>
  <c r="G144" i="23"/>
  <c r="W144" i="23"/>
  <c r="L151" i="23"/>
  <c r="C175" i="21"/>
  <c r="K175" i="21"/>
  <c r="S175" i="21"/>
  <c r="F160" i="22"/>
  <c r="N160" i="22"/>
  <c r="V160" i="22"/>
  <c r="H175" i="22"/>
  <c r="P175" i="22"/>
  <c r="C5" i="23"/>
  <c r="C141" i="23" s="1"/>
  <c r="K5" i="23"/>
  <c r="K141" i="23" s="1"/>
  <c r="S5" i="23"/>
  <c r="E192" i="23"/>
  <c r="E183" i="23" s="1"/>
  <c r="E141" i="23"/>
  <c r="M192" i="23"/>
  <c r="M183" i="23" s="1"/>
  <c r="M141" i="23"/>
  <c r="U192" i="23"/>
  <c r="U183" i="23" s="1"/>
  <c r="U141" i="23"/>
  <c r="G48" i="23"/>
  <c r="G160" i="23" s="1"/>
  <c r="O48" i="23"/>
  <c r="O157" i="23" s="1"/>
  <c r="W48" i="23"/>
  <c r="W157" i="23" s="1"/>
  <c r="I153" i="23"/>
  <c r="I201" i="23"/>
  <c r="I194" i="23" s="1"/>
  <c r="Q153" i="23"/>
  <c r="Q201" i="23"/>
  <c r="C157" i="23"/>
  <c r="C202" i="23"/>
  <c r="K202" i="23"/>
  <c r="K157" i="23"/>
  <c r="S202" i="23"/>
  <c r="S157" i="23"/>
  <c r="E160" i="23"/>
  <c r="E203" i="23"/>
  <c r="M160" i="23"/>
  <c r="M203" i="23"/>
  <c r="U203" i="23"/>
  <c r="U160" i="23"/>
  <c r="G99" i="23"/>
  <c r="O99" i="23"/>
  <c r="O175" i="23" s="1"/>
  <c r="W99" i="23"/>
  <c r="W171" i="23" s="1"/>
  <c r="I211" i="23"/>
  <c r="I171" i="23"/>
  <c r="Q211" i="23"/>
  <c r="Q171" i="23"/>
  <c r="C213" i="23"/>
  <c r="C175" i="23"/>
  <c r="K213" i="23"/>
  <c r="K175" i="23"/>
  <c r="S213" i="23"/>
  <c r="S175" i="23"/>
  <c r="G137" i="23"/>
  <c r="R137" i="23"/>
  <c r="M139" i="23"/>
  <c r="G140" i="23"/>
  <c r="W140" i="23"/>
  <c r="Q141" i="23"/>
  <c r="H144" i="23"/>
  <c r="G183" i="23"/>
  <c r="T205" i="23"/>
  <c r="D57" i="24"/>
  <c r="L57" i="24"/>
  <c r="T57" i="24"/>
  <c r="B136" i="25"/>
  <c r="J136" i="25"/>
  <c r="R136" i="25"/>
  <c r="I175" i="23"/>
  <c r="I213" i="23"/>
  <c r="Q175" i="23"/>
  <c r="Q213" i="23"/>
  <c r="O194" i="23"/>
  <c r="G213" i="23"/>
  <c r="E98" i="25"/>
  <c r="M98" i="25"/>
  <c r="U98" i="25"/>
  <c r="C136" i="25"/>
  <c r="H52" i="24"/>
  <c r="H75" i="24"/>
  <c r="H172" i="4" s="1"/>
  <c r="H67" i="24"/>
  <c r="P52" i="24"/>
  <c r="P75" i="24"/>
  <c r="P172" i="4" s="1"/>
  <c r="P67" i="24"/>
  <c r="B76" i="24"/>
  <c r="B173" i="4" s="1"/>
  <c r="B68" i="24"/>
  <c r="B52" i="24"/>
  <c r="J76" i="24"/>
  <c r="J173" i="4" s="1"/>
  <c r="J68" i="24"/>
  <c r="J52" i="24"/>
  <c r="R76" i="24"/>
  <c r="R173" i="4" s="1"/>
  <c r="R68" i="24"/>
  <c r="R52" i="24"/>
  <c r="D77" i="24"/>
  <c r="D174" i="4" s="1"/>
  <c r="D69" i="24"/>
  <c r="L77" i="24"/>
  <c r="L174" i="4" s="1"/>
  <c r="L69" i="24"/>
  <c r="T77" i="24"/>
  <c r="T174" i="4" s="1"/>
  <c r="T69" i="24"/>
  <c r="W213" i="23"/>
  <c r="I136" i="25"/>
  <c r="Q136" i="25"/>
  <c r="S136" i="25"/>
  <c r="G105" i="25"/>
  <c r="G143" i="25"/>
  <c r="G136" i="25" s="1"/>
  <c r="O105" i="25"/>
  <c r="O143" i="25"/>
  <c r="O136" i="25" s="1"/>
  <c r="W105" i="25"/>
  <c r="W143" i="25"/>
  <c r="I152" i="25"/>
  <c r="I116" i="25"/>
  <c r="Q116" i="25"/>
  <c r="Q152" i="25"/>
  <c r="C153" i="25"/>
  <c r="C119" i="25"/>
  <c r="K153" i="25"/>
  <c r="K119" i="25"/>
  <c r="S153" i="25"/>
  <c r="S119" i="25"/>
  <c r="E122" i="25"/>
  <c r="E154" i="25"/>
  <c r="M122" i="25"/>
  <c r="M154" i="25"/>
  <c r="U154" i="25"/>
  <c r="U122" i="25"/>
  <c r="L146" i="25"/>
  <c r="U171" i="23"/>
  <c r="U205" i="23"/>
  <c r="F75" i="24"/>
  <c r="F172" i="4" s="1"/>
  <c r="N75" i="24"/>
  <c r="N172" i="4" s="1"/>
  <c r="V75" i="24"/>
  <c r="V172" i="4" s="1"/>
  <c r="H76" i="24"/>
  <c r="H173" i="4" s="1"/>
  <c r="P76" i="24"/>
  <c r="P173" i="4" s="1"/>
  <c r="B77" i="24"/>
  <c r="B174" i="4" s="1"/>
  <c r="J77" i="24"/>
  <c r="J174" i="4" s="1"/>
  <c r="R77" i="24"/>
  <c r="R174" i="4" s="1"/>
  <c r="M152" i="25"/>
  <c r="M152" i="27"/>
  <c r="G153" i="25"/>
  <c r="G146" i="25" s="1"/>
  <c r="G153" i="27"/>
  <c r="W153" i="25"/>
  <c r="W153" i="27"/>
  <c r="Q154" i="25"/>
  <c r="Q154" i="27"/>
  <c r="E116" i="25"/>
  <c r="M116" i="25"/>
  <c r="U116" i="25"/>
  <c r="I122" i="25"/>
  <c r="Q122" i="25"/>
  <c r="T143" i="25"/>
  <c r="T136" i="25" s="1"/>
  <c r="C152" i="25"/>
  <c r="O152" i="25"/>
  <c r="M153" i="25"/>
  <c r="C154" i="25"/>
  <c r="W154" i="25"/>
  <c r="F152" i="26"/>
  <c r="N152" i="26"/>
  <c r="V152" i="26"/>
  <c r="H119" i="26"/>
  <c r="H153" i="26"/>
  <c r="P119" i="26"/>
  <c r="P153" i="26"/>
  <c r="B154" i="26"/>
  <c r="J154" i="26"/>
  <c r="R154" i="26"/>
  <c r="B122" i="26"/>
  <c r="O154" i="26"/>
  <c r="M143" i="27"/>
  <c r="U143" i="27"/>
  <c r="E153" i="27"/>
  <c r="F116" i="25"/>
  <c r="N116" i="25"/>
  <c r="V116" i="25"/>
  <c r="B122" i="25"/>
  <c r="J122" i="25"/>
  <c r="R122" i="25"/>
  <c r="K143" i="25"/>
  <c r="K136" i="25" s="1"/>
  <c r="B146" i="25"/>
  <c r="D152" i="25"/>
  <c r="P152" i="25"/>
  <c r="N153" i="25"/>
  <c r="D154" i="25"/>
  <c r="N154" i="25"/>
  <c r="E105" i="26"/>
  <c r="E143" i="26"/>
  <c r="M105" i="26"/>
  <c r="M143" i="26"/>
  <c r="U105" i="26"/>
  <c r="U143" i="26"/>
  <c r="G152" i="26"/>
  <c r="O152" i="26"/>
  <c r="W152" i="26"/>
  <c r="I119" i="26"/>
  <c r="I153" i="26"/>
  <c r="Q119" i="26"/>
  <c r="Q153" i="26"/>
  <c r="C154" i="26"/>
  <c r="K154" i="26"/>
  <c r="S154" i="26"/>
  <c r="C122" i="26"/>
  <c r="C143" i="26"/>
  <c r="C152" i="26"/>
  <c r="W154" i="26"/>
  <c r="F143" i="27"/>
  <c r="F105" i="27"/>
  <c r="N143" i="27"/>
  <c r="N105" i="27"/>
  <c r="H152" i="27"/>
  <c r="P152" i="27"/>
  <c r="B153" i="27"/>
  <c r="B119" i="27"/>
  <c r="J119" i="27"/>
  <c r="J153" i="27"/>
  <c r="R153" i="27"/>
  <c r="R119" i="27"/>
  <c r="D154" i="27"/>
  <c r="L154" i="27"/>
  <c r="T154" i="27"/>
  <c r="L122" i="27"/>
  <c r="F126" i="27"/>
  <c r="N126" i="27"/>
  <c r="V126" i="27"/>
  <c r="U153" i="27"/>
  <c r="D52" i="24"/>
  <c r="L52" i="24"/>
  <c r="T52" i="24"/>
  <c r="C105" i="25"/>
  <c r="K105" i="25"/>
  <c r="S105" i="25"/>
  <c r="G116" i="25"/>
  <c r="W116" i="25"/>
  <c r="K122" i="25"/>
  <c r="S122" i="25"/>
  <c r="L143" i="25"/>
  <c r="L136" i="25" s="1"/>
  <c r="E153" i="25"/>
  <c r="E146" i="25" s="1"/>
  <c r="Q153" i="25"/>
  <c r="O154" i="25"/>
  <c r="F105" i="26"/>
  <c r="F143" i="26"/>
  <c r="N105" i="26"/>
  <c r="N143" i="26"/>
  <c r="V105" i="26"/>
  <c r="V143" i="26"/>
  <c r="H152" i="26"/>
  <c r="H116" i="26"/>
  <c r="P152" i="26"/>
  <c r="P116" i="26"/>
  <c r="B119" i="26"/>
  <c r="B153" i="26"/>
  <c r="J119" i="26"/>
  <c r="J153" i="26"/>
  <c r="R119" i="26"/>
  <c r="R153" i="26"/>
  <c r="D154" i="26"/>
  <c r="D122" i="26"/>
  <c r="L154" i="26"/>
  <c r="L122" i="26"/>
  <c r="T154" i="26"/>
  <c r="T122" i="26"/>
  <c r="N116" i="26"/>
  <c r="D143" i="26"/>
  <c r="K152" i="26"/>
  <c r="I152" i="27"/>
  <c r="Q152" i="27"/>
  <c r="C153" i="27"/>
  <c r="S153" i="27"/>
  <c r="E154" i="27"/>
  <c r="M154" i="27"/>
  <c r="U154" i="27"/>
  <c r="T122" i="27"/>
  <c r="O154" i="27"/>
  <c r="E52" i="24"/>
  <c r="M52" i="24"/>
  <c r="U52" i="24"/>
  <c r="C67" i="24"/>
  <c r="K67" i="24"/>
  <c r="S67" i="24"/>
  <c r="E68" i="24"/>
  <c r="M68" i="24"/>
  <c r="U68" i="24"/>
  <c r="G69" i="24"/>
  <c r="O69" i="24"/>
  <c r="W69" i="24"/>
  <c r="H116" i="25"/>
  <c r="F119" i="25"/>
  <c r="V119" i="25"/>
  <c r="L122" i="25"/>
  <c r="T122" i="25"/>
  <c r="W136" i="25"/>
  <c r="R152" i="25"/>
  <c r="R153" i="25"/>
  <c r="F154" i="25"/>
  <c r="F146" i="25" s="1"/>
  <c r="P154" i="25"/>
  <c r="D156" i="25"/>
  <c r="L156" i="25"/>
  <c r="T156" i="25"/>
  <c r="G105" i="26"/>
  <c r="G143" i="26"/>
  <c r="O105" i="26"/>
  <c r="O143" i="26"/>
  <c r="W105" i="26"/>
  <c r="W143" i="26"/>
  <c r="I152" i="26"/>
  <c r="I116" i="26"/>
  <c r="Q152" i="26"/>
  <c r="Q116" i="26"/>
  <c r="C153" i="26"/>
  <c r="K153" i="26"/>
  <c r="S153" i="26"/>
  <c r="E154" i="26"/>
  <c r="E122" i="26"/>
  <c r="M154" i="26"/>
  <c r="M122" i="26"/>
  <c r="U154" i="26"/>
  <c r="U122" i="26"/>
  <c r="E110" i="26"/>
  <c r="M110" i="26"/>
  <c r="U110" i="26"/>
  <c r="O116" i="26"/>
  <c r="C119" i="26"/>
  <c r="J122" i="26"/>
  <c r="S152" i="26"/>
  <c r="P143" i="27"/>
  <c r="B98" i="27"/>
  <c r="J98" i="27"/>
  <c r="R98" i="27"/>
  <c r="H126" i="27"/>
  <c r="P126" i="27"/>
  <c r="H136" i="25"/>
  <c r="S152" i="25"/>
  <c r="I153" i="25"/>
  <c r="G154" i="25"/>
  <c r="P143" i="26"/>
  <c r="B152" i="26"/>
  <c r="J152" i="26"/>
  <c r="R152" i="26"/>
  <c r="D153" i="26"/>
  <c r="L153" i="26"/>
  <c r="T153" i="26"/>
  <c r="F154" i="26"/>
  <c r="N154" i="26"/>
  <c r="V154" i="26"/>
  <c r="K122" i="26"/>
  <c r="L143" i="26"/>
  <c r="Q143" i="27"/>
  <c r="C152" i="27"/>
  <c r="S152" i="27"/>
  <c r="G154" i="27"/>
  <c r="W154" i="27"/>
  <c r="F110" i="27"/>
  <c r="N110" i="27"/>
  <c r="V110" i="27"/>
  <c r="V143" i="27"/>
  <c r="B84" i="31"/>
  <c r="R84" i="31"/>
  <c r="G52" i="24"/>
  <c r="O52" i="24"/>
  <c r="W52" i="24"/>
  <c r="E67" i="24"/>
  <c r="M67" i="24"/>
  <c r="U67" i="24"/>
  <c r="G68" i="24"/>
  <c r="O68" i="24"/>
  <c r="W68" i="24"/>
  <c r="I69" i="24"/>
  <c r="Q69" i="24"/>
  <c r="F105" i="25"/>
  <c r="N105" i="25"/>
  <c r="V105" i="25"/>
  <c r="B116" i="25"/>
  <c r="J116" i="25"/>
  <c r="H119" i="25"/>
  <c r="P119" i="25"/>
  <c r="V122" i="25"/>
  <c r="T152" i="25"/>
  <c r="T146" i="25" s="1"/>
  <c r="J153" i="25"/>
  <c r="J146" i="25" s="1"/>
  <c r="H154" i="25"/>
  <c r="H146" i="25" s="1"/>
  <c r="Q143" i="26"/>
  <c r="S105" i="26"/>
  <c r="G110" i="26"/>
  <c r="O110" i="26"/>
  <c r="W110" i="26"/>
  <c r="V116" i="26"/>
  <c r="K116" i="25"/>
  <c r="G122" i="25"/>
  <c r="K152" i="25"/>
  <c r="U153" i="25"/>
  <c r="J143" i="26"/>
  <c r="R143" i="26"/>
  <c r="D116" i="26"/>
  <c r="D152" i="26"/>
  <c r="L116" i="26"/>
  <c r="L152" i="26"/>
  <c r="T116" i="26"/>
  <c r="T152" i="26"/>
  <c r="F119" i="26"/>
  <c r="F153" i="26"/>
  <c r="N119" i="26"/>
  <c r="N153" i="26"/>
  <c r="V119" i="26"/>
  <c r="V153" i="26"/>
  <c r="H122" i="26"/>
  <c r="H154" i="26"/>
  <c r="P122" i="26"/>
  <c r="P154" i="26"/>
  <c r="H98" i="26"/>
  <c r="P98" i="26"/>
  <c r="W116" i="26"/>
  <c r="K119" i="26"/>
  <c r="R122" i="26"/>
  <c r="E126" i="26"/>
  <c r="M126" i="26"/>
  <c r="U126" i="26"/>
  <c r="T143" i="26"/>
  <c r="S143" i="27"/>
  <c r="U152" i="27"/>
  <c r="O153" i="27"/>
  <c r="I154" i="27"/>
  <c r="H110" i="27"/>
  <c r="P110" i="27"/>
  <c r="H116" i="27"/>
  <c r="I52" i="24"/>
  <c r="Q52" i="24"/>
  <c r="L116" i="25"/>
  <c r="B119" i="25"/>
  <c r="E152" i="26"/>
  <c r="M152" i="26"/>
  <c r="U152" i="26"/>
  <c r="G119" i="26"/>
  <c r="G153" i="26"/>
  <c r="O119" i="26"/>
  <c r="O153" i="26"/>
  <c r="W119" i="26"/>
  <c r="W153" i="26"/>
  <c r="I154" i="26"/>
  <c r="Q154" i="26"/>
  <c r="I98" i="26"/>
  <c r="Q98" i="26"/>
  <c r="F116" i="26"/>
  <c r="S122" i="26"/>
  <c r="P116" i="27"/>
  <c r="O143" i="27"/>
  <c r="W143" i="27"/>
  <c r="I116" i="27"/>
  <c r="Q116" i="27"/>
  <c r="E122" i="27"/>
  <c r="M122" i="27"/>
  <c r="U122" i="27"/>
  <c r="C122" i="29"/>
  <c r="C113" i="29" s="1"/>
  <c r="C99" i="29"/>
  <c r="K122" i="29"/>
  <c r="K113" i="29" s="1"/>
  <c r="K99" i="29"/>
  <c r="S122" i="29"/>
  <c r="S113" i="29" s="1"/>
  <c r="S99" i="29"/>
  <c r="E123" i="29"/>
  <c r="E113" i="29" s="1"/>
  <c r="E105" i="29"/>
  <c r="M123" i="29"/>
  <c r="M113" i="29" s="1"/>
  <c r="M105" i="29"/>
  <c r="U123" i="29"/>
  <c r="U113" i="29" s="1"/>
  <c r="U105" i="29"/>
  <c r="B84" i="29"/>
  <c r="J84" i="29"/>
  <c r="R84" i="29"/>
  <c r="D84" i="29"/>
  <c r="L84" i="29"/>
  <c r="T84" i="29"/>
  <c r="B120" i="29"/>
  <c r="F90" i="31"/>
  <c r="B122" i="31"/>
  <c r="G78" i="38"/>
  <c r="G57" i="38"/>
  <c r="O78" i="38"/>
  <c r="O57" i="38"/>
  <c r="W78" i="38"/>
  <c r="W57" i="38"/>
  <c r="I79" i="38"/>
  <c r="I60" i="38"/>
  <c r="Q79" i="38"/>
  <c r="Q60" i="38"/>
  <c r="C80" i="38"/>
  <c r="C63" i="38"/>
  <c r="K80" i="38"/>
  <c r="K63" i="38"/>
  <c r="S80" i="38"/>
  <c r="S63" i="38"/>
  <c r="B152" i="27"/>
  <c r="J152" i="27"/>
  <c r="R152" i="27"/>
  <c r="D153" i="27"/>
  <c r="L153" i="27"/>
  <c r="T153" i="27"/>
  <c r="F154" i="27"/>
  <c r="N154" i="27"/>
  <c r="V154" i="27"/>
  <c r="B116" i="27"/>
  <c r="J116" i="27"/>
  <c r="R116" i="27"/>
  <c r="F122" i="27"/>
  <c r="N122" i="27"/>
  <c r="V122" i="27"/>
  <c r="D122" i="29"/>
  <c r="D113" i="29" s="1"/>
  <c r="D99" i="29"/>
  <c r="D122" i="31"/>
  <c r="L122" i="29"/>
  <c r="L113" i="29" s="1"/>
  <c r="L99" i="29"/>
  <c r="T122" i="31"/>
  <c r="T122" i="29"/>
  <c r="T113" i="29" s="1"/>
  <c r="T99" i="29"/>
  <c r="F123" i="29"/>
  <c r="F113" i="29" s="1"/>
  <c r="F123" i="31"/>
  <c r="F105" i="29"/>
  <c r="N123" i="29"/>
  <c r="N113" i="29" s="1"/>
  <c r="N105" i="29"/>
  <c r="N123" i="31"/>
  <c r="V123" i="29"/>
  <c r="V113" i="29" s="1"/>
  <c r="V105" i="29"/>
  <c r="I120" i="29"/>
  <c r="I113" i="29" s="1"/>
  <c r="P94" i="31"/>
  <c r="P120" i="31"/>
  <c r="J122" i="31"/>
  <c r="J99" i="31"/>
  <c r="R122" i="31"/>
  <c r="R99" i="31"/>
  <c r="D105" i="31"/>
  <c r="D123" i="31"/>
  <c r="D84" i="31"/>
  <c r="V84" i="31"/>
  <c r="K122" i="31"/>
  <c r="H57" i="33"/>
  <c r="H78" i="33"/>
  <c r="H78" i="35"/>
  <c r="P57" i="33"/>
  <c r="P78" i="35"/>
  <c r="P78" i="33"/>
  <c r="B79" i="35"/>
  <c r="B79" i="33"/>
  <c r="B72" i="33" s="1"/>
  <c r="B60" i="33"/>
  <c r="J79" i="35"/>
  <c r="J79" i="33"/>
  <c r="J72" i="33" s="1"/>
  <c r="J60" i="33"/>
  <c r="R79" i="33"/>
  <c r="R72" i="33" s="1"/>
  <c r="R60" i="33"/>
  <c r="R79" i="35"/>
  <c r="D63" i="33"/>
  <c r="D80" i="35"/>
  <c r="D80" i="33"/>
  <c r="L63" i="33"/>
  <c r="L80" i="35"/>
  <c r="L80" i="33"/>
  <c r="T80" i="35"/>
  <c r="T63" i="33"/>
  <c r="T80" i="33"/>
  <c r="B51" i="34"/>
  <c r="J51" i="34"/>
  <c r="G105" i="27"/>
  <c r="O105" i="27"/>
  <c r="W105" i="27"/>
  <c r="C116" i="27"/>
  <c r="S116" i="27"/>
  <c r="G122" i="27"/>
  <c r="W122" i="27"/>
  <c r="K153" i="27"/>
  <c r="W113" i="29"/>
  <c r="J120" i="29"/>
  <c r="G119" i="30"/>
  <c r="O119" i="30"/>
  <c r="W119" i="30"/>
  <c r="I120" i="30"/>
  <c r="Q120" i="30"/>
  <c r="G119" i="31"/>
  <c r="G90" i="31"/>
  <c r="O119" i="31"/>
  <c r="W119" i="31"/>
  <c r="I120" i="31"/>
  <c r="Q120" i="31"/>
  <c r="C99" i="31"/>
  <c r="C122" i="31"/>
  <c r="S122" i="31"/>
  <c r="S99" i="31"/>
  <c r="E105" i="31"/>
  <c r="E123" i="31"/>
  <c r="M105" i="31"/>
  <c r="M123" i="31"/>
  <c r="U84" i="31"/>
  <c r="H94" i="31"/>
  <c r="L122" i="31"/>
  <c r="J143" i="27"/>
  <c r="R143" i="27"/>
  <c r="D152" i="27"/>
  <c r="L152" i="27"/>
  <c r="T152" i="27"/>
  <c r="F153" i="27"/>
  <c r="N153" i="27"/>
  <c r="V153" i="27"/>
  <c r="H154" i="27"/>
  <c r="P154" i="27"/>
  <c r="H105" i="27"/>
  <c r="P105" i="27"/>
  <c r="D116" i="27"/>
  <c r="L116" i="27"/>
  <c r="T116" i="27"/>
  <c r="H122" i="27"/>
  <c r="P122" i="27"/>
  <c r="E152" i="27"/>
  <c r="M153" i="27"/>
  <c r="G119" i="29"/>
  <c r="G113" i="29" s="1"/>
  <c r="Q120" i="29"/>
  <c r="Q113" i="29" s="1"/>
  <c r="H119" i="30"/>
  <c r="P119" i="30"/>
  <c r="B120" i="30"/>
  <c r="J120" i="30"/>
  <c r="R120" i="30"/>
  <c r="L122" i="30"/>
  <c r="T122" i="30"/>
  <c r="F123" i="30"/>
  <c r="N123" i="30"/>
  <c r="V123" i="30"/>
  <c r="B119" i="30"/>
  <c r="M120" i="30"/>
  <c r="T84" i="31"/>
  <c r="N84" i="31"/>
  <c r="N90" i="31"/>
  <c r="I94" i="31"/>
  <c r="T105" i="31"/>
  <c r="B116" i="26"/>
  <c r="J116" i="26"/>
  <c r="R116" i="26"/>
  <c r="F122" i="26"/>
  <c r="N122" i="26"/>
  <c r="V122" i="26"/>
  <c r="Q105" i="27"/>
  <c r="U116" i="27"/>
  <c r="C119" i="27"/>
  <c r="S119" i="27"/>
  <c r="I122" i="27"/>
  <c r="F152" i="27"/>
  <c r="F84" i="29"/>
  <c r="N84" i="29"/>
  <c r="V84" i="29"/>
  <c r="H119" i="29"/>
  <c r="H113" i="29" s="1"/>
  <c r="R120" i="29"/>
  <c r="C119" i="30"/>
  <c r="D122" i="30"/>
  <c r="E84" i="31"/>
  <c r="M84" i="31"/>
  <c r="O90" i="31"/>
  <c r="L143" i="27"/>
  <c r="T143" i="27"/>
  <c r="N152" i="27"/>
  <c r="V152" i="27"/>
  <c r="H153" i="27"/>
  <c r="P153" i="27"/>
  <c r="B154" i="27"/>
  <c r="J154" i="27"/>
  <c r="R154" i="27"/>
  <c r="B105" i="27"/>
  <c r="J105" i="27"/>
  <c r="R105" i="27"/>
  <c r="N116" i="27"/>
  <c r="V116" i="27"/>
  <c r="D119" i="27"/>
  <c r="L119" i="27"/>
  <c r="T119" i="27"/>
  <c r="B122" i="27"/>
  <c r="J122" i="27"/>
  <c r="R122" i="27"/>
  <c r="O119" i="29"/>
  <c r="O113" i="29" s="1"/>
  <c r="L120" i="30"/>
  <c r="L94" i="30"/>
  <c r="T120" i="30"/>
  <c r="T94" i="30"/>
  <c r="F99" i="30"/>
  <c r="F122" i="30"/>
  <c r="H123" i="30"/>
  <c r="H105" i="30"/>
  <c r="P123" i="30"/>
  <c r="P105" i="30"/>
  <c r="D84" i="30"/>
  <c r="L84" i="30"/>
  <c r="T84" i="30"/>
  <c r="H84" i="30"/>
  <c r="P84" i="30"/>
  <c r="J119" i="30"/>
  <c r="V119" i="31"/>
  <c r="G152" i="27"/>
  <c r="O152" i="27"/>
  <c r="W152" i="27"/>
  <c r="I153" i="27"/>
  <c r="Q153" i="27"/>
  <c r="C154" i="27"/>
  <c r="K154" i="27"/>
  <c r="S154" i="27"/>
  <c r="G116" i="27"/>
  <c r="O116" i="27"/>
  <c r="W116" i="27"/>
  <c r="C122" i="27"/>
  <c r="K122" i="27"/>
  <c r="S122" i="27"/>
  <c r="P119" i="29"/>
  <c r="U120" i="30"/>
  <c r="U94" i="30"/>
  <c r="G99" i="30"/>
  <c r="G122" i="30"/>
  <c r="O99" i="30"/>
  <c r="O122" i="30"/>
  <c r="Q123" i="30"/>
  <c r="Q105" i="30"/>
  <c r="E84" i="30"/>
  <c r="M84" i="30"/>
  <c r="U84" i="30"/>
  <c r="G84" i="30"/>
  <c r="O84" i="30"/>
  <c r="W84" i="30"/>
  <c r="K119" i="30"/>
  <c r="W84" i="31"/>
  <c r="I84" i="31"/>
  <c r="W90" i="31"/>
  <c r="Q94" i="31"/>
  <c r="L123" i="31"/>
  <c r="E90" i="29"/>
  <c r="M90" i="29"/>
  <c r="U90" i="29"/>
  <c r="E94" i="29"/>
  <c r="M94" i="29"/>
  <c r="U94" i="29"/>
  <c r="G99" i="29"/>
  <c r="O99" i="29"/>
  <c r="W99" i="29"/>
  <c r="C105" i="29"/>
  <c r="K105" i="29"/>
  <c r="S105" i="29"/>
  <c r="H90" i="30"/>
  <c r="P90" i="30"/>
  <c r="H94" i="30"/>
  <c r="P94" i="30"/>
  <c r="B99" i="30"/>
  <c r="J99" i="30"/>
  <c r="R99" i="30"/>
  <c r="F105" i="30"/>
  <c r="N105" i="30"/>
  <c r="V105" i="30"/>
  <c r="D119" i="30"/>
  <c r="L119" i="30"/>
  <c r="T119" i="30"/>
  <c r="B123" i="30"/>
  <c r="K123" i="30"/>
  <c r="H119" i="31"/>
  <c r="P119" i="31"/>
  <c r="B120" i="31"/>
  <c r="J120" i="31"/>
  <c r="R120" i="31"/>
  <c r="S94" i="31"/>
  <c r="H99" i="31"/>
  <c r="C119" i="31"/>
  <c r="M119" i="31"/>
  <c r="C120" i="31"/>
  <c r="M120" i="31"/>
  <c r="O122" i="31"/>
  <c r="C123" i="31"/>
  <c r="K72" i="33"/>
  <c r="S72" i="33"/>
  <c r="F94" i="29"/>
  <c r="N94" i="29"/>
  <c r="V94" i="29"/>
  <c r="H99" i="29"/>
  <c r="P99" i="29"/>
  <c r="D105" i="29"/>
  <c r="L105" i="29"/>
  <c r="T105" i="29"/>
  <c r="B119" i="29"/>
  <c r="J119" i="29"/>
  <c r="R119" i="29"/>
  <c r="G120" i="30"/>
  <c r="O120" i="30"/>
  <c r="W120" i="30"/>
  <c r="I94" i="30"/>
  <c r="Q94" i="30"/>
  <c r="G105" i="30"/>
  <c r="O105" i="30"/>
  <c r="W105" i="30"/>
  <c r="E119" i="30"/>
  <c r="M119" i="30"/>
  <c r="U119" i="30"/>
  <c r="C123" i="30"/>
  <c r="E122" i="31"/>
  <c r="E99" i="31"/>
  <c r="M122" i="31"/>
  <c r="M99" i="31"/>
  <c r="U122" i="31"/>
  <c r="U99" i="31"/>
  <c r="G123" i="31"/>
  <c r="O123" i="31"/>
  <c r="W123" i="31"/>
  <c r="Q90" i="31"/>
  <c r="D119" i="31"/>
  <c r="D120" i="31"/>
  <c r="I78" i="34"/>
  <c r="I57" i="34"/>
  <c r="Q78" i="34"/>
  <c r="Q57" i="34"/>
  <c r="C79" i="34"/>
  <c r="C60" i="34"/>
  <c r="K79" i="34"/>
  <c r="K60" i="34"/>
  <c r="S79" i="34"/>
  <c r="S60" i="34"/>
  <c r="E80" i="34"/>
  <c r="E63" i="34"/>
  <c r="M80" i="34"/>
  <c r="M63" i="34"/>
  <c r="U80" i="34"/>
  <c r="U63" i="34"/>
  <c r="G94" i="29"/>
  <c r="O94" i="29"/>
  <c r="W94" i="29"/>
  <c r="I99" i="29"/>
  <c r="Q99" i="29"/>
  <c r="B94" i="30"/>
  <c r="J94" i="30"/>
  <c r="R94" i="30"/>
  <c r="L99" i="30"/>
  <c r="T99" i="30"/>
  <c r="F122" i="31"/>
  <c r="F99" i="31"/>
  <c r="N122" i="31"/>
  <c r="N99" i="31"/>
  <c r="V122" i="31"/>
  <c r="V99" i="31"/>
  <c r="H123" i="31"/>
  <c r="P123" i="31"/>
  <c r="I90" i="31"/>
  <c r="R90" i="31"/>
  <c r="W105" i="31"/>
  <c r="E120" i="31"/>
  <c r="O120" i="31"/>
  <c r="Q123" i="31"/>
  <c r="C78" i="33"/>
  <c r="C72" i="33" s="1"/>
  <c r="C57" i="33"/>
  <c r="H51" i="33"/>
  <c r="P51" i="33"/>
  <c r="C122" i="30"/>
  <c r="K122" i="30"/>
  <c r="S122" i="30"/>
  <c r="E123" i="30"/>
  <c r="M123" i="30"/>
  <c r="U123" i="30"/>
  <c r="S90" i="31"/>
  <c r="F120" i="31"/>
  <c r="R123" i="31"/>
  <c r="D78" i="33"/>
  <c r="D72" i="33" s="1"/>
  <c r="D57" i="33"/>
  <c r="L78" i="33"/>
  <c r="L57" i="33"/>
  <c r="T78" i="33"/>
  <c r="T57" i="33"/>
  <c r="F79" i="33"/>
  <c r="F72" i="33" s="1"/>
  <c r="F60" i="33"/>
  <c r="N79" i="33"/>
  <c r="N60" i="33"/>
  <c r="V79" i="33"/>
  <c r="V72" i="33" s="1"/>
  <c r="V60" i="33"/>
  <c r="H80" i="33"/>
  <c r="H63" i="33"/>
  <c r="P80" i="33"/>
  <c r="P63" i="33"/>
  <c r="D51" i="34"/>
  <c r="L51" i="34"/>
  <c r="T51" i="34"/>
  <c r="H84" i="31"/>
  <c r="P84" i="31"/>
  <c r="O105" i="31"/>
  <c r="G120" i="31"/>
  <c r="I123" i="31"/>
  <c r="E78" i="33"/>
  <c r="E72" i="33" s="1"/>
  <c r="E57" i="33"/>
  <c r="M78" i="33"/>
  <c r="M72" i="33" s="1"/>
  <c r="M57" i="33"/>
  <c r="U78" i="33"/>
  <c r="U57" i="33"/>
  <c r="G79" i="33"/>
  <c r="G60" i="33"/>
  <c r="O79" i="33"/>
  <c r="O72" i="33" s="1"/>
  <c r="O60" i="33"/>
  <c r="W79" i="33"/>
  <c r="W72" i="33" s="1"/>
  <c r="W60" i="33"/>
  <c r="I80" i="33"/>
  <c r="I63" i="33"/>
  <c r="Q80" i="33"/>
  <c r="Q63" i="33"/>
  <c r="P105" i="31"/>
  <c r="T119" i="31"/>
  <c r="T120" i="31"/>
  <c r="J123" i="31"/>
  <c r="F51" i="34"/>
  <c r="N51" i="34"/>
  <c r="K57" i="33"/>
  <c r="S57" i="33"/>
  <c r="G63" i="33"/>
  <c r="O63" i="33"/>
  <c r="W63" i="33"/>
  <c r="B78" i="34"/>
  <c r="J78" i="34"/>
  <c r="R78" i="34"/>
  <c r="D79" i="34"/>
  <c r="L79" i="34"/>
  <c r="T79" i="34"/>
  <c r="F80" i="34"/>
  <c r="N80" i="34"/>
  <c r="V80" i="34"/>
  <c r="I51" i="35"/>
  <c r="Q51" i="35"/>
  <c r="C51" i="35"/>
  <c r="K51" i="35"/>
  <c r="S51" i="35"/>
  <c r="P57" i="38"/>
  <c r="P78" i="38"/>
  <c r="B60" i="38"/>
  <c r="B79" i="38"/>
  <c r="R60" i="38"/>
  <c r="R79" i="38"/>
  <c r="D63" i="38"/>
  <c r="D80" i="38"/>
  <c r="L63" i="38"/>
  <c r="L80" i="38"/>
  <c r="T63" i="38"/>
  <c r="T80" i="38"/>
  <c r="C78" i="34"/>
  <c r="K78" i="34"/>
  <c r="S78" i="34"/>
  <c r="E79" i="34"/>
  <c r="M79" i="34"/>
  <c r="U79" i="34"/>
  <c r="G80" i="34"/>
  <c r="O80" i="34"/>
  <c r="W80" i="34"/>
  <c r="J57" i="34"/>
  <c r="V57" i="34"/>
  <c r="J63" i="34"/>
  <c r="N78" i="34"/>
  <c r="B80" i="34"/>
  <c r="I57" i="35"/>
  <c r="I78" i="35"/>
  <c r="Q57" i="35"/>
  <c r="Q78" i="35"/>
  <c r="C79" i="35"/>
  <c r="C60" i="35"/>
  <c r="K79" i="35"/>
  <c r="K60" i="35"/>
  <c r="S79" i="35"/>
  <c r="S60" i="35"/>
  <c r="E63" i="35"/>
  <c r="E80" i="35"/>
  <c r="M63" i="35"/>
  <c r="M80" i="35"/>
  <c r="U63" i="35"/>
  <c r="U80" i="35"/>
  <c r="C60" i="33"/>
  <c r="K60" i="33"/>
  <c r="S60" i="33"/>
  <c r="I78" i="33"/>
  <c r="Q78" i="33"/>
  <c r="E80" i="33"/>
  <c r="M80" i="33"/>
  <c r="U80" i="33"/>
  <c r="D78" i="34"/>
  <c r="D57" i="34"/>
  <c r="L78" i="34"/>
  <c r="L57" i="34"/>
  <c r="T78" i="34"/>
  <c r="T57" i="34"/>
  <c r="F79" i="34"/>
  <c r="N79" i="34"/>
  <c r="V79" i="34"/>
  <c r="H80" i="34"/>
  <c r="H63" i="34"/>
  <c r="P80" i="34"/>
  <c r="P63" i="34"/>
  <c r="K57" i="34"/>
  <c r="B57" i="35"/>
  <c r="B78" i="35"/>
  <c r="J57" i="35"/>
  <c r="J78" i="35"/>
  <c r="R57" i="35"/>
  <c r="R78" i="35"/>
  <c r="D79" i="35"/>
  <c r="D60" i="35"/>
  <c r="L79" i="35"/>
  <c r="L60" i="35"/>
  <c r="T79" i="35"/>
  <c r="T60" i="35"/>
  <c r="F63" i="35"/>
  <c r="F80" i="35"/>
  <c r="N63" i="35"/>
  <c r="N80" i="35"/>
  <c r="V63" i="35"/>
  <c r="V80" i="35"/>
  <c r="F78" i="39"/>
  <c r="F57" i="37"/>
  <c r="F78" i="37"/>
  <c r="N78" i="39"/>
  <c r="N57" i="37"/>
  <c r="N78" i="37"/>
  <c r="V57" i="37"/>
  <c r="V78" i="37"/>
  <c r="H79" i="37"/>
  <c r="H72" i="37" s="1"/>
  <c r="H60" i="37"/>
  <c r="P79" i="39"/>
  <c r="P79" i="37"/>
  <c r="P72" i="37" s="1"/>
  <c r="P60" i="37"/>
  <c r="B63" i="37"/>
  <c r="B80" i="39"/>
  <c r="B80" i="37"/>
  <c r="B72" i="37" s="1"/>
  <c r="J63" i="37"/>
  <c r="J80" i="39"/>
  <c r="J80" i="37"/>
  <c r="J72" i="37" s="1"/>
  <c r="R63" i="37"/>
  <c r="R80" i="39"/>
  <c r="R80" i="37"/>
  <c r="R72" i="37" s="1"/>
  <c r="B51" i="37"/>
  <c r="J51" i="37"/>
  <c r="R51" i="37"/>
  <c r="G51" i="38"/>
  <c r="O51" i="38"/>
  <c r="W51" i="38"/>
  <c r="I51" i="38"/>
  <c r="Q51" i="38"/>
  <c r="C51" i="38"/>
  <c r="K51" i="38"/>
  <c r="S51" i="38"/>
  <c r="H78" i="38"/>
  <c r="D60" i="33"/>
  <c r="L60" i="33"/>
  <c r="T60" i="33"/>
  <c r="E78" i="34"/>
  <c r="E57" i="34"/>
  <c r="M78" i="34"/>
  <c r="M57" i="34"/>
  <c r="U78" i="34"/>
  <c r="U57" i="34"/>
  <c r="G79" i="34"/>
  <c r="O79" i="34"/>
  <c r="W79" i="34"/>
  <c r="I80" i="34"/>
  <c r="I63" i="34"/>
  <c r="Q80" i="34"/>
  <c r="Q63" i="34"/>
  <c r="H51" i="34"/>
  <c r="P51" i="34"/>
  <c r="H60" i="34"/>
  <c r="C78" i="35"/>
  <c r="K78" i="35"/>
  <c r="S78" i="35"/>
  <c r="E79" i="35"/>
  <c r="M79" i="35"/>
  <c r="U79" i="35"/>
  <c r="G80" i="35"/>
  <c r="O80" i="35"/>
  <c r="W80" i="35"/>
  <c r="W78" i="35"/>
  <c r="K80" i="35"/>
  <c r="G57" i="37"/>
  <c r="G78" i="37"/>
  <c r="G72" i="37" s="1"/>
  <c r="O57" i="37"/>
  <c r="O78" i="37"/>
  <c r="O72" i="37" s="1"/>
  <c r="W57" i="37"/>
  <c r="W78" i="37"/>
  <c r="W72" i="37" s="1"/>
  <c r="I79" i="37"/>
  <c r="I60" i="37"/>
  <c r="Q79" i="37"/>
  <c r="Q60" i="37"/>
  <c r="C63" i="37"/>
  <c r="C80" i="37"/>
  <c r="K63" i="37"/>
  <c r="K80" i="37"/>
  <c r="S63" i="37"/>
  <c r="S80" i="37"/>
  <c r="I51" i="37"/>
  <c r="Q51" i="37"/>
  <c r="G78" i="39"/>
  <c r="O78" i="39"/>
  <c r="W78" i="39"/>
  <c r="I79" i="39"/>
  <c r="Q79" i="39"/>
  <c r="C80" i="39"/>
  <c r="K80" i="39"/>
  <c r="S80" i="39"/>
  <c r="V78" i="39"/>
  <c r="E60" i="33"/>
  <c r="M60" i="33"/>
  <c r="U60" i="33"/>
  <c r="C57" i="34"/>
  <c r="U60" i="34"/>
  <c r="W63" i="34"/>
  <c r="D78" i="35"/>
  <c r="L78" i="35"/>
  <c r="T78" i="35"/>
  <c r="F79" i="35"/>
  <c r="N79" i="35"/>
  <c r="V79" i="35"/>
  <c r="H80" i="35"/>
  <c r="P80" i="35"/>
  <c r="J60" i="38"/>
  <c r="H78" i="39"/>
  <c r="H57" i="39"/>
  <c r="P78" i="39"/>
  <c r="P57" i="39"/>
  <c r="B79" i="39"/>
  <c r="B60" i="39"/>
  <c r="J79" i="39"/>
  <c r="J60" i="39"/>
  <c r="R79" i="39"/>
  <c r="R60" i="39"/>
  <c r="D80" i="39"/>
  <c r="D63" i="39"/>
  <c r="L80" i="39"/>
  <c r="L63" i="39"/>
  <c r="T80" i="39"/>
  <c r="T63" i="39"/>
  <c r="H79" i="39"/>
  <c r="L60" i="34"/>
  <c r="V60" i="34"/>
  <c r="N63" i="34"/>
  <c r="E78" i="35"/>
  <c r="M78" i="35"/>
  <c r="U78" i="35"/>
  <c r="G79" i="35"/>
  <c r="O79" i="35"/>
  <c r="W79" i="35"/>
  <c r="I80" i="35"/>
  <c r="Q80" i="35"/>
  <c r="H78" i="34"/>
  <c r="P78" i="34"/>
  <c r="B79" i="34"/>
  <c r="B60" i="34"/>
  <c r="J79" i="34"/>
  <c r="J60" i="34"/>
  <c r="R79" i="34"/>
  <c r="R60" i="34"/>
  <c r="D80" i="34"/>
  <c r="L80" i="34"/>
  <c r="T80" i="34"/>
  <c r="M60" i="34"/>
  <c r="W60" i="34"/>
  <c r="O63" i="34"/>
  <c r="F78" i="35"/>
  <c r="N78" i="35"/>
  <c r="V78" i="35"/>
  <c r="H79" i="35"/>
  <c r="P79" i="35"/>
  <c r="B80" i="35"/>
  <c r="J80" i="35"/>
  <c r="R80" i="35"/>
  <c r="E57" i="35"/>
  <c r="M57" i="35"/>
  <c r="U57" i="35"/>
  <c r="I63" i="35"/>
  <c r="Q63" i="35"/>
  <c r="B57" i="37"/>
  <c r="J57" i="37"/>
  <c r="R57" i="37"/>
  <c r="F63" i="37"/>
  <c r="N63" i="37"/>
  <c r="V63" i="37"/>
  <c r="I78" i="38"/>
  <c r="U78" i="38"/>
  <c r="L79" i="38"/>
  <c r="O80" i="38"/>
  <c r="G51" i="39"/>
  <c r="O51" i="39"/>
  <c r="W51" i="39"/>
  <c r="F57" i="35"/>
  <c r="N57" i="35"/>
  <c r="V57" i="35"/>
  <c r="B63" i="35"/>
  <c r="J63" i="35"/>
  <c r="R63" i="35"/>
  <c r="C57" i="37"/>
  <c r="K57" i="37"/>
  <c r="S57" i="37"/>
  <c r="G63" i="37"/>
  <c r="O63" i="37"/>
  <c r="W63" i="37"/>
  <c r="Q57" i="38"/>
  <c r="I63" i="38"/>
  <c r="U63" i="38"/>
  <c r="J78" i="38"/>
  <c r="M79" i="38"/>
  <c r="B78" i="39"/>
  <c r="J78" i="39"/>
  <c r="R78" i="39"/>
  <c r="H51" i="39"/>
  <c r="P51" i="39"/>
  <c r="C69" i="45"/>
  <c r="K69" i="45"/>
  <c r="B60" i="37"/>
  <c r="J60" i="37"/>
  <c r="R60" i="37"/>
  <c r="K78" i="38"/>
  <c r="C79" i="38"/>
  <c r="O79" i="38"/>
  <c r="F80" i="38"/>
  <c r="C57" i="39"/>
  <c r="C78" i="39"/>
  <c r="K57" i="39"/>
  <c r="K78" i="39"/>
  <c r="S57" i="39"/>
  <c r="S78" i="39"/>
  <c r="E79" i="39"/>
  <c r="E60" i="39"/>
  <c r="M79" i="39"/>
  <c r="M60" i="39"/>
  <c r="U79" i="39"/>
  <c r="U60" i="39"/>
  <c r="G63" i="39"/>
  <c r="G80" i="39"/>
  <c r="O63" i="39"/>
  <c r="O80" i="39"/>
  <c r="W63" i="39"/>
  <c r="W80" i="39"/>
  <c r="B81" i="41"/>
  <c r="J81" i="41"/>
  <c r="R81" i="41"/>
  <c r="L69" i="45"/>
  <c r="I78" i="37"/>
  <c r="Q78" i="37"/>
  <c r="C79" i="37"/>
  <c r="K79" i="37"/>
  <c r="S79" i="37"/>
  <c r="E80" i="37"/>
  <c r="M80" i="37"/>
  <c r="M72" i="37" s="1"/>
  <c r="U80" i="37"/>
  <c r="U72" i="37" s="1"/>
  <c r="D78" i="38"/>
  <c r="L78" i="38"/>
  <c r="T78" i="38"/>
  <c r="F79" i="38"/>
  <c r="F60" i="38"/>
  <c r="N79" i="38"/>
  <c r="N60" i="38"/>
  <c r="V79" i="38"/>
  <c r="V60" i="38"/>
  <c r="H80" i="38"/>
  <c r="P80" i="38"/>
  <c r="G80" i="38"/>
  <c r="D57" i="39"/>
  <c r="D78" i="39"/>
  <c r="L57" i="39"/>
  <c r="L78" i="39"/>
  <c r="T57" i="39"/>
  <c r="T78" i="39"/>
  <c r="F79" i="39"/>
  <c r="F60" i="39"/>
  <c r="N79" i="39"/>
  <c r="N60" i="39"/>
  <c r="V79" i="39"/>
  <c r="V60" i="39"/>
  <c r="H63" i="39"/>
  <c r="H80" i="39"/>
  <c r="P63" i="39"/>
  <c r="P80" i="39"/>
  <c r="G60" i="35"/>
  <c r="O60" i="35"/>
  <c r="W60" i="35"/>
  <c r="D60" i="37"/>
  <c r="L60" i="37"/>
  <c r="T60" i="37"/>
  <c r="D79" i="37"/>
  <c r="D72" i="37" s="1"/>
  <c r="L79" i="37"/>
  <c r="L72" i="37" s="1"/>
  <c r="T79" i="37"/>
  <c r="T72" i="37" s="1"/>
  <c r="F80" i="37"/>
  <c r="N80" i="37"/>
  <c r="N72" i="37" s="1"/>
  <c r="V80" i="37"/>
  <c r="B78" i="38"/>
  <c r="E79" i="38"/>
  <c r="S79" i="38"/>
  <c r="V80" i="38"/>
  <c r="E78" i="39"/>
  <c r="M78" i="39"/>
  <c r="U78" i="39"/>
  <c r="G79" i="39"/>
  <c r="O79" i="39"/>
  <c r="W79" i="39"/>
  <c r="I80" i="39"/>
  <c r="Q80" i="39"/>
  <c r="D81" i="41"/>
  <c r="L81" i="41"/>
  <c r="T81" i="41"/>
  <c r="H60" i="35"/>
  <c r="P60" i="35"/>
  <c r="E60" i="37"/>
  <c r="M60" i="37"/>
  <c r="U60" i="37"/>
  <c r="F78" i="38"/>
  <c r="N78" i="38"/>
  <c r="V78" i="38"/>
  <c r="H79" i="38"/>
  <c r="H60" i="38"/>
  <c r="P79" i="38"/>
  <c r="P60" i="38"/>
  <c r="B80" i="38"/>
  <c r="J80" i="38"/>
  <c r="R80" i="38"/>
  <c r="L57" i="38"/>
  <c r="B63" i="38"/>
  <c r="P63" i="38"/>
  <c r="C78" i="38"/>
  <c r="W80" i="38"/>
  <c r="D51" i="39"/>
  <c r="L51" i="39"/>
  <c r="T51" i="39"/>
  <c r="G69" i="45"/>
  <c r="O69" i="45"/>
  <c r="W69" i="45"/>
  <c r="H72" i="43"/>
  <c r="P72" i="43"/>
  <c r="F90" i="43"/>
  <c r="N90" i="43"/>
  <c r="V90" i="43"/>
  <c r="G60" i="45"/>
  <c r="O60" i="45"/>
  <c r="W60" i="45"/>
  <c r="D77" i="45"/>
  <c r="D69" i="45" s="1"/>
  <c r="D77" i="46"/>
  <c r="H77" i="47"/>
  <c r="P77" i="47"/>
  <c r="M77" i="47"/>
  <c r="E96" i="49"/>
  <c r="M96" i="49"/>
  <c r="U96" i="49"/>
  <c r="G96" i="49"/>
  <c r="O96" i="49"/>
  <c r="W96" i="49"/>
  <c r="D103" i="50"/>
  <c r="L103" i="50"/>
  <c r="T103" i="50"/>
  <c r="H73" i="51"/>
  <c r="P73" i="51"/>
  <c r="E90" i="41"/>
  <c r="E81" i="41" s="1"/>
  <c r="M90" i="41"/>
  <c r="M81" i="41" s="1"/>
  <c r="U90" i="41"/>
  <c r="U81" i="41" s="1"/>
  <c r="D72" i="42"/>
  <c r="L72" i="42"/>
  <c r="T72" i="42"/>
  <c r="B90" i="42"/>
  <c r="J90" i="42"/>
  <c r="R90" i="42"/>
  <c r="I72" i="43"/>
  <c r="Q72" i="43"/>
  <c r="G90" i="43"/>
  <c r="O90" i="43"/>
  <c r="W90" i="43"/>
  <c r="H60" i="45"/>
  <c r="P60" i="45"/>
  <c r="L77" i="46"/>
  <c r="I77" i="47"/>
  <c r="Q77" i="47"/>
  <c r="U77" i="47"/>
  <c r="F96" i="49"/>
  <c r="N96" i="49"/>
  <c r="V96" i="49"/>
  <c r="K83" i="50"/>
  <c r="F103" i="51"/>
  <c r="F80" i="51"/>
  <c r="N103" i="51"/>
  <c r="N80" i="51"/>
  <c r="V103" i="51"/>
  <c r="V80" i="51"/>
  <c r="B105" i="51"/>
  <c r="B87" i="51"/>
  <c r="J105" i="51"/>
  <c r="J87" i="51"/>
  <c r="R105" i="51"/>
  <c r="R87" i="51"/>
  <c r="G60" i="39"/>
  <c r="O60" i="39"/>
  <c r="W60" i="39"/>
  <c r="H72" i="41"/>
  <c r="P72" i="41"/>
  <c r="E72" i="42"/>
  <c r="M72" i="42"/>
  <c r="U72" i="42"/>
  <c r="B72" i="43"/>
  <c r="J72" i="43"/>
  <c r="R72" i="43"/>
  <c r="F77" i="46"/>
  <c r="F60" i="46"/>
  <c r="N77" i="46"/>
  <c r="N60" i="46"/>
  <c r="V77" i="46"/>
  <c r="V60" i="46"/>
  <c r="T77" i="46"/>
  <c r="B77" i="47"/>
  <c r="J77" i="47"/>
  <c r="R77" i="47"/>
  <c r="G52" i="47"/>
  <c r="O52" i="47"/>
  <c r="W52" i="47"/>
  <c r="S83" i="50"/>
  <c r="F72" i="42"/>
  <c r="N72" i="42"/>
  <c r="V72" i="42"/>
  <c r="C72" i="43"/>
  <c r="K72" i="43"/>
  <c r="S72" i="43"/>
  <c r="S77" i="45"/>
  <c r="S69" i="45" s="1"/>
  <c r="G77" i="46"/>
  <c r="G60" i="46"/>
  <c r="O77" i="46"/>
  <c r="O60" i="46"/>
  <c r="W77" i="46"/>
  <c r="W60" i="46"/>
  <c r="I60" i="39"/>
  <c r="Q60" i="39"/>
  <c r="B72" i="41"/>
  <c r="J72" i="41"/>
  <c r="R72" i="41"/>
  <c r="G72" i="42"/>
  <c r="O72" i="42"/>
  <c r="W72" i="42"/>
  <c r="D72" i="43"/>
  <c r="L72" i="43"/>
  <c r="T72" i="43"/>
  <c r="C60" i="45"/>
  <c r="K60" i="45"/>
  <c r="T77" i="45"/>
  <c r="T69" i="45" s="1"/>
  <c r="H77" i="46"/>
  <c r="P77" i="46"/>
  <c r="D103" i="49"/>
  <c r="D96" i="49" s="1"/>
  <c r="D80" i="49"/>
  <c r="L103" i="49"/>
  <c r="L96" i="49" s="1"/>
  <c r="L80" i="49"/>
  <c r="T103" i="49"/>
  <c r="T96" i="49" s="1"/>
  <c r="T80" i="49"/>
  <c r="H105" i="49"/>
  <c r="H87" i="49"/>
  <c r="P105" i="49"/>
  <c r="P87" i="49"/>
  <c r="F83" i="49"/>
  <c r="I73" i="50"/>
  <c r="Q73" i="50"/>
  <c r="C72" i="41"/>
  <c r="K72" i="41"/>
  <c r="S72" i="41"/>
  <c r="H72" i="42"/>
  <c r="P72" i="42"/>
  <c r="E72" i="43"/>
  <c r="M72" i="43"/>
  <c r="U72" i="43"/>
  <c r="L60" i="45"/>
  <c r="I77" i="46"/>
  <c r="I60" i="46"/>
  <c r="Q77" i="46"/>
  <c r="N83" i="49"/>
  <c r="I103" i="50"/>
  <c r="I80" i="50"/>
  <c r="Q103" i="50"/>
  <c r="Q80" i="50"/>
  <c r="E105" i="50"/>
  <c r="E87" i="50"/>
  <c r="M105" i="50"/>
  <c r="M87" i="50"/>
  <c r="U105" i="50"/>
  <c r="U87" i="50"/>
  <c r="H83" i="51"/>
  <c r="B60" i="46"/>
  <c r="B77" i="46"/>
  <c r="J60" i="46"/>
  <c r="J77" i="46"/>
  <c r="R60" i="46"/>
  <c r="R77" i="46"/>
  <c r="V83" i="49"/>
  <c r="C73" i="50"/>
  <c r="K73" i="50"/>
  <c r="S73" i="50"/>
  <c r="E73" i="50"/>
  <c r="M73" i="50"/>
  <c r="U73" i="50"/>
  <c r="F73" i="51"/>
  <c r="N73" i="51"/>
  <c r="V73" i="51"/>
  <c r="B73" i="51"/>
  <c r="J73" i="51"/>
  <c r="R73" i="51"/>
  <c r="P83" i="51"/>
  <c r="C60" i="46"/>
  <c r="C77" i="46"/>
  <c r="K60" i="46"/>
  <c r="K77" i="46"/>
  <c r="S60" i="46"/>
  <c r="S77" i="46"/>
  <c r="G77" i="47"/>
  <c r="G60" i="47"/>
  <c r="O77" i="47"/>
  <c r="O60" i="47"/>
  <c r="W77" i="47"/>
  <c r="W60" i="47"/>
  <c r="E77" i="47"/>
  <c r="D103" i="51"/>
  <c r="L103" i="51"/>
  <c r="T103" i="51"/>
  <c r="F104" i="51"/>
  <c r="N104" i="51"/>
  <c r="V104" i="51"/>
  <c r="H105" i="51"/>
  <c r="P105" i="51"/>
  <c r="C77" i="47"/>
  <c r="K77" i="47"/>
  <c r="S77" i="47"/>
  <c r="F80" i="49"/>
  <c r="N80" i="49"/>
  <c r="V80" i="49"/>
  <c r="D83" i="49"/>
  <c r="L83" i="49"/>
  <c r="T83" i="49"/>
  <c r="H104" i="49"/>
  <c r="P104" i="49"/>
  <c r="B105" i="49"/>
  <c r="B96" i="49" s="1"/>
  <c r="J105" i="49"/>
  <c r="J96" i="49" s="1"/>
  <c r="R105" i="49"/>
  <c r="R96" i="49" s="1"/>
  <c r="C80" i="50"/>
  <c r="K80" i="50"/>
  <c r="S80" i="50"/>
  <c r="I83" i="50"/>
  <c r="Q83" i="50"/>
  <c r="E104" i="50"/>
  <c r="M104" i="50"/>
  <c r="U104" i="50"/>
  <c r="G105" i="50"/>
  <c r="O105" i="50"/>
  <c r="W105" i="50"/>
  <c r="H80" i="51"/>
  <c r="P80" i="51"/>
  <c r="F83" i="51"/>
  <c r="N83" i="51"/>
  <c r="V83" i="51"/>
  <c r="B104" i="51"/>
  <c r="J104" i="51"/>
  <c r="R104" i="51"/>
  <c r="D105" i="51"/>
  <c r="L105" i="51"/>
  <c r="T105" i="51"/>
  <c r="H60" i="47"/>
  <c r="P60" i="47"/>
  <c r="D77" i="47"/>
  <c r="L77" i="47"/>
  <c r="T77" i="47"/>
  <c r="G80" i="49"/>
  <c r="O80" i="49"/>
  <c r="W80" i="49"/>
  <c r="E83" i="49"/>
  <c r="M83" i="49"/>
  <c r="U83" i="49"/>
  <c r="E87" i="49"/>
  <c r="M87" i="49"/>
  <c r="U87" i="49"/>
  <c r="I104" i="49"/>
  <c r="I96" i="49" s="1"/>
  <c r="Q104" i="49"/>
  <c r="Q96" i="49" s="1"/>
  <c r="C105" i="49"/>
  <c r="K105" i="49"/>
  <c r="S105" i="49"/>
  <c r="D80" i="50"/>
  <c r="L80" i="50"/>
  <c r="T80" i="50"/>
  <c r="B83" i="50"/>
  <c r="J83" i="50"/>
  <c r="R83" i="50"/>
  <c r="B87" i="50"/>
  <c r="J87" i="50"/>
  <c r="R87" i="50"/>
  <c r="F104" i="50"/>
  <c r="N104" i="50"/>
  <c r="V104" i="50"/>
  <c r="H105" i="50"/>
  <c r="P105" i="50"/>
  <c r="I80" i="51"/>
  <c r="Q80" i="51"/>
  <c r="G83" i="51"/>
  <c r="O83" i="51"/>
  <c r="W83" i="51"/>
  <c r="G87" i="51"/>
  <c r="O87" i="51"/>
  <c r="W87" i="51"/>
  <c r="C104" i="51"/>
  <c r="K104" i="51"/>
  <c r="S104" i="51"/>
  <c r="E105" i="51"/>
  <c r="M105" i="51"/>
  <c r="U105" i="51"/>
  <c r="Q60" i="46"/>
  <c r="E77" i="46"/>
  <c r="M77" i="46"/>
  <c r="U77" i="46"/>
  <c r="B60" i="47"/>
  <c r="J60" i="47"/>
  <c r="R60" i="47"/>
  <c r="F77" i="47"/>
  <c r="N77" i="47"/>
  <c r="V77" i="47"/>
  <c r="I80" i="49"/>
  <c r="Q80" i="49"/>
  <c r="G83" i="49"/>
  <c r="O83" i="49"/>
  <c r="W83" i="49"/>
  <c r="G87" i="49"/>
  <c r="O87" i="49"/>
  <c r="W87" i="49"/>
  <c r="C104" i="49"/>
  <c r="C96" i="49" s="1"/>
  <c r="K104" i="49"/>
  <c r="S104" i="49"/>
  <c r="F80" i="50"/>
  <c r="N80" i="50"/>
  <c r="V80" i="50"/>
  <c r="D83" i="50"/>
  <c r="L83" i="50"/>
  <c r="T83" i="50"/>
  <c r="D87" i="50"/>
  <c r="L87" i="50"/>
  <c r="T87" i="50"/>
  <c r="H104" i="50"/>
  <c r="P104" i="50"/>
  <c r="C80" i="51"/>
  <c r="K80" i="51"/>
  <c r="S80" i="51"/>
  <c r="I83" i="51"/>
  <c r="Q83" i="51"/>
  <c r="I87" i="51"/>
  <c r="Q87" i="51"/>
  <c r="E104" i="51"/>
  <c r="M104" i="51"/>
  <c r="U104" i="51"/>
  <c r="B80" i="49"/>
  <c r="J80" i="49"/>
  <c r="R80" i="49"/>
  <c r="G80" i="50"/>
  <c r="O80" i="50"/>
  <c r="W80" i="50"/>
  <c r="D80" i="51"/>
  <c r="L80" i="51"/>
  <c r="T80" i="51"/>
  <c r="C80" i="49"/>
  <c r="K80" i="49"/>
  <c r="S80" i="49"/>
  <c r="I87" i="49"/>
  <c r="Q87" i="49"/>
  <c r="H80" i="50"/>
  <c r="P80" i="50"/>
  <c r="F87" i="50"/>
  <c r="N87" i="50"/>
  <c r="V87" i="50"/>
  <c r="E80" i="51"/>
  <c r="M80" i="51"/>
  <c r="U80" i="51"/>
  <c r="C87" i="51"/>
  <c r="K87" i="51"/>
  <c r="S87" i="51"/>
  <c r="E80" i="49"/>
  <c r="M80" i="49"/>
  <c r="U80" i="49"/>
  <c r="B80" i="50"/>
  <c r="J80" i="50"/>
  <c r="R80" i="50"/>
  <c r="G80" i="51"/>
  <c r="O80" i="51"/>
  <c r="W80" i="51"/>
  <c r="Q44" i="6" l="1"/>
  <c r="Q47" i="6"/>
  <c r="Q48" i="6"/>
  <c r="Q46" i="6"/>
  <c r="Q42" i="6"/>
  <c r="H45" i="6"/>
  <c r="H44" i="6"/>
  <c r="K52" i="8"/>
  <c r="K51" i="8" s="1"/>
  <c r="B5" i="6"/>
  <c r="M5" i="6"/>
  <c r="M48" i="6" s="1"/>
  <c r="Q205" i="23"/>
  <c r="E194" i="23"/>
  <c r="L132" i="23"/>
  <c r="F194" i="23"/>
  <c r="D5" i="6"/>
  <c r="D48" i="6" s="1"/>
  <c r="K117" i="11"/>
  <c r="I5" i="6"/>
  <c r="Q132" i="23"/>
  <c r="B141" i="23"/>
  <c r="J205" i="23"/>
  <c r="V190" i="19"/>
  <c r="F5" i="6"/>
  <c r="F46" i="6" s="1"/>
  <c r="P102" i="16"/>
  <c r="P165" i="4" s="1"/>
  <c r="M117" i="11"/>
  <c r="E72" i="37"/>
  <c r="O146" i="25"/>
  <c r="T146" i="23"/>
  <c r="B139" i="23"/>
  <c r="J3" i="4"/>
  <c r="J128" i="4" s="1"/>
  <c r="H217" i="19"/>
  <c r="H80" i="16"/>
  <c r="H77" i="16"/>
  <c r="H76" i="16" s="1"/>
  <c r="L194" i="23"/>
  <c r="E146" i="23"/>
  <c r="B172" i="23"/>
  <c r="B165" i="23" s="1"/>
  <c r="S102" i="16"/>
  <c r="S165" i="4" s="1"/>
  <c r="T101" i="16"/>
  <c r="T164" i="4" s="1"/>
  <c r="L117" i="11"/>
  <c r="R5" i="7"/>
  <c r="N100" i="4"/>
  <c r="H67" i="8"/>
  <c r="H156" i="4" s="1"/>
  <c r="E57" i="20"/>
  <c r="E56" i="20" s="1"/>
  <c r="C217" i="19"/>
  <c r="C80" i="16"/>
  <c r="C109" i="4" s="1"/>
  <c r="P217" i="19"/>
  <c r="P80" i="16"/>
  <c r="P146" i="25"/>
  <c r="B176" i="23"/>
  <c r="R146" i="23"/>
  <c r="T78" i="20"/>
  <c r="T169" i="4" s="1"/>
  <c r="N76" i="20"/>
  <c r="T91" i="16"/>
  <c r="T89" i="16" s="1"/>
  <c r="D117" i="11"/>
  <c r="F5" i="7"/>
  <c r="F52" i="7" s="1"/>
  <c r="P113" i="29"/>
  <c r="T190" i="19"/>
  <c r="W67" i="8"/>
  <c r="W156" i="4" s="1"/>
  <c r="N117" i="11"/>
  <c r="E52" i="4"/>
  <c r="E129" i="4" s="1"/>
  <c r="J5" i="6"/>
  <c r="J45" i="6" s="1"/>
  <c r="F253" i="15"/>
  <c r="F78" i="12"/>
  <c r="F107" i="4" s="1"/>
  <c r="K96" i="49"/>
  <c r="Q194" i="23"/>
  <c r="B140" i="23"/>
  <c r="B79" i="20"/>
  <c r="B170" i="4" s="1"/>
  <c r="D73" i="12"/>
  <c r="D102" i="4" s="1"/>
  <c r="N79" i="20"/>
  <c r="N170" i="4" s="1"/>
  <c r="N233" i="15"/>
  <c r="N76" i="12"/>
  <c r="U194" i="23"/>
  <c r="P205" i="23"/>
  <c r="P146" i="23"/>
  <c r="R46" i="6"/>
  <c r="U52" i="4"/>
  <c r="U129" i="4" s="1"/>
  <c r="I3" i="4"/>
  <c r="I128" i="4" s="1"/>
  <c r="H102" i="16"/>
  <c r="H165" i="4" s="1"/>
  <c r="T59" i="20"/>
  <c r="T112" i="4" s="1"/>
  <c r="G205" i="23"/>
  <c r="O77" i="20"/>
  <c r="O168" i="4" s="1"/>
  <c r="P165" i="23"/>
  <c r="K136" i="11"/>
  <c r="R42" i="6"/>
  <c r="P96" i="49"/>
  <c r="S96" i="49"/>
  <c r="H96" i="49"/>
  <c r="K72" i="37"/>
  <c r="C72" i="37"/>
  <c r="Q72" i="37"/>
  <c r="I72" i="37"/>
  <c r="S72" i="37"/>
  <c r="V72" i="37"/>
  <c r="F72" i="37"/>
  <c r="H72" i="33"/>
  <c r="N72" i="33"/>
  <c r="T72" i="33"/>
  <c r="P72" i="33"/>
  <c r="G72" i="33"/>
  <c r="L72" i="33"/>
  <c r="Q72" i="33"/>
  <c r="I72" i="33"/>
  <c r="U72" i="33"/>
  <c r="R113" i="29"/>
  <c r="J113" i="29"/>
  <c r="B113" i="29"/>
  <c r="S74" i="24"/>
  <c r="S171" i="4" s="1"/>
  <c r="W146" i="25"/>
  <c r="U146" i="25"/>
  <c r="K146" i="25"/>
  <c r="S146" i="25"/>
  <c r="Q146" i="25"/>
  <c r="M146" i="25"/>
  <c r="N74" i="24"/>
  <c r="N171" i="4" s="1"/>
  <c r="N69" i="4"/>
  <c r="N142" i="4" s="1"/>
  <c r="I146" i="25"/>
  <c r="K74" i="24"/>
  <c r="K171" i="4" s="1"/>
  <c r="K69" i="4"/>
  <c r="K142" i="4" s="1"/>
  <c r="N146" i="25"/>
  <c r="F74" i="24"/>
  <c r="F171" i="4" s="1"/>
  <c r="F69" i="4"/>
  <c r="F142" i="4" s="1"/>
  <c r="R146" i="25"/>
  <c r="D146" i="25"/>
  <c r="C146" i="25"/>
  <c r="C74" i="24"/>
  <c r="C171" i="4" s="1"/>
  <c r="C69" i="4"/>
  <c r="C142" i="4" s="1"/>
  <c r="V74" i="24"/>
  <c r="V171" i="4" s="1"/>
  <c r="V69" i="4"/>
  <c r="V142" i="4" s="1"/>
  <c r="M165" i="23"/>
  <c r="D194" i="23"/>
  <c r="C194" i="23"/>
  <c r="R171" i="23"/>
  <c r="K146" i="23"/>
  <c r="R79" i="20"/>
  <c r="R170" i="4" s="1"/>
  <c r="M146" i="23"/>
  <c r="J132" i="23"/>
  <c r="K205" i="23"/>
  <c r="J113" i="4"/>
  <c r="J59" i="20"/>
  <c r="J112" i="4" s="1"/>
  <c r="H205" i="23"/>
  <c r="I205" i="23"/>
  <c r="V146" i="23"/>
  <c r="V194" i="23"/>
  <c r="Q165" i="23"/>
  <c r="C146" i="23"/>
  <c r="M194" i="23"/>
  <c r="I165" i="23"/>
  <c r="H79" i="20"/>
  <c r="H170" i="4" s="1"/>
  <c r="H140" i="23"/>
  <c r="H132" i="23" s="1"/>
  <c r="H60" i="20"/>
  <c r="H57" i="20"/>
  <c r="H56" i="20" s="1"/>
  <c r="T132" i="23"/>
  <c r="F140" i="23"/>
  <c r="F132" i="23" s="1"/>
  <c r="F60" i="20"/>
  <c r="F57" i="20"/>
  <c r="F56" i="20" s="1"/>
  <c r="J57" i="20"/>
  <c r="J56" i="20" s="1"/>
  <c r="L146" i="23"/>
  <c r="F146" i="23"/>
  <c r="W132" i="23"/>
  <c r="R194" i="23"/>
  <c r="R176" i="23"/>
  <c r="J155" i="23"/>
  <c r="S5" i="7"/>
  <c r="P57" i="20"/>
  <c r="P56" i="20" s="1"/>
  <c r="P62" i="20"/>
  <c r="D59" i="20"/>
  <c r="D114" i="4"/>
  <c r="R170" i="23"/>
  <c r="R61" i="20"/>
  <c r="R57" i="20"/>
  <c r="R56" i="20" s="1"/>
  <c r="P132" i="23"/>
  <c r="V132" i="23"/>
  <c r="R172" i="23"/>
  <c r="R132" i="23"/>
  <c r="S146" i="23"/>
  <c r="R179" i="23"/>
  <c r="B137" i="23"/>
  <c r="B60" i="20"/>
  <c r="B57" i="20"/>
  <c r="B56" i="20" s="1"/>
  <c r="G132" i="23"/>
  <c r="B146" i="23"/>
  <c r="I137" i="23"/>
  <c r="I60" i="20"/>
  <c r="I57" i="20"/>
  <c r="I56" i="20" s="1"/>
  <c r="U146" i="23"/>
  <c r="B194" i="23"/>
  <c r="V59" i="20"/>
  <c r="V112" i="4" s="1"/>
  <c r="V113" i="4"/>
  <c r="R175" i="23"/>
  <c r="I132" i="23"/>
  <c r="P194" i="23"/>
  <c r="U59" i="20"/>
  <c r="J78" i="20"/>
  <c r="J169" i="4" s="1"/>
  <c r="E59" i="20"/>
  <c r="E112" i="4" s="1"/>
  <c r="E113" i="4"/>
  <c r="O205" i="21"/>
  <c r="P194" i="21"/>
  <c r="H194" i="21"/>
  <c r="G205" i="21"/>
  <c r="S194" i="21"/>
  <c r="U205" i="21"/>
  <c r="C194" i="21"/>
  <c r="K194" i="21"/>
  <c r="R65" i="4"/>
  <c r="R138" i="4" s="1"/>
  <c r="R194" i="21"/>
  <c r="N205" i="23"/>
  <c r="J194" i="21"/>
  <c r="T194" i="23"/>
  <c r="M205" i="21"/>
  <c r="W194" i="23"/>
  <c r="E205" i="21"/>
  <c r="T76" i="20"/>
  <c r="T167" i="4" s="1"/>
  <c r="T65" i="4"/>
  <c r="T138" i="4" s="1"/>
  <c r="B194" i="21"/>
  <c r="S205" i="23"/>
  <c r="N194" i="23"/>
  <c r="J194" i="23"/>
  <c r="F65" i="4"/>
  <c r="F138" i="4" s="1"/>
  <c r="I78" i="20"/>
  <c r="I169" i="4" s="1"/>
  <c r="L205" i="23"/>
  <c r="C205" i="23"/>
  <c r="J65" i="4"/>
  <c r="J138" i="4" s="1"/>
  <c r="E205" i="23"/>
  <c r="T217" i="19"/>
  <c r="T80" i="16"/>
  <c r="T109" i="4" s="1"/>
  <c r="S217" i="19"/>
  <c r="S80" i="16"/>
  <c r="S77" i="16"/>
  <c r="S76" i="16" s="1"/>
  <c r="S178" i="19"/>
  <c r="K178" i="19"/>
  <c r="C178" i="19"/>
  <c r="L184" i="19"/>
  <c r="O217" i="19"/>
  <c r="O80" i="16"/>
  <c r="O109" i="4" s="1"/>
  <c r="O190" i="19"/>
  <c r="P178" i="19"/>
  <c r="Q184" i="19"/>
  <c r="I184" i="19"/>
  <c r="K110" i="4"/>
  <c r="K79" i="16"/>
  <c r="K108" i="4" s="1"/>
  <c r="C110" i="4"/>
  <c r="C79" i="16"/>
  <c r="C108" i="4" s="1"/>
  <c r="W217" i="19"/>
  <c r="W80" i="16"/>
  <c r="W109" i="4" s="1"/>
  <c r="H178" i="19"/>
  <c r="M95" i="16"/>
  <c r="H229" i="17"/>
  <c r="W101" i="16"/>
  <c r="W164" i="4" s="1"/>
  <c r="W62" i="4"/>
  <c r="W135" i="4" s="1"/>
  <c r="W91" i="16"/>
  <c r="W89" i="16" s="1"/>
  <c r="E217" i="18"/>
  <c r="E97" i="16"/>
  <c r="E95" i="16" s="1"/>
  <c r="D240" i="17"/>
  <c r="F229" i="17"/>
  <c r="H61" i="4"/>
  <c r="H134" i="4" s="1"/>
  <c r="W233" i="15"/>
  <c r="W76" i="12"/>
  <c r="V233" i="15"/>
  <c r="V76" i="12"/>
  <c r="V71" i="12"/>
  <c r="V70" i="12" s="1"/>
  <c r="L105" i="4"/>
  <c r="L75" i="12"/>
  <c r="T105" i="4"/>
  <c r="T75" i="12"/>
  <c r="U253" i="15"/>
  <c r="U78" i="12"/>
  <c r="U107" i="4" s="1"/>
  <c r="G75" i="12"/>
  <c r="G104" i="4" s="1"/>
  <c r="F75" i="12"/>
  <c r="F73" i="12" s="1"/>
  <c r="F102" i="4" s="1"/>
  <c r="T253" i="15"/>
  <c r="T78" i="12"/>
  <c r="T107" i="4" s="1"/>
  <c r="T71" i="12"/>
  <c r="T70" i="12" s="1"/>
  <c r="L98" i="12"/>
  <c r="L159" i="4" s="1"/>
  <c r="L63" i="12"/>
  <c r="L55" i="4" s="1"/>
  <c r="L130" i="4" s="1"/>
  <c r="T86" i="12"/>
  <c r="T57" i="4"/>
  <c r="T132" i="4" s="1"/>
  <c r="S86" i="12"/>
  <c r="S57" i="4"/>
  <c r="S132" i="4" s="1"/>
  <c r="R57" i="4"/>
  <c r="R132" i="4" s="1"/>
  <c r="K98" i="12"/>
  <c r="K159" i="4" s="1"/>
  <c r="L86" i="12"/>
  <c r="M57" i="4"/>
  <c r="M132" i="4" s="1"/>
  <c r="T98" i="12"/>
  <c r="T159" i="4" s="1"/>
  <c r="T63" i="12"/>
  <c r="S63" i="12"/>
  <c r="S96" i="12" s="1"/>
  <c r="S157" i="4" s="1"/>
  <c r="D98" i="12"/>
  <c r="D159" i="4" s="1"/>
  <c r="M86" i="12"/>
  <c r="S98" i="12"/>
  <c r="S159" i="4" s="1"/>
  <c r="M63" i="12"/>
  <c r="M96" i="12" s="1"/>
  <c r="M157" i="4" s="1"/>
  <c r="R63" i="12"/>
  <c r="R96" i="12" s="1"/>
  <c r="R157" i="4" s="1"/>
  <c r="U5" i="4"/>
  <c r="U3" i="4"/>
  <c r="U128" i="4" s="1"/>
  <c r="B86" i="12"/>
  <c r="B57" i="4"/>
  <c r="B132" i="4" s="1"/>
  <c r="B98" i="12"/>
  <c r="B159" i="4" s="1"/>
  <c r="D86" i="12"/>
  <c r="D57" i="4"/>
  <c r="D132" i="4" s="1"/>
  <c r="M3" i="4"/>
  <c r="M128" i="4" s="1"/>
  <c r="M5" i="4"/>
  <c r="R5" i="4"/>
  <c r="R3" i="4"/>
  <c r="R128" i="4" s="1"/>
  <c r="F104" i="4"/>
  <c r="E3" i="4"/>
  <c r="E128" i="4" s="1"/>
  <c r="E5" i="4"/>
  <c r="B63" i="12"/>
  <c r="B96" i="12" s="1"/>
  <c r="B157" i="4" s="1"/>
  <c r="C86" i="12"/>
  <c r="C57" i="4"/>
  <c r="C132" i="4" s="1"/>
  <c r="Q5" i="4"/>
  <c r="Q3" i="4"/>
  <c r="Q128" i="4" s="1"/>
  <c r="F3" i="4"/>
  <c r="F128" i="4" s="1"/>
  <c r="B3" i="4"/>
  <c r="B128" i="4" s="1"/>
  <c r="B5" i="4"/>
  <c r="C98" i="12"/>
  <c r="C159" i="4" s="1"/>
  <c r="K86" i="12"/>
  <c r="K57" i="4"/>
  <c r="K132" i="4" s="1"/>
  <c r="J86" i="12"/>
  <c r="J57" i="4"/>
  <c r="J132" i="4" s="1"/>
  <c r="O117" i="11"/>
  <c r="T54" i="8"/>
  <c r="T99" i="4" s="1"/>
  <c r="T117" i="11"/>
  <c r="W117" i="11"/>
  <c r="V117" i="11"/>
  <c r="H136" i="11"/>
  <c r="H52" i="8"/>
  <c r="H51" i="8" s="1"/>
  <c r="H55" i="8"/>
  <c r="G117" i="11"/>
  <c r="D136" i="11"/>
  <c r="D55" i="8"/>
  <c r="D100" i="4" s="1"/>
  <c r="D52" i="8"/>
  <c r="D51" i="8" s="1"/>
  <c r="D5" i="7"/>
  <c r="D53" i="7" s="1"/>
  <c r="P117" i="11"/>
  <c r="D54" i="8"/>
  <c r="D99" i="4" s="1"/>
  <c r="P52" i="4"/>
  <c r="P129" i="4" s="1"/>
  <c r="S59" i="8"/>
  <c r="F59" i="8"/>
  <c r="S54" i="8"/>
  <c r="S99" i="4" s="1"/>
  <c r="O67" i="8"/>
  <c r="O156" i="4" s="1"/>
  <c r="G67" i="8"/>
  <c r="G156" i="4" s="1"/>
  <c r="U5" i="7"/>
  <c r="U52" i="7" s="1"/>
  <c r="C5" i="7"/>
  <c r="C53" i="7" s="1"/>
  <c r="M5" i="7"/>
  <c r="M54" i="7" s="1"/>
  <c r="H5" i="7"/>
  <c r="H52" i="7" s="1"/>
  <c r="S67" i="8"/>
  <c r="S156" i="4" s="1"/>
  <c r="J5" i="7"/>
  <c r="J53" i="7" s="1"/>
  <c r="E5" i="7"/>
  <c r="E53" i="7" s="1"/>
  <c r="K5" i="7"/>
  <c r="K53" i="7" s="1"/>
  <c r="O5" i="7"/>
  <c r="O52" i="7" s="1"/>
  <c r="L5" i="7"/>
  <c r="L54" i="7" s="1"/>
  <c r="W5" i="7"/>
  <c r="W55" i="7" s="1"/>
  <c r="N5" i="7"/>
  <c r="N53" i="7" s="1"/>
  <c r="T5" i="7"/>
  <c r="T54" i="7" s="1"/>
  <c r="V5" i="7"/>
  <c r="V53" i="7" s="1"/>
  <c r="P5" i="7"/>
  <c r="P55" i="7" s="1"/>
  <c r="S52" i="7"/>
  <c r="I44" i="6"/>
  <c r="I43" i="6"/>
  <c r="I45" i="6"/>
  <c r="I46" i="6"/>
  <c r="I42" i="6"/>
  <c r="I47" i="6"/>
  <c r="I48" i="6"/>
  <c r="M43" i="5"/>
  <c r="M44" i="5"/>
  <c r="M45" i="5"/>
  <c r="T47" i="6"/>
  <c r="T45" i="6"/>
  <c r="T42" i="6"/>
  <c r="G42" i="6"/>
  <c r="G45" i="6"/>
  <c r="G48" i="6"/>
  <c r="F42" i="6"/>
  <c r="F45" i="5"/>
  <c r="F44" i="5"/>
  <c r="S53" i="7"/>
  <c r="S55" i="7"/>
  <c r="S54" i="7"/>
  <c r="O42" i="6"/>
  <c r="O46" i="6"/>
  <c r="K42" i="6"/>
  <c r="J27" i="5"/>
  <c r="J5" i="5" s="1"/>
  <c r="V46" i="6"/>
  <c r="T48" i="6"/>
  <c r="S27" i="5"/>
  <c r="S5" i="5" s="1"/>
  <c r="S48" i="5" s="1"/>
  <c r="N42" i="6"/>
  <c r="C27" i="5"/>
  <c r="C5" i="5" s="1"/>
  <c r="C47" i="5" s="1"/>
  <c r="Q5" i="7"/>
  <c r="Q54" i="7" s="1"/>
  <c r="Q45" i="6"/>
  <c r="Q43" i="6"/>
  <c r="U43" i="6"/>
  <c r="I5" i="7"/>
  <c r="I53" i="7" s="1"/>
  <c r="E45" i="5"/>
  <c r="E42" i="5"/>
  <c r="E46" i="5"/>
  <c r="E47" i="5"/>
  <c r="E44" i="5"/>
  <c r="E43" i="5"/>
  <c r="C42" i="5"/>
  <c r="C44" i="5"/>
  <c r="U45" i="5"/>
  <c r="U43" i="5"/>
  <c r="U42" i="5"/>
  <c r="U46" i="5"/>
  <c r="U47" i="5"/>
  <c r="U44" i="5"/>
  <c r="I96" i="12"/>
  <c r="I157" i="4" s="1"/>
  <c r="I55" i="4"/>
  <c r="I130" i="4" s="1"/>
  <c r="B44" i="6"/>
  <c r="B46" i="6"/>
  <c r="B43" i="6"/>
  <c r="B42" i="6"/>
  <c r="B47" i="6"/>
  <c r="B45" i="6"/>
  <c r="B129" i="11"/>
  <c r="B125" i="11"/>
  <c r="B132" i="11"/>
  <c r="B126" i="11"/>
  <c r="B122" i="11"/>
  <c r="B130" i="11"/>
  <c r="B123" i="11"/>
  <c r="B147" i="11"/>
  <c r="B56" i="8"/>
  <c r="B52" i="8"/>
  <c r="B51" i="8" s="1"/>
  <c r="I74" i="24"/>
  <c r="I171" i="4" s="1"/>
  <c r="I69" i="4"/>
  <c r="I142" i="4" s="1"/>
  <c r="W74" i="24"/>
  <c r="W171" i="4" s="1"/>
  <c r="W69" i="4"/>
  <c r="W142" i="4" s="1"/>
  <c r="E74" i="24"/>
  <c r="E171" i="4" s="1"/>
  <c r="E69" i="4"/>
  <c r="E142" i="4" s="1"/>
  <c r="J74" i="24"/>
  <c r="J171" i="4" s="1"/>
  <c r="J69" i="4"/>
  <c r="J142" i="4" s="1"/>
  <c r="P74" i="24"/>
  <c r="P171" i="4" s="1"/>
  <c r="P69" i="4"/>
  <c r="P142" i="4" s="1"/>
  <c r="W170" i="23"/>
  <c r="W176" i="23"/>
  <c r="W179" i="23"/>
  <c r="W172" i="23"/>
  <c r="W62" i="20"/>
  <c r="V165" i="23"/>
  <c r="E165" i="23"/>
  <c r="O160" i="23"/>
  <c r="W65" i="4"/>
  <c r="W138" i="4" s="1"/>
  <c r="M229" i="19"/>
  <c r="M192" i="19"/>
  <c r="M188" i="19"/>
  <c r="M185" i="19"/>
  <c r="M195" i="19"/>
  <c r="M191" i="19"/>
  <c r="M187" i="19"/>
  <c r="M183" i="19"/>
  <c r="M81" i="16"/>
  <c r="N217" i="18"/>
  <c r="N97" i="16"/>
  <c r="N95" i="16" s="1"/>
  <c r="K65" i="4"/>
  <c r="K138" i="4" s="1"/>
  <c r="D217" i="18"/>
  <c r="D97" i="16"/>
  <c r="D95" i="16" s="1"/>
  <c r="N184" i="19"/>
  <c r="F185" i="19"/>
  <c r="F192" i="19"/>
  <c r="F188" i="19"/>
  <c r="F229" i="19"/>
  <c r="F183" i="19"/>
  <c r="F187" i="19"/>
  <c r="F81" i="16"/>
  <c r="F195" i="19"/>
  <c r="F191" i="19"/>
  <c r="W217" i="18"/>
  <c r="W97" i="16"/>
  <c r="W95" i="16" s="1"/>
  <c r="Q253" i="15"/>
  <c r="Q78" i="12"/>
  <c r="Q107" i="4" s="1"/>
  <c r="R195" i="19"/>
  <c r="R191" i="19"/>
  <c r="R187" i="19"/>
  <c r="R183" i="19"/>
  <c r="R229" i="19"/>
  <c r="R192" i="19"/>
  <c r="R188" i="19"/>
  <c r="R81" i="16"/>
  <c r="R185" i="19"/>
  <c r="O217" i="18"/>
  <c r="O97" i="16"/>
  <c r="O95" i="16" s="1"/>
  <c r="I53" i="16"/>
  <c r="E233" i="15"/>
  <c r="E76" i="12"/>
  <c r="E71" i="12"/>
  <c r="E70" i="12" s="1"/>
  <c r="F53" i="16"/>
  <c r="I233" i="15"/>
  <c r="I71" i="12"/>
  <c r="I70" i="12" s="1"/>
  <c r="I76" i="12"/>
  <c r="U98" i="12"/>
  <c r="U159" i="4" s="1"/>
  <c r="U86" i="12"/>
  <c r="U57" i="4"/>
  <c r="U132" i="4" s="1"/>
  <c r="J96" i="12"/>
  <c r="J157" i="4" s="1"/>
  <c r="J55" i="4"/>
  <c r="J130" i="4" s="1"/>
  <c r="H98" i="12"/>
  <c r="H159" i="4" s="1"/>
  <c r="H86" i="12"/>
  <c r="H63" i="12"/>
  <c r="H57" i="4"/>
  <c r="H132" i="4" s="1"/>
  <c r="V136" i="11"/>
  <c r="V55" i="8"/>
  <c r="V52" i="8"/>
  <c r="V51" i="8" s="1"/>
  <c r="Q59" i="8"/>
  <c r="Q52" i="4"/>
  <c r="K67" i="8"/>
  <c r="K156" i="4" s="1"/>
  <c r="D5" i="4"/>
  <c r="D3" i="4"/>
  <c r="M55" i="8"/>
  <c r="M136" i="11"/>
  <c r="M52" i="8"/>
  <c r="M51" i="8" s="1"/>
  <c r="P44" i="6"/>
  <c r="P48" i="6"/>
  <c r="W44" i="6"/>
  <c r="M43" i="6"/>
  <c r="R52" i="8"/>
  <c r="R51" i="8" s="1"/>
  <c r="S117" i="11"/>
  <c r="N65" i="8"/>
  <c r="N154" i="4" s="1"/>
  <c r="N52" i="4"/>
  <c r="N59" i="8"/>
  <c r="D59" i="8"/>
  <c r="D52" i="4"/>
  <c r="U44" i="6"/>
  <c r="L45" i="6"/>
  <c r="F47" i="6"/>
  <c r="F43" i="6"/>
  <c r="F42" i="5"/>
  <c r="D27" i="5"/>
  <c r="B27" i="5"/>
  <c r="Q27" i="5"/>
  <c r="Q74" i="24"/>
  <c r="Q171" i="4" s="1"/>
  <c r="Q69" i="4"/>
  <c r="Q142" i="4" s="1"/>
  <c r="I217" i="18"/>
  <c r="I97" i="16"/>
  <c r="I95" i="16" s="1"/>
  <c r="C45" i="6"/>
  <c r="W27" i="5"/>
  <c r="O74" i="24"/>
  <c r="O171" i="4" s="1"/>
  <c r="O69" i="4"/>
  <c r="O142" i="4" s="1"/>
  <c r="T74" i="24"/>
  <c r="T171" i="4" s="1"/>
  <c r="T69" i="4"/>
  <c r="T142" i="4" s="1"/>
  <c r="T116" i="4"/>
  <c r="O170" i="23"/>
  <c r="O179" i="23"/>
  <c r="O172" i="23"/>
  <c r="O176" i="23"/>
  <c r="O62" i="20"/>
  <c r="F165" i="23"/>
  <c r="U165" i="23"/>
  <c r="G153" i="23"/>
  <c r="O132" i="23"/>
  <c r="D165" i="23"/>
  <c r="S165" i="23"/>
  <c r="C165" i="23"/>
  <c r="M132" i="23"/>
  <c r="I146" i="23"/>
  <c r="M76" i="20"/>
  <c r="M167" i="4" s="1"/>
  <c r="M65" i="4"/>
  <c r="M138" i="4" s="1"/>
  <c r="E229" i="19"/>
  <c r="E192" i="19"/>
  <c r="E188" i="19"/>
  <c r="E185" i="19"/>
  <c r="E195" i="19"/>
  <c r="E191" i="19"/>
  <c r="E187" i="19"/>
  <c r="E183" i="19"/>
  <c r="E81" i="16"/>
  <c r="F217" i="18"/>
  <c r="F97" i="16"/>
  <c r="F95" i="16" s="1"/>
  <c r="W229" i="19"/>
  <c r="W185" i="19"/>
  <c r="W195" i="19"/>
  <c r="W191" i="19"/>
  <c r="W187" i="19"/>
  <c r="W183" i="19"/>
  <c r="W192" i="19"/>
  <c r="W188" i="19"/>
  <c r="W77" i="16"/>
  <c r="W76" i="16" s="1"/>
  <c r="W81" i="16"/>
  <c r="R77" i="16"/>
  <c r="R76" i="16" s="1"/>
  <c r="R217" i="19"/>
  <c r="R80" i="16"/>
  <c r="E184" i="19"/>
  <c r="G217" i="18"/>
  <c r="G97" i="16"/>
  <c r="G95" i="16" s="1"/>
  <c r="F190" i="19"/>
  <c r="I253" i="15"/>
  <c r="I78" i="12"/>
  <c r="I107" i="4" s="1"/>
  <c r="R184" i="19"/>
  <c r="M53" i="16"/>
  <c r="R190" i="19"/>
  <c r="S217" i="18"/>
  <c r="S97" i="16"/>
  <c r="S95" i="16" s="1"/>
  <c r="F184" i="19"/>
  <c r="J217" i="18"/>
  <c r="J97" i="16"/>
  <c r="J95" i="16" s="1"/>
  <c r="S89" i="16"/>
  <c r="K61" i="4"/>
  <c r="K134" i="4" s="1"/>
  <c r="E98" i="12"/>
  <c r="E159" i="4" s="1"/>
  <c r="E86" i="12"/>
  <c r="E57" i="4"/>
  <c r="E132" i="4" s="1"/>
  <c r="E147" i="11"/>
  <c r="E130" i="11"/>
  <c r="E123" i="11"/>
  <c r="E129" i="11"/>
  <c r="E125" i="11"/>
  <c r="E126" i="11"/>
  <c r="E122" i="11"/>
  <c r="E56" i="8"/>
  <c r="W98" i="12"/>
  <c r="W159" i="4" s="1"/>
  <c r="W86" i="12"/>
  <c r="W63" i="12"/>
  <c r="W57" i="4"/>
  <c r="W132" i="4" s="1"/>
  <c r="V5" i="4"/>
  <c r="V3" i="4"/>
  <c r="C130" i="11"/>
  <c r="C132" i="11"/>
  <c r="C126" i="11"/>
  <c r="C122" i="11"/>
  <c r="C123" i="11"/>
  <c r="C56" i="8"/>
  <c r="C54" i="8" s="1"/>
  <c r="C147" i="11"/>
  <c r="C129" i="11"/>
  <c r="C125" i="11"/>
  <c r="C104" i="4"/>
  <c r="H117" i="11"/>
  <c r="C128" i="11"/>
  <c r="I59" i="8"/>
  <c r="I52" i="4"/>
  <c r="W59" i="8"/>
  <c r="W52" i="4"/>
  <c r="N45" i="5"/>
  <c r="U63" i="12"/>
  <c r="H48" i="6"/>
  <c r="O43" i="6"/>
  <c r="O48" i="6"/>
  <c r="E42" i="6"/>
  <c r="E46" i="6"/>
  <c r="R100" i="4"/>
  <c r="M59" i="8"/>
  <c r="M52" i="4"/>
  <c r="S47" i="6"/>
  <c r="V44" i="6"/>
  <c r="I52" i="8"/>
  <c r="I51" i="8" s="1"/>
  <c r="M44" i="6"/>
  <c r="V45" i="6"/>
  <c r="V52" i="7"/>
  <c r="T52" i="7"/>
  <c r="D45" i="6"/>
  <c r="V43" i="6"/>
  <c r="I27" i="5"/>
  <c r="F53" i="7"/>
  <c r="O27" i="5"/>
  <c r="M74" i="24"/>
  <c r="M171" i="4" s="1"/>
  <c r="M69" i="4"/>
  <c r="M142" i="4" s="1"/>
  <c r="U229" i="19"/>
  <c r="U192" i="19"/>
  <c r="U188" i="19"/>
  <c r="U185" i="19"/>
  <c r="U195" i="19"/>
  <c r="U191" i="19"/>
  <c r="U187" i="19"/>
  <c r="U183" i="19"/>
  <c r="U81" i="16"/>
  <c r="O253" i="15"/>
  <c r="O78" i="12"/>
  <c r="O71" i="12"/>
  <c r="O70" i="12" s="1"/>
  <c r="S61" i="4"/>
  <c r="S134" i="4" s="1"/>
  <c r="I98" i="12"/>
  <c r="I159" i="4" s="1"/>
  <c r="I86" i="12"/>
  <c r="I57" i="4"/>
  <c r="I132" i="4" s="1"/>
  <c r="Q100" i="4"/>
  <c r="G74" i="24"/>
  <c r="G171" i="4" s="1"/>
  <c r="G69" i="4"/>
  <c r="G142" i="4" s="1"/>
  <c r="L74" i="24"/>
  <c r="L171" i="4" s="1"/>
  <c r="L69" i="4"/>
  <c r="L142" i="4" s="1"/>
  <c r="L116" i="4"/>
  <c r="G170" i="23"/>
  <c r="G179" i="23"/>
  <c r="G172" i="23"/>
  <c r="G176" i="23"/>
  <c r="G62" i="20"/>
  <c r="N146" i="23"/>
  <c r="W205" i="23"/>
  <c r="T165" i="23"/>
  <c r="N132" i="23"/>
  <c r="R205" i="23"/>
  <c r="Q146" i="23"/>
  <c r="Q217" i="19"/>
  <c r="Q80" i="16"/>
  <c r="Q77" i="16"/>
  <c r="Q76" i="16" s="1"/>
  <c r="V76" i="20"/>
  <c r="V167" i="4" s="1"/>
  <c r="V65" i="4"/>
  <c r="V138" i="4" s="1"/>
  <c r="F170" i="4"/>
  <c r="O185" i="19"/>
  <c r="O195" i="19"/>
  <c r="O191" i="19"/>
  <c r="O187" i="19"/>
  <c r="O183" i="19"/>
  <c r="O229" i="19"/>
  <c r="O192" i="19"/>
  <c r="O188" i="19"/>
  <c r="O77" i="16"/>
  <c r="O76" i="16" s="1"/>
  <c r="O81" i="16"/>
  <c r="J77" i="16"/>
  <c r="J76" i="16" s="1"/>
  <c r="J217" i="19"/>
  <c r="J80" i="16"/>
  <c r="T229" i="19"/>
  <c r="T192" i="19"/>
  <c r="T188" i="19"/>
  <c r="T185" i="19"/>
  <c r="T195" i="19"/>
  <c r="T191" i="19"/>
  <c r="T187" i="19"/>
  <c r="T183" i="19"/>
  <c r="T81" i="16"/>
  <c r="T77" i="16"/>
  <c r="T76" i="16" s="1"/>
  <c r="J229" i="19"/>
  <c r="J195" i="19"/>
  <c r="J191" i="19"/>
  <c r="J187" i="19"/>
  <c r="J183" i="19"/>
  <c r="J192" i="19"/>
  <c r="J188" i="19"/>
  <c r="J81" i="16"/>
  <c r="J185" i="19"/>
  <c r="E53" i="16"/>
  <c r="H89" i="16"/>
  <c r="C100" i="16"/>
  <c r="C163" i="4" s="1"/>
  <c r="C61" i="4"/>
  <c r="C134" i="4" s="1"/>
  <c r="G253" i="15"/>
  <c r="G78" i="12"/>
  <c r="G71" i="12"/>
  <c r="G70" i="12" s="1"/>
  <c r="R71" i="12"/>
  <c r="R70" i="12" s="1"/>
  <c r="R76" i="12"/>
  <c r="R233" i="15"/>
  <c r="U61" i="4"/>
  <c r="U134" i="4" s="1"/>
  <c r="S5" i="4"/>
  <c r="S3" i="4"/>
  <c r="F130" i="11"/>
  <c r="F123" i="11"/>
  <c r="F147" i="11"/>
  <c r="F129" i="11"/>
  <c r="F125" i="11"/>
  <c r="F126" i="11"/>
  <c r="F122" i="11"/>
  <c r="F52" i="8"/>
  <c r="F51" i="8" s="1"/>
  <c r="F56" i="8"/>
  <c r="T96" i="12"/>
  <c r="T157" i="4" s="1"/>
  <c r="T55" i="4"/>
  <c r="T130" i="4" s="1"/>
  <c r="W52" i="8"/>
  <c r="W51" i="8" s="1"/>
  <c r="W136" i="11"/>
  <c r="W55" i="8"/>
  <c r="V98" i="12"/>
  <c r="V159" i="4" s="1"/>
  <c r="V86" i="12"/>
  <c r="V63" i="12"/>
  <c r="V57" i="4"/>
  <c r="V132" i="4" s="1"/>
  <c r="B59" i="8"/>
  <c r="B52" i="4"/>
  <c r="E63" i="12"/>
  <c r="U48" i="6"/>
  <c r="O44" i="6"/>
  <c r="E43" i="6"/>
  <c r="K47" i="6"/>
  <c r="N44" i="6"/>
  <c r="K27" i="5"/>
  <c r="I100" i="4"/>
  <c r="T59" i="8"/>
  <c r="T52" i="4"/>
  <c r="E44" i="6"/>
  <c r="N45" i="6"/>
  <c r="P42" i="6"/>
  <c r="R53" i="7"/>
  <c r="K44" i="6"/>
  <c r="K41" i="6" s="1"/>
  <c r="R44" i="6"/>
  <c r="G52" i="7"/>
  <c r="O47" i="6"/>
  <c r="F48" i="6"/>
  <c r="L46" i="6"/>
  <c r="Q53" i="16"/>
  <c r="H253" i="15"/>
  <c r="H78" i="12"/>
  <c r="H107" i="4" s="1"/>
  <c r="C96" i="12"/>
  <c r="C157" i="4" s="1"/>
  <c r="C55" i="4"/>
  <c r="D74" i="24"/>
  <c r="D171" i="4" s="1"/>
  <c r="D69" i="4"/>
  <c r="D142" i="4" s="1"/>
  <c r="B74" i="24"/>
  <c r="B171" i="4" s="1"/>
  <c r="B69" i="4"/>
  <c r="B142" i="4" s="1"/>
  <c r="H74" i="24"/>
  <c r="H171" i="4" s="1"/>
  <c r="H69" i="4"/>
  <c r="H142" i="4" s="1"/>
  <c r="D116" i="4"/>
  <c r="W161" i="23"/>
  <c r="W158" i="23"/>
  <c r="W154" i="23"/>
  <c r="W163" i="23"/>
  <c r="W155" i="23"/>
  <c r="W151" i="23"/>
  <c r="W57" i="20"/>
  <c r="W56" i="20" s="1"/>
  <c r="W61" i="20"/>
  <c r="O171" i="23"/>
  <c r="W175" i="23"/>
  <c r="S194" i="23"/>
  <c r="I217" i="19"/>
  <c r="I80" i="16"/>
  <c r="I77" i="16"/>
  <c r="I76" i="16" s="1"/>
  <c r="L76" i="20"/>
  <c r="L167" i="4" s="1"/>
  <c r="L65" i="4"/>
  <c r="L138" i="4" s="1"/>
  <c r="D132" i="23"/>
  <c r="Q195" i="19"/>
  <c r="Q191" i="19"/>
  <c r="Q187" i="19"/>
  <c r="Q183" i="19"/>
  <c r="Q229" i="19"/>
  <c r="Q192" i="19"/>
  <c r="Q188" i="19"/>
  <c r="Q185" i="19"/>
  <c r="Q81" i="16"/>
  <c r="C65" i="4"/>
  <c r="C138" i="4" s="1"/>
  <c r="G185" i="19"/>
  <c r="G229" i="19"/>
  <c r="G195" i="19"/>
  <c r="G191" i="19"/>
  <c r="G187" i="19"/>
  <c r="G183" i="19"/>
  <c r="G192" i="19"/>
  <c r="G188" i="19"/>
  <c r="G81" i="16"/>
  <c r="G77" i="16"/>
  <c r="G76" i="16" s="1"/>
  <c r="J146" i="23"/>
  <c r="Q194" i="21"/>
  <c r="B77" i="16"/>
  <c r="B76" i="16" s="1"/>
  <c r="B217" i="19"/>
  <c r="B80" i="16"/>
  <c r="V217" i="19"/>
  <c r="V80" i="16"/>
  <c r="V77" i="16"/>
  <c r="V76" i="16" s="1"/>
  <c r="J184" i="19"/>
  <c r="K217" i="18"/>
  <c r="K97" i="16"/>
  <c r="K95" i="16" s="1"/>
  <c r="S253" i="15"/>
  <c r="S71" i="12"/>
  <c r="S70" i="12" s="1"/>
  <c r="S78" i="12"/>
  <c r="S107" i="4" s="1"/>
  <c r="S55" i="4"/>
  <c r="O98" i="12"/>
  <c r="O159" i="4" s="1"/>
  <c r="O86" i="12"/>
  <c r="O63" i="12"/>
  <c r="O57" i="4"/>
  <c r="O132" i="4" s="1"/>
  <c r="O52" i="8"/>
  <c r="O51" i="8" s="1"/>
  <c r="O136" i="11"/>
  <c r="O55" i="8"/>
  <c r="Q129" i="11"/>
  <c r="Q147" i="11"/>
  <c r="Q125" i="11"/>
  <c r="Q126" i="11"/>
  <c r="Q122" i="11"/>
  <c r="Q123" i="11"/>
  <c r="Q130" i="11"/>
  <c r="Q56" i="8"/>
  <c r="E55" i="8"/>
  <c r="E136" i="11"/>
  <c r="E52" i="8"/>
  <c r="E51" i="8" s="1"/>
  <c r="O59" i="8"/>
  <c r="O52" i="4"/>
  <c r="H59" i="8"/>
  <c r="H52" i="4"/>
  <c r="B48" i="6"/>
  <c r="N48" i="6"/>
  <c r="U48" i="5"/>
  <c r="G43" i="6"/>
  <c r="S45" i="6"/>
  <c r="J52" i="8"/>
  <c r="J51" i="8" s="1"/>
  <c r="C47" i="6"/>
  <c r="S43" i="6"/>
  <c r="H42" i="6"/>
  <c r="C44" i="6"/>
  <c r="M47" i="5"/>
  <c r="L42" i="6"/>
  <c r="G47" i="6"/>
  <c r="M46" i="5"/>
  <c r="G27" i="5"/>
  <c r="K46" i="6"/>
  <c r="M233" i="15"/>
  <c r="M76" i="12"/>
  <c r="M71" i="12"/>
  <c r="M70" i="12" s="1"/>
  <c r="W43" i="6"/>
  <c r="O161" i="23"/>
  <c r="O158" i="23"/>
  <c r="O154" i="23"/>
  <c r="O163" i="23"/>
  <c r="O155" i="23"/>
  <c r="O151" i="23"/>
  <c r="O57" i="20"/>
  <c r="O56" i="20" s="1"/>
  <c r="O61" i="20"/>
  <c r="S137" i="23"/>
  <c r="S143" i="23"/>
  <c r="S139" i="23"/>
  <c r="S144" i="23"/>
  <c r="S140" i="23"/>
  <c r="S60" i="20"/>
  <c r="S57" i="20"/>
  <c r="S56" i="20" s="1"/>
  <c r="N165" i="23"/>
  <c r="G175" i="23"/>
  <c r="E132" i="23"/>
  <c r="U190" i="19"/>
  <c r="I229" i="19"/>
  <c r="I195" i="19"/>
  <c r="I191" i="19"/>
  <c r="I187" i="19"/>
  <c r="I183" i="19"/>
  <c r="I192" i="19"/>
  <c r="I188" i="19"/>
  <c r="I185" i="19"/>
  <c r="I81" i="16"/>
  <c r="N167" i="4"/>
  <c r="P53" i="16"/>
  <c r="L229" i="19"/>
  <c r="L192" i="19"/>
  <c r="L188" i="19"/>
  <c r="L185" i="19"/>
  <c r="L195" i="19"/>
  <c r="L191" i="19"/>
  <c r="L187" i="19"/>
  <c r="L183" i="19"/>
  <c r="L81" i="16"/>
  <c r="L77" i="16"/>
  <c r="L76" i="16" s="1"/>
  <c r="B217" i="18"/>
  <c r="B97" i="16"/>
  <c r="B95" i="16" s="1"/>
  <c r="K253" i="15"/>
  <c r="K71" i="12"/>
  <c r="K70" i="12" s="1"/>
  <c r="K78" i="12"/>
  <c r="K107" i="4" s="1"/>
  <c r="W253" i="15"/>
  <c r="W78" i="12"/>
  <c r="W71" i="12"/>
  <c r="W70" i="12" s="1"/>
  <c r="H233" i="15"/>
  <c r="H71" i="12"/>
  <c r="H70" i="12" s="1"/>
  <c r="H76" i="12"/>
  <c r="V53" i="16"/>
  <c r="J233" i="15"/>
  <c r="J71" i="12"/>
  <c r="J70" i="12" s="1"/>
  <c r="J76" i="12"/>
  <c r="K5" i="4"/>
  <c r="K3" i="4"/>
  <c r="D96" i="12"/>
  <c r="D157" i="4" s="1"/>
  <c r="D55" i="4"/>
  <c r="D130" i="4" s="1"/>
  <c r="G136" i="11"/>
  <c r="G52" i="8"/>
  <c r="G51" i="8" s="1"/>
  <c r="G55" i="8"/>
  <c r="N98" i="12"/>
  <c r="N159" i="4" s="1"/>
  <c r="N63" i="12"/>
  <c r="N86" i="12"/>
  <c r="N57" i="4"/>
  <c r="N132" i="4" s="1"/>
  <c r="C89" i="16"/>
  <c r="L96" i="12"/>
  <c r="L157" i="4" s="1"/>
  <c r="K54" i="8"/>
  <c r="T3" i="4"/>
  <c r="T5" i="4"/>
  <c r="D47" i="6"/>
  <c r="H46" i="6"/>
  <c r="M48" i="5"/>
  <c r="L48" i="6"/>
  <c r="G46" i="6"/>
  <c r="G44" i="6"/>
  <c r="S42" i="6"/>
  <c r="S41" i="6" s="1"/>
  <c r="J100" i="4"/>
  <c r="S48" i="6"/>
  <c r="T43" i="6"/>
  <c r="N47" i="5"/>
  <c r="V59" i="8"/>
  <c r="V52" i="4"/>
  <c r="G55" i="7"/>
  <c r="M42" i="5"/>
  <c r="T44" i="6"/>
  <c r="D61" i="4"/>
  <c r="D134" i="4" s="1"/>
  <c r="R54" i="7"/>
  <c r="E48" i="6"/>
  <c r="F55" i="7"/>
  <c r="P47" i="6"/>
  <c r="P43" i="6"/>
  <c r="E47" i="6"/>
  <c r="T27" i="5"/>
  <c r="D42" i="6"/>
  <c r="S46" i="6"/>
  <c r="P27" i="5"/>
  <c r="C46" i="6"/>
  <c r="V217" i="18"/>
  <c r="V97" i="16"/>
  <c r="V95" i="16" s="1"/>
  <c r="N185" i="19"/>
  <c r="N229" i="19"/>
  <c r="N192" i="19"/>
  <c r="N188" i="19"/>
  <c r="N183" i="19"/>
  <c r="N187" i="19"/>
  <c r="N195" i="19"/>
  <c r="N81" i="16"/>
  <c r="N191" i="19"/>
  <c r="F217" i="19"/>
  <c r="F80" i="16"/>
  <c r="F77" i="16"/>
  <c r="F76" i="16" s="1"/>
  <c r="B53" i="16"/>
  <c r="R74" i="24"/>
  <c r="R171" i="4" s="1"/>
  <c r="R69" i="4"/>
  <c r="R142" i="4" s="1"/>
  <c r="G161" i="23"/>
  <c r="G158" i="23"/>
  <c r="G154" i="23"/>
  <c r="G163" i="23"/>
  <c r="G155" i="23"/>
  <c r="G151" i="23"/>
  <c r="G57" i="20"/>
  <c r="G56" i="20" s="1"/>
  <c r="G61" i="20"/>
  <c r="K137" i="23"/>
  <c r="K143" i="23"/>
  <c r="K139" i="23"/>
  <c r="K144" i="23"/>
  <c r="K140" i="23"/>
  <c r="K60" i="20"/>
  <c r="K57" i="20"/>
  <c r="K56" i="20" s="1"/>
  <c r="G171" i="23"/>
  <c r="W153" i="23"/>
  <c r="S141" i="23"/>
  <c r="L165" i="23"/>
  <c r="G157" i="23"/>
  <c r="K194" i="23"/>
  <c r="Q78" i="20"/>
  <c r="Q169" i="4" s="1"/>
  <c r="M190" i="19"/>
  <c r="U217" i="19"/>
  <c r="U77" i="16"/>
  <c r="U76" i="16" s="1"/>
  <c r="U80" i="16"/>
  <c r="S65" i="4"/>
  <c r="S138" i="4" s="1"/>
  <c r="H146" i="23"/>
  <c r="I194" i="21"/>
  <c r="R253" i="15"/>
  <c r="R78" i="12"/>
  <c r="R107" i="4" s="1"/>
  <c r="N217" i="19"/>
  <c r="N80" i="16"/>
  <c r="N77" i="16"/>
  <c r="N76" i="16" s="1"/>
  <c r="B195" i="19"/>
  <c r="B191" i="19"/>
  <c r="B187" i="19"/>
  <c r="B183" i="19"/>
  <c r="B192" i="19"/>
  <c r="B188" i="19"/>
  <c r="B229" i="19"/>
  <c r="B81" i="16"/>
  <c r="B185" i="19"/>
  <c r="C217" i="18"/>
  <c r="C97" i="16"/>
  <c r="C95" i="16" s="1"/>
  <c r="R53" i="16"/>
  <c r="C253" i="15"/>
  <c r="C71" i="12"/>
  <c r="C70" i="12" s="1"/>
  <c r="C78" i="12"/>
  <c r="C107" i="4" s="1"/>
  <c r="P253" i="15"/>
  <c r="P78" i="12"/>
  <c r="T61" i="4"/>
  <c r="T134" i="4" s="1"/>
  <c r="N53" i="16"/>
  <c r="Q233" i="15"/>
  <c r="Q71" i="12"/>
  <c r="Q70" i="12" s="1"/>
  <c r="Q76" i="12"/>
  <c r="K96" i="12"/>
  <c r="K157" i="4" s="1"/>
  <c r="K55" i="4"/>
  <c r="G98" i="12"/>
  <c r="G159" i="4" s="1"/>
  <c r="G86" i="12"/>
  <c r="G63" i="12"/>
  <c r="G57" i="4"/>
  <c r="G132" i="4" s="1"/>
  <c r="R147" i="11"/>
  <c r="R125" i="11"/>
  <c r="R129" i="11"/>
  <c r="R126" i="11"/>
  <c r="R122" i="11"/>
  <c r="R123" i="11"/>
  <c r="R130" i="11"/>
  <c r="R56" i="8"/>
  <c r="U55" i="8"/>
  <c r="U136" i="11"/>
  <c r="U52" i="8"/>
  <c r="U51" i="8" s="1"/>
  <c r="G59" i="8"/>
  <c r="G52" i="4"/>
  <c r="P99" i="4"/>
  <c r="N48" i="5"/>
  <c r="E48" i="5"/>
  <c r="U42" i="6"/>
  <c r="K45" i="6"/>
  <c r="K48" i="6"/>
  <c r="L43" i="6"/>
  <c r="F47" i="5"/>
  <c r="L65" i="8"/>
  <c r="L154" i="4" s="1"/>
  <c r="L52" i="4"/>
  <c r="L59" i="8"/>
  <c r="W45" i="6"/>
  <c r="C43" i="6"/>
  <c r="L44" i="6"/>
  <c r="N43" i="5"/>
  <c r="H47" i="6"/>
  <c r="V47" i="6"/>
  <c r="H43" i="6"/>
  <c r="F54" i="7"/>
  <c r="G54" i="7"/>
  <c r="N46" i="5"/>
  <c r="U46" i="6"/>
  <c r="E217" i="19"/>
  <c r="E77" i="16"/>
  <c r="E76" i="16" s="1"/>
  <c r="E80" i="16"/>
  <c r="L217" i="18"/>
  <c r="L97" i="16"/>
  <c r="L95" i="16" s="1"/>
  <c r="B253" i="15"/>
  <c r="B78" i="12"/>
  <c r="B107" i="4" s="1"/>
  <c r="M42" i="6"/>
  <c r="M47" i="6"/>
  <c r="U74" i="24"/>
  <c r="U171" i="4" s="1"/>
  <c r="U69" i="4"/>
  <c r="U142" i="4" s="1"/>
  <c r="C137" i="23"/>
  <c r="C143" i="23"/>
  <c r="C144" i="23"/>
  <c r="C140" i="23"/>
  <c r="C139" i="23"/>
  <c r="C60" i="20"/>
  <c r="C57" i="20"/>
  <c r="C56" i="20" s="1"/>
  <c r="K165" i="23"/>
  <c r="W160" i="23"/>
  <c r="U132" i="23"/>
  <c r="B205" i="23"/>
  <c r="Q59" i="20"/>
  <c r="E190" i="19"/>
  <c r="M217" i="19"/>
  <c r="M77" i="16"/>
  <c r="M76" i="16" s="1"/>
  <c r="M80" i="16"/>
  <c r="W184" i="19"/>
  <c r="T217" i="18"/>
  <c r="T97" i="16"/>
  <c r="T95" i="16" s="1"/>
  <c r="V229" i="19"/>
  <c r="V185" i="19"/>
  <c r="V192" i="19"/>
  <c r="V188" i="19"/>
  <c r="V183" i="19"/>
  <c r="V187" i="19"/>
  <c r="V195" i="19"/>
  <c r="V191" i="19"/>
  <c r="V81" i="16"/>
  <c r="G190" i="19"/>
  <c r="J253" i="15"/>
  <c r="J78" i="12"/>
  <c r="J107" i="4" s="1"/>
  <c r="D229" i="19"/>
  <c r="D192" i="19"/>
  <c r="D188" i="19"/>
  <c r="D185" i="19"/>
  <c r="D195" i="19"/>
  <c r="D191" i="19"/>
  <c r="D187" i="19"/>
  <c r="D183" i="19"/>
  <c r="D190" i="19"/>
  <c r="D81" i="16"/>
  <c r="D77" i="16"/>
  <c r="D76" i="16" s="1"/>
  <c r="J53" i="16"/>
  <c r="R217" i="18"/>
  <c r="R97" i="16"/>
  <c r="R95" i="16" s="1"/>
  <c r="U233" i="15"/>
  <c r="U76" i="12"/>
  <c r="U71" i="12"/>
  <c r="U70" i="12" s="1"/>
  <c r="U89" i="16"/>
  <c r="B233" i="15"/>
  <c r="B71" i="12"/>
  <c r="B70" i="12" s="1"/>
  <c r="B76" i="12"/>
  <c r="L61" i="4"/>
  <c r="L134" i="4" s="1"/>
  <c r="S104" i="4"/>
  <c r="C5" i="4"/>
  <c r="C3" i="4"/>
  <c r="Q98" i="12"/>
  <c r="Q159" i="4" s="1"/>
  <c r="Q86" i="12"/>
  <c r="Q63" i="12"/>
  <c r="Q57" i="4"/>
  <c r="Q132" i="4" s="1"/>
  <c r="R55" i="4"/>
  <c r="P98" i="12"/>
  <c r="P159" i="4" s="1"/>
  <c r="P86" i="12"/>
  <c r="P63" i="12"/>
  <c r="P57" i="4"/>
  <c r="P132" i="4" s="1"/>
  <c r="F98" i="12"/>
  <c r="F159" i="4" s="1"/>
  <c r="F86" i="12"/>
  <c r="F63" i="12"/>
  <c r="F57" i="4"/>
  <c r="F132" i="4" s="1"/>
  <c r="J129" i="11"/>
  <c r="J125" i="11"/>
  <c r="J126" i="11"/>
  <c r="J122" i="11"/>
  <c r="J130" i="11"/>
  <c r="J123" i="11"/>
  <c r="J56" i="8"/>
  <c r="J54" i="8" s="1"/>
  <c r="J147" i="11"/>
  <c r="P71" i="12"/>
  <c r="P70" i="12" s="1"/>
  <c r="B128" i="11"/>
  <c r="I147" i="11"/>
  <c r="I129" i="11"/>
  <c r="I125" i="11"/>
  <c r="I126" i="11"/>
  <c r="I122" i="11"/>
  <c r="I130" i="11"/>
  <c r="I123" i="11"/>
  <c r="I56" i="8"/>
  <c r="L5" i="4"/>
  <c r="L3" i="4"/>
  <c r="J59" i="8"/>
  <c r="J52" i="4"/>
  <c r="F48" i="5"/>
  <c r="N46" i="6"/>
  <c r="D46" i="6"/>
  <c r="P65" i="8"/>
  <c r="P154" i="4" s="1"/>
  <c r="C100" i="4"/>
  <c r="C48" i="6"/>
  <c r="W47" i="6"/>
  <c r="D43" i="6"/>
  <c r="Q52" i="8"/>
  <c r="Q51" i="8" s="1"/>
  <c r="O45" i="6"/>
  <c r="Q41" i="6"/>
  <c r="B5" i="7"/>
  <c r="B54" i="7" s="1"/>
  <c r="D44" i="6"/>
  <c r="F43" i="5"/>
  <c r="U45" i="6"/>
  <c r="W42" i="6"/>
  <c r="R55" i="7"/>
  <c r="R52" i="7"/>
  <c r="N47" i="6"/>
  <c r="V42" i="6"/>
  <c r="K52" i="7"/>
  <c r="V5" i="5"/>
  <c r="L27" i="5"/>
  <c r="T46" i="6"/>
  <c r="R27" i="5"/>
  <c r="W48" i="6"/>
  <c r="F46" i="5"/>
  <c r="N44" i="5"/>
  <c r="H27" i="5"/>
  <c r="N105" i="4" l="1"/>
  <c r="N75" i="12"/>
  <c r="J44" i="6"/>
  <c r="B132" i="23"/>
  <c r="P109" i="4"/>
  <c r="P79" i="16"/>
  <c r="P108" i="4" s="1"/>
  <c r="G146" i="23"/>
  <c r="M41" i="5"/>
  <c r="J42" i="6"/>
  <c r="H79" i="16"/>
  <c r="H109" i="4"/>
  <c r="M46" i="6"/>
  <c r="M41" i="6" s="1"/>
  <c r="T65" i="8"/>
  <c r="T154" i="4" s="1"/>
  <c r="C46" i="5"/>
  <c r="J46" i="6"/>
  <c r="F44" i="6"/>
  <c r="J43" i="6"/>
  <c r="F45" i="6"/>
  <c r="J76" i="20"/>
  <c r="J167" i="4" s="1"/>
  <c r="J48" i="6"/>
  <c r="F41" i="6"/>
  <c r="J47" i="6"/>
  <c r="E178" i="19"/>
  <c r="L53" i="7"/>
  <c r="M45" i="6"/>
  <c r="R41" i="6"/>
  <c r="W178" i="19"/>
  <c r="F59" i="20"/>
  <c r="F77" i="20"/>
  <c r="F168" i="4" s="1"/>
  <c r="F113" i="4"/>
  <c r="B113" i="4"/>
  <c r="B77" i="20"/>
  <c r="B168" i="4" s="1"/>
  <c r="B59" i="20"/>
  <c r="H113" i="4"/>
  <c r="H77" i="20"/>
  <c r="H168" i="4" s="1"/>
  <c r="H59" i="20"/>
  <c r="R114" i="4"/>
  <c r="R78" i="20"/>
  <c r="R169" i="4" s="1"/>
  <c r="R165" i="23"/>
  <c r="D112" i="4"/>
  <c r="D76" i="20"/>
  <c r="D167" i="4" s="1"/>
  <c r="U112" i="4"/>
  <c r="U76" i="20"/>
  <c r="U167" i="4" s="1"/>
  <c r="P115" i="4"/>
  <c r="P59" i="20"/>
  <c r="P79" i="20"/>
  <c r="P170" i="4" s="1"/>
  <c r="I113" i="4"/>
  <c r="I77" i="20"/>
  <c r="I168" i="4" s="1"/>
  <c r="I59" i="20"/>
  <c r="R59" i="20"/>
  <c r="E76" i="20"/>
  <c r="E167" i="4" s="1"/>
  <c r="L178" i="19"/>
  <c r="S109" i="4"/>
  <c r="S79" i="16"/>
  <c r="F178" i="19"/>
  <c r="N178" i="19"/>
  <c r="K100" i="16"/>
  <c r="K163" i="4" s="1"/>
  <c r="W54" i="7"/>
  <c r="L52" i="7"/>
  <c r="N55" i="7"/>
  <c r="V55" i="7"/>
  <c r="S73" i="12"/>
  <c r="S102" i="4" s="1"/>
  <c r="N52" i="7"/>
  <c r="T104" i="4"/>
  <c r="T73" i="12"/>
  <c r="T102" i="4" s="1"/>
  <c r="W53" i="7"/>
  <c r="L104" i="4"/>
  <c r="L73" i="12"/>
  <c r="L102" i="4" s="1"/>
  <c r="K55" i="7"/>
  <c r="V105" i="4"/>
  <c r="V75" i="12"/>
  <c r="W105" i="4"/>
  <c r="W75" i="12"/>
  <c r="W104" i="4" s="1"/>
  <c r="O54" i="7"/>
  <c r="M55" i="4"/>
  <c r="M130" i="4" s="1"/>
  <c r="B55" i="4"/>
  <c r="B130" i="4" s="1"/>
  <c r="U55" i="7"/>
  <c r="D54" i="7"/>
  <c r="D52" i="7"/>
  <c r="K73" i="12"/>
  <c r="K102" i="4" s="1"/>
  <c r="O55" i="7"/>
  <c r="W52" i="7"/>
  <c r="T55" i="7"/>
  <c r="T53" i="7"/>
  <c r="U53" i="7"/>
  <c r="U54" i="7"/>
  <c r="M52" i="7"/>
  <c r="Q117" i="11"/>
  <c r="J54" i="7"/>
  <c r="E55" i="7"/>
  <c r="Q53" i="7"/>
  <c r="H100" i="4"/>
  <c r="H54" i="8"/>
  <c r="R117" i="11"/>
  <c r="D55" i="7"/>
  <c r="H53" i="7"/>
  <c r="S65" i="8"/>
  <c r="S154" i="4" s="1"/>
  <c r="M55" i="7"/>
  <c r="M53" i="7"/>
  <c r="P53" i="7"/>
  <c r="J55" i="7"/>
  <c r="E52" i="7"/>
  <c r="C54" i="7"/>
  <c r="D65" i="8"/>
  <c r="D154" i="4" s="1"/>
  <c r="P54" i="7"/>
  <c r="I52" i="7"/>
  <c r="P52" i="7"/>
  <c r="V54" i="7"/>
  <c r="L55" i="7"/>
  <c r="I54" i="7"/>
  <c r="J52" i="7"/>
  <c r="H54" i="7"/>
  <c r="C52" i="7"/>
  <c r="H55" i="7"/>
  <c r="E54" i="7"/>
  <c r="C55" i="7"/>
  <c r="K54" i="7"/>
  <c r="F47" i="7"/>
  <c r="I55" i="7"/>
  <c r="S47" i="7"/>
  <c r="N54" i="7"/>
  <c r="O53" i="7"/>
  <c r="C43" i="5"/>
  <c r="C45" i="5"/>
  <c r="T41" i="6"/>
  <c r="Q52" i="7"/>
  <c r="N41" i="5"/>
  <c r="C41" i="6"/>
  <c r="C48" i="5"/>
  <c r="C41" i="5" s="1"/>
  <c r="Q55" i="7"/>
  <c r="O41" i="6"/>
  <c r="V41" i="6"/>
  <c r="R47" i="7"/>
  <c r="G41" i="6"/>
  <c r="N41" i="6"/>
  <c r="I41" i="6"/>
  <c r="J99" i="4"/>
  <c r="J65" i="8"/>
  <c r="J154" i="4" s="1"/>
  <c r="V110" i="4"/>
  <c r="V102" i="16"/>
  <c r="V165" i="4" s="1"/>
  <c r="M79" i="16"/>
  <c r="M108" i="4" s="1"/>
  <c r="M109" i="4"/>
  <c r="E79" i="16"/>
  <c r="E108" i="4" s="1"/>
  <c r="E109" i="4"/>
  <c r="B178" i="19"/>
  <c r="N110" i="4"/>
  <c r="N102" i="16"/>
  <c r="N165" i="4" s="1"/>
  <c r="T128" i="4"/>
  <c r="O96" i="12"/>
  <c r="O157" i="4" s="1"/>
  <c r="O55" i="4"/>
  <c r="O130" i="4" s="1"/>
  <c r="V96" i="12"/>
  <c r="V157" i="4" s="1"/>
  <c r="V55" i="4"/>
  <c r="V130" i="4" s="1"/>
  <c r="J178" i="19"/>
  <c r="T178" i="19"/>
  <c r="E41" i="6"/>
  <c r="C101" i="4"/>
  <c r="C67" i="8"/>
  <c r="C156" i="4" s="1"/>
  <c r="E117" i="11"/>
  <c r="W5" i="5"/>
  <c r="W48" i="5" s="1"/>
  <c r="J47" i="5"/>
  <c r="J46" i="5"/>
  <c r="J44" i="5"/>
  <c r="J42" i="5"/>
  <c r="J43" i="5"/>
  <c r="J45" i="5"/>
  <c r="F41" i="5"/>
  <c r="E75" i="12"/>
  <c r="E105" i="4"/>
  <c r="R110" i="4"/>
  <c r="R102" i="16"/>
  <c r="R165" i="4" s="1"/>
  <c r="F110" i="4"/>
  <c r="F102" i="16"/>
  <c r="F165" i="4" s="1"/>
  <c r="B117" i="11"/>
  <c r="B41" i="6"/>
  <c r="I101" i="4"/>
  <c r="I67" i="8"/>
  <c r="I156" i="4" s="1"/>
  <c r="C128" i="4"/>
  <c r="Q75" i="12"/>
  <c r="Q105" i="4"/>
  <c r="U79" i="16"/>
  <c r="U109" i="4"/>
  <c r="G59" i="20"/>
  <c r="G114" i="4"/>
  <c r="G78" i="20"/>
  <c r="G169" i="4" s="1"/>
  <c r="T5" i="5"/>
  <c r="T48" i="5" s="1"/>
  <c r="V91" i="16"/>
  <c r="V101" i="16"/>
  <c r="V164" i="4" s="1"/>
  <c r="V52" i="16"/>
  <c r="V62" i="4"/>
  <c r="V135" i="4" s="1"/>
  <c r="L110" i="4"/>
  <c r="L102" i="16"/>
  <c r="L165" i="4" s="1"/>
  <c r="L79" i="16"/>
  <c r="I102" i="16"/>
  <c r="I165" i="4" s="1"/>
  <c r="I110" i="4"/>
  <c r="S132" i="23"/>
  <c r="V79" i="16"/>
  <c r="V108" i="4" s="1"/>
  <c r="V109" i="4"/>
  <c r="Q102" i="16"/>
  <c r="Q165" i="4" s="1"/>
  <c r="Q110" i="4"/>
  <c r="K5" i="5"/>
  <c r="K48" i="5" s="1"/>
  <c r="E96" i="12"/>
  <c r="E157" i="4" s="1"/>
  <c r="E55" i="4"/>
  <c r="O107" i="4"/>
  <c r="O73" i="12"/>
  <c r="M129" i="4"/>
  <c r="R79" i="16"/>
  <c r="R108" i="4" s="1"/>
  <c r="R109" i="4"/>
  <c r="Q5" i="5"/>
  <c r="N129" i="4"/>
  <c r="U41" i="5"/>
  <c r="R130" i="4"/>
  <c r="D110" i="4"/>
  <c r="D79" i="16"/>
  <c r="D102" i="16"/>
  <c r="D165" i="4" s="1"/>
  <c r="U54" i="8"/>
  <c r="U100" i="4"/>
  <c r="K59" i="20"/>
  <c r="K113" i="4"/>
  <c r="K77" i="20"/>
  <c r="K168" i="4" s="1"/>
  <c r="B101" i="16"/>
  <c r="B164" i="4" s="1"/>
  <c r="B52" i="16"/>
  <c r="B91" i="16"/>
  <c r="B62" i="4"/>
  <c r="B135" i="4" s="1"/>
  <c r="W107" i="4"/>
  <c r="G107" i="4"/>
  <c r="G73" i="12"/>
  <c r="G102" i="4" s="1"/>
  <c r="E101" i="16"/>
  <c r="E164" i="4" s="1"/>
  <c r="E52" i="16"/>
  <c r="E91" i="16"/>
  <c r="E62" i="4"/>
  <c r="E135" i="4" s="1"/>
  <c r="J79" i="16"/>
  <c r="J108" i="4" s="1"/>
  <c r="J109" i="4"/>
  <c r="C117" i="11"/>
  <c r="W96" i="12"/>
  <c r="W157" i="4" s="1"/>
  <c r="W55" i="4"/>
  <c r="W130" i="4" s="1"/>
  <c r="M101" i="16"/>
  <c r="M164" i="4" s="1"/>
  <c r="M52" i="16"/>
  <c r="M91" i="16"/>
  <c r="M62" i="4"/>
  <c r="M135" i="4" s="1"/>
  <c r="E110" i="4"/>
  <c r="E102" i="16"/>
  <c r="E165" i="4" s="1"/>
  <c r="B5" i="5"/>
  <c r="B48" i="5" s="1"/>
  <c r="M54" i="8"/>
  <c r="M100" i="4"/>
  <c r="Q129" i="4"/>
  <c r="V54" i="8"/>
  <c r="V100" i="4"/>
  <c r="F91" i="16"/>
  <c r="F101" i="16"/>
  <c r="F164" i="4" s="1"/>
  <c r="F52" i="16"/>
  <c r="F62" i="4"/>
  <c r="F135" i="4" s="1"/>
  <c r="M110" i="4"/>
  <c r="M102" i="16"/>
  <c r="M165" i="4" s="1"/>
  <c r="W115" i="4"/>
  <c r="W79" i="20"/>
  <c r="W170" i="4" s="1"/>
  <c r="V47" i="5"/>
  <c r="V44" i="5"/>
  <c r="V46" i="5"/>
  <c r="V43" i="5"/>
  <c r="V42" i="5"/>
  <c r="V45" i="5"/>
  <c r="L51" i="4"/>
  <c r="L129" i="4"/>
  <c r="U41" i="6"/>
  <c r="K130" i="4"/>
  <c r="K51" i="4"/>
  <c r="P5" i="5"/>
  <c r="P48" i="5" s="1"/>
  <c r="V129" i="4"/>
  <c r="V48" i="5"/>
  <c r="K99" i="4"/>
  <c r="K65" i="8"/>
  <c r="O59" i="20"/>
  <c r="O114" i="4"/>
  <c r="O78" i="20"/>
  <c r="O169" i="4" s="1"/>
  <c r="O129" i="4"/>
  <c r="E54" i="8"/>
  <c r="E100" i="4"/>
  <c r="I79" i="16"/>
  <c r="I108" i="4" s="1"/>
  <c r="I109" i="4"/>
  <c r="B129" i="4"/>
  <c r="F101" i="4"/>
  <c r="F54" i="8"/>
  <c r="F67" i="8"/>
  <c r="F156" i="4" s="1"/>
  <c r="G165" i="23"/>
  <c r="W129" i="4"/>
  <c r="I129" i="4"/>
  <c r="C73" i="12"/>
  <c r="O115" i="4"/>
  <c r="O79" i="20"/>
  <c r="O170" i="4" s="1"/>
  <c r="M178" i="19"/>
  <c r="L5" i="5"/>
  <c r="L48" i="5" s="1"/>
  <c r="W41" i="6"/>
  <c r="I117" i="11"/>
  <c r="B75" i="12"/>
  <c r="B105" i="4"/>
  <c r="D178" i="19"/>
  <c r="V178" i="19"/>
  <c r="G129" i="4"/>
  <c r="P73" i="12"/>
  <c r="P102" i="4" s="1"/>
  <c r="P107" i="4"/>
  <c r="B110" i="4"/>
  <c r="B102" i="16"/>
  <c r="B165" i="4" s="1"/>
  <c r="N96" i="12"/>
  <c r="N157" i="4" s="1"/>
  <c r="N55" i="4"/>
  <c r="N130" i="4" s="1"/>
  <c r="J75" i="12"/>
  <c r="J105" i="4"/>
  <c r="S59" i="20"/>
  <c r="S113" i="4"/>
  <c r="S77" i="20"/>
  <c r="S168" i="4" s="1"/>
  <c r="M75" i="12"/>
  <c r="M105" i="4"/>
  <c r="O54" i="8"/>
  <c r="O100" i="4"/>
  <c r="B79" i="16"/>
  <c r="B108" i="4" s="1"/>
  <c r="B109" i="4"/>
  <c r="G110" i="4"/>
  <c r="G102" i="16"/>
  <c r="G165" i="4" s="1"/>
  <c r="G79" i="16"/>
  <c r="W59" i="20"/>
  <c r="W114" i="4"/>
  <c r="W78" i="20"/>
  <c r="W169" i="4" s="1"/>
  <c r="T51" i="4"/>
  <c r="T129" i="4"/>
  <c r="O178" i="19"/>
  <c r="Q79" i="16"/>
  <c r="Q108" i="4" s="1"/>
  <c r="Q109" i="4"/>
  <c r="U110" i="4"/>
  <c r="U102" i="16"/>
  <c r="U165" i="4" s="1"/>
  <c r="O5" i="5"/>
  <c r="O48" i="5" s="1"/>
  <c r="D51" i="4"/>
  <c r="D129" i="4"/>
  <c r="D128" i="4"/>
  <c r="I91" i="16"/>
  <c r="I101" i="16"/>
  <c r="I164" i="4" s="1"/>
  <c r="I52" i="16"/>
  <c r="I62" i="4"/>
  <c r="I135" i="4" s="1"/>
  <c r="R178" i="19"/>
  <c r="B101" i="4"/>
  <c r="B54" i="8"/>
  <c r="B67" i="8"/>
  <c r="B156" i="4" s="1"/>
  <c r="E41" i="5"/>
  <c r="J117" i="11"/>
  <c r="B53" i="7"/>
  <c r="B52" i="7"/>
  <c r="B55" i="7"/>
  <c r="P96" i="12"/>
  <c r="P157" i="4" s="1"/>
  <c r="P55" i="4"/>
  <c r="C99" i="4"/>
  <c r="C65" i="8"/>
  <c r="C154" i="4" s="1"/>
  <c r="Q96" i="12"/>
  <c r="Q157" i="4" s="1"/>
  <c r="Q55" i="4"/>
  <c r="Q130" i="4" s="1"/>
  <c r="R101" i="4"/>
  <c r="R67" i="8"/>
  <c r="R156" i="4" s="1"/>
  <c r="F79" i="16"/>
  <c r="F108" i="4" s="1"/>
  <c r="F109" i="4"/>
  <c r="H75" i="12"/>
  <c r="H105" i="4"/>
  <c r="P91" i="16"/>
  <c r="P101" i="16"/>
  <c r="P164" i="4" s="1"/>
  <c r="P52" i="16"/>
  <c r="P62" i="4"/>
  <c r="P135" i="4" s="1"/>
  <c r="I178" i="19"/>
  <c r="O146" i="23"/>
  <c r="Q101" i="4"/>
  <c r="Q67" i="8"/>
  <c r="Q156" i="4" s="1"/>
  <c r="S130" i="4"/>
  <c r="S51" i="4"/>
  <c r="G47" i="7"/>
  <c r="F117" i="11"/>
  <c r="S128" i="4"/>
  <c r="R75" i="12"/>
  <c r="R105" i="4"/>
  <c r="J110" i="4"/>
  <c r="J102" i="16"/>
  <c r="J165" i="4" s="1"/>
  <c r="U178" i="19"/>
  <c r="R54" i="8"/>
  <c r="I75" i="12"/>
  <c r="I105" i="4"/>
  <c r="H5" i="5"/>
  <c r="H48" i="5" s="1"/>
  <c r="C132" i="23"/>
  <c r="S47" i="5"/>
  <c r="S46" i="5"/>
  <c r="S45" i="5"/>
  <c r="S43" i="5"/>
  <c r="S42" i="5"/>
  <c r="S44" i="5"/>
  <c r="Q112" i="4"/>
  <c r="Q76" i="20"/>
  <c r="Q167" i="4" s="1"/>
  <c r="C59" i="20"/>
  <c r="C113" i="4"/>
  <c r="C77" i="20"/>
  <c r="C168" i="4" s="1"/>
  <c r="R101" i="16"/>
  <c r="R164" i="4" s="1"/>
  <c r="R52" i="16"/>
  <c r="R91" i="16"/>
  <c r="R62" i="4"/>
  <c r="R135" i="4" s="1"/>
  <c r="N79" i="16"/>
  <c r="N108" i="4" s="1"/>
  <c r="N109" i="4"/>
  <c r="D41" i="6"/>
  <c r="L41" i="6"/>
  <c r="H41" i="6"/>
  <c r="Q178" i="19"/>
  <c r="W146" i="23"/>
  <c r="C130" i="4"/>
  <c r="C51" i="4"/>
  <c r="Q54" i="8"/>
  <c r="I5" i="5"/>
  <c r="I48" i="5" s="1"/>
  <c r="U96" i="12"/>
  <c r="U157" i="4" s="1"/>
  <c r="U55" i="4"/>
  <c r="H96" i="12"/>
  <c r="H157" i="4" s="1"/>
  <c r="H55" i="4"/>
  <c r="H130" i="4" s="1"/>
  <c r="W165" i="23"/>
  <c r="J48" i="5"/>
  <c r="R5" i="5"/>
  <c r="R48" i="5" s="1"/>
  <c r="L128" i="4"/>
  <c r="J129" i="4"/>
  <c r="J101" i="4"/>
  <c r="J67" i="8"/>
  <c r="J156" i="4" s="1"/>
  <c r="F96" i="12"/>
  <c r="F157" i="4" s="1"/>
  <c r="F55" i="4"/>
  <c r="U75" i="12"/>
  <c r="U105" i="4"/>
  <c r="J101" i="16"/>
  <c r="J164" i="4" s="1"/>
  <c r="J52" i="16"/>
  <c r="J91" i="16"/>
  <c r="J62" i="4"/>
  <c r="J135" i="4" s="1"/>
  <c r="G96" i="12"/>
  <c r="G157" i="4" s="1"/>
  <c r="G55" i="4"/>
  <c r="G130" i="4" s="1"/>
  <c r="N91" i="16"/>
  <c r="N101" i="16"/>
  <c r="N164" i="4" s="1"/>
  <c r="N52" i="16"/>
  <c r="N62" i="4"/>
  <c r="N135" i="4" s="1"/>
  <c r="K132" i="23"/>
  <c r="G54" i="8"/>
  <c r="G100" i="4"/>
  <c r="K128" i="4"/>
  <c r="G5" i="5"/>
  <c r="H129" i="4"/>
  <c r="H51" i="4"/>
  <c r="G178" i="19"/>
  <c r="Q91" i="16"/>
  <c r="Q101" i="16"/>
  <c r="Q164" i="4" s="1"/>
  <c r="Q52" i="16"/>
  <c r="Q62" i="4"/>
  <c r="Q135" i="4" s="1"/>
  <c r="P41" i="6"/>
  <c r="I54" i="8"/>
  <c r="W54" i="8"/>
  <c r="W100" i="4"/>
  <c r="T110" i="4"/>
  <c r="T102" i="16"/>
  <c r="T165" i="4" s="1"/>
  <c r="T79" i="16"/>
  <c r="O110" i="4"/>
  <c r="O79" i="16"/>
  <c r="O102" i="16"/>
  <c r="O165" i="4" s="1"/>
  <c r="G115" i="4"/>
  <c r="G79" i="20"/>
  <c r="G170" i="4" s="1"/>
  <c r="V128" i="4"/>
  <c r="E101" i="4"/>
  <c r="E67" i="8"/>
  <c r="E156" i="4" s="1"/>
  <c r="W110" i="4"/>
  <c r="W102" i="16"/>
  <c r="W165" i="4" s="1"/>
  <c r="W79" i="16"/>
  <c r="O165" i="23"/>
  <c r="D5" i="5"/>
  <c r="D48" i="5" s="1"/>
  <c r="J41" i="6" l="1"/>
  <c r="K47" i="7"/>
  <c r="N73" i="12"/>
  <c r="N102" i="4" s="1"/>
  <c r="N98" i="4" s="1"/>
  <c r="N104" i="4"/>
  <c r="H108" i="4"/>
  <c r="H100" i="16"/>
  <c r="H163" i="4" s="1"/>
  <c r="N47" i="7"/>
  <c r="I76" i="20"/>
  <c r="I167" i="4" s="1"/>
  <c r="I112" i="4"/>
  <c r="R112" i="4"/>
  <c r="R76" i="20"/>
  <c r="R167" i="4" s="1"/>
  <c r="P112" i="4"/>
  <c r="P98" i="4" s="1"/>
  <c r="P76" i="20"/>
  <c r="P167" i="4" s="1"/>
  <c r="H112" i="4"/>
  <c r="H76" i="20"/>
  <c r="H167" i="4" s="1"/>
  <c r="B112" i="4"/>
  <c r="B76" i="20"/>
  <c r="B167" i="4" s="1"/>
  <c r="T47" i="7"/>
  <c r="F112" i="4"/>
  <c r="F76" i="20"/>
  <c r="F167" i="4" s="1"/>
  <c r="U47" i="7"/>
  <c r="W47" i="7"/>
  <c r="S108" i="4"/>
  <c r="S100" i="16"/>
  <c r="S163" i="4" s="1"/>
  <c r="L47" i="7"/>
  <c r="V47" i="7"/>
  <c r="E47" i="7"/>
  <c r="M47" i="7"/>
  <c r="Q47" i="7"/>
  <c r="D47" i="7"/>
  <c r="V104" i="4"/>
  <c r="V73" i="12"/>
  <c r="V102" i="4" s="1"/>
  <c r="H47" i="7"/>
  <c r="O47" i="7"/>
  <c r="W73" i="12"/>
  <c r="W102" i="4" s="1"/>
  <c r="W51" i="4"/>
  <c r="O51" i="4"/>
  <c r="P47" i="7"/>
  <c r="I47" i="7"/>
  <c r="J47" i="7"/>
  <c r="H99" i="4"/>
  <c r="H65" i="8"/>
  <c r="H154" i="4" s="1"/>
  <c r="C47" i="7"/>
  <c r="B47" i="7"/>
  <c r="O108" i="4"/>
  <c r="O100" i="16"/>
  <c r="O163" i="4" s="1"/>
  <c r="W99" i="4"/>
  <c r="W65" i="8"/>
  <c r="W154" i="4" s="1"/>
  <c r="U104" i="4"/>
  <c r="U73" i="12"/>
  <c r="I44" i="5"/>
  <c r="I46" i="5"/>
  <c r="I42" i="5"/>
  <c r="I43" i="5"/>
  <c r="I45" i="5"/>
  <c r="I47" i="5"/>
  <c r="R100" i="16"/>
  <c r="R163" i="4" s="1"/>
  <c r="R61" i="4"/>
  <c r="R104" i="4"/>
  <c r="R73" i="12"/>
  <c r="P100" i="16"/>
  <c r="P163" i="4" s="1"/>
  <c r="P61" i="4"/>
  <c r="P134" i="4" s="1"/>
  <c r="C102" i="4"/>
  <c r="P46" i="5"/>
  <c r="P43" i="5"/>
  <c r="P45" i="5"/>
  <c r="P44" i="5"/>
  <c r="P47" i="5"/>
  <c r="P42" i="5"/>
  <c r="V41" i="5"/>
  <c r="F89" i="16"/>
  <c r="B47" i="5"/>
  <c r="B42" i="5"/>
  <c r="B44" i="5"/>
  <c r="B46" i="5"/>
  <c r="B45" i="5"/>
  <c r="B43" i="5"/>
  <c r="B100" i="16"/>
  <c r="B163" i="4" s="1"/>
  <c r="B61" i="4"/>
  <c r="V100" i="16"/>
  <c r="V163" i="4" s="1"/>
  <c r="V61" i="4"/>
  <c r="W47" i="5"/>
  <c r="W45" i="5"/>
  <c r="W44" i="5"/>
  <c r="W42" i="5"/>
  <c r="W46" i="5"/>
  <c r="W43" i="5"/>
  <c r="I99" i="4"/>
  <c r="I65" i="8"/>
  <c r="I154" i="4" s="1"/>
  <c r="G99" i="4"/>
  <c r="G65" i="8"/>
  <c r="G154" i="4" s="1"/>
  <c r="S112" i="4"/>
  <c r="S76" i="20"/>
  <c r="S167" i="4" s="1"/>
  <c r="F99" i="4"/>
  <c r="F65" i="8"/>
  <c r="O112" i="4"/>
  <c r="O76" i="20"/>
  <c r="O102" i="4"/>
  <c r="F130" i="4"/>
  <c r="Q99" i="4"/>
  <c r="Q65" i="8"/>
  <c r="Q154" i="4" s="1"/>
  <c r="R99" i="4"/>
  <c r="R65" i="8"/>
  <c r="P89" i="16"/>
  <c r="O99" i="4"/>
  <c r="O65" i="8"/>
  <c r="O154" i="4" s="1"/>
  <c r="B104" i="4"/>
  <c r="B73" i="12"/>
  <c r="V99" i="4"/>
  <c r="V65" i="8"/>
  <c r="V154" i="4" s="1"/>
  <c r="E89" i="16"/>
  <c r="U99" i="4"/>
  <c r="U65" i="8"/>
  <c r="U154" i="4" s="1"/>
  <c r="Q43" i="5"/>
  <c r="Q44" i="5"/>
  <c r="Q42" i="5"/>
  <c r="Q47" i="5"/>
  <c r="Q46" i="5"/>
  <c r="Q45" i="5"/>
  <c r="L108" i="4"/>
  <c r="L98" i="4" s="1"/>
  <c r="L153" i="4" s="1"/>
  <c r="L100" i="16"/>
  <c r="L163" i="4" s="1"/>
  <c r="V89" i="16"/>
  <c r="U108" i="4"/>
  <c r="U100" i="16"/>
  <c r="U163" i="4" s="1"/>
  <c r="J41" i="5"/>
  <c r="G42" i="5"/>
  <c r="G44" i="5"/>
  <c r="G47" i="5"/>
  <c r="G45" i="5"/>
  <c r="G43" i="5"/>
  <c r="G46" i="5"/>
  <c r="R44" i="5"/>
  <c r="R43" i="5"/>
  <c r="R46" i="5"/>
  <c r="R45" i="5"/>
  <c r="R42" i="5"/>
  <c r="R47" i="5"/>
  <c r="S41" i="5"/>
  <c r="H46" i="5"/>
  <c r="H47" i="5"/>
  <c r="H43" i="5"/>
  <c r="H45" i="5"/>
  <c r="H44" i="5"/>
  <c r="H42" i="5"/>
  <c r="I100" i="16"/>
  <c r="I163" i="4" s="1"/>
  <c r="I61" i="4"/>
  <c r="O46" i="5"/>
  <c r="O47" i="5"/>
  <c r="O45" i="5"/>
  <c r="O44" i="5"/>
  <c r="O42" i="5"/>
  <c r="O43" i="5"/>
  <c r="W112" i="4"/>
  <c r="W76" i="20"/>
  <c r="W167" i="4" s="1"/>
  <c r="J104" i="4"/>
  <c r="J73" i="12"/>
  <c r="E99" i="4"/>
  <c r="E65" i="8"/>
  <c r="E154" i="4" s="1"/>
  <c r="K154" i="4"/>
  <c r="Q51" i="4"/>
  <c r="E100" i="16"/>
  <c r="E163" i="4" s="1"/>
  <c r="E61" i="4"/>
  <c r="E134" i="4" s="1"/>
  <c r="Q48" i="5"/>
  <c r="T47" i="5"/>
  <c r="T44" i="5"/>
  <c r="T42" i="5"/>
  <c r="T43" i="5"/>
  <c r="T46" i="5"/>
  <c r="T45" i="5"/>
  <c r="T108" i="4"/>
  <c r="T98" i="4" s="1"/>
  <c r="T153" i="4" s="1"/>
  <c r="T100" i="16"/>
  <c r="T163" i="4" s="1"/>
  <c r="H73" i="12"/>
  <c r="H104" i="4"/>
  <c r="P130" i="4"/>
  <c r="P51" i="4"/>
  <c r="G108" i="4"/>
  <c r="G100" i="16"/>
  <c r="G163" i="4" s="1"/>
  <c r="M104" i="4"/>
  <c r="M73" i="12"/>
  <c r="G51" i="4"/>
  <c r="Q73" i="12"/>
  <c r="Q104" i="4"/>
  <c r="G48" i="5"/>
  <c r="J89" i="16"/>
  <c r="C112" i="4"/>
  <c r="C76" i="20"/>
  <c r="C167" i="4" s="1"/>
  <c r="W108" i="4"/>
  <c r="W100" i="16"/>
  <c r="W163" i="4" s="1"/>
  <c r="N100" i="16"/>
  <c r="N163" i="4" s="1"/>
  <c r="N61" i="4"/>
  <c r="N134" i="4" s="1"/>
  <c r="J100" i="16"/>
  <c r="J163" i="4" s="1"/>
  <c r="J61" i="4"/>
  <c r="I89" i="16"/>
  <c r="E130" i="4"/>
  <c r="E104" i="4"/>
  <c r="E73" i="12"/>
  <c r="D43" i="5"/>
  <c r="D44" i="5"/>
  <c r="D46" i="5"/>
  <c r="D45" i="5"/>
  <c r="D42" i="5"/>
  <c r="D47" i="5"/>
  <c r="Q100" i="16"/>
  <c r="Q163" i="4" s="1"/>
  <c r="Q61" i="4"/>
  <c r="Q134" i="4" s="1"/>
  <c r="U130" i="4"/>
  <c r="U51" i="4"/>
  <c r="I73" i="12"/>
  <c r="I104" i="4"/>
  <c r="B99" i="4"/>
  <c r="B65" i="8"/>
  <c r="B154" i="4" s="1"/>
  <c r="F100" i="16"/>
  <c r="F163" i="4" s="1"/>
  <c r="F61" i="4"/>
  <c r="F134" i="4" s="1"/>
  <c r="M99" i="4"/>
  <c r="M65" i="8"/>
  <c r="M154" i="4" s="1"/>
  <c r="M89" i="16"/>
  <c r="K112" i="4"/>
  <c r="K98" i="4" s="1"/>
  <c r="K76" i="20"/>
  <c r="D108" i="4"/>
  <c r="D98" i="4" s="1"/>
  <c r="D153" i="4" s="1"/>
  <c r="D100" i="16"/>
  <c r="Q89" i="16"/>
  <c r="N89" i="16"/>
  <c r="R89" i="16"/>
  <c r="L45" i="5"/>
  <c r="L44" i="5"/>
  <c r="L43" i="5"/>
  <c r="L47" i="5"/>
  <c r="L46" i="5"/>
  <c r="L42" i="5"/>
  <c r="M100" i="16"/>
  <c r="M163" i="4" s="1"/>
  <c r="M61" i="4"/>
  <c r="B89" i="16"/>
  <c r="K45" i="5"/>
  <c r="K43" i="5"/>
  <c r="K42" i="5"/>
  <c r="K44" i="5"/>
  <c r="K47" i="5"/>
  <c r="K46" i="5"/>
  <c r="G112" i="4"/>
  <c r="G76" i="20"/>
  <c r="S98" i="4" l="1"/>
  <c r="V98" i="4"/>
  <c r="F98" i="4"/>
  <c r="E51" i="4"/>
  <c r="C98" i="4"/>
  <c r="C153" i="4" s="1"/>
  <c r="O41" i="5"/>
  <c r="G41" i="5"/>
  <c r="H41" i="5"/>
  <c r="T41" i="5"/>
  <c r="K153" i="4"/>
  <c r="I102" i="4"/>
  <c r="I98" i="4" s="1"/>
  <c r="Q102" i="4"/>
  <c r="Q98" i="4" s="1"/>
  <c r="Q153" i="4" s="1"/>
  <c r="J134" i="4"/>
  <c r="J51" i="4"/>
  <c r="J102" i="4"/>
  <c r="J98" i="4" s="1"/>
  <c r="W41" i="5"/>
  <c r="S153" i="4"/>
  <c r="K41" i="5"/>
  <c r="M134" i="4"/>
  <c r="M51" i="4"/>
  <c r="D41" i="5"/>
  <c r="O98" i="4"/>
  <c r="F154" i="4"/>
  <c r="N51" i="4"/>
  <c r="P41" i="5"/>
  <c r="R102" i="4"/>
  <c r="R98" i="4" s="1"/>
  <c r="I41" i="5"/>
  <c r="W98" i="4"/>
  <c r="R154" i="4"/>
  <c r="D163" i="4"/>
  <c r="P153" i="4"/>
  <c r="R41" i="5"/>
  <c r="F51" i="4"/>
  <c r="B41" i="5"/>
  <c r="I134" i="4"/>
  <c r="I51" i="4"/>
  <c r="V134" i="4"/>
  <c r="V51" i="4"/>
  <c r="E102" i="4"/>
  <c r="E98" i="4" s="1"/>
  <c r="B134" i="4"/>
  <c r="B51" i="4"/>
  <c r="M102" i="4"/>
  <c r="M98" i="4" s="1"/>
  <c r="O167" i="4"/>
  <c r="G167" i="4"/>
  <c r="L41" i="5"/>
  <c r="K167" i="4"/>
  <c r="Q41" i="5"/>
  <c r="G98" i="4"/>
  <c r="G153" i="4" s="1"/>
  <c r="R134" i="4"/>
  <c r="R51" i="4"/>
  <c r="U102" i="4"/>
  <c r="U98" i="4" s="1"/>
  <c r="H102" i="4"/>
  <c r="H98" i="4" s="1"/>
  <c r="B102" i="4"/>
  <c r="B98" i="4" s="1"/>
  <c r="U153" i="4" l="1"/>
  <c r="E153" i="4"/>
  <c r="F153" i="4"/>
  <c r="B153" i="4"/>
  <c r="O153" i="4"/>
  <c r="H153" i="4"/>
  <c r="J153" i="4"/>
  <c r="I153" i="4"/>
  <c r="R153" i="4"/>
  <c r="M153" i="4"/>
  <c r="V153" i="4"/>
  <c r="N153" i="4"/>
  <c r="W153" i="4"/>
</calcChain>
</file>

<file path=xl/sharedStrings.xml><?xml version="1.0" encoding="utf-8"?>
<sst xmlns="http://schemas.openxmlformats.org/spreadsheetml/2006/main" count="8364" uniqueCount="3249">
  <si>
    <t>JRC-IDEES-2021 - Integrated Database of the European Energy System</t>
  </si>
  <si>
    <t>Industrial sectors</t>
  </si>
  <si>
    <t>Prepared by JRC C.6</t>
  </si>
  <si>
    <t>v2021-1.00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</si>
  <si>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</si>
  <si>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</si>
  <si>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</si>
  <si>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</si>
  <si>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</si>
  <si>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</si>
  <si>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DK</t>
  </si>
  <si>
    <t>Denmark</t>
  </si>
  <si>
    <t>Click on the link to jump to the sheet</t>
  </si>
  <si>
    <t>Industrial sectors summary</t>
  </si>
  <si>
    <t>split of final energy consumption</t>
  </si>
  <si>
    <t>split of useful energy demand</t>
  </si>
  <si>
    <t>Iron and steel</t>
  </si>
  <si>
    <t>detailed split of final energy consumption</t>
  </si>
  <si>
    <t>detailed split of useful energy demand</t>
  </si>
  <si>
    <t>detailed split of CO2 emissions</t>
  </si>
  <si>
    <t>Non-ferrous metals</t>
  </si>
  <si>
    <t>Chemical industry</t>
  </si>
  <si>
    <t>Non-metallic mineral products</t>
  </si>
  <si>
    <t>Pulp, paper and printing</t>
  </si>
  <si>
    <t>Food, beverages and tobacco</t>
  </si>
  <si>
    <t>Transport equipment</t>
  </si>
  <si>
    <t>Machinery equipment</t>
  </si>
  <si>
    <t>Textiles and leather</t>
  </si>
  <si>
    <t>Wood and wood products</t>
  </si>
  <si>
    <t>Other industrial sectors</t>
  </si>
  <si>
    <t>Solids</t>
  </si>
  <si>
    <t>Liquids</t>
  </si>
  <si>
    <t>Refinery gas</t>
  </si>
  <si>
    <t>LPG</t>
  </si>
  <si>
    <t>Other liquids</t>
  </si>
  <si>
    <t>Gas</t>
  </si>
  <si>
    <t>Derived gases</t>
  </si>
  <si>
    <t>RES and wastes</t>
  </si>
  <si>
    <t>Electricity</t>
  </si>
  <si>
    <t>Hard coal and others</t>
  </si>
  <si>
    <t>Coke</t>
  </si>
  <si>
    <t>Integrated steelworks</t>
  </si>
  <si>
    <t>Electric arc</t>
  </si>
  <si>
    <t>Alumina production</t>
  </si>
  <si>
    <t>Aluminium - primary production</t>
  </si>
  <si>
    <t>Other non-ferrous metals</t>
  </si>
  <si>
    <t>Basic chemicals</t>
  </si>
  <si>
    <t>Other chemicals</t>
  </si>
  <si>
    <t>Pharmaceutical products etc.</t>
  </si>
  <si>
    <t>Cement</t>
  </si>
  <si>
    <t>Ceramics &amp; other NMM</t>
  </si>
  <si>
    <t>Glass production</t>
  </si>
  <si>
    <t>Pulp production</t>
  </si>
  <si>
    <t>Paper production</t>
  </si>
  <si>
    <t>Energy intensity (toe/physical output index)</t>
  </si>
  <si>
    <t>Value added (M€2015)</t>
  </si>
  <si>
    <t>Aluminium production</t>
  </si>
  <si>
    <t xml:space="preserve">Basic chemicals </t>
  </si>
  <si>
    <t xml:space="preserve">Glass production </t>
  </si>
  <si>
    <t xml:space="preserve">Paper production </t>
  </si>
  <si>
    <t>Printing and media reproduction</t>
  </si>
  <si>
    <t xml:space="preserve"> Food, beverages and tobacco</t>
  </si>
  <si>
    <t xml:space="preserve"> Transport equipment</t>
  </si>
  <si>
    <t xml:space="preserve"> Machinery equipment</t>
  </si>
  <si>
    <t xml:space="preserve"> Textiles and leather</t>
  </si>
  <si>
    <t xml:space="preserve"> Wood and wood products</t>
  </si>
  <si>
    <t xml:space="preserve"> Other industrial sectors</t>
  </si>
  <si>
    <t>Energy consumption (ktoe)</t>
  </si>
  <si>
    <t>by fuel (EUROSTAT DATA)</t>
  </si>
  <si>
    <t>Diesel oil (without biofuels)</t>
  </si>
  <si>
    <t>Fuel oil</t>
  </si>
  <si>
    <t>Gases</t>
  </si>
  <si>
    <t>Natural gas</t>
  </si>
  <si>
    <t>Biomass and waste</t>
  </si>
  <si>
    <t>Biogas</t>
  </si>
  <si>
    <t>Liquid biofuels</t>
  </si>
  <si>
    <t>Solar</t>
  </si>
  <si>
    <t>Geothermal</t>
  </si>
  <si>
    <t>Ambient heat</t>
  </si>
  <si>
    <t>Distributed steam</t>
  </si>
  <si>
    <t>by sector</t>
  </si>
  <si>
    <t>Aluminium - secondary production</t>
  </si>
  <si>
    <t>Non-energy use (ktoe)</t>
  </si>
  <si>
    <t>Diesel oil</t>
  </si>
  <si>
    <t>Naphtha</t>
  </si>
  <si>
    <t>CO2 emissions (kt CO2)</t>
  </si>
  <si>
    <t>Solvent use and other process emissions</t>
  </si>
  <si>
    <t>Value added intensity (toe / M€2015)</t>
  </si>
  <si>
    <t>Emission intensity (kt of CO2 / ktoe)</t>
  </si>
  <si>
    <t>Basic chemicals  (kt of CO2 / ktoe energy)</t>
  </si>
  <si>
    <t>Detailed split of energy consumption (ktoe)</t>
  </si>
  <si>
    <t>All industrial sectors</t>
  </si>
  <si>
    <t>Lighting</t>
  </si>
  <si>
    <t>Air compressors</t>
  </si>
  <si>
    <t>Motor drives</t>
  </si>
  <si>
    <t>Fans and pumps</t>
  </si>
  <si>
    <t>Low-enthalpy heat</t>
  </si>
  <si>
    <t>Solar and geothermal</t>
  </si>
  <si>
    <t>Steam processes</t>
  </si>
  <si>
    <t>Other processes</t>
  </si>
  <si>
    <t>Market shares of energy uses (%)</t>
  </si>
  <si>
    <t>Detailed split of useful energy demand (ktoe)</t>
  </si>
  <si>
    <t>Market shares of useful energy demand (%)</t>
  </si>
  <si>
    <t>Code</t>
  </si>
  <si>
    <t>Detailed split of CO2 emissions (kt of CO2)</t>
  </si>
  <si>
    <t>Other energy use related</t>
  </si>
  <si>
    <t>Process emissions</t>
  </si>
  <si>
    <t>Iron and Steel</t>
  </si>
  <si>
    <t>Non-Ferrous Metals</t>
  </si>
  <si>
    <t>Chemical and Petrochemical</t>
  </si>
  <si>
    <t>Non-Metallic Minerals</t>
  </si>
  <si>
    <t>Solvent use and other process</t>
  </si>
  <si>
    <t>PROCESS_EMI.ktCO2.DK.NSI.TOTAL</t>
  </si>
  <si>
    <t>Market shares of CO2 emissions (%)</t>
  </si>
  <si>
    <t>VA.Meuro2015.DK.ISI.BF_BOF</t>
  </si>
  <si>
    <t>VA.Meuro2015.DK.ISI.EAF</t>
  </si>
  <si>
    <t>Physical output (kt steel)</t>
  </si>
  <si>
    <t>OUTPUT.kt.DK.ISI.BF_BOF</t>
  </si>
  <si>
    <t>OUTPUT.kt.DK.ISI.EAF</t>
  </si>
  <si>
    <t>Installed capacity (kt steel production)</t>
  </si>
  <si>
    <t>CAP.kt.DK.ISI.BF_BOF</t>
  </si>
  <si>
    <t>CAP.kt.DK.ISI.EAF</t>
  </si>
  <si>
    <t>Capacity investment (kt steel production)</t>
  </si>
  <si>
    <t>NEWCAP.kt.DK.ISI.BF_BOF</t>
  </si>
  <si>
    <t>NEWCAP.kt.DK.ISI.EAF</t>
  </si>
  <si>
    <t>Decommissioned capacity (kt steel production)</t>
  </si>
  <si>
    <t>Idle capacity (kt steel production)</t>
  </si>
  <si>
    <t>FEC.ktoe.DK.ISI.TOTAL.TOTAL.TOTAL.TOTAL</t>
  </si>
  <si>
    <t>FEC.ktoe.DK.ISI.TOTAL.TOTAL.TOTAL.NONCOKE_SOLIDS</t>
  </si>
  <si>
    <t>FEC.ktoe.DK.ISI.TOTAL.TOTAL.TOTAL.COKE</t>
  </si>
  <si>
    <t>FEC.ktoe.DK.ISI.TOTAL.TOTAL.TOTAL.RFG</t>
  </si>
  <si>
    <t>FEC.ktoe.DK.ISI.TOTAL.TOTAL.TOTAL.LPG</t>
  </si>
  <si>
    <t>FEC.ktoe.DK.ISI.TOTAL.TOTAL.TOTAL.DIESEL</t>
  </si>
  <si>
    <t>FEC.ktoe.DK.ISI.TOTAL.TOTAL.TOTAL.RFO</t>
  </si>
  <si>
    <t>FEC.ktoe.DK.ISI.TOTAL.TOTAL.TOTAL.OTHER</t>
  </si>
  <si>
    <t>FEC.ktoe.DK.ISI.TOTAL.TOTAL.TOTAL.NG</t>
  </si>
  <si>
    <t>FEC.ktoe.DK.ISI.TOTAL.TOTAL.TOTAL.DERIVED</t>
  </si>
  <si>
    <t>FEC.ktoe.DK.ISI.TOTAL.TOTAL.TOTAL.BIOMASS_WASTE</t>
  </si>
  <si>
    <t>FEC.ktoe.DK.ISI.TOTAL.TOTAL.TOTAL.BIOGAS</t>
  </si>
  <si>
    <t>FEC.ktoe.DK.ISI.TOTAL.TOTAL.TOTAL.LIQBIO</t>
  </si>
  <si>
    <t>FEC.ktoe.DK.ISI.TOTAL.TOTAL.TOTAL.SOLAR</t>
  </si>
  <si>
    <t>FEC.ktoe.DK.ISI.TOTAL.TOTAL.TOTAL.GEO</t>
  </si>
  <si>
    <t>FEC.ktoe.DK.ISI.TOTAL.TOTAL.TOTAL.AMBIENT</t>
  </si>
  <si>
    <t>FEC.ktoe.DK.ISI.TOTAL.TOTAL.TOTAL.STEAM_DISTR</t>
  </si>
  <si>
    <t>FEC.ktoe.DK.ISI.TOTAL.TOTAL.TOTAL.ELEC</t>
  </si>
  <si>
    <t>by subsector (calibration output)</t>
  </si>
  <si>
    <t>energy use related</t>
  </si>
  <si>
    <t>process emissions</t>
  </si>
  <si>
    <t>Value added intensity (VA in €2015/t of output)</t>
  </si>
  <si>
    <t>Energy intensity (toe/t of output)</t>
  </si>
  <si>
    <t>Useful energy demand intensity (toe useful/t of output)</t>
  </si>
  <si>
    <t>Integrated steelworks (including process emissions)</t>
  </si>
  <si>
    <t>Electric arc (including process emissions)</t>
  </si>
  <si>
    <t>Detailed split of energy consumption by subsector (ktoe)</t>
  </si>
  <si>
    <t>FEC.ktoe.DK.ISI.BF_BOF.TOTAL.TOTAL.TOTAL</t>
  </si>
  <si>
    <t>FEC.ktoe.DK.ISI.BF_BOF.LIGHT.GENERIC.ELEC</t>
  </si>
  <si>
    <t>FEC.ktoe.DK.ISI.BF_BOF.AIRCOMP.GENERIC.ELEC</t>
  </si>
  <si>
    <t>FEC.ktoe.DK.ISI.BF_BOF.MOTOR.GENERIC.ELEC</t>
  </si>
  <si>
    <t>FEC.ktoe.DK.ISI.BF_BOF.FANS.GENERIC.ELEC</t>
  </si>
  <si>
    <t>FEC.ktoe.DK.ISI.BF_BOF.LOW_ENTH.TOTAL.TOTAL</t>
  </si>
  <si>
    <t>Diesel oil and liquid biofuels</t>
  </si>
  <si>
    <t>FEC.ktoe.DK.ISI.BF_BOF.LOW_ENTH.THERM.DIESEL_LIQBIO</t>
  </si>
  <si>
    <t>Natural gas and biogas</t>
  </si>
  <si>
    <t>FEC.ktoe.DK.ISI.BF_BOF.LOW_ENTH.THERM.NG_BIOGAS</t>
  </si>
  <si>
    <t>FEC.ktoe.DK.ISI.BF_BOF.LOW_ENTH.THERM.SOLAR_GEO</t>
  </si>
  <si>
    <t>FEC.ktoe.DK.ISI.BF_BOF.LOW_ENTH.HP.AMBIENT</t>
  </si>
  <si>
    <t>FEC.ktoe.DK.ISI.BF_BOF.LOW_ENTH.THERM.ELEC</t>
  </si>
  <si>
    <t>Steel: Sinter/Pellet-making</t>
  </si>
  <si>
    <t>FEC.ktoe.DK.ISI.BF_BOF.SINTERING.TOTAL.TOTAL</t>
  </si>
  <si>
    <t>FEC.ktoe.DK.ISI.BF_BOF.SINTERING.THERM.NONCOKE_SOLIDS</t>
  </si>
  <si>
    <t>FEC.ktoe.DK.ISI.BF_BOF.SINTERING.THERM.RFO</t>
  </si>
  <si>
    <t>FEC.ktoe.DK.ISI.BF_BOF.SINTERING.THERM.NG_BIOGAS</t>
  </si>
  <si>
    <t>FEC.ktoe.DK.ISI.BF_BOF.SINTERING.THERM.DERIVED</t>
  </si>
  <si>
    <t>FEC.ktoe.DK.ISI.BF_BOF.SINTERING.THERM.ELEC</t>
  </si>
  <si>
    <t>Steel: Blast /Basic oxygen furnace</t>
  </si>
  <si>
    <t>FEC.ktoe.DK.ISI.BF_BOF.BLAST_FURNACE.TOTAL.TOTAL</t>
  </si>
  <si>
    <t>FEC.ktoe.DK.ISI.BF_BOF.BLAST_FURNACE.THERM.NONCOKE_SOLIDS</t>
  </si>
  <si>
    <t>FEC.ktoe.DK.ISI.BF_BOF.BLAST_FURNACE.THERM.COKE</t>
  </si>
  <si>
    <t>FEC.ktoe.DK.ISI.BF_BOF.BLAST_FURNACE.THERM.RFO</t>
  </si>
  <si>
    <t>FEC.ktoe.DK.ISI.BF_BOF.BLAST_FURNACE.THERM.NG_BIOGAS</t>
  </si>
  <si>
    <t>FEC.ktoe.DK.ISI.BF_BOF.BLAST_FURNACE.THERM.DERIVED</t>
  </si>
  <si>
    <t>Steel: Furnaces, refining and rolling</t>
  </si>
  <si>
    <t>FEC.ktoe.DK.ISI.BF_BOF.REFINING.TOTAL.TOTAL</t>
  </si>
  <si>
    <t>Steel: Furnaces, refining and rolling - Thermal</t>
  </si>
  <si>
    <t>FEC.ktoe.DK.ISI.BF_BOF.REFINING.THERM.TOTAL</t>
  </si>
  <si>
    <t>FEC.ktoe.DK.ISI.BF_BOF.REFINING.THERM.LPG</t>
  </si>
  <si>
    <t>FEC.ktoe.DK.ISI.BF_BOF.REFINING.THERM.DIESEL_LIQBIO</t>
  </si>
  <si>
    <t>FEC.ktoe.DK.ISI.BF_BOF.REFINING.THERM.RFO</t>
  </si>
  <si>
    <t>FEC.ktoe.DK.ISI.BF_BOF.REFINING.THERM.NG_BIOGAS</t>
  </si>
  <si>
    <t>Steel: Furnaces, refining and rolling - Electric</t>
  </si>
  <si>
    <t>FEC.ktoe.DK.ISI.BF_BOF.REFINING.ELEC.ELEC</t>
  </si>
  <si>
    <t>Steel: Product finishing</t>
  </si>
  <si>
    <t>Steel: Product finishing - Thermal</t>
  </si>
  <si>
    <t>FEC.ktoe.DK.ISI.BF_BOF.FINISHING.THERM.TOTAL</t>
  </si>
  <si>
    <t>FEC.ktoe.DK.ISI.BF_BOF.FINISHING.THERM.LPG</t>
  </si>
  <si>
    <t>FEC.ktoe.DK.ISI.BF_BOF.FINISHING.THERM.DIESEL_LIQBIO</t>
  </si>
  <si>
    <t>FEC.ktoe.DK.ISI.BF_BOF.FINISHING.THERM.NG_BIOGAS</t>
  </si>
  <si>
    <t>Steel: Product finishing - Steam</t>
  </si>
  <si>
    <t>FEC.ktoe.DK.ISI.BF_BOF.FINISHING_STEAM.TOTAL.TOTAL</t>
  </si>
  <si>
    <t>FEC.ktoe.DK.ISI.BF_BOF.FINISHING_STEAM.STEAM.NONCOKE_SOLIDS</t>
  </si>
  <si>
    <t>FEC.ktoe.DK.ISI.BF_BOF.FINISHING_STEAM.STEAM.RFG</t>
  </si>
  <si>
    <t>FEC.ktoe.DK.ISI.BF_BOF.FINISHING_STEAM.STEAM.LPG</t>
  </si>
  <si>
    <t>FEC.ktoe.DK.ISI.BF_BOF.FINISHING_STEAM.STEAM.DIESEL_LIQBIO</t>
  </si>
  <si>
    <t>FEC.ktoe.DK.ISI.BF_BOF.FINISHING_STEAM.STEAM.RFO</t>
  </si>
  <si>
    <t>FEC.ktoe.DK.ISI.BF_BOF.FINISHING_STEAM.STEAM.OTHER</t>
  </si>
  <si>
    <t>FEC.ktoe.DK.ISI.BF_BOF.FINISHING_STEAM.STEAM.NG_BIOGAS</t>
  </si>
  <si>
    <t>FEC.ktoe.DK.ISI.BF_BOF.FINISHING_STEAM.STEAM.DERIVED</t>
  </si>
  <si>
    <t>FEC.ktoe.DK.ISI.BF_BOF.FINISHING_STEAM.STEAM.BIOMASS_WASTE</t>
  </si>
  <si>
    <t>FEC.ktoe.DK.ISI.BF_BOF.FINISHING_STEAM.STEAM.STEAM_DISTR</t>
  </si>
  <si>
    <t>Steel: Product finishing - Electric</t>
  </si>
  <si>
    <t>FEC.ktoe.DK.ISI.BF_BOF.FINISHING.ELEC.ELEC</t>
  </si>
  <si>
    <t>FEC.ktoe.DK.ISI.EAF.TOTAL.TOTAL.TOTAL</t>
  </si>
  <si>
    <t>FEC.ktoe.DK.ISI.EAF.LIGHT.GENERIC.ELEC</t>
  </si>
  <si>
    <t>FEC.ktoe.DK.ISI.EAF.AIRCOMP.GENERIC.ELEC</t>
  </si>
  <si>
    <t>FEC.ktoe.DK.ISI.EAF.MOTOR.GENERIC.ELEC</t>
  </si>
  <si>
    <t>FEC.ktoe.DK.ISI.EAF.FANS.GENERIC.ELEC</t>
  </si>
  <si>
    <t>FEC.ktoe.DK.ISI.EAF.LOW_ENTH.TOTAL.TOTAL</t>
  </si>
  <si>
    <t>FEC.ktoe.DK.ISI.EAF.LOW_ENTH.THERM.DIESEL_LIQBIO</t>
  </si>
  <si>
    <t>FEC.ktoe.DK.ISI.EAF.LOW_ENTH.THERM.NG_BIOGAS</t>
  </si>
  <si>
    <t>FEC.ktoe.DK.ISI.EAF.LOW_ENTH.THERM.SOLAR_GEO</t>
  </si>
  <si>
    <t>FEC.ktoe.DK.ISI.EAF.LOW_ENTH.HP.AMBIENT</t>
  </si>
  <si>
    <t>FEC.ktoe.DK.ISI.EAF.LOW_ENTH.THERM.ELEC</t>
  </si>
  <si>
    <t>Steel: Smelters</t>
  </si>
  <si>
    <t>FEC.ktoe.DK.ISI.EAF.SMELTING.TOTAL.TOTAL</t>
  </si>
  <si>
    <t>FEC.ktoe.DK.ISI.EAF.SMELTING.THERM.NONCOKE_SOLIDS</t>
  </si>
  <si>
    <t>FEC.ktoe.DK.ISI.EAF.SMELTING.THERM.RFO</t>
  </si>
  <si>
    <t>FEC.ktoe.DK.ISI.EAF.SMELTING.THERM.NG_BIOGAS</t>
  </si>
  <si>
    <t>FEC.ktoe.DK.ISI.EAF.SMELTING.THERM.DERIVED</t>
  </si>
  <si>
    <t>Steel: Electric arc</t>
  </si>
  <si>
    <t>FEC.ktoe.DK.ISI.EAF.ARC_FURNACE.ELEC.ELEC</t>
  </si>
  <si>
    <t>FEC.ktoe.DK.ISI.EAF.REFINING.TOTAL.TOTAL</t>
  </si>
  <si>
    <t>FEC.ktoe.DK.ISI.EAF.REFINING.THERM.TOTAL</t>
  </si>
  <si>
    <t>FEC.ktoe.DK.ISI.EAF.REFINING.THERM.LPG</t>
  </si>
  <si>
    <t>FEC.ktoe.DK.ISI.EAF.REFINING.THERM.DIESEL_LIQBIO</t>
  </si>
  <si>
    <t>FEC.ktoe.DK.ISI.EAF.REFINING.THERM.RFO</t>
  </si>
  <si>
    <t>FEC.ktoe.DK.ISI.EAF.REFINING.THERM.NG_BIOGAS</t>
  </si>
  <si>
    <t>FEC.ktoe.DK.ISI.EAF.REFINING.ELEC.ELEC</t>
  </si>
  <si>
    <t>FEC.ktoe.DK.ISI.EAF.FINISHING.THERM.TOTAL</t>
  </si>
  <si>
    <t>FEC.ktoe.DK.ISI.EAF.FINISHING.THERM.LPG</t>
  </si>
  <si>
    <t>FEC.ktoe.DK.ISI.EAF.FINISHING.THERM.DIESEL_LIQBIO</t>
  </si>
  <si>
    <t>FEC.ktoe.DK.ISI.EAF.FINISHING.THERM.NG_BIOGAS</t>
  </si>
  <si>
    <t>FEC.ktoe.DK.ISI.EAF.FINISHING_STEAM.TOTAL.TOTAL</t>
  </si>
  <si>
    <t>FEC.ktoe.DK.ISI.EAF.FINISHING_STEAM.STEAM.NONCOKE_SOLIDS</t>
  </si>
  <si>
    <t>FEC.ktoe.DK.ISI.EAF.FINISHING_STEAM.STEAM.RFG</t>
  </si>
  <si>
    <t>FEC.ktoe.DK.ISI.EAF.FINISHING_STEAM.STEAM.LPG</t>
  </si>
  <si>
    <t>FEC.ktoe.DK.ISI.EAF.FINISHING_STEAM.STEAM.DIESEL_LIQBIO</t>
  </si>
  <si>
    <t>FEC.ktoe.DK.ISI.EAF.FINISHING_STEAM.STEAM.RFO</t>
  </si>
  <si>
    <t>FEC.ktoe.DK.ISI.EAF.FINISHING_STEAM.STEAM.OTHER</t>
  </si>
  <si>
    <t>FEC.ktoe.DK.ISI.EAF.FINISHING_STEAM.STEAM.NG_BIOGAS</t>
  </si>
  <si>
    <t>FEC.ktoe.DK.ISI.EAF.FINISHING_STEAM.STEAM.DERIVED</t>
  </si>
  <si>
    <t>FEC.ktoe.DK.ISI.EAF.FINISHING_STEAM.STEAM.BIOMASS_WASTE</t>
  </si>
  <si>
    <t>FEC.ktoe.DK.ISI.EAF.FINISHING_STEAM.STEAM.STEAM_DISTR</t>
  </si>
  <si>
    <t>FEC.ktoe.DK.ISI.EAF.FINISHING.ELEC.ELEC</t>
  </si>
  <si>
    <t>Market shares of energy uses by subsector (%)</t>
  </si>
  <si>
    <t>Energy intensity (kgoe per t of output)</t>
  </si>
  <si>
    <t>Detailed split of useful energy demand by subsector (ktoe)</t>
  </si>
  <si>
    <t>UED.ktoe.DK.ISI.BF_BOF.TOTAL.TOTAL.TOTAL</t>
  </si>
  <si>
    <t>UED.ktoe.DK.ISI.BF_BOF.LIGHT.GENERIC.ELEC</t>
  </si>
  <si>
    <t>UED.ktoe.DK.ISI.BF_BOF.AIRCOMP.GENERIC.ELEC</t>
  </si>
  <si>
    <t>UED.ktoe.DK.ISI.BF_BOF.MOTOR.GENERIC.ELEC</t>
  </si>
  <si>
    <t>UED.ktoe.DK.ISI.BF_BOF.FANS.GENERIC.ELEC</t>
  </si>
  <si>
    <t>UED.ktoe.DK.ISI.BF_BOF.LOW_ENTH.TOTAL.TOTAL</t>
  </si>
  <si>
    <t>UED.ktoe.DK.ISI.BF_BOF.LOW_ENTH.THERM.DIESEL_LIQBIO</t>
  </si>
  <si>
    <t>UED.ktoe.DK.ISI.BF_BOF.LOW_ENTH.THERM.NG_BIOGAS</t>
  </si>
  <si>
    <t>UED.ktoe.DK.ISI.BF_BOF.LOW_ENTH.THERM.SOLAR_GEO</t>
  </si>
  <si>
    <t>UED.ktoe.DK.ISI.BF_BOF.LOW_ENTH.HP.AMBIENT</t>
  </si>
  <si>
    <t>UED.ktoe.DK.ISI.BF_BOF.LOW_ENTH.THERM.ELEC</t>
  </si>
  <si>
    <t>UED.ktoe.DK.ISI.BF_BOF.SINTERING.TOTAL.TOTAL</t>
  </si>
  <si>
    <t>UED.ktoe.DK.ISI.BF_BOF.SINTERING.THERM.NONCOKE_SOLIDS</t>
  </si>
  <si>
    <t>UED.ktoe.DK.ISI.BF_BOF.SINTERING.THERM.RFO</t>
  </si>
  <si>
    <t>UED.ktoe.DK.ISI.BF_BOF.SINTERING.THERM.NG_BIOGAS</t>
  </si>
  <si>
    <t>UED.ktoe.DK.ISI.BF_BOF.SINTERING.THERM.DERIVED</t>
  </si>
  <si>
    <t>UED.ktoe.DK.ISI.BF_BOF.SINTERING.THERM.ELEC</t>
  </si>
  <si>
    <t>UED.ktoe.DK.ISI.BF_BOF.BLAST_FURNACE.TOTAL.TOTAL</t>
  </si>
  <si>
    <t>UED.ktoe.DK.ISI.BF_BOF.BLAST_FURNACE.THERM.NONCOKE_SOLIDS</t>
  </si>
  <si>
    <t>UED.ktoe.DK.ISI.BF_BOF.BLAST_FURNACE.THERM.COKE</t>
  </si>
  <si>
    <t>UED.ktoe.DK.ISI.BF_BOF.BLAST_FURNACE.THERM.RFO</t>
  </si>
  <si>
    <t>UED.ktoe.DK.ISI.BF_BOF.BLAST_FURNACE.THERM.NG_BIOGAS</t>
  </si>
  <si>
    <t>UED.ktoe.DK.ISI.BF_BOF.BLAST_FURNACE.THERM.DERIVED</t>
  </si>
  <si>
    <t>UED.ktoe.DK.ISI.BF_BOF.REFINING.TOTAL.TOTAL</t>
  </si>
  <si>
    <t>UED.ktoe.DK.ISI.BF_BOF.REFINING.THERM.TOTAL</t>
  </si>
  <si>
    <t>UED.ktoe.DK.ISI.BF_BOF.REFINING.THERM.LPG</t>
  </si>
  <si>
    <t>UED.ktoe.DK.ISI.BF_BOF.REFINING.THERM.DIESEL_LIQBIO</t>
  </si>
  <si>
    <t>UED.ktoe.DK.ISI.BF_BOF.REFINING.THERM.RFO</t>
  </si>
  <si>
    <t>UED.ktoe.DK.ISI.BF_BOF.REFINING.THERM.NG_BIOGAS</t>
  </si>
  <si>
    <t>UED.ktoe.DK.ISI.BF_BOF.REFINING.ELEC.ELEC</t>
  </si>
  <si>
    <t>UED.ktoe.DK.ISI.BF_BOF.FINISHING.THERM.TOTAL</t>
  </si>
  <si>
    <t>UED.ktoe.DK.ISI.BF_BOF.FINISHING.THERM.LPG</t>
  </si>
  <si>
    <t>UED.ktoe.DK.ISI.BF_BOF.FINISHING.THERM.DIESEL_LIQBIO</t>
  </si>
  <si>
    <t>UED.ktoe.DK.ISI.BF_BOF.FINISHING.THERM.NG_BIOGAS</t>
  </si>
  <si>
    <t>UED.ktoe.DK.ISI.BF_BOF.FINISHING_STEAM.TOTAL.TOTAL</t>
  </si>
  <si>
    <t>UED.ktoe.DK.ISI.BF_BOF.FINISHING_STEAM.STEAM.NONCOKE_SOLIDS</t>
  </si>
  <si>
    <t>UED.ktoe.DK.ISI.BF_BOF.FINISHING_STEAM.STEAM.RFG</t>
  </si>
  <si>
    <t>UED.ktoe.DK.ISI.BF_BOF.FINISHING_STEAM.STEAM.LPG</t>
  </si>
  <si>
    <t>UED.ktoe.DK.ISI.BF_BOF.FINISHING_STEAM.STEAM.DIESEL_LIQBIO</t>
  </si>
  <si>
    <t>UED.ktoe.DK.ISI.BF_BOF.FINISHING_STEAM.STEAM.RFO</t>
  </si>
  <si>
    <t>UED.ktoe.DK.ISI.BF_BOF.FINISHING_STEAM.STEAM.OTHER</t>
  </si>
  <si>
    <t>UED.ktoe.DK.ISI.BF_BOF.FINISHING_STEAM.STEAM.NG_BIOGAS</t>
  </si>
  <si>
    <t>UED.ktoe.DK.ISI.BF_BOF.FINISHING_STEAM.STEAM.DERIVED</t>
  </si>
  <si>
    <t>UED.ktoe.DK.ISI.BF_BOF.FINISHING_STEAM.STEAM.BIOMASS_WASTE</t>
  </si>
  <si>
    <t>UED.ktoe.DK.ISI.BF_BOF.FINISHING_STEAM.STEAM.STEAM_DISTR</t>
  </si>
  <si>
    <t>UED.ktoe.DK.ISI.BF_BOF.FINISHING.ELEC.ELEC</t>
  </si>
  <si>
    <t>UED.ktoe.DK.ISI.EAF.TOTAL.TOTAL.TOTAL</t>
  </si>
  <si>
    <t>UED.ktoe.DK.ISI.EAF.LIGHT.GENERIC.ELEC</t>
  </si>
  <si>
    <t>UED.ktoe.DK.ISI.EAF.AIRCOMP.GENERIC.ELEC</t>
  </si>
  <si>
    <t>UED.ktoe.DK.ISI.EAF.MOTOR.GENERIC.ELEC</t>
  </si>
  <si>
    <t>UED.ktoe.DK.ISI.EAF.FANS.GENERIC.ELEC</t>
  </si>
  <si>
    <t>UED.ktoe.DK.ISI.EAF.LOW_ENTH.TOTAL.TOTAL</t>
  </si>
  <si>
    <t>UED.ktoe.DK.ISI.EAF.LOW_ENTH.THERM.DIESEL_LIQBIO</t>
  </si>
  <si>
    <t>UED.ktoe.DK.ISI.EAF.LOW_ENTH.THERM.NG_BIOGAS</t>
  </si>
  <si>
    <t>UED.ktoe.DK.ISI.EAF.LOW_ENTH.THERM.SOLAR_GEO</t>
  </si>
  <si>
    <t>UED.ktoe.DK.ISI.EAF.LOW_ENTH.HP.AMBIENT</t>
  </si>
  <si>
    <t>UED.ktoe.DK.ISI.EAF.LOW_ENTH.THERM.ELEC</t>
  </si>
  <si>
    <t>UED.ktoe.DK.ISI.EAF.SMELTING.TOTAL.TOTAL</t>
  </si>
  <si>
    <t>UED.ktoe.DK.ISI.EAF.SMELTING.THERM.NONCOKE_SOLIDS</t>
  </si>
  <si>
    <t>UED.ktoe.DK.ISI.EAF.SMELTING.THERM.RFO</t>
  </si>
  <si>
    <t>UED.ktoe.DK.ISI.EAF.SMELTING.THERM.NG_BIOGAS</t>
  </si>
  <si>
    <t>UED.ktoe.DK.ISI.EAF.SMELTING.THERM.DERIVED</t>
  </si>
  <si>
    <t>UED.ktoe.DK.ISI.EAF.ARC_FURNACE.ELEC.ELEC</t>
  </si>
  <si>
    <t>UED.ktoe.DK.ISI.EAF.REFINING.TOTAL.TOTAL</t>
  </si>
  <si>
    <t>UED.ktoe.DK.ISI.EAF.REFINING.THERM.TOTAL</t>
  </si>
  <si>
    <t>UED.ktoe.DK.ISI.EAF.REFINING.THERM.LPG</t>
  </si>
  <si>
    <t>UED.ktoe.DK.ISI.EAF.REFINING.THERM.DIESEL_LIQBIO</t>
  </si>
  <si>
    <t>UED.ktoe.DK.ISI.EAF.REFINING.THERM.RFO</t>
  </si>
  <si>
    <t>UED.ktoe.DK.ISI.EAF.REFINING.THERM.NG_BIOGAS</t>
  </si>
  <si>
    <t>UED.ktoe.DK.ISI.EAF.REFINING.ELEC.ELEC</t>
  </si>
  <si>
    <t>UED.ktoe.DK.ISI.EAF.FINISHING.THERM.TOTAL</t>
  </si>
  <si>
    <t>UED.ktoe.DK.ISI.EAF.FINISHING.THERM.LPG</t>
  </si>
  <si>
    <t>UED.ktoe.DK.ISI.EAF.FINISHING.THERM.DIESEL_LIQBIO</t>
  </si>
  <si>
    <t>UED.ktoe.DK.ISI.EAF.FINISHING.THERM.NG_BIOGAS</t>
  </si>
  <si>
    <t>UED.ktoe.DK.ISI.EAF.FINISHING_STEAM.TOTAL.TOTAL</t>
  </si>
  <si>
    <t>UED.ktoe.DK.ISI.EAF.FINISHING_STEAM.STEAM.NONCOKE_SOLIDS</t>
  </si>
  <si>
    <t>UED.ktoe.DK.ISI.EAF.FINISHING_STEAM.STEAM.RFG</t>
  </si>
  <si>
    <t>UED.ktoe.DK.ISI.EAF.FINISHING_STEAM.STEAM.LPG</t>
  </si>
  <si>
    <t>UED.ktoe.DK.ISI.EAF.FINISHING_STEAM.STEAM.DIESEL_LIQBIO</t>
  </si>
  <si>
    <t>UED.ktoe.DK.ISI.EAF.FINISHING_STEAM.STEAM.RFO</t>
  </si>
  <si>
    <t>UED.ktoe.DK.ISI.EAF.FINISHING_STEAM.STEAM.OTHER</t>
  </si>
  <si>
    <t>UED.ktoe.DK.ISI.EAF.FINISHING_STEAM.STEAM.NG_BIOGAS</t>
  </si>
  <si>
    <t>UED.ktoe.DK.ISI.EAF.FINISHING_STEAM.STEAM.DERIVED</t>
  </si>
  <si>
    <t>UED.ktoe.DK.ISI.EAF.FINISHING_STEAM.STEAM.BIOMASS_WASTE</t>
  </si>
  <si>
    <t>UED.ktoe.DK.ISI.EAF.FINISHING_STEAM.STEAM.STEAM_DISTR</t>
  </si>
  <si>
    <t>UED.ktoe.DK.ISI.EAF.FINISHING.ELEC.ELEC</t>
  </si>
  <si>
    <t>Market shares of useful energy demand by subsector (%)</t>
  </si>
  <si>
    <t>Ratio of useful energy demand to final energy consumption (system efficiency indicator)</t>
  </si>
  <si>
    <t>Detailed split of CO2 emissions by subsector (kt of CO2)</t>
  </si>
  <si>
    <t>FUEL_EMI.ktCO2.DK.ISI.BF_BOF.LIGHT.GENERIC.ELEC</t>
  </si>
  <si>
    <t>FUEL_EMI.ktCO2.DK.ISI.BF_BOF.AIRCOMP.GENERIC.ELEC</t>
  </si>
  <si>
    <t>FUEL_EMI.ktCO2.DK.ISI.BF_BOF.MOTOR.GENERIC.ELEC</t>
  </si>
  <si>
    <t>FUEL_EMI.ktCO2.DK.ISI.BF_BOF.FANS.GENERIC.ELEC</t>
  </si>
  <si>
    <t>FUEL_EMI.ktCO2.DK.ISI.BF_BOF.LOW_ENTH.TOTAL.TOTAL</t>
  </si>
  <si>
    <t>FUEL_EMI.ktCO2.DK.ISI.BF_BOF.LOW_ENTH.THERM.DIESEL_LIQBIO</t>
  </si>
  <si>
    <t>FUEL_EMI.ktCO2.DK.ISI.BF_BOF.LOW_ENTH.THERM.NG_BIOGAS</t>
  </si>
  <si>
    <t>FUEL_EMI.ktCO2.DK.ISI.BF_BOF.LOW_ENTH.THERM.SOLAR_GEO</t>
  </si>
  <si>
    <t>FUEL_EMI.ktCO2.DK.ISI.BF_BOF.LOW_ENTH.HP.AMBIENT</t>
  </si>
  <si>
    <t>FUEL_EMI.ktCO2.DK.ISI.BF_BOF.LOW_ENTH.THERM.ELEC</t>
  </si>
  <si>
    <t>FUEL_EMI.ktCO2.DK.ISI.BF_BOF.SINTERING.TOTAL.TOTAL</t>
  </si>
  <si>
    <t>FUEL_EMI.ktCO2.DK.ISI.BF_BOF.SINTERING.THERM.NONCOKE_SOLIDS</t>
  </si>
  <si>
    <t>FUEL_EMI.ktCO2.DK.ISI.BF_BOF.SINTERING.THERM.RFO</t>
  </si>
  <si>
    <t>FUEL_EMI.ktCO2.DK.ISI.BF_BOF.SINTERING.THERM.NG_BIOGAS</t>
  </si>
  <si>
    <t>FUEL_EMI.ktCO2.DK.ISI.BF_BOF.SINTERING.THERM.DERIVED</t>
  </si>
  <si>
    <t>FUEL_EMI.ktCO2.DK.ISI.BF_BOF.SINTERING.THERM.ELEC</t>
  </si>
  <si>
    <t>FUEL_EMI.ktCO2.DK.ISI.BF_BOF.BLAST_FURNACE.TOTAL.TOTAL</t>
  </si>
  <si>
    <t>FUEL_EMI.ktCO2.DK.ISI.BF_BOF.BLAST_FURNACE.THERM.NONCOKE_SOLIDS</t>
  </si>
  <si>
    <t>FUEL_EMI.ktCO2.DK.ISI.BF_BOF.BLAST_FURNACE.THERM.COKE</t>
  </si>
  <si>
    <t>FUEL_EMI.ktCO2.DK.ISI.BF_BOF.BLAST_FURNACE.THERM.RFO</t>
  </si>
  <si>
    <t>FUEL_EMI.ktCO2.DK.ISI.BF_BOF.BLAST_FURNACE.THERM.NG_BIOGAS</t>
  </si>
  <si>
    <t>FUEL_EMI.ktCO2.DK.ISI.BF_BOF.BLAST_FURNACE.THERM.DERIVED</t>
  </si>
  <si>
    <t>FUEL_EMI.ktCO2.DK.ISI.BF_BOF.REFINING.TOTAL.TOTAL</t>
  </si>
  <si>
    <t>FUEL_EMI.ktCO2.DK.ISI.BF_BOF.REFINING.THERM.TOTAL</t>
  </si>
  <si>
    <t>FUEL_EMI.ktCO2.DK.ISI.BF_BOF.REFINING.THERM.LPG</t>
  </si>
  <si>
    <t>FUEL_EMI.ktCO2.DK.ISI.BF_BOF.REFINING.THERM.DIESEL_LIQBIO</t>
  </si>
  <si>
    <t>FUEL_EMI.ktCO2.DK.ISI.BF_BOF.REFINING.THERM.RFO</t>
  </si>
  <si>
    <t>FUEL_EMI.ktCO2.DK.ISI.BF_BOF.REFINING.THERM.NG_BIOGAS</t>
  </si>
  <si>
    <t>FUEL_EMI.ktCO2.DK.ISI.BF_BOF.REFINING.ELEC.ELEC</t>
  </si>
  <si>
    <t>FUEL_EMI.ktCO2.DK.ISI.BF_BOF.FINISHING.THERM.TOTAL</t>
  </si>
  <si>
    <t>FUEL_EMI.ktCO2.DK.ISI.BF_BOF.FINISHING.THERM.LPG</t>
  </si>
  <si>
    <t>FUEL_EMI.ktCO2.DK.ISI.BF_BOF.FINISHING.THERM.DIESEL_LIQBIO</t>
  </si>
  <si>
    <t>FUEL_EMI.ktCO2.DK.ISI.BF_BOF.FINISHING.THERM.NG_BIOGAS</t>
  </si>
  <si>
    <t>FUEL_EMI.ktCO2.DK.ISI.BF_BOF.FINISHING_STEAM.TOTAL.TOTAL</t>
  </si>
  <si>
    <t>FUEL_EMI.ktCO2.DK.ISI.BF_BOF.FINISHING_STEAM.STEAM.NONCOKE_SOLIDS</t>
  </si>
  <si>
    <t>FUEL_EMI.ktCO2.DK.ISI.BF_BOF.FINISHING_STEAM.STEAM.RFG</t>
  </si>
  <si>
    <t>FUEL_EMI.ktCO2.DK.ISI.BF_BOF.FINISHING_STEAM.STEAM.LPG</t>
  </si>
  <si>
    <t>FUEL_EMI.ktCO2.DK.ISI.BF_BOF.FINISHING_STEAM.STEAM.DIESEL_LIQBIO</t>
  </si>
  <si>
    <t>FUEL_EMI.ktCO2.DK.ISI.BF_BOF.FINISHING_STEAM.STEAM.RFO</t>
  </si>
  <si>
    <t>FUEL_EMI.ktCO2.DK.ISI.BF_BOF.FINISHING_STEAM.STEAM.OTHER</t>
  </si>
  <si>
    <t>FUEL_EMI.ktCO2.DK.ISI.BF_BOF.FINISHING_STEAM.STEAM.NG_BIOGAS</t>
  </si>
  <si>
    <t>FUEL_EMI.ktCO2.DK.ISI.BF_BOF.FINISHING_STEAM.STEAM.DERIVED</t>
  </si>
  <si>
    <t>FUEL_EMI.ktCO2.DK.ISI.BF_BOF.FINISHING_STEAM.STEAM.BIOMASS_WASTE</t>
  </si>
  <si>
    <t>FUEL_EMI.ktCO2.DK.ISI.BF_BOF.FINISHING_STEAM.STEAM.STEAM_DISTR</t>
  </si>
  <si>
    <t>FUEL_EMI.ktCO2.DK.ISI.BF_BOF.FINISHING.ELEC.ELEC</t>
  </si>
  <si>
    <t>PROCESS_EMI.ktCO2.DK.ISI.BF_BOF</t>
  </si>
  <si>
    <t>FUEL_EMI.ktCO2.DK.ISI.EAF.LIGHT.GENERIC.ELEC</t>
  </si>
  <si>
    <t>FUEL_EMI.ktCO2.DK.ISI.EAF.AIRCOMP.GENERIC.ELEC</t>
  </si>
  <si>
    <t>FUEL_EMI.ktCO2.DK.ISI.EAF.MOTOR.GENERIC.ELEC</t>
  </si>
  <si>
    <t>FUEL_EMI.ktCO2.DK.ISI.EAF.FANS.GENERIC.ELEC</t>
  </si>
  <si>
    <t>FUEL_EMI.ktCO2.DK.ISI.EAF.LOW_ENTH.TOTAL.TOTAL</t>
  </si>
  <si>
    <t>FUEL_EMI.ktCO2.DK.ISI.EAF.LOW_ENTH.THERM.DIESEL_LIQBIO</t>
  </si>
  <si>
    <t>FUEL_EMI.ktCO2.DK.ISI.EAF.LOW_ENTH.THERM.NG_BIOGAS</t>
  </si>
  <si>
    <t>FUEL_EMI.ktCO2.DK.ISI.EAF.LOW_ENTH.THERM.SOLAR_GEO</t>
  </si>
  <si>
    <t>FUEL_EMI.ktCO2.DK.ISI.EAF.LOW_ENTH.HP.AMBIENT</t>
  </si>
  <si>
    <t>FUEL_EMI.ktCO2.DK.ISI.EAF.LOW_ENTH.THERM.ELEC</t>
  </si>
  <si>
    <t>FUEL_EMI.ktCO2.DK.ISI.EAF.SMELTING.TOTAL.TOTAL</t>
  </si>
  <si>
    <t>FUEL_EMI.ktCO2.DK.ISI.EAF.SMELTING.THERM.NONCOKE_SOLIDS</t>
  </si>
  <si>
    <t>FUEL_EMI.ktCO2.DK.ISI.EAF.SMELTING.THERM.RFO</t>
  </si>
  <si>
    <t>FUEL_EMI.ktCO2.DK.ISI.EAF.SMELTING.THERM.NG_BIOGAS</t>
  </si>
  <si>
    <t>FUEL_EMI.ktCO2.DK.ISI.EAF.SMELTING.THERM.DERIVED</t>
  </si>
  <si>
    <t>FUEL_EMI.ktCO2.DK.ISI.EAF.ARC_FURNACE.ELEC.ELEC</t>
  </si>
  <si>
    <t>FUEL_EMI.ktCO2.DK.ISI.EAF.REFINING.TOTAL.TOTAL</t>
  </si>
  <si>
    <t>FUEL_EMI.ktCO2.DK.ISI.EAF.REFINING.THERM.TOTAL</t>
  </si>
  <si>
    <t>FUEL_EMI.ktCO2.DK.ISI.EAF.REFINING.THERM.LPG</t>
  </si>
  <si>
    <t>FUEL_EMI.ktCO2.DK.ISI.EAF.REFINING.THERM.DIESEL_LIQBIO</t>
  </si>
  <si>
    <t>FUEL_EMI.ktCO2.DK.ISI.EAF.REFINING.THERM.RFO</t>
  </si>
  <si>
    <t>FUEL_EMI.ktCO2.DK.ISI.EAF.REFINING.THERM.NG_BIOGAS</t>
  </si>
  <si>
    <t>FUEL_EMI.ktCO2.DK.ISI.EAF.REFINING.ELEC.ELEC</t>
  </si>
  <si>
    <t>FUEL_EMI.ktCO2.DK.ISI.EAF.FINISHING.THERM.TOTAL</t>
  </si>
  <si>
    <t>FUEL_EMI.ktCO2.DK.ISI.EAF.FINISHING.THERM.LPG</t>
  </si>
  <si>
    <t>FUEL_EMI.ktCO2.DK.ISI.EAF.FINISHING.THERM.DIESEL_LIQBIO</t>
  </si>
  <si>
    <t>FUEL_EMI.ktCO2.DK.ISI.EAF.FINISHING.THERM.NG_BIOGAS</t>
  </si>
  <si>
    <t>FUEL_EMI.ktCO2.DK.ISI.EAF.FINISHING_STEAM.TOTAL.TOTAL</t>
  </si>
  <si>
    <t>FUEL_EMI.ktCO2.DK.ISI.EAF.FINISHING_STEAM.STEAM.NONCOKE_SOLIDS</t>
  </si>
  <si>
    <t>FUEL_EMI.ktCO2.DK.ISI.EAF.FINISHING_STEAM.STEAM.RFG</t>
  </si>
  <si>
    <t>FUEL_EMI.ktCO2.DK.ISI.EAF.FINISHING_STEAM.STEAM.LPG</t>
  </si>
  <si>
    <t>FUEL_EMI.ktCO2.DK.ISI.EAF.FINISHING_STEAM.STEAM.DIESEL_LIQBIO</t>
  </si>
  <si>
    <t>FUEL_EMI.ktCO2.DK.ISI.EAF.FINISHING_STEAM.STEAM.RFO</t>
  </si>
  <si>
    <t>FUEL_EMI.ktCO2.DK.ISI.EAF.FINISHING_STEAM.STEAM.OTHER</t>
  </si>
  <si>
    <t>FUEL_EMI.ktCO2.DK.ISI.EAF.FINISHING_STEAM.STEAM.NG_BIOGAS</t>
  </si>
  <si>
    <t>FUEL_EMI.ktCO2.DK.ISI.EAF.FINISHING_STEAM.STEAM.DERIVED</t>
  </si>
  <si>
    <t>FUEL_EMI.ktCO2.DK.ISI.EAF.FINISHING_STEAM.STEAM.BIOMASS_WASTE</t>
  </si>
  <si>
    <t>FUEL_EMI.ktCO2.DK.ISI.EAF.FINISHING_STEAM.STEAM.STEAM_DISTR</t>
  </si>
  <si>
    <t>FUEL_EMI.ktCO2.DK.ISI.EAF.FINISHING.ELEC.ELEC</t>
  </si>
  <si>
    <t>PROCESS_EMI.ktCO2.DK.ISI.EAF</t>
  </si>
  <si>
    <t>Market shares of CO2 emissions by subsector (%)</t>
  </si>
  <si>
    <t>Emission intensity (kt of CO2 per ktoe)</t>
  </si>
  <si>
    <t>Integrated steelworks (without process emissions)</t>
  </si>
  <si>
    <t>Electric arc (without process emissions)</t>
  </si>
  <si>
    <t>VA.Meuro2015.DK.NFM.ALUMINA</t>
  </si>
  <si>
    <t>VA.Meuro2015.DK.NFM.PRIM_ALU</t>
  </si>
  <si>
    <t>VA.Meuro2015.DK.NFM.SEC_ALU</t>
  </si>
  <si>
    <t>VA.Meuro2015.DK.NFM.OTHER_NFM</t>
  </si>
  <si>
    <t>Physical output (kt)</t>
  </si>
  <si>
    <t>Alumina production (kt)</t>
  </si>
  <si>
    <t>OUTPUT.kt.DK.NFM.ALUMINA</t>
  </si>
  <si>
    <t>Aluminium production (kt)</t>
  </si>
  <si>
    <t>OUTPUT.kt.DK.NFM.PRIM_ALU</t>
  </si>
  <si>
    <t>OUTPUT.kt.DK.NFM.SEC_ALU</t>
  </si>
  <si>
    <t>Other non-ferrous metals (kt lead eq.)</t>
  </si>
  <si>
    <t>OUTPUT.kt.DK.NFM.OTHER_NFM</t>
  </si>
  <si>
    <t>Installed capacity (kt production)</t>
  </si>
  <si>
    <t>CAP.kt.DK.NFM.ALUMINA</t>
  </si>
  <si>
    <t>CAP.kt.DK.NFM.PRIM_ALU</t>
  </si>
  <si>
    <t>CAP.kt.DK.NFM.SEC_ALU</t>
  </si>
  <si>
    <t>CAP.kt.DK.NFM.OTHER_NFM</t>
  </si>
  <si>
    <t>Capacity investment (kt production)</t>
  </si>
  <si>
    <t>NEWCAP.kt.DK.NFM.ALUMINA</t>
  </si>
  <si>
    <t>NEWCAP.kt.DK.NFM.PRIM_ALU</t>
  </si>
  <si>
    <t>NEWCAP.kt.DK.NFM.SEC_ALU</t>
  </si>
  <si>
    <t>NEWCAP.kt.DK.NFM.OTHER_NFM</t>
  </si>
  <si>
    <t>Decommissioned capacity (kt production)</t>
  </si>
  <si>
    <t>Idle capacity (kt production)</t>
  </si>
  <si>
    <t>FEC.ktoe.DK.NFM.TOTAL.TOTAL.TOTAL.TOTAL</t>
  </si>
  <si>
    <t>FEC.ktoe.DK.NFM.TOTAL.TOTAL.TOTAL.SOLIDS</t>
  </si>
  <si>
    <t>FEC.ktoe.DK.NFM.TOTAL.TOTAL.TOTAL.RFG</t>
  </si>
  <si>
    <t>FEC.ktoe.DK.NFM.TOTAL.TOTAL.TOTAL.LPG</t>
  </si>
  <si>
    <t>FEC.ktoe.DK.NFM.TOTAL.TOTAL.TOTAL.DIESEL</t>
  </si>
  <si>
    <t>FEC.ktoe.DK.NFM.TOTAL.TOTAL.TOTAL.RFO</t>
  </si>
  <si>
    <t>FEC.ktoe.DK.NFM.TOTAL.TOTAL.TOTAL.OTHER</t>
  </si>
  <si>
    <t>FEC.ktoe.DK.NFM.TOTAL.TOTAL.TOTAL.NG</t>
  </si>
  <si>
    <t>FEC.ktoe.DK.NFM.TOTAL.TOTAL.TOTAL.DERIVED</t>
  </si>
  <si>
    <t>FEC.ktoe.DK.NFM.TOTAL.TOTAL.TOTAL.BIOMASS_WASTE</t>
  </si>
  <si>
    <t>FEC.ktoe.DK.NFM.TOTAL.TOTAL.TOTAL.BIOGAS</t>
  </si>
  <si>
    <t>FEC.ktoe.DK.NFM.TOTAL.TOTAL.TOTAL.LIQBIO</t>
  </si>
  <si>
    <t>FEC.ktoe.DK.NFM.TOTAL.TOTAL.TOTAL.SOLAR</t>
  </si>
  <si>
    <t>FEC.ktoe.DK.NFM.TOTAL.TOTAL.TOTAL.GEO</t>
  </si>
  <si>
    <t>FEC.ktoe.DK.NFM.TOTAL.TOTAL.TOTAL.AMBIENT</t>
  </si>
  <si>
    <t>FEC.ktoe.DK.NFM.TOTAL.TOTAL.TOTAL.STEAM_DISTR</t>
  </si>
  <si>
    <t>FEC.ktoe.DK.NFM.TOTAL.TOTAL.TOTAL.ELEC</t>
  </si>
  <si>
    <t>FEC.ktoe.DK.NFM.ALUMINA.TOTAL.TOTAL.TOTAL</t>
  </si>
  <si>
    <t>FEC.ktoe.DK.NFM.ALUMINA.LIGHT.GENERIC.ELEC</t>
  </si>
  <si>
    <t>FEC.ktoe.DK.NFM.ALUMINA.AIRCOMP.GENERIC.ELEC</t>
  </si>
  <si>
    <t>FEC.ktoe.DK.NFM.ALUMINA.MOTOR.GENERIC.ELEC</t>
  </si>
  <si>
    <t>FEC.ktoe.DK.NFM.ALUMINA.FANS.GENERIC.ELEC</t>
  </si>
  <si>
    <t>FEC.ktoe.DK.NFM.ALUMINA.LOW_ENTH.TOTAL.TOTAL</t>
  </si>
  <si>
    <t>FEC.ktoe.DK.NFM.ALUMINA.LOW_ENTH.THERM.DIESEL_LIQBIO</t>
  </si>
  <si>
    <t>FEC.ktoe.DK.NFM.ALUMINA.LOW_ENTH.THERM.NG_BIOGAS</t>
  </si>
  <si>
    <t>FEC.ktoe.DK.NFM.ALUMINA.LOW_ENTH.THERM.SOLAR_GEO</t>
  </si>
  <si>
    <t>FEC.ktoe.DK.NFM.ALUMINA.LOW_ENTH.HP.AMBIENT</t>
  </si>
  <si>
    <t>FEC.ktoe.DK.NFM.ALUMINA.LOW_ENTH.THERM.ELEC</t>
  </si>
  <si>
    <t>Alumina production: High-enthalpy heat</t>
  </si>
  <si>
    <t>FEC.ktoe.DK.NFM.ALUMINA.A_PRODUCTION.TOTAL.TOTAL</t>
  </si>
  <si>
    <t>FEC.ktoe.DK.NFM.ALUMINA.A_PRODUCTION.STEAM.SOLIDS</t>
  </si>
  <si>
    <t>FEC.ktoe.DK.NFM.ALUMINA.A_PRODUCTION.STEAM.RFG</t>
  </si>
  <si>
    <t>FEC.ktoe.DK.NFM.ALUMINA.A_PRODUCTION.STEAM.LPG</t>
  </si>
  <si>
    <t>FEC.ktoe.DK.NFM.ALUMINA.A_PRODUCTION.STEAM.DIESEL_LIQBIO</t>
  </si>
  <si>
    <t>FEC.ktoe.DK.NFM.ALUMINA.A_PRODUCTION.STEAM.RFO</t>
  </si>
  <si>
    <t>FEC.ktoe.DK.NFM.ALUMINA.A_PRODUCTION.STEAM.OTHER</t>
  </si>
  <si>
    <t>FEC.ktoe.DK.NFM.ALUMINA.A_PRODUCTION.STEAM.NG_BIOGAS</t>
  </si>
  <si>
    <t>FEC.ktoe.DK.NFM.ALUMINA.A_PRODUCTION.STEAM.DERIVED</t>
  </si>
  <si>
    <t>FEC.ktoe.DK.NFM.ALUMINA.A_PRODUCTION.STEAM.BIOMASS_WASTE</t>
  </si>
  <si>
    <t>FEC.ktoe.DK.NFM.ALUMINA.A_PRODUCTION.STEAM.STEAM_DISTR</t>
  </si>
  <si>
    <t>Alumina production: Refining</t>
  </si>
  <si>
    <t>FEC.ktoe.DK.NFM.ALUMINA.A_REFINING.TOTAL.TOTAL</t>
  </si>
  <si>
    <t>FEC.ktoe.DK.NFM.ALUMINA.A_REFINING.THERM.LPG</t>
  </si>
  <si>
    <t>FEC.ktoe.DK.NFM.ALUMINA.A_REFINING.THERM.DIESEL_LIQBIO</t>
  </si>
  <si>
    <t>FEC.ktoe.DK.NFM.ALUMINA.A_REFINING.THERM.RFO</t>
  </si>
  <si>
    <t>FEC.ktoe.DK.NFM.ALUMINA.A_REFINING.THERM.NG_BIOGAS</t>
  </si>
  <si>
    <t>FEC.ktoe.DK.NFM.ALUMINA.A_REFINING.THERM.ELEC</t>
  </si>
  <si>
    <t>FEC.ktoe.DK.NFM.PRIM_ALU.TOTAL.TOTAL.TOTAL</t>
  </si>
  <si>
    <t>FEC.ktoe.DK.NFM.PRIM_ALU.LIGHT.GENERIC.ELEC</t>
  </si>
  <si>
    <t>FEC.ktoe.DK.NFM.PRIM_ALU.AIRCOMP.GENERIC.ELEC</t>
  </si>
  <si>
    <t>FEC.ktoe.DK.NFM.PRIM_ALU.MOTOR.GENERIC.ELEC</t>
  </si>
  <si>
    <t>FEC.ktoe.DK.NFM.PRIM_ALU.FANS.GENERIC.ELEC</t>
  </si>
  <si>
    <t>FEC.ktoe.DK.NFM.PRIM_ALU.LOW_ENTH.TOTAL.TOTAL</t>
  </si>
  <si>
    <t>FEC.ktoe.DK.NFM.PRIM_ALU.LOW_ENTH.THERM.DIESEL_LIQBIO</t>
  </si>
  <si>
    <t>FEC.ktoe.DK.NFM.PRIM_ALU.LOW_ENTH.THERM.NG_BIOGAS</t>
  </si>
  <si>
    <t>FEC.ktoe.DK.NFM.PRIM_ALU.LOW_ENTH.THERM.SOLAR_GEO</t>
  </si>
  <si>
    <t>FEC.ktoe.DK.NFM.PRIM_ALU.LOW_ENTH.HP.AMBIENT</t>
  </si>
  <si>
    <t>FEC.ktoe.DK.NFM.PRIM_ALU.LOW_ENTH.THERM.ELEC</t>
  </si>
  <si>
    <t>Aluminium electrolysis (smelting)</t>
  </si>
  <si>
    <t>FEC.ktoe.DK.NFM.PRIM_ALU.SMELTING.ELEC.ELEC</t>
  </si>
  <si>
    <t>Aluminium processing  (metallurgy e.g. cast house, reheating)</t>
  </si>
  <si>
    <t>FEC.ktoe.DK.NFM.PRIM_ALU.PROCESSING.TOTAL.TOTAL</t>
  </si>
  <si>
    <t>Aluminium processing - Thermal</t>
  </si>
  <si>
    <t>FEC.ktoe.DK.NFM.PRIM_ALU.PROCESSING.THERM.TOTAL</t>
  </si>
  <si>
    <t>FEC.ktoe.DK.NFM.PRIM_ALU.PROCESSING.THERM.LPG</t>
  </si>
  <si>
    <t>FEC.ktoe.DK.NFM.PRIM_ALU.PROCESSING.THERM.DIESEL_LIQBIO</t>
  </si>
  <si>
    <t>FEC.ktoe.DK.NFM.PRIM_ALU.PROCESSING.THERM.RFO</t>
  </si>
  <si>
    <t>FEC.ktoe.DK.NFM.PRIM_ALU.PROCESSING.THERM.NG_BIOGAS</t>
  </si>
  <si>
    <t>Aluminium processing - Electric</t>
  </si>
  <si>
    <t>FEC.ktoe.DK.NFM.PRIM_ALU.PROCESSING.ELEC.ELEC</t>
  </si>
  <si>
    <t>Aluminium finishing</t>
  </si>
  <si>
    <t>Aluminium finishing - Thermal</t>
  </si>
  <si>
    <t>FEC.ktoe.DK.NFM.PRIM_ALU.FINISHING.THERM.TOTAL</t>
  </si>
  <si>
    <t>FEC.ktoe.DK.NFM.PRIM_ALU.FINISHING.THERM.LPG</t>
  </si>
  <si>
    <t>FEC.ktoe.DK.NFM.PRIM_ALU.FINISHING.THERM.DIESEL_LIQBIO</t>
  </si>
  <si>
    <t>FEC.ktoe.DK.NFM.PRIM_ALU.FINISHING.THERM.NG_BIOGAS</t>
  </si>
  <si>
    <t>Aluminium finishing - Steam</t>
  </si>
  <si>
    <t>FEC.ktoe.DK.NFM.PRIM_ALU.FINISHING_STEAM.TOTAL.TOTAL</t>
  </si>
  <si>
    <t>FEC.ktoe.DK.NFM.PRIM_ALU.FINISHING_STEAM.STEAM.SOLIDS</t>
  </si>
  <si>
    <t>FEC.ktoe.DK.NFM.PRIM_ALU.FINISHING_STEAM.STEAM.RFG</t>
  </si>
  <si>
    <t>FEC.ktoe.DK.NFM.PRIM_ALU.FINISHING_STEAM.STEAM.LPG</t>
  </si>
  <si>
    <t>FEC.ktoe.DK.NFM.PRIM_ALU.FINISHING_STEAM.STEAM.DIESEL_LIQBIO</t>
  </si>
  <si>
    <t>FEC.ktoe.DK.NFM.PRIM_ALU.FINISHING_STEAM.STEAM.RFO</t>
  </si>
  <si>
    <t>FEC.ktoe.DK.NFM.PRIM_ALU.FINISHING_STEAM.STEAM.OTHER</t>
  </si>
  <si>
    <t>FEC.ktoe.DK.NFM.PRIM_ALU.FINISHING_STEAM.STEAM.NG_BIOGAS</t>
  </si>
  <si>
    <t>FEC.ktoe.DK.NFM.PRIM_ALU.FINISHING_STEAM.STEAM.DERIVED</t>
  </si>
  <si>
    <t>FEC.ktoe.DK.NFM.PRIM_ALU.FINISHING_STEAM.STEAM.BIOMASS_WASTE</t>
  </si>
  <si>
    <t>FEC.ktoe.DK.NFM.PRIM_ALU.FINISHING_STEAM.STEAM.STEAM_DISTR</t>
  </si>
  <si>
    <t>Aluminium finishing - Electric</t>
  </si>
  <si>
    <t>FEC.ktoe.DK.NFM.PRIM_ALU.FINISHING.ELEC.ELEC</t>
  </si>
  <si>
    <t>FEC.ktoe.DK.NFM.SEC_ALU.TOTAL.TOTAL.TOTAL</t>
  </si>
  <si>
    <t>FEC.ktoe.DK.NFM.SEC_ALU.LIGHT.GENERIC.ELEC</t>
  </si>
  <si>
    <t>FEC.ktoe.DK.NFM.SEC_ALU.AIRCOMP.GENERIC.ELEC</t>
  </si>
  <si>
    <t>FEC.ktoe.DK.NFM.SEC_ALU.MOTOR.GENERIC.ELEC</t>
  </si>
  <si>
    <t>FEC.ktoe.DK.NFM.SEC_ALU.FANS.GENERIC.ELEC</t>
  </si>
  <si>
    <t>FEC.ktoe.DK.NFM.SEC_ALU.LOW_ENTH.TOTAL.TOTAL</t>
  </si>
  <si>
    <t>FEC.ktoe.DK.NFM.SEC_ALU.LOW_ENTH.THERM.DIESEL_LIQBIO</t>
  </si>
  <si>
    <t>FEC.ktoe.DK.NFM.SEC_ALU.LOW_ENTH.THERM.NG_BIOGAS</t>
  </si>
  <si>
    <t>FEC.ktoe.DK.NFM.SEC_ALU.LOW_ENTH.THERM.SOLAR_GEO</t>
  </si>
  <si>
    <t>FEC.ktoe.DK.NFM.SEC_ALU.LOW_ENTH.HP.AMBIENT</t>
  </si>
  <si>
    <t>FEC.ktoe.DK.NFM.SEC_ALU.LOW_ENTH.THERM.ELEC</t>
  </si>
  <si>
    <t>Secondary aluminium (incl. pre-treatment, remelting)</t>
  </si>
  <si>
    <t>FEC.ktoe.DK.NFM.SEC_ALU.SEC_REMELTING.TOTAL.TOTAL</t>
  </si>
  <si>
    <t>Secondary aluminium - Thermal</t>
  </si>
  <si>
    <t>FEC.ktoe.DK.NFM.SEC_ALU.SEC_REMELTING.THERM.TOTAL</t>
  </si>
  <si>
    <t>FEC.ktoe.DK.NFM.SEC_ALU.SEC_REMELTING.THERM.LPG</t>
  </si>
  <si>
    <t>FEC.ktoe.DK.NFM.SEC_ALU.SEC_REMELTING.THERM.DIESEL_LIQBIO</t>
  </si>
  <si>
    <t>FEC.ktoe.DK.NFM.SEC_ALU.SEC_REMELTING.THERM.RFO</t>
  </si>
  <si>
    <t>FEC.ktoe.DK.NFM.SEC_ALU.SEC_REMELTING.THERM.NG_BIOGAS</t>
  </si>
  <si>
    <t>Secondary aluminium - Electric</t>
  </si>
  <si>
    <t>FEC.ktoe.DK.NFM.SEC_ALU.SEC_REMELTING.ELEC.ELEC</t>
  </si>
  <si>
    <t>FEC.ktoe.DK.NFM.SEC_ALU.SEC_PROCESSING.TOTAL.TOTAL</t>
  </si>
  <si>
    <t>FEC.ktoe.DK.NFM.SEC_ALU.SEC_PROCESSING.THERM.TOTAL</t>
  </si>
  <si>
    <t>FEC.ktoe.DK.NFM.SEC_ALU.SEC_PROCESSING.THERM.LPG</t>
  </si>
  <si>
    <t>FEC.ktoe.DK.NFM.SEC_ALU.SEC_PROCESSING.THERM.DIESEL_LIQBIO</t>
  </si>
  <si>
    <t>FEC.ktoe.DK.NFM.SEC_ALU.SEC_PROCESSING.THERM.RFO</t>
  </si>
  <si>
    <t>FEC.ktoe.DK.NFM.SEC_ALU.SEC_PROCESSING.THERM.NG_BIOGAS</t>
  </si>
  <si>
    <t>FEC.ktoe.DK.NFM.SEC_ALU.SEC_PROCESSING.ELEC.ELEC</t>
  </si>
  <si>
    <t>FEC.ktoe.DK.NFM.SEC_ALU.SEC_FINISHING.THERM.TOTAL</t>
  </si>
  <si>
    <t>FEC.ktoe.DK.NFM.SEC_ALU.SEC_FINISHING.THERM.LPG</t>
  </si>
  <si>
    <t>FEC.ktoe.DK.NFM.SEC_ALU.SEC_FINISHING.THERM.DIESEL_LIQBIO</t>
  </si>
  <si>
    <t>FEC.ktoe.DK.NFM.SEC_ALU.SEC_FINISHING.THERM.NG_BIOGAS</t>
  </si>
  <si>
    <t>FEC.ktoe.DK.NFM.SEC_ALU.SEC_FINISHING_STEAM.TOTAL.TOTAL</t>
  </si>
  <si>
    <t>FEC.ktoe.DK.NFM.SEC_ALU.SEC_FINISHING_STEAM.STEAM.SOLIDS</t>
  </si>
  <si>
    <t>FEC.ktoe.DK.NFM.SEC_ALU.SEC_FINISHING_STEAM.STEAM.RFG</t>
  </si>
  <si>
    <t>FEC.ktoe.DK.NFM.SEC_ALU.SEC_FINISHING_STEAM.STEAM.LPG</t>
  </si>
  <si>
    <t>FEC.ktoe.DK.NFM.SEC_ALU.SEC_FINISHING_STEAM.STEAM.DIESEL_LIQBIO</t>
  </si>
  <si>
    <t>FEC.ktoe.DK.NFM.SEC_ALU.SEC_FINISHING_STEAM.STEAM.RFO</t>
  </si>
  <si>
    <t>FEC.ktoe.DK.NFM.SEC_ALU.SEC_FINISHING_STEAM.STEAM.OTHER</t>
  </si>
  <si>
    <t>FEC.ktoe.DK.NFM.SEC_ALU.SEC_FINISHING_STEAM.STEAM.NG_BIOGAS</t>
  </si>
  <si>
    <t>FEC.ktoe.DK.NFM.SEC_ALU.SEC_FINISHING_STEAM.STEAM.DERIVED</t>
  </si>
  <si>
    <t>FEC.ktoe.DK.NFM.SEC_ALU.SEC_FINISHING_STEAM.STEAM.BIOMASS_WASTE</t>
  </si>
  <si>
    <t>FEC.ktoe.DK.NFM.SEC_ALU.SEC_FINISHING_STEAM.STEAM.STEAM_DISTR</t>
  </si>
  <si>
    <t>FEC.ktoe.DK.NFM.SEC_ALU.SEC_FINISHING.ELEC.ELEC</t>
  </si>
  <si>
    <t>FEC.ktoe.DK.NFM.OTHER_NFM.TOTAL.TOTAL.TOTAL</t>
  </si>
  <si>
    <t>FEC.ktoe.DK.NFM.OTHER_NFM.LIGHT.GENERIC.ELEC</t>
  </si>
  <si>
    <t>FEC.ktoe.DK.NFM.OTHER_NFM.AIRCOMP.GENERIC.ELEC</t>
  </si>
  <si>
    <t>FEC.ktoe.DK.NFM.OTHER_NFM.MOTOR.GENERIC.ELEC</t>
  </si>
  <si>
    <t>FEC.ktoe.DK.NFM.OTHER_NFM.FANS.GENERIC.ELEC</t>
  </si>
  <si>
    <t>FEC.ktoe.DK.NFM.OTHER_NFM.LOW_ENTH.TOTAL.TOTAL</t>
  </si>
  <si>
    <t>FEC.ktoe.DK.NFM.OTHER_NFM.LOW_ENTH.THERM.DIESEL_LIQBIO</t>
  </si>
  <si>
    <t>FEC.ktoe.DK.NFM.OTHER_NFM.LOW_ENTH.THERM.NG_BIOGAS</t>
  </si>
  <si>
    <t>FEC.ktoe.DK.NFM.OTHER_NFM.LOW_ENTH.THERM.SOLAR_GEO</t>
  </si>
  <si>
    <t>FEC.ktoe.DK.NFM.OTHER_NFM.LOW_ENTH.HP.AMBIENT</t>
  </si>
  <si>
    <t>FEC.ktoe.DK.NFM.OTHER_NFM.LOW_ENTH.THERM.ELEC</t>
  </si>
  <si>
    <t>Other Metals: production</t>
  </si>
  <si>
    <t>FEC.ktoe.DK.NFM.OTHER_NFM.OTH_PRODUCTION.TOTAL.TOTAL</t>
  </si>
  <si>
    <t>Metal production - Thermal</t>
  </si>
  <si>
    <t>FEC.ktoe.DK.NFM.OTHER_NFM.OTH_PRODUCTION.THERM.TOTAL</t>
  </si>
  <si>
    <t>FEC.ktoe.DK.NFM.OTHER_NFM.OTH_PRODUCTION.THERM.SOLIDS</t>
  </si>
  <si>
    <t>FEC.ktoe.DK.NFM.OTHER_NFM.OTH_PRODUCTION.THERM.LPG</t>
  </si>
  <si>
    <t>FEC.ktoe.DK.NFM.OTHER_NFM.OTH_PRODUCTION.THERM.DIESEL_LIQBIO</t>
  </si>
  <si>
    <t>FEC.ktoe.DK.NFM.OTHER_NFM.OTH_PRODUCTION.THERM.RFO</t>
  </si>
  <si>
    <t>FEC.ktoe.DK.NFM.OTHER_NFM.OTH_PRODUCTION.THERM.NG_BIOGAS</t>
  </si>
  <si>
    <t>Metal production - Electric</t>
  </si>
  <si>
    <t>FEC.ktoe.DK.NFM.OTHER_NFM.OTH_PRODUCTION.ELEC.ELEC</t>
  </si>
  <si>
    <t>Metal processing  (metallurgy e.g. cast house, reheating)</t>
  </si>
  <si>
    <t>FEC.ktoe.DK.NFM.OTHER_NFM.OTH_PROCESSING.TOTAL.TOTAL</t>
  </si>
  <si>
    <t>Metal processing - Thermal</t>
  </si>
  <si>
    <t>FEC.ktoe.DK.NFM.OTHER_NFM.OTH_PROCESSING.THERM.TOTAL</t>
  </si>
  <si>
    <t>FEC.ktoe.DK.NFM.OTHER_NFM.OTH_PROCESSING.THERM.LPG</t>
  </si>
  <si>
    <t>FEC.ktoe.DK.NFM.OTHER_NFM.OTH_PROCESSING.THERM.DIESEL_LIQBIO</t>
  </si>
  <si>
    <t>FEC.ktoe.DK.NFM.OTHER_NFM.OTH_PROCESSING.THERM.RFO</t>
  </si>
  <si>
    <t>FEC.ktoe.DK.NFM.OTHER_NFM.OTH_PROCESSING.THERM.NG_BIOGAS</t>
  </si>
  <si>
    <t>Metal processing - Electric</t>
  </si>
  <si>
    <t>FEC.ktoe.DK.NFM.OTHER_NFM.OTH_PROCESSING.ELEC.ELEC</t>
  </si>
  <si>
    <t>Metal finishing</t>
  </si>
  <si>
    <t>Metal finishing - Thermal</t>
  </si>
  <si>
    <t>FEC.ktoe.DK.NFM.OTHER_NFM.OTH_FINISHING.THERM.TOTAL</t>
  </si>
  <si>
    <t>FEC.ktoe.DK.NFM.OTHER_NFM.OTH_FINISHING.THERM.LPG</t>
  </si>
  <si>
    <t>FEC.ktoe.DK.NFM.OTHER_NFM.OTH_FINISHING.THERM.DIESEL_LIQBIO</t>
  </si>
  <si>
    <t>FEC.ktoe.DK.NFM.OTHER_NFM.OTH_FINISHING.THERM.NG_BIOGAS</t>
  </si>
  <si>
    <t>Metal finishing - Steam</t>
  </si>
  <si>
    <t>FEC.ktoe.DK.NFM.OTHER_NFM.OTH_FINISHING_STEAM.TOTAL.TOTAL</t>
  </si>
  <si>
    <t>FEC.ktoe.DK.NFM.OTHER_NFM.OTH_FINISHING_STEAM.STEAM.SOLIDS</t>
  </si>
  <si>
    <t>FEC.ktoe.DK.NFM.OTHER_NFM.OTH_FINISHING_STEAM.STEAM.RFG</t>
  </si>
  <si>
    <t>FEC.ktoe.DK.NFM.OTHER_NFM.OTH_FINISHING_STEAM.STEAM.LPG</t>
  </si>
  <si>
    <t>FEC.ktoe.DK.NFM.OTHER_NFM.OTH_FINISHING_STEAM.STEAM.DIESEL_LIQBIO</t>
  </si>
  <si>
    <t>FEC.ktoe.DK.NFM.OTHER_NFM.OTH_FINISHING_STEAM.STEAM.RFO</t>
  </si>
  <si>
    <t>FEC.ktoe.DK.NFM.OTHER_NFM.OTH_FINISHING_STEAM.STEAM.OTHER</t>
  </si>
  <si>
    <t>FEC.ktoe.DK.NFM.OTHER_NFM.OTH_FINISHING_STEAM.STEAM.NG_BIOGAS</t>
  </si>
  <si>
    <t>FEC.ktoe.DK.NFM.OTHER_NFM.OTH_FINISHING_STEAM.STEAM.DERIVED</t>
  </si>
  <si>
    <t>FEC.ktoe.DK.NFM.OTHER_NFM.OTH_FINISHING_STEAM.STEAM.BIOMASS_WASTE</t>
  </si>
  <si>
    <t>FEC.ktoe.DK.NFM.OTHER_NFM.OTH_FINISHING_STEAM.STEAM.STEAM_DISTR</t>
  </si>
  <si>
    <t>Metal finishing - Electric</t>
  </si>
  <si>
    <t>FEC.ktoe.DK.NFM.OTHER_NFM.OTH_FINISHING.ELEC.ELEC</t>
  </si>
  <si>
    <t>UED.ktoe.DK.NFM.ALUMINA.TOTAL.TOTAL.TOTAL</t>
  </si>
  <si>
    <t>UED.ktoe.DK.NFM.ALUMINA.LIGHT.GENERIC.ELEC</t>
  </si>
  <si>
    <t>UED.ktoe.DK.NFM.ALUMINA.AIRCOMP.GENERIC.ELEC</t>
  </si>
  <si>
    <t>UED.ktoe.DK.NFM.ALUMINA.MOTOR.GENERIC.ELEC</t>
  </si>
  <si>
    <t>UED.ktoe.DK.NFM.ALUMINA.FANS.GENERIC.ELEC</t>
  </si>
  <si>
    <t>UED.ktoe.DK.NFM.ALUMINA.LOW_ENTH.TOTAL.TOTAL</t>
  </si>
  <si>
    <t>UED.ktoe.DK.NFM.ALUMINA.LOW_ENTH.THERM.DIESEL_LIQBIO</t>
  </si>
  <si>
    <t>UED.ktoe.DK.NFM.ALUMINA.LOW_ENTH.THERM.NG_BIOGAS</t>
  </si>
  <si>
    <t>UED.ktoe.DK.NFM.ALUMINA.LOW_ENTH.THERM.SOLAR_GEO</t>
  </si>
  <si>
    <t>UED.ktoe.DK.NFM.ALUMINA.LOW_ENTH.HP.AMBIENT</t>
  </si>
  <si>
    <t>UED.ktoe.DK.NFM.ALUMINA.LOW_ENTH.THERM.ELEC</t>
  </si>
  <si>
    <t>UED.ktoe.DK.NFM.ALUMINA.A_PRODUCTION.TOTAL.TOTAL</t>
  </si>
  <si>
    <t>UED.ktoe.DK.NFM.ALUMINA.A_PRODUCTION.STEAM.SOLIDS</t>
  </si>
  <si>
    <t>UED.ktoe.DK.NFM.ALUMINA.A_PRODUCTION.STEAM.RFG</t>
  </si>
  <si>
    <t>UED.ktoe.DK.NFM.ALUMINA.A_PRODUCTION.STEAM.LPG</t>
  </si>
  <si>
    <t>UED.ktoe.DK.NFM.ALUMINA.A_PRODUCTION.STEAM.DIESEL_LIQBIO</t>
  </si>
  <si>
    <t>UED.ktoe.DK.NFM.ALUMINA.A_PRODUCTION.STEAM.RFO</t>
  </si>
  <si>
    <t>UED.ktoe.DK.NFM.ALUMINA.A_PRODUCTION.STEAM.OTHER</t>
  </si>
  <si>
    <t>UED.ktoe.DK.NFM.ALUMINA.A_PRODUCTION.STEAM.NG_BIOGAS</t>
  </si>
  <si>
    <t>UED.ktoe.DK.NFM.ALUMINA.A_PRODUCTION.STEAM.DERIVED</t>
  </si>
  <si>
    <t>UED.ktoe.DK.NFM.ALUMINA.A_PRODUCTION.STEAM.BIOMASS_WASTE</t>
  </si>
  <si>
    <t>UED.ktoe.DK.NFM.ALUMINA.A_PRODUCTION.STEAM.STEAM_DISTR</t>
  </si>
  <si>
    <t>UED.ktoe.DK.NFM.ALUMINA.A_REFINING.TOTAL.TOTAL</t>
  </si>
  <si>
    <t>UED.ktoe.DK.NFM.ALUMINA.A_REFINING.THERM.LPG</t>
  </si>
  <si>
    <t>UED.ktoe.DK.NFM.ALUMINA.A_REFINING.THERM.DIESEL_LIQBIO</t>
  </si>
  <si>
    <t>UED.ktoe.DK.NFM.ALUMINA.A_REFINING.THERM.RFO</t>
  </si>
  <si>
    <t>UED.ktoe.DK.NFM.ALUMINA.A_REFINING.THERM.NG_BIOGAS</t>
  </si>
  <si>
    <t>UED.ktoe.DK.NFM.ALUMINA.A_REFINING.THERM.ELEC</t>
  </si>
  <si>
    <t>UED.ktoe.DK.NFM.PRIM_ALU.TOTAL.TOTAL.TOTAL</t>
  </si>
  <si>
    <t>UED.ktoe.DK.NFM.PRIM_ALU.LIGHT.GENERIC.ELEC</t>
  </si>
  <si>
    <t>UED.ktoe.DK.NFM.PRIM_ALU.AIRCOMP.GENERIC.ELEC</t>
  </si>
  <si>
    <t>UED.ktoe.DK.NFM.PRIM_ALU.MOTOR.GENERIC.ELEC</t>
  </si>
  <si>
    <t>UED.ktoe.DK.NFM.PRIM_ALU.FANS.GENERIC.ELEC</t>
  </si>
  <si>
    <t>UED.ktoe.DK.NFM.PRIM_ALU.LOW_ENTH.TOTAL.TOTAL</t>
  </si>
  <si>
    <t>UED.ktoe.DK.NFM.PRIM_ALU.LOW_ENTH.THERM.DIESEL_LIQBIO</t>
  </si>
  <si>
    <t>UED.ktoe.DK.NFM.PRIM_ALU.LOW_ENTH.THERM.NG_BIOGAS</t>
  </si>
  <si>
    <t>UED.ktoe.DK.NFM.PRIM_ALU.LOW_ENTH.THERM.SOLAR_GEO</t>
  </si>
  <si>
    <t>UED.ktoe.DK.NFM.PRIM_ALU.LOW_ENTH.HP.AMBIENT</t>
  </si>
  <si>
    <t>UED.ktoe.DK.NFM.PRIM_ALU.LOW_ENTH.THERM.ELEC</t>
  </si>
  <si>
    <t>UED.ktoe.DK.NFM.PRIM_ALU.SMELTING.ELEC.ELEC</t>
  </si>
  <si>
    <t>UED.ktoe.DK.NFM.PRIM_ALU.PROCESSING.TOTAL.TOTAL</t>
  </si>
  <si>
    <t>UED.ktoe.DK.NFM.PRIM_ALU.PROCESSING.THERM.TOTAL</t>
  </si>
  <si>
    <t>UED.ktoe.DK.NFM.PRIM_ALU.PROCESSING.THERM.LPG</t>
  </si>
  <si>
    <t>UED.ktoe.DK.NFM.PRIM_ALU.PROCESSING.THERM.DIESEL_LIQBIO</t>
  </si>
  <si>
    <t>UED.ktoe.DK.NFM.PRIM_ALU.PROCESSING.THERM.RFO</t>
  </si>
  <si>
    <t>UED.ktoe.DK.NFM.PRIM_ALU.PROCESSING.THERM.NG_BIOGAS</t>
  </si>
  <si>
    <t>UED.ktoe.DK.NFM.PRIM_ALU.PROCESSING.ELEC.ELEC</t>
  </si>
  <si>
    <t>UED.ktoe.DK.NFM.PRIM_ALU.FINISHING.THERM.TOTAL</t>
  </si>
  <si>
    <t>UED.ktoe.DK.NFM.PRIM_ALU.FINISHING.THERM.LPG</t>
  </si>
  <si>
    <t>UED.ktoe.DK.NFM.PRIM_ALU.FINISHING.THERM.DIESEL_LIQBIO</t>
  </si>
  <si>
    <t>UED.ktoe.DK.NFM.PRIM_ALU.FINISHING.THERM.NG_BIOGAS</t>
  </si>
  <si>
    <t>UED.ktoe.DK.NFM.PRIM_ALU.FINISHING_STEAM.TOTAL.TOTAL</t>
  </si>
  <si>
    <t>UED.ktoe.DK.NFM.PRIM_ALU.FINISHING_STEAM.STEAM.SOLIDS</t>
  </si>
  <si>
    <t>UED.ktoe.DK.NFM.PRIM_ALU.FINISHING_STEAM.STEAM.RFG</t>
  </si>
  <si>
    <t>UED.ktoe.DK.NFM.PRIM_ALU.FINISHING_STEAM.STEAM.LPG</t>
  </si>
  <si>
    <t>UED.ktoe.DK.NFM.PRIM_ALU.FINISHING_STEAM.STEAM.DIESEL_LIQBIO</t>
  </si>
  <si>
    <t>UED.ktoe.DK.NFM.PRIM_ALU.FINISHING_STEAM.STEAM.RFO</t>
  </si>
  <si>
    <t>UED.ktoe.DK.NFM.PRIM_ALU.FINISHING_STEAM.STEAM.OTHER</t>
  </si>
  <si>
    <t>UED.ktoe.DK.NFM.PRIM_ALU.FINISHING_STEAM.STEAM.NG_BIOGAS</t>
  </si>
  <si>
    <t>UED.ktoe.DK.NFM.PRIM_ALU.FINISHING_STEAM.STEAM.DERIVED</t>
  </si>
  <si>
    <t>UED.ktoe.DK.NFM.PRIM_ALU.FINISHING_STEAM.STEAM.BIOMASS_WASTE</t>
  </si>
  <si>
    <t>UED.ktoe.DK.NFM.PRIM_ALU.FINISHING_STEAM.STEAM.STEAM_DISTR</t>
  </si>
  <si>
    <t>UED.ktoe.DK.NFM.PRIM_ALU.FINISHING.ELEC.ELEC</t>
  </si>
  <si>
    <t>UED.ktoe.DK.NFM.SEC_ALU.TOTAL.TOTAL.TOTAL</t>
  </si>
  <si>
    <t>UED.ktoe.DK.NFM.SEC_ALU.LIGHT.GENERIC.ELEC</t>
  </si>
  <si>
    <t>UED.ktoe.DK.NFM.SEC_ALU.AIRCOMP.GENERIC.ELEC</t>
  </si>
  <si>
    <t>UED.ktoe.DK.NFM.SEC_ALU.MOTOR.GENERIC.ELEC</t>
  </si>
  <si>
    <t>UED.ktoe.DK.NFM.SEC_ALU.FANS.GENERIC.ELEC</t>
  </si>
  <si>
    <t>UED.ktoe.DK.NFM.SEC_ALU.LOW_ENTH.TOTAL.TOTAL</t>
  </si>
  <si>
    <t>UED.ktoe.DK.NFM.SEC_ALU.LOW_ENTH.THERM.DIESEL_LIQBIO</t>
  </si>
  <si>
    <t>UED.ktoe.DK.NFM.SEC_ALU.LOW_ENTH.THERM.NG_BIOGAS</t>
  </si>
  <si>
    <t>UED.ktoe.DK.NFM.SEC_ALU.LOW_ENTH.THERM.SOLAR_GEO</t>
  </si>
  <si>
    <t>UED.ktoe.DK.NFM.SEC_ALU.LOW_ENTH.HP.AMBIENT</t>
  </si>
  <si>
    <t>UED.ktoe.DK.NFM.SEC_ALU.LOW_ENTH.THERM.ELEC</t>
  </si>
  <si>
    <t>UED.ktoe.DK.NFM.SEC_ALU.SEC_REMELTING.TOTAL.TOTAL</t>
  </si>
  <si>
    <t>UED.ktoe.DK.NFM.SEC_ALU.SEC_REMELTING.THERM.TOTAL</t>
  </si>
  <si>
    <t>UED.ktoe.DK.NFM.SEC_ALU.SEC_REMELTING.THERM.LPG</t>
  </si>
  <si>
    <t>UED.ktoe.DK.NFM.SEC_ALU.SEC_REMELTING.THERM.DIESEL_LIQBIO</t>
  </si>
  <si>
    <t>UED.ktoe.DK.NFM.SEC_ALU.SEC_REMELTING.THERM.RFO</t>
  </si>
  <si>
    <t>UED.ktoe.DK.NFM.SEC_ALU.SEC_REMELTING.THERM.NG_BIOGAS</t>
  </si>
  <si>
    <t>UED.ktoe.DK.NFM.SEC_ALU.SEC_REMELTING.ELEC.ELEC</t>
  </si>
  <si>
    <t>UED.ktoe.DK.NFM.SEC_ALU.SEC_PROCESSING.TOTAL.TOTAL</t>
  </si>
  <si>
    <t>UED.ktoe.DK.NFM.SEC_ALU.SEC_PROCESSING.THERM.TOTAL</t>
  </si>
  <si>
    <t>UED.ktoe.DK.NFM.SEC_ALU.SEC_PROCESSING.THERM.LPG</t>
  </si>
  <si>
    <t>UED.ktoe.DK.NFM.SEC_ALU.SEC_PROCESSING.THERM.DIESEL_LIQBIO</t>
  </si>
  <si>
    <t>UED.ktoe.DK.NFM.SEC_ALU.SEC_PROCESSING.THERM.RFO</t>
  </si>
  <si>
    <t>UED.ktoe.DK.NFM.SEC_ALU.SEC_PROCESSING.THERM.NG_BIOGAS</t>
  </si>
  <si>
    <t>UED.ktoe.DK.NFM.SEC_ALU.SEC_PROCESSING.ELEC.ELEC</t>
  </si>
  <si>
    <t>UED.ktoe.DK.NFM.SEC_ALU.SEC_FINISHING.THERM.TOTAL</t>
  </si>
  <si>
    <t>UED.ktoe.DK.NFM.SEC_ALU.SEC_FINISHING.THERM.LPG</t>
  </si>
  <si>
    <t>UED.ktoe.DK.NFM.SEC_ALU.SEC_FINISHING.THERM.DIESEL_LIQBIO</t>
  </si>
  <si>
    <t>UED.ktoe.DK.NFM.SEC_ALU.SEC_FINISHING.THERM.NG_BIOGAS</t>
  </si>
  <si>
    <t>UED.ktoe.DK.NFM.SEC_ALU.SEC_FINISHING_STEAM.TOTAL.TOTAL</t>
  </si>
  <si>
    <t>UED.ktoe.DK.NFM.SEC_ALU.SEC_FINISHING_STEAM.STEAM.SOLIDS</t>
  </si>
  <si>
    <t>UED.ktoe.DK.NFM.SEC_ALU.SEC_FINISHING_STEAM.STEAM.RFG</t>
  </si>
  <si>
    <t>UED.ktoe.DK.NFM.SEC_ALU.SEC_FINISHING_STEAM.STEAM.LPG</t>
  </si>
  <si>
    <t>UED.ktoe.DK.NFM.SEC_ALU.SEC_FINISHING_STEAM.STEAM.DIESEL_LIQBIO</t>
  </si>
  <si>
    <t>UED.ktoe.DK.NFM.SEC_ALU.SEC_FINISHING_STEAM.STEAM.RFO</t>
  </si>
  <si>
    <t>UED.ktoe.DK.NFM.SEC_ALU.SEC_FINISHING_STEAM.STEAM.OTHER</t>
  </si>
  <si>
    <t>UED.ktoe.DK.NFM.SEC_ALU.SEC_FINISHING_STEAM.STEAM.NG_BIOGAS</t>
  </si>
  <si>
    <t>UED.ktoe.DK.NFM.SEC_ALU.SEC_FINISHING_STEAM.STEAM.DERIVED</t>
  </si>
  <si>
    <t>UED.ktoe.DK.NFM.SEC_ALU.SEC_FINISHING_STEAM.STEAM.BIOMASS_WASTE</t>
  </si>
  <si>
    <t>UED.ktoe.DK.NFM.SEC_ALU.SEC_FINISHING_STEAM.STEAM.STEAM_DISTR</t>
  </si>
  <si>
    <t>UED.ktoe.DK.NFM.SEC_ALU.SEC_FINISHING.ELEC.ELEC</t>
  </si>
  <si>
    <t>UED.ktoe.DK.NFM.OTHER_NFM.TOTAL.TOTAL.TOTAL</t>
  </si>
  <si>
    <t>UED.ktoe.DK.NFM.OTHER_NFM.LIGHT.GENERIC.ELEC</t>
  </si>
  <si>
    <t>UED.ktoe.DK.NFM.OTHER_NFM.AIRCOMP.GENERIC.ELEC</t>
  </si>
  <si>
    <t>UED.ktoe.DK.NFM.OTHER_NFM.MOTOR.GENERIC.ELEC</t>
  </si>
  <si>
    <t>UED.ktoe.DK.NFM.OTHER_NFM.FANS.GENERIC.ELEC</t>
  </si>
  <si>
    <t>UED.ktoe.DK.NFM.OTHER_NFM.LOW_ENTH.TOTAL.TOTAL</t>
  </si>
  <si>
    <t>UED.ktoe.DK.NFM.OTHER_NFM.LOW_ENTH.THERM.DIESEL_LIQBIO</t>
  </si>
  <si>
    <t>UED.ktoe.DK.NFM.OTHER_NFM.LOW_ENTH.THERM.NG_BIOGAS</t>
  </si>
  <si>
    <t>UED.ktoe.DK.NFM.OTHER_NFM.LOW_ENTH.THERM.SOLAR_GEO</t>
  </si>
  <si>
    <t>UED.ktoe.DK.NFM.OTHER_NFM.LOW_ENTH.HP.AMBIENT</t>
  </si>
  <si>
    <t>UED.ktoe.DK.NFM.OTHER_NFM.LOW_ENTH.THERM.ELEC</t>
  </si>
  <si>
    <t>UED.ktoe.DK.NFM.OTHER_NFM.OTH_PRODUCTION.TOTAL.TOTAL</t>
  </si>
  <si>
    <t>UED.ktoe.DK.NFM.OTHER_NFM.OTH_PRODUCTION.THERM.TOTAL</t>
  </si>
  <si>
    <t>UED.ktoe.DK.NFM.OTHER_NFM.OTH_PRODUCTION.THERM.SOLIDS</t>
  </si>
  <si>
    <t>UED.ktoe.DK.NFM.OTHER_NFM.OTH_PRODUCTION.THERM.LPG</t>
  </si>
  <si>
    <t>UED.ktoe.DK.NFM.OTHER_NFM.OTH_PRODUCTION.THERM.DIESEL_LIQBIO</t>
  </si>
  <si>
    <t>UED.ktoe.DK.NFM.OTHER_NFM.OTH_PRODUCTION.THERM.RFO</t>
  </si>
  <si>
    <t>UED.ktoe.DK.NFM.OTHER_NFM.OTH_PRODUCTION.THERM.NG_BIOGAS</t>
  </si>
  <si>
    <t>UED.ktoe.DK.NFM.OTHER_NFM.OTH_PRODUCTION.ELEC.ELEC</t>
  </si>
  <si>
    <t>UED.ktoe.DK.NFM.OTHER_NFM.OTH_PROCESSING.TOTAL.TOTAL</t>
  </si>
  <si>
    <t>UED.ktoe.DK.NFM.OTHER_NFM.OTH_PROCESSING.THERM.TOTAL</t>
  </si>
  <si>
    <t>UED.ktoe.DK.NFM.OTHER_NFM.OTH_PROCESSING.THERM.LPG</t>
  </si>
  <si>
    <t>UED.ktoe.DK.NFM.OTHER_NFM.OTH_PROCESSING.THERM.DIESEL_LIQBIO</t>
  </si>
  <si>
    <t>UED.ktoe.DK.NFM.OTHER_NFM.OTH_PROCESSING.THERM.RFO</t>
  </si>
  <si>
    <t>UED.ktoe.DK.NFM.OTHER_NFM.OTH_PROCESSING.THERM.NG_BIOGAS</t>
  </si>
  <si>
    <t>UED.ktoe.DK.NFM.OTHER_NFM.OTH_PROCESSING.ELEC.ELEC</t>
  </si>
  <si>
    <t>UED.ktoe.DK.NFM.OTHER_NFM.OTH_FINISHING.THERM.TOTAL</t>
  </si>
  <si>
    <t>UED.ktoe.DK.NFM.OTHER_NFM.OTH_FINISHING.THERM.LPG</t>
  </si>
  <si>
    <t>UED.ktoe.DK.NFM.OTHER_NFM.OTH_FINISHING.THERM.DIESEL_LIQBIO</t>
  </si>
  <si>
    <t>UED.ktoe.DK.NFM.OTHER_NFM.OTH_FINISHING.THERM.NG_BIOGAS</t>
  </si>
  <si>
    <t>UED.ktoe.DK.NFM.OTHER_NFM.OTH_FINISHING_STEAM.TOTAL.TOTAL</t>
  </si>
  <si>
    <t>UED.ktoe.DK.NFM.OTHER_NFM.OTH_FINISHING_STEAM.STEAM.SOLIDS</t>
  </si>
  <si>
    <t>UED.ktoe.DK.NFM.OTHER_NFM.OTH_FINISHING_STEAM.STEAM.RFG</t>
  </si>
  <si>
    <t>UED.ktoe.DK.NFM.OTHER_NFM.OTH_FINISHING_STEAM.STEAM.LPG</t>
  </si>
  <si>
    <t>UED.ktoe.DK.NFM.OTHER_NFM.OTH_FINISHING_STEAM.STEAM.DIESEL_LIQBIO</t>
  </si>
  <si>
    <t>UED.ktoe.DK.NFM.OTHER_NFM.OTH_FINISHING_STEAM.STEAM.RFO</t>
  </si>
  <si>
    <t>UED.ktoe.DK.NFM.OTHER_NFM.OTH_FINISHING_STEAM.STEAM.OTHER</t>
  </si>
  <si>
    <t>UED.ktoe.DK.NFM.OTHER_NFM.OTH_FINISHING_STEAM.STEAM.NG_BIOGAS</t>
  </si>
  <si>
    <t>UED.ktoe.DK.NFM.OTHER_NFM.OTH_FINISHING_STEAM.STEAM.DERIVED</t>
  </si>
  <si>
    <t>UED.ktoe.DK.NFM.OTHER_NFM.OTH_FINISHING_STEAM.STEAM.BIOMASS_WASTE</t>
  </si>
  <si>
    <t>UED.ktoe.DK.NFM.OTHER_NFM.OTH_FINISHING_STEAM.STEAM.STEAM_DISTR</t>
  </si>
  <si>
    <t>UED.ktoe.DK.NFM.OTHER_NFM.OTH_FINISHING.ELEC.ELEC</t>
  </si>
  <si>
    <t>FUEL_EMI.ktCO2.DK.NFM.ALUMINA.TOTAL.TOTAL.TOTAL</t>
  </si>
  <si>
    <t>FUEL_EMI.ktCO2.DK.NFM.ALUMINA.LIGHT.GENERIC.ELEC</t>
  </si>
  <si>
    <t>FUEL_EMI.ktCO2.DK.NFM.ALUMINA.AIRCOMP.GENERIC.ELEC</t>
  </si>
  <si>
    <t>FUEL_EMI.ktCO2.DK.NFM.ALUMINA.MOTOR.GENERIC.ELEC</t>
  </si>
  <si>
    <t>FUEL_EMI.ktCO2.DK.NFM.ALUMINA.FANS.GENERIC.ELEC</t>
  </si>
  <si>
    <t>FUEL_EMI.ktCO2.DK.NFM.ALUMINA.LOW_ENTH.TOTAL.TOTAL</t>
  </si>
  <si>
    <t>FUEL_EMI.ktCO2.DK.NFM.ALUMINA.LOW_ENTH.THERM.DIESEL_LIQBIO</t>
  </si>
  <si>
    <t>FUEL_EMI.ktCO2.DK.NFM.ALUMINA.LOW_ENTH.THERM.NG_BIOGAS</t>
  </si>
  <si>
    <t>FUEL_EMI.ktCO2.DK.NFM.ALUMINA.LOW_ENTH.THERM.SOLAR_GEO</t>
  </si>
  <si>
    <t>FUEL_EMI.ktCO2.DK.NFM.ALUMINA.LOW_ENTH.HP.AMBIENT</t>
  </si>
  <si>
    <t>FUEL_EMI.ktCO2.DK.NFM.ALUMINA.LOW_ENTH.THERM.ELEC</t>
  </si>
  <si>
    <t>FUEL_EMI.ktCO2.DK.NFM.ALUMINA.A_PRODUCTION.TOTAL.TOTAL</t>
  </si>
  <si>
    <t>FUEL_EMI.ktCO2.DK.NFM.ALUMINA.A_PRODUCTION.STEAM.SOLIDS</t>
  </si>
  <si>
    <t>FUEL_EMI.ktCO2.DK.NFM.ALUMINA.A_PRODUCTION.STEAM.RFG</t>
  </si>
  <si>
    <t>FUEL_EMI.ktCO2.DK.NFM.ALUMINA.A_PRODUCTION.STEAM.LPG</t>
  </si>
  <si>
    <t>FUEL_EMI.ktCO2.DK.NFM.ALUMINA.A_PRODUCTION.STEAM.DIESEL_LIQBIO</t>
  </si>
  <si>
    <t>FUEL_EMI.ktCO2.DK.NFM.ALUMINA.A_PRODUCTION.STEAM.RFO</t>
  </si>
  <si>
    <t>FUEL_EMI.ktCO2.DK.NFM.ALUMINA.A_PRODUCTION.STEAM.OTHER</t>
  </si>
  <si>
    <t>FUEL_EMI.ktCO2.DK.NFM.ALUMINA.A_PRODUCTION.STEAM.NG_BIOGAS</t>
  </si>
  <si>
    <t>FUEL_EMI.ktCO2.DK.NFM.ALUMINA.A_PRODUCTION.STEAM.DERIVED</t>
  </si>
  <si>
    <t>FUEL_EMI.ktCO2.DK.NFM.ALUMINA.A_PRODUCTION.STEAM.BIOMASS_WASTE</t>
  </si>
  <si>
    <t>FUEL_EMI.ktCO2.DK.NFM.ALUMINA.A_PRODUCTION.STEAM.STEAM_DISTR</t>
  </si>
  <si>
    <t>FUEL_EMI.ktCO2.DK.NFM.ALUMINA.A_REFINING.TOTAL.TOTAL</t>
  </si>
  <si>
    <t>FUEL_EMI.ktCO2.DK.NFM.ALUMINA.A_REFINING.THERM.LPG</t>
  </si>
  <si>
    <t>FUEL_EMI.ktCO2.DK.NFM.ALUMINA.A_REFINING.THERM.DIESEL_LIQBIO</t>
  </si>
  <si>
    <t>FUEL_EMI.ktCO2.DK.NFM.ALUMINA.A_REFINING.THERM.RFO</t>
  </si>
  <si>
    <t>FUEL_EMI.ktCO2.DK.NFM.ALUMINA.A_REFINING.THERM.NG_BIOGAS</t>
  </si>
  <si>
    <t>FUEL_EMI.ktCO2.DK.NFM.ALUMINA.A_REFINING.THERM.ELEC</t>
  </si>
  <si>
    <t>FUEL_EMI.ktCO2.DK.NFM.PRIM_ALU.LIGHT.GENERIC.ELEC</t>
  </si>
  <si>
    <t>FUEL_EMI.ktCO2.DK.NFM.PRIM_ALU.AIRCOMP.GENERIC.ELEC</t>
  </si>
  <si>
    <t>FUEL_EMI.ktCO2.DK.NFM.PRIM_ALU.MOTOR.GENERIC.ELEC</t>
  </si>
  <si>
    <t>FUEL_EMI.ktCO2.DK.NFM.PRIM_ALU.FANS.GENERIC.ELEC</t>
  </si>
  <si>
    <t>FUEL_EMI.ktCO2.DK.NFM.PRIM_ALU.LOW_ENTH.TOTAL.TOTAL</t>
  </si>
  <si>
    <t>FUEL_EMI.ktCO2.DK.NFM.PRIM_ALU.LOW_ENTH.THERM.DIESEL_LIQBIO</t>
  </si>
  <si>
    <t>FUEL_EMI.ktCO2.DK.NFM.PRIM_ALU.LOW_ENTH.THERM.NG_BIOGAS</t>
  </si>
  <si>
    <t>FUEL_EMI.ktCO2.DK.NFM.PRIM_ALU.LOW_ENTH.THERM.SOLAR_GEO</t>
  </si>
  <si>
    <t>FUEL_EMI.ktCO2.DK.NFM.PRIM_ALU.LOW_ENTH.HP.AMBIENT</t>
  </si>
  <si>
    <t>FUEL_EMI.ktCO2.DK.NFM.PRIM_ALU.LOW_ENTH.THERM.ELEC</t>
  </si>
  <si>
    <t>FUEL_EMI.ktCO2.DK.NFM.PRIM_ALU.SMELTING.ELEC.ELEC</t>
  </si>
  <si>
    <t>FUEL_EMI.ktCO2.DK.NFM.PRIM_ALU.PROCESSING.TOTAL.TOTAL</t>
  </si>
  <si>
    <t>FUEL_EMI.ktCO2.DK.NFM.PRIM_ALU.PROCESSING.THERM.TOTAL</t>
  </si>
  <si>
    <t>FUEL_EMI.ktCO2.DK.NFM.PRIM_ALU.PROCESSING.THERM.LPG</t>
  </si>
  <si>
    <t>FUEL_EMI.ktCO2.DK.NFM.PRIM_ALU.PROCESSING.THERM.DIESEL_LIQBIO</t>
  </si>
  <si>
    <t>FUEL_EMI.ktCO2.DK.NFM.PRIM_ALU.PROCESSING.THERM.RFO</t>
  </si>
  <si>
    <t>FUEL_EMI.ktCO2.DK.NFM.PRIM_ALU.PROCESSING.THERM.NG_BIOGAS</t>
  </si>
  <si>
    <t>FUEL_EMI.ktCO2.DK.NFM.PRIM_ALU.PROCESSING.ELEC.ELEC</t>
  </si>
  <si>
    <t>FUEL_EMI.ktCO2.DK.NFM.PRIM_ALU.FINISHING.THERM.TOTAL</t>
  </si>
  <si>
    <t>FUEL_EMI.ktCO2.DK.NFM.PRIM_ALU.FINISHING.THERM.LPG</t>
  </si>
  <si>
    <t>FUEL_EMI.ktCO2.DK.NFM.PRIM_ALU.FINISHING.THERM.DIESEL_LIQBIO</t>
  </si>
  <si>
    <t>FUEL_EMI.ktCO2.DK.NFM.PRIM_ALU.FINISHING.THERM.NG_BIOGAS</t>
  </si>
  <si>
    <t>FUEL_EMI.ktCO2.DK.NFM.PRIM_ALU.FINISHING_STEAM.TOTAL.TOTAL</t>
  </si>
  <si>
    <t>FUEL_EMI.ktCO2.DK.NFM.PRIM_ALU.FINISHING_STEAM.STEAM.SOLIDS</t>
  </si>
  <si>
    <t>FUEL_EMI.ktCO2.DK.NFM.PRIM_ALU.FINISHING_STEAM.STEAM.RFG</t>
  </si>
  <si>
    <t>FUEL_EMI.ktCO2.DK.NFM.PRIM_ALU.FINISHING_STEAM.STEAM.LPG</t>
  </si>
  <si>
    <t>FUEL_EMI.ktCO2.DK.NFM.PRIM_ALU.FINISHING_STEAM.STEAM.DIESEL_LIQBIO</t>
  </si>
  <si>
    <t>FUEL_EMI.ktCO2.DK.NFM.PRIM_ALU.FINISHING_STEAM.STEAM.RFO</t>
  </si>
  <si>
    <t>FUEL_EMI.ktCO2.DK.NFM.PRIM_ALU.FINISHING_STEAM.STEAM.OTHER</t>
  </si>
  <si>
    <t>FUEL_EMI.ktCO2.DK.NFM.PRIM_ALU.FINISHING_STEAM.STEAM.NG_BIOGAS</t>
  </si>
  <si>
    <t>FUEL_EMI.ktCO2.DK.NFM.PRIM_ALU.FINISHING_STEAM.STEAM.DERIVED</t>
  </si>
  <si>
    <t>FUEL_EMI.ktCO2.DK.NFM.PRIM_ALU.FINISHING_STEAM.STEAM.BIOMASS_WASTE</t>
  </si>
  <si>
    <t>FUEL_EMI.ktCO2.DK.NFM.PRIM_ALU.FINISHING_STEAM.STEAM.STEAM_DISTR</t>
  </si>
  <si>
    <t>FUEL_EMI.ktCO2.DK.NFM.PRIM_ALU.FINISHING.ELEC.ELEC</t>
  </si>
  <si>
    <t>PROCESS_EMI.ktCO2.DK.NFM.PRIM_ALU</t>
  </si>
  <si>
    <t>FUEL_EMI.ktCO2.DK.NFM.SEC_ALU.TOTAL.TOTAL.TOTAL</t>
  </si>
  <si>
    <t>FUEL_EMI.ktCO2.DK.NFM.SEC_ALU.LIGHT.GENERIC.ELEC</t>
  </si>
  <si>
    <t>FUEL_EMI.ktCO2.DK.NFM.SEC_ALU.AIRCOMP.GENERIC.ELEC</t>
  </si>
  <si>
    <t>FUEL_EMI.ktCO2.DK.NFM.SEC_ALU.MOTOR.GENERIC.ELEC</t>
  </si>
  <si>
    <t>FUEL_EMI.ktCO2.DK.NFM.SEC_ALU.FANS.GENERIC.ELEC</t>
  </si>
  <si>
    <t>FUEL_EMI.ktCO2.DK.NFM.SEC_ALU.LOW_ENTH.TOTAL.TOTAL</t>
  </si>
  <si>
    <t>FUEL_EMI.ktCO2.DK.NFM.SEC_ALU.LOW_ENTH.THERM.DIESEL_LIQBIO</t>
  </si>
  <si>
    <t>FUEL_EMI.ktCO2.DK.NFM.SEC_ALU.LOW_ENTH.THERM.NG_BIOGAS</t>
  </si>
  <si>
    <t>FUEL_EMI.ktCO2.DK.NFM.SEC_ALU.LOW_ENTH.THERM.SOLAR_GEO</t>
  </si>
  <si>
    <t>FUEL_EMI.ktCO2.DK.NFM.SEC_ALU.LOW_ENTH.HP.AMBIENT</t>
  </si>
  <si>
    <t>FUEL_EMI.ktCO2.DK.NFM.SEC_ALU.LOW_ENTH.THERM.ELEC</t>
  </si>
  <si>
    <t>FUEL_EMI.ktCO2.DK.NFM.SEC_ALU.SEC_REMELTING.TOTAL.TOTAL</t>
  </si>
  <si>
    <t>FUEL_EMI.ktCO2.DK.NFM.SEC_ALU.SEC_REMELTING.THERM.TOTAL</t>
  </si>
  <si>
    <t>FUEL_EMI.ktCO2.DK.NFM.SEC_ALU.SEC_REMELTING.THERM.LPG</t>
  </si>
  <si>
    <t>FUEL_EMI.ktCO2.DK.NFM.SEC_ALU.SEC_REMELTING.THERM.DIESEL_LIQBIO</t>
  </si>
  <si>
    <t>FUEL_EMI.ktCO2.DK.NFM.SEC_ALU.SEC_REMELTING.THERM.RFO</t>
  </si>
  <si>
    <t>FUEL_EMI.ktCO2.DK.NFM.SEC_ALU.SEC_REMELTING.THERM.NG_BIOGAS</t>
  </si>
  <si>
    <t>FUEL_EMI.ktCO2.DK.NFM.SEC_ALU.SEC_REMELTING.ELEC.ELEC</t>
  </si>
  <si>
    <t>FUEL_EMI.ktCO2.DK.NFM.SEC_ALU.SEC_PROCESSING.TOTAL.TOTAL</t>
  </si>
  <si>
    <t>FUEL_EMI.ktCO2.DK.NFM.SEC_ALU.SEC_PROCESSING.THERM.TOTAL</t>
  </si>
  <si>
    <t>FUEL_EMI.ktCO2.DK.NFM.SEC_ALU.SEC_PROCESSING.THERM.LPG</t>
  </si>
  <si>
    <t>FUEL_EMI.ktCO2.DK.NFM.SEC_ALU.SEC_PROCESSING.THERM.DIESEL_LIQBIO</t>
  </si>
  <si>
    <t>FUEL_EMI.ktCO2.DK.NFM.SEC_ALU.SEC_PROCESSING.THERM.RFO</t>
  </si>
  <si>
    <t>FUEL_EMI.ktCO2.DK.NFM.SEC_ALU.SEC_PROCESSING.THERM.NG_BIOGAS</t>
  </si>
  <si>
    <t>FUEL_EMI.ktCO2.DK.NFM.SEC_ALU.SEC_PROCESSING.ELEC.ELEC</t>
  </si>
  <si>
    <t>FUEL_EMI.ktCO2.DK.NFM.SEC_ALU.SEC_FINISHING.THERM.TOTAL</t>
  </si>
  <si>
    <t>FUEL_EMI.ktCO2.DK.NFM.SEC_ALU.SEC_FINISHING.THERM.LPG</t>
  </si>
  <si>
    <t>FUEL_EMI.ktCO2.DK.NFM.SEC_ALU.SEC_FINISHING.THERM.DIESEL_LIQBIO</t>
  </si>
  <si>
    <t>FUEL_EMI.ktCO2.DK.NFM.SEC_ALU.SEC_FINISHING.THERM.NG_BIOGAS</t>
  </si>
  <si>
    <t>FUEL_EMI.ktCO2.DK.NFM.SEC_ALU.SEC_FINISHING_STEAM.TOTAL.TOTAL</t>
  </si>
  <si>
    <t>FUEL_EMI.ktCO2.DK.NFM.SEC_ALU.SEC_FINISHING_STEAM.STEAM.SOLIDS</t>
  </si>
  <si>
    <t>FUEL_EMI.ktCO2.DK.NFM.SEC_ALU.SEC_FINISHING_STEAM.STEAM.RFG</t>
  </si>
  <si>
    <t>FUEL_EMI.ktCO2.DK.NFM.SEC_ALU.SEC_FINISHING_STEAM.STEAM.LPG</t>
  </si>
  <si>
    <t>FUEL_EMI.ktCO2.DK.NFM.SEC_ALU.SEC_FINISHING_STEAM.STEAM.DIESEL_LIQBIO</t>
  </si>
  <si>
    <t>FUEL_EMI.ktCO2.DK.NFM.SEC_ALU.SEC_FINISHING_STEAM.STEAM.RFO</t>
  </si>
  <si>
    <t>FUEL_EMI.ktCO2.DK.NFM.SEC_ALU.SEC_FINISHING_STEAM.STEAM.OTHER</t>
  </si>
  <si>
    <t>FUEL_EMI.ktCO2.DK.NFM.SEC_ALU.SEC_FINISHING_STEAM.STEAM.NG_BIOGAS</t>
  </si>
  <si>
    <t>FUEL_EMI.ktCO2.DK.NFM.SEC_ALU.SEC_FINISHING_STEAM.STEAM.DERIVED</t>
  </si>
  <si>
    <t>FUEL_EMI.ktCO2.DK.NFM.SEC_ALU.SEC_FINISHING_STEAM.STEAM.BIOMASS_WASTE</t>
  </si>
  <si>
    <t>FUEL_EMI.ktCO2.DK.NFM.SEC_ALU.SEC_FINISHING_STEAM.STEAM.STEAM_DISTR</t>
  </si>
  <si>
    <t>FUEL_EMI.ktCO2.DK.NFM.SEC_ALU.SEC_FINISHING.ELEC.ELEC</t>
  </si>
  <si>
    <t>FUEL_EMI.ktCO2.DK.NFM.OTHER_NFM.LIGHT.GENERIC.ELEC</t>
  </si>
  <si>
    <t>FUEL_EMI.ktCO2.DK.NFM.OTHER_NFM.AIRCOMP.GENERIC.ELEC</t>
  </si>
  <si>
    <t>FUEL_EMI.ktCO2.DK.NFM.OTHER_NFM.MOTOR.GENERIC.ELEC</t>
  </si>
  <si>
    <t>FUEL_EMI.ktCO2.DK.NFM.OTHER_NFM.FANS.GENERIC.ELEC</t>
  </si>
  <si>
    <t>FUEL_EMI.ktCO2.DK.NFM.OTHER_NFM.LOW_ENTH.TOTAL.TOTAL</t>
  </si>
  <si>
    <t>FUEL_EMI.ktCO2.DK.NFM.OTHER_NFM.LOW_ENTH.THERM.DIESEL_LIQBIO</t>
  </si>
  <si>
    <t>FUEL_EMI.ktCO2.DK.NFM.OTHER_NFM.LOW_ENTH.THERM.NG_BIOGAS</t>
  </si>
  <si>
    <t>FUEL_EMI.ktCO2.DK.NFM.OTHER_NFM.LOW_ENTH.THERM.SOLAR_GEO</t>
  </si>
  <si>
    <t>FUEL_EMI.ktCO2.DK.NFM.OTHER_NFM.LOW_ENTH.HP.AMBIENT</t>
  </si>
  <si>
    <t>FUEL_EMI.ktCO2.DK.NFM.OTHER_NFM.LOW_ENTH.THERM.ELEC</t>
  </si>
  <si>
    <t>FUEL_EMI.ktCO2.DK.NFM.OTHER_NFM.OTH_PRODUCTION.TOTAL.TOTAL</t>
  </si>
  <si>
    <t>FUEL_EMI.ktCO2.DK.NFM.OTHER_NFM.OTH_PRODUCTION.THERM.TOTAL</t>
  </si>
  <si>
    <t>FUEL_EMI.ktCO2.DK.NFM.OTHER_NFM.OTH_PRODUCTION.THERM.SOLIDS</t>
  </si>
  <si>
    <t>FUEL_EMI.ktCO2.DK.NFM.OTHER_NFM.OTH_PRODUCTION.THERM.LPG</t>
  </si>
  <si>
    <t>FUEL_EMI.ktCO2.DK.NFM.OTHER_NFM.OTH_PRODUCTION.THERM.DIESEL_LIQBIO</t>
  </si>
  <si>
    <t>FUEL_EMI.ktCO2.DK.NFM.OTHER_NFM.OTH_PRODUCTION.THERM.RFO</t>
  </si>
  <si>
    <t>FUEL_EMI.ktCO2.DK.NFM.OTHER_NFM.OTH_PRODUCTION.THERM.NG_BIOGAS</t>
  </si>
  <si>
    <t>FUEL_EMI.ktCO2.DK.NFM.OTHER_NFM.OTH_PRODUCTION.ELEC.ELEC</t>
  </si>
  <si>
    <t>FUEL_EMI.ktCO2.DK.NFM.OTHER_NFM.OTH_PROCESSING.TOTAL.TOTAL</t>
  </si>
  <si>
    <t>FUEL_EMI.ktCO2.DK.NFM.OTHER_NFM.OTH_PROCESSING.THERM.TOTAL</t>
  </si>
  <si>
    <t>FUEL_EMI.ktCO2.DK.NFM.OTHER_NFM.OTH_PROCESSING.THERM.LPG</t>
  </si>
  <si>
    <t>FUEL_EMI.ktCO2.DK.NFM.OTHER_NFM.OTH_PROCESSING.THERM.DIESEL_LIQBIO</t>
  </si>
  <si>
    <t>FUEL_EMI.ktCO2.DK.NFM.OTHER_NFM.OTH_PROCESSING.THERM.RFO</t>
  </si>
  <si>
    <t>FUEL_EMI.ktCO2.DK.NFM.OTHER_NFM.OTH_PROCESSING.THERM.NG_BIOGAS</t>
  </si>
  <si>
    <t>FUEL_EMI.ktCO2.DK.NFM.OTHER_NFM.OTH_PROCESSING.ELEC.ELEC</t>
  </si>
  <si>
    <t>FUEL_EMI.ktCO2.DK.NFM.OTHER_NFM.OTH_FINISHING.THERM.TOTAL</t>
  </si>
  <si>
    <t>FUEL_EMI.ktCO2.DK.NFM.OTHER_NFM.OTH_FINISHING.THERM.LPG</t>
  </si>
  <si>
    <t>FUEL_EMI.ktCO2.DK.NFM.OTHER_NFM.OTH_FINISHING.THERM.DIESEL_LIQBIO</t>
  </si>
  <si>
    <t>FUEL_EMI.ktCO2.DK.NFM.OTHER_NFM.OTH_FINISHING.THERM.NG_BIOGAS</t>
  </si>
  <si>
    <t>FUEL_EMI.ktCO2.DK.NFM.OTHER_NFM.OTH_FINISHING_STEAM.TOTAL.TOTAL</t>
  </si>
  <si>
    <t>FUEL_EMI.ktCO2.DK.NFM.OTHER_NFM.OTH_FINISHING_STEAM.STEAM.SOLIDS</t>
  </si>
  <si>
    <t>FUEL_EMI.ktCO2.DK.NFM.OTHER_NFM.OTH_FINISHING_STEAM.STEAM.RFG</t>
  </si>
  <si>
    <t>FUEL_EMI.ktCO2.DK.NFM.OTHER_NFM.OTH_FINISHING_STEAM.STEAM.LPG</t>
  </si>
  <si>
    <t>FUEL_EMI.ktCO2.DK.NFM.OTHER_NFM.OTH_FINISHING_STEAM.STEAM.DIESEL_LIQBIO</t>
  </si>
  <si>
    <t>FUEL_EMI.ktCO2.DK.NFM.OTHER_NFM.OTH_FINISHING_STEAM.STEAM.RFO</t>
  </si>
  <si>
    <t>FUEL_EMI.ktCO2.DK.NFM.OTHER_NFM.OTH_FINISHING_STEAM.STEAM.OTHER</t>
  </si>
  <si>
    <t>FUEL_EMI.ktCO2.DK.NFM.OTHER_NFM.OTH_FINISHING_STEAM.STEAM.NG_BIOGAS</t>
  </si>
  <si>
    <t>FUEL_EMI.ktCO2.DK.NFM.OTHER_NFM.OTH_FINISHING_STEAM.STEAM.DERIVED</t>
  </si>
  <si>
    <t>FUEL_EMI.ktCO2.DK.NFM.OTHER_NFM.OTH_FINISHING_STEAM.STEAM.BIOMASS_WASTE</t>
  </si>
  <si>
    <t>FUEL_EMI.ktCO2.DK.NFM.OTHER_NFM.OTH_FINISHING_STEAM.STEAM.STEAM_DISTR</t>
  </si>
  <si>
    <t>FUEL_EMI.ktCO2.DK.NFM.OTHER_NFM.OTH_FINISHING.ELEC.ELEC</t>
  </si>
  <si>
    <t>PROCESS_EMI.ktCO2.DK.NFM.OTHER_NFM</t>
  </si>
  <si>
    <t>Aluminium - primary production (without process emissions)</t>
  </si>
  <si>
    <t>Other non-ferrous metals (without process emissions)</t>
  </si>
  <si>
    <t>Basic and other chemicals</t>
  </si>
  <si>
    <t>VA.Meuro2015.DK.CHI.BASIC_CHEM</t>
  </si>
  <si>
    <t>VA.Meuro2015.DK.CHI.OTHER_CHEM</t>
  </si>
  <si>
    <t>VA.Meuro2015.DK.CHI.PHARM</t>
  </si>
  <si>
    <t>Basic chemicals (kt ethylene eq.)</t>
  </si>
  <si>
    <t>OUTPUT.kt.DK.CHI.BASIC_CHEM</t>
  </si>
  <si>
    <t>Other chemicals (kt ethylene eq.)</t>
  </si>
  <si>
    <t>OUTPUT.kt.DK.CHI.OTHER_CHEM</t>
  </si>
  <si>
    <t>Pharmaceutical products etc. (kt ethylene eq.)</t>
  </si>
  <si>
    <t>OUTPUT.kt.DK.CHI.PHARM</t>
  </si>
  <si>
    <t>CAP.kt.DK.CHI.BASIC_CHEM</t>
  </si>
  <si>
    <t>CAP.kt.DK.CHI.OTHER_CHEM</t>
  </si>
  <si>
    <t>CAP.kt.DK.CHI.PHARM</t>
  </si>
  <si>
    <t>NEWCAP.kt.DK.CHI.BASIC_CHEM</t>
  </si>
  <si>
    <t>NEWCAP.kt.DK.CHI.OTHER_CHEM</t>
  </si>
  <si>
    <t>NEWCAP.kt.DK.CHI.PHARM</t>
  </si>
  <si>
    <t>FEC.ktoe.DK.CHI.TOTAL.TOTAL.TOTAL.TOTAL</t>
  </si>
  <si>
    <t>FEC.ktoe.DK.CHI.TOTAL.TOTAL.TOTAL.SOLIDS</t>
  </si>
  <si>
    <t>FEC.ktoe.DK.CHI.TOTAL.TOTAL.TOTAL.RFG</t>
  </si>
  <si>
    <t>FEC.ktoe.DK.CHI.TOTAL.TOTAL.TOTAL.LPG</t>
  </si>
  <si>
    <t>FEC.ktoe.DK.CHI.TOTAL.TOTAL.TOTAL.DIESEL</t>
  </si>
  <si>
    <t>FEC.ktoe.DK.CHI.TOTAL.TOTAL.TOTAL.RFO</t>
  </si>
  <si>
    <t>FEC.ktoe.DK.CHI.TOTAL.TOTAL.TOTAL.OTHER</t>
  </si>
  <si>
    <t>FEC.ktoe.DK.CHI.TOTAL.TOTAL.TOTAL.NG</t>
  </si>
  <si>
    <t>FEC.ktoe.DK.CHI.TOTAL.TOTAL.TOTAL.DERIVED</t>
  </si>
  <si>
    <t>FEC.ktoe.DK.CHI.TOTAL.TOTAL.TOTAL.BIOMASS_WASTE</t>
  </si>
  <si>
    <t>FEC.ktoe.DK.CHI.TOTAL.TOTAL.TOTAL.BIOGAS</t>
  </si>
  <si>
    <t>FEC.ktoe.DK.CHI.TOTAL.TOTAL.TOTAL.LIQBIO</t>
  </si>
  <si>
    <t>FEC.ktoe.DK.CHI.TOTAL.TOTAL.TOTAL.SOLAR</t>
  </si>
  <si>
    <t>FEC.ktoe.DK.CHI.TOTAL.TOTAL.TOTAL.GEO</t>
  </si>
  <si>
    <t>FEC.ktoe.DK.CHI.TOTAL.TOTAL.TOTAL.AMBIENT</t>
  </si>
  <si>
    <t>FEC.ktoe.DK.CHI.TOTAL.TOTAL.TOTAL.STEAM_DISTR</t>
  </si>
  <si>
    <t>FEC.ktoe.DK.CHI.TOTAL.TOTAL.TOTAL.ELEC</t>
  </si>
  <si>
    <t>Non-energy use in the Chemical industry (ktoe)</t>
  </si>
  <si>
    <t>NONENERGY.ktoe.DK.CHI.TOTAL.TOTAL.TOTAL.TOTAL</t>
  </si>
  <si>
    <t>NONENERGY.ktoe.DK.CHI.TOTAL.TOTAL.TOTAL.SOLIDS</t>
  </si>
  <si>
    <t>NONENERGY.ktoe.DK.CHI.TOTAL.TOTAL.TOTAL.RFG</t>
  </si>
  <si>
    <t>NONENERGY.ktoe.DK.CHI.TOTAL.TOTAL.TOTAL.LPG</t>
  </si>
  <si>
    <t>NONENERGY.ktoe.DK.CHI.TOTAL.TOTAL.TOTAL.DIESEL</t>
  </si>
  <si>
    <t>NONENERGY.ktoe.DK.CHI.TOTAL.TOTAL.TOTAL.RFO</t>
  </si>
  <si>
    <t>NONENERGY.ktoe.DK.CHI.TOTAL.TOTAL.TOTAL.OTHER</t>
  </si>
  <si>
    <t>NONENERGY.ktoe.DK.CHI.TOTAL.TOTAL.TOTAL.NAPHTHA</t>
  </si>
  <si>
    <t>NONENERGY.ktoe.DK.CHI.TOTAL.TOTAL.TOTAL.NG_BIOGAS</t>
  </si>
  <si>
    <t>NONENERGY.ktoe.DK.CHI.TOTAL.TOTAL.TOTAL.DERIVED</t>
  </si>
  <si>
    <t>NONENERGY.ktoe.DK.CHI.TOTAL.TOTAL.TOTAL.BIOMASS_WASTE</t>
  </si>
  <si>
    <t>Basic chemicals - non energy</t>
  </si>
  <si>
    <t>Basic chemicals - energy</t>
  </si>
  <si>
    <t>Emission intensity (kt of CO2 / ktoe energy)</t>
  </si>
  <si>
    <t>Basic chemicals (including process emissions)</t>
  </si>
  <si>
    <t>Other chemicals (including process emissions)</t>
  </si>
  <si>
    <t>FEC.ktoe.DK.CHI.BASIC_CHEM.LIGHT.GENERIC.ELEC</t>
  </si>
  <si>
    <t>FEC.ktoe.DK.CHI.BASIC_CHEM.AIRCOMP.GENERIC.ELEC</t>
  </si>
  <si>
    <t>FEC.ktoe.DK.CHI.BASIC_CHEM.MOTOR.GENERIC.ELEC</t>
  </si>
  <si>
    <t>FEC.ktoe.DK.CHI.BASIC_CHEM.FANS.GENERIC.ELEC</t>
  </si>
  <si>
    <t>FEC.ktoe.DK.CHI.BASIC_CHEM.LOW_ENTH.TOTAL.TOTAL</t>
  </si>
  <si>
    <t>FEC.ktoe.DK.CHI.BASIC_CHEM.LOW_ENTH.THERM.DIESEL_LIQBIO</t>
  </si>
  <si>
    <t>FEC.ktoe.DK.CHI.BASIC_CHEM.LOW_ENTH.THERM.NG_BIOGAS</t>
  </si>
  <si>
    <t>FEC.ktoe.DK.CHI.BASIC_CHEM.LOW_ENTH.THERM.SOLAR_GEO</t>
  </si>
  <si>
    <t>FEC.ktoe.DK.CHI.BASIC_CHEM.LOW_ENTH.HP.AMBIENT</t>
  </si>
  <si>
    <t>FEC.ktoe.DK.CHI.BASIC_CHEM.LOW_ENTH.THERM.ELEC</t>
  </si>
  <si>
    <t>Chemicals: Feedstock (energy used as raw material)</t>
  </si>
  <si>
    <t>Chemicals: Steam processing</t>
  </si>
  <si>
    <t>FEC.ktoe.DK.CHI.BASIC_CHEM.PROCESSING.TOTAL.TOTAL</t>
  </si>
  <si>
    <t>FEC.ktoe.DK.CHI.BASIC_CHEM.PROCESSING.STEAM.SOLIDS</t>
  </si>
  <si>
    <t>FEC.ktoe.DK.CHI.BASIC_CHEM.PROCESSING.STEAM.RFG</t>
  </si>
  <si>
    <t>FEC.ktoe.DK.CHI.BASIC_CHEM.PROCESSING.STEAM.LPG</t>
  </si>
  <si>
    <t>FEC.ktoe.DK.CHI.BASIC_CHEM.PROCESSING.STEAM.DIESEL_LIQBIO</t>
  </si>
  <si>
    <t>FEC.ktoe.DK.CHI.BASIC_CHEM.PROCESSING.STEAM.RFO</t>
  </si>
  <si>
    <t>FEC.ktoe.DK.CHI.BASIC_CHEM.PROCESSING.STEAM.OTHER</t>
  </si>
  <si>
    <t>FEC.ktoe.DK.CHI.BASIC_CHEM.PROCESSING.STEAM.NG_BIOGAS</t>
  </si>
  <si>
    <t>FEC.ktoe.DK.CHI.BASIC_CHEM.PROCESSING.STEAM.DERIVED</t>
  </si>
  <si>
    <t>FEC.ktoe.DK.CHI.BASIC_CHEM.PROCESSING.STEAM.BIOMASS_WASTE</t>
  </si>
  <si>
    <t>FEC.ktoe.DK.CHI.BASIC_CHEM.PROCESSING.STEAM.STEAM_DISTR</t>
  </si>
  <si>
    <t>Chemicals: Furnaces</t>
  </si>
  <si>
    <t>FEC.ktoe.DK.CHI.BASIC_CHEM.PROC_HEAT.TOTAL.TOTAL</t>
  </si>
  <si>
    <t>Chemicals: Furnaces - Thermal</t>
  </si>
  <si>
    <t>FEC.ktoe.DK.CHI.BASIC_CHEM.PROC_HEAT.THERM.TOTAL</t>
  </si>
  <si>
    <t>FEC.ktoe.DK.CHI.BASIC_CHEM.PROC_HEAT.THERM.SOLIDS</t>
  </si>
  <si>
    <t>FEC.ktoe.DK.CHI.BASIC_CHEM.PROC_HEAT.THERM.LPG</t>
  </si>
  <si>
    <t>FEC.ktoe.DK.CHI.BASIC_CHEM.PROC_HEAT.THERM.DIESEL_LIQBIO</t>
  </si>
  <si>
    <t>FEC.ktoe.DK.CHI.BASIC_CHEM.PROC_HEAT.THERM.RFO</t>
  </si>
  <si>
    <t>FEC.ktoe.DK.CHI.BASIC_CHEM.PROC_HEAT.THERM.NG_BIOGAS</t>
  </si>
  <si>
    <t>Chemicals: Furnaces - Electric</t>
  </si>
  <si>
    <t>FEC.ktoe.DK.CHI.BASIC_CHEM.PROC_HEAT.ELEC.ELEC</t>
  </si>
  <si>
    <t>Chemicals: Process cooling</t>
  </si>
  <si>
    <t>Chemicals: Process cooling - Natural gas and biogas</t>
  </si>
  <si>
    <t>FEC.ktoe.DK.CHI.BASIC_CHEM.PROC_COOL.THERM.NG_BIOGAS</t>
  </si>
  <si>
    <t>Chemicals: Process cooling - Steam</t>
  </si>
  <si>
    <t>FEC.ktoe.DK.CHI.BASIC_CHEM.PROC_COOL_STEAM.TOTAL.TOTAL</t>
  </si>
  <si>
    <t>FEC.ktoe.DK.CHI.BASIC_CHEM.PROC_COOL_STEAM.STEAM.SOLIDS</t>
  </si>
  <si>
    <t>FEC.ktoe.DK.CHI.BASIC_CHEM.PROC_COOL_STEAM.STEAM.RFG</t>
  </si>
  <si>
    <t>FEC.ktoe.DK.CHI.BASIC_CHEM.PROC_COOL_STEAM.STEAM.LPG</t>
  </si>
  <si>
    <t>FEC.ktoe.DK.CHI.BASIC_CHEM.PROC_COOL_STEAM.STEAM.DIESEL_LIQBIO</t>
  </si>
  <si>
    <t>FEC.ktoe.DK.CHI.BASIC_CHEM.PROC_COOL_STEAM.STEAM.RFO</t>
  </si>
  <si>
    <t>FEC.ktoe.DK.CHI.BASIC_CHEM.PROC_COOL_STEAM.STEAM.OTHER</t>
  </si>
  <si>
    <t>FEC.ktoe.DK.CHI.BASIC_CHEM.PROC_COOL_STEAM.STEAM.NG_BIOGAS</t>
  </si>
  <si>
    <t>FEC.ktoe.DK.CHI.BASIC_CHEM.PROC_COOL_STEAM.STEAM.DERIVED</t>
  </si>
  <si>
    <t>FEC.ktoe.DK.CHI.BASIC_CHEM.PROC_COOL_STEAM.STEAM.BIOMASS_WASTE</t>
  </si>
  <si>
    <t>FEC.ktoe.DK.CHI.BASIC_CHEM.PROC_COOL_STEAM.STEAM.STEAM_DISTR</t>
  </si>
  <si>
    <t>Chemicals: Process cooling - Electric</t>
  </si>
  <si>
    <t>FEC.ktoe.DK.CHI.BASIC_CHEM.PROC_COOL.ELEC.ELEC</t>
  </si>
  <si>
    <t>Chemicals: Generic electric process</t>
  </si>
  <si>
    <t>FEC.ktoe.DK.CHI.BASIC_CHEM.GENERIC.MECH.ELEC</t>
  </si>
  <si>
    <t>FEC.ktoe.DK.CHI.OTHER_CHEM.TOTAL.TOTAL.TOTAL</t>
  </si>
  <si>
    <t>FEC.ktoe.DK.CHI.OTHER_CHEM.LIGHT.GENERIC.ELEC</t>
  </si>
  <si>
    <t>FEC.ktoe.DK.CHI.OTHER_CHEM.AIRCOMP.GENERIC.ELEC</t>
  </si>
  <si>
    <t>FEC.ktoe.DK.CHI.OTHER_CHEM.MOTOR.GENERIC.ELEC</t>
  </si>
  <si>
    <t>FEC.ktoe.DK.CHI.OTHER_CHEM.FANS.GENERIC.ELEC</t>
  </si>
  <si>
    <t>FEC.ktoe.DK.CHI.OTHER_CHEM.LOW_ENTH.TOTAL.TOTAL</t>
  </si>
  <si>
    <t>FEC.ktoe.DK.CHI.OTHER_CHEM.LOW_ENTH.THERM.DIESEL_LIQBIO</t>
  </si>
  <si>
    <t>FEC.ktoe.DK.CHI.OTHER_CHEM.LOW_ENTH.THERM.NG_BIOGAS</t>
  </si>
  <si>
    <t>FEC.ktoe.DK.CHI.OTHER_CHEM.LOW_ENTH.THERM.SOLAR_GEO</t>
  </si>
  <si>
    <t>FEC.ktoe.DK.CHI.OTHER_CHEM.LOW_ENTH.HP.AMBIENT</t>
  </si>
  <si>
    <t>FEC.ktoe.DK.CHI.OTHER_CHEM.LOW_ENTH.THERM.ELEC</t>
  </si>
  <si>
    <t>Chemicals: High-enthalpy heat processing</t>
  </si>
  <si>
    <t>High-enthalpy heat processing - Steam</t>
  </si>
  <si>
    <t>FEC.ktoe.DK.CHI.OTHER_CHEM.PROCESSING_STEAM.TOTAL.TOTAL</t>
  </si>
  <si>
    <t>FEC.ktoe.DK.CHI.OTHER_CHEM.PROCESSING_STEAM.STEAM.SOLIDS</t>
  </si>
  <si>
    <t>FEC.ktoe.DK.CHI.OTHER_CHEM.PROCESSING_STEAM.STEAM.RFG</t>
  </si>
  <si>
    <t>FEC.ktoe.DK.CHI.OTHER_CHEM.PROCESSING_STEAM.STEAM.LPG</t>
  </si>
  <si>
    <t>FEC.ktoe.DK.CHI.OTHER_CHEM.PROCESSING_STEAM.STEAM.DIESEL_LIQBIO</t>
  </si>
  <si>
    <t>FEC.ktoe.DK.CHI.OTHER_CHEM.PROCESSING_STEAM.STEAM.RFO</t>
  </si>
  <si>
    <t>FEC.ktoe.DK.CHI.OTHER_CHEM.PROCESSING_STEAM.STEAM.OTHER</t>
  </si>
  <si>
    <t>FEC.ktoe.DK.CHI.OTHER_CHEM.PROCESSING_STEAM.STEAM.NG_BIOGAS</t>
  </si>
  <si>
    <t>FEC.ktoe.DK.CHI.OTHER_CHEM.PROCESSING_STEAM.STEAM.DERIVED</t>
  </si>
  <si>
    <t>FEC.ktoe.DK.CHI.OTHER_CHEM.PROCESSING_STEAM.STEAM.BIOMASS_WASTE</t>
  </si>
  <si>
    <t>FEC.ktoe.DK.CHI.OTHER_CHEM.PROCESSING_STEAM.STEAM.STEAM_DISTR</t>
  </si>
  <si>
    <t>High-enthalpy heat processing - Electric (microwave)</t>
  </si>
  <si>
    <t>FEC.ktoe.DK.CHI.OTHER_CHEM.PROCESSING.MICROW.ELEC</t>
  </si>
  <si>
    <t>FEC.ktoe.DK.CHI.OTHER_CHEM.PROC_HEAT.TOTAL.TOTAL</t>
  </si>
  <si>
    <t>FEC.ktoe.DK.CHI.OTHER_CHEM.PROC_HEAT.THERM.TOTAL</t>
  </si>
  <si>
    <t>FEC.ktoe.DK.CHI.OTHER_CHEM.PROC_HEAT.THERM.SOLIDS</t>
  </si>
  <si>
    <t>FEC.ktoe.DK.CHI.OTHER_CHEM.PROC_HEAT.THERM.LPG</t>
  </si>
  <si>
    <t>FEC.ktoe.DK.CHI.OTHER_CHEM.PROC_HEAT.THERM.DIESEL_LIQBIO</t>
  </si>
  <si>
    <t>FEC.ktoe.DK.CHI.OTHER_CHEM.PROC_HEAT.THERM.RFO</t>
  </si>
  <si>
    <t>FEC.ktoe.DK.CHI.OTHER_CHEM.PROC_HEAT.THERM.NG_BIOGAS</t>
  </si>
  <si>
    <t>FEC.ktoe.DK.CHI.OTHER_CHEM.PROC_HEAT.ELEC.ELEC</t>
  </si>
  <si>
    <t>FEC.ktoe.DK.CHI.OTHER_CHEM.PROC_COOL.THERM.NG_BIOGAS</t>
  </si>
  <si>
    <t>FEC.ktoe.DK.CHI.OTHER_CHEM.PROC_COOL_STEAM.TOTAL.TOTAL</t>
  </si>
  <si>
    <t>FEC.ktoe.DK.CHI.OTHER_CHEM.PROC_COOL_STEAM.STEAM.SOLIDS</t>
  </si>
  <si>
    <t>FEC.ktoe.DK.CHI.OTHER_CHEM.PROC_COOL_STEAM.STEAM.RFG</t>
  </si>
  <si>
    <t>FEC.ktoe.DK.CHI.OTHER_CHEM.PROC_COOL_STEAM.STEAM.LPG</t>
  </si>
  <si>
    <t>FEC.ktoe.DK.CHI.OTHER_CHEM.PROC_COOL_STEAM.STEAM.DIESEL_LIQBIO</t>
  </si>
  <si>
    <t>FEC.ktoe.DK.CHI.OTHER_CHEM.PROC_COOL_STEAM.STEAM.RFO</t>
  </si>
  <si>
    <t>FEC.ktoe.DK.CHI.OTHER_CHEM.PROC_COOL_STEAM.STEAM.OTHER</t>
  </si>
  <si>
    <t>FEC.ktoe.DK.CHI.OTHER_CHEM.PROC_COOL_STEAM.STEAM.NG_BIOGAS</t>
  </si>
  <si>
    <t>FEC.ktoe.DK.CHI.OTHER_CHEM.PROC_COOL_STEAM.STEAM.DERIVED</t>
  </si>
  <si>
    <t>FEC.ktoe.DK.CHI.OTHER_CHEM.PROC_COOL_STEAM.STEAM.BIOMASS_WASTE</t>
  </si>
  <si>
    <t>FEC.ktoe.DK.CHI.OTHER_CHEM.PROC_COOL_STEAM.STEAM.STEAM_DISTR</t>
  </si>
  <si>
    <t>FEC.ktoe.DK.CHI.OTHER_CHEM.PROC_COOL.ELEC.ELEC</t>
  </si>
  <si>
    <t>FEC.ktoe.DK.CHI.OTHER_CHEM.GENERIC.MECH.ELEC</t>
  </si>
  <si>
    <t>FEC.ktoe.DK.CHI.PHARM.TOTAL.TOTAL.TOTAL</t>
  </si>
  <si>
    <t>FEC.ktoe.DK.CHI.PHARM.LIGHT.GENERIC.ELEC</t>
  </si>
  <si>
    <t>FEC.ktoe.DK.CHI.PHARM.AIRCOMP.GENERIC.ELEC</t>
  </si>
  <si>
    <t>FEC.ktoe.DK.CHI.PHARM.MOTOR.GENERIC.ELEC</t>
  </si>
  <si>
    <t>FEC.ktoe.DK.CHI.PHARM.FANS.GENERIC.ELEC</t>
  </si>
  <si>
    <t>FEC.ktoe.DK.CHI.PHARM.LOW_ENTH.TOTAL.TOTAL</t>
  </si>
  <si>
    <t>FEC.ktoe.DK.CHI.PHARM.LOW_ENTH.THERM.DIESEL_LIQBIO</t>
  </si>
  <si>
    <t>FEC.ktoe.DK.CHI.PHARM.LOW_ENTH.THERM.NG_BIOGAS</t>
  </si>
  <si>
    <t>FEC.ktoe.DK.CHI.PHARM.LOW_ENTH.THERM.SOLAR_GEO</t>
  </si>
  <si>
    <t>FEC.ktoe.DK.CHI.PHARM.LOW_ENTH.HP.AMBIENT</t>
  </si>
  <si>
    <t>FEC.ktoe.DK.CHI.PHARM.LOW_ENTH.THERM.ELEC</t>
  </si>
  <si>
    <t>FEC.ktoe.DK.CHI.PHARM.PROCESSING_STEAM.TOTAL.TOTAL</t>
  </si>
  <si>
    <t>FEC.ktoe.DK.CHI.PHARM.PROCESSING_STEAM.STEAM.SOLIDS</t>
  </si>
  <si>
    <t>FEC.ktoe.DK.CHI.PHARM.PROCESSING_STEAM.STEAM.RFG</t>
  </si>
  <si>
    <t>FEC.ktoe.DK.CHI.PHARM.PROCESSING_STEAM.STEAM.LPG</t>
  </si>
  <si>
    <t>FEC.ktoe.DK.CHI.PHARM.PROCESSING_STEAM.STEAM.DIESEL_LIQBIO</t>
  </si>
  <si>
    <t>FEC.ktoe.DK.CHI.PHARM.PROCESSING_STEAM.STEAM.RFO</t>
  </si>
  <si>
    <t>FEC.ktoe.DK.CHI.PHARM.PROCESSING_STEAM.STEAM.OTHER</t>
  </si>
  <si>
    <t>FEC.ktoe.DK.CHI.PHARM.PROCESSING_STEAM.STEAM.NG_BIOGAS</t>
  </si>
  <si>
    <t>FEC.ktoe.DK.CHI.PHARM.PROCESSING_STEAM.STEAM.DERIVED</t>
  </si>
  <si>
    <t>FEC.ktoe.DK.CHI.PHARM.PROCESSING_STEAM.STEAM.BIOMASS_WASTE</t>
  </si>
  <si>
    <t>FEC.ktoe.DK.CHI.PHARM.PROCESSING_STEAM.STEAM.STEAM_DISTR</t>
  </si>
  <si>
    <t>FEC.ktoe.DK.CHI.PHARM.PROCESSING.MICROW.ELEC</t>
  </si>
  <si>
    <t>FEC.ktoe.DK.CHI.PHARM.PROC_HEAT.TOTAL.TOTAL</t>
  </si>
  <si>
    <t>FEC.ktoe.DK.CHI.PHARM.PROC_HEAT.THERM.TOTAL</t>
  </si>
  <si>
    <t>FEC.ktoe.DK.CHI.PHARM.PROC_HEAT.THERM.SOLIDS</t>
  </si>
  <si>
    <t>FEC.ktoe.DK.CHI.PHARM.PROC_HEAT.THERM.LPG</t>
  </si>
  <si>
    <t>FEC.ktoe.DK.CHI.PHARM.PROC_HEAT.THERM.DIESEL_LIQBIO</t>
  </si>
  <si>
    <t>FEC.ktoe.DK.CHI.PHARM.PROC_HEAT.THERM.RFO</t>
  </si>
  <si>
    <t>FEC.ktoe.DK.CHI.PHARM.PROC_HEAT.THERM.NG_BIOGAS</t>
  </si>
  <si>
    <t>FEC.ktoe.DK.CHI.PHARM.PROC_HEAT.ELEC.ELEC</t>
  </si>
  <si>
    <t>FEC.ktoe.DK.CHI.PHARM.PROC_COOL.THERM.NG_BIOGAS</t>
  </si>
  <si>
    <t>FEC.ktoe.DK.CHI.PHARM.PROC_COOL_STEAM.TOTAL.TOTAL</t>
  </si>
  <si>
    <t>FEC.ktoe.DK.CHI.PHARM.PROC_COOL_STEAM.STEAM.SOLIDS</t>
  </si>
  <si>
    <t>FEC.ktoe.DK.CHI.PHARM.PROC_COOL_STEAM.STEAM.RFG</t>
  </si>
  <si>
    <t>FEC.ktoe.DK.CHI.PHARM.PROC_COOL_STEAM.STEAM.LPG</t>
  </si>
  <si>
    <t>FEC.ktoe.DK.CHI.PHARM.PROC_COOL_STEAM.STEAM.DIESEL_LIQBIO</t>
  </si>
  <si>
    <t>FEC.ktoe.DK.CHI.PHARM.PROC_COOL_STEAM.STEAM.RFO</t>
  </si>
  <si>
    <t>FEC.ktoe.DK.CHI.PHARM.PROC_COOL_STEAM.STEAM.OTHER</t>
  </si>
  <si>
    <t>FEC.ktoe.DK.CHI.PHARM.PROC_COOL_STEAM.STEAM.NG_BIOGAS</t>
  </si>
  <si>
    <t>FEC.ktoe.DK.CHI.PHARM.PROC_COOL_STEAM.STEAM.DERIVED</t>
  </si>
  <si>
    <t>FEC.ktoe.DK.CHI.PHARM.PROC_COOL_STEAM.STEAM.BIOMASS_WASTE</t>
  </si>
  <si>
    <t>FEC.ktoe.DK.CHI.PHARM.PROC_COOL_STEAM.STEAM.STEAM_DISTR</t>
  </si>
  <si>
    <t>FEC.ktoe.DK.CHI.PHARM.PROC_COOL.ELEC.ELEC</t>
  </si>
  <si>
    <t>FEC.ktoe.DK.CHI.PHARM.GENERIC.MECH.ELEC</t>
  </si>
  <si>
    <t>Chemicals: Process cooling - Natural gas</t>
  </si>
  <si>
    <t>UED.ktoe.DK.CHI.BASIC_CHEM.LIGHT.GENERIC.ELEC</t>
  </si>
  <si>
    <t>UED.ktoe.DK.CHI.BASIC_CHEM.AIRCOMP.GENERIC.ELEC</t>
  </si>
  <si>
    <t>UED.ktoe.DK.CHI.BASIC_CHEM.MOTOR.GENERIC.ELEC</t>
  </si>
  <si>
    <t>UED.ktoe.DK.CHI.BASIC_CHEM.FANS.GENERIC.ELEC</t>
  </si>
  <si>
    <t>UED.ktoe.DK.CHI.BASIC_CHEM.LOW_ENTH.TOTAL.TOTAL</t>
  </si>
  <si>
    <t>UED.ktoe.DK.CHI.BASIC_CHEM.LOW_ENTH.THERM.DIESEL_LIQBIO</t>
  </si>
  <si>
    <t>UED.ktoe.DK.CHI.BASIC_CHEM.LOW_ENTH.THERM.NG_BIOGAS</t>
  </si>
  <si>
    <t>UED.ktoe.DK.CHI.BASIC_CHEM.LOW_ENTH.THERM.SOLAR_GEO</t>
  </si>
  <si>
    <t>UED.ktoe.DK.CHI.BASIC_CHEM.LOW_ENTH.HP.AMBIENT</t>
  </si>
  <si>
    <t>UED.ktoe.DK.CHI.BASIC_CHEM.LOW_ENTH.THERM.ELEC</t>
  </si>
  <si>
    <t>UED.ktoe.DK.CHI.BASIC_CHEM.PROCESSING.TOTAL.TOTAL</t>
  </si>
  <si>
    <t>UED.ktoe.DK.CHI.BASIC_CHEM.PROCESSING.STEAM.SOLIDS</t>
  </si>
  <si>
    <t>UED.ktoe.DK.CHI.BASIC_CHEM.PROCESSING.STEAM.RFG</t>
  </si>
  <si>
    <t>UED.ktoe.DK.CHI.BASIC_CHEM.PROCESSING.STEAM.LPG</t>
  </si>
  <si>
    <t>UED.ktoe.DK.CHI.BASIC_CHEM.PROCESSING.STEAM.DIESEL_LIQBIO</t>
  </si>
  <si>
    <t>UED.ktoe.DK.CHI.BASIC_CHEM.PROCESSING.STEAM.RFO</t>
  </si>
  <si>
    <t>UED.ktoe.DK.CHI.BASIC_CHEM.PROCESSING.STEAM.OTHER</t>
  </si>
  <si>
    <t>UED.ktoe.DK.CHI.BASIC_CHEM.PROCESSING.STEAM.NG_BIOGAS</t>
  </si>
  <si>
    <t>UED.ktoe.DK.CHI.BASIC_CHEM.PROCESSING.STEAM.DERIVED</t>
  </si>
  <si>
    <t>UED.ktoe.DK.CHI.BASIC_CHEM.PROCESSING.STEAM.BIOMASS_WASTE</t>
  </si>
  <si>
    <t>UED.ktoe.DK.CHI.BASIC_CHEM.PROCESSING.STEAM.STEAM_DISTR</t>
  </si>
  <si>
    <t>UED.ktoe.DK.CHI.BASIC_CHEM.PROC_HEAT.TOTAL.TOTAL</t>
  </si>
  <si>
    <t>UED.ktoe.DK.CHI.BASIC_CHEM.PROC_HEAT.THERM.TOTAL</t>
  </si>
  <si>
    <t>UED.ktoe.DK.CHI.BASIC_CHEM.PROC_HEAT.THERM.SOLIDS</t>
  </si>
  <si>
    <t>UED.ktoe.DK.CHI.BASIC_CHEM.PROC_HEAT.THERM.LPG</t>
  </si>
  <si>
    <t>UED.ktoe.DK.CHI.BASIC_CHEM.PROC_HEAT.THERM.DIESEL_LIQBIO</t>
  </si>
  <si>
    <t>UED.ktoe.DK.CHI.BASIC_CHEM.PROC_HEAT.THERM.RFO</t>
  </si>
  <si>
    <t>UED.ktoe.DK.CHI.BASIC_CHEM.PROC_HEAT.THERM.NG_BIOGAS</t>
  </si>
  <si>
    <t>UED.ktoe.DK.CHI.BASIC_CHEM.PROC_HEAT.ELEC.ELEC</t>
  </si>
  <si>
    <t>UED.ktoe.DK.CHI.BASIC_CHEM.PROC_COOL.THERM.NG_BIOGAS</t>
  </si>
  <si>
    <t>UED.ktoe.DK.CHI.BASIC_CHEM.PROC_COOL_STEAM.TOTAL.TOTAL</t>
  </si>
  <si>
    <t>UED.ktoe.DK.CHI.BASIC_CHEM.PROC_COOL_STEAM.STEAM.SOLIDS</t>
  </si>
  <si>
    <t>UED.ktoe.DK.CHI.BASIC_CHEM.PROC_COOL_STEAM.STEAM.RFG</t>
  </si>
  <si>
    <t>UED.ktoe.DK.CHI.BASIC_CHEM.PROC_COOL_STEAM.STEAM.LPG</t>
  </si>
  <si>
    <t>UED.ktoe.DK.CHI.BASIC_CHEM.PROC_COOL_STEAM.STEAM.DIESEL_LIQBIO</t>
  </si>
  <si>
    <t>UED.ktoe.DK.CHI.BASIC_CHEM.PROC_COOL_STEAM.STEAM.RFO</t>
  </si>
  <si>
    <t>UED.ktoe.DK.CHI.BASIC_CHEM.PROC_COOL_STEAM.STEAM.OTHER</t>
  </si>
  <si>
    <t>UED.ktoe.DK.CHI.BASIC_CHEM.PROC_COOL_STEAM.STEAM.NG_BIOGAS</t>
  </si>
  <si>
    <t>UED.ktoe.DK.CHI.BASIC_CHEM.PROC_COOL_STEAM.STEAM.DERIVED</t>
  </si>
  <si>
    <t>UED.ktoe.DK.CHI.BASIC_CHEM.PROC_COOL_STEAM.STEAM.BIOMASS_WASTE</t>
  </si>
  <si>
    <t>UED.ktoe.DK.CHI.BASIC_CHEM.PROC_COOL_STEAM.STEAM.STEAM_DISTR</t>
  </si>
  <si>
    <t>UED.ktoe.DK.CHI.BASIC_CHEM.PROC_COOL.ELEC.ELEC</t>
  </si>
  <si>
    <t>UED.ktoe.DK.CHI.BASIC_CHEM.GENERIC.MECH.ELEC</t>
  </si>
  <si>
    <t>UED.ktoe.DK.CHI.OTHER_CHEM.TOTAL.TOTAL.TOTAL</t>
  </si>
  <si>
    <t>UED.ktoe.DK.CHI.OTHER_CHEM.LIGHT.GENERIC.ELEC</t>
  </si>
  <si>
    <t>UED.ktoe.DK.CHI.OTHER_CHEM.AIRCOMP.GENERIC.ELEC</t>
  </si>
  <si>
    <t>UED.ktoe.DK.CHI.OTHER_CHEM.MOTOR.GENERIC.ELEC</t>
  </si>
  <si>
    <t>UED.ktoe.DK.CHI.OTHER_CHEM.FANS.GENERIC.ELEC</t>
  </si>
  <si>
    <t>UED.ktoe.DK.CHI.OTHER_CHEM.LOW_ENTH.TOTAL.TOTAL</t>
  </si>
  <si>
    <t>UED.ktoe.DK.CHI.OTHER_CHEM.LOW_ENTH.THERM.DIESEL_LIQBIO</t>
  </si>
  <si>
    <t>UED.ktoe.DK.CHI.OTHER_CHEM.LOW_ENTH.THERM.NG_BIOGAS</t>
  </si>
  <si>
    <t>UED.ktoe.DK.CHI.OTHER_CHEM.LOW_ENTH.THERM.SOLAR_GEO</t>
  </si>
  <si>
    <t>UED.ktoe.DK.CHI.OTHER_CHEM.LOW_ENTH.HP.AMBIENT</t>
  </si>
  <si>
    <t>UED.ktoe.DK.CHI.OTHER_CHEM.LOW_ENTH.THERM.ELEC</t>
  </si>
  <si>
    <t>UED.ktoe.DK.CHI.OTHER_CHEM.PROCESSING_STEAM.TOTAL.TOTAL</t>
  </si>
  <si>
    <t>UED.ktoe.DK.CHI.OTHER_CHEM.PROCESSING_STEAM.STEAM.SOLIDS</t>
  </si>
  <si>
    <t>UED.ktoe.DK.CHI.OTHER_CHEM.PROCESSING_STEAM.STEAM.RFG</t>
  </si>
  <si>
    <t>UED.ktoe.DK.CHI.OTHER_CHEM.PROCESSING_STEAM.STEAM.LPG</t>
  </si>
  <si>
    <t>UED.ktoe.DK.CHI.OTHER_CHEM.PROCESSING_STEAM.STEAM.DIESEL_LIQBIO</t>
  </si>
  <si>
    <t>UED.ktoe.DK.CHI.OTHER_CHEM.PROCESSING_STEAM.STEAM.RFO</t>
  </si>
  <si>
    <t>UED.ktoe.DK.CHI.OTHER_CHEM.PROCESSING_STEAM.STEAM.OTHER</t>
  </si>
  <si>
    <t>UED.ktoe.DK.CHI.OTHER_CHEM.PROCESSING_STEAM.STEAM.NG_BIOGAS</t>
  </si>
  <si>
    <t>UED.ktoe.DK.CHI.OTHER_CHEM.PROCESSING_STEAM.STEAM.DERIVED</t>
  </si>
  <si>
    <t>UED.ktoe.DK.CHI.OTHER_CHEM.PROCESSING_STEAM.STEAM.BIOMASS_WASTE</t>
  </si>
  <si>
    <t>UED.ktoe.DK.CHI.OTHER_CHEM.PROCESSING_STEAM.STEAM.STEAM_DISTR</t>
  </si>
  <si>
    <t>UED.ktoe.DK.CHI.OTHER_CHEM.PROCESSING.MICROW.ELEC</t>
  </si>
  <si>
    <t>UED.ktoe.DK.CHI.OTHER_CHEM.PROC_HEAT.TOTAL.TOTAL</t>
  </si>
  <si>
    <t>UED.ktoe.DK.CHI.OTHER_CHEM.PROC_HEAT.THERM.TOTAL</t>
  </si>
  <si>
    <t>UED.ktoe.DK.CHI.OTHER_CHEM.PROC_HEAT.THERM.SOLIDS</t>
  </si>
  <si>
    <t>UED.ktoe.DK.CHI.OTHER_CHEM.PROC_HEAT.THERM.LPG</t>
  </si>
  <si>
    <t>UED.ktoe.DK.CHI.OTHER_CHEM.PROC_HEAT.THERM.DIESEL_LIQBIO</t>
  </si>
  <si>
    <t>UED.ktoe.DK.CHI.OTHER_CHEM.PROC_HEAT.THERM.RFO</t>
  </si>
  <si>
    <t>UED.ktoe.DK.CHI.OTHER_CHEM.PROC_HEAT.THERM.NG_BIOGAS</t>
  </si>
  <si>
    <t>UED.ktoe.DK.CHI.OTHER_CHEM.PROC_HEAT.ELEC.ELEC</t>
  </si>
  <si>
    <t>UED.ktoe.DK.CHI.OTHER_CHEM.PROC_COOL.THERM.NG_BIOGAS</t>
  </si>
  <si>
    <t>UED.ktoe.DK.CHI.OTHER_CHEM.PROC_COOL_STEAM.TOTAL.TOTAL</t>
  </si>
  <si>
    <t>UED.ktoe.DK.CHI.OTHER_CHEM.PROC_COOL_STEAM.STEAM.SOLIDS</t>
  </si>
  <si>
    <t>UED.ktoe.DK.CHI.OTHER_CHEM.PROC_COOL_STEAM.STEAM.RFG</t>
  </si>
  <si>
    <t>UED.ktoe.DK.CHI.OTHER_CHEM.PROC_COOL_STEAM.STEAM.LPG</t>
  </si>
  <si>
    <t>UED.ktoe.DK.CHI.OTHER_CHEM.PROC_COOL_STEAM.STEAM.DIESEL_LIQBIO</t>
  </si>
  <si>
    <t>UED.ktoe.DK.CHI.OTHER_CHEM.PROC_COOL_STEAM.STEAM.RFO</t>
  </si>
  <si>
    <t>UED.ktoe.DK.CHI.OTHER_CHEM.PROC_COOL_STEAM.STEAM.OTHER</t>
  </si>
  <si>
    <t>UED.ktoe.DK.CHI.OTHER_CHEM.PROC_COOL_STEAM.STEAM.NG_BIOGAS</t>
  </si>
  <si>
    <t>UED.ktoe.DK.CHI.OTHER_CHEM.PROC_COOL_STEAM.STEAM.DERIVED</t>
  </si>
  <si>
    <t>UED.ktoe.DK.CHI.OTHER_CHEM.PROC_COOL_STEAM.STEAM.BIOMASS_WASTE</t>
  </si>
  <si>
    <t>UED.ktoe.DK.CHI.OTHER_CHEM.PROC_COOL_STEAM.STEAM.STEAM_DISTR</t>
  </si>
  <si>
    <t>UED.ktoe.DK.CHI.OTHER_CHEM.PROC_COOL.ELEC.ELEC</t>
  </si>
  <si>
    <t>UED.ktoe.DK.CHI.OTHER_CHEM.GENERIC.MECH.ELEC</t>
  </si>
  <si>
    <t>UED.ktoe.DK.CHI.PHARM.TOTAL.TOTAL.TOTAL</t>
  </si>
  <si>
    <t>UED.ktoe.DK.CHI.PHARM.LIGHT.GENERIC.ELEC</t>
  </si>
  <si>
    <t>UED.ktoe.DK.CHI.PHARM.AIRCOMP.GENERIC.ELEC</t>
  </si>
  <si>
    <t>UED.ktoe.DK.CHI.PHARM.MOTOR.GENERIC.ELEC</t>
  </si>
  <si>
    <t>UED.ktoe.DK.CHI.PHARM.FANS.GENERIC.ELEC</t>
  </si>
  <si>
    <t>UED.ktoe.DK.CHI.PHARM.LOW_ENTH.TOTAL.TOTAL</t>
  </si>
  <si>
    <t>UED.ktoe.DK.CHI.PHARM.LOW_ENTH.THERM.DIESEL_LIQBIO</t>
  </si>
  <si>
    <t>UED.ktoe.DK.CHI.PHARM.LOW_ENTH.THERM.NG_BIOGAS</t>
  </si>
  <si>
    <t>UED.ktoe.DK.CHI.PHARM.LOW_ENTH.THERM.SOLAR_GEO</t>
  </si>
  <si>
    <t>UED.ktoe.DK.CHI.PHARM.LOW_ENTH.HP.AMBIENT</t>
  </si>
  <si>
    <t>UED.ktoe.DK.CHI.PHARM.LOW_ENTH.THERM.ELEC</t>
  </si>
  <si>
    <t>UED.ktoe.DK.CHI.PHARM.PROCESSING_STEAM.TOTAL.TOTAL</t>
  </si>
  <si>
    <t>UED.ktoe.DK.CHI.PHARM.PROCESSING_STEAM.STEAM.SOLIDS</t>
  </si>
  <si>
    <t>UED.ktoe.DK.CHI.PHARM.PROCESSING_STEAM.STEAM.RFG</t>
  </si>
  <si>
    <t>UED.ktoe.DK.CHI.PHARM.PROCESSING_STEAM.STEAM.LPG</t>
  </si>
  <si>
    <t>UED.ktoe.DK.CHI.PHARM.PROCESSING_STEAM.STEAM.DIESEL_LIQBIO</t>
  </si>
  <si>
    <t>UED.ktoe.DK.CHI.PHARM.PROCESSING_STEAM.STEAM.RFO</t>
  </si>
  <si>
    <t>UED.ktoe.DK.CHI.PHARM.PROCESSING_STEAM.STEAM.OTHER</t>
  </si>
  <si>
    <t>UED.ktoe.DK.CHI.PHARM.PROCESSING_STEAM.STEAM.NG_BIOGAS</t>
  </si>
  <si>
    <t>UED.ktoe.DK.CHI.PHARM.PROCESSING_STEAM.STEAM.DERIVED</t>
  </si>
  <si>
    <t>UED.ktoe.DK.CHI.PHARM.PROCESSING_STEAM.STEAM.BIOMASS_WASTE</t>
  </si>
  <si>
    <t>UED.ktoe.DK.CHI.PHARM.PROCESSING_STEAM.STEAM.STEAM_DISTR</t>
  </si>
  <si>
    <t>UED.ktoe.DK.CHI.PHARM.PROCESSING.MICROW.ELEC</t>
  </si>
  <si>
    <t>UED.ktoe.DK.CHI.PHARM.PROC_HEAT.TOTAL.TOTAL</t>
  </si>
  <si>
    <t>UED.ktoe.DK.CHI.PHARM.PROC_HEAT.THERM.TOTAL</t>
  </si>
  <si>
    <t>UED.ktoe.DK.CHI.PHARM.PROC_HEAT.THERM.SOLIDS</t>
  </si>
  <si>
    <t>UED.ktoe.DK.CHI.PHARM.PROC_HEAT.THERM.LPG</t>
  </si>
  <si>
    <t>UED.ktoe.DK.CHI.PHARM.PROC_HEAT.THERM.DIESEL_LIQBIO</t>
  </si>
  <si>
    <t>UED.ktoe.DK.CHI.PHARM.PROC_HEAT.THERM.RFO</t>
  </si>
  <si>
    <t>UED.ktoe.DK.CHI.PHARM.PROC_HEAT.THERM.NG_BIOGAS</t>
  </si>
  <si>
    <t>UED.ktoe.DK.CHI.PHARM.PROC_HEAT.ELEC.ELEC</t>
  </si>
  <si>
    <t>UED.ktoe.DK.CHI.PHARM.PROC_COOL.THERM.NG_BIOGAS</t>
  </si>
  <si>
    <t>UED.ktoe.DK.CHI.PHARM.PROC_COOL_STEAM.TOTAL.TOTAL</t>
  </si>
  <si>
    <t>UED.ktoe.DK.CHI.PHARM.PROC_COOL_STEAM.STEAM.SOLIDS</t>
  </si>
  <si>
    <t>UED.ktoe.DK.CHI.PHARM.PROC_COOL_STEAM.STEAM.RFG</t>
  </si>
  <si>
    <t>UED.ktoe.DK.CHI.PHARM.PROC_COOL_STEAM.STEAM.LPG</t>
  </si>
  <si>
    <t>UED.ktoe.DK.CHI.PHARM.PROC_COOL_STEAM.STEAM.DIESEL_LIQBIO</t>
  </si>
  <si>
    <t>UED.ktoe.DK.CHI.PHARM.PROC_COOL_STEAM.STEAM.RFO</t>
  </si>
  <si>
    <t>UED.ktoe.DK.CHI.PHARM.PROC_COOL_STEAM.STEAM.OTHER</t>
  </si>
  <si>
    <t>UED.ktoe.DK.CHI.PHARM.PROC_COOL_STEAM.STEAM.NG_BIOGAS</t>
  </si>
  <si>
    <t>UED.ktoe.DK.CHI.PHARM.PROC_COOL_STEAM.STEAM.DERIVED</t>
  </si>
  <si>
    <t>UED.ktoe.DK.CHI.PHARM.PROC_COOL_STEAM.STEAM.BIOMASS_WASTE</t>
  </si>
  <si>
    <t>UED.ktoe.DK.CHI.PHARM.PROC_COOL_STEAM.STEAM.STEAM_DISTR</t>
  </si>
  <si>
    <t>UED.ktoe.DK.CHI.PHARM.PROC_COOL.ELEC.ELEC</t>
  </si>
  <si>
    <t>UED.ktoe.DK.CHI.PHARM.GENERIC.MECH.ELEC</t>
  </si>
  <si>
    <t>Basic chemicals (energy consumption)</t>
  </si>
  <si>
    <t>FUEL_EMI.ktCO2.DK.CHI.BASIC_CHEM.LIGHT.GENERIC.ELEC</t>
  </si>
  <si>
    <t>FUEL_EMI.ktCO2.DK.CHI.BASIC_CHEM.AIRCOMP.GENERIC.ELEC</t>
  </si>
  <si>
    <t>FUEL_EMI.ktCO2.DK.CHI.BASIC_CHEM.MOTOR.GENERIC.ELEC</t>
  </si>
  <si>
    <t>FUEL_EMI.ktCO2.DK.CHI.BASIC_CHEM.FANS.GENERIC.ELEC</t>
  </si>
  <si>
    <t>FUEL_EMI.ktCO2.DK.CHI.BASIC_CHEM.LOW_ENTH.TOTAL.TOTAL</t>
  </si>
  <si>
    <t>FUEL_EMI.ktCO2.DK.CHI.BASIC_CHEM.LOW_ENTH.THERM.DIESEL_LIQBIO</t>
  </si>
  <si>
    <t>FUEL_EMI.ktCO2.DK.CHI.BASIC_CHEM.LOW_ENTH.THERM.NG_BIOGAS</t>
  </si>
  <si>
    <t>FUEL_EMI.ktCO2.DK.CHI.BASIC_CHEM.LOW_ENTH.THERM.SOLAR_GEO</t>
  </si>
  <si>
    <t>FUEL_EMI.ktCO2.DK.CHI.BASIC_CHEM.LOW_ENTH.HP.AMBIENT</t>
  </si>
  <si>
    <t>FUEL_EMI.ktCO2.DK.CHI.BASIC_CHEM.LOW_ENTH.THERM.ELEC</t>
  </si>
  <si>
    <t>FUEL_EMI.ktCO2.DK.CHI.BASIC_CHEM.PROCESSING.TOTAL.TOTAL</t>
  </si>
  <si>
    <t>FUEL_EMI.ktCO2.DK.CHI.BASIC_CHEM.PROCESSING.STEAM.SOLIDS</t>
  </si>
  <si>
    <t>FUEL_EMI.ktCO2.DK.CHI.BASIC_CHEM.PROCESSING.STEAM.RFG</t>
  </si>
  <si>
    <t>FUEL_EMI.ktCO2.DK.CHI.BASIC_CHEM.PROCESSING.STEAM.LPG</t>
  </si>
  <si>
    <t>FUEL_EMI.ktCO2.DK.CHI.BASIC_CHEM.PROCESSING.STEAM.DIESEL_LIQBIO</t>
  </si>
  <si>
    <t>FUEL_EMI.ktCO2.DK.CHI.BASIC_CHEM.PROCESSING.STEAM.RFO</t>
  </si>
  <si>
    <t>FUEL_EMI.ktCO2.DK.CHI.BASIC_CHEM.PROCESSING.STEAM.OTHER</t>
  </si>
  <si>
    <t>FUEL_EMI.ktCO2.DK.CHI.BASIC_CHEM.PROCESSING.STEAM.NG_BIOGAS</t>
  </si>
  <si>
    <t>FUEL_EMI.ktCO2.DK.CHI.BASIC_CHEM.PROCESSING.STEAM.DERIVED</t>
  </si>
  <si>
    <t>FUEL_EMI.ktCO2.DK.CHI.BASIC_CHEM.PROCESSING.STEAM.BIOMASS_WASTE</t>
  </si>
  <si>
    <t>FUEL_EMI.ktCO2.DK.CHI.BASIC_CHEM.PROCESSING.STEAM.STEAM_DISTR</t>
  </si>
  <si>
    <t>FUEL_EMI.ktCO2.DK.CHI.BASIC_CHEM.PROC_HEAT.TOTAL.TOTAL</t>
  </si>
  <si>
    <t>FUEL_EMI.ktCO2.DK.CHI.BASIC_CHEM.PROC_HEAT.THERM.TOTAL</t>
  </si>
  <si>
    <t>FUEL_EMI.ktCO2.DK.CHI.BASIC_CHEM.PROC_HEAT.THERM.SOLIDS</t>
  </si>
  <si>
    <t>FUEL_EMI.ktCO2.DK.CHI.BASIC_CHEM.PROC_HEAT.THERM.LPG</t>
  </si>
  <si>
    <t>FUEL_EMI.ktCO2.DK.CHI.BASIC_CHEM.PROC_HEAT.THERM.DIESEL_LIQBIO</t>
  </si>
  <si>
    <t>FUEL_EMI.ktCO2.DK.CHI.BASIC_CHEM.PROC_HEAT.THERM.RFO</t>
  </si>
  <si>
    <t>FUEL_EMI.ktCO2.DK.CHI.BASIC_CHEM.PROC_HEAT.THERM.NG_BIOGAS</t>
  </si>
  <si>
    <t>FUEL_EMI.ktCO2.DK.CHI.BASIC_CHEM.PROC_HEAT.ELEC.ELEC</t>
  </si>
  <si>
    <t>FUEL_EMI.ktCO2.DK.CHI.BASIC_CHEM.PROC_COOL.THERM.NG_BIOGAS</t>
  </si>
  <si>
    <t>FUEL_EMI.ktCO2.DK.CHI.BASIC_CHEM.PROC_COOL_STEAM.TOTAL.TOTAL</t>
  </si>
  <si>
    <t>FUEL_EMI.ktCO2.DK.CHI.BASIC_CHEM.PROC_COOL_STEAM.STEAM.SOLIDS</t>
  </si>
  <si>
    <t>FUEL_EMI.ktCO2.DK.CHI.BASIC_CHEM.PROC_COOL_STEAM.STEAM.RFG</t>
  </si>
  <si>
    <t>FUEL_EMI.ktCO2.DK.CHI.BASIC_CHEM.PROC_COOL_STEAM.STEAM.LPG</t>
  </si>
  <si>
    <t>FUEL_EMI.ktCO2.DK.CHI.BASIC_CHEM.PROC_COOL_STEAM.STEAM.DIESEL_LIQBIO</t>
  </si>
  <si>
    <t>FUEL_EMI.ktCO2.DK.CHI.BASIC_CHEM.PROC_COOL_STEAM.STEAM.RFO</t>
  </si>
  <si>
    <t>FUEL_EMI.ktCO2.DK.CHI.BASIC_CHEM.PROC_COOL_STEAM.STEAM.OTHER</t>
  </si>
  <si>
    <t>FUEL_EMI.ktCO2.DK.CHI.BASIC_CHEM.PROC_COOL_STEAM.STEAM.NG_BIOGAS</t>
  </si>
  <si>
    <t>FUEL_EMI.ktCO2.DK.CHI.BASIC_CHEM.PROC_COOL_STEAM.STEAM.DERIVED</t>
  </si>
  <si>
    <t>FUEL_EMI.ktCO2.DK.CHI.BASIC_CHEM.PROC_COOL_STEAM.STEAM.BIOMASS_WASTE</t>
  </si>
  <si>
    <t>FUEL_EMI.ktCO2.DK.CHI.BASIC_CHEM.PROC_COOL_STEAM.STEAM.STEAM_DISTR</t>
  </si>
  <si>
    <t>FUEL_EMI.ktCO2.DK.CHI.BASIC_CHEM.PROC_COOL.ELEC.ELEC</t>
  </si>
  <si>
    <t>FUEL_EMI.ktCO2.DK.CHI.BASIC_CHEM.GENERIC.MECH.ELEC</t>
  </si>
  <si>
    <t>PROCESS_EMI.ktCO2.DK.CHI.BASIC_CHEM</t>
  </si>
  <si>
    <t>FUEL_EMI.ktCO2.DK.CHI.OTHER_CHEM.LIGHT.GENERIC.ELEC</t>
  </si>
  <si>
    <t>FUEL_EMI.ktCO2.DK.CHI.OTHER_CHEM.AIRCOMP.GENERIC.ELEC</t>
  </si>
  <si>
    <t>FUEL_EMI.ktCO2.DK.CHI.OTHER_CHEM.MOTOR.GENERIC.ELEC</t>
  </si>
  <si>
    <t>FUEL_EMI.ktCO2.DK.CHI.OTHER_CHEM.FANS.GENERIC.ELEC</t>
  </si>
  <si>
    <t>FUEL_EMI.ktCO2.DK.CHI.OTHER_CHEM.LOW_ENTH.TOTAL.TOTAL</t>
  </si>
  <si>
    <t>FUEL_EMI.ktCO2.DK.CHI.OTHER_CHEM.LOW_ENTH.THERM.DIESEL_LIQBIO</t>
  </si>
  <si>
    <t>FUEL_EMI.ktCO2.DK.CHI.OTHER_CHEM.LOW_ENTH.THERM.NG_BIOGAS</t>
  </si>
  <si>
    <t>FUEL_EMI.ktCO2.DK.CHI.OTHER_CHEM.LOW_ENTH.THERM.SOLAR_GEO</t>
  </si>
  <si>
    <t>FUEL_EMI.ktCO2.DK.CHI.OTHER_CHEM.LOW_ENTH.HP.AMBIENT</t>
  </si>
  <si>
    <t>FUEL_EMI.ktCO2.DK.CHI.OTHER_CHEM.LOW_ENTH.THERM.ELEC</t>
  </si>
  <si>
    <t>FUEL_EMI.ktCO2.DK.CHI.OTHER_CHEM.PROCESSING_STEAM.TOTAL.TOTAL</t>
  </si>
  <si>
    <t>FUEL_EMI.ktCO2.DK.CHI.OTHER_CHEM.PROCESSING_STEAM.STEAM.SOLIDS</t>
  </si>
  <si>
    <t>FUEL_EMI.ktCO2.DK.CHI.OTHER_CHEM.PROCESSING_STEAM.STEAM.RFG</t>
  </si>
  <si>
    <t>FUEL_EMI.ktCO2.DK.CHI.OTHER_CHEM.PROCESSING_STEAM.STEAM.LPG</t>
  </si>
  <si>
    <t>FUEL_EMI.ktCO2.DK.CHI.OTHER_CHEM.PROCESSING_STEAM.STEAM.DIESEL_LIQBIO</t>
  </si>
  <si>
    <t>FUEL_EMI.ktCO2.DK.CHI.OTHER_CHEM.PROCESSING_STEAM.STEAM.RFO</t>
  </si>
  <si>
    <t>FUEL_EMI.ktCO2.DK.CHI.OTHER_CHEM.PROCESSING_STEAM.STEAM.OTHER</t>
  </si>
  <si>
    <t>FUEL_EMI.ktCO2.DK.CHI.OTHER_CHEM.PROCESSING_STEAM.STEAM.NG_BIOGAS</t>
  </si>
  <si>
    <t>FUEL_EMI.ktCO2.DK.CHI.OTHER_CHEM.PROCESSING_STEAM.STEAM.DERIVED</t>
  </si>
  <si>
    <t>FUEL_EMI.ktCO2.DK.CHI.OTHER_CHEM.PROCESSING_STEAM.STEAM.BIOMASS_WASTE</t>
  </si>
  <si>
    <t>FUEL_EMI.ktCO2.DK.CHI.OTHER_CHEM.PROCESSING_STEAM.STEAM.STEAM_DISTR</t>
  </si>
  <si>
    <t>FUEL_EMI.ktCO2.DK.CHI.OTHER_CHEM.PROCESSING.MICROW.ELEC</t>
  </si>
  <si>
    <t>FUEL_EMI.ktCO2.DK.CHI.OTHER_CHEM.PROC_HEAT.TOTAL.TOTAL</t>
  </si>
  <si>
    <t>FUEL_EMI.ktCO2.DK.CHI.OTHER_CHEM.PROC_HEAT.THERM.TOTAL</t>
  </si>
  <si>
    <t>FUEL_EMI.ktCO2.DK.CHI.OTHER_CHEM.PROC_HEAT.THERM.SOLIDS</t>
  </si>
  <si>
    <t>FUEL_EMI.ktCO2.DK.CHI.OTHER_CHEM.PROC_HEAT.THERM.LPG</t>
  </si>
  <si>
    <t>FUEL_EMI.ktCO2.DK.CHI.OTHER_CHEM.PROC_HEAT.THERM.DIESEL_LIQBIO</t>
  </si>
  <si>
    <t>FUEL_EMI.ktCO2.DK.CHI.OTHER_CHEM.PROC_HEAT.THERM.RFO</t>
  </si>
  <si>
    <t>FUEL_EMI.ktCO2.DK.CHI.OTHER_CHEM.PROC_HEAT.THERM.NG_BIOGAS</t>
  </si>
  <si>
    <t>FUEL_EMI.ktCO2.DK.CHI.OTHER_CHEM.PROC_HEAT.ELEC.ELEC</t>
  </si>
  <si>
    <t>FUEL_EMI.ktCO2.DK.CHI.OTHER_CHEM.PROC_COOL.THERM.NG_BIOGAS</t>
  </si>
  <si>
    <t>FUEL_EMI.ktCO2.DK.CHI.OTHER_CHEM.PROC_COOL_STEAM.TOTAL.TOTAL</t>
  </si>
  <si>
    <t>FUEL_EMI.ktCO2.DK.CHI.OTHER_CHEM.PROC_COOL_STEAM.STEAM.SOLIDS</t>
  </si>
  <si>
    <t>FUEL_EMI.ktCO2.DK.CHI.OTHER_CHEM.PROC_COOL_STEAM.STEAM.RFG</t>
  </si>
  <si>
    <t>FUEL_EMI.ktCO2.DK.CHI.OTHER_CHEM.PROC_COOL_STEAM.STEAM.LPG</t>
  </si>
  <si>
    <t>FUEL_EMI.ktCO2.DK.CHI.OTHER_CHEM.PROC_COOL_STEAM.STEAM.DIESEL_LIQBIO</t>
  </si>
  <si>
    <t>FUEL_EMI.ktCO2.DK.CHI.OTHER_CHEM.PROC_COOL_STEAM.STEAM.RFO</t>
  </si>
  <si>
    <t>FUEL_EMI.ktCO2.DK.CHI.OTHER_CHEM.PROC_COOL_STEAM.STEAM.OTHER</t>
  </si>
  <si>
    <t>FUEL_EMI.ktCO2.DK.CHI.OTHER_CHEM.PROC_COOL_STEAM.STEAM.NG_BIOGAS</t>
  </si>
  <si>
    <t>FUEL_EMI.ktCO2.DK.CHI.OTHER_CHEM.PROC_COOL_STEAM.STEAM.DERIVED</t>
  </si>
  <si>
    <t>FUEL_EMI.ktCO2.DK.CHI.OTHER_CHEM.PROC_COOL_STEAM.STEAM.BIOMASS_WASTE</t>
  </si>
  <si>
    <t>FUEL_EMI.ktCO2.DK.CHI.OTHER_CHEM.PROC_COOL_STEAM.STEAM.STEAM_DISTR</t>
  </si>
  <si>
    <t>FUEL_EMI.ktCO2.DK.CHI.OTHER_CHEM.PROC_COOL.ELEC.ELEC</t>
  </si>
  <si>
    <t>FUEL_EMI.ktCO2.DK.CHI.OTHER_CHEM.GENERIC.MECH.ELEC</t>
  </si>
  <si>
    <t>PROCESS_EMI.ktCO2.DK.CHI.OTHER_CHEM</t>
  </si>
  <si>
    <t>FUEL_EMI.ktCO2.DK.CHI.PHARM.TOTAL.TOTAL.TOTAL</t>
  </si>
  <si>
    <t>FUEL_EMI.ktCO2.DK.CHI.PHARM.LIGHT.GENERIC.ELEC</t>
  </si>
  <si>
    <t>FUEL_EMI.ktCO2.DK.CHI.PHARM.AIRCOMP.GENERIC.ELEC</t>
  </si>
  <si>
    <t>FUEL_EMI.ktCO2.DK.CHI.PHARM.MOTOR.GENERIC.ELEC</t>
  </si>
  <si>
    <t>FUEL_EMI.ktCO2.DK.CHI.PHARM.FANS.GENERIC.ELEC</t>
  </si>
  <si>
    <t>FUEL_EMI.ktCO2.DK.CHI.PHARM.LOW_ENTH.TOTAL.TOTAL</t>
  </si>
  <si>
    <t>FUEL_EMI.ktCO2.DK.CHI.PHARM.LOW_ENTH.THERM.DIESEL_LIQBIO</t>
  </si>
  <si>
    <t>FUEL_EMI.ktCO2.DK.CHI.PHARM.LOW_ENTH.THERM.NG_BIOGAS</t>
  </si>
  <si>
    <t>FUEL_EMI.ktCO2.DK.CHI.PHARM.LOW_ENTH.THERM.SOLAR_GEO</t>
  </si>
  <si>
    <t>FUEL_EMI.ktCO2.DK.CHI.PHARM.LOW_ENTH.HP.AMBIENT</t>
  </si>
  <si>
    <t>FUEL_EMI.ktCO2.DK.CHI.PHARM.LOW_ENTH.THERM.ELEC</t>
  </si>
  <si>
    <t>FUEL_EMI.ktCO2.DK.CHI.PHARM.PROCESSING_STEAM.TOTAL.TOTAL</t>
  </si>
  <si>
    <t>FUEL_EMI.ktCO2.DK.CHI.PHARM.PROCESSING_STEAM.STEAM.SOLIDS</t>
  </si>
  <si>
    <t>FUEL_EMI.ktCO2.DK.CHI.PHARM.PROCESSING_STEAM.STEAM.RFG</t>
  </si>
  <si>
    <t>FUEL_EMI.ktCO2.DK.CHI.PHARM.PROCESSING_STEAM.STEAM.LPG</t>
  </si>
  <si>
    <t>FUEL_EMI.ktCO2.DK.CHI.PHARM.PROCESSING_STEAM.STEAM.DIESEL_LIQBIO</t>
  </si>
  <si>
    <t>FUEL_EMI.ktCO2.DK.CHI.PHARM.PROCESSING_STEAM.STEAM.RFO</t>
  </si>
  <si>
    <t>FUEL_EMI.ktCO2.DK.CHI.PHARM.PROCESSING_STEAM.STEAM.OTHER</t>
  </si>
  <si>
    <t>FUEL_EMI.ktCO2.DK.CHI.PHARM.PROCESSING_STEAM.STEAM.NG_BIOGAS</t>
  </si>
  <si>
    <t>FUEL_EMI.ktCO2.DK.CHI.PHARM.PROCESSING_STEAM.STEAM.DERIVED</t>
  </si>
  <si>
    <t>FUEL_EMI.ktCO2.DK.CHI.PHARM.PROCESSING_STEAM.STEAM.BIOMASS_WASTE</t>
  </si>
  <si>
    <t>FUEL_EMI.ktCO2.DK.CHI.PHARM.PROCESSING_STEAM.STEAM.STEAM_DISTR</t>
  </si>
  <si>
    <t>FUEL_EMI.ktCO2.DK.CHI.PHARM.PROCESSING.MICROW.ELEC</t>
  </si>
  <si>
    <t>FUEL_EMI.ktCO2.DK.CHI.PHARM.PROC_HEAT.TOTAL.TOTAL</t>
  </si>
  <si>
    <t>FUEL_EMI.ktCO2.DK.CHI.PHARM.PROC_HEAT.THERM.TOTAL</t>
  </si>
  <si>
    <t>FUEL_EMI.ktCO2.DK.CHI.PHARM.PROC_HEAT.THERM.SOLIDS</t>
  </si>
  <si>
    <t>FUEL_EMI.ktCO2.DK.CHI.PHARM.PROC_HEAT.THERM.LPG</t>
  </si>
  <si>
    <t>FUEL_EMI.ktCO2.DK.CHI.PHARM.PROC_HEAT.THERM.DIESEL_LIQBIO</t>
  </si>
  <si>
    <t>FUEL_EMI.ktCO2.DK.CHI.PHARM.PROC_HEAT.THERM.RFO</t>
  </si>
  <si>
    <t>FUEL_EMI.ktCO2.DK.CHI.PHARM.PROC_HEAT.THERM.NG_BIOGAS</t>
  </si>
  <si>
    <t>FUEL_EMI.ktCO2.DK.CHI.PHARM.PROC_HEAT.ELEC.ELEC</t>
  </si>
  <si>
    <t>FUEL_EMI.ktCO2.DK.CHI.PHARM.PROC_COOL.THERM.NG_BIOGAS</t>
  </si>
  <si>
    <t>FUEL_EMI.ktCO2.DK.CHI.PHARM.PROC_COOL_STEAM.TOTAL.TOTAL</t>
  </si>
  <si>
    <t>FUEL_EMI.ktCO2.DK.CHI.PHARM.PROC_COOL_STEAM.STEAM.SOLIDS</t>
  </si>
  <si>
    <t>FUEL_EMI.ktCO2.DK.CHI.PHARM.PROC_COOL_STEAM.STEAM.RFG</t>
  </si>
  <si>
    <t>FUEL_EMI.ktCO2.DK.CHI.PHARM.PROC_COOL_STEAM.STEAM.LPG</t>
  </si>
  <si>
    <t>FUEL_EMI.ktCO2.DK.CHI.PHARM.PROC_COOL_STEAM.STEAM.DIESEL_LIQBIO</t>
  </si>
  <si>
    <t>FUEL_EMI.ktCO2.DK.CHI.PHARM.PROC_COOL_STEAM.STEAM.RFO</t>
  </si>
  <si>
    <t>FUEL_EMI.ktCO2.DK.CHI.PHARM.PROC_COOL_STEAM.STEAM.OTHER</t>
  </si>
  <si>
    <t>FUEL_EMI.ktCO2.DK.CHI.PHARM.PROC_COOL_STEAM.STEAM.NG_BIOGAS</t>
  </si>
  <si>
    <t>FUEL_EMI.ktCO2.DK.CHI.PHARM.PROC_COOL_STEAM.STEAM.DERIVED</t>
  </si>
  <si>
    <t>FUEL_EMI.ktCO2.DK.CHI.PHARM.PROC_COOL_STEAM.STEAM.BIOMASS_WASTE</t>
  </si>
  <si>
    <t>FUEL_EMI.ktCO2.DK.CHI.PHARM.PROC_COOL_STEAM.STEAM.STEAM_DISTR</t>
  </si>
  <si>
    <t>FUEL_EMI.ktCO2.DK.CHI.PHARM.PROC_COOL.ELEC.ELEC</t>
  </si>
  <si>
    <t>FUEL_EMI.ktCO2.DK.CHI.PHARM.GENERIC.MECH.ELEC</t>
  </si>
  <si>
    <t>Basic chemicals (over energy consumption, without process emissions)</t>
  </si>
  <si>
    <t>Other chemicals (without process emissions)</t>
  </si>
  <si>
    <t>VA.Meuro2015.DK.NMM.CEM</t>
  </si>
  <si>
    <t>VA.Meuro2015.DK.NMM.CER</t>
  </si>
  <si>
    <t>VA.Meuro2015.DK.NMM.GLASS</t>
  </si>
  <si>
    <t>Cement (kt)</t>
  </si>
  <si>
    <t>OUTPUT.kt.DK.NMM.CEM</t>
  </si>
  <si>
    <t>Ceramics &amp; other NMM (kt bricks eq.)</t>
  </si>
  <si>
    <t>OUTPUT.kt.DK.NMM.CER</t>
  </si>
  <si>
    <t>Glass production  (kt)</t>
  </si>
  <si>
    <t>OUTPUT.kt.DK.NMM.GLASS</t>
  </si>
  <si>
    <t>CAP.kt.DK.NMM.CEM</t>
  </si>
  <si>
    <t>CAP.kt.DK.NMM.CER</t>
  </si>
  <si>
    <t>CAP.kt.DK.NMM.GLASS</t>
  </si>
  <si>
    <t>NEWCAP.kt.DK.NMM.CEM</t>
  </si>
  <si>
    <t>NEWCAP.kt.DK.NMM.CER</t>
  </si>
  <si>
    <t>NEWCAP.kt.DK.NMM.GLASS</t>
  </si>
  <si>
    <t>FEC.ktoe.DK.NMM.TOTAL.TOTAL.TOTAL.TOTAL</t>
  </si>
  <si>
    <t>FEC.ktoe.DK.NMM.TOTAL.TOTAL.TOTAL.SOLIDS</t>
  </si>
  <si>
    <t>FEC.ktoe.DK.NMM.TOTAL.TOTAL.TOTAL.RFG</t>
  </si>
  <si>
    <t>FEC.ktoe.DK.NMM.TOTAL.TOTAL.TOTAL.LPG</t>
  </si>
  <si>
    <t>FEC.ktoe.DK.NMM.TOTAL.TOTAL.TOTAL.DIESEL</t>
  </si>
  <si>
    <t>FEC.ktoe.DK.NMM.TOTAL.TOTAL.TOTAL.RFO</t>
  </si>
  <si>
    <t>FEC.ktoe.DK.NMM.TOTAL.TOTAL.TOTAL.OTHER</t>
  </si>
  <si>
    <t>FEC.ktoe.DK.NMM.TOTAL.TOTAL.TOTAL.NG</t>
  </si>
  <si>
    <t>FEC.ktoe.DK.NMM.TOTAL.TOTAL.TOTAL.DERIVED</t>
  </si>
  <si>
    <t>FEC.ktoe.DK.NMM.TOTAL.TOTAL.TOTAL.BIOMASS_WASTE</t>
  </si>
  <si>
    <t>FEC.ktoe.DK.NMM.TOTAL.TOTAL.TOTAL.BIOGAS</t>
  </si>
  <si>
    <t>FEC.ktoe.DK.NMM.TOTAL.TOTAL.TOTAL.LIQBIO</t>
  </si>
  <si>
    <t>FEC.ktoe.DK.NMM.TOTAL.TOTAL.TOTAL.SOLAR</t>
  </si>
  <si>
    <t>FEC.ktoe.DK.NMM.TOTAL.TOTAL.TOTAL.GEO</t>
  </si>
  <si>
    <t>FEC.ktoe.DK.NMM.TOTAL.TOTAL.TOTAL.AMBIENT</t>
  </si>
  <si>
    <t>FEC.ktoe.DK.NMM.TOTAL.TOTAL.TOTAL.STEAM_DISTR</t>
  </si>
  <si>
    <t>FEC.ktoe.DK.NMM.TOTAL.TOTAL.TOTAL.ELEC</t>
  </si>
  <si>
    <t>Cement (including process emissions)</t>
  </si>
  <si>
    <t>Ceramics &amp; other NMM (including process emissions)</t>
  </si>
  <si>
    <t>Glass production (including process emissions)</t>
  </si>
  <si>
    <t>FEC.ktoe.DK.NMM.CEM.TOTAL.TOTAL.TOTAL</t>
  </si>
  <si>
    <t>FEC.ktoe.DK.NMM.CEM.LIGHT.GENERIC.ELEC</t>
  </si>
  <si>
    <t>FEC.ktoe.DK.NMM.CEM.AIRCOMP.GENERIC.ELEC</t>
  </si>
  <si>
    <t>FEC.ktoe.DK.NMM.CEM.MOTOR.GENERIC.ELEC</t>
  </si>
  <si>
    <t>FEC.ktoe.DK.NMM.CEM.FANS.GENERIC.ELEC</t>
  </si>
  <si>
    <t>FEC.ktoe.DK.NMM.CEM.LOW_ENTH.TOTAL.TOTAL</t>
  </si>
  <si>
    <t>FEC.ktoe.DK.NMM.CEM.LOW_ENTH.THERM.DIESEL_LIQBIO</t>
  </si>
  <si>
    <t>FEC.ktoe.DK.NMM.CEM.LOW_ENTH.THERM.NG_BIOGAS</t>
  </si>
  <si>
    <t>FEC.ktoe.DK.NMM.CEM.LOW_ENTH.THERM.SOLAR_GEO</t>
  </si>
  <si>
    <t>FEC.ktoe.DK.NMM.CEM.LOW_ENTH.HP.AMBIENT</t>
  </si>
  <si>
    <t>FEC.ktoe.DK.NMM.CEM.LOW_ENTH.THERM.ELEC</t>
  </si>
  <si>
    <t>Cement: Grinding, milling of raw material</t>
  </si>
  <si>
    <t>FEC.ktoe.DK.NMM.CEM.GRINDING_RAW.MECH.ELEC</t>
  </si>
  <si>
    <t>Cement: Pre-heating and pre-calcination</t>
  </si>
  <si>
    <t>FEC.ktoe.DK.NMM.CEM.PREHEAT.TOTAL.TOTAL</t>
  </si>
  <si>
    <t>FEC.ktoe.DK.NMM.CEM.PREHEAT.THERM.SOLIDS</t>
  </si>
  <si>
    <t>FEC.ktoe.DK.NMM.CEM.PREHEAT.THERM.LPG</t>
  </si>
  <si>
    <t>FEC.ktoe.DK.NMM.CEM.PREHEAT.THERM.DIESEL_LIQBIO</t>
  </si>
  <si>
    <t>FEC.ktoe.DK.NMM.CEM.PREHEAT.THERM.RFO</t>
  </si>
  <si>
    <t>FEC.ktoe.DK.NMM.CEM.PREHEAT.THERM.OTHER</t>
  </si>
  <si>
    <t>FEC.ktoe.DK.NMM.CEM.PREHEAT.THERM.NG_BIOGAS</t>
  </si>
  <si>
    <t>FEC.ktoe.DK.NMM.CEM.PREHEAT.THERM.BIOMASS_WASTE</t>
  </si>
  <si>
    <t>Cement: Clinker production (kilns)</t>
  </si>
  <si>
    <t>FEC.ktoe.DK.NMM.CEM.KILN.TOTAL.TOTAL</t>
  </si>
  <si>
    <t>FEC.ktoe.DK.NMM.CEM.KILN.THERM.SOLIDS</t>
  </si>
  <si>
    <t>FEC.ktoe.DK.NMM.CEM.KILN.THERM.LPG</t>
  </si>
  <si>
    <t>FEC.ktoe.DK.NMM.CEM.KILN.THERM.DIESEL_LIQBIO</t>
  </si>
  <si>
    <t>FEC.ktoe.DK.NMM.CEM.KILN.THERM.RFO</t>
  </si>
  <si>
    <t>FEC.ktoe.DK.NMM.CEM.KILN.THERM.OTHER</t>
  </si>
  <si>
    <t>FEC.ktoe.DK.NMM.CEM.KILN.THERM.NG_BIOGAS</t>
  </si>
  <si>
    <t>FEC.ktoe.DK.NMM.CEM.KILN.THERM.BIOMASS_WASTE</t>
  </si>
  <si>
    <t>Cement: Grinding, packaging and precasting</t>
  </si>
  <si>
    <t>Cement: Grinding, packaging and precasting (electricity)</t>
  </si>
  <si>
    <t>FEC.ktoe.DK.NMM.CEM.PRECAST.MECH.ELEC</t>
  </si>
  <si>
    <t>Cement: Precasting - Steam</t>
  </si>
  <si>
    <t>FEC.ktoe.DK.NMM.CEM.PRECAST_STEAM.TOTAL.TOTAL</t>
  </si>
  <si>
    <t>FEC.ktoe.DK.NMM.CEM.PRECAST_STEAM.STEAM.SOLIDS</t>
  </si>
  <si>
    <t>FEC.ktoe.DK.NMM.CEM.PRECAST_STEAM.STEAM.RFG</t>
  </si>
  <si>
    <t>FEC.ktoe.DK.NMM.CEM.PRECAST_STEAM.STEAM.LPG</t>
  </si>
  <si>
    <t>FEC.ktoe.DK.NMM.CEM.PRECAST_STEAM.STEAM.DIESEL_LIQBIO</t>
  </si>
  <si>
    <t>FEC.ktoe.DK.NMM.CEM.PRECAST_STEAM.STEAM.RFO</t>
  </si>
  <si>
    <t>FEC.ktoe.DK.NMM.CEM.PRECAST_STEAM.STEAM.OTHER</t>
  </si>
  <si>
    <t>FEC.ktoe.DK.NMM.CEM.PRECAST_STEAM.STEAM.NG_BIOGAS</t>
  </si>
  <si>
    <t>FEC.ktoe.DK.NMM.CEM.PRECAST_STEAM.STEAM.DERIVED</t>
  </si>
  <si>
    <t>FEC.ktoe.DK.NMM.CEM.PRECAST_STEAM.STEAM.BIOMASS_WASTE</t>
  </si>
  <si>
    <t>FEC.ktoe.DK.NMM.CEM.PRECAST_STEAM.STEAM.STEAM_DISTR</t>
  </si>
  <si>
    <t>FEC.ktoe.DK.NMM.CER.TOTAL.TOTAL.TOTAL</t>
  </si>
  <si>
    <t>FEC.ktoe.DK.NMM.CER.LIGHT.GENERIC.ELEC</t>
  </si>
  <si>
    <t>FEC.ktoe.DK.NMM.CER.AIRCOMP.GENERIC.ELEC</t>
  </si>
  <si>
    <t>FEC.ktoe.DK.NMM.CER.MOTOR.GENERIC.ELEC</t>
  </si>
  <si>
    <t>FEC.ktoe.DK.NMM.CER.FANS.GENERIC.ELEC</t>
  </si>
  <si>
    <t>FEC.ktoe.DK.NMM.CER.LOW_ENTH.TOTAL.TOTAL</t>
  </si>
  <si>
    <t>FEC.ktoe.DK.NMM.CER.LOW_ENTH.THERM.DIESEL_LIQBIO</t>
  </si>
  <si>
    <t>FEC.ktoe.DK.NMM.CER.LOW_ENTH.THERM.NG_BIOGAS</t>
  </si>
  <si>
    <t>FEC.ktoe.DK.NMM.CER.LOW_ENTH.THERM.SOLAR_GEO</t>
  </si>
  <si>
    <t>FEC.ktoe.DK.NMM.CER.LOW_ENTH.HP.AMBIENT</t>
  </si>
  <si>
    <t>FEC.ktoe.DK.NMM.CER.LOW_ENTH.THERM.ELEC</t>
  </si>
  <si>
    <t>Ceramics: Mixing of raw material</t>
  </si>
  <si>
    <t>FEC.ktoe.DK.NMM.CER.MIXING.MECH.ELEC</t>
  </si>
  <si>
    <t>Ceramics: Drying and sintering of raw material</t>
  </si>
  <si>
    <t>Ceramics: Thermal drying and sintering</t>
  </si>
  <si>
    <t>FEC.ktoe.DK.NMM.CER.DRYING.TOTAL.TOTAL</t>
  </si>
  <si>
    <t>FEC.ktoe.DK.NMM.CER.DRYING.THERM.SOLIDS</t>
  </si>
  <si>
    <t>FEC.ktoe.DK.NMM.CER.DRYING.THERM.LPG</t>
  </si>
  <si>
    <t>FEC.ktoe.DK.NMM.CER.DRYING.THERM.DIESEL_LIQBIO</t>
  </si>
  <si>
    <t>FEC.ktoe.DK.NMM.CER.DRYING.THERM.RFO</t>
  </si>
  <si>
    <t>FEC.ktoe.DK.NMM.CER.DRYING.THERM.NG_BIOGAS</t>
  </si>
  <si>
    <t>Ceramics: Steam drying and sintering</t>
  </si>
  <si>
    <t>FEC.ktoe.DK.NMM.CER.DRYING_STEAM.TOTAL.TOTAL</t>
  </si>
  <si>
    <t>FEC.ktoe.DK.NMM.CER.DRYING_STEAM.STEAM.SOLIDS</t>
  </si>
  <si>
    <t>FEC.ktoe.DK.NMM.CER.DRYING_STEAM.STEAM.RFG</t>
  </si>
  <si>
    <t>FEC.ktoe.DK.NMM.CER.DRYING_STEAM.STEAM.LPG</t>
  </si>
  <si>
    <t>FEC.ktoe.DK.NMM.CER.DRYING_STEAM.STEAM.DIESEL_LIQBIO</t>
  </si>
  <si>
    <t>FEC.ktoe.DK.NMM.CER.DRYING_STEAM.STEAM.RFO</t>
  </si>
  <si>
    <t>FEC.ktoe.DK.NMM.CER.DRYING_STEAM.STEAM.OTHER</t>
  </si>
  <si>
    <t>FEC.ktoe.DK.NMM.CER.DRYING_STEAM.STEAM.NG_BIOGAS</t>
  </si>
  <si>
    <t>FEC.ktoe.DK.NMM.CER.DRYING_STEAM.STEAM.DERIVED</t>
  </si>
  <si>
    <t>FEC.ktoe.DK.NMM.CER.DRYING_STEAM.STEAM.BIOMASS_WASTE</t>
  </si>
  <si>
    <t>FEC.ktoe.DK.NMM.CER.DRYING_STEAM.STEAM.STEAM_DISTR</t>
  </si>
  <si>
    <t>Ceramics: Microwave drying and sintering</t>
  </si>
  <si>
    <t>FEC.ktoe.DK.NMM.CER.DRYING_MICROW.MICROW.ELEC</t>
  </si>
  <si>
    <t>Ceramics: Primary production process</t>
  </si>
  <si>
    <t>Ceramics: Thermal kiln</t>
  </si>
  <si>
    <t>FEC.ktoe.DK.NMM.CER.KILN_THERM.TOTAL.TOTAL</t>
  </si>
  <si>
    <t>FEC.ktoe.DK.NMM.CER.KILN_THERM.THERM.SOLIDS</t>
  </si>
  <si>
    <t>FEC.ktoe.DK.NMM.CER.KILN_THERM.THERM.LPG</t>
  </si>
  <si>
    <t>FEC.ktoe.DK.NMM.CER.KILN_THERM.THERM.DIESEL_LIQBIO</t>
  </si>
  <si>
    <t>FEC.ktoe.DK.NMM.CER.KILN_THERM.THERM.RFO</t>
  </si>
  <si>
    <t>FEC.ktoe.DK.NMM.CER.KILN_THERM.THERM.OTHER</t>
  </si>
  <si>
    <t>FEC.ktoe.DK.NMM.CER.KILN_THERM.THERM.NG_BIOGAS</t>
  </si>
  <si>
    <t>FEC.ktoe.DK.NMM.CER.KILN_THERM.THERM.BIOMASS_WASTE</t>
  </si>
  <si>
    <t>Ceramics: Electric kiln</t>
  </si>
  <si>
    <t>FEC.ktoe.DK.NMM.CER.KILN_ELEC.ELEC.ELEC</t>
  </si>
  <si>
    <t>Ceramics: Product finishing</t>
  </si>
  <si>
    <t>Ceramics: Thermal furnace</t>
  </si>
  <si>
    <t>FEC.ktoe.DK.NMM.CER.FINISHING.TOTAL.TOTAL</t>
  </si>
  <si>
    <t>FEC.ktoe.DK.NMM.CER.FINISHING.THERM.SOLIDS</t>
  </si>
  <si>
    <t>FEC.ktoe.DK.NMM.CER.FINISHING.THERM.LPG</t>
  </si>
  <si>
    <t>FEC.ktoe.DK.NMM.CER.FINISHING.THERM.DIESEL_LIQBIO</t>
  </si>
  <si>
    <t>FEC.ktoe.DK.NMM.CER.FINISHING.THERM.RFO</t>
  </si>
  <si>
    <t>FEC.ktoe.DK.NMM.CER.FINISHING.THERM.NG_BIOGAS</t>
  </si>
  <si>
    <t>Ceramics: Electric furnace</t>
  </si>
  <si>
    <t>FEC.ktoe.DK.NMM.CER.FINISHING_ELEC.ELEC.ELEC</t>
  </si>
  <si>
    <t>FEC.ktoe.DK.NMM.GLASS.TOTAL.TOTAL.TOTAL</t>
  </si>
  <si>
    <t>FEC.ktoe.DK.NMM.GLASS.LIGHT.GENERIC.ELEC</t>
  </si>
  <si>
    <t>FEC.ktoe.DK.NMM.GLASS.AIRCOMP.GENERIC.ELEC</t>
  </si>
  <si>
    <t>FEC.ktoe.DK.NMM.GLASS.MOTOR.GENERIC.ELEC</t>
  </si>
  <si>
    <t>FEC.ktoe.DK.NMM.GLASS.FANS.GENERIC.ELEC</t>
  </si>
  <si>
    <t>FEC.ktoe.DK.NMM.GLASS.LOW_ENTH.TOTAL.TOTAL</t>
  </si>
  <si>
    <t>FEC.ktoe.DK.NMM.GLASS.LOW_ENTH.THERM.DIESEL_LIQBIO</t>
  </si>
  <si>
    <t>FEC.ktoe.DK.NMM.GLASS.LOW_ENTH.THERM.NG_BIOGAS</t>
  </si>
  <si>
    <t>FEC.ktoe.DK.NMM.GLASS.LOW_ENTH.THERM.SOLAR_GEO</t>
  </si>
  <si>
    <t>FEC.ktoe.DK.NMM.GLASS.LOW_ENTH.HP.AMBIENT</t>
  </si>
  <si>
    <t>FEC.ktoe.DK.NMM.GLASS.LOW_ENTH.THERM.ELEC</t>
  </si>
  <si>
    <t>Glass: Melting tank</t>
  </si>
  <si>
    <t>Glass: Thermal melting tank</t>
  </si>
  <si>
    <t>FEC.ktoe.DK.NMM.GLASS.MELTING.TOTAL.TOTAL</t>
  </si>
  <si>
    <t>FEC.ktoe.DK.NMM.GLASS.MELTING.THERM.SOLIDS</t>
  </si>
  <si>
    <t>FEC.ktoe.DK.NMM.GLASS.MELTING.THERM.LPG</t>
  </si>
  <si>
    <t>FEC.ktoe.DK.NMM.GLASS.MELTING.THERM.DIESEL_LIQBIO</t>
  </si>
  <si>
    <t>FEC.ktoe.DK.NMM.GLASS.MELTING.THERM.RFO</t>
  </si>
  <si>
    <t>FEC.ktoe.DK.NMM.GLASS.MELTING.THERM.NG_BIOGAS</t>
  </si>
  <si>
    <t>Glass: Electric melting tank</t>
  </si>
  <si>
    <t>FEC.ktoe.DK.NMM.GLASS.MELTING_ELEC.ELEC.ELEC</t>
  </si>
  <si>
    <t>Glass: Forming</t>
  </si>
  <si>
    <t>FEC.ktoe.DK.NMM.GLASS.FORMING.ELEC.ELEC</t>
  </si>
  <si>
    <t>Glass: Annealing</t>
  </si>
  <si>
    <t>Glass: Annealing - thermal</t>
  </si>
  <si>
    <t>FEC.ktoe.DK.NMM.GLASS.ANNEALING.TOTAL.TOTAL</t>
  </si>
  <si>
    <t>FEC.ktoe.DK.NMM.GLASS.ANNEALING.THERM.SOLIDS</t>
  </si>
  <si>
    <t>FEC.ktoe.DK.NMM.GLASS.ANNEALING.THERM.LPG</t>
  </si>
  <si>
    <t>FEC.ktoe.DK.NMM.GLASS.ANNEALING.THERM.DIESEL_LIQBIO</t>
  </si>
  <si>
    <t>FEC.ktoe.DK.NMM.GLASS.ANNEALING.THERM.RFO</t>
  </si>
  <si>
    <t>FEC.ktoe.DK.NMM.GLASS.ANNEALING.THERM.NG_BIOGAS</t>
  </si>
  <si>
    <t>Glass: Annealing - electric</t>
  </si>
  <si>
    <t>FEC.ktoe.DK.NMM.GLASS.ANNEALING_ELEC.ELEC.ELEC</t>
  </si>
  <si>
    <t>Glass: Finishing processes</t>
  </si>
  <si>
    <t>FEC.ktoe.DK.NMM.GLASS.FINISHING.ELEC.ELEC</t>
  </si>
  <si>
    <t>Cement: Grinding, packaging - electric</t>
  </si>
  <si>
    <t>Cement: Precasting - steam</t>
  </si>
  <si>
    <t>UED.ktoe.DK.NMM.CEM.TOTAL.TOTAL.TOTAL</t>
  </si>
  <si>
    <t>UED.ktoe.DK.NMM.CEM.LIGHT.GENERIC.ELEC</t>
  </si>
  <si>
    <t>UED.ktoe.DK.NMM.CEM.AIRCOMP.GENERIC.ELEC</t>
  </si>
  <si>
    <t>UED.ktoe.DK.NMM.CEM.MOTOR.GENERIC.ELEC</t>
  </si>
  <si>
    <t>UED.ktoe.DK.NMM.CEM.FANS.GENERIC.ELEC</t>
  </si>
  <si>
    <t>UED.ktoe.DK.NMM.CEM.LOW_ENTH.TOTAL.TOTAL</t>
  </si>
  <si>
    <t>UED.ktoe.DK.NMM.CEM.LOW_ENTH.THERM.DIESEL_LIQBIO</t>
  </si>
  <si>
    <t>UED.ktoe.DK.NMM.CEM.LOW_ENTH.THERM.NG_BIOGAS</t>
  </si>
  <si>
    <t>UED.ktoe.DK.NMM.CEM.LOW_ENTH.THERM.SOLAR_GEO</t>
  </si>
  <si>
    <t>UED.ktoe.DK.NMM.CEM.LOW_ENTH.HP.AMBIENT</t>
  </si>
  <si>
    <t>UED.ktoe.DK.NMM.CEM.LOW_ENTH.THERM.ELEC</t>
  </si>
  <si>
    <t>UED.ktoe.DK.NMM.CEM.GRINDING_RAW.MECH.ELEC</t>
  </si>
  <si>
    <t>UED.ktoe.DK.NMM.CEM.PREHEAT.TOTAL.TOTAL</t>
  </si>
  <si>
    <t>UED.ktoe.DK.NMM.CEM.PREHEAT.THERM.SOLIDS</t>
  </si>
  <si>
    <t>UED.ktoe.DK.NMM.CEM.PREHEAT.THERM.LPG</t>
  </si>
  <si>
    <t>UED.ktoe.DK.NMM.CEM.PREHEAT.THERM.DIESEL_LIQBIO</t>
  </si>
  <si>
    <t>UED.ktoe.DK.NMM.CEM.PREHEAT.THERM.RFO</t>
  </si>
  <si>
    <t>UED.ktoe.DK.NMM.CEM.PREHEAT.THERM.OTHER</t>
  </si>
  <si>
    <t>UED.ktoe.DK.NMM.CEM.PREHEAT.THERM.NG_BIOGAS</t>
  </si>
  <si>
    <t>UED.ktoe.DK.NMM.CEM.PREHEAT.THERM.BIOMASS_WASTE</t>
  </si>
  <si>
    <t>UED.ktoe.DK.NMM.CEM.KILN.TOTAL.TOTAL</t>
  </si>
  <si>
    <t>UED.ktoe.DK.NMM.CEM.KILN.THERM.SOLIDS</t>
  </si>
  <si>
    <t>UED.ktoe.DK.NMM.CEM.KILN.THERM.LPG</t>
  </si>
  <si>
    <t>UED.ktoe.DK.NMM.CEM.KILN.THERM.DIESEL_LIQBIO</t>
  </si>
  <si>
    <t>UED.ktoe.DK.NMM.CEM.KILN.THERM.RFO</t>
  </si>
  <si>
    <t>UED.ktoe.DK.NMM.CEM.KILN.THERM.OTHER</t>
  </si>
  <si>
    <t>UED.ktoe.DK.NMM.CEM.KILN.THERM.NG_BIOGAS</t>
  </si>
  <si>
    <t>UED.ktoe.DK.NMM.CEM.KILN.THERM.BIOMASS_WASTE</t>
  </si>
  <si>
    <t>UED.ktoe.DK.NMM.CEM.PRECAST.MECH.ELEC</t>
  </si>
  <si>
    <t>UED.ktoe.DK.NMM.CEM.PRECAST_STEAM.TOTAL.TOTAL</t>
  </si>
  <si>
    <t>UED.ktoe.DK.NMM.CEM.PRECAST_STEAM.STEAM.SOLIDS</t>
  </si>
  <si>
    <t>UED.ktoe.DK.NMM.CEM.PRECAST_STEAM.STEAM.RFG</t>
  </si>
  <si>
    <t>UED.ktoe.DK.NMM.CEM.PRECAST_STEAM.STEAM.LPG</t>
  </si>
  <si>
    <t>UED.ktoe.DK.NMM.CEM.PRECAST_STEAM.STEAM.DIESEL_LIQBIO</t>
  </si>
  <si>
    <t>UED.ktoe.DK.NMM.CEM.PRECAST_STEAM.STEAM.RFO</t>
  </si>
  <si>
    <t>UED.ktoe.DK.NMM.CEM.PRECAST_STEAM.STEAM.OTHER</t>
  </si>
  <si>
    <t>UED.ktoe.DK.NMM.CEM.PRECAST_STEAM.STEAM.NG_BIOGAS</t>
  </si>
  <si>
    <t>UED.ktoe.DK.NMM.CEM.PRECAST_STEAM.STEAM.DERIVED</t>
  </si>
  <si>
    <t>UED.ktoe.DK.NMM.CEM.PRECAST_STEAM.STEAM.BIOMASS_WASTE</t>
  </si>
  <si>
    <t>UED.ktoe.DK.NMM.CEM.PRECAST_STEAM.STEAM.STEAM_DISTR</t>
  </si>
  <si>
    <t>UED.ktoe.DK.NMM.CER.TOTAL.TOTAL.TOTAL</t>
  </si>
  <si>
    <t>UED.ktoe.DK.NMM.CER.LIGHT.GENERIC.ELEC</t>
  </si>
  <si>
    <t>UED.ktoe.DK.NMM.CER.AIRCOMP.GENERIC.ELEC</t>
  </si>
  <si>
    <t>UED.ktoe.DK.NMM.CER.MOTOR.GENERIC.ELEC</t>
  </si>
  <si>
    <t>UED.ktoe.DK.NMM.CER.FANS.GENERIC.ELEC</t>
  </si>
  <si>
    <t>UED.ktoe.DK.NMM.CER.LOW_ENTH.TOTAL.TOTAL</t>
  </si>
  <si>
    <t>UED.ktoe.DK.NMM.CER.LOW_ENTH.THERM.DIESEL_LIQBIO</t>
  </si>
  <si>
    <t>UED.ktoe.DK.NMM.CER.LOW_ENTH.THERM.NG_BIOGAS</t>
  </si>
  <si>
    <t>UED.ktoe.DK.NMM.CER.LOW_ENTH.THERM.SOLAR_GEO</t>
  </si>
  <si>
    <t>UED.ktoe.DK.NMM.CER.LOW_ENTH.HP.AMBIENT</t>
  </si>
  <si>
    <t>UED.ktoe.DK.NMM.CER.LOW_ENTH.THERM.ELEC</t>
  </si>
  <si>
    <t>UED.ktoe.DK.NMM.CER.MIXING.MECH.ELEC</t>
  </si>
  <si>
    <t>UED.ktoe.DK.NMM.CER.DRYING.TOTAL.TOTAL</t>
  </si>
  <si>
    <t>UED.ktoe.DK.NMM.CER.DRYING.THERM.SOLIDS</t>
  </si>
  <si>
    <t>UED.ktoe.DK.NMM.CER.DRYING.THERM.LPG</t>
  </si>
  <si>
    <t>UED.ktoe.DK.NMM.CER.DRYING.THERM.DIESEL_LIQBIO</t>
  </si>
  <si>
    <t>UED.ktoe.DK.NMM.CER.DRYING.THERM.RFO</t>
  </si>
  <si>
    <t>UED.ktoe.DK.NMM.CER.DRYING.THERM.NG_BIOGAS</t>
  </si>
  <si>
    <t>UED.ktoe.DK.NMM.CER.DRYING_STEAM.TOTAL.TOTAL</t>
  </si>
  <si>
    <t>UED.ktoe.DK.NMM.CER.DRYING_STEAM.STEAM.SOLIDS</t>
  </si>
  <si>
    <t>UED.ktoe.DK.NMM.CER.DRYING_STEAM.STEAM.RFG</t>
  </si>
  <si>
    <t>UED.ktoe.DK.NMM.CER.DRYING_STEAM.STEAM.LPG</t>
  </si>
  <si>
    <t>UED.ktoe.DK.NMM.CER.DRYING_STEAM.STEAM.DIESEL_LIQBIO</t>
  </si>
  <si>
    <t>UED.ktoe.DK.NMM.CER.DRYING_STEAM.STEAM.RFO</t>
  </si>
  <si>
    <t>UED.ktoe.DK.NMM.CER.DRYING_STEAM.STEAM.OTHER</t>
  </si>
  <si>
    <t>UED.ktoe.DK.NMM.CER.DRYING_STEAM.STEAM.NG_BIOGAS</t>
  </si>
  <si>
    <t>UED.ktoe.DK.NMM.CER.DRYING_STEAM.STEAM.DERIVED</t>
  </si>
  <si>
    <t>UED.ktoe.DK.NMM.CER.DRYING_STEAM.STEAM.BIOMASS_WASTE</t>
  </si>
  <si>
    <t>UED.ktoe.DK.NMM.CER.DRYING_STEAM.STEAM.STEAM_DISTR</t>
  </si>
  <si>
    <t>UED.ktoe.DK.NMM.CER.DRYING_MICROW.MICROW.ELEC</t>
  </si>
  <si>
    <t>UED.ktoe.DK.NMM.CER.KILN_THERM.TOTAL.TOTAL</t>
  </si>
  <si>
    <t>UED.ktoe.DK.NMM.CER.KILN_THERM.THERM.SOLIDS</t>
  </si>
  <si>
    <t>UED.ktoe.DK.NMM.CER.KILN_THERM.THERM.LPG</t>
  </si>
  <si>
    <t>UED.ktoe.DK.NMM.CER.KILN_THERM.THERM.DIESEL_LIQBIO</t>
  </si>
  <si>
    <t>UED.ktoe.DK.NMM.CER.KILN_THERM.THERM.RFO</t>
  </si>
  <si>
    <t>UED.ktoe.DK.NMM.CER.KILN_THERM.THERM.OTHER</t>
  </si>
  <si>
    <t>UED.ktoe.DK.NMM.CER.KILN_THERM.THERM.NG_BIOGAS</t>
  </si>
  <si>
    <t>UED.ktoe.DK.NMM.CER.KILN_THERM.THERM.BIOMASS_WASTE</t>
  </si>
  <si>
    <t>UED.ktoe.DK.NMM.CER.KILN_ELEC.ELEC.ELEC</t>
  </si>
  <si>
    <t>UED.ktoe.DK.NMM.CER.FINISHING.TOTAL.TOTAL</t>
  </si>
  <si>
    <t>UED.ktoe.DK.NMM.CER.FINISHING.THERM.SOLIDS</t>
  </si>
  <si>
    <t>UED.ktoe.DK.NMM.CER.FINISHING.THERM.LPG</t>
  </si>
  <si>
    <t>UED.ktoe.DK.NMM.CER.FINISHING.THERM.DIESEL_LIQBIO</t>
  </si>
  <si>
    <t>UED.ktoe.DK.NMM.CER.FINISHING.THERM.RFO</t>
  </si>
  <si>
    <t>UED.ktoe.DK.NMM.CER.FINISHING.THERM.NG_BIOGAS</t>
  </si>
  <si>
    <t>UED.ktoe.DK.NMM.CER.FINISHING_ELEC.ELEC.ELEC</t>
  </si>
  <si>
    <t>UED.ktoe.DK.NMM.GLASS.TOTAL.TOTAL.TOTAL</t>
  </si>
  <si>
    <t>UED.ktoe.DK.NMM.GLASS.LIGHT.GENERIC.ELEC</t>
  </si>
  <si>
    <t>UED.ktoe.DK.NMM.GLASS.AIRCOMP.GENERIC.ELEC</t>
  </si>
  <si>
    <t>UED.ktoe.DK.NMM.GLASS.MOTOR.GENERIC.ELEC</t>
  </si>
  <si>
    <t>UED.ktoe.DK.NMM.GLASS.FANS.GENERIC.ELEC</t>
  </si>
  <si>
    <t>UED.ktoe.DK.NMM.GLASS.LOW_ENTH.TOTAL.TOTAL</t>
  </si>
  <si>
    <t>UED.ktoe.DK.NMM.GLASS.LOW_ENTH.THERM.DIESEL_LIQBIO</t>
  </si>
  <si>
    <t>UED.ktoe.DK.NMM.GLASS.LOW_ENTH.THERM.NG_BIOGAS</t>
  </si>
  <si>
    <t>UED.ktoe.DK.NMM.GLASS.LOW_ENTH.THERM.SOLAR_GEO</t>
  </si>
  <si>
    <t>UED.ktoe.DK.NMM.GLASS.LOW_ENTH.HP.AMBIENT</t>
  </si>
  <si>
    <t>UED.ktoe.DK.NMM.GLASS.LOW_ENTH.THERM.ELEC</t>
  </si>
  <si>
    <t>UED.ktoe.DK.NMM.GLASS.MELTING.TOTAL.TOTAL</t>
  </si>
  <si>
    <t>UED.ktoe.DK.NMM.GLASS.MELTING.THERM.SOLIDS</t>
  </si>
  <si>
    <t>UED.ktoe.DK.NMM.GLASS.MELTING.THERM.LPG</t>
  </si>
  <si>
    <t>UED.ktoe.DK.NMM.GLASS.MELTING.THERM.DIESEL_LIQBIO</t>
  </si>
  <si>
    <t>UED.ktoe.DK.NMM.GLASS.MELTING.THERM.RFO</t>
  </si>
  <si>
    <t>UED.ktoe.DK.NMM.GLASS.MELTING.THERM.NG_BIOGAS</t>
  </si>
  <si>
    <t>UED.ktoe.DK.NMM.GLASS.MELTING_ELEC.ELEC.ELEC</t>
  </si>
  <si>
    <t>UED.ktoe.DK.NMM.GLASS.FORMING.ELEC.ELEC</t>
  </si>
  <si>
    <t>UED.ktoe.DK.NMM.GLASS.ANNEALING.TOTAL.TOTAL</t>
  </si>
  <si>
    <t>UED.ktoe.DK.NMM.GLASS.ANNEALING.THERM.SOLIDS</t>
  </si>
  <si>
    <t>UED.ktoe.DK.NMM.GLASS.ANNEALING.THERM.LPG</t>
  </si>
  <si>
    <t>UED.ktoe.DK.NMM.GLASS.ANNEALING.THERM.DIESEL_LIQBIO</t>
  </si>
  <si>
    <t>UED.ktoe.DK.NMM.GLASS.ANNEALING.THERM.RFO</t>
  </si>
  <si>
    <t>UED.ktoe.DK.NMM.GLASS.ANNEALING.THERM.NG_BIOGAS</t>
  </si>
  <si>
    <t>UED.ktoe.DK.NMM.GLASS.ANNEALING_ELEC.ELEC.ELEC</t>
  </si>
  <si>
    <t>UED.ktoe.DK.NMM.GLASS.FINISHING.ELEC.ELEC</t>
  </si>
  <si>
    <t>FUEL_EMI.ktCO2.DK.NMM.CEM.LIGHT.GENERIC.ELEC</t>
  </si>
  <si>
    <t>FUEL_EMI.ktCO2.DK.NMM.CEM.AIRCOMP.GENERIC.ELEC</t>
  </si>
  <si>
    <t>FUEL_EMI.ktCO2.DK.NMM.CEM.MOTOR.GENERIC.ELEC</t>
  </si>
  <si>
    <t>FUEL_EMI.ktCO2.DK.NMM.CEM.FANS.GENERIC.ELEC</t>
  </si>
  <si>
    <t>FUEL_EMI.ktCO2.DK.NMM.CEM.LOW_ENTH.TOTAL.TOTAL</t>
  </si>
  <si>
    <t>FUEL_EMI.ktCO2.DK.NMM.CEM.LOW_ENTH.THERM.DIESEL_LIQBIO</t>
  </si>
  <si>
    <t>FUEL_EMI.ktCO2.DK.NMM.CEM.LOW_ENTH.THERM.NG_BIOGAS</t>
  </si>
  <si>
    <t>FUEL_EMI.ktCO2.DK.NMM.CEM.LOW_ENTH.THERM.SOLAR_GEO</t>
  </si>
  <si>
    <t>FUEL_EMI.ktCO2.DK.NMM.CEM.LOW_ENTH.HP.AMBIENT</t>
  </si>
  <si>
    <t>FUEL_EMI.ktCO2.DK.NMM.CEM.LOW_ENTH.THERM.ELEC</t>
  </si>
  <si>
    <t>FUEL_EMI.ktCO2.DK.NMM.CEM.GRINDING_RAW.MECH.ELEC</t>
  </si>
  <si>
    <t>FUEL_EMI.ktCO2.DK.NMM.CEM.PREHEAT.TOTAL.TOTAL</t>
  </si>
  <si>
    <t>FUEL_EMI.ktCO2.DK.NMM.CEM.PREHEAT.THERM.SOLIDS</t>
  </si>
  <si>
    <t>FUEL_EMI.ktCO2.DK.NMM.CEM.PREHEAT.THERM.LPG</t>
  </si>
  <si>
    <t>FUEL_EMI.ktCO2.DK.NMM.CEM.PREHEAT.THERM.DIESEL_LIQBIO</t>
  </si>
  <si>
    <t>FUEL_EMI.ktCO2.DK.NMM.CEM.PREHEAT.THERM.RFO</t>
  </si>
  <si>
    <t>FUEL_EMI.ktCO2.DK.NMM.CEM.PREHEAT.THERM.OTHER</t>
  </si>
  <si>
    <t>FUEL_EMI.ktCO2.DK.NMM.CEM.PREHEAT.THERM.NG_BIOGAS</t>
  </si>
  <si>
    <t>FUEL_EMI.ktCO2.DK.NMM.CEM.PREHEAT.THERM.BIOMASS_WASTE</t>
  </si>
  <si>
    <t>FUEL_EMI.ktCO2.DK.NMM.CEM.KILN.TOTAL.TOTAL</t>
  </si>
  <si>
    <t>FUEL_EMI.ktCO2.DK.NMM.CEM.KILN.THERM.SOLIDS</t>
  </si>
  <si>
    <t>FUEL_EMI.ktCO2.DK.NMM.CEM.KILN.THERM.LPG</t>
  </si>
  <si>
    <t>FUEL_EMI.ktCO2.DK.NMM.CEM.KILN.THERM.DIESEL_LIQBIO</t>
  </si>
  <si>
    <t>FUEL_EMI.ktCO2.DK.NMM.CEM.KILN.THERM.RFO</t>
  </si>
  <si>
    <t>FUEL_EMI.ktCO2.DK.NMM.CEM.KILN.THERM.OTHER</t>
  </si>
  <si>
    <t>FUEL_EMI.ktCO2.DK.NMM.CEM.KILN.THERM.NG_BIOGAS</t>
  </si>
  <si>
    <t>FUEL_EMI.ktCO2.DK.NMM.CEM.KILN.THERM.BIOMASS_WASTE</t>
  </si>
  <si>
    <t>FUEL_EMI.ktCO2.DK.NMM.CEM.PRECAST.MECH.ELEC</t>
  </si>
  <si>
    <t>FUEL_EMI.ktCO2.DK.NMM.CEM.PRECAST_STEAM.TOTAL.TOTAL</t>
  </si>
  <si>
    <t>FUEL_EMI.ktCO2.DK.NMM.CEM.PRECAST_STEAM.STEAM.SOLIDS</t>
  </si>
  <si>
    <t>FUEL_EMI.ktCO2.DK.NMM.CEM.PRECAST_STEAM.STEAM.RFG</t>
  </si>
  <si>
    <t>FUEL_EMI.ktCO2.DK.NMM.CEM.PRECAST_STEAM.STEAM.LPG</t>
  </si>
  <si>
    <t>FUEL_EMI.ktCO2.DK.NMM.CEM.PRECAST_STEAM.STEAM.DIESEL_LIQBIO</t>
  </si>
  <si>
    <t>FUEL_EMI.ktCO2.DK.NMM.CEM.PRECAST_STEAM.STEAM.RFO</t>
  </si>
  <si>
    <t>FUEL_EMI.ktCO2.DK.NMM.CEM.PRECAST_STEAM.STEAM.OTHER</t>
  </si>
  <si>
    <t>FUEL_EMI.ktCO2.DK.NMM.CEM.PRECAST_STEAM.STEAM.NG_BIOGAS</t>
  </si>
  <si>
    <t>FUEL_EMI.ktCO2.DK.NMM.CEM.PRECAST_STEAM.STEAM.DERIVED</t>
  </si>
  <si>
    <t>FUEL_EMI.ktCO2.DK.NMM.CEM.PRECAST_STEAM.STEAM.BIOMASS_WASTE</t>
  </si>
  <si>
    <t>FUEL_EMI.ktCO2.DK.NMM.CEM.PRECAST_STEAM.STEAM.STEAM_DISTR</t>
  </si>
  <si>
    <t>PROCESS_EMI.ktCO2.DK.NMM.CEM</t>
  </si>
  <si>
    <t>FUEL_EMI.ktCO2.DK.NMM.CER.LIGHT.GENERIC.ELEC</t>
  </si>
  <si>
    <t>FUEL_EMI.ktCO2.DK.NMM.CER.AIRCOMP.GENERIC.ELEC</t>
  </si>
  <si>
    <t>FUEL_EMI.ktCO2.DK.NMM.CER.MOTOR.GENERIC.ELEC</t>
  </si>
  <si>
    <t>FUEL_EMI.ktCO2.DK.NMM.CER.FANS.GENERIC.ELEC</t>
  </si>
  <si>
    <t>FUEL_EMI.ktCO2.DK.NMM.CER.LOW_ENTH.TOTAL.TOTAL</t>
  </si>
  <si>
    <t>FUEL_EMI.ktCO2.DK.NMM.CER.LOW_ENTH.THERM.DIESEL_LIQBIO</t>
  </si>
  <si>
    <t>FUEL_EMI.ktCO2.DK.NMM.CER.LOW_ENTH.THERM.NG_BIOGAS</t>
  </si>
  <si>
    <t>FUEL_EMI.ktCO2.DK.NMM.CER.LOW_ENTH.THERM.SOLAR_GEO</t>
  </si>
  <si>
    <t>FUEL_EMI.ktCO2.DK.NMM.CER.LOW_ENTH.HP.AMBIENT</t>
  </si>
  <si>
    <t>FUEL_EMI.ktCO2.DK.NMM.CER.LOW_ENTH.THERM.ELEC</t>
  </si>
  <si>
    <t>FUEL_EMI.ktCO2.DK.NMM.CER.MIXING.MECH.ELEC</t>
  </si>
  <si>
    <t>FUEL_EMI.ktCO2.DK.NMM.CER.DRYING.TOTAL.TOTAL</t>
  </si>
  <si>
    <t>FUEL_EMI.ktCO2.DK.NMM.CER.DRYING.THERM.SOLIDS</t>
  </si>
  <si>
    <t>FUEL_EMI.ktCO2.DK.NMM.CER.DRYING.THERM.LPG</t>
  </si>
  <si>
    <t>FUEL_EMI.ktCO2.DK.NMM.CER.DRYING.THERM.DIESEL_LIQBIO</t>
  </si>
  <si>
    <t>FUEL_EMI.ktCO2.DK.NMM.CER.DRYING.THERM.RFO</t>
  </si>
  <si>
    <t>FUEL_EMI.ktCO2.DK.NMM.CER.DRYING.THERM.NG_BIOGAS</t>
  </si>
  <si>
    <t>FUEL_EMI.ktCO2.DK.NMM.CER.DRYING_STEAM.TOTAL.TOTAL</t>
  </si>
  <si>
    <t>FUEL_EMI.ktCO2.DK.NMM.CER.DRYING_STEAM.STEAM.SOLIDS</t>
  </si>
  <si>
    <t>FUEL_EMI.ktCO2.DK.NMM.CER.DRYING_STEAM.STEAM.RFG</t>
  </si>
  <si>
    <t>FUEL_EMI.ktCO2.DK.NMM.CER.DRYING_STEAM.STEAM.LPG</t>
  </si>
  <si>
    <t>FUEL_EMI.ktCO2.DK.NMM.CER.DRYING_STEAM.STEAM.DIESEL_LIQBIO</t>
  </si>
  <si>
    <t>FUEL_EMI.ktCO2.DK.NMM.CER.DRYING_STEAM.STEAM.RFO</t>
  </si>
  <si>
    <t>FUEL_EMI.ktCO2.DK.NMM.CER.DRYING_STEAM.STEAM.OTHER</t>
  </si>
  <si>
    <t>FUEL_EMI.ktCO2.DK.NMM.CER.DRYING_STEAM.STEAM.NG_BIOGAS</t>
  </si>
  <si>
    <t>FUEL_EMI.ktCO2.DK.NMM.CER.DRYING_STEAM.STEAM.DERIVED</t>
  </si>
  <si>
    <t>FUEL_EMI.ktCO2.DK.NMM.CER.DRYING_STEAM.STEAM.BIOMASS_WASTE</t>
  </si>
  <si>
    <t>FUEL_EMI.ktCO2.DK.NMM.CER.DRYING_STEAM.STEAM.STEAM_DISTR</t>
  </si>
  <si>
    <t>FUEL_EMI.ktCO2.DK.NMM.CER.DRYING_MICROW.MICROW.ELEC</t>
  </si>
  <si>
    <t>FUEL_EMI.ktCO2.DK.NMM.CER.KILN_THERM.TOTAL.TOTAL</t>
  </si>
  <si>
    <t>FUEL_EMI.ktCO2.DK.NMM.CER.KILN_THERM.THERM.SOLIDS</t>
  </si>
  <si>
    <t>FUEL_EMI.ktCO2.DK.NMM.CER.KILN_THERM.THERM.LPG</t>
  </si>
  <si>
    <t>FUEL_EMI.ktCO2.DK.NMM.CER.KILN_THERM.THERM.DIESEL_LIQBIO</t>
  </si>
  <si>
    <t>FUEL_EMI.ktCO2.DK.NMM.CER.KILN_THERM.THERM.RFO</t>
  </si>
  <si>
    <t>FUEL_EMI.ktCO2.DK.NMM.CER.KILN_THERM.THERM.OTHER</t>
  </si>
  <si>
    <t>FUEL_EMI.ktCO2.DK.NMM.CER.KILN_THERM.THERM.NG_BIOGAS</t>
  </si>
  <si>
    <t>FUEL_EMI.ktCO2.DK.NMM.CER.KILN_THERM.THERM.BIOMASS_WASTE</t>
  </si>
  <si>
    <t>FUEL_EMI.ktCO2.DK.NMM.CER.KILN_ELEC.ELEC.ELEC</t>
  </si>
  <si>
    <t>FUEL_EMI.ktCO2.DK.NMM.CER.FINISHING.TOTAL.TOTAL</t>
  </si>
  <si>
    <t>FUEL_EMI.ktCO2.DK.NMM.CER.FINISHING.THERM.SOLIDS</t>
  </si>
  <si>
    <t>FUEL_EMI.ktCO2.DK.NMM.CER.FINISHING.THERM.LPG</t>
  </si>
  <si>
    <t>FUEL_EMI.ktCO2.DK.NMM.CER.FINISHING.THERM.DIESEL_LIQBIO</t>
  </si>
  <si>
    <t>FUEL_EMI.ktCO2.DK.NMM.CER.FINISHING.THERM.RFO</t>
  </si>
  <si>
    <t>FUEL_EMI.ktCO2.DK.NMM.CER.FINISHING.THERM.NG_BIOGAS</t>
  </si>
  <si>
    <t>FUEL_EMI.ktCO2.DK.NMM.CER.FINISHING_ELEC.ELEC.ELEC</t>
  </si>
  <si>
    <t>PROCESS_EMI.ktCO2.DK.NMM.CER</t>
  </si>
  <si>
    <t>FUEL_EMI.ktCO2.DK.NMM.GLASS.LIGHT.GENERIC.ELEC</t>
  </si>
  <si>
    <t>FUEL_EMI.ktCO2.DK.NMM.GLASS.AIRCOMP.GENERIC.ELEC</t>
  </si>
  <si>
    <t>FUEL_EMI.ktCO2.DK.NMM.GLASS.MOTOR.GENERIC.ELEC</t>
  </si>
  <si>
    <t>FUEL_EMI.ktCO2.DK.NMM.GLASS.FANS.GENERIC.ELEC</t>
  </si>
  <si>
    <t>FUEL_EMI.ktCO2.DK.NMM.GLASS.LOW_ENTH.TOTAL.TOTAL</t>
  </si>
  <si>
    <t>FUEL_EMI.ktCO2.DK.NMM.GLASS.LOW_ENTH.THERM.DIESEL_LIQBIO</t>
  </si>
  <si>
    <t>FUEL_EMI.ktCO2.DK.NMM.GLASS.LOW_ENTH.THERM.NG_BIOGAS</t>
  </si>
  <si>
    <t>FUEL_EMI.ktCO2.DK.NMM.GLASS.LOW_ENTH.THERM.SOLAR_GEO</t>
  </si>
  <si>
    <t>FUEL_EMI.ktCO2.DK.NMM.GLASS.LOW_ENTH.HP.AMBIENT</t>
  </si>
  <si>
    <t>FUEL_EMI.ktCO2.DK.NMM.GLASS.LOW_ENTH.THERM.ELEC</t>
  </si>
  <si>
    <t>FUEL_EMI.ktCO2.DK.NMM.GLASS.MELTING.TOTAL.TOTAL</t>
  </si>
  <si>
    <t>FUEL_EMI.ktCO2.DK.NMM.GLASS.MELTING.THERM.SOLIDS</t>
  </si>
  <si>
    <t>FUEL_EMI.ktCO2.DK.NMM.GLASS.MELTING.THERM.LPG</t>
  </si>
  <si>
    <t>FUEL_EMI.ktCO2.DK.NMM.GLASS.MELTING.THERM.DIESEL_LIQBIO</t>
  </si>
  <si>
    <t>FUEL_EMI.ktCO2.DK.NMM.GLASS.MELTING.THERM.RFO</t>
  </si>
  <si>
    <t>FUEL_EMI.ktCO2.DK.NMM.GLASS.MELTING.THERM.NG_BIOGAS</t>
  </si>
  <si>
    <t>FUEL_EMI.ktCO2.DK.NMM.GLASS.MELTING_ELEC.ELEC.ELEC</t>
  </si>
  <si>
    <t>FUEL_EMI.ktCO2.DK.NMM.GLASS.FORMING.ELEC.ELEC</t>
  </si>
  <si>
    <t>FUEL_EMI.ktCO2.DK.NMM.GLASS.ANNEALING.TOTAL.TOTAL</t>
  </si>
  <si>
    <t>FUEL_EMI.ktCO2.DK.NMM.GLASS.ANNEALING.THERM.SOLIDS</t>
  </si>
  <si>
    <t>FUEL_EMI.ktCO2.DK.NMM.GLASS.ANNEALING.THERM.LPG</t>
  </si>
  <si>
    <t>FUEL_EMI.ktCO2.DK.NMM.GLASS.ANNEALING.THERM.DIESEL_LIQBIO</t>
  </si>
  <si>
    <t>FUEL_EMI.ktCO2.DK.NMM.GLASS.ANNEALING.THERM.RFO</t>
  </si>
  <si>
    <t>FUEL_EMI.ktCO2.DK.NMM.GLASS.ANNEALING.THERM.NG_BIOGAS</t>
  </si>
  <si>
    <t>FUEL_EMI.ktCO2.DK.NMM.GLASS.ANNEALING_ELEC.ELEC.ELEC</t>
  </si>
  <si>
    <t>FUEL_EMI.ktCO2.DK.NMM.GLASS.FINISHING.ELEC.ELEC</t>
  </si>
  <si>
    <t>PROCESS_EMI.ktCO2.DK.NMM.GLASS</t>
  </si>
  <si>
    <t>Cement (without process emissions)</t>
  </si>
  <si>
    <t>Cement: Grinding, packaging</t>
  </si>
  <si>
    <t>Ceramics &amp; other NMM (without process emissions)</t>
  </si>
  <si>
    <t>Glass production (without process emissions)</t>
  </si>
  <si>
    <t>Paper and paper products</t>
  </si>
  <si>
    <t>VA.Meuro2015.DK.PPA.PULP</t>
  </si>
  <si>
    <t>VA.Meuro2015.DK.PPA.PAPER</t>
  </si>
  <si>
    <t>VA.Meuro2015.DK.PPA.PRINT</t>
  </si>
  <si>
    <t>Pulp production (kt)</t>
  </si>
  <si>
    <t>OUTPUT.kt.DK.PPA.PULP</t>
  </si>
  <si>
    <t>Paper production  (kt)</t>
  </si>
  <si>
    <t>OUTPUT.kt.DK.PPA.PAPER</t>
  </si>
  <si>
    <t>Printing and media reproduction (kt paper eq.)</t>
  </si>
  <si>
    <t>OUTPUT.kt.DK.PPA.PRINT</t>
  </si>
  <si>
    <t>CAP.kt.DK.PPA.PULP</t>
  </si>
  <si>
    <t>CAP.kt.DK.PPA.PAPER</t>
  </si>
  <si>
    <t>CAP.kt.DK.PPA.PRINT</t>
  </si>
  <si>
    <t>NEWCAP.kt.DK.PPA.PULP</t>
  </si>
  <si>
    <t>NEWCAP.kt.DK.PPA.PAPER</t>
  </si>
  <si>
    <t>NEWCAP.kt.DK.PPA.PRINT</t>
  </si>
  <si>
    <t>FEC.ktoe.DK.PPA.TOTAL.TOTAL.TOTAL.TOTAL</t>
  </si>
  <si>
    <t>FEC.ktoe.DK.PPA.TOTAL.TOTAL.TOTAL.SOLIDS</t>
  </si>
  <si>
    <t>FEC.ktoe.DK.PPA.TOTAL.TOTAL.TOTAL.RFG</t>
  </si>
  <si>
    <t>FEC.ktoe.DK.PPA.TOTAL.TOTAL.TOTAL.LPG</t>
  </si>
  <si>
    <t>FEC.ktoe.DK.PPA.TOTAL.TOTAL.TOTAL.DIESEL</t>
  </si>
  <si>
    <t>FEC.ktoe.DK.PPA.TOTAL.TOTAL.TOTAL.RFO</t>
  </si>
  <si>
    <t>FEC.ktoe.DK.PPA.TOTAL.TOTAL.TOTAL.OTHER</t>
  </si>
  <si>
    <t>FEC.ktoe.DK.PPA.TOTAL.TOTAL.TOTAL.NG</t>
  </si>
  <si>
    <t>FEC.ktoe.DK.PPA.TOTAL.TOTAL.TOTAL.DERIVED</t>
  </si>
  <si>
    <t>FEC.ktoe.DK.PPA.TOTAL.TOTAL.TOTAL.BIOMASS_WASTE</t>
  </si>
  <si>
    <t>FEC.ktoe.DK.PPA.TOTAL.TOTAL.TOTAL.BIOGAS</t>
  </si>
  <si>
    <t>FEC.ktoe.DK.PPA.TOTAL.TOTAL.TOTAL.LIQBIO</t>
  </si>
  <si>
    <t>FEC.ktoe.DK.PPA.TOTAL.TOTAL.TOTAL.SOLAR</t>
  </si>
  <si>
    <t>FEC.ktoe.DK.PPA.TOTAL.TOTAL.TOTAL.GEO</t>
  </si>
  <si>
    <t>FEC.ktoe.DK.PPA.TOTAL.TOTAL.TOTAL.AMBIENT</t>
  </si>
  <si>
    <t>FEC.ktoe.DK.PPA.TOTAL.TOTAL.TOTAL.STEAM_DISTR</t>
  </si>
  <si>
    <t>FEC.ktoe.DK.PPA.TOTAL.TOTAL.TOTAL.ELEC</t>
  </si>
  <si>
    <t>FEC.ktoe.DK.PPA.PULP.TOTAL.TOTAL.TOTAL</t>
  </si>
  <si>
    <t>FEC.ktoe.DK.PPA.PULP.LIGHT.GENERIC.ELEC</t>
  </si>
  <si>
    <t>FEC.ktoe.DK.PPA.PULP.AIRCOMP.GENERIC.ELEC</t>
  </si>
  <si>
    <t>FEC.ktoe.DK.PPA.PULP.MOTOR.GENERIC.ELEC</t>
  </si>
  <si>
    <t>FEC.ktoe.DK.PPA.PULP.FANS.GENERIC.ELEC</t>
  </si>
  <si>
    <t>FEC.ktoe.DK.PPA.PULP.LOW_ENTH.TOTAL.TOTAL</t>
  </si>
  <si>
    <t>FEC.ktoe.DK.PPA.PULP.LOW_ENTH.THERM.DIESEL_LIQBIO</t>
  </si>
  <si>
    <t>FEC.ktoe.DK.PPA.PULP.LOW_ENTH.THERM.NG_BIOGAS</t>
  </si>
  <si>
    <t>FEC.ktoe.DK.PPA.PULP.LOW_ENTH.THERM.SOLAR_GEO</t>
  </si>
  <si>
    <t>FEC.ktoe.DK.PPA.PULP.LOW_ENTH.HP.AMBIENT</t>
  </si>
  <si>
    <t>FEC.ktoe.DK.PPA.PULP.LOW_ENTH.THERM.ELEC</t>
  </si>
  <si>
    <t>Pulp: Wood preparation, grinding</t>
  </si>
  <si>
    <t>FEC.ktoe.DK.PPA.PULP.PREPARATION.MECH.ELEC</t>
  </si>
  <si>
    <t>Pulp: Pulping</t>
  </si>
  <si>
    <t>Pulp: Pulping thermal</t>
  </si>
  <si>
    <t>FEC.ktoe.DK.PPA.PULP.PULPING.TOTAL.TOTAL</t>
  </si>
  <si>
    <t>FEC.ktoe.DK.PPA.PULP.PULPING.STEAM.SOLIDS</t>
  </si>
  <si>
    <t>FEC.ktoe.DK.PPA.PULP.PULPING.STEAM.RFG</t>
  </si>
  <si>
    <t>FEC.ktoe.DK.PPA.PULP.PULPING.STEAM.LPG</t>
  </si>
  <si>
    <t>FEC.ktoe.DK.PPA.PULP.PULPING.STEAM.DIESEL_LIQBIO</t>
  </si>
  <si>
    <t>FEC.ktoe.DK.PPA.PULP.PULPING.STEAM.RFO</t>
  </si>
  <si>
    <t>FEC.ktoe.DK.PPA.PULP.PULPING.STEAM.OTHER</t>
  </si>
  <si>
    <t>FEC.ktoe.DK.PPA.PULP.PULPING.STEAM.NG_BIOGAS</t>
  </si>
  <si>
    <t>FEC.ktoe.DK.PPA.PULP.PULPING.STEAM.DERIVED</t>
  </si>
  <si>
    <t>FEC.ktoe.DK.PPA.PULP.PULPING.STEAM.BIOMASS_WASTE</t>
  </si>
  <si>
    <t>FEC.ktoe.DK.PPA.PULP.PULPING.STEAM.STEAM_DISTR</t>
  </si>
  <si>
    <t>Pulp: Pulping electric</t>
  </si>
  <si>
    <t>FEC.ktoe.DK.PPA.PULP.PULPING_MECH.MECH.ELEC</t>
  </si>
  <si>
    <t>Pulp: Cleaning</t>
  </si>
  <si>
    <t>FEC.ktoe.DK.PPA.PULP.BLEACHING.THERM.ELEC</t>
  </si>
  <si>
    <t>FEC.ktoe.DK.PPA.PAPER.TOTAL.TOTAL.TOTAL</t>
  </si>
  <si>
    <t>FEC.ktoe.DK.PPA.PAPER.LIGHT.GENERIC.ELEC</t>
  </si>
  <si>
    <t>FEC.ktoe.DK.PPA.PAPER.AIRCOMP.GENERIC.ELEC</t>
  </si>
  <si>
    <t>FEC.ktoe.DK.PPA.PAPER.MOTOR.GENERIC.ELEC</t>
  </si>
  <si>
    <t>FEC.ktoe.DK.PPA.PAPER.FANS.GENERIC.ELEC</t>
  </si>
  <si>
    <t>FEC.ktoe.DK.PPA.PAPER.LOW_ENTH.TOTAL.TOTAL</t>
  </si>
  <si>
    <t>FEC.ktoe.DK.PPA.PAPER.LOW_ENTH.THERM.DIESEL_LIQBIO</t>
  </si>
  <si>
    <t>FEC.ktoe.DK.PPA.PAPER.LOW_ENTH.THERM.NG_BIOGAS</t>
  </si>
  <si>
    <t>FEC.ktoe.DK.PPA.PAPER.LOW_ENTH.THERM.SOLAR_GEO</t>
  </si>
  <si>
    <t>FEC.ktoe.DK.PPA.PAPER.LOW_ENTH.HP.AMBIENT</t>
  </si>
  <si>
    <t>FEC.ktoe.DK.PPA.PAPER.LOW_ENTH.THERM.ELEC</t>
  </si>
  <si>
    <t>Paper: Stock preparation</t>
  </si>
  <si>
    <t>Paper: Stock preparation - Thermal</t>
  </si>
  <si>
    <t>FEC.ktoe.DK.PPA.PAPER.PREPARATION.TOTAL.TOTAL</t>
  </si>
  <si>
    <t>FEC.ktoe.DK.PPA.PAPER.PREPARATION.THERM.SOLIDS</t>
  </si>
  <si>
    <t>FEC.ktoe.DK.PPA.PAPER.PREPARATION.THERM.RFG</t>
  </si>
  <si>
    <t>FEC.ktoe.DK.PPA.PAPER.PREPARATION.THERM.LPG</t>
  </si>
  <si>
    <t>FEC.ktoe.DK.PPA.PAPER.PREPARATION.THERM.DIESEL_LIQBIO</t>
  </si>
  <si>
    <t>FEC.ktoe.DK.PPA.PAPER.PREPARATION.THERM.RFO</t>
  </si>
  <si>
    <t>FEC.ktoe.DK.PPA.PAPER.PREPARATION.THERM.OTHER</t>
  </si>
  <si>
    <t>FEC.ktoe.DK.PPA.PAPER.PREPARATION.THERM.NG_BIOGAS</t>
  </si>
  <si>
    <t>FEC.ktoe.DK.PPA.PAPER.PREPARATION.THERM.DERIVED</t>
  </si>
  <si>
    <t>FEC.ktoe.DK.PPA.PAPER.PREPARATION.THERM.BIOMASS_WASTE</t>
  </si>
  <si>
    <t>FEC.ktoe.DK.PPA.PAPER.PREPARATION.THERM.STEAM_DISTR</t>
  </si>
  <si>
    <t>Paper: Stock preparation - Mechanical</t>
  </si>
  <si>
    <t>FEC.ktoe.DK.PPA.PAPER.PREPARATION_ELEC.MECH.ELEC</t>
  </si>
  <si>
    <t>Paper: Paper machine</t>
  </si>
  <si>
    <t>Paper: Paper machine - Steam use</t>
  </si>
  <si>
    <t>FEC.ktoe.DK.PPA.PAPER.PAPER_MACHINE.TOTAL.TOTAL</t>
  </si>
  <si>
    <t>FEC.ktoe.DK.PPA.PAPER.PAPER_MACHINE.STEAM.SOLIDS</t>
  </si>
  <si>
    <t>FEC.ktoe.DK.PPA.PAPER.PAPER_MACHINE.STEAM.RFG</t>
  </si>
  <si>
    <t>FEC.ktoe.DK.PPA.PAPER.PAPER_MACHINE.STEAM.LPG</t>
  </si>
  <si>
    <t>FEC.ktoe.DK.PPA.PAPER.PAPER_MACHINE.STEAM.DIESEL_LIQBIO</t>
  </si>
  <si>
    <t>FEC.ktoe.DK.PPA.PAPER.PAPER_MACHINE.STEAM.RFO</t>
  </si>
  <si>
    <t>FEC.ktoe.DK.PPA.PAPER.PAPER_MACHINE.STEAM.OTHER</t>
  </si>
  <si>
    <t>FEC.ktoe.DK.PPA.PAPER.PAPER_MACHINE.STEAM.NG_BIOGAS</t>
  </si>
  <si>
    <t>FEC.ktoe.DK.PPA.PAPER.PAPER_MACHINE.STEAM.DERIVED</t>
  </si>
  <si>
    <t>FEC.ktoe.DK.PPA.PAPER.PAPER_MACHINE.STEAM.BIOMASS_WASTE</t>
  </si>
  <si>
    <t>FEC.ktoe.DK.PPA.PAPER.PAPER_MACHINE.STEAM.STEAM_DISTR</t>
  </si>
  <si>
    <t>Paper: Paper machine - Electricity</t>
  </si>
  <si>
    <t>FEC.ktoe.DK.PPA.PAPER.PAPER_MACHINE_ELEC.ELEC.ELEC</t>
  </si>
  <si>
    <t>Paper: Product finishing</t>
  </si>
  <si>
    <t>Paper: Product finishing - Steam use</t>
  </si>
  <si>
    <t>FEC.ktoe.DK.PPA.PAPER.FINISHING.TOTAL.TOTAL</t>
  </si>
  <si>
    <t>FEC.ktoe.DK.PPA.PAPER.FINISHING.STEAM.SOLIDS</t>
  </si>
  <si>
    <t>FEC.ktoe.DK.PPA.PAPER.FINISHING.STEAM.RFG</t>
  </si>
  <si>
    <t>FEC.ktoe.DK.PPA.PAPER.FINISHING.STEAM.LPG</t>
  </si>
  <si>
    <t>FEC.ktoe.DK.PPA.PAPER.FINISHING.STEAM.DIESEL_LIQBIO</t>
  </si>
  <si>
    <t>FEC.ktoe.DK.PPA.PAPER.FINISHING.STEAM.RFO</t>
  </si>
  <si>
    <t>FEC.ktoe.DK.PPA.PAPER.FINISHING.STEAM.OTHER</t>
  </si>
  <si>
    <t>FEC.ktoe.DK.PPA.PAPER.FINISHING.STEAM.NG_BIOGAS</t>
  </si>
  <si>
    <t>FEC.ktoe.DK.PPA.PAPER.FINISHING.STEAM.DERIVED</t>
  </si>
  <si>
    <t>FEC.ktoe.DK.PPA.PAPER.FINISHING.STEAM.BIOMASS_WASTE</t>
  </si>
  <si>
    <t>FEC.ktoe.DK.PPA.PAPER.FINISHING.STEAM.STEAM_DISTR</t>
  </si>
  <si>
    <t>Paper: Product finishing - Electricity</t>
  </si>
  <si>
    <t>FEC.ktoe.DK.PPA.PAPER.FINISHING_ELEC.ELEC.ELEC</t>
  </si>
  <si>
    <t>FEC.ktoe.DK.PPA.PRINT.TOTAL.TOTAL.TOTAL</t>
  </si>
  <si>
    <t>FEC.ktoe.DK.PPA.PRINT.LIGHT.GENERIC.ELEC</t>
  </si>
  <si>
    <t>FEC.ktoe.DK.PPA.PRINT.AIRCOMP.GENERIC.ELEC</t>
  </si>
  <si>
    <t>FEC.ktoe.DK.PPA.PRINT.MOTOR.GENERIC.ELEC</t>
  </si>
  <si>
    <t>FEC.ktoe.DK.PPA.PRINT.FANS.GENERIC.ELEC</t>
  </si>
  <si>
    <t>FEC.ktoe.DK.PPA.PRINT.LOW_ENTH.TOTAL.TOTAL</t>
  </si>
  <si>
    <t>FEC.ktoe.DK.PPA.PRINT.LOW_ENTH.THERM.DIESEL_LIQBIO</t>
  </si>
  <si>
    <t>FEC.ktoe.DK.PPA.PRINT.LOW_ENTH.THERM.NG_BIOGAS</t>
  </si>
  <si>
    <t>FEC.ktoe.DK.PPA.PRINT.LOW_ENTH.THERM.SOLAR_GEO</t>
  </si>
  <si>
    <t>FEC.ktoe.DK.PPA.PRINT.LOW_ENTH.HP.AMBIENT</t>
  </si>
  <si>
    <t>FEC.ktoe.DK.PPA.PRINT.LOW_ENTH.THERM.ELEC</t>
  </si>
  <si>
    <t>Printing and publishing</t>
  </si>
  <si>
    <t>FEC.ktoe.DK.PPA.PRINT.PRINTING.MECH.ELEC</t>
  </si>
  <si>
    <t>UED.ktoe.DK.PPA.PULP.TOTAL.TOTAL.TOTAL</t>
  </si>
  <si>
    <t>UED.ktoe.DK.PPA.PULP.LIGHT.GENERIC.ELEC</t>
  </si>
  <si>
    <t>UED.ktoe.DK.PPA.PULP.AIRCOMP.GENERIC.ELEC</t>
  </si>
  <si>
    <t>UED.ktoe.DK.PPA.PULP.MOTOR.GENERIC.ELEC</t>
  </si>
  <si>
    <t>UED.ktoe.DK.PPA.PULP.FANS.GENERIC.ELEC</t>
  </si>
  <si>
    <t>UED.ktoe.DK.PPA.PULP.LOW_ENTH.TOTAL.TOTAL</t>
  </si>
  <si>
    <t>UED.ktoe.DK.PPA.PULP.LOW_ENTH.THERM.DIESEL_LIQBIO</t>
  </si>
  <si>
    <t>UED.ktoe.DK.PPA.PULP.LOW_ENTH.THERM.NG_BIOGAS</t>
  </si>
  <si>
    <t>UED.ktoe.DK.PPA.PULP.LOW_ENTH.THERM.SOLAR_GEO</t>
  </si>
  <si>
    <t>UED.ktoe.DK.PPA.PULP.LOW_ENTH.HP.AMBIENT</t>
  </si>
  <si>
    <t>UED.ktoe.DK.PPA.PULP.LOW_ENTH.THERM.ELEC</t>
  </si>
  <si>
    <t>UED.ktoe.DK.PPA.PULP.PREPARATION.MECH.ELEC</t>
  </si>
  <si>
    <t>UED.ktoe.DK.PPA.PULP.PULPING.TOTAL.TOTAL</t>
  </si>
  <si>
    <t>UED.ktoe.DK.PPA.PULP.PULPING.STEAM.SOLIDS</t>
  </si>
  <si>
    <t>UED.ktoe.DK.PPA.PULP.PULPING.STEAM.RFG</t>
  </si>
  <si>
    <t>UED.ktoe.DK.PPA.PULP.PULPING.STEAM.LPG</t>
  </si>
  <si>
    <t>UED.ktoe.DK.PPA.PULP.PULPING.STEAM.DIESEL_LIQBIO</t>
  </si>
  <si>
    <t>UED.ktoe.DK.PPA.PULP.PULPING.STEAM.RFO</t>
  </si>
  <si>
    <t>UED.ktoe.DK.PPA.PULP.PULPING.STEAM.OTHER</t>
  </si>
  <si>
    <t>UED.ktoe.DK.PPA.PULP.PULPING.STEAM.NG_BIOGAS</t>
  </si>
  <si>
    <t>UED.ktoe.DK.PPA.PULP.PULPING.STEAM.DERIVED</t>
  </si>
  <si>
    <t>UED.ktoe.DK.PPA.PULP.PULPING.STEAM.BIOMASS_WASTE</t>
  </si>
  <si>
    <t>UED.ktoe.DK.PPA.PULP.PULPING.STEAM.STEAM_DISTR</t>
  </si>
  <si>
    <t>UED.ktoe.DK.PPA.PULP.PULPING_MECH.MECH.ELEC</t>
  </si>
  <si>
    <t>UED.ktoe.DK.PPA.PULP.BLEACHING.THERM.ELEC</t>
  </si>
  <si>
    <t>UED.ktoe.DK.PPA.PAPER.TOTAL.TOTAL.TOTAL</t>
  </si>
  <si>
    <t>UED.ktoe.DK.PPA.PAPER.LIGHT.GENERIC.ELEC</t>
  </si>
  <si>
    <t>UED.ktoe.DK.PPA.PAPER.AIRCOMP.GENERIC.ELEC</t>
  </si>
  <si>
    <t>UED.ktoe.DK.PPA.PAPER.MOTOR.GENERIC.ELEC</t>
  </si>
  <si>
    <t>UED.ktoe.DK.PPA.PAPER.FANS.GENERIC.ELEC</t>
  </si>
  <si>
    <t>UED.ktoe.DK.PPA.PAPER.LOW_ENTH.TOTAL.TOTAL</t>
  </si>
  <si>
    <t>UED.ktoe.DK.PPA.PAPER.LOW_ENTH.THERM.DIESEL_LIQBIO</t>
  </si>
  <si>
    <t>UED.ktoe.DK.PPA.PAPER.LOW_ENTH.THERM.NG_BIOGAS</t>
  </si>
  <si>
    <t>UED.ktoe.DK.PPA.PAPER.LOW_ENTH.THERM.SOLAR_GEO</t>
  </si>
  <si>
    <t>UED.ktoe.DK.PPA.PAPER.LOW_ENTH.HP.AMBIENT</t>
  </si>
  <si>
    <t>UED.ktoe.DK.PPA.PAPER.LOW_ENTH.THERM.ELEC</t>
  </si>
  <si>
    <t>UED.ktoe.DK.PPA.PAPER.PREPARATION.TOTAL.TOTAL</t>
  </si>
  <si>
    <t>UED.ktoe.DK.PPA.PAPER.PREPARATION.THERM.SOLIDS</t>
  </si>
  <si>
    <t>UED.ktoe.DK.PPA.PAPER.PREPARATION.THERM.RFG</t>
  </si>
  <si>
    <t>UED.ktoe.DK.PPA.PAPER.PREPARATION.THERM.LPG</t>
  </si>
  <si>
    <t>UED.ktoe.DK.PPA.PAPER.PREPARATION.THERM.DIESEL_LIQBIO</t>
  </si>
  <si>
    <t>UED.ktoe.DK.PPA.PAPER.PREPARATION.THERM.RFO</t>
  </si>
  <si>
    <t>UED.ktoe.DK.PPA.PAPER.PREPARATION.THERM.OTHER</t>
  </si>
  <si>
    <t>UED.ktoe.DK.PPA.PAPER.PREPARATION.THERM.NG_BIOGAS</t>
  </si>
  <si>
    <t>UED.ktoe.DK.PPA.PAPER.PREPARATION.THERM.DERIVED</t>
  </si>
  <si>
    <t>UED.ktoe.DK.PPA.PAPER.PREPARATION.THERM.BIOMASS_WASTE</t>
  </si>
  <si>
    <t>UED.ktoe.DK.PPA.PAPER.PREPARATION.THERM.STEAM_DISTR</t>
  </si>
  <si>
    <t>UED.ktoe.DK.PPA.PAPER.PREPARATION_ELEC.MECH.ELEC</t>
  </si>
  <si>
    <t>UED.ktoe.DK.PPA.PAPER.PAPER_MACHINE.TOTAL.TOTAL</t>
  </si>
  <si>
    <t>UED.ktoe.DK.PPA.PAPER.PAPER_MACHINE.STEAM.SOLIDS</t>
  </si>
  <si>
    <t>UED.ktoe.DK.PPA.PAPER.PAPER_MACHINE.STEAM.RFG</t>
  </si>
  <si>
    <t>UED.ktoe.DK.PPA.PAPER.PAPER_MACHINE.STEAM.LPG</t>
  </si>
  <si>
    <t>UED.ktoe.DK.PPA.PAPER.PAPER_MACHINE.STEAM.DIESEL_LIQBIO</t>
  </si>
  <si>
    <t>UED.ktoe.DK.PPA.PAPER.PAPER_MACHINE.STEAM.RFO</t>
  </si>
  <si>
    <t>UED.ktoe.DK.PPA.PAPER.PAPER_MACHINE.STEAM.OTHER</t>
  </si>
  <si>
    <t>UED.ktoe.DK.PPA.PAPER.PAPER_MACHINE.STEAM.NG_BIOGAS</t>
  </si>
  <si>
    <t>UED.ktoe.DK.PPA.PAPER.PAPER_MACHINE.STEAM.DERIVED</t>
  </si>
  <si>
    <t>UED.ktoe.DK.PPA.PAPER.PAPER_MACHINE.STEAM.BIOMASS_WASTE</t>
  </si>
  <si>
    <t>UED.ktoe.DK.PPA.PAPER.PAPER_MACHINE.STEAM.STEAM_DISTR</t>
  </si>
  <si>
    <t>UED.ktoe.DK.PPA.PAPER.PAPER_MACHINE_ELEC.ELEC.ELEC</t>
  </si>
  <si>
    <t>UED.ktoe.DK.PPA.PAPER.FINISHING.TOTAL.TOTAL</t>
  </si>
  <si>
    <t>UED.ktoe.DK.PPA.PAPER.FINISHING.STEAM.SOLIDS</t>
  </si>
  <si>
    <t>UED.ktoe.DK.PPA.PAPER.FINISHING.STEAM.RFG</t>
  </si>
  <si>
    <t>UED.ktoe.DK.PPA.PAPER.FINISHING.STEAM.LPG</t>
  </si>
  <si>
    <t>UED.ktoe.DK.PPA.PAPER.FINISHING.STEAM.DIESEL_LIQBIO</t>
  </si>
  <si>
    <t>UED.ktoe.DK.PPA.PAPER.FINISHING.STEAM.RFO</t>
  </si>
  <si>
    <t>UED.ktoe.DK.PPA.PAPER.FINISHING.STEAM.OTHER</t>
  </si>
  <si>
    <t>UED.ktoe.DK.PPA.PAPER.FINISHING.STEAM.NG_BIOGAS</t>
  </si>
  <si>
    <t>UED.ktoe.DK.PPA.PAPER.FINISHING.STEAM.DERIVED</t>
  </si>
  <si>
    <t>UED.ktoe.DK.PPA.PAPER.FINISHING.STEAM.BIOMASS_WASTE</t>
  </si>
  <si>
    <t>UED.ktoe.DK.PPA.PAPER.FINISHING.STEAM.STEAM_DISTR</t>
  </si>
  <si>
    <t>UED.ktoe.DK.PPA.PAPER.FINISHING_ELEC.ELEC.ELEC</t>
  </si>
  <si>
    <t>UED.ktoe.DK.PPA.PRINT.TOTAL.TOTAL.TOTAL</t>
  </si>
  <si>
    <t>UED.ktoe.DK.PPA.PRINT.LIGHT.GENERIC.ELEC</t>
  </si>
  <si>
    <t>UED.ktoe.DK.PPA.PRINT.AIRCOMP.GENERIC.ELEC</t>
  </si>
  <si>
    <t>UED.ktoe.DK.PPA.PRINT.MOTOR.GENERIC.ELEC</t>
  </si>
  <si>
    <t>UED.ktoe.DK.PPA.PRINT.FANS.GENERIC.ELEC</t>
  </si>
  <si>
    <t>UED.ktoe.DK.PPA.PRINT.LOW_ENTH.TOTAL.TOTAL</t>
  </si>
  <si>
    <t>UED.ktoe.DK.PPA.PRINT.LOW_ENTH.THERM.DIESEL_LIQBIO</t>
  </si>
  <si>
    <t>UED.ktoe.DK.PPA.PRINT.LOW_ENTH.THERM.NG_BIOGAS</t>
  </si>
  <si>
    <t>UED.ktoe.DK.PPA.PRINT.LOW_ENTH.THERM.SOLAR_GEO</t>
  </si>
  <si>
    <t>UED.ktoe.DK.PPA.PRINT.LOW_ENTH.HP.AMBIENT</t>
  </si>
  <si>
    <t>UED.ktoe.DK.PPA.PRINT.LOW_ENTH.THERM.ELEC</t>
  </si>
  <si>
    <t>UED.ktoe.DK.PPA.PRINT.PRINTING.MECH.ELEC</t>
  </si>
  <si>
    <t>FUEL_EMI.ktCO2.DK.PPA.PULP.TOTAL.TOTAL.TOTAL</t>
  </si>
  <si>
    <t>FUEL_EMI.ktCO2.DK.PPA.PULP.LIGHT.GENERIC.ELEC</t>
  </si>
  <si>
    <t>FUEL_EMI.ktCO2.DK.PPA.PULP.AIRCOMP.GENERIC.ELEC</t>
  </si>
  <si>
    <t>FUEL_EMI.ktCO2.DK.PPA.PULP.MOTOR.GENERIC.ELEC</t>
  </si>
  <si>
    <t>FUEL_EMI.ktCO2.DK.PPA.PULP.FANS.GENERIC.ELEC</t>
  </si>
  <si>
    <t>FUEL_EMI.ktCO2.DK.PPA.PULP.LOW_ENTH.TOTAL.TOTAL</t>
  </si>
  <si>
    <t>FUEL_EMI.ktCO2.DK.PPA.PULP.LOW_ENTH.THERM.DIESEL_LIQBIO</t>
  </si>
  <si>
    <t>FUEL_EMI.ktCO2.DK.PPA.PULP.LOW_ENTH.THERM.NG_BIOGAS</t>
  </si>
  <si>
    <t>FUEL_EMI.ktCO2.DK.PPA.PULP.LOW_ENTH.THERM.SOLAR_GEO</t>
  </si>
  <si>
    <t>FUEL_EMI.ktCO2.DK.PPA.PULP.LOW_ENTH.HP.AMBIENT</t>
  </si>
  <si>
    <t>FUEL_EMI.ktCO2.DK.PPA.PULP.LOW_ENTH.THERM.ELEC</t>
  </si>
  <si>
    <t>FUEL_EMI.ktCO2.DK.PPA.PULP.PREPARATION.MECH.ELEC</t>
  </si>
  <si>
    <t>FUEL_EMI.ktCO2.DK.PPA.PULP.PULPING.TOTAL.TOTAL</t>
  </si>
  <si>
    <t>FUEL_EMI.ktCO2.DK.PPA.PULP.PULPING.STEAM.SOLIDS</t>
  </si>
  <si>
    <t>FUEL_EMI.ktCO2.DK.PPA.PULP.PULPING.STEAM.RFG</t>
  </si>
  <si>
    <t>FUEL_EMI.ktCO2.DK.PPA.PULP.PULPING.STEAM.LPG</t>
  </si>
  <si>
    <t>FUEL_EMI.ktCO2.DK.PPA.PULP.PULPING.STEAM.DIESEL_LIQBIO</t>
  </si>
  <si>
    <t>FUEL_EMI.ktCO2.DK.PPA.PULP.PULPING.STEAM.RFO</t>
  </si>
  <si>
    <t>FUEL_EMI.ktCO2.DK.PPA.PULP.PULPING.STEAM.OTHER</t>
  </si>
  <si>
    <t>FUEL_EMI.ktCO2.DK.PPA.PULP.PULPING.STEAM.NG_BIOGAS</t>
  </si>
  <si>
    <t>FUEL_EMI.ktCO2.DK.PPA.PULP.PULPING.STEAM.DERIVED</t>
  </si>
  <si>
    <t>FUEL_EMI.ktCO2.DK.PPA.PULP.PULPING.STEAM.BIOMASS_WASTE</t>
  </si>
  <si>
    <t>FUEL_EMI.ktCO2.DK.PPA.PULP.PULPING.STEAM.STEAM_DISTR</t>
  </si>
  <si>
    <t>FUEL_EMI.ktCO2.DK.PPA.PULP.PULPING_MECH.MECH.ELEC</t>
  </si>
  <si>
    <t>FUEL_EMI.ktCO2.DK.PPA.PULP.BLEACHING.THERM.ELEC</t>
  </si>
  <si>
    <t>FUEL_EMI.ktCO2.DK.PPA.PAPER.TOTAL.TOTAL.TOTAL</t>
  </si>
  <si>
    <t>FUEL_EMI.ktCO2.DK.PPA.PAPER.LIGHT.GENERIC.ELEC</t>
  </si>
  <si>
    <t>FUEL_EMI.ktCO2.DK.PPA.PAPER.AIRCOMP.GENERIC.ELEC</t>
  </si>
  <si>
    <t>FUEL_EMI.ktCO2.DK.PPA.PAPER.MOTOR.GENERIC.ELEC</t>
  </si>
  <si>
    <t>FUEL_EMI.ktCO2.DK.PPA.PAPER.FANS.GENERIC.ELEC</t>
  </si>
  <si>
    <t>FUEL_EMI.ktCO2.DK.PPA.PAPER.LOW_ENTH.TOTAL.TOTAL</t>
  </si>
  <si>
    <t>FUEL_EMI.ktCO2.DK.PPA.PAPER.LOW_ENTH.THERM.DIESEL_LIQBIO</t>
  </si>
  <si>
    <t>FUEL_EMI.ktCO2.DK.PPA.PAPER.LOW_ENTH.THERM.NG_BIOGAS</t>
  </si>
  <si>
    <t>FUEL_EMI.ktCO2.DK.PPA.PAPER.LOW_ENTH.THERM.SOLAR_GEO</t>
  </si>
  <si>
    <t>FUEL_EMI.ktCO2.DK.PPA.PAPER.LOW_ENTH.HP.AMBIENT</t>
  </si>
  <si>
    <t>FUEL_EMI.ktCO2.DK.PPA.PAPER.LOW_ENTH.THERM.ELEC</t>
  </si>
  <si>
    <t>FUEL_EMI.ktCO2.DK.PPA.PAPER.PREPARATION.TOTAL.TOTAL</t>
  </si>
  <si>
    <t>FUEL_EMI.ktCO2.DK.PPA.PAPER.PREPARATION.THERM.SOLIDS</t>
  </si>
  <si>
    <t>FUEL_EMI.ktCO2.DK.PPA.PAPER.PREPARATION.THERM.RFG</t>
  </si>
  <si>
    <t>FUEL_EMI.ktCO2.DK.PPA.PAPER.PREPARATION.THERM.LPG</t>
  </si>
  <si>
    <t>FUEL_EMI.ktCO2.DK.PPA.PAPER.PREPARATION.THERM.DIESEL_LIQBIO</t>
  </si>
  <si>
    <t>FUEL_EMI.ktCO2.DK.PPA.PAPER.PREPARATION.THERM.RFO</t>
  </si>
  <si>
    <t>FUEL_EMI.ktCO2.DK.PPA.PAPER.PREPARATION.THERM.OTHER</t>
  </si>
  <si>
    <t>FUEL_EMI.ktCO2.DK.PPA.PAPER.PREPARATION.THERM.NG_BIOGAS</t>
  </si>
  <si>
    <t>FUEL_EMI.ktCO2.DK.PPA.PAPER.PREPARATION.THERM.DERIVED</t>
  </si>
  <si>
    <t>FUEL_EMI.ktCO2.DK.PPA.PAPER.PREPARATION.THERM.BIOMASS_WASTE</t>
  </si>
  <si>
    <t>FUEL_EMI.ktCO2.DK.PPA.PAPER.PREPARATION.THERM.STEAM_DISTR</t>
  </si>
  <si>
    <t>FUEL_EMI.ktCO2.DK.PPA.PAPER.PREPARATION_ELEC.MECH.ELEC</t>
  </si>
  <si>
    <t>FUEL_EMI.ktCO2.DK.PPA.PAPER.PAPER_MACHINE.TOTAL.TOTAL</t>
  </si>
  <si>
    <t>FUEL_EMI.ktCO2.DK.PPA.PAPER.PAPER_MACHINE.STEAM.SOLIDS</t>
  </si>
  <si>
    <t>FUEL_EMI.ktCO2.DK.PPA.PAPER.PAPER_MACHINE.STEAM.RFG</t>
  </si>
  <si>
    <t>FUEL_EMI.ktCO2.DK.PPA.PAPER.PAPER_MACHINE.STEAM.LPG</t>
  </si>
  <si>
    <t>FUEL_EMI.ktCO2.DK.PPA.PAPER.PAPER_MACHINE.STEAM.DIESEL_LIQBIO</t>
  </si>
  <si>
    <t>FUEL_EMI.ktCO2.DK.PPA.PAPER.PAPER_MACHINE.STEAM.RFO</t>
  </si>
  <si>
    <t>FUEL_EMI.ktCO2.DK.PPA.PAPER.PAPER_MACHINE.STEAM.OTHER</t>
  </si>
  <si>
    <t>FUEL_EMI.ktCO2.DK.PPA.PAPER.PAPER_MACHINE.STEAM.NG_BIOGAS</t>
  </si>
  <si>
    <t>FUEL_EMI.ktCO2.DK.PPA.PAPER.PAPER_MACHINE.STEAM.DERIVED</t>
  </si>
  <si>
    <t>FUEL_EMI.ktCO2.DK.PPA.PAPER.PAPER_MACHINE.STEAM.BIOMASS_WASTE</t>
  </si>
  <si>
    <t>FUEL_EMI.ktCO2.DK.PPA.PAPER.PAPER_MACHINE.STEAM.STEAM_DISTR</t>
  </si>
  <si>
    <t>FUEL_EMI.ktCO2.DK.PPA.PAPER.PAPER_MACHINE_ELEC.ELEC.ELEC</t>
  </si>
  <si>
    <t>FUEL_EMI.ktCO2.DK.PPA.PAPER.FINISHING.TOTAL.TOTAL</t>
  </si>
  <si>
    <t>FUEL_EMI.ktCO2.DK.PPA.PAPER.FINISHING.STEAM.SOLIDS</t>
  </si>
  <si>
    <t>FUEL_EMI.ktCO2.DK.PPA.PAPER.FINISHING.STEAM.RFG</t>
  </si>
  <si>
    <t>FUEL_EMI.ktCO2.DK.PPA.PAPER.FINISHING.STEAM.LPG</t>
  </si>
  <si>
    <t>FUEL_EMI.ktCO2.DK.PPA.PAPER.FINISHING.STEAM.DIESEL_LIQBIO</t>
  </si>
  <si>
    <t>FUEL_EMI.ktCO2.DK.PPA.PAPER.FINISHING.STEAM.RFO</t>
  </si>
  <si>
    <t>FUEL_EMI.ktCO2.DK.PPA.PAPER.FINISHING.STEAM.OTHER</t>
  </si>
  <si>
    <t>FUEL_EMI.ktCO2.DK.PPA.PAPER.FINISHING.STEAM.NG_BIOGAS</t>
  </si>
  <si>
    <t>FUEL_EMI.ktCO2.DK.PPA.PAPER.FINISHING.STEAM.DERIVED</t>
  </si>
  <si>
    <t>FUEL_EMI.ktCO2.DK.PPA.PAPER.FINISHING.STEAM.BIOMASS_WASTE</t>
  </si>
  <si>
    <t>FUEL_EMI.ktCO2.DK.PPA.PAPER.FINISHING.STEAM.STEAM_DISTR</t>
  </si>
  <si>
    <t>FUEL_EMI.ktCO2.DK.PPA.PAPER.FINISHING_ELEC.ELEC.ELEC</t>
  </si>
  <si>
    <t>FUEL_EMI.ktCO2.DK.PPA.PRINT.TOTAL.TOTAL.TOTAL</t>
  </si>
  <si>
    <t>FUEL_EMI.ktCO2.DK.PPA.PRINT.LIGHT.GENERIC.ELEC</t>
  </si>
  <si>
    <t>FUEL_EMI.ktCO2.DK.PPA.PRINT.AIRCOMP.GENERIC.ELEC</t>
  </si>
  <si>
    <t>FUEL_EMI.ktCO2.DK.PPA.PRINT.MOTOR.GENERIC.ELEC</t>
  </si>
  <si>
    <t>FUEL_EMI.ktCO2.DK.PPA.PRINT.FANS.GENERIC.ELEC</t>
  </si>
  <si>
    <t>FUEL_EMI.ktCO2.DK.PPA.PRINT.LOW_ENTH.TOTAL.TOTAL</t>
  </si>
  <si>
    <t>FUEL_EMI.ktCO2.DK.PPA.PRINT.LOW_ENTH.THERM.DIESEL_LIQBIO</t>
  </si>
  <si>
    <t>FUEL_EMI.ktCO2.DK.PPA.PRINT.LOW_ENTH.THERM.NG_BIOGAS</t>
  </si>
  <si>
    <t>FUEL_EMI.ktCO2.DK.PPA.PRINT.LOW_ENTH.THERM.SOLAR_GEO</t>
  </si>
  <si>
    <t>FUEL_EMI.ktCO2.DK.PPA.PRINT.LOW_ENTH.HP.AMBIENT</t>
  </si>
  <si>
    <t>FUEL_EMI.ktCO2.DK.PPA.PRINT.LOW_ENTH.THERM.ELEC</t>
  </si>
  <si>
    <t>FUEL_EMI.ktCO2.DK.PPA.PRINT.PRINTING.MECH.ELEC</t>
  </si>
  <si>
    <t>VA.Meuro2015.DK.FBT.FBT</t>
  </si>
  <si>
    <t>Physical output (index)</t>
  </si>
  <si>
    <t>OUTPUT.index.DK.FBT.FBT</t>
  </si>
  <si>
    <t>Installed capacity (production index)</t>
  </si>
  <si>
    <t>CAP.index.DK.FBT.FBT</t>
  </si>
  <si>
    <t>Capacity investment (production index)</t>
  </si>
  <si>
    <t>NEWCAP.index.DK.FBT.FBT</t>
  </si>
  <si>
    <t>Decommissioned capacity (production index)</t>
  </si>
  <si>
    <t>Idle capacity (production index)</t>
  </si>
  <si>
    <t>FEC.ktoe.DK.FBT.FBT.TOTAL.TOTAL.TOTAL</t>
  </si>
  <si>
    <t>FEC.ktoe.DK.FBT.FBT.TOTAL.TOTAL.SOLIDS</t>
  </si>
  <si>
    <t>FEC.ktoe.DK.FBT.FBT.TOTAL.TOTAL.RFG</t>
  </si>
  <si>
    <t>FEC.ktoe.DK.FBT.FBT.TOTAL.TOTAL.LPG</t>
  </si>
  <si>
    <t>FEC.ktoe.DK.FBT.FBT.TOTAL.TOTAL.DIESEL</t>
  </si>
  <si>
    <t>FEC.ktoe.DK.FBT.FBT.TOTAL.TOTAL.RFO</t>
  </si>
  <si>
    <t>FEC.ktoe.DK.FBT.FBT.TOTAL.TOTAL.OTHER</t>
  </si>
  <si>
    <t>FEC.ktoe.DK.FBT.FBT.TOTAL.TOTAL.NG</t>
  </si>
  <si>
    <t>FEC.ktoe.DK.FBT.FBT.TOTAL.TOTAL.DERIVED</t>
  </si>
  <si>
    <t>FEC.ktoe.DK.FBT.FBT.TOTAL.TOTAL.BIOMASS_WASTE</t>
  </si>
  <si>
    <t>FEC.ktoe.DK.FBT.FBT.TOTAL.TOTAL.BIOGAS</t>
  </si>
  <si>
    <t>FEC.ktoe.DK.FBT.FBT.TOTAL.TOTAL.LIQBIO</t>
  </si>
  <si>
    <t>FEC.ktoe.DK.FBT.FBT.TOTAL.TOTAL.SOLAR</t>
  </si>
  <si>
    <t>FEC.ktoe.DK.FBT.FBT.TOTAL.TOTAL.GEO</t>
  </si>
  <si>
    <t>FEC.ktoe.DK.FBT.FBT.TOTAL.TOTAL.AMBIENT</t>
  </si>
  <si>
    <t>FEC.ktoe.DK.FBT.FBT.TOTAL.TOTAL.STEAM_DISTR</t>
  </si>
  <si>
    <t>FEC.ktoe.DK.FBT.FBT.TOTAL.TOTAL.ELEC</t>
  </si>
  <si>
    <t>Energy intensity (toe / physical output index)</t>
  </si>
  <si>
    <t>Useful energy demand intensity (toe useful / physical output index)</t>
  </si>
  <si>
    <t>FEC.ktoe.DK.FBT.FBT.LIGHT.GENERIC.ELEC</t>
  </si>
  <si>
    <t>FEC.ktoe.DK.FBT.FBT.AIRCOMP.GENERIC.ELEC</t>
  </si>
  <si>
    <t>FEC.ktoe.DK.FBT.FBT.MOTOR.GENERIC.ELEC</t>
  </si>
  <si>
    <t>FEC.ktoe.DK.FBT.FBT.FANS.GENERIC.ELEC</t>
  </si>
  <si>
    <t>FEC.ktoe.DK.FBT.FBT.LOW_ENTH.TOTAL.TOTAL</t>
  </si>
  <si>
    <t>FEC.ktoe.DK.FBT.FBT.LOW_ENTH.THERM.DIESEL_LIQBIO</t>
  </si>
  <si>
    <t>FEC.ktoe.DK.FBT.FBT.LOW_ENTH.THERM.NG_BIOGAS</t>
  </si>
  <si>
    <t>FEC.ktoe.DK.FBT.FBT.LOW_ENTH.THERM.SOLAR_GEO</t>
  </si>
  <si>
    <t>FEC.ktoe.DK.FBT.FBT.LOW_ENTH.HP.AMBIENT</t>
  </si>
  <si>
    <t>FEC.ktoe.DK.FBT.FBT.LOW_ENTH.THERM.ELEC</t>
  </si>
  <si>
    <t>Food: Oven (direct heat)</t>
  </si>
  <si>
    <t>Food: Direct Heat - Thermal</t>
  </si>
  <si>
    <t>FEC.ktoe.DK.FBT.FBT.OVEN.THERM.TOTAL</t>
  </si>
  <si>
    <t>FEC.ktoe.DK.FBT.FBT.OVEN.THERM.SOLIDS</t>
  </si>
  <si>
    <t>FEC.ktoe.DK.FBT.FBT.OVEN.THERM.LPG</t>
  </si>
  <si>
    <t>FEC.ktoe.DK.FBT.FBT.OVEN.THERM.DIESEL_LIQBIO</t>
  </si>
  <si>
    <t>FEC.ktoe.DK.FBT.FBT.OVEN.THERM.RFO</t>
  </si>
  <si>
    <t>FEC.ktoe.DK.FBT.FBT.OVEN.THERM.NG_BIOGAS</t>
  </si>
  <si>
    <t>Food: Direct Heat - Electric</t>
  </si>
  <si>
    <t>FEC.ktoe.DK.FBT.FBT.OVEN.ELEC.ELEC</t>
  </si>
  <si>
    <t>Food: Direct Heat - Microwave</t>
  </si>
  <si>
    <t>FEC.ktoe.DK.FBT.FBT.OVEN_MICROW.MICROW.ELEC</t>
  </si>
  <si>
    <t>Food: Specific process heat</t>
  </si>
  <si>
    <t>Food: Process Heat - Thermal</t>
  </si>
  <si>
    <t>FEC.ktoe.DK.FBT.FBT.PROC_HEAT.THERM.TOTAL</t>
  </si>
  <si>
    <t>FEC.ktoe.DK.FBT.FBT.PROC_HEAT.THERM.SOLIDS</t>
  </si>
  <si>
    <t>FEC.ktoe.DK.FBT.FBT.PROC_HEAT.THERM.LPG</t>
  </si>
  <si>
    <t>FEC.ktoe.DK.FBT.FBT.PROC_HEAT.THERM.DIESEL_LIQBIO</t>
  </si>
  <si>
    <t>FEC.ktoe.DK.FBT.FBT.PROC_HEAT.THERM.RFO</t>
  </si>
  <si>
    <t>FEC.ktoe.DK.FBT.FBT.PROC_HEAT.THERM.NG_BIOGAS</t>
  </si>
  <si>
    <t>Food: Process Heat - Electric</t>
  </si>
  <si>
    <t>FEC.ktoe.DK.FBT.FBT.PROC_HEAT.ELEC.ELEC</t>
  </si>
  <si>
    <t>Food: Process Heat - Microwave</t>
  </si>
  <si>
    <t>FEC.ktoe.DK.FBT.FBT.PROC_HEAT_MICROW.MICROW.ELEC</t>
  </si>
  <si>
    <t>Food: Steam processing</t>
  </si>
  <si>
    <t>FEC.ktoe.DK.FBT.FBT.PROCESSING.TOTAL.TOTAL</t>
  </si>
  <si>
    <t>FEC.ktoe.DK.FBT.FBT.PROCESSING.STEAM.SOLIDS</t>
  </si>
  <si>
    <t>FEC.ktoe.DK.FBT.FBT.PROCESSING.STEAM.RFG</t>
  </si>
  <si>
    <t>FEC.ktoe.DK.FBT.FBT.PROCESSING.STEAM.LPG</t>
  </si>
  <si>
    <t>FEC.ktoe.DK.FBT.FBT.PROCESSING.STEAM.DIESEL_LIQBIO</t>
  </si>
  <si>
    <t>FEC.ktoe.DK.FBT.FBT.PROCESSING.STEAM.RFO</t>
  </si>
  <si>
    <t>FEC.ktoe.DK.FBT.FBT.PROCESSING.STEAM.OTHER</t>
  </si>
  <si>
    <t>FEC.ktoe.DK.FBT.FBT.PROCESSING.STEAM.NG_BIOGAS</t>
  </si>
  <si>
    <t>FEC.ktoe.DK.FBT.FBT.PROCESSING.STEAM.DERIVED</t>
  </si>
  <si>
    <t>FEC.ktoe.DK.FBT.FBT.PROCESSING.STEAM.BIOMASS_WASTE</t>
  </si>
  <si>
    <t>FEC.ktoe.DK.FBT.FBT.PROCESSING.STEAM.STEAM_DISTR</t>
  </si>
  <si>
    <t>Food: Drying</t>
  </si>
  <si>
    <t>Food: Thermal drying</t>
  </si>
  <si>
    <t>FEC.ktoe.DK.FBT.FBT.DRYING.TOTAL.TOTAL</t>
  </si>
  <si>
    <t>FEC.ktoe.DK.FBT.FBT.DRYING.THERM.SOLIDS</t>
  </si>
  <si>
    <t>FEC.ktoe.DK.FBT.FBT.DRYING.THERM.LPG</t>
  </si>
  <si>
    <t>FEC.ktoe.DK.FBT.FBT.DRYING.THERM.DIESEL_LIQBIO</t>
  </si>
  <si>
    <t>FEC.ktoe.DK.FBT.FBT.DRYING.THERM.RFO</t>
  </si>
  <si>
    <t>FEC.ktoe.DK.FBT.FBT.DRYING.THERM.NG_BIOGAS</t>
  </si>
  <si>
    <t>Food: Steam drying</t>
  </si>
  <si>
    <t>FEC.ktoe.DK.FBT.FBT.DRYING_STEAM.TOTAL.TOTAL</t>
  </si>
  <si>
    <t>FEC.ktoe.DK.FBT.FBT.DRYING_STEAM.STEAM.SOLIDS</t>
  </si>
  <si>
    <t>FEC.ktoe.DK.FBT.FBT.DRYING_STEAM.STEAM.RFG</t>
  </si>
  <si>
    <t>FEC.ktoe.DK.FBT.FBT.DRYING_STEAM.STEAM.LPG</t>
  </si>
  <si>
    <t>FEC.ktoe.DK.FBT.FBT.DRYING_STEAM.STEAM.DIESEL_LIQBIO</t>
  </si>
  <si>
    <t>FEC.ktoe.DK.FBT.FBT.DRYING_STEAM.STEAM.RFO</t>
  </si>
  <si>
    <t>FEC.ktoe.DK.FBT.FBT.DRYING_STEAM.STEAM.OTHER</t>
  </si>
  <si>
    <t>FEC.ktoe.DK.FBT.FBT.DRYING_STEAM.STEAM.NG_BIOGAS</t>
  </si>
  <si>
    <t>FEC.ktoe.DK.FBT.FBT.DRYING_STEAM.STEAM.DERIVED</t>
  </si>
  <si>
    <t>FEC.ktoe.DK.FBT.FBT.DRYING_STEAM.STEAM.BIOMASS_WASTE</t>
  </si>
  <si>
    <t>FEC.ktoe.DK.FBT.FBT.DRYING_STEAM.STEAM.STEAM_DISTR</t>
  </si>
  <si>
    <t>Food: Electric drying</t>
  </si>
  <si>
    <t>FEC.ktoe.DK.FBT.FBT.DRYING_ELEC.ELEC.ELEC</t>
  </si>
  <si>
    <t>Food: Freeze drying</t>
  </si>
  <si>
    <t>FEC.ktoe.DK.FBT.FBT.DRYING_FREEZE.FREEZE_DRY.ELEC</t>
  </si>
  <si>
    <t>Food: Microwave drying</t>
  </si>
  <si>
    <t>FEC.ktoe.DK.FBT.FBT.DRYING_MICROW.MICROW.ELEC</t>
  </si>
  <si>
    <t>Food: Process cooling and refrigeration</t>
  </si>
  <si>
    <t>Food: Thermal cooling</t>
  </si>
  <si>
    <t>FEC.ktoe.DK.FBT.FBT.PROC_COOL_THERM.THERM.NG_BIOGAS</t>
  </si>
  <si>
    <t>Food: Steam cooling</t>
  </si>
  <si>
    <t>FEC.ktoe.DK.FBT.FBT.PROC_COOL.TOTAL.TOTAL</t>
  </si>
  <si>
    <t>FEC.ktoe.DK.FBT.FBT.PROC_COOL.STEAM.SOLIDS</t>
  </si>
  <si>
    <t>FEC.ktoe.DK.FBT.FBT.PROC_COOL.STEAM.RFG</t>
  </si>
  <si>
    <t>FEC.ktoe.DK.FBT.FBT.PROC_COOL.STEAM.LPG</t>
  </si>
  <si>
    <t>FEC.ktoe.DK.FBT.FBT.PROC_COOL.STEAM.DIESEL_LIQBIO</t>
  </si>
  <si>
    <t>FEC.ktoe.DK.FBT.FBT.PROC_COOL.STEAM.RFO</t>
  </si>
  <si>
    <t>FEC.ktoe.DK.FBT.FBT.PROC_COOL.STEAM.OTHER</t>
  </si>
  <si>
    <t>FEC.ktoe.DK.FBT.FBT.PROC_COOL.STEAM.NG_BIOGAS</t>
  </si>
  <si>
    <t>FEC.ktoe.DK.FBT.FBT.PROC_COOL.STEAM.DERIVED</t>
  </si>
  <si>
    <t>FEC.ktoe.DK.FBT.FBT.PROC_COOL.STEAM.BIOMASS_WASTE</t>
  </si>
  <si>
    <t>FEC.ktoe.DK.FBT.FBT.PROC_COOL.STEAM.STEAM_DISTR</t>
  </si>
  <si>
    <t>Food: Electric cooling</t>
  </si>
  <si>
    <t>FEC.ktoe.DK.FBT.FBT.PROC_COOL_ELEC.ELEC.ELEC</t>
  </si>
  <si>
    <t>Food: Electric machinery</t>
  </si>
  <si>
    <t>FEC.ktoe.DK.FBT.FBT.GENERIC.MECH.ELEC</t>
  </si>
  <si>
    <t>UED.ktoe.DK.FBT.FBT.TOTAL.TOTAL.TOTAL</t>
  </si>
  <si>
    <t>UED.ktoe.DK.FBT.FBT.LIGHT.GENERIC.ELEC</t>
  </si>
  <si>
    <t>UED.ktoe.DK.FBT.FBT.AIRCOMP.GENERIC.ELEC</t>
  </si>
  <si>
    <t>UED.ktoe.DK.FBT.FBT.MOTOR.GENERIC.ELEC</t>
  </si>
  <si>
    <t>UED.ktoe.DK.FBT.FBT.FANS.GENERIC.ELEC</t>
  </si>
  <si>
    <t>UED.ktoe.DK.FBT.FBT.LOW_ENTH.TOTAL.TOTAL</t>
  </si>
  <si>
    <t>UED.ktoe.DK.FBT.FBT.LOW_ENTH.THERM.DIESEL_LIQBIO</t>
  </si>
  <si>
    <t>UED.ktoe.DK.FBT.FBT.LOW_ENTH.THERM.NG_BIOGAS</t>
  </si>
  <si>
    <t>UED.ktoe.DK.FBT.FBT.LOW_ENTH.THERM.SOLAR_GEO</t>
  </si>
  <si>
    <t>UED.ktoe.DK.FBT.FBT.LOW_ENTH.HP.AMBIENT</t>
  </si>
  <si>
    <t>UED.ktoe.DK.FBT.FBT.LOW_ENTH.THERM.ELEC</t>
  </si>
  <si>
    <t>UED.ktoe.DK.FBT.FBT.OVEN.THERM.TOTAL</t>
  </si>
  <si>
    <t>UED.ktoe.DK.FBT.FBT.OVEN.THERM.SOLIDS</t>
  </si>
  <si>
    <t>UED.ktoe.DK.FBT.FBT.OVEN.THERM.LPG</t>
  </si>
  <si>
    <t>UED.ktoe.DK.FBT.FBT.OVEN.THERM.DIESEL_LIQBIO</t>
  </si>
  <si>
    <t>UED.ktoe.DK.FBT.FBT.OVEN.THERM.RFO</t>
  </si>
  <si>
    <t>UED.ktoe.DK.FBT.FBT.OVEN.THERM.NG_BIOGAS</t>
  </si>
  <si>
    <t>UED.ktoe.DK.FBT.FBT.OVEN.ELEC.ELEC</t>
  </si>
  <si>
    <t>UED.ktoe.DK.FBT.FBT.OVEN_MICROW.MICROW.ELEC</t>
  </si>
  <si>
    <t>UED.ktoe.DK.FBT.FBT.PROC_HEAT.THERM.TOTAL</t>
  </si>
  <si>
    <t>UED.ktoe.DK.FBT.FBT.PROC_HEAT.THERM.SOLIDS</t>
  </si>
  <si>
    <t>UED.ktoe.DK.FBT.FBT.PROC_HEAT.THERM.LPG</t>
  </si>
  <si>
    <t>UED.ktoe.DK.FBT.FBT.PROC_HEAT.THERM.DIESEL_LIQBIO</t>
  </si>
  <si>
    <t>UED.ktoe.DK.FBT.FBT.PROC_HEAT.THERM.RFO</t>
  </si>
  <si>
    <t>UED.ktoe.DK.FBT.FBT.PROC_HEAT.THERM.NG_BIOGAS</t>
  </si>
  <si>
    <t>UED.ktoe.DK.FBT.FBT.PROC_HEAT.ELEC.ELEC</t>
  </si>
  <si>
    <t>UED.ktoe.DK.FBT.FBT.PROC_HEAT_MICROW.MICROW.ELEC</t>
  </si>
  <si>
    <t>UED.ktoe.DK.FBT.FBT.PROCESSING.TOTAL.TOTAL</t>
  </si>
  <si>
    <t>UED.ktoe.DK.FBT.FBT.PROCESSING.STEAM.SOLIDS</t>
  </si>
  <si>
    <t>UED.ktoe.DK.FBT.FBT.PROCESSING.STEAM.RFG</t>
  </si>
  <si>
    <t>UED.ktoe.DK.FBT.FBT.PROCESSING.STEAM.LPG</t>
  </si>
  <si>
    <t>UED.ktoe.DK.FBT.FBT.PROCESSING.STEAM.DIESEL_LIQBIO</t>
  </si>
  <si>
    <t>UED.ktoe.DK.FBT.FBT.PROCESSING.STEAM.RFO</t>
  </si>
  <si>
    <t>UED.ktoe.DK.FBT.FBT.PROCESSING.STEAM.OTHER</t>
  </si>
  <si>
    <t>UED.ktoe.DK.FBT.FBT.PROCESSING.STEAM.NG_BIOGAS</t>
  </si>
  <si>
    <t>UED.ktoe.DK.FBT.FBT.PROCESSING.STEAM.DERIVED</t>
  </si>
  <si>
    <t>UED.ktoe.DK.FBT.FBT.PROCESSING.STEAM.BIOMASS_WASTE</t>
  </si>
  <si>
    <t>UED.ktoe.DK.FBT.FBT.PROCESSING.STEAM.STEAM_DISTR</t>
  </si>
  <si>
    <t>UED.ktoe.DK.FBT.FBT.DRYING.TOTAL.TOTAL</t>
  </si>
  <si>
    <t>UED.ktoe.DK.FBT.FBT.DRYING.THERM.SOLIDS</t>
  </si>
  <si>
    <t>UED.ktoe.DK.FBT.FBT.DRYING.THERM.LPG</t>
  </si>
  <si>
    <t>UED.ktoe.DK.FBT.FBT.DRYING.THERM.DIESEL_LIQBIO</t>
  </si>
  <si>
    <t>UED.ktoe.DK.FBT.FBT.DRYING.THERM.RFO</t>
  </si>
  <si>
    <t>UED.ktoe.DK.FBT.FBT.DRYING.THERM.NG_BIOGAS</t>
  </si>
  <si>
    <t>UED.ktoe.DK.FBT.FBT.DRYING_STEAM.TOTAL.TOTAL</t>
  </si>
  <si>
    <t>UED.ktoe.DK.FBT.FBT.DRYING_STEAM.STEAM.SOLIDS</t>
  </si>
  <si>
    <t>UED.ktoe.DK.FBT.FBT.DRYING_STEAM.STEAM.RFG</t>
  </si>
  <si>
    <t>UED.ktoe.DK.FBT.FBT.DRYING_STEAM.STEAM.LPG</t>
  </si>
  <si>
    <t>UED.ktoe.DK.FBT.FBT.DRYING_STEAM.STEAM.DIESEL_LIQBIO</t>
  </si>
  <si>
    <t>UED.ktoe.DK.FBT.FBT.DRYING_STEAM.STEAM.RFO</t>
  </si>
  <si>
    <t>UED.ktoe.DK.FBT.FBT.DRYING_STEAM.STEAM.OTHER</t>
  </si>
  <si>
    <t>UED.ktoe.DK.FBT.FBT.DRYING_STEAM.STEAM.NG_BIOGAS</t>
  </si>
  <si>
    <t>UED.ktoe.DK.FBT.FBT.DRYING_STEAM.STEAM.DERIVED</t>
  </si>
  <si>
    <t>UED.ktoe.DK.FBT.FBT.DRYING_STEAM.STEAM.BIOMASS_WASTE</t>
  </si>
  <si>
    <t>UED.ktoe.DK.FBT.FBT.DRYING_STEAM.STEAM.STEAM_DISTR</t>
  </si>
  <si>
    <t>UED.ktoe.DK.FBT.FBT.DRYING_ELEC.ELEC.ELEC</t>
  </si>
  <si>
    <t>UED.ktoe.DK.FBT.FBT.DRYING_FREEZE.FREEZE_DRY.ELEC</t>
  </si>
  <si>
    <t>UED.ktoe.DK.FBT.FBT.DRYING_MICROW.MICROW.ELEC</t>
  </si>
  <si>
    <t>UED.ktoe.DK.FBT.FBT.PROC_COOL_THERM.THERM.NG_BIOGAS</t>
  </si>
  <si>
    <t>UED.ktoe.DK.FBT.FBT.PROC_COOL.TOTAL.TOTAL</t>
  </si>
  <si>
    <t>UED.ktoe.DK.FBT.FBT.PROC_COOL.STEAM.SOLIDS</t>
  </si>
  <si>
    <t>UED.ktoe.DK.FBT.FBT.PROC_COOL.STEAM.RFG</t>
  </si>
  <si>
    <t>UED.ktoe.DK.FBT.FBT.PROC_COOL.STEAM.LPG</t>
  </si>
  <si>
    <t>UED.ktoe.DK.FBT.FBT.PROC_COOL.STEAM.DIESEL_LIQBIO</t>
  </si>
  <si>
    <t>UED.ktoe.DK.FBT.FBT.PROC_COOL.STEAM.RFO</t>
  </si>
  <si>
    <t>UED.ktoe.DK.FBT.FBT.PROC_COOL.STEAM.OTHER</t>
  </si>
  <si>
    <t>UED.ktoe.DK.FBT.FBT.PROC_COOL.STEAM.NG_BIOGAS</t>
  </si>
  <si>
    <t>UED.ktoe.DK.FBT.FBT.PROC_COOL.STEAM.DERIVED</t>
  </si>
  <si>
    <t>UED.ktoe.DK.FBT.FBT.PROC_COOL.STEAM.BIOMASS_WASTE</t>
  </si>
  <si>
    <t>UED.ktoe.DK.FBT.FBT.PROC_COOL.STEAM.STEAM_DISTR</t>
  </si>
  <si>
    <t>UED.ktoe.DK.FBT.FBT.PROC_COOL_ELEC.ELEC.ELEC</t>
  </si>
  <si>
    <t>UED.ktoe.DK.FBT.FBT.GENERIC.MECH.ELEC</t>
  </si>
  <si>
    <t>FUEL_EMI.ktCO2.DK.FBT.FBT.TOTAL.TOTAL.TOTAL</t>
  </si>
  <si>
    <t>FUEL_EMI.ktCO2.DK.FBT.FBT.LIGHT.GENERIC.ELEC</t>
  </si>
  <si>
    <t>FUEL_EMI.ktCO2.DK.FBT.FBT.AIRCOMP.GENERIC.ELEC</t>
  </si>
  <si>
    <t>FUEL_EMI.ktCO2.DK.FBT.FBT.MOTOR.GENERIC.ELEC</t>
  </si>
  <si>
    <t>FUEL_EMI.ktCO2.DK.FBT.FBT.FANS.GENERIC.ELEC</t>
  </si>
  <si>
    <t>FUEL_EMI.ktCO2.DK.FBT.FBT.LOW_ENTH.TOTAL.TOTAL</t>
  </si>
  <si>
    <t>FUEL_EMI.ktCO2.DK.FBT.FBT.LOW_ENTH.THERM.DIESEL_LIQBIO</t>
  </si>
  <si>
    <t>FUEL_EMI.ktCO2.DK.FBT.FBT.LOW_ENTH.THERM.NG_BIOGAS</t>
  </si>
  <si>
    <t>FUEL_EMI.ktCO2.DK.FBT.FBT.LOW_ENTH.THERM.SOLAR_GEO</t>
  </si>
  <si>
    <t>FUEL_EMI.ktCO2.DK.FBT.FBT.LOW_ENTH.HP.AMBIENT</t>
  </si>
  <si>
    <t>FUEL_EMI.ktCO2.DK.FBT.FBT.LOW_ENTH.THERM.ELEC</t>
  </si>
  <si>
    <t>FUEL_EMI.ktCO2.DK.FBT.FBT.OVEN.THERM.TOTAL</t>
  </si>
  <si>
    <t>FUEL_EMI.ktCO2.DK.FBT.FBT.OVEN.THERM.SOLIDS</t>
  </si>
  <si>
    <t>FUEL_EMI.ktCO2.DK.FBT.FBT.OVEN.THERM.LPG</t>
  </si>
  <si>
    <t>FUEL_EMI.ktCO2.DK.FBT.FBT.OVEN.THERM.DIESEL_LIQBIO</t>
  </si>
  <si>
    <t>FUEL_EMI.ktCO2.DK.FBT.FBT.OVEN.THERM.RFO</t>
  </si>
  <si>
    <t>FUEL_EMI.ktCO2.DK.FBT.FBT.OVEN.THERM.NG_BIOGAS</t>
  </si>
  <si>
    <t>FUEL_EMI.ktCO2.DK.FBT.FBT.OVEN.ELEC.ELEC</t>
  </si>
  <si>
    <t>FUEL_EMI.ktCO2.DK.FBT.FBT.OVEN_MICROW.MICROW.ELEC</t>
  </si>
  <si>
    <t>FUEL_EMI.ktCO2.DK.FBT.FBT.PROC_HEAT.THERM.TOTAL</t>
  </si>
  <si>
    <t>FUEL_EMI.ktCO2.DK.FBT.FBT.PROC_HEAT.THERM.SOLIDS</t>
  </si>
  <si>
    <t>FUEL_EMI.ktCO2.DK.FBT.FBT.PROC_HEAT.THERM.LPG</t>
  </si>
  <si>
    <t>FUEL_EMI.ktCO2.DK.FBT.FBT.PROC_HEAT.THERM.DIESEL_LIQBIO</t>
  </si>
  <si>
    <t>FUEL_EMI.ktCO2.DK.FBT.FBT.PROC_HEAT.THERM.RFO</t>
  </si>
  <si>
    <t>FUEL_EMI.ktCO2.DK.FBT.FBT.PROC_HEAT.THERM.NG_BIOGAS</t>
  </si>
  <si>
    <t>FUEL_EMI.ktCO2.DK.FBT.FBT.PROC_HEAT.ELEC.ELEC</t>
  </si>
  <si>
    <t>FUEL_EMI.ktCO2.DK.FBT.FBT.PROC_HEAT_MICROW.MICROW.ELEC</t>
  </si>
  <si>
    <t>FUEL_EMI.ktCO2.DK.FBT.FBT.PROCESSING.TOTAL.TOTAL</t>
  </si>
  <si>
    <t>FUEL_EMI.ktCO2.DK.FBT.FBT.PROCESSING.STEAM.SOLIDS</t>
  </si>
  <si>
    <t>FUEL_EMI.ktCO2.DK.FBT.FBT.PROCESSING.STEAM.RFG</t>
  </si>
  <si>
    <t>FUEL_EMI.ktCO2.DK.FBT.FBT.PROCESSING.STEAM.LPG</t>
  </si>
  <si>
    <t>FUEL_EMI.ktCO2.DK.FBT.FBT.PROCESSING.STEAM.DIESEL_LIQBIO</t>
  </si>
  <si>
    <t>FUEL_EMI.ktCO2.DK.FBT.FBT.PROCESSING.STEAM.RFO</t>
  </si>
  <si>
    <t>FUEL_EMI.ktCO2.DK.FBT.FBT.PROCESSING.STEAM.OTHER</t>
  </si>
  <si>
    <t>FUEL_EMI.ktCO2.DK.FBT.FBT.PROCESSING.STEAM.NG_BIOGAS</t>
  </si>
  <si>
    <t>FUEL_EMI.ktCO2.DK.FBT.FBT.PROCESSING.STEAM.DERIVED</t>
  </si>
  <si>
    <t>FUEL_EMI.ktCO2.DK.FBT.FBT.PROCESSING.STEAM.BIOMASS_WASTE</t>
  </si>
  <si>
    <t>FUEL_EMI.ktCO2.DK.FBT.FBT.PROCESSING.STEAM.STEAM_DISTR</t>
  </si>
  <si>
    <t>FUEL_EMI.ktCO2.DK.FBT.FBT.DRYING.TOTAL.TOTAL</t>
  </si>
  <si>
    <t>FUEL_EMI.ktCO2.DK.FBT.FBT.DRYING.THERM.SOLIDS</t>
  </si>
  <si>
    <t>FUEL_EMI.ktCO2.DK.FBT.FBT.DRYING.THERM.LPG</t>
  </si>
  <si>
    <t>FUEL_EMI.ktCO2.DK.FBT.FBT.DRYING.THERM.DIESEL_LIQBIO</t>
  </si>
  <si>
    <t>FUEL_EMI.ktCO2.DK.FBT.FBT.DRYING.THERM.RFO</t>
  </si>
  <si>
    <t>FUEL_EMI.ktCO2.DK.FBT.FBT.DRYING.THERM.NG_BIOGAS</t>
  </si>
  <si>
    <t>FUEL_EMI.ktCO2.DK.FBT.FBT.DRYING_STEAM.TOTAL.TOTAL</t>
  </si>
  <si>
    <t>FUEL_EMI.ktCO2.DK.FBT.FBT.DRYING_STEAM.STEAM.SOLIDS</t>
  </si>
  <si>
    <t>FUEL_EMI.ktCO2.DK.FBT.FBT.DRYING_STEAM.STEAM.RFG</t>
  </si>
  <si>
    <t>FUEL_EMI.ktCO2.DK.FBT.FBT.DRYING_STEAM.STEAM.LPG</t>
  </si>
  <si>
    <t>FUEL_EMI.ktCO2.DK.FBT.FBT.DRYING_STEAM.STEAM.DIESEL_LIQBIO</t>
  </si>
  <si>
    <t>FUEL_EMI.ktCO2.DK.FBT.FBT.DRYING_STEAM.STEAM.RFO</t>
  </si>
  <si>
    <t>FUEL_EMI.ktCO2.DK.FBT.FBT.DRYING_STEAM.STEAM.OTHER</t>
  </si>
  <si>
    <t>FUEL_EMI.ktCO2.DK.FBT.FBT.DRYING_STEAM.STEAM.NG_BIOGAS</t>
  </si>
  <si>
    <t>FUEL_EMI.ktCO2.DK.FBT.FBT.DRYING_STEAM.STEAM.DERIVED</t>
  </si>
  <si>
    <t>FUEL_EMI.ktCO2.DK.FBT.FBT.DRYING_STEAM.STEAM.BIOMASS_WASTE</t>
  </si>
  <si>
    <t>FUEL_EMI.ktCO2.DK.FBT.FBT.DRYING_STEAM.STEAM.STEAM_DISTR</t>
  </si>
  <si>
    <t>FUEL_EMI.ktCO2.DK.FBT.FBT.DRYING_ELEC.ELEC.ELEC</t>
  </si>
  <si>
    <t>FUEL_EMI.ktCO2.DK.FBT.FBT.DRYING_FREEZE.FREEZE_DRY.ELEC</t>
  </si>
  <si>
    <t>FUEL_EMI.ktCO2.DK.FBT.FBT.DRYING_MICROW.MICROW.ELEC</t>
  </si>
  <si>
    <t>FUEL_EMI.ktCO2.DK.FBT.FBT.PROC_COOL_THERM.THERM.NG_BIOGAS</t>
  </si>
  <si>
    <t>FUEL_EMI.ktCO2.DK.FBT.FBT.PROC_COOL.TOTAL.TOTAL</t>
  </si>
  <si>
    <t>FUEL_EMI.ktCO2.DK.FBT.FBT.PROC_COOL.STEAM.SOLIDS</t>
  </si>
  <si>
    <t>FUEL_EMI.ktCO2.DK.FBT.FBT.PROC_COOL.STEAM.RFG</t>
  </si>
  <si>
    <t>FUEL_EMI.ktCO2.DK.FBT.FBT.PROC_COOL.STEAM.LPG</t>
  </si>
  <si>
    <t>FUEL_EMI.ktCO2.DK.FBT.FBT.PROC_COOL.STEAM.DIESEL_LIQBIO</t>
  </si>
  <si>
    <t>FUEL_EMI.ktCO2.DK.FBT.FBT.PROC_COOL.STEAM.RFO</t>
  </si>
  <si>
    <t>FUEL_EMI.ktCO2.DK.FBT.FBT.PROC_COOL.STEAM.OTHER</t>
  </si>
  <si>
    <t>FUEL_EMI.ktCO2.DK.FBT.FBT.PROC_COOL.STEAM.NG_BIOGAS</t>
  </si>
  <si>
    <t>FUEL_EMI.ktCO2.DK.FBT.FBT.PROC_COOL.STEAM.DERIVED</t>
  </si>
  <si>
    <t>FUEL_EMI.ktCO2.DK.FBT.FBT.PROC_COOL.STEAM.BIOMASS_WASTE</t>
  </si>
  <si>
    <t>FUEL_EMI.ktCO2.DK.FBT.FBT.PROC_COOL.STEAM.STEAM_DISTR</t>
  </si>
  <si>
    <t>FUEL_EMI.ktCO2.DK.FBT.FBT.PROC_COOL_ELEC.ELEC.ELEC</t>
  </si>
  <si>
    <t>FUEL_EMI.ktCO2.DK.FBT.FBT.GENERIC.MECH.ELEC</t>
  </si>
  <si>
    <t>VA.Meuro2015.DK.TRE.TRE</t>
  </si>
  <si>
    <t>OUTPUT.index.DK.TRE.TRE</t>
  </si>
  <si>
    <t>CAP.index.DK.TRE.TRE</t>
  </si>
  <si>
    <t>NEWCAP.index.DK.TRE.TRE</t>
  </si>
  <si>
    <t>FEC.ktoe.DK.TRE.TRE.TOTAL.TOTAL.TOTAL</t>
  </si>
  <si>
    <t>FEC.ktoe.DK.TRE.TRE.TOTAL.TOTAL.SOLIDS</t>
  </si>
  <si>
    <t>FEC.ktoe.DK.TRE.TRE.TOTAL.TOTAL.RFG</t>
  </si>
  <si>
    <t>FEC.ktoe.DK.TRE.TRE.TOTAL.TOTAL.LPG</t>
  </si>
  <si>
    <t>FEC.ktoe.DK.TRE.TRE.TOTAL.TOTAL.DIESEL</t>
  </si>
  <si>
    <t>FEC.ktoe.DK.TRE.TRE.TOTAL.TOTAL.RFO</t>
  </si>
  <si>
    <t>FEC.ktoe.DK.TRE.TRE.TOTAL.TOTAL.OTHER</t>
  </si>
  <si>
    <t>FEC.ktoe.DK.TRE.TRE.TOTAL.TOTAL.NG</t>
  </si>
  <si>
    <t>FEC.ktoe.DK.TRE.TRE.TOTAL.TOTAL.DERIVED</t>
  </si>
  <si>
    <t>FEC.ktoe.DK.TRE.TRE.TOTAL.TOTAL.BIOMASS_WASTE</t>
  </si>
  <si>
    <t>FEC.ktoe.DK.TRE.TRE.TOTAL.TOTAL.BIOGAS</t>
  </si>
  <si>
    <t>FEC.ktoe.DK.TRE.TRE.TOTAL.TOTAL.LIQBIO</t>
  </si>
  <si>
    <t>FEC.ktoe.DK.TRE.TRE.TOTAL.TOTAL.SOLAR</t>
  </si>
  <si>
    <t>FEC.ktoe.DK.TRE.TRE.TOTAL.TOTAL.GEO</t>
  </si>
  <si>
    <t>FEC.ktoe.DK.TRE.TRE.TOTAL.TOTAL.AMBIENT</t>
  </si>
  <si>
    <t>FEC.ktoe.DK.TRE.TRE.TOTAL.TOTAL.STEAM_DISTR</t>
  </si>
  <si>
    <t>FEC.ktoe.DK.TRE.TRE.TOTAL.TOTAL.ELEC</t>
  </si>
  <si>
    <t>FEC.ktoe.DK.TRE.TRE.LIGHT.GENERIC.ELEC</t>
  </si>
  <si>
    <t>FEC.ktoe.DK.TRE.TRE.AIRCOMP.GENERIC.ELEC</t>
  </si>
  <si>
    <t>FEC.ktoe.DK.TRE.TRE.MOTOR.GENERIC.ELEC</t>
  </si>
  <si>
    <t>FEC.ktoe.DK.TRE.TRE.FANS.GENERIC.ELEC</t>
  </si>
  <si>
    <t>FEC.ktoe.DK.TRE.TRE.LOW_ENTH.TOTAL.TOTAL</t>
  </si>
  <si>
    <t>FEC.ktoe.DK.TRE.TRE.LOW_ENTH.THERM.DIESEL_LIQBIO</t>
  </si>
  <si>
    <t>FEC.ktoe.DK.TRE.TRE.LOW_ENTH.THERM.NG_BIOGAS</t>
  </si>
  <si>
    <t>FEC.ktoe.DK.TRE.TRE.LOW_ENTH.THERM.SOLAR_GEO</t>
  </si>
  <si>
    <t>FEC.ktoe.DK.TRE.TRE.LOW_ENTH.HP.AMBIENT</t>
  </si>
  <si>
    <t>FEC.ktoe.DK.TRE.TRE.LOW_ENTH.THERM.ELEC</t>
  </si>
  <si>
    <t>Trans. Eq.: Foundries</t>
  </si>
  <si>
    <t>Trans. Eq.: Thermal Foundries</t>
  </si>
  <si>
    <t>FEC.ktoe.DK.TRE.TRE.FOUNDRY.THERM.TOTAL</t>
  </si>
  <si>
    <t>FEC.ktoe.DK.TRE.TRE.FOUNDRY.THERM.SOLIDS</t>
  </si>
  <si>
    <t>FEC.ktoe.DK.TRE.TRE.FOUNDRY.THERM.LPG</t>
  </si>
  <si>
    <t>FEC.ktoe.DK.TRE.TRE.FOUNDRY.THERM.DIESEL_LIQBIO</t>
  </si>
  <si>
    <t>FEC.ktoe.DK.TRE.TRE.FOUNDRY.THERM.RFO</t>
  </si>
  <si>
    <t>FEC.ktoe.DK.TRE.TRE.FOUNDRY.THERM.NG_BIOGAS</t>
  </si>
  <si>
    <t>Trans. Eq.: Electric Foundries</t>
  </si>
  <si>
    <t>FEC.ktoe.DK.TRE.TRE.FOUNDRY.ELEC.ELEC</t>
  </si>
  <si>
    <t>Trans. Eq.: Connection techniques</t>
  </si>
  <si>
    <t>Trans. Eq.: Thermal connection</t>
  </si>
  <si>
    <t>FEC.ktoe.DK.TRE.TRE.CONNECTION_THERM.THERM.NG_BIOGAS</t>
  </si>
  <si>
    <t>Trans. Eq.: Electric connection</t>
  </si>
  <si>
    <t>FEC.ktoe.DK.TRE.TRE.CONNECTION_ELEC.ELEC.ELEC</t>
  </si>
  <si>
    <t>Trans. Eq.: Heat treatment</t>
  </si>
  <si>
    <t>Trans. Eq.: Heat treatment - Thermal</t>
  </si>
  <si>
    <t>FEC.ktoe.DK.TRE.TRE.HEAT_TREAT.THERM.TOTAL</t>
  </si>
  <si>
    <t>FEC.ktoe.DK.TRE.TRE.HEAT_TREAT.THERM.SOLIDS</t>
  </si>
  <si>
    <t>FEC.ktoe.DK.TRE.TRE.HEAT_TREAT.THERM.LPG</t>
  </si>
  <si>
    <t>FEC.ktoe.DK.TRE.TRE.HEAT_TREAT.THERM.DIESEL_LIQBIO</t>
  </si>
  <si>
    <t>FEC.ktoe.DK.TRE.TRE.HEAT_TREAT.THERM.RFO</t>
  </si>
  <si>
    <t>FEC.ktoe.DK.TRE.TRE.HEAT_TREAT.THERM.NG_BIOGAS</t>
  </si>
  <si>
    <t>Trans. Eq.: Heat treatment - Electric</t>
  </si>
  <si>
    <t>FEC.ktoe.DK.TRE.TRE.HEAT_TREAT.ELEC.ELEC</t>
  </si>
  <si>
    <t>Trans. Eq.: Steam processing</t>
  </si>
  <si>
    <t>FEC.ktoe.DK.TRE.TRE.PROCESSING.TOTAL.TOTAL</t>
  </si>
  <si>
    <t>FEC.ktoe.DK.TRE.TRE.PROCESSING.STEAM.SOLIDS</t>
  </si>
  <si>
    <t>FEC.ktoe.DK.TRE.TRE.PROCESSING.STEAM.RFG</t>
  </si>
  <si>
    <t>FEC.ktoe.DK.TRE.TRE.PROCESSING.STEAM.LPG</t>
  </si>
  <si>
    <t>FEC.ktoe.DK.TRE.TRE.PROCESSING.STEAM.DIESEL_LIQBIO</t>
  </si>
  <si>
    <t>FEC.ktoe.DK.TRE.TRE.PROCESSING.STEAM.RFO</t>
  </si>
  <si>
    <t>FEC.ktoe.DK.TRE.TRE.PROCESSING.STEAM.OTHER</t>
  </si>
  <si>
    <t>FEC.ktoe.DK.TRE.TRE.PROCESSING.STEAM.NG_BIOGAS</t>
  </si>
  <si>
    <t>FEC.ktoe.DK.TRE.TRE.PROCESSING.STEAM.DERIVED</t>
  </si>
  <si>
    <t>FEC.ktoe.DK.TRE.TRE.PROCESSING.STEAM.BIOMASS_WASTE</t>
  </si>
  <si>
    <t>FEC.ktoe.DK.TRE.TRE.PROCESSING.STEAM.STEAM_DISTR</t>
  </si>
  <si>
    <t>Trans. Eq.: General machinery</t>
  </si>
  <si>
    <t>FEC.ktoe.DK.TRE.TRE.GENERIC.MECH.ELEC</t>
  </si>
  <si>
    <t>Trans. Eq.: Product finishing</t>
  </si>
  <si>
    <t>FEC.ktoe.DK.TRE.TRE.FINISHING.THERM.ELEC</t>
  </si>
  <si>
    <t>UED.ktoe.DK.TRE.TRE.TOTAL.TOTAL.TOTAL</t>
  </si>
  <si>
    <t>UED.ktoe.DK.TRE.TRE.LIGHT.GENERIC.ELEC</t>
  </si>
  <si>
    <t>UED.ktoe.DK.TRE.TRE.AIRCOMP.GENERIC.ELEC</t>
  </si>
  <si>
    <t>UED.ktoe.DK.TRE.TRE.MOTOR.GENERIC.ELEC</t>
  </si>
  <si>
    <t>UED.ktoe.DK.TRE.TRE.FANS.GENERIC.ELEC</t>
  </si>
  <si>
    <t>UED.ktoe.DK.TRE.TRE.LOW_ENTH.TOTAL.TOTAL</t>
  </si>
  <si>
    <t>UED.ktoe.DK.TRE.TRE.LOW_ENTH.THERM.DIESEL_LIQBIO</t>
  </si>
  <si>
    <t>UED.ktoe.DK.TRE.TRE.LOW_ENTH.THERM.NG_BIOGAS</t>
  </si>
  <si>
    <t>UED.ktoe.DK.TRE.TRE.LOW_ENTH.THERM.SOLAR_GEO</t>
  </si>
  <si>
    <t>UED.ktoe.DK.TRE.TRE.LOW_ENTH.HP.AMBIENT</t>
  </si>
  <si>
    <t>UED.ktoe.DK.TRE.TRE.LOW_ENTH.THERM.ELEC</t>
  </si>
  <si>
    <t>UED.ktoe.DK.TRE.TRE.FOUNDRY.THERM.TOTAL</t>
  </si>
  <si>
    <t>UED.ktoe.DK.TRE.TRE.FOUNDRY.THERM.SOLIDS</t>
  </si>
  <si>
    <t>UED.ktoe.DK.TRE.TRE.FOUNDRY.THERM.LPG</t>
  </si>
  <si>
    <t>UED.ktoe.DK.TRE.TRE.FOUNDRY.THERM.DIESEL_LIQBIO</t>
  </si>
  <si>
    <t>UED.ktoe.DK.TRE.TRE.FOUNDRY.THERM.RFO</t>
  </si>
  <si>
    <t>UED.ktoe.DK.TRE.TRE.FOUNDRY.THERM.NG_BIOGAS</t>
  </si>
  <si>
    <t>UED.ktoe.DK.TRE.TRE.FOUNDRY.ELEC.ELEC</t>
  </si>
  <si>
    <t>UED.ktoe.DK.TRE.TRE.CONNECTION_THERM.THERM.NG_BIOGAS</t>
  </si>
  <si>
    <t>UED.ktoe.DK.TRE.TRE.CONNECTION_ELEC.ELEC.ELEC</t>
  </si>
  <si>
    <t>UED.ktoe.DK.TRE.TRE.HEAT_TREAT.THERM.TOTAL</t>
  </si>
  <si>
    <t>UED.ktoe.DK.TRE.TRE.HEAT_TREAT.THERM.SOLIDS</t>
  </si>
  <si>
    <t>UED.ktoe.DK.TRE.TRE.HEAT_TREAT.THERM.LPG</t>
  </si>
  <si>
    <t>UED.ktoe.DK.TRE.TRE.HEAT_TREAT.THERM.DIESEL_LIQBIO</t>
  </si>
  <si>
    <t>UED.ktoe.DK.TRE.TRE.HEAT_TREAT.THERM.RFO</t>
  </si>
  <si>
    <t>UED.ktoe.DK.TRE.TRE.HEAT_TREAT.THERM.NG_BIOGAS</t>
  </si>
  <si>
    <t>UED.ktoe.DK.TRE.TRE.HEAT_TREAT.ELEC.ELEC</t>
  </si>
  <si>
    <t>UED.ktoe.DK.TRE.TRE.PROCESSING.TOTAL.TOTAL</t>
  </si>
  <si>
    <t>UED.ktoe.DK.TRE.TRE.PROCESSING.STEAM.SOLIDS</t>
  </si>
  <si>
    <t>UED.ktoe.DK.TRE.TRE.PROCESSING.STEAM.RFG</t>
  </si>
  <si>
    <t>UED.ktoe.DK.TRE.TRE.PROCESSING.STEAM.LPG</t>
  </si>
  <si>
    <t>UED.ktoe.DK.TRE.TRE.PROCESSING.STEAM.DIESEL_LIQBIO</t>
  </si>
  <si>
    <t>UED.ktoe.DK.TRE.TRE.PROCESSING.STEAM.RFO</t>
  </si>
  <si>
    <t>UED.ktoe.DK.TRE.TRE.PROCESSING.STEAM.OTHER</t>
  </si>
  <si>
    <t>UED.ktoe.DK.TRE.TRE.PROCESSING.STEAM.NG_BIOGAS</t>
  </si>
  <si>
    <t>UED.ktoe.DK.TRE.TRE.PROCESSING.STEAM.DERIVED</t>
  </si>
  <si>
    <t>UED.ktoe.DK.TRE.TRE.PROCESSING.STEAM.BIOMASS_WASTE</t>
  </si>
  <si>
    <t>UED.ktoe.DK.TRE.TRE.PROCESSING.STEAM.STEAM_DISTR</t>
  </si>
  <si>
    <t>UED.ktoe.DK.TRE.TRE.GENERIC.MECH.ELEC</t>
  </si>
  <si>
    <t>UED.ktoe.DK.TRE.TRE.FINISHING.THERM.ELEC</t>
  </si>
  <si>
    <t>FUEL_EMI.ktCO2.DK.TRE.TRE.TOTAL.TOTAL.TOTAL</t>
  </si>
  <si>
    <t>FUEL_EMI.ktCO2.DK.TRE.TRE.LIGHT.GENERIC.ELEC</t>
  </si>
  <si>
    <t>FUEL_EMI.ktCO2.DK.TRE.TRE.AIRCOMP.GENERIC.ELEC</t>
  </si>
  <si>
    <t>FUEL_EMI.ktCO2.DK.TRE.TRE.MOTOR.GENERIC.ELEC</t>
  </si>
  <si>
    <t>FUEL_EMI.ktCO2.DK.TRE.TRE.FANS.GENERIC.ELEC</t>
  </si>
  <si>
    <t>FUEL_EMI.ktCO2.DK.TRE.TRE.LOW_ENTH.TOTAL.TOTAL</t>
  </si>
  <si>
    <t>FUEL_EMI.ktCO2.DK.TRE.TRE.LOW_ENTH.THERM.DIESEL_LIQBIO</t>
  </si>
  <si>
    <t>FUEL_EMI.ktCO2.DK.TRE.TRE.LOW_ENTH.THERM.NG_BIOGAS</t>
  </si>
  <si>
    <t>FUEL_EMI.ktCO2.DK.TRE.TRE.LOW_ENTH.THERM.SOLAR_GEO</t>
  </si>
  <si>
    <t>FUEL_EMI.ktCO2.DK.TRE.TRE.LOW_ENTH.HP.AMBIENT</t>
  </si>
  <si>
    <t>FUEL_EMI.ktCO2.DK.TRE.TRE.LOW_ENTH.THERM.ELEC</t>
  </si>
  <si>
    <t>FUEL_EMI.ktCO2.DK.TRE.TRE.FOUNDRY.THERM.TOTAL</t>
  </si>
  <si>
    <t>FUEL_EMI.ktCO2.DK.TRE.TRE.FOUNDRY.THERM.SOLIDS</t>
  </si>
  <si>
    <t>FUEL_EMI.ktCO2.DK.TRE.TRE.FOUNDRY.THERM.LPG</t>
  </si>
  <si>
    <t>FUEL_EMI.ktCO2.DK.TRE.TRE.FOUNDRY.THERM.DIESEL_LIQBIO</t>
  </si>
  <si>
    <t>FUEL_EMI.ktCO2.DK.TRE.TRE.FOUNDRY.THERM.RFO</t>
  </si>
  <si>
    <t>FUEL_EMI.ktCO2.DK.TRE.TRE.FOUNDRY.THERM.NG_BIOGAS</t>
  </si>
  <si>
    <t>FUEL_EMI.ktCO2.DK.TRE.TRE.FOUNDRY.ELEC.ELEC</t>
  </si>
  <si>
    <t>FUEL_EMI.ktCO2.DK.TRE.TRE.CONNECTION_THERM.THERM.NG_BIOGAS</t>
  </si>
  <si>
    <t>FUEL_EMI.ktCO2.DK.TRE.TRE.CONNECTION_ELEC.ELEC.ELEC</t>
  </si>
  <si>
    <t>FUEL_EMI.ktCO2.DK.TRE.TRE.HEAT_TREAT.THERM.TOTAL</t>
  </si>
  <si>
    <t>FUEL_EMI.ktCO2.DK.TRE.TRE.HEAT_TREAT.THERM.SOLIDS</t>
  </si>
  <si>
    <t>FUEL_EMI.ktCO2.DK.TRE.TRE.HEAT_TREAT.THERM.LPG</t>
  </si>
  <si>
    <t>FUEL_EMI.ktCO2.DK.TRE.TRE.HEAT_TREAT.THERM.DIESEL_LIQBIO</t>
  </si>
  <si>
    <t>FUEL_EMI.ktCO2.DK.TRE.TRE.HEAT_TREAT.THERM.RFO</t>
  </si>
  <si>
    <t>FUEL_EMI.ktCO2.DK.TRE.TRE.HEAT_TREAT.THERM.NG_BIOGAS</t>
  </si>
  <si>
    <t>FUEL_EMI.ktCO2.DK.TRE.TRE.HEAT_TREAT.ELEC.ELEC</t>
  </si>
  <si>
    <t>FUEL_EMI.ktCO2.DK.TRE.TRE.PROCESSING.TOTAL.TOTAL</t>
  </si>
  <si>
    <t>FUEL_EMI.ktCO2.DK.TRE.TRE.PROCESSING.STEAM.SOLIDS</t>
  </si>
  <si>
    <t>FUEL_EMI.ktCO2.DK.TRE.TRE.PROCESSING.STEAM.RFG</t>
  </si>
  <si>
    <t>FUEL_EMI.ktCO2.DK.TRE.TRE.PROCESSING.STEAM.LPG</t>
  </si>
  <si>
    <t>FUEL_EMI.ktCO2.DK.TRE.TRE.PROCESSING.STEAM.DIESEL_LIQBIO</t>
  </si>
  <si>
    <t>FUEL_EMI.ktCO2.DK.TRE.TRE.PROCESSING.STEAM.RFO</t>
  </si>
  <si>
    <t>FUEL_EMI.ktCO2.DK.TRE.TRE.PROCESSING.STEAM.OTHER</t>
  </si>
  <si>
    <t>FUEL_EMI.ktCO2.DK.TRE.TRE.PROCESSING.STEAM.NG_BIOGAS</t>
  </si>
  <si>
    <t>FUEL_EMI.ktCO2.DK.TRE.TRE.PROCESSING.STEAM.DERIVED</t>
  </si>
  <si>
    <t>FUEL_EMI.ktCO2.DK.TRE.TRE.PROCESSING.STEAM.BIOMASS_WASTE</t>
  </si>
  <si>
    <t>FUEL_EMI.ktCO2.DK.TRE.TRE.PROCESSING.STEAM.STEAM_DISTR</t>
  </si>
  <si>
    <t>FUEL_EMI.ktCO2.DK.TRE.TRE.GENERIC.MECH.ELEC</t>
  </si>
  <si>
    <t>FUEL_EMI.ktCO2.DK.TRE.TRE.FINISHING.THERM.ELEC</t>
  </si>
  <si>
    <t>VA.Meuro2015.DK.MAE.MAE</t>
  </si>
  <si>
    <t>OUTPUT.index.DK.MAE.MAE</t>
  </si>
  <si>
    <t>CAP.index.DK.MAE.MAE</t>
  </si>
  <si>
    <t>NEWCAP.index.DK.MAE.MAE</t>
  </si>
  <si>
    <t>FEC.ktoe.DK.MAE.MAE.TOTAL.TOTAL.TOTAL</t>
  </si>
  <si>
    <t>FEC.ktoe.DK.MAE.MAE.TOTAL.TOTAL.SOLIDS</t>
  </si>
  <si>
    <t>FEC.ktoe.DK.MAE.MAE.TOTAL.TOTAL.RFG</t>
  </si>
  <si>
    <t>FEC.ktoe.DK.MAE.MAE.TOTAL.TOTAL.LPG</t>
  </si>
  <si>
    <t>FEC.ktoe.DK.MAE.MAE.TOTAL.TOTAL.DIESEL</t>
  </si>
  <si>
    <t>FEC.ktoe.DK.MAE.MAE.TOTAL.TOTAL.RFO</t>
  </si>
  <si>
    <t>FEC.ktoe.DK.MAE.MAE.TOTAL.TOTAL.OTHER</t>
  </si>
  <si>
    <t>FEC.ktoe.DK.MAE.MAE.TOTAL.TOTAL.NG</t>
  </si>
  <si>
    <t>FEC.ktoe.DK.MAE.MAE.TOTAL.TOTAL.DERIVED</t>
  </si>
  <si>
    <t>FEC.ktoe.DK.MAE.MAE.TOTAL.TOTAL.BIOMASS_WASTE</t>
  </si>
  <si>
    <t>FEC.ktoe.DK.MAE.MAE.TOTAL.TOTAL.BIOGAS</t>
  </si>
  <si>
    <t>FEC.ktoe.DK.MAE.MAE.TOTAL.TOTAL.LIQBIO</t>
  </si>
  <si>
    <t>FEC.ktoe.DK.MAE.MAE.TOTAL.TOTAL.SOLAR</t>
  </si>
  <si>
    <t>FEC.ktoe.DK.MAE.MAE.TOTAL.TOTAL.GEO</t>
  </si>
  <si>
    <t>FEC.ktoe.DK.MAE.MAE.TOTAL.TOTAL.AMBIENT</t>
  </si>
  <si>
    <t>FEC.ktoe.DK.MAE.MAE.TOTAL.TOTAL.STEAM_DISTR</t>
  </si>
  <si>
    <t>FEC.ktoe.DK.MAE.MAE.TOTAL.TOTAL.ELEC</t>
  </si>
  <si>
    <t>FEC.ktoe.DK.MAE.MAE.LIGHT.GENERIC.ELEC</t>
  </si>
  <si>
    <t>FEC.ktoe.DK.MAE.MAE.AIRCOMP.GENERIC.ELEC</t>
  </si>
  <si>
    <t>FEC.ktoe.DK.MAE.MAE.MOTOR.GENERIC.ELEC</t>
  </si>
  <si>
    <t>FEC.ktoe.DK.MAE.MAE.FANS.GENERIC.ELEC</t>
  </si>
  <si>
    <t>FEC.ktoe.DK.MAE.MAE.LOW_ENTH.TOTAL.TOTAL</t>
  </si>
  <si>
    <t>FEC.ktoe.DK.MAE.MAE.LOW_ENTH.THERM.DIESEL_LIQBIO</t>
  </si>
  <si>
    <t>FEC.ktoe.DK.MAE.MAE.LOW_ENTH.THERM.NG_BIOGAS</t>
  </si>
  <si>
    <t>FEC.ktoe.DK.MAE.MAE.LOW_ENTH.THERM.SOLAR_GEO</t>
  </si>
  <si>
    <t>FEC.ktoe.DK.MAE.MAE.LOW_ENTH.HP.AMBIENT</t>
  </si>
  <si>
    <t>FEC.ktoe.DK.MAE.MAE.LOW_ENTH.THERM.ELEC</t>
  </si>
  <si>
    <t>Mach. Eq.: Foundries</t>
  </si>
  <si>
    <t>Mach. Eq.: Thermal Foundries</t>
  </si>
  <si>
    <t>FEC.ktoe.DK.MAE.MAE.FOUNDRY.THERM.TOTAL</t>
  </si>
  <si>
    <t>FEC.ktoe.DK.MAE.MAE.FOUNDRY.THERM.SOLIDS</t>
  </si>
  <si>
    <t>FEC.ktoe.DK.MAE.MAE.FOUNDRY.THERM.LPG</t>
  </si>
  <si>
    <t>FEC.ktoe.DK.MAE.MAE.FOUNDRY.THERM.DIESEL_LIQBIO</t>
  </si>
  <si>
    <t>FEC.ktoe.DK.MAE.MAE.FOUNDRY.THERM.RFO</t>
  </si>
  <si>
    <t>FEC.ktoe.DK.MAE.MAE.FOUNDRY.THERM.NG_BIOGAS</t>
  </si>
  <si>
    <t>Mach. Eq.: Electric Foundries</t>
  </si>
  <si>
    <t>FEC.ktoe.DK.MAE.MAE.FOUNDRY.ELEC.ELEC</t>
  </si>
  <si>
    <t>Mach. Eq.: Connection techniques</t>
  </si>
  <si>
    <t>Mach. Eq.: Thermal connection</t>
  </si>
  <si>
    <t>FEC.ktoe.DK.MAE.MAE.CONNECTION_THERM.THERM.NG_BIOGAS</t>
  </si>
  <si>
    <t>Mach. Eq.: Electric connection</t>
  </si>
  <si>
    <t>FEC.ktoe.DK.MAE.MAE.CONNECTION_ELEC.ELEC.ELEC</t>
  </si>
  <si>
    <t>Mach. Eq.: Heat treatment</t>
  </si>
  <si>
    <t>Mach. Eq.: Heat treatment - Thermal</t>
  </si>
  <si>
    <t>FEC.ktoe.DK.MAE.MAE.HEAT_TREAT.THERM.TOTAL</t>
  </si>
  <si>
    <t>FEC.ktoe.DK.MAE.MAE.HEAT_TREAT.THERM.SOLIDS</t>
  </si>
  <si>
    <t>FEC.ktoe.DK.MAE.MAE.HEAT_TREAT.THERM.LPG</t>
  </si>
  <si>
    <t>FEC.ktoe.DK.MAE.MAE.HEAT_TREAT.THERM.DIESEL_LIQBIO</t>
  </si>
  <si>
    <t>FEC.ktoe.DK.MAE.MAE.HEAT_TREAT.THERM.RFO</t>
  </si>
  <si>
    <t>FEC.ktoe.DK.MAE.MAE.HEAT_TREAT.THERM.NG_BIOGAS</t>
  </si>
  <si>
    <t>Mach. Eq.: Heat treatment - Electric</t>
  </si>
  <si>
    <t>FEC.ktoe.DK.MAE.MAE.HEAT_TREAT.ELEC.ELEC</t>
  </si>
  <si>
    <t>Mach. Eq.: Steam processing</t>
  </si>
  <si>
    <t>FEC.ktoe.DK.MAE.MAE.PROCESSING.TOTAL.TOTAL</t>
  </si>
  <si>
    <t>FEC.ktoe.DK.MAE.MAE.PROCESSING.STEAM.SOLIDS</t>
  </si>
  <si>
    <t>FEC.ktoe.DK.MAE.MAE.PROCESSING.STEAM.RFG</t>
  </si>
  <si>
    <t>FEC.ktoe.DK.MAE.MAE.PROCESSING.STEAM.LPG</t>
  </si>
  <si>
    <t>FEC.ktoe.DK.MAE.MAE.PROCESSING.STEAM.DIESEL_LIQBIO</t>
  </si>
  <si>
    <t>FEC.ktoe.DK.MAE.MAE.PROCESSING.STEAM.RFO</t>
  </si>
  <si>
    <t>FEC.ktoe.DK.MAE.MAE.PROCESSING.STEAM.OTHER</t>
  </si>
  <si>
    <t>FEC.ktoe.DK.MAE.MAE.PROCESSING.STEAM.NG_BIOGAS</t>
  </si>
  <si>
    <t>FEC.ktoe.DK.MAE.MAE.PROCESSING.STEAM.DERIVED</t>
  </si>
  <si>
    <t>FEC.ktoe.DK.MAE.MAE.PROCESSING.STEAM.BIOMASS_WASTE</t>
  </si>
  <si>
    <t>FEC.ktoe.DK.MAE.MAE.PROCESSING.STEAM.STEAM_DISTR</t>
  </si>
  <si>
    <t>Mach. Eq.: General machinery</t>
  </si>
  <si>
    <t>FEC.ktoe.DK.MAE.MAE.GENERIC.MECH.ELEC</t>
  </si>
  <si>
    <t>Mach. Eq.: Product finishing</t>
  </si>
  <si>
    <t>FEC.ktoe.DK.MAE.MAE.FINISHING.THERM.ELEC</t>
  </si>
  <si>
    <t>UED.ktoe.DK.MAE.MAE.TOTAL.TOTAL.TOTAL</t>
  </si>
  <si>
    <t>UED.ktoe.DK.MAE.MAE.LIGHT.GENERIC.ELEC</t>
  </si>
  <si>
    <t>UED.ktoe.DK.MAE.MAE.AIRCOMP.GENERIC.ELEC</t>
  </si>
  <si>
    <t>UED.ktoe.DK.MAE.MAE.MOTOR.GENERIC.ELEC</t>
  </si>
  <si>
    <t>UED.ktoe.DK.MAE.MAE.FANS.GENERIC.ELEC</t>
  </si>
  <si>
    <t>UED.ktoe.DK.MAE.MAE.LOW_ENTH.TOTAL.TOTAL</t>
  </si>
  <si>
    <t>UED.ktoe.DK.MAE.MAE.LOW_ENTH.THERM.DIESEL_LIQBIO</t>
  </si>
  <si>
    <t>UED.ktoe.DK.MAE.MAE.LOW_ENTH.THERM.NG_BIOGAS</t>
  </si>
  <si>
    <t>UED.ktoe.DK.MAE.MAE.LOW_ENTH.THERM.SOLAR_GEO</t>
  </si>
  <si>
    <t>UED.ktoe.DK.MAE.MAE.LOW_ENTH.HP.AMBIENT</t>
  </si>
  <si>
    <t>UED.ktoe.DK.MAE.MAE.LOW_ENTH.THERM.ELEC</t>
  </si>
  <si>
    <t>UED.ktoe.DK.MAE.MAE.FOUNDRY.THERM.TOTAL</t>
  </si>
  <si>
    <t>UED.ktoe.DK.MAE.MAE.FOUNDRY.THERM.SOLIDS</t>
  </si>
  <si>
    <t>UED.ktoe.DK.MAE.MAE.FOUNDRY.THERM.LPG</t>
  </si>
  <si>
    <t>UED.ktoe.DK.MAE.MAE.FOUNDRY.THERM.DIESEL_LIQBIO</t>
  </si>
  <si>
    <t>UED.ktoe.DK.MAE.MAE.FOUNDRY.THERM.RFO</t>
  </si>
  <si>
    <t>UED.ktoe.DK.MAE.MAE.FOUNDRY.THERM.NG_BIOGAS</t>
  </si>
  <si>
    <t>UED.ktoe.DK.MAE.MAE.FOUNDRY.ELEC.ELEC</t>
  </si>
  <si>
    <t>UED.ktoe.DK.MAE.MAE.CONNECTION_THERM.THERM.NG_BIOGAS</t>
  </si>
  <si>
    <t>UED.ktoe.DK.MAE.MAE.CONNECTION_ELEC.ELEC.ELEC</t>
  </si>
  <si>
    <t>UED.ktoe.DK.MAE.MAE.HEAT_TREAT.THERM.TOTAL</t>
  </si>
  <si>
    <t>UED.ktoe.DK.MAE.MAE.HEAT_TREAT.THERM.SOLIDS</t>
  </si>
  <si>
    <t>UED.ktoe.DK.MAE.MAE.HEAT_TREAT.THERM.LPG</t>
  </si>
  <si>
    <t>UED.ktoe.DK.MAE.MAE.HEAT_TREAT.THERM.DIESEL_LIQBIO</t>
  </si>
  <si>
    <t>UED.ktoe.DK.MAE.MAE.HEAT_TREAT.THERM.RFO</t>
  </si>
  <si>
    <t>UED.ktoe.DK.MAE.MAE.HEAT_TREAT.THERM.NG_BIOGAS</t>
  </si>
  <si>
    <t>UED.ktoe.DK.MAE.MAE.HEAT_TREAT.ELEC.ELEC</t>
  </si>
  <si>
    <t>UED.ktoe.DK.MAE.MAE.PROCESSING.TOTAL.TOTAL</t>
  </si>
  <si>
    <t>UED.ktoe.DK.MAE.MAE.PROCESSING.STEAM.SOLIDS</t>
  </si>
  <si>
    <t>UED.ktoe.DK.MAE.MAE.PROCESSING.STEAM.RFG</t>
  </si>
  <si>
    <t>UED.ktoe.DK.MAE.MAE.PROCESSING.STEAM.LPG</t>
  </si>
  <si>
    <t>UED.ktoe.DK.MAE.MAE.PROCESSING.STEAM.DIESEL_LIQBIO</t>
  </si>
  <si>
    <t>UED.ktoe.DK.MAE.MAE.PROCESSING.STEAM.RFO</t>
  </si>
  <si>
    <t>UED.ktoe.DK.MAE.MAE.PROCESSING.STEAM.OTHER</t>
  </si>
  <si>
    <t>UED.ktoe.DK.MAE.MAE.PROCESSING.STEAM.NG_BIOGAS</t>
  </si>
  <si>
    <t>UED.ktoe.DK.MAE.MAE.PROCESSING.STEAM.DERIVED</t>
  </si>
  <si>
    <t>UED.ktoe.DK.MAE.MAE.PROCESSING.STEAM.BIOMASS_WASTE</t>
  </si>
  <si>
    <t>UED.ktoe.DK.MAE.MAE.PROCESSING.STEAM.STEAM_DISTR</t>
  </si>
  <si>
    <t>UED.ktoe.DK.MAE.MAE.GENERIC.MECH.ELEC</t>
  </si>
  <si>
    <t>UED.ktoe.DK.MAE.MAE.FINISHING.THERM.ELEC</t>
  </si>
  <si>
    <t>FUEL_EMI.ktCO2.DK.MAE.MAE.TOTAL.TOTAL.TOTAL</t>
  </si>
  <si>
    <t>FUEL_EMI.ktCO2.DK.MAE.MAE.LIGHT.GENERIC.ELEC</t>
  </si>
  <si>
    <t>FUEL_EMI.ktCO2.DK.MAE.MAE.AIRCOMP.GENERIC.ELEC</t>
  </si>
  <si>
    <t>FUEL_EMI.ktCO2.DK.MAE.MAE.MOTOR.GENERIC.ELEC</t>
  </si>
  <si>
    <t>FUEL_EMI.ktCO2.DK.MAE.MAE.FANS.GENERIC.ELEC</t>
  </si>
  <si>
    <t>FUEL_EMI.ktCO2.DK.MAE.MAE.LOW_ENTH.TOTAL.TOTAL</t>
  </si>
  <si>
    <t>FUEL_EMI.ktCO2.DK.MAE.MAE.LOW_ENTH.THERM.DIESEL_LIQBIO</t>
  </si>
  <si>
    <t>FUEL_EMI.ktCO2.DK.MAE.MAE.LOW_ENTH.THERM.NG_BIOGAS</t>
  </si>
  <si>
    <t>FUEL_EMI.ktCO2.DK.MAE.MAE.LOW_ENTH.THERM.SOLAR_GEO</t>
  </si>
  <si>
    <t>FUEL_EMI.ktCO2.DK.MAE.MAE.LOW_ENTH.HP.AMBIENT</t>
  </si>
  <si>
    <t>FUEL_EMI.ktCO2.DK.MAE.MAE.LOW_ENTH.THERM.ELEC</t>
  </si>
  <si>
    <t>FUEL_EMI.ktCO2.DK.MAE.MAE.FOUNDRY.THERM.TOTAL</t>
  </si>
  <si>
    <t>FUEL_EMI.ktCO2.DK.MAE.MAE.FOUNDRY.THERM.SOLIDS</t>
  </si>
  <si>
    <t>FUEL_EMI.ktCO2.DK.MAE.MAE.FOUNDRY.THERM.LPG</t>
  </si>
  <si>
    <t>FUEL_EMI.ktCO2.DK.MAE.MAE.FOUNDRY.THERM.DIESEL_LIQBIO</t>
  </si>
  <si>
    <t>FUEL_EMI.ktCO2.DK.MAE.MAE.FOUNDRY.THERM.RFO</t>
  </si>
  <si>
    <t>FUEL_EMI.ktCO2.DK.MAE.MAE.FOUNDRY.THERM.NG_BIOGAS</t>
  </si>
  <si>
    <t>FUEL_EMI.ktCO2.DK.MAE.MAE.FOUNDRY.ELEC.ELEC</t>
  </si>
  <si>
    <t>FUEL_EMI.ktCO2.DK.MAE.MAE.CONNECTION_THERM.THERM.NG_BIOGAS</t>
  </si>
  <si>
    <t>FUEL_EMI.ktCO2.DK.MAE.MAE.CONNECTION_ELEC.ELEC.ELEC</t>
  </si>
  <si>
    <t>FUEL_EMI.ktCO2.DK.MAE.MAE.HEAT_TREAT.THERM.TOTAL</t>
  </si>
  <si>
    <t>FUEL_EMI.ktCO2.DK.MAE.MAE.HEAT_TREAT.THERM.SOLIDS</t>
  </si>
  <si>
    <t>FUEL_EMI.ktCO2.DK.MAE.MAE.HEAT_TREAT.THERM.LPG</t>
  </si>
  <si>
    <t>FUEL_EMI.ktCO2.DK.MAE.MAE.HEAT_TREAT.THERM.DIESEL_LIQBIO</t>
  </si>
  <si>
    <t>FUEL_EMI.ktCO2.DK.MAE.MAE.HEAT_TREAT.THERM.RFO</t>
  </si>
  <si>
    <t>FUEL_EMI.ktCO2.DK.MAE.MAE.HEAT_TREAT.THERM.NG_BIOGAS</t>
  </si>
  <si>
    <t>FUEL_EMI.ktCO2.DK.MAE.MAE.HEAT_TREAT.ELEC.ELEC</t>
  </si>
  <si>
    <t>FUEL_EMI.ktCO2.DK.MAE.MAE.PROCESSING.TOTAL.TOTAL</t>
  </si>
  <si>
    <t>FUEL_EMI.ktCO2.DK.MAE.MAE.PROCESSING.STEAM.SOLIDS</t>
  </si>
  <si>
    <t>FUEL_EMI.ktCO2.DK.MAE.MAE.PROCESSING.STEAM.RFG</t>
  </si>
  <si>
    <t>FUEL_EMI.ktCO2.DK.MAE.MAE.PROCESSING.STEAM.LPG</t>
  </si>
  <si>
    <t>FUEL_EMI.ktCO2.DK.MAE.MAE.PROCESSING.STEAM.DIESEL_LIQBIO</t>
  </si>
  <si>
    <t>FUEL_EMI.ktCO2.DK.MAE.MAE.PROCESSING.STEAM.RFO</t>
  </si>
  <si>
    <t>FUEL_EMI.ktCO2.DK.MAE.MAE.PROCESSING.STEAM.OTHER</t>
  </si>
  <si>
    <t>FUEL_EMI.ktCO2.DK.MAE.MAE.PROCESSING.STEAM.NG_BIOGAS</t>
  </si>
  <si>
    <t>FUEL_EMI.ktCO2.DK.MAE.MAE.PROCESSING.STEAM.DERIVED</t>
  </si>
  <si>
    <t>FUEL_EMI.ktCO2.DK.MAE.MAE.PROCESSING.STEAM.BIOMASS_WASTE</t>
  </si>
  <si>
    <t>FUEL_EMI.ktCO2.DK.MAE.MAE.PROCESSING.STEAM.STEAM_DISTR</t>
  </si>
  <si>
    <t>FUEL_EMI.ktCO2.DK.MAE.MAE.GENERIC.MECH.ELEC</t>
  </si>
  <si>
    <t>FUEL_EMI.ktCO2.DK.MAE.MAE.FINISHING.THERM.ELEC</t>
  </si>
  <si>
    <t>VA.Meuro2015.DK.TEL.TEL</t>
  </si>
  <si>
    <t>OUTPUT.index.DK.TEL.TEL</t>
  </si>
  <si>
    <t>CAP.index.DK.TEL.TEL</t>
  </si>
  <si>
    <t>NEWCAP.index.DK.TEL.TEL</t>
  </si>
  <si>
    <t>FEC.ktoe.DK.TEL.TEL.TOTAL.TOTAL.TOTAL</t>
  </si>
  <si>
    <t>FEC.ktoe.DK.TEL.TEL.TOTAL.TOTAL.SOLIDS</t>
  </si>
  <si>
    <t>FEC.ktoe.DK.TEL.TEL.TOTAL.TOTAL.RFG</t>
  </si>
  <si>
    <t>FEC.ktoe.DK.TEL.TEL.TOTAL.TOTAL.LPG</t>
  </si>
  <si>
    <t>FEC.ktoe.DK.TEL.TEL.TOTAL.TOTAL.DIESEL</t>
  </si>
  <si>
    <t>FEC.ktoe.DK.TEL.TEL.TOTAL.TOTAL.RFO</t>
  </si>
  <si>
    <t>FEC.ktoe.DK.TEL.TEL.TOTAL.TOTAL.OTHER</t>
  </si>
  <si>
    <t>FEC.ktoe.DK.TEL.TEL.TOTAL.TOTAL.NG</t>
  </si>
  <si>
    <t>FEC.ktoe.DK.TEL.TEL.TOTAL.TOTAL.DERIVED</t>
  </si>
  <si>
    <t>FEC.ktoe.DK.TEL.TEL.TOTAL.TOTAL.BIOMASS_WASTE</t>
  </si>
  <si>
    <t>FEC.ktoe.DK.TEL.TEL.TOTAL.TOTAL.BIOGAS</t>
  </si>
  <si>
    <t>FEC.ktoe.DK.TEL.TEL.TOTAL.TOTAL.LIQBIO</t>
  </si>
  <si>
    <t>FEC.ktoe.DK.TEL.TEL.TOTAL.TOTAL.SOLAR</t>
  </si>
  <si>
    <t>FEC.ktoe.DK.TEL.TEL.TOTAL.TOTAL.GEO</t>
  </si>
  <si>
    <t>FEC.ktoe.DK.TEL.TEL.TOTAL.TOTAL.AMBIENT</t>
  </si>
  <si>
    <t>FEC.ktoe.DK.TEL.TEL.TOTAL.TOTAL.STEAM_DISTR</t>
  </si>
  <si>
    <t>FEC.ktoe.DK.TEL.TEL.TOTAL.TOTAL.ELEC</t>
  </si>
  <si>
    <t>FEC.ktoe.DK.TEL.TEL.LIGHT.GENERIC.ELEC</t>
  </si>
  <si>
    <t>FEC.ktoe.DK.TEL.TEL.AIRCOMP.GENERIC.ELEC</t>
  </si>
  <si>
    <t>FEC.ktoe.DK.TEL.TEL.MOTOR.GENERIC.ELEC</t>
  </si>
  <si>
    <t>FEC.ktoe.DK.TEL.TEL.FANS.GENERIC.ELEC</t>
  </si>
  <si>
    <t>FEC.ktoe.DK.TEL.TEL.LOW_ENTH.TOTAL.TOTAL</t>
  </si>
  <si>
    <t>FEC.ktoe.DK.TEL.TEL.LOW_ENTH.THERM.DIESEL_LIQBIO</t>
  </si>
  <si>
    <t>FEC.ktoe.DK.TEL.TEL.LOW_ENTH.THERM.NG_BIOGAS</t>
  </si>
  <si>
    <t>FEC.ktoe.DK.TEL.TEL.LOW_ENTH.THERM.SOLAR_GEO</t>
  </si>
  <si>
    <t>FEC.ktoe.DK.TEL.TEL.LOW_ENTH.HP.AMBIENT</t>
  </si>
  <si>
    <t>FEC.ktoe.DK.TEL.TEL.LOW_ENTH.THERM.ELEC</t>
  </si>
  <si>
    <t>Textiles: Pretreatment with steam</t>
  </si>
  <si>
    <t>FEC.ktoe.DK.TEL.TEL.PRETREAT.TOTAL.TOTAL</t>
  </si>
  <si>
    <t>FEC.ktoe.DK.TEL.TEL.PRETREAT.STEAM.SOLIDS</t>
  </si>
  <si>
    <t>FEC.ktoe.DK.TEL.TEL.PRETREAT.STEAM.RFG</t>
  </si>
  <si>
    <t>FEC.ktoe.DK.TEL.TEL.PRETREAT.STEAM.LPG</t>
  </si>
  <si>
    <t>FEC.ktoe.DK.TEL.TEL.PRETREAT.STEAM.DIESEL_LIQBIO</t>
  </si>
  <si>
    <t>FEC.ktoe.DK.TEL.TEL.PRETREAT.STEAM.RFO</t>
  </si>
  <si>
    <t>FEC.ktoe.DK.TEL.TEL.PRETREAT.STEAM.OTHER</t>
  </si>
  <si>
    <t>FEC.ktoe.DK.TEL.TEL.PRETREAT.STEAM.NG_BIOGAS</t>
  </si>
  <si>
    <t>FEC.ktoe.DK.TEL.TEL.PRETREAT.STEAM.DERIVED</t>
  </si>
  <si>
    <t>FEC.ktoe.DK.TEL.TEL.PRETREAT.STEAM.BIOMASS_WASTE</t>
  </si>
  <si>
    <t>FEC.ktoe.DK.TEL.TEL.PRETREAT.STEAM.STEAM_DISTR</t>
  </si>
  <si>
    <t>Textiles: Wet processing with steam</t>
  </si>
  <si>
    <t>FEC.ktoe.DK.TEL.TEL.PROCESSING.TOTAL.TOTAL</t>
  </si>
  <si>
    <t>FEC.ktoe.DK.TEL.TEL.PROCESSING.STEAM.SOLIDS</t>
  </si>
  <si>
    <t>FEC.ktoe.DK.TEL.TEL.PROCESSING.STEAM.RFG</t>
  </si>
  <si>
    <t>FEC.ktoe.DK.TEL.TEL.PROCESSING.STEAM.LPG</t>
  </si>
  <si>
    <t>FEC.ktoe.DK.TEL.TEL.PROCESSING.STEAM.DIESEL_LIQBIO</t>
  </si>
  <si>
    <t>FEC.ktoe.DK.TEL.TEL.PROCESSING.STEAM.RFO</t>
  </si>
  <si>
    <t>FEC.ktoe.DK.TEL.TEL.PROCESSING.STEAM.OTHER</t>
  </si>
  <si>
    <t>FEC.ktoe.DK.TEL.TEL.PROCESSING.STEAM.NG_BIOGAS</t>
  </si>
  <si>
    <t>FEC.ktoe.DK.TEL.TEL.PROCESSING.STEAM.DERIVED</t>
  </si>
  <si>
    <t>FEC.ktoe.DK.TEL.TEL.PROCESSING.STEAM.BIOMASS_WASTE</t>
  </si>
  <si>
    <t>FEC.ktoe.DK.TEL.TEL.PROCESSING.STEAM.STEAM_DISTR</t>
  </si>
  <si>
    <t>Textiles: Electric general machinery</t>
  </si>
  <si>
    <t>FEC.ktoe.DK.TEL.TEL.GENERIC.MECH.ELEC</t>
  </si>
  <si>
    <t>Textiles: Drying</t>
  </si>
  <si>
    <t>Textiles: Thermal drying</t>
  </si>
  <si>
    <t>FEC.ktoe.DK.TEL.TEL.DRYING.TOTAL.TOTAL</t>
  </si>
  <si>
    <t>FEC.ktoe.DK.TEL.TEL.DRYING.THERM.SOLIDS</t>
  </si>
  <si>
    <t>FEC.ktoe.DK.TEL.TEL.DRYING.THERM.LPG</t>
  </si>
  <si>
    <t>FEC.ktoe.DK.TEL.TEL.DRYING.THERM.DIESEL_LIQBIO</t>
  </si>
  <si>
    <t>FEC.ktoe.DK.TEL.TEL.DRYING.THERM.RFO</t>
  </si>
  <si>
    <t>FEC.ktoe.DK.TEL.TEL.DRYING.THERM.NG_BIOGAS</t>
  </si>
  <si>
    <t>Textiles: Steam drying</t>
  </si>
  <si>
    <t>FEC.ktoe.DK.TEL.TEL.DRYING_STEAM.TOTAL.TOTAL</t>
  </si>
  <si>
    <t>FEC.ktoe.DK.TEL.TEL.DRYING_STEAM.STEAM.SOLIDS</t>
  </si>
  <si>
    <t>FEC.ktoe.DK.TEL.TEL.DRYING_STEAM.STEAM.RFG</t>
  </si>
  <si>
    <t>FEC.ktoe.DK.TEL.TEL.DRYING_STEAM.STEAM.LPG</t>
  </si>
  <si>
    <t>FEC.ktoe.DK.TEL.TEL.DRYING_STEAM.STEAM.DIESEL_LIQBIO</t>
  </si>
  <si>
    <t>FEC.ktoe.DK.TEL.TEL.DRYING_STEAM.STEAM.RFO</t>
  </si>
  <si>
    <t>FEC.ktoe.DK.TEL.TEL.DRYING_STEAM.STEAM.OTHER</t>
  </si>
  <si>
    <t>FEC.ktoe.DK.TEL.TEL.DRYING_STEAM.STEAM.NG_BIOGAS</t>
  </si>
  <si>
    <t>FEC.ktoe.DK.TEL.TEL.DRYING_STEAM.STEAM.DERIVED</t>
  </si>
  <si>
    <t>FEC.ktoe.DK.TEL.TEL.DRYING_STEAM.STEAM.BIOMASS_WASTE</t>
  </si>
  <si>
    <t>FEC.ktoe.DK.TEL.TEL.DRYING_STEAM.STEAM.STEAM_DISTR</t>
  </si>
  <si>
    <t>Textiles: Electric drying</t>
  </si>
  <si>
    <t>FEC.ktoe.DK.TEL.TEL.DRYING_ELEC.ELEC.ELEC</t>
  </si>
  <si>
    <t>Textiles: Microwave drying</t>
  </si>
  <si>
    <t>FEC.ktoe.DK.TEL.TEL.DRYING_MICROW.MICROW.ELEC</t>
  </si>
  <si>
    <t>Textiles: Finishing Electric</t>
  </si>
  <si>
    <t>FEC.ktoe.DK.TEL.TEL.FINISHING.THERM.ELEC</t>
  </si>
  <si>
    <t>UED.ktoe.DK.TEL.TEL.TOTAL.TOTAL.TOTAL</t>
  </si>
  <si>
    <t>UED.ktoe.DK.TEL.TEL.LIGHT.GENERIC.ELEC</t>
  </si>
  <si>
    <t>UED.ktoe.DK.TEL.TEL.AIRCOMP.GENERIC.ELEC</t>
  </si>
  <si>
    <t>UED.ktoe.DK.TEL.TEL.MOTOR.GENERIC.ELEC</t>
  </si>
  <si>
    <t>UED.ktoe.DK.TEL.TEL.FANS.GENERIC.ELEC</t>
  </si>
  <si>
    <t>UED.ktoe.DK.TEL.TEL.LOW_ENTH.TOTAL.TOTAL</t>
  </si>
  <si>
    <t>UED.ktoe.DK.TEL.TEL.LOW_ENTH.THERM.DIESEL_LIQBIO</t>
  </si>
  <si>
    <t>UED.ktoe.DK.TEL.TEL.LOW_ENTH.THERM.NG_BIOGAS</t>
  </si>
  <si>
    <t>UED.ktoe.DK.TEL.TEL.LOW_ENTH.THERM.SOLAR_GEO</t>
  </si>
  <si>
    <t>UED.ktoe.DK.TEL.TEL.LOW_ENTH.HP.AMBIENT</t>
  </si>
  <si>
    <t>UED.ktoe.DK.TEL.TEL.LOW_ENTH.THERM.ELEC</t>
  </si>
  <si>
    <t>UED.ktoe.DK.TEL.TEL.PRETREAT.TOTAL.TOTAL</t>
  </si>
  <si>
    <t>UED.ktoe.DK.TEL.TEL.PRETREAT.STEAM.SOLIDS</t>
  </si>
  <si>
    <t>UED.ktoe.DK.TEL.TEL.PRETREAT.STEAM.RFG</t>
  </si>
  <si>
    <t>UED.ktoe.DK.TEL.TEL.PRETREAT.STEAM.LPG</t>
  </si>
  <si>
    <t>UED.ktoe.DK.TEL.TEL.PRETREAT.STEAM.DIESEL_LIQBIO</t>
  </si>
  <si>
    <t>UED.ktoe.DK.TEL.TEL.PRETREAT.STEAM.RFO</t>
  </si>
  <si>
    <t>UED.ktoe.DK.TEL.TEL.PRETREAT.STEAM.OTHER</t>
  </si>
  <si>
    <t>UED.ktoe.DK.TEL.TEL.PRETREAT.STEAM.NG_BIOGAS</t>
  </si>
  <si>
    <t>UED.ktoe.DK.TEL.TEL.PRETREAT.STEAM.DERIVED</t>
  </si>
  <si>
    <t>UED.ktoe.DK.TEL.TEL.PRETREAT.STEAM.BIOMASS_WASTE</t>
  </si>
  <si>
    <t>UED.ktoe.DK.TEL.TEL.PRETREAT.STEAM.STEAM_DISTR</t>
  </si>
  <si>
    <t>UED.ktoe.DK.TEL.TEL.PROCESSING.TOTAL.TOTAL</t>
  </si>
  <si>
    <t>UED.ktoe.DK.TEL.TEL.PROCESSING.STEAM.SOLIDS</t>
  </si>
  <si>
    <t>UED.ktoe.DK.TEL.TEL.PROCESSING.STEAM.RFG</t>
  </si>
  <si>
    <t>UED.ktoe.DK.TEL.TEL.PROCESSING.STEAM.LPG</t>
  </si>
  <si>
    <t>UED.ktoe.DK.TEL.TEL.PROCESSING.STEAM.DIESEL_LIQBIO</t>
  </si>
  <si>
    <t>UED.ktoe.DK.TEL.TEL.PROCESSING.STEAM.RFO</t>
  </si>
  <si>
    <t>UED.ktoe.DK.TEL.TEL.PROCESSING.STEAM.OTHER</t>
  </si>
  <si>
    <t>UED.ktoe.DK.TEL.TEL.PROCESSING.STEAM.NG_BIOGAS</t>
  </si>
  <si>
    <t>UED.ktoe.DK.TEL.TEL.PROCESSING.STEAM.DERIVED</t>
  </si>
  <si>
    <t>UED.ktoe.DK.TEL.TEL.PROCESSING.STEAM.BIOMASS_WASTE</t>
  </si>
  <si>
    <t>UED.ktoe.DK.TEL.TEL.PROCESSING.STEAM.STEAM_DISTR</t>
  </si>
  <si>
    <t>UED.ktoe.DK.TEL.TEL.GENERIC.MECH.ELEC</t>
  </si>
  <si>
    <t>UED.ktoe.DK.TEL.TEL.DRYING.TOTAL.TOTAL</t>
  </si>
  <si>
    <t>UED.ktoe.DK.TEL.TEL.DRYING.THERM.SOLIDS</t>
  </si>
  <si>
    <t>UED.ktoe.DK.TEL.TEL.DRYING.THERM.LPG</t>
  </si>
  <si>
    <t>UED.ktoe.DK.TEL.TEL.DRYING.THERM.DIESEL_LIQBIO</t>
  </si>
  <si>
    <t>UED.ktoe.DK.TEL.TEL.DRYING.THERM.RFO</t>
  </si>
  <si>
    <t>UED.ktoe.DK.TEL.TEL.DRYING.THERM.NG_BIOGAS</t>
  </si>
  <si>
    <t>UED.ktoe.DK.TEL.TEL.DRYING_STEAM.TOTAL.TOTAL</t>
  </si>
  <si>
    <t>UED.ktoe.DK.TEL.TEL.DRYING_STEAM.STEAM.SOLIDS</t>
  </si>
  <si>
    <t>UED.ktoe.DK.TEL.TEL.DRYING_STEAM.STEAM.RFG</t>
  </si>
  <si>
    <t>UED.ktoe.DK.TEL.TEL.DRYING_STEAM.STEAM.LPG</t>
  </si>
  <si>
    <t>UED.ktoe.DK.TEL.TEL.DRYING_STEAM.STEAM.DIESEL_LIQBIO</t>
  </si>
  <si>
    <t>UED.ktoe.DK.TEL.TEL.DRYING_STEAM.STEAM.RFO</t>
  </si>
  <si>
    <t>UED.ktoe.DK.TEL.TEL.DRYING_STEAM.STEAM.OTHER</t>
  </si>
  <si>
    <t>UED.ktoe.DK.TEL.TEL.DRYING_STEAM.STEAM.NG_BIOGAS</t>
  </si>
  <si>
    <t>UED.ktoe.DK.TEL.TEL.DRYING_STEAM.STEAM.DERIVED</t>
  </si>
  <si>
    <t>UED.ktoe.DK.TEL.TEL.DRYING_STEAM.STEAM.BIOMASS_WASTE</t>
  </si>
  <si>
    <t>UED.ktoe.DK.TEL.TEL.DRYING_STEAM.STEAM.STEAM_DISTR</t>
  </si>
  <si>
    <t>UED.ktoe.DK.TEL.TEL.DRYING_ELEC.ELEC.ELEC</t>
  </si>
  <si>
    <t>UED.ktoe.DK.TEL.TEL.DRYING_MICROW.MICROW.ELEC</t>
  </si>
  <si>
    <t>UED.ktoe.DK.TEL.TEL.FINISHING.THERM.ELEC</t>
  </si>
  <si>
    <t>FUEL_EMI.ktCO2.DK.TEL.TEL.TOTAL.TOTAL.TOTAL</t>
  </si>
  <si>
    <t>FUEL_EMI.ktCO2.DK.TEL.TEL.LIGHT.GENERIC.ELEC</t>
  </si>
  <si>
    <t>FUEL_EMI.ktCO2.DK.TEL.TEL.AIRCOMP.GENERIC.ELEC</t>
  </si>
  <si>
    <t>FUEL_EMI.ktCO2.DK.TEL.TEL.MOTOR.GENERIC.ELEC</t>
  </si>
  <si>
    <t>FUEL_EMI.ktCO2.DK.TEL.TEL.FANS.GENERIC.ELEC</t>
  </si>
  <si>
    <t>FUEL_EMI.ktCO2.DK.TEL.TEL.LOW_ENTH.TOTAL.TOTAL</t>
  </si>
  <si>
    <t>FUEL_EMI.ktCO2.DK.TEL.TEL.LOW_ENTH.THERM.DIESEL_LIQBIO</t>
  </si>
  <si>
    <t>FUEL_EMI.ktCO2.DK.TEL.TEL.LOW_ENTH.THERM.NG_BIOGAS</t>
  </si>
  <si>
    <t>FUEL_EMI.ktCO2.DK.TEL.TEL.LOW_ENTH.THERM.SOLAR_GEO</t>
  </si>
  <si>
    <t>FUEL_EMI.ktCO2.DK.TEL.TEL.LOW_ENTH.HP.AMBIENT</t>
  </si>
  <si>
    <t>FUEL_EMI.ktCO2.DK.TEL.TEL.LOW_ENTH.THERM.ELEC</t>
  </si>
  <si>
    <t>FUEL_EMI.ktCO2.DK.TEL.TEL.PRETREAT.TOTAL.TOTAL</t>
  </si>
  <si>
    <t>FUEL_EMI.ktCO2.DK.TEL.TEL.PRETREAT.STEAM.SOLIDS</t>
  </si>
  <si>
    <t>FUEL_EMI.ktCO2.DK.TEL.TEL.PRETREAT.STEAM.RFG</t>
  </si>
  <si>
    <t>FUEL_EMI.ktCO2.DK.TEL.TEL.PRETREAT.STEAM.LPG</t>
  </si>
  <si>
    <t>FUEL_EMI.ktCO2.DK.TEL.TEL.PRETREAT.STEAM.DIESEL_LIQBIO</t>
  </si>
  <si>
    <t>FUEL_EMI.ktCO2.DK.TEL.TEL.PRETREAT.STEAM.RFO</t>
  </si>
  <si>
    <t>FUEL_EMI.ktCO2.DK.TEL.TEL.PRETREAT.STEAM.OTHER</t>
  </si>
  <si>
    <t>FUEL_EMI.ktCO2.DK.TEL.TEL.PRETREAT.STEAM.NG_BIOGAS</t>
  </si>
  <si>
    <t>FUEL_EMI.ktCO2.DK.TEL.TEL.PRETREAT.STEAM.DERIVED</t>
  </si>
  <si>
    <t>FUEL_EMI.ktCO2.DK.TEL.TEL.PRETREAT.STEAM.BIOMASS_WASTE</t>
  </si>
  <si>
    <t>FUEL_EMI.ktCO2.DK.TEL.TEL.PRETREAT.STEAM.STEAM_DISTR</t>
  </si>
  <si>
    <t>FUEL_EMI.ktCO2.DK.TEL.TEL.PROCESSING.TOTAL.TOTAL</t>
  </si>
  <si>
    <t>FUEL_EMI.ktCO2.DK.TEL.TEL.PROCESSING.STEAM.SOLIDS</t>
  </si>
  <si>
    <t>FUEL_EMI.ktCO2.DK.TEL.TEL.PROCESSING.STEAM.RFG</t>
  </si>
  <si>
    <t>FUEL_EMI.ktCO2.DK.TEL.TEL.PROCESSING.STEAM.LPG</t>
  </si>
  <si>
    <t>FUEL_EMI.ktCO2.DK.TEL.TEL.PROCESSING.STEAM.DIESEL_LIQBIO</t>
  </si>
  <si>
    <t>FUEL_EMI.ktCO2.DK.TEL.TEL.PROCESSING.STEAM.RFO</t>
  </si>
  <si>
    <t>FUEL_EMI.ktCO2.DK.TEL.TEL.PROCESSING.STEAM.OTHER</t>
  </si>
  <si>
    <t>FUEL_EMI.ktCO2.DK.TEL.TEL.PROCESSING.STEAM.NG_BIOGAS</t>
  </si>
  <si>
    <t>FUEL_EMI.ktCO2.DK.TEL.TEL.PROCESSING.STEAM.DERIVED</t>
  </si>
  <si>
    <t>FUEL_EMI.ktCO2.DK.TEL.TEL.PROCESSING.STEAM.BIOMASS_WASTE</t>
  </si>
  <si>
    <t>FUEL_EMI.ktCO2.DK.TEL.TEL.PROCESSING.STEAM.STEAM_DISTR</t>
  </si>
  <si>
    <t>FUEL_EMI.ktCO2.DK.TEL.TEL.GENERIC.MECH.ELEC</t>
  </si>
  <si>
    <t>FUEL_EMI.ktCO2.DK.TEL.TEL.DRYING.TOTAL.TOTAL</t>
  </si>
  <si>
    <t>FUEL_EMI.ktCO2.DK.TEL.TEL.DRYING.THERM.SOLIDS</t>
  </si>
  <si>
    <t>FUEL_EMI.ktCO2.DK.TEL.TEL.DRYING.THERM.LPG</t>
  </si>
  <si>
    <t>FUEL_EMI.ktCO2.DK.TEL.TEL.DRYING.THERM.DIESEL_LIQBIO</t>
  </si>
  <si>
    <t>FUEL_EMI.ktCO2.DK.TEL.TEL.DRYING.THERM.RFO</t>
  </si>
  <si>
    <t>FUEL_EMI.ktCO2.DK.TEL.TEL.DRYING.THERM.NG_BIOGAS</t>
  </si>
  <si>
    <t>FUEL_EMI.ktCO2.DK.TEL.TEL.DRYING_STEAM.TOTAL.TOTAL</t>
  </si>
  <si>
    <t>FUEL_EMI.ktCO2.DK.TEL.TEL.DRYING_STEAM.STEAM.SOLIDS</t>
  </si>
  <si>
    <t>FUEL_EMI.ktCO2.DK.TEL.TEL.DRYING_STEAM.STEAM.RFG</t>
  </si>
  <si>
    <t>FUEL_EMI.ktCO2.DK.TEL.TEL.DRYING_STEAM.STEAM.LPG</t>
  </si>
  <si>
    <t>FUEL_EMI.ktCO2.DK.TEL.TEL.DRYING_STEAM.STEAM.DIESEL_LIQBIO</t>
  </si>
  <si>
    <t>FUEL_EMI.ktCO2.DK.TEL.TEL.DRYING_STEAM.STEAM.RFO</t>
  </si>
  <si>
    <t>FUEL_EMI.ktCO2.DK.TEL.TEL.DRYING_STEAM.STEAM.OTHER</t>
  </si>
  <si>
    <t>FUEL_EMI.ktCO2.DK.TEL.TEL.DRYING_STEAM.STEAM.NG_BIOGAS</t>
  </si>
  <si>
    <t>FUEL_EMI.ktCO2.DK.TEL.TEL.DRYING_STEAM.STEAM.DERIVED</t>
  </si>
  <si>
    <t>FUEL_EMI.ktCO2.DK.TEL.TEL.DRYING_STEAM.STEAM.BIOMASS_WASTE</t>
  </si>
  <si>
    <t>FUEL_EMI.ktCO2.DK.TEL.TEL.DRYING_STEAM.STEAM.STEAM_DISTR</t>
  </si>
  <si>
    <t>FUEL_EMI.ktCO2.DK.TEL.TEL.DRYING_ELEC.ELEC.ELEC</t>
  </si>
  <si>
    <t>FUEL_EMI.ktCO2.DK.TEL.TEL.DRYING_MICROW.MICROW.ELEC</t>
  </si>
  <si>
    <t>FUEL_EMI.ktCO2.DK.TEL.TEL.FINISHING.THERM.ELEC</t>
  </si>
  <si>
    <t>VA.Meuro2015.DK.WWP.WWP</t>
  </si>
  <si>
    <t>OUTPUT.index.DK.WWP.WWP</t>
  </si>
  <si>
    <t>CAP.index.DK.WWP.WWP</t>
  </si>
  <si>
    <t>NEWCAP.index.DK.WWP.WWP</t>
  </si>
  <si>
    <t>FEC.ktoe.DK.WWP.WWP.TOTAL.TOTAL.TOTAL</t>
  </si>
  <si>
    <t>FEC.ktoe.DK.WWP.WWP.TOTAL.TOTAL.SOLIDS</t>
  </si>
  <si>
    <t>FEC.ktoe.DK.WWP.WWP.TOTAL.TOTAL.RFG</t>
  </si>
  <si>
    <t>FEC.ktoe.DK.WWP.WWP.TOTAL.TOTAL.LPG</t>
  </si>
  <si>
    <t>FEC.ktoe.DK.WWP.WWP.TOTAL.TOTAL.DIESEL</t>
  </si>
  <si>
    <t>FEC.ktoe.DK.WWP.WWP.TOTAL.TOTAL.RFO</t>
  </si>
  <si>
    <t>FEC.ktoe.DK.WWP.WWP.TOTAL.TOTAL.OTHER</t>
  </si>
  <si>
    <t>FEC.ktoe.DK.WWP.WWP.TOTAL.TOTAL.NG</t>
  </si>
  <si>
    <t>FEC.ktoe.DK.WWP.WWP.TOTAL.TOTAL.DERIVED</t>
  </si>
  <si>
    <t>FEC.ktoe.DK.WWP.WWP.TOTAL.TOTAL.BIOMASS_WASTE</t>
  </si>
  <si>
    <t>FEC.ktoe.DK.WWP.WWP.TOTAL.TOTAL.BIOGAS</t>
  </si>
  <si>
    <t>FEC.ktoe.DK.WWP.WWP.TOTAL.TOTAL.LIQBIO</t>
  </si>
  <si>
    <t>FEC.ktoe.DK.WWP.WWP.TOTAL.TOTAL.SOLAR</t>
  </si>
  <si>
    <t>FEC.ktoe.DK.WWP.WWP.TOTAL.TOTAL.GEO</t>
  </si>
  <si>
    <t>FEC.ktoe.DK.WWP.WWP.TOTAL.TOTAL.AMBIENT</t>
  </si>
  <si>
    <t>FEC.ktoe.DK.WWP.WWP.TOTAL.TOTAL.STEAM_DISTR</t>
  </si>
  <si>
    <t>FEC.ktoe.DK.WWP.WWP.TOTAL.TOTAL.ELEC</t>
  </si>
  <si>
    <t>FEC.ktoe.DK.WWP.WWP.LIGHT.GENERIC.ELEC</t>
  </si>
  <si>
    <t>FEC.ktoe.DK.WWP.WWP.AIRCOMP.GENERIC.ELEC</t>
  </si>
  <si>
    <t>FEC.ktoe.DK.WWP.WWP.MOTOR.GENERIC.ELEC</t>
  </si>
  <si>
    <t>FEC.ktoe.DK.WWP.WWP.FANS.GENERIC.ELEC</t>
  </si>
  <si>
    <t>FEC.ktoe.DK.WWP.WWP.LOW_ENTH.TOTAL.TOTAL</t>
  </si>
  <si>
    <t>FEC.ktoe.DK.WWP.WWP.LOW_ENTH.THERM.DIESEL_LIQBIO</t>
  </si>
  <si>
    <t>FEC.ktoe.DK.WWP.WWP.LOW_ENTH.THERM.NG_BIOGAS</t>
  </si>
  <si>
    <t>FEC.ktoe.DK.WWP.WWP.LOW_ENTH.THERM.SOLAR_GEO</t>
  </si>
  <si>
    <t>FEC.ktoe.DK.WWP.WWP.LOW_ENTH.HP.AMBIENT</t>
  </si>
  <si>
    <t>FEC.ktoe.DK.WWP.WWP.LOW_ENTH.THERM.ELEC</t>
  </si>
  <si>
    <t>Wood: Specific processes with steam</t>
  </si>
  <si>
    <t>FEC.ktoe.DK.WWP.WWP.PROCESSING.TOTAL.TOTAL</t>
  </si>
  <si>
    <t>FEC.ktoe.DK.WWP.WWP.PROCESSING.STEAM.SOLIDS</t>
  </si>
  <si>
    <t>FEC.ktoe.DK.WWP.WWP.PROCESSING.STEAM.RFG</t>
  </si>
  <si>
    <t>FEC.ktoe.DK.WWP.WWP.PROCESSING.STEAM.LPG</t>
  </si>
  <si>
    <t>FEC.ktoe.DK.WWP.WWP.PROCESSING.STEAM.DIESEL_LIQBIO</t>
  </si>
  <si>
    <t>FEC.ktoe.DK.WWP.WWP.PROCESSING.STEAM.RFO</t>
  </si>
  <si>
    <t>FEC.ktoe.DK.WWP.WWP.PROCESSING.STEAM.OTHER</t>
  </si>
  <si>
    <t>FEC.ktoe.DK.WWP.WWP.PROCESSING.STEAM.NG_BIOGAS</t>
  </si>
  <si>
    <t>FEC.ktoe.DK.WWP.WWP.PROCESSING.STEAM.DERIVED</t>
  </si>
  <si>
    <t>FEC.ktoe.DK.WWP.WWP.PROCESSING.STEAM.BIOMASS_WASTE</t>
  </si>
  <si>
    <t>FEC.ktoe.DK.WWP.WWP.PROCESSING.STEAM.STEAM_DISTR</t>
  </si>
  <si>
    <t>Wood: Electric mechanical processes</t>
  </si>
  <si>
    <t>FEC.ktoe.DK.WWP.WWP.GENERIC.MECH.ELEC</t>
  </si>
  <si>
    <t>Wood: Drying</t>
  </si>
  <si>
    <t>Wood: Thermal drying</t>
  </si>
  <si>
    <t>FEC.ktoe.DK.WWP.WWP.DRYING.TOTAL.TOTAL</t>
  </si>
  <si>
    <t>FEC.ktoe.DK.WWP.WWP.DRYING.THERM.SOLIDS</t>
  </si>
  <si>
    <t>FEC.ktoe.DK.WWP.WWP.DRYING.THERM.LPG</t>
  </si>
  <si>
    <t>FEC.ktoe.DK.WWP.WWP.DRYING.THERM.DIESEL_LIQBIO</t>
  </si>
  <si>
    <t>FEC.ktoe.DK.WWP.WWP.DRYING.THERM.RFO</t>
  </si>
  <si>
    <t>FEC.ktoe.DK.WWP.WWP.DRYING.THERM.NG_BIOGAS</t>
  </si>
  <si>
    <t>Wood: Steam drying</t>
  </si>
  <si>
    <t>FEC.ktoe.DK.WWP.WWP.DRYING_STEAM.TOTAL.TOTAL</t>
  </si>
  <si>
    <t>FEC.ktoe.DK.WWP.WWP.DRYING_STEAM.STEAM.SOLIDS</t>
  </si>
  <si>
    <t>FEC.ktoe.DK.WWP.WWP.DRYING_STEAM.STEAM.RFG</t>
  </si>
  <si>
    <t>FEC.ktoe.DK.WWP.WWP.DRYING_STEAM.STEAM.LPG</t>
  </si>
  <si>
    <t>FEC.ktoe.DK.WWP.WWP.DRYING_STEAM.STEAM.DIESEL_LIQBIO</t>
  </si>
  <si>
    <t>FEC.ktoe.DK.WWP.WWP.DRYING_STEAM.STEAM.RFO</t>
  </si>
  <si>
    <t>FEC.ktoe.DK.WWP.WWP.DRYING_STEAM.STEAM.OTHER</t>
  </si>
  <si>
    <t>FEC.ktoe.DK.WWP.WWP.DRYING_STEAM.STEAM.NG_BIOGAS</t>
  </si>
  <si>
    <t>FEC.ktoe.DK.WWP.WWP.DRYING_STEAM.STEAM.DERIVED</t>
  </si>
  <si>
    <t>FEC.ktoe.DK.WWP.WWP.DRYING_STEAM.STEAM.BIOMASS_WASTE</t>
  </si>
  <si>
    <t>FEC.ktoe.DK.WWP.WWP.DRYING_STEAM.STEAM.STEAM_DISTR</t>
  </si>
  <si>
    <t>Wood: Electric drying</t>
  </si>
  <si>
    <t>FEC.ktoe.DK.WWP.WWP.DRYING_ELEC.ELEC.ELEC</t>
  </si>
  <si>
    <t>Wood: Microwave drying</t>
  </si>
  <si>
    <t>FEC.ktoe.DK.WWP.WWP.DRYING_MICROW.MICROW.ELEC</t>
  </si>
  <si>
    <t>Wood: Finishing Electric</t>
  </si>
  <si>
    <t>FEC.ktoe.DK.WWP.WWP.FINISHING.ELEC.ELEC</t>
  </si>
  <si>
    <t>UED.ktoe.DK.WWP.WWP.TOTAL.TOTAL.TOTAL</t>
  </si>
  <si>
    <t>UED.ktoe.DK.WWP.WWP.LIGHT.GENERIC.ELEC</t>
  </si>
  <si>
    <t>UED.ktoe.DK.WWP.WWP.AIRCOMP.GENERIC.ELEC</t>
  </si>
  <si>
    <t>UED.ktoe.DK.WWP.WWP.MOTOR.GENERIC.ELEC</t>
  </si>
  <si>
    <t>UED.ktoe.DK.WWP.WWP.FANS.GENERIC.ELEC</t>
  </si>
  <si>
    <t>UED.ktoe.DK.WWP.WWP.LOW_ENTH.TOTAL.TOTAL</t>
  </si>
  <si>
    <t>UED.ktoe.DK.WWP.WWP.LOW_ENTH.THERM.DIESEL_LIQBIO</t>
  </si>
  <si>
    <t>UED.ktoe.DK.WWP.WWP.LOW_ENTH.THERM.NG_BIOGAS</t>
  </si>
  <si>
    <t>UED.ktoe.DK.WWP.WWP.LOW_ENTH.THERM.SOLAR_GEO</t>
  </si>
  <si>
    <t>UED.ktoe.DK.WWP.WWP.LOW_ENTH.HP.AMBIENT</t>
  </si>
  <si>
    <t>UED.ktoe.DK.WWP.WWP.LOW_ENTH.THERM.ELEC</t>
  </si>
  <si>
    <t>UED.ktoe.DK.WWP.WWP.PROCESSING.TOTAL.TOTAL</t>
  </si>
  <si>
    <t>UED.ktoe.DK.WWP.WWP.PROCESSING.STEAM.SOLIDS</t>
  </si>
  <si>
    <t>UED.ktoe.DK.WWP.WWP.PROCESSING.STEAM.RFG</t>
  </si>
  <si>
    <t>UED.ktoe.DK.WWP.WWP.PROCESSING.STEAM.LPG</t>
  </si>
  <si>
    <t>UED.ktoe.DK.WWP.WWP.PROCESSING.STEAM.DIESEL_LIQBIO</t>
  </si>
  <si>
    <t>UED.ktoe.DK.WWP.WWP.PROCESSING.STEAM.RFO</t>
  </si>
  <si>
    <t>UED.ktoe.DK.WWP.WWP.PROCESSING.STEAM.OTHER</t>
  </si>
  <si>
    <t>UED.ktoe.DK.WWP.WWP.PROCESSING.STEAM.NG_BIOGAS</t>
  </si>
  <si>
    <t>UED.ktoe.DK.WWP.WWP.PROCESSING.STEAM.DERIVED</t>
  </si>
  <si>
    <t>UED.ktoe.DK.WWP.WWP.PROCESSING.STEAM.BIOMASS_WASTE</t>
  </si>
  <si>
    <t>UED.ktoe.DK.WWP.WWP.PROCESSING.STEAM.STEAM_DISTR</t>
  </si>
  <si>
    <t>UED.ktoe.DK.WWP.WWP.GENERIC.MECH.ELEC</t>
  </si>
  <si>
    <t>UED.ktoe.DK.WWP.WWP.DRYING.TOTAL.TOTAL</t>
  </si>
  <si>
    <t>UED.ktoe.DK.WWP.WWP.DRYING.THERM.SOLIDS</t>
  </si>
  <si>
    <t>UED.ktoe.DK.WWP.WWP.DRYING.THERM.LPG</t>
  </si>
  <si>
    <t>UED.ktoe.DK.WWP.WWP.DRYING.THERM.DIESEL_LIQBIO</t>
  </si>
  <si>
    <t>UED.ktoe.DK.WWP.WWP.DRYING.THERM.RFO</t>
  </si>
  <si>
    <t>UED.ktoe.DK.WWP.WWP.DRYING.THERM.NG_BIOGAS</t>
  </si>
  <si>
    <t>UED.ktoe.DK.WWP.WWP.DRYING_STEAM.TOTAL.TOTAL</t>
  </si>
  <si>
    <t>UED.ktoe.DK.WWP.WWP.DRYING_STEAM.STEAM.SOLIDS</t>
  </si>
  <si>
    <t>UED.ktoe.DK.WWP.WWP.DRYING_STEAM.STEAM.RFG</t>
  </si>
  <si>
    <t>UED.ktoe.DK.WWP.WWP.DRYING_STEAM.STEAM.LPG</t>
  </si>
  <si>
    <t>UED.ktoe.DK.WWP.WWP.DRYING_STEAM.STEAM.DIESEL_LIQBIO</t>
  </si>
  <si>
    <t>UED.ktoe.DK.WWP.WWP.DRYING_STEAM.STEAM.RFO</t>
  </si>
  <si>
    <t>UED.ktoe.DK.WWP.WWP.DRYING_STEAM.STEAM.OTHER</t>
  </si>
  <si>
    <t>UED.ktoe.DK.WWP.WWP.DRYING_STEAM.STEAM.NG_BIOGAS</t>
  </si>
  <si>
    <t>UED.ktoe.DK.WWP.WWP.DRYING_STEAM.STEAM.DERIVED</t>
  </si>
  <si>
    <t>UED.ktoe.DK.WWP.WWP.DRYING_STEAM.STEAM.BIOMASS_WASTE</t>
  </si>
  <si>
    <t>UED.ktoe.DK.WWP.WWP.DRYING_STEAM.STEAM.STEAM_DISTR</t>
  </si>
  <si>
    <t>UED.ktoe.DK.WWP.WWP.DRYING_ELEC.ELEC.ELEC</t>
  </si>
  <si>
    <t>UED.ktoe.DK.WWP.WWP.DRYING_MICROW.MICROW.ELEC</t>
  </si>
  <si>
    <t>UED.ktoe.DK.WWP.WWP.FINISHING.ELEC.ELEC</t>
  </si>
  <si>
    <t>FUEL_EMI.ktCO2.DK.WWP.WWP.TOTAL.TOTAL.TOTAL</t>
  </si>
  <si>
    <t>FUEL_EMI.ktCO2.DK.WWP.WWP.LIGHT.GENERIC.ELEC</t>
  </si>
  <si>
    <t>FUEL_EMI.ktCO2.DK.WWP.WWP.AIRCOMP.GENERIC.ELEC</t>
  </si>
  <si>
    <t>FUEL_EMI.ktCO2.DK.WWP.WWP.MOTOR.GENERIC.ELEC</t>
  </si>
  <si>
    <t>FUEL_EMI.ktCO2.DK.WWP.WWP.FANS.GENERIC.ELEC</t>
  </si>
  <si>
    <t>FUEL_EMI.ktCO2.DK.WWP.WWP.LOW_ENTH.TOTAL.TOTAL</t>
  </si>
  <si>
    <t>FUEL_EMI.ktCO2.DK.WWP.WWP.LOW_ENTH.THERM.DIESEL_LIQBIO</t>
  </si>
  <si>
    <t>FUEL_EMI.ktCO2.DK.WWP.WWP.LOW_ENTH.THERM.NG_BIOGAS</t>
  </si>
  <si>
    <t>FUEL_EMI.ktCO2.DK.WWP.WWP.LOW_ENTH.THERM.SOLAR_GEO</t>
  </si>
  <si>
    <t>FUEL_EMI.ktCO2.DK.WWP.WWP.LOW_ENTH.HP.AMBIENT</t>
  </si>
  <si>
    <t>FUEL_EMI.ktCO2.DK.WWP.WWP.LOW_ENTH.THERM.ELEC</t>
  </si>
  <si>
    <t>FUEL_EMI.ktCO2.DK.WWP.WWP.PROCESSING.TOTAL.TOTAL</t>
  </si>
  <si>
    <t>FUEL_EMI.ktCO2.DK.WWP.WWP.PROCESSING.STEAM.SOLIDS</t>
  </si>
  <si>
    <t>FUEL_EMI.ktCO2.DK.WWP.WWP.PROCESSING.STEAM.RFG</t>
  </si>
  <si>
    <t>FUEL_EMI.ktCO2.DK.WWP.WWP.PROCESSING.STEAM.LPG</t>
  </si>
  <si>
    <t>FUEL_EMI.ktCO2.DK.WWP.WWP.PROCESSING.STEAM.DIESEL_LIQBIO</t>
  </si>
  <si>
    <t>FUEL_EMI.ktCO2.DK.WWP.WWP.PROCESSING.STEAM.RFO</t>
  </si>
  <si>
    <t>FUEL_EMI.ktCO2.DK.WWP.WWP.PROCESSING.STEAM.OTHER</t>
  </si>
  <si>
    <t>FUEL_EMI.ktCO2.DK.WWP.WWP.PROCESSING.STEAM.NG_BIOGAS</t>
  </si>
  <si>
    <t>FUEL_EMI.ktCO2.DK.WWP.WWP.PROCESSING.STEAM.DERIVED</t>
  </si>
  <si>
    <t>FUEL_EMI.ktCO2.DK.WWP.WWP.PROCESSING.STEAM.BIOMASS_WASTE</t>
  </si>
  <si>
    <t>FUEL_EMI.ktCO2.DK.WWP.WWP.PROCESSING.STEAM.STEAM_DISTR</t>
  </si>
  <si>
    <t>FUEL_EMI.ktCO2.DK.WWP.WWP.GENERIC.MECH.ELEC</t>
  </si>
  <si>
    <t>FUEL_EMI.ktCO2.DK.WWP.WWP.DRYING.TOTAL.TOTAL</t>
  </si>
  <si>
    <t>FUEL_EMI.ktCO2.DK.WWP.WWP.DRYING.THERM.SOLIDS</t>
  </si>
  <si>
    <t>FUEL_EMI.ktCO2.DK.WWP.WWP.DRYING.THERM.LPG</t>
  </si>
  <si>
    <t>FUEL_EMI.ktCO2.DK.WWP.WWP.DRYING.THERM.DIESEL_LIQBIO</t>
  </si>
  <si>
    <t>FUEL_EMI.ktCO2.DK.WWP.WWP.DRYING.THERM.RFO</t>
  </si>
  <si>
    <t>FUEL_EMI.ktCO2.DK.WWP.WWP.DRYING.THERM.NG_BIOGAS</t>
  </si>
  <si>
    <t>FUEL_EMI.ktCO2.DK.WWP.WWP.DRYING_STEAM.TOTAL.TOTAL</t>
  </si>
  <si>
    <t>FUEL_EMI.ktCO2.DK.WWP.WWP.DRYING_STEAM.STEAM.SOLIDS</t>
  </si>
  <si>
    <t>FUEL_EMI.ktCO2.DK.WWP.WWP.DRYING_STEAM.STEAM.RFG</t>
  </si>
  <si>
    <t>FUEL_EMI.ktCO2.DK.WWP.WWP.DRYING_STEAM.STEAM.LPG</t>
  </si>
  <si>
    <t>FUEL_EMI.ktCO2.DK.WWP.WWP.DRYING_STEAM.STEAM.DIESEL_LIQBIO</t>
  </si>
  <si>
    <t>FUEL_EMI.ktCO2.DK.WWP.WWP.DRYING_STEAM.STEAM.RFO</t>
  </si>
  <si>
    <t>FUEL_EMI.ktCO2.DK.WWP.WWP.DRYING_STEAM.STEAM.OTHER</t>
  </si>
  <si>
    <t>FUEL_EMI.ktCO2.DK.WWP.WWP.DRYING_STEAM.STEAM.NG_BIOGAS</t>
  </si>
  <si>
    <t>FUEL_EMI.ktCO2.DK.WWP.WWP.DRYING_STEAM.STEAM.DERIVED</t>
  </si>
  <si>
    <t>FUEL_EMI.ktCO2.DK.WWP.WWP.DRYING_STEAM.STEAM.BIOMASS_WASTE</t>
  </si>
  <si>
    <t>FUEL_EMI.ktCO2.DK.WWP.WWP.DRYING_STEAM.STEAM.STEAM_DISTR</t>
  </si>
  <si>
    <t>FUEL_EMI.ktCO2.DK.WWP.WWP.DRYING_ELEC.ELEC.ELEC</t>
  </si>
  <si>
    <t>FUEL_EMI.ktCO2.DK.WWP.WWP.DRYING_MICROW.MICROW.ELEC</t>
  </si>
  <si>
    <t>FUEL_EMI.ktCO2.DK.WWP.WWP.FINISHING.ELEC.ELEC</t>
  </si>
  <si>
    <t>VA.Meuro2015.DK.OIS.OIS</t>
  </si>
  <si>
    <t>OUTPUT.index.DK.OIS.OIS</t>
  </si>
  <si>
    <t>CAP.index.DK.OIS.OIS</t>
  </si>
  <si>
    <t>NEWCAP.index.DK.OIS.OIS</t>
  </si>
  <si>
    <t>Energy consumption (ktoe)*</t>
  </si>
  <si>
    <t>FEC.ktoe.DK.OIS.OIS.TOTAL.TOTAL.TOTAL</t>
  </si>
  <si>
    <t>FEC.ktoe.DK.OIS.OIS.TOTAL.TOTAL.SOLIDS</t>
  </si>
  <si>
    <t>FEC.ktoe.DK.OIS.OIS.TOTAL.TOTAL.RFG</t>
  </si>
  <si>
    <t>FEC.ktoe.DK.OIS.OIS.TOTAL.TOTAL.LPG</t>
  </si>
  <si>
    <t>FEC.ktoe.DK.OIS.OIS.TOTAL.TOTAL.DIESEL</t>
  </si>
  <si>
    <t>FEC.ktoe.DK.OIS.OIS.TOTAL.TOTAL.RFO</t>
  </si>
  <si>
    <t>FEC.ktoe.DK.OIS.OIS.TOTAL.TOTAL.OTHER</t>
  </si>
  <si>
    <t>FEC.ktoe.DK.OIS.OIS.TOTAL.TOTAL.NG</t>
  </si>
  <si>
    <t>FEC.ktoe.DK.OIS.OIS.TOTAL.TOTAL.DERIVED</t>
  </si>
  <si>
    <t>FEC.ktoe.DK.OIS.OIS.TOTAL.TOTAL.BIOMASS_WASTE</t>
  </si>
  <si>
    <t>FEC.ktoe.DK.OIS.OIS.TOTAL.TOTAL.BIOGAS</t>
  </si>
  <si>
    <t>FEC.ktoe.DK.OIS.OIS.TOTAL.TOTAL.LIQBIO</t>
  </si>
  <si>
    <t>FEC.ktoe.DK.OIS.OIS.TOTAL.TOTAL.SOLAR</t>
  </si>
  <si>
    <t>FEC.ktoe.DK.OIS.OIS.TOTAL.TOTAL.GEO</t>
  </si>
  <si>
    <t>FEC.ktoe.DK.OIS.OIS.TOTAL.TOTAL.AMBIENT</t>
  </si>
  <si>
    <t>FEC.ktoe.DK.OIS.OIS.TOTAL.TOTAL.STEAM_DISTR</t>
  </si>
  <si>
    <t>FEC.ktoe.DK.OIS.OIS.TOTAL.TOTAL.ELEC</t>
  </si>
  <si>
    <t>*Energy consumption includes consumption in Mining and Quarrying and Construction sectors</t>
  </si>
  <si>
    <t>FEC.ktoe.DK.OIS.OIS.LIGHT.GENERIC.ELEC</t>
  </si>
  <si>
    <t>FEC.ktoe.DK.OIS.OIS.AIRCOMP.GENERIC.ELEC</t>
  </si>
  <si>
    <t>FEC.ktoe.DK.OIS.OIS.MOTOR.GENERIC.ELEC</t>
  </si>
  <si>
    <t>FEC.ktoe.DK.OIS.OIS.FANS.GENERIC.ELEC</t>
  </si>
  <si>
    <t>FEC.ktoe.DK.OIS.OIS.LOW_ENTH.TOTAL.TOTAL</t>
  </si>
  <si>
    <t>FEC.ktoe.DK.OIS.OIS.LOW_ENTH.THERM.DIESEL_LIQBIO</t>
  </si>
  <si>
    <t>FEC.ktoe.DK.OIS.OIS.LOW_ENTH.THERM.NG_BIOGAS</t>
  </si>
  <si>
    <t>FEC.ktoe.DK.OIS.OIS.LOW_ENTH.THERM.SOLAR_GEO</t>
  </si>
  <si>
    <t>FEC.ktoe.DK.OIS.OIS.LOW_ENTH.HP.AMBIENT</t>
  </si>
  <si>
    <t>FEC.ktoe.DK.OIS.OIS.LOW_ENTH.THERM.ELEC</t>
  </si>
  <si>
    <t>Other Industrial sectors: Steam processing</t>
  </si>
  <si>
    <t>FEC.ktoe.DK.OIS.OIS.PROCESSING.TOTAL.TOTAL</t>
  </si>
  <si>
    <t>FEC.ktoe.DK.OIS.OIS.PROCESSING.STEAM.SOLIDS</t>
  </si>
  <si>
    <t>FEC.ktoe.DK.OIS.OIS.PROCESSING.STEAM.RFG</t>
  </si>
  <si>
    <t>FEC.ktoe.DK.OIS.OIS.PROCESSING.STEAM.LPG</t>
  </si>
  <si>
    <t>FEC.ktoe.DK.OIS.OIS.PROCESSING.STEAM.DIESEL_LIQBIO</t>
  </si>
  <si>
    <t>FEC.ktoe.DK.OIS.OIS.PROCESSING.STEAM.RFO</t>
  </si>
  <si>
    <t>FEC.ktoe.DK.OIS.OIS.PROCESSING.STEAM.OTHER</t>
  </si>
  <si>
    <t>FEC.ktoe.DK.OIS.OIS.PROCESSING.STEAM.NG_BIOGAS</t>
  </si>
  <si>
    <t>FEC.ktoe.DK.OIS.OIS.PROCESSING.STEAM.DERIVED</t>
  </si>
  <si>
    <t>FEC.ktoe.DK.OIS.OIS.PROCESSING.STEAM.BIOMASS_WASTE</t>
  </si>
  <si>
    <t>FEC.ktoe.DK.OIS.OIS.PROCESSING.STEAM.STEAM_DISTR</t>
  </si>
  <si>
    <t>Other Industrial sectors: Process heating</t>
  </si>
  <si>
    <t>Other Industrial sectors: Thermal processing</t>
  </si>
  <si>
    <t>FEC.ktoe.DK.OIS.OIS.PROC_HEAT.TOTAL.TOTAL</t>
  </si>
  <si>
    <t>FEC.ktoe.DK.OIS.OIS.PROC_HEAT.THERM.SOLIDS</t>
  </si>
  <si>
    <t>FEC.ktoe.DK.OIS.OIS.PROC_HEAT.THERM.LPG</t>
  </si>
  <si>
    <t>FEC.ktoe.DK.OIS.OIS.PROC_HEAT.THERM.DIESEL_LIQBIO</t>
  </si>
  <si>
    <t>FEC.ktoe.DK.OIS.OIS.PROC_HEAT.THERM.RFO</t>
  </si>
  <si>
    <t>FEC.ktoe.DK.OIS.OIS.PROC_HEAT.THERM.NG_BIOGAS</t>
  </si>
  <si>
    <t>Other Industrial sectors: Electric processing</t>
  </si>
  <si>
    <t>FEC.ktoe.DK.OIS.OIS.PROC_HEAT_ELEC.ELEC.ELEC</t>
  </si>
  <si>
    <t>Other Industrial sectors: Drying</t>
  </si>
  <si>
    <t>Other Industries: Thermal drying</t>
  </si>
  <si>
    <t>FEC.ktoe.DK.OIS.OIS.DRYING.TOTAL.TOTAL</t>
  </si>
  <si>
    <t>FEC.ktoe.DK.OIS.OIS.DRYING.THERM.SOLIDS</t>
  </si>
  <si>
    <t>FEC.ktoe.DK.OIS.OIS.DRYING.THERM.LPG</t>
  </si>
  <si>
    <t>FEC.ktoe.DK.OIS.OIS.DRYING.THERM.DIESEL_LIQBIO</t>
  </si>
  <si>
    <t>FEC.ktoe.DK.OIS.OIS.DRYING.THERM.RFO</t>
  </si>
  <si>
    <t>FEC.ktoe.DK.OIS.OIS.DRYING.THERM.NG_BIOGAS</t>
  </si>
  <si>
    <t>Other Industries: Steam drying</t>
  </si>
  <si>
    <t>FEC.ktoe.DK.OIS.OIS.DRYING_STEAM.TOTAL.TOTAL</t>
  </si>
  <si>
    <t>FEC.ktoe.DK.OIS.OIS.DRYING_STEAM.STEAM.SOLIDS</t>
  </si>
  <si>
    <t>FEC.ktoe.DK.OIS.OIS.DRYING_STEAM.STEAM.RFG</t>
  </si>
  <si>
    <t>FEC.ktoe.DK.OIS.OIS.DRYING_STEAM.STEAM.LPG</t>
  </si>
  <si>
    <t>FEC.ktoe.DK.OIS.OIS.DRYING_STEAM.STEAM.DIESEL_LIQBIO</t>
  </si>
  <si>
    <t>FEC.ktoe.DK.OIS.OIS.DRYING_STEAM.STEAM.RFO</t>
  </si>
  <si>
    <t>FEC.ktoe.DK.OIS.OIS.DRYING_STEAM.STEAM.OTHER</t>
  </si>
  <si>
    <t>FEC.ktoe.DK.OIS.OIS.DRYING_STEAM.STEAM.NG_BIOGAS</t>
  </si>
  <si>
    <t>FEC.ktoe.DK.OIS.OIS.DRYING_STEAM.STEAM.DERIVED</t>
  </si>
  <si>
    <t>FEC.ktoe.DK.OIS.OIS.DRYING_STEAM.STEAM.BIOMASS_WASTE</t>
  </si>
  <si>
    <t>FEC.ktoe.DK.OIS.OIS.DRYING_STEAM.STEAM.STEAM_DISTR</t>
  </si>
  <si>
    <t>Other Industries: Electric drying</t>
  </si>
  <si>
    <t>FEC.ktoe.DK.OIS.OIS.DRYING_ELEC.ELEC.ELEC</t>
  </si>
  <si>
    <t>Other Industrial sectors: Process Cooling</t>
  </si>
  <si>
    <t>Other Industries: Thermal cooling</t>
  </si>
  <si>
    <t>FEC.ktoe.DK.OIS.OIS.PROC_COOL_THERM.THERM.NG_BIOGAS</t>
  </si>
  <si>
    <t>Other Industries: Steam cooling</t>
  </si>
  <si>
    <t>FEC.ktoe.DK.OIS.OIS.PROC_COOL_STEAM.TOTAL.TOTAL</t>
  </si>
  <si>
    <t>FEC.ktoe.DK.OIS.OIS.PROC_COOL_STEAM.STEAM.SOLIDS</t>
  </si>
  <si>
    <t>FEC.ktoe.DK.OIS.OIS.PROC_COOL_STEAM.STEAM.RFG</t>
  </si>
  <si>
    <t>FEC.ktoe.DK.OIS.OIS.PROC_COOL_STEAM.STEAM.LPG</t>
  </si>
  <si>
    <t>FEC.ktoe.DK.OIS.OIS.PROC_COOL_STEAM.STEAM.DIESEL_LIQBIO</t>
  </si>
  <si>
    <t>FEC.ktoe.DK.OIS.OIS.PROC_COOL_STEAM.STEAM.RFO</t>
  </si>
  <si>
    <t>FEC.ktoe.DK.OIS.OIS.PROC_COOL_STEAM.STEAM.OTHER</t>
  </si>
  <si>
    <t>FEC.ktoe.DK.OIS.OIS.PROC_COOL_STEAM.STEAM.NG_BIOGAS</t>
  </si>
  <si>
    <t>FEC.ktoe.DK.OIS.OIS.PROC_COOL_STEAM.STEAM.DERIVED</t>
  </si>
  <si>
    <t>FEC.ktoe.DK.OIS.OIS.PROC_COOL_STEAM.STEAM.BIOMASS_WASTE</t>
  </si>
  <si>
    <t>FEC.ktoe.DK.OIS.OIS.PROC_COOL_STEAM.STEAM.STEAM_DISTR</t>
  </si>
  <si>
    <t>Other Industries: Electric cooling</t>
  </si>
  <si>
    <t>FEC.ktoe.DK.OIS.OIS.PROC_COOL_ELEC.ELEC.ELEC</t>
  </si>
  <si>
    <t>Other Industrial sectors: Diesel motors (incl. biofuels)</t>
  </si>
  <si>
    <t>FEC.ktoe.DK.OIS.OIS.MOTOR.MECH.DIESEL_LIQBIO</t>
  </si>
  <si>
    <t>Other Industrial sectors: Electric machinery</t>
  </si>
  <si>
    <t>FEC.ktoe.DK.OIS.OIS.GENERIC.MECH.ELEC</t>
  </si>
  <si>
    <t>Other Industrial sectors: Diesel motors</t>
  </si>
  <si>
    <t>UED.ktoe.DK.OIS.OIS.TOTAL.TOTAL.TOTAL</t>
  </si>
  <si>
    <t>UED.ktoe.DK.OIS.OIS.LIGHT.GENERIC.ELEC</t>
  </si>
  <si>
    <t>UED.ktoe.DK.OIS.OIS.AIRCOMP.GENERIC.ELEC</t>
  </si>
  <si>
    <t>UED.ktoe.DK.OIS.OIS.MOTOR.GENERIC.ELEC</t>
  </si>
  <si>
    <t>UED.ktoe.DK.OIS.OIS.FANS.GENERIC.ELEC</t>
  </si>
  <si>
    <t>UED.ktoe.DK.OIS.OIS.LOW_ENTH.TOTAL.TOTAL</t>
  </si>
  <si>
    <t>UED.ktoe.DK.OIS.OIS.LOW_ENTH.THERM.DIESEL_LIQBIO</t>
  </si>
  <si>
    <t>UED.ktoe.DK.OIS.OIS.LOW_ENTH.THERM.NG_BIOGAS</t>
  </si>
  <si>
    <t>UED.ktoe.DK.OIS.OIS.LOW_ENTH.THERM.SOLAR_GEO</t>
  </si>
  <si>
    <t>UED.ktoe.DK.OIS.OIS.LOW_ENTH.HP.AMBIENT</t>
  </si>
  <si>
    <t>UED.ktoe.DK.OIS.OIS.LOW_ENTH.THERM.ELEC</t>
  </si>
  <si>
    <t>UED.ktoe.DK.OIS.OIS.PROCESSING.TOTAL.TOTAL</t>
  </si>
  <si>
    <t>UED.ktoe.DK.OIS.OIS.PROCESSING.STEAM.SOLIDS</t>
  </si>
  <si>
    <t>UED.ktoe.DK.OIS.OIS.PROCESSING.STEAM.RFG</t>
  </si>
  <si>
    <t>UED.ktoe.DK.OIS.OIS.PROCESSING.STEAM.LPG</t>
  </si>
  <si>
    <t>UED.ktoe.DK.OIS.OIS.PROCESSING.STEAM.DIESEL_LIQBIO</t>
  </si>
  <si>
    <t>UED.ktoe.DK.OIS.OIS.PROCESSING.STEAM.RFO</t>
  </si>
  <si>
    <t>UED.ktoe.DK.OIS.OIS.PROCESSING.STEAM.OTHER</t>
  </si>
  <si>
    <t>UED.ktoe.DK.OIS.OIS.PROCESSING.STEAM.NG_BIOGAS</t>
  </si>
  <si>
    <t>UED.ktoe.DK.OIS.OIS.PROCESSING.STEAM.DERIVED</t>
  </si>
  <si>
    <t>UED.ktoe.DK.OIS.OIS.PROCESSING.STEAM.BIOMASS_WASTE</t>
  </si>
  <si>
    <t>UED.ktoe.DK.OIS.OIS.PROCESSING.STEAM.STEAM_DISTR</t>
  </si>
  <si>
    <t>UED.ktoe.DK.OIS.OIS.PROC_HEAT.TOTAL.TOTAL</t>
  </si>
  <si>
    <t>UED.ktoe.DK.OIS.OIS.PROC_HEAT.THERM.SOLIDS</t>
  </si>
  <si>
    <t>UED.ktoe.DK.OIS.OIS.PROC_HEAT.THERM.LPG</t>
  </si>
  <si>
    <t>UED.ktoe.DK.OIS.OIS.PROC_HEAT.THERM.DIESEL_LIQBIO</t>
  </si>
  <si>
    <t>UED.ktoe.DK.OIS.OIS.PROC_HEAT.THERM.RFO</t>
  </si>
  <si>
    <t>UED.ktoe.DK.OIS.OIS.PROC_HEAT.THERM.NG_BIOGAS</t>
  </si>
  <si>
    <t>UED.ktoe.DK.OIS.OIS.PROC_HEAT_ELEC.ELEC.ELEC</t>
  </si>
  <si>
    <t>UED.ktoe.DK.OIS.OIS.DRYING.TOTAL.TOTAL</t>
  </si>
  <si>
    <t>UED.ktoe.DK.OIS.OIS.DRYING.THERM.SOLIDS</t>
  </si>
  <si>
    <t>UED.ktoe.DK.OIS.OIS.DRYING.THERM.LPG</t>
  </si>
  <si>
    <t>UED.ktoe.DK.OIS.OIS.DRYING.THERM.DIESEL_LIQBIO</t>
  </si>
  <si>
    <t>UED.ktoe.DK.OIS.OIS.DRYING.THERM.RFO</t>
  </si>
  <si>
    <t>UED.ktoe.DK.OIS.OIS.DRYING.THERM.NG_BIOGAS</t>
  </si>
  <si>
    <t>UED.ktoe.DK.OIS.OIS.DRYING_STEAM.TOTAL.TOTAL</t>
  </si>
  <si>
    <t>UED.ktoe.DK.OIS.OIS.DRYING_STEAM.STEAM.SOLIDS</t>
  </si>
  <si>
    <t>UED.ktoe.DK.OIS.OIS.DRYING_STEAM.STEAM.RFG</t>
  </si>
  <si>
    <t>UED.ktoe.DK.OIS.OIS.DRYING_STEAM.STEAM.LPG</t>
  </si>
  <si>
    <t>UED.ktoe.DK.OIS.OIS.DRYING_STEAM.STEAM.DIESEL_LIQBIO</t>
  </si>
  <si>
    <t>UED.ktoe.DK.OIS.OIS.DRYING_STEAM.STEAM.RFO</t>
  </si>
  <si>
    <t>UED.ktoe.DK.OIS.OIS.DRYING_STEAM.STEAM.OTHER</t>
  </si>
  <si>
    <t>UED.ktoe.DK.OIS.OIS.DRYING_STEAM.STEAM.NG_BIOGAS</t>
  </si>
  <si>
    <t>UED.ktoe.DK.OIS.OIS.DRYING_STEAM.STEAM.DERIVED</t>
  </si>
  <si>
    <t>UED.ktoe.DK.OIS.OIS.DRYING_STEAM.STEAM.BIOMASS_WASTE</t>
  </si>
  <si>
    <t>UED.ktoe.DK.OIS.OIS.DRYING_STEAM.STEAM.STEAM_DISTR</t>
  </si>
  <si>
    <t>UED.ktoe.DK.OIS.OIS.DRYING_ELEC.ELEC.ELEC</t>
  </si>
  <si>
    <t>UED.ktoe.DK.OIS.OIS.PROC_COOL_THERM.THERM.NG_BIOGAS</t>
  </si>
  <si>
    <t>UED.ktoe.DK.OIS.OIS.PROC_COOL_STEAM.TOTAL.TOTAL</t>
  </si>
  <si>
    <t>UED.ktoe.DK.OIS.OIS.PROC_COOL_STEAM.STEAM.SOLIDS</t>
  </si>
  <si>
    <t>UED.ktoe.DK.OIS.OIS.PROC_COOL_STEAM.STEAM.RFG</t>
  </si>
  <si>
    <t>UED.ktoe.DK.OIS.OIS.PROC_COOL_STEAM.STEAM.LPG</t>
  </si>
  <si>
    <t>UED.ktoe.DK.OIS.OIS.PROC_COOL_STEAM.STEAM.DIESEL_LIQBIO</t>
  </si>
  <si>
    <t>UED.ktoe.DK.OIS.OIS.PROC_COOL_STEAM.STEAM.RFO</t>
  </si>
  <si>
    <t>UED.ktoe.DK.OIS.OIS.PROC_COOL_STEAM.STEAM.OTHER</t>
  </si>
  <si>
    <t>UED.ktoe.DK.OIS.OIS.PROC_COOL_STEAM.STEAM.NG_BIOGAS</t>
  </si>
  <si>
    <t>UED.ktoe.DK.OIS.OIS.PROC_COOL_STEAM.STEAM.DERIVED</t>
  </si>
  <si>
    <t>UED.ktoe.DK.OIS.OIS.PROC_COOL_STEAM.STEAM.BIOMASS_WASTE</t>
  </si>
  <si>
    <t>UED.ktoe.DK.OIS.OIS.PROC_COOL_STEAM.STEAM.STEAM_DISTR</t>
  </si>
  <si>
    <t>UED.ktoe.DK.OIS.OIS.PROC_COOL_ELEC.ELEC.ELEC</t>
  </si>
  <si>
    <t>UED.ktoe.DK.OIS.OIS.MOTOR.MECH.DIESEL_LIQBIO</t>
  </si>
  <si>
    <t>UED.ktoe.DK.OIS.OIS.GENERIC.MECH.ELEC</t>
  </si>
  <si>
    <t>FUEL_EMI.ktCO2.DK.OIS.OIS.TOTAL.TOTAL.TOTAL</t>
  </si>
  <si>
    <t>FUEL_EMI.ktCO2.DK.OIS.OIS.LIGHT.GENERIC.ELEC</t>
  </si>
  <si>
    <t>FUEL_EMI.ktCO2.DK.OIS.OIS.AIRCOMP.GENERIC.ELEC</t>
  </si>
  <si>
    <t>FUEL_EMI.ktCO2.DK.OIS.OIS.MOTOR.GENERIC.ELEC</t>
  </si>
  <si>
    <t>FUEL_EMI.ktCO2.DK.OIS.OIS.FANS.GENERIC.ELEC</t>
  </si>
  <si>
    <t>FUEL_EMI.ktCO2.DK.OIS.OIS.LOW_ENTH.TOTAL.TOTAL</t>
  </si>
  <si>
    <t>FUEL_EMI.ktCO2.DK.OIS.OIS.LOW_ENTH.THERM.DIESEL_LIQBIO</t>
  </si>
  <si>
    <t>FUEL_EMI.ktCO2.DK.OIS.OIS.LOW_ENTH.THERM.NG_BIOGAS</t>
  </si>
  <si>
    <t>FUEL_EMI.ktCO2.DK.OIS.OIS.LOW_ENTH.THERM.SOLAR_GEO</t>
  </si>
  <si>
    <t>FUEL_EMI.ktCO2.DK.OIS.OIS.LOW_ENTH.HP.AMBIENT</t>
  </si>
  <si>
    <t>FUEL_EMI.ktCO2.DK.OIS.OIS.LOW_ENTH.THERM.ELEC</t>
  </si>
  <si>
    <t>FUEL_EMI.ktCO2.DK.OIS.OIS.PROCESSING.TOTAL.TOTAL</t>
  </si>
  <si>
    <t>FUEL_EMI.ktCO2.DK.OIS.OIS.PROCESSING.STEAM.SOLIDS</t>
  </si>
  <si>
    <t>FUEL_EMI.ktCO2.DK.OIS.OIS.PROCESSING.STEAM.RFG</t>
  </si>
  <si>
    <t>FUEL_EMI.ktCO2.DK.OIS.OIS.PROCESSING.STEAM.LPG</t>
  </si>
  <si>
    <t>FUEL_EMI.ktCO2.DK.OIS.OIS.PROCESSING.STEAM.DIESEL_LIQBIO</t>
  </si>
  <si>
    <t>FUEL_EMI.ktCO2.DK.OIS.OIS.PROCESSING.STEAM.RFO</t>
  </si>
  <si>
    <t>FUEL_EMI.ktCO2.DK.OIS.OIS.PROCESSING.STEAM.OTHER</t>
  </si>
  <si>
    <t>FUEL_EMI.ktCO2.DK.OIS.OIS.PROCESSING.STEAM.NG_BIOGAS</t>
  </si>
  <si>
    <t>FUEL_EMI.ktCO2.DK.OIS.OIS.PROCESSING.STEAM.DERIVED</t>
  </si>
  <si>
    <t>FUEL_EMI.ktCO2.DK.OIS.OIS.PROCESSING.STEAM.BIOMASS_WASTE</t>
  </si>
  <si>
    <t>FUEL_EMI.ktCO2.DK.OIS.OIS.PROCESSING.STEAM.STEAM_DISTR</t>
  </si>
  <si>
    <t>FUEL_EMI.ktCO2.DK.OIS.OIS.PROC_HEAT.TOTAL.TOTAL</t>
  </si>
  <si>
    <t>FUEL_EMI.ktCO2.DK.OIS.OIS.PROC_HEAT.THERM.SOLIDS</t>
  </si>
  <si>
    <t>FUEL_EMI.ktCO2.DK.OIS.OIS.PROC_HEAT.THERM.LPG</t>
  </si>
  <si>
    <t>FUEL_EMI.ktCO2.DK.OIS.OIS.PROC_HEAT.THERM.DIESEL_LIQBIO</t>
  </si>
  <si>
    <t>FUEL_EMI.ktCO2.DK.OIS.OIS.PROC_HEAT.THERM.RFO</t>
  </si>
  <si>
    <t>FUEL_EMI.ktCO2.DK.OIS.OIS.PROC_HEAT.THERM.NG_BIOGAS</t>
  </si>
  <si>
    <t>FUEL_EMI.ktCO2.DK.OIS.OIS.PROC_HEAT_ELEC.ELEC.ELEC</t>
  </si>
  <si>
    <t>FUEL_EMI.ktCO2.DK.OIS.OIS.DRYING.TOTAL.TOTAL</t>
  </si>
  <si>
    <t>FUEL_EMI.ktCO2.DK.OIS.OIS.DRYING.THERM.SOLIDS</t>
  </si>
  <si>
    <t>FUEL_EMI.ktCO2.DK.OIS.OIS.DRYING.THERM.LPG</t>
  </si>
  <si>
    <t>FUEL_EMI.ktCO2.DK.OIS.OIS.DRYING.THERM.DIESEL_LIQBIO</t>
  </si>
  <si>
    <t>FUEL_EMI.ktCO2.DK.OIS.OIS.DRYING.THERM.RFO</t>
  </si>
  <si>
    <t>FUEL_EMI.ktCO2.DK.OIS.OIS.DRYING.THERM.NG_BIOGAS</t>
  </si>
  <si>
    <t>FUEL_EMI.ktCO2.DK.OIS.OIS.DRYING_STEAM.TOTAL.TOTAL</t>
  </si>
  <si>
    <t>FUEL_EMI.ktCO2.DK.OIS.OIS.DRYING_STEAM.STEAM.SOLIDS</t>
  </si>
  <si>
    <t>FUEL_EMI.ktCO2.DK.OIS.OIS.DRYING_STEAM.STEAM.RFG</t>
  </si>
  <si>
    <t>FUEL_EMI.ktCO2.DK.OIS.OIS.DRYING_STEAM.STEAM.LPG</t>
  </si>
  <si>
    <t>FUEL_EMI.ktCO2.DK.OIS.OIS.DRYING_STEAM.STEAM.DIESEL_LIQBIO</t>
  </si>
  <si>
    <t>FUEL_EMI.ktCO2.DK.OIS.OIS.DRYING_STEAM.STEAM.RFO</t>
  </si>
  <si>
    <t>FUEL_EMI.ktCO2.DK.OIS.OIS.DRYING_STEAM.STEAM.OTHER</t>
  </si>
  <si>
    <t>FUEL_EMI.ktCO2.DK.OIS.OIS.DRYING_STEAM.STEAM.NG_BIOGAS</t>
  </si>
  <si>
    <t>FUEL_EMI.ktCO2.DK.OIS.OIS.DRYING_STEAM.STEAM.DERIVED</t>
  </si>
  <si>
    <t>FUEL_EMI.ktCO2.DK.OIS.OIS.DRYING_STEAM.STEAM.BIOMASS_WASTE</t>
  </si>
  <si>
    <t>FUEL_EMI.ktCO2.DK.OIS.OIS.DRYING_STEAM.STEAM.STEAM_DISTR</t>
  </si>
  <si>
    <t>FUEL_EMI.ktCO2.DK.OIS.OIS.DRYING_ELEC.ELEC.ELEC</t>
  </si>
  <si>
    <t>FUEL_EMI.ktCO2.DK.OIS.OIS.PROC_COOL_THERM.THERM.NG_BIOGAS</t>
  </si>
  <si>
    <t>FUEL_EMI.ktCO2.DK.OIS.OIS.PROC_COOL_STEAM.TOTAL.TOTAL</t>
  </si>
  <si>
    <t>FUEL_EMI.ktCO2.DK.OIS.OIS.PROC_COOL_STEAM.STEAM.SOLIDS</t>
  </si>
  <si>
    <t>FUEL_EMI.ktCO2.DK.OIS.OIS.PROC_COOL_STEAM.STEAM.RFG</t>
  </si>
  <si>
    <t>FUEL_EMI.ktCO2.DK.OIS.OIS.PROC_COOL_STEAM.STEAM.LPG</t>
  </si>
  <si>
    <t>FUEL_EMI.ktCO2.DK.OIS.OIS.PROC_COOL_STEAM.STEAM.DIESEL_LIQBIO</t>
  </si>
  <si>
    <t>FUEL_EMI.ktCO2.DK.OIS.OIS.PROC_COOL_STEAM.STEAM.RFO</t>
  </si>
  <si>
    <t>FUEL_EMI.ktCO2.DK.OIS.OIS.PROC_COOL_STEAM.STEAM.OTHER</t>
  </si>
  <si>
    <t>FUEL_EMI.ktCO2.DK.OIS.OIS.PROC_COOL_STEAM.STEAM.NG_BIOGAS</t>
  </si>
  <si>
    <t>FUEL_EMI.ktCO2.DK.OIS.OIS.PROC_COOL_STEAM.STEAM.DERIVED</t>
  </si>
  <si>
    <t>FUEL_EMI.ktCO2.DK.OIS.OIS.PROC_COOL_STEAM.STEAM.BIOMASS_WASTE</t>
  </si>
  <si>
    <t>FUEL_EMI.ktCO2.DK.OIS.OIS.PROC_COOL_STEAM.STEAM.STEAM_DISTR</t>
  </si>
  <si>
    <t>FUEL_EMI.ktCO2.DK.OIS.OIS.PROC_COOL_ELEC.ELEC.ELEC</t>
  </si>
  <si>
    <t>FUEL_EMI.ktCO2.DK.OIS.OIS.MOTOR.MECH.DIESEL_LIQBIO</t>
  </si>
  <si>
    <t>FUEL_EMI.ktCO2.DK.OIS.OIS.GENERIC.MECH.ELEC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</si>
</sst>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_(* #,##0.00_);_(* \(#,##0.00\);_(* &quot;-&quot;??_);_(@_)"/>
    <numFmt numFmtId="165" formatCode="#,##0.00;\-#,##0.00;&quot;-&quot;"/>
    <numFmt numFmtId="166" formatCode="#,##0.0"/>
    <numFmt numFmtId="167" formatCode="0.000"/>
    <numFmt numFmtId="168" formatCode="#,##0;\-#,##0;&quot;-&quot;"/>
    <numFmt numFmtId="169" formatCode="#,##0.000"/>
    <numFmt numFmtId="170" formatCode="#,##0.000;\-#,##0.000;&quot;-&quot;"/>
    <numFmt numFmtId="171" formatCode="#,##0.0;\-#,##0.0;&quot;-&quot;"/>
    <numFmt numFmtId="172" formatCode="0.00%;\-0.00%;&quot;-&quot;"/>
    <numFmt numFmtId="173" formatCode="0.0"/>
    <numFmt numFmtId="174" formatCode="#,##0.0;\-#,##0.0;&quot;&quot;"/>
    <numFmt numFmtId="175" formatCode="0.00000"/>
    <numFmt numFmtId="176" formatCode="#,##0.000000"/>
    <numFmt numFmtId="177" formatCode="mmmm\ yyyy"/>
  </numFmts>
  <fonts count="5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color theme="3" tint="-0.499984740745262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color rgb="FF0070C0"/>
      <name val="Calibri"/>
      <family val="2"/>
      <scheme val="minor"/>
    </font>
    <font>
      <sz val="8"/>
      <color rgb="FFC00000"/>
      <name val="Calibri"/>
      <family val="2"/>
      <scheme val="minor"/>
    </font>
    <font>
      <sz val="8"/>
      <name val="Calibri"/>
      <family val="2"/>
      <scheme val="minor"/>
    </font>
    <font>
      <i/>
      <sz val="8"/>
      <color theme="3" tint="-0.499984740745262"/>
      <name val="Calibri"/>
      <family val="2"/>
      <scheme val="minor"/>
    </font>
    <font>
      <sz val="8"/>
      <color theme="9" tint="-0.49998474074526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i/>
      <sz val="8"/>
      <color rgb="FF00143C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10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963732"/>
      <name val="Calibri"/>
      <family val="2"/>
      <scheme val="minor"/>
    </font>
    <font>
      <sz val="8"/>
      <color rgb="FFE1690A"/>
      <name val="Calibri"/>
      <family val="2"/>
      <scheme val="minor"/>
    </font>
    <font>
      <i/>
      <sz val="8"/>
      <name val="Calibri"/>
      <family val="2"/>
      <scheme val="minor"/>
    </font>
    <font>
      <sz val="8"/>
      <color rgb="FF964605"/>
      <name val="Calibri"/>
      <family val="2"/>
      <scheme val="minor"/>
    </font>
    <font>
      <i/>
      <sz val="8"/>
      <color rgb="FF964605"/>
      <name val="Calibri"/>
      <family val="2"/>
      <scheme val="minor"/>
    </font>
    <font>
      <i/>
      <sz val="8"/>
      <color rgb="FF963732"/>
      <name val="Calibri"/>
      <family val="2"/>
      <scheme val="minor"/>
    </font>
    <font>
      <sz val="8"/>
      <color rgb="FF00B050"/>
      <name val="Calibri"/>
      <family val="2"/>
      <scheme val="minor"/>
    </font>
    <font>
      <sz val="8"/>
      <color rgb="FFDC9696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auto="1"/>
      </bottom>
      <diagonal/>
    </border>
  </borders>
  <cellStyleXfs count="9">
    <xf numFmtId="0" fontId="0" fillId="0" borderId="0"/>
    <xf numFmtId="9" fontId="1" fillId="0" borderId="0"/>
    <xf numFmtId="0" fontId="3" fillId="0" borderId="0"/>
    <xf numFmtId="164" fontId="1" fillId="0" borderId="0"/>
    <xf numFmtId="0" fontId="8" fillId="0" borderId="0"/>
    <xf numFmtId="0" fontId="9" fillId="0" borderId="0"/>
    <xf numFmtId="9" fontId="8" fillId="0" borderId="0"/>
    <xf numFmtId="9" fontId="9" fillId="0" borderId="0"/>
    <xf numFmtId="0" fontId="1" fillId="0" borderId="0"/>
  </cellStyleXfs>
  <cellXfs count="359">
    <xf numFmtId="0" fontId="0" fillId="0" borderId="0" xfId="0"/>
    <xf numFmtId="0" fontId="10" fillId="2" borderId="0" xfId="4" applyFont="1" applyFill="1" applyAlignment="1">
      <alignment vertical="center"/>
    </xf>
    <xf numFmtId="0" fontId="10" fillId="2" borderId="0" xfId="4" applyFont="1" applyFill="1" applyAlignment="1">
      <alignment horizontal="left" vertical="center" indent="3"/>
    </xf>
    <xf numFmtId="0" fontId="15" fillId="2" borderId="0" xfId="4" applyFont="1" applyFill="1" applyAlignment="1">
      <alignment horizontal="right" vertical="center"/>
    </xf>
    <xf numFmtId="0" fontId="10" fillId="2" borderId="0" xfId="4" applyFont="1" applyFill="1" applyAlignment="1">
      <alignment horizontal="left" vertical="center" indent="1"/>
    </xf>
    <xf numFmtId="10" fontId="14" fillId="2" borderId="0" xfId="4" applyNumberFormat="1" applyFont="1" applyFill="1" applyAlignment="1">
      <alignment vertical="center"/>
    </xf>
    <xf numFmtId="0" fontId="11" fillId="2" borderId="0" xfId="4" applyFont="1" applyFill="1" applyAlignment="1">
      <alignment vertical="center"/>
    </xf>
    <xf numFmtId="10" fontId="10" fillId="2" borderId="0" xfId="4" applyNumberFormat="1" applyFont="1" applyFill="1" applyAlignment="1">
      <alignment vertical="center"/>
    </xf>
    <xf numFmtId="0" fontId="15" fillId="2" borderId="0" xfId="4" applyFont="1" applyFill="1" applyAlignment="1">
      <alignment vertical="center"/>
    </xf>
    <xf numFmtId="0" fontId="18" fillId="3" borderId="2" xfId="4" applyFont="1" applyFill="1" applyBorder="1" applyAlignment="1">
      <alignment horizontal="left" vertical="center"/>
    </xf>
    <xf numFmtId="1" fontId="19" fillId="3" borderId="2" xfId="4" applyNumberFormat="1" applyFont="1" applyFill="1" applyBorder="1" applyAlignment="1">
      <alignment horizontal="center" vertical="center"/>
    </xf>
    <xf numFmtId="0" fontId="10" fillId="2" borderId="0" xfId="4" applyFont="1" applyFill="1" applyAlignment="1">
      <alignment horizontal="left" vertical="center" indent="4"/>
    </xf>
    <xf numFmtId="0" fontId="20" fillId="2" borderId="0" xfId="4" applyFont="1" applyFill="1" applyAlignment="1">
      <alignment horizontal="left" vertical="center" indent="1"/>
    </xf>
    <xf numFmtId="0" fontId="20" fillId="2" borderId="4" xfId="4" applyFont="1" applyFill="1" applyBorder="1" applyAlignment="1">
      <alignment horizontal="left" vertical="center" indent="1"/>
    </xf>
    <xf numFmtId="0" fontId="20" fillId="2" borderId="0" xfId="4" applyFont="1" applyFill="1" applyAlignment="1">
      <alignment horizontal="left" vertical="center" indent="2"/>
    </xf>
    <xf numFmtId="0" fontId="20" fillId="2" borderId="3" xfId="4" applyFont="1" applyFill="1" applyBorder="1" applyAlignment="1">
      <alignment horizontal="left" vertical="center" indent="1"/>
    </xf>
    <xf numFmtId="0" fontId="20" fillId="2" borderId="1" xfId="4" applyFont="1" applyFill="1" applyBorder="1" applyAlignment="1">
      <alignment horizontal="left" vertical="center" indent="1"/>
    </xf>
    <xf numFmtId="0" fontId="20" fillId="2" borderId="7" xfId="4" applyFont="1" applyFill="1" applyBorder="1" applyAlignment="1">
      <alignment horizontal="left" vertical="center" indent="2"/>
    </xf>
    <xf numFmtId="0" fontId="20" fillId="2" borderId="0" xfId="4" applyFont="1" applyFill="1" applyAlignment="1">
      <alignment horizontal="left" vertical="center" indent="3"/>
    </xf>
    <xf numFmtId="0" fontId="20" fillId="2" borderId="4" xfId="4" applyFont="1" applyFill="1" applyBorder="1" applyAlignment="1">
      <alignment horizontal="left" vertical="center" indent="2"/>
    </xf>
    <xf numFmtId="0" fontId="20" fillId="2" borderId="3" xfId="4" applyFont="1" applyFill="1" applyBorder="1" applyAlignment="1">
      <alignment horizontal="left" vertical="center" indent="2"/>
    </xf>
    <xf numFmtId="0" fontId="20" fillId="2" borderId="1" xfId="4" applyFont="1" applyFill="1" applyBorder="1" applyAlignment="1">
      <alignment horizontal="left" vertical="center" indent="2"/>
    </xf>
    <xf numFmtId="0" fontId="21" fillId="2" borderId="6" xfId="4" applyFont="1" applyFill="1" applyBorder="1" applyAlignment="1">
      <alignment horizontal="left" vertical="center" indent="4"/>
    </xf>
    <xf numFmtId="0" fontId="21" fillId="2" borderId="5" xfId="4" applyFont="1" applyFill="1" applyBorder="1" applyAlignment="1">
      <alignment horizontal="left" vertical="center" indent="4"/>
    </xf>
    <xf numFmtId="0" fontId="20" fillId="2" borderId="9" xfId="4" applyFont="1" applyFill="1" applyBorder="1" applyAlignment="1">
      <alignment horizontal="left" vertical="center" indent="2"/>
    </xf>
    <xf numFmtId="0" fontId="20" fillId="2" borderId="7" xfId="4" applyFont="1" applyFill="1" applyBorder="1" applyAlignment="1">
      <alignment horizontal="left" vertical="center" indent="1"/>
    </xf>
    <xf numFmtId="0" fontId="21" fillId="2" borderId="6" xfId="4" applyFont="1" applyFill="1" applyBorder="1" applyAlignment="1">
      <alignment horizontal="left" vertical="center" indent="3"/>
    </xf>
    <xf numFmtId="0" fontId="21" fillId="2" borderId="5" xfId="4" applyFont="1" applyFill="1" applyBorder="1" applyAlignment="1">
      <alignment horizontal="left" vertical="center" indent="3"/>
    </xf>
    <xf numFmtId="0" fontId="20" fillId="2" borderId="8" xfId="4" applyFont="1" applyFill="1" applyBorder="1" applyAlignment="1">
      <alignment horizontal="left" vertical="center" indent="1"/>
    </xf>
    <xf numFmtId="0" fontId="24" fillId="2" borderId="2" xfId="4" applyFont="1" applyFill="1" applyBorder="1" applyAlignment="1">
      <alignment horizontal="left" vertical="center" indent="1"/>
    </xf>
    <xf numFmtId="0" fontId="22" fillId="4" borderId="2" xfId="4" applyFont="1" applyFill="1" applyBorder="1" applyAlignment="1">
      <alignment horizontal="left" vertical="center"/>
    </xf>
    <xf numFmtId="0" fontId="24" fillId="5" borderId="2" xfId="4" applyFont="1" applyFill="1" applyBorder="1" applyAlignment="1">
      <alignment horizontal="left" vertical="center" indent="1"/>
    </xf>
    <xf numFmtId="0" fontId="26" fillId="4" borderId="2" xfId="4" applyFont="1" applyFill="1" applyBorder="1" applyAlignment="1">
      <alignment horizontal="left" vertical="center"/>
    </xf>
    <xf numFmtId="0" fontId="27" fillId="4" borderId="2" xfId="4" applyFont="1" applyFill="1" applyBorder="1" applyAlignment="1">
      <alignment vertical="center"/>
    </xf>
    <xf numFmtId="0" fontId="28" fillId="5" borderId="2" xfId="4" applyFont="1" applyFill="1" applyBorder="1" applyAlignment="1">
      <alignment horizontal="left" vertical="center" indent="1"/>
    </xf>
    <xf numFmtId="0" fontId="30" fillId="5" borderId="2" xfId="4" applyFont="1" applyFill="1" applyBorder="1" applyAlignment="1">
      <alignment horizontal="left" vertical="center" indent="1"/>
    </xf>
    <xf numFmtId="0" fontId="31" fillId="2" borderId="2" xfId="4" applyFont="1" applyFill="1" applyBorder="1" applyAlignment="1">
      <alignment horizontal="left" vertical="center" indent="2"/>
    </xf>
    <xf numFmtId="0" fontId="32" fillId="2" borderId="0" xfId="4" applyFont="1" applyFill="1" applyAlignment="1">
      <alignment horizontal="left" vertical="center" indent="3"/>
    </xf>
    <xf numFmtId="0" fontId="32" fillId="2" borderId="1" xfId="4" applyFont="1" applyFill="1" applyBorder="1" applyAlignment="1">
      <alignment horizontal="left" vertical="center" indent="3"/>
    </xf>
    <xf numFmtId="0" fontId="33" fillId="2" borderId="2" xfId="4" applyFont="1" applyFill="1" applyBorder="1" applyAlignment="1">
      <alignment horizontal="left" vertical="center" indent="2"/>
    </xf>
    <xf numFmtId="0" fontId="33" fillId="2" borderId="9" xfId="4" applyFont="1" applyFill="1" applyBorder="1" applyAlignment="1">
      <alignment horizontal="left" vertical="center" indent="2"/>
    </xf>
    <xf numFmtId="0" fontId="33" fillId="2" borderId="1" xfId="4" applyFont="1" applyFill="1" applyBorder="1" applyAlignment="1">
      <alignment horizontal="left" vertical="center" indent="2"/>
    </xf>
    <xf numFmtId="0" fontId="34" fillId="2" borderId="2" xfId="4" applyFont="1" applyFill="1" applyBorder="1" applyAlignment="1">
      <alignment horizontal="left" vertical="center" indent="2"/>
    </xf>
    <xf numFmtId="0" fontId="34" fillId="2" borderId="9" xfId="4" applyFont="1" applyFill="1" applyBorder="1" applyAlignment="1">
      <alignment horizontal="left" vertical="center" indent="3"/>
    </xf>
    <xf numFmtId="0" fontId="34" fillId="2" borderId="0" xfId="4" applyFont="1" applyFill="1" applyAlignment="1">
      <alignment horizontal="left" vertical="center" indent="3"/>
    </xf>
    <xf numFmtId="0" fontId="34" fillId="2" borderId="1" xfId="4" applyFont="1" applyFill="1" applyBorder="1" applyAlignment="1">
      <alignment horizontal="left" vertical="center" indent="3"/>
    </xf>
    <xf numFmtId="0" fontId="35" fillId="2" borderId="0" xfId="4" applyFont="1" applyFill="1" applyAlignment="1">
      <alignment horizontal="left" vertical="center" indent="3"/>
    </xf>
    <xf numFmtId="0" fontId="20" fillId="2" borderId="1" xfId="4" applyFont="1" applyFill="1" applyBorder="1" applyAlignment="1">
      <alignment horizontal="left" vertical="center" indent="3"/>
    </xf>
    <xf numFmtId="0" fontId="0" fillId="2" borderId="0" xfId="0" applyFill="1"/>
    <xf numFmtId="0" fontId="34" fillId="2" borderId="1" xfId="4" applyFont="1" applyFill="1" applyBorder="1" applyAlignment="1">
      <alignment horizontal="left" vertical="center" indent="1"/>
    </xf>
    <xf numFmtId="0" fontId="34" fillId="2" borderId="9" xfId="4" applyFont="1" applyFill="1" applyBorder="1" applyAlignment="1">
      <alignment horizontal="left" vertical="center" indent="1"/>
    </xf>
    <xf numFmtId="0" fontId="34" fillId="2" borderId="9" xfId="4" applyFont="1" applyFill="1" applyBorder="1" applyAlignment="1">
      <alignment horizontal="left" vertical="center" indent="2"/>
    </xf>
    <xf numFmtId="0" fontId="34" fillId="2" borderId="1" xfId="4" applyFont="1" applyFill="1" applyBorder="1" applyAlignment="1">
      <alignment horizontal="left" vertical="center" indent="2"/>
    </xf>
    <xf numFmtId="0" fontId="16" fillId="2" borderId="0" xfId="4" applyFont="1" applyFill="1" applyAlignment="1">
      <alignment horizontal="left" vertical="center" indent="3"/>
    </xf>
    <xf numFmtId="0" fontId="13" fillId="2" borderId="0" xfId="4" applyFont="1" applyFill="1" applyAlignment="1">
      <alignment horizontal="left" vertical="center" indent="3"/>
    </xf>
    <xf numFmtId="0" fontId="31" fillId="2" borderId="9" xfId="4" applyFont="1" applyFill="1" applyBorder="1" applyAlignment="1">
      <alignment horizontal="left" vertical="center" indent="2"/>
    </xf>
    <xf numFmtId="0" fontId="31" fillId="2" borderId="10" xfId="4" applyFont="1" applyFill="1" applyBorder="1" applyAlignment="1">
      <alignment horizontal="left" vertical="center" indent="2"/>
    </xf>
    <xf numFmtId="0" fontId="33" fillId="2" borderId="4" xfId="4" applyFont="1" applyFill="1" applyBorder="1" applyAlignment="1">
      <alignment horizontal="left" vertical="center" indent="2"/>
    </xf>
    <xf numFmtId="0" fontId="14" fillId="2" borderId="0" xfId="4" applyFont="1" applyFill="1" applyAlignment="1">
      <alignment horizontal="left" vertical="center" indent="3"/>
    </xf>
    <xf numFmtId="0" fontId="20" fillId="2" borderId="0" xfId="4" applyFont="1" applyFill="1" applyAlignment="1">
      <alignment horizontal="left" vertical="center" indent="4"/>
    </xf>
    <xf numFmtId="0" fontId="37" fillId="2" borderId="0" xfId="4" applyFont="1" applyFill="1" applyAlignment="1">
      <alignment horizontal="left" vertical="center" indent="3"/>
    </xf>
    <xf numFmtId="0" fontId="37" fillId="2" borderId="1" xfId="4" applyFont="1" applyFill="1" applyBorder="1" applyAlignment="1">
      <alignment horizontal="left" vertical="center" indent="3"/>
    </xf>
    <xf numFmtId="0" fontId="38" fillId="2" borderId="0" xfId="4" applyFont="1" applyFill="1" applyAlignment="1">
      <alignment horizontal="left" vertical="center" indent="3"/>
    </xf>
    <xf numFmtId="0" fontId="38" fillId="2" borderId="1" xfId="4" applyFont="1" applyFill="1" applyBorder="1" applyAlignment="1">
      <alignment horizontal="left" vertical="center" indent="3"/>
    </xf>
    <xf numFmtId="0" fontId="35" fillId="2" borderId="0" xfId="4" applyFont="1" applyFill="1" applyAlignment="1">
      <alignment horizontal="left" vertical="center" indent="4"/>
    </xf>
    <xf numFmtId="0" fontId="19" fillId="3" borderId="2" xfId="4" applyFont="1" applyFill="1" applyBorder="1" applyAlignment="1">
      <alignment horizontal="center" vertical="center" shrinkToFit="1"/>
    </xf>
    <xf numFmtId="0" fontId="10" fillId="2" borderId="0" xfId="4" applyFont="1" applyFill="1" applyAlignment="1">
      <alignment vertical="center" shrinkToFit="1"/>
    </xf>
    <xf numFmtId="0" fontId="31" fillId="2" borderId="9" xfId="4" applyFont="1" applyFill="1" applyBorder="1" applyAlignment="1">
      <alignment vertical="center" shrinkToFit="1"/>
    </xf>
    <xf numFmtId="0" fontId="31" fillId="2" borderId="10" xfId="4" applyFont="1" applyFill="1" applyBorder="1" applyAlignment="1">
      <alignment vertical="center" shrinkToFit="1"/>
    </xf>
    <xf numFmtId="0" fontId="32" fillId="2" borderId="0" xfId="4" applyFont="1" applyFill="1" applyAlignment="1">
      <alignment vertical="center" shrinkToFit="1"/>
    </xf>
    <xf numFmtId="0" fontId="33" fillId="2" borderId="4" xfId="4" applyFont="1" applyFill="1" applyBorder="1" applyAlignment="1">
      <alignment vertical="center" shrinkToFit="1"/>
    </xf>
    <xf numFmtId="0" fontId="20" fillId="2" borderId="0" xfId="4" applyFont="1" applyFill="1" applyAlignment="1">
      <alignment vertical="center" shrinkToFit="1"/>
    </xf>
    <xf numFmtId="0" fontId="37" fillId="2" borderId="0" xfId="4" applyFont="1" applyFill="1" applyAlignment="1">
      <alignment vertical="center" shrinkToFit="1"/>
    </xf>
    <xf numFmtId="0" fontId="35" fillId="2" borderId="0" xfId="4" applyFont="1" applyFill="1" applyAlignment="1">
      <alignment vertical="center" shrinkToFit="1"/>
    </xf>
    <xf numFmtId="0" fontId="37" fillId="2" borderId="1" xfId="4" applyFont="1" applyFill="1" applyBorder="1" applyAlignment="1">
      <alignment vertical="center" shrinkToFit="1"/>
    </xf>
    <xf numFmtId="0" fontId="16" fillId="2" borderId="0" xfId="4" applyFont="1" applyFill="1" applyAlignment="1">
      <alignment vertical="center" shrinkToFit="1"/>
    </xf>
    <xf numFmtId="0" fontId="31" fillId="2" borderId="9" xfId="1" applyNumberFormat="1" applyFont="1" applyFill="1" applyBorder="1" applyAlignment="1">
      <alignment vertical="center" shrinkToFit="1"/>
    </xf>
    <xf numFmtId="0" fontId="31" fillId="2" borderId="0" xfId="1" applyNumberFormat="1" applyFont="1" applyFill="1" applyAlignment="1">
      <alignment vertical="center" shrinkToFit="1"/>
    </xf>
    <xf numFmtId="0" fontId="31" fillId="2" borderId="10" xfId="1" applyNumberFormat="1" applyFont="1" applyFill="1" applyBorder="1" applyAlignment="1">
      <alignment vertical="center" shrinkToFit="1"/>
    </xf>
    <xf numFmtId="0" fontId="33" fillId="2" borderId="0" xfId="1" applyNumberFormat="1" applyFont="1" applyFill="1" applyAlignment="1">
      <alignment vertical="center" shrinkToFit="1"/>
    </xf>
    <xf numFmtId="0" fontId="38" fillId="2" borderId="0" xfId="1" applyNumberFormat="1" applyFont="1" applyFill="1" applyAlignment="1">
      <alignment vertical="center" shrinkToFit="1"/>
    </xf>
    <xf numFmtId="0" fontId="38" fillId="2" borderId="1" xfId="1" applyNumberFormat="1" applyFont="1" applyFill="1" applyBorder="1" applyAlignment="1">
      <alignment vertical="center" shrinkToFit="1"/>
    </xf>
    <xf numFmtId="0" fontId="33" fillId="2" borderId="1" xfId="1" applyNumberFormat="1" applyFont="1" applyFill="1" applyBorder="1" applyAlignment="1">
      <alignment vertical="center" shrinkToFit="1"/>
    </xf>
    <xf numFmtId="0" fontId="34" fillId="2" borderId="9" xfId="4" applyFont="1" applyFill="1" applyBorder="1" applyAlignment="1">
      <alignment vertical="center" shrinkToFit="1"/>
    </xf>
    <xf numFmtId="0" fontId="34" fillId="2" borderId="1" xfId="4" applyFont="1" applyFill="1" applyBorder="1" applyAlignment="1">
      <alignment vertical="center" shrinkToFit="1"/>
    </xf>
    <xf numFmtId="0" fontId="20" fillId="2" borderId="9" xfId="4" applyFont="1" applyFill="1" applyBorder="1" applyAlignment="1">
      <alignment vertical="center" shrinkToFit="1"/>
    </xf>
    <xf numFmtId="0" fontId="20" fillId="2" borderId="1" xfId="4" applyFont="1" applyFill="1" applyBorder="1" applyAlignment="1">
      <alignment vertical="center" shrinkToFit="1"/>
    </xf>
    <xf numFmtId="0" fontId="15" fillId="2" borderId="0" xfId="4" applyFont="1" applyFill="1" applyAlignment="1">
      <alignment vertical="center" shrinkToFit="1"/>
    </xf>
    <xf numFmtId="0" fontId="27" fillId="4" borderId="2" xfId="4" applyFont="1" applyFill="1" applyBorder="1" applyAlignment="1">
      <alignment vertical="center" shrinkToFit="1"/>
    </xf>
    <xf numFmtId="0" fontId="29" fillId="5" borderId="2" xfId="4" applyFont="1" applyFill="1" applyBorder="1" applyAlignment="1">
      <alignment vertical="center" shrinkToFit="1"/>
    </xf>
    <xf numFmtId="0" fontId="31" fillId="2" borderId="2" xfId="4" applyFont="1" applyFill="1" applyBorder="1" applyAlignment="1">
      <alignment vertical="center" shrinkToFit="1"/>
    </xf>
    <xf numFmtId="0" fontId="32" fillId="2" borderId="1" xfId="4" applyFont="1" applyFill="1" applyBorder="1" applyAlignment="1">
      <alignment vertical="center" shrinkToFit="1"/>
    </xf>
    <xf numFmtId="0" fontId="33" fillId="2" borderId="2" xfId="4" applyFont="1" applyFill="1" applyBorder="1" applyAlignment="1">
      <alignment vertical="center" shrinkToFit="1"/>
    </xf>
    <xf numFmtId="0" fontId="34" fillId="2" borderId="2" xfId="4" applyFont="1" applyFill="1" applyBorder="1" applyAlignment="1">
      <alignment vertical="center" shrinkToFit="1"/>
    </xf>
    <xf numFmtId="0" fontId="34" fillId="2" borderId="0" xfId="4" applyFont="1" applyFill="1" applyAlignment="1">
      <alignment vertical="center" shrinkToFit="1"/>
    </xf>
    <xf numFmtId="0" fontId="30" fillId="5" borderId="2" xfId="1" applyNumberFormat="1" applyFont="1" applyFill="1" applyBorder="1" applyAlignment="1">
      <alignment vertical="center" shrinkToFit="1"/>
    </xf>
    <xf numFmtId="0" fontId="33" fillId="2" borderId="9" xfId="4" applyFont="1" applyFill="1" applyBorder="1" applyAlignment="1">
      <alignment vertical="center" shrinkToFit="1"/>
    </xf>
    <xf numFmtId="0" fontId="33" fillId="2" borderId="1" xfId="4" applyFont="1" applyFill="1" applyBorder="1" applyAlignment="1">
      <alignment vertical="center" shrinkToFit="1"/>
    </xf>
    <xf numFmtId="0" fontId="34" fillId="2" borderId="0" xfId="4" applyFont="1" applyFill="1" applyAlignment="1">
      <alignment vertical="center"/>
    </xf>
    <xf numFmtId="0" fontId="34" fillId="2" borderId="0" xfId="4" applyFont="1" applyFill="1" applyAlignment="1">
      <alignment horizontal="left" vertical="center" indent="2"/>
    </xf>
    <xf numFmtId="0" fontId="34" fillId="2" borderId="8" xfId="4" applyFont="1" applyFill="1" applyBorder="1" applyAlignment="1">
      <alignment horizontal="left" vertical="center" indent="2"/>
    </xf>
    <xf numFmtId="0" fontId="37" fillId="2" borderId="10" xfId="4" applyFont="1" applyFill="1" applyBorder="1" applyAlignment="1">
      <alignment horizontal="left" vertical="center" indent="3"/>
    </xf>
    <xf numFmtId="0" fontId="37" fillId="2" borderId="10" xfId="4" applyFont="1" applyFill="1" applyBorder="1" applyAlignment="1">
      <alignment vertical="center" shrinkToFit="1"/>
    </xf>
    <xf numFmtId="0" fontId="38" fillId="2" borderId="10" xfId="4" applyFont="1" applyFill="1" applyBorder="1" applyAlignment="1">
      <alignment horizontal="left" vertical="center" indent="3"/>
    </xf>
    <xf numFmtId="0" fontId="38" fillId="2" borderId="10" xfId="1" applyNumberFormat="1" applyFont="1" applyFill="1" applyBorder="1" applyAlignment="1">
      <alignment vertical="center" shrinkToFit="1"/>
    </xf>
    <xf numFmtId="0" fontId="34" fillId="2" borderId="8" xfId="4" applyFont="1" applyFill="1" applyBorder="1" applyAlignment="1">
      <alignment vertical="center" shrinkToFit="1"/>
    </xf>
    <xf numFmtId="0" fontId="34" fillId="2" borderId="8" xfId="1" applyNumberFormat="1" applyFont="1" applyFill="1" applyBorder="1" applyAlignment="1">
      <alignment vertical="center" shrinkToFit="1"/>
    </xf>
    <xf numFmtId="0" fontId="34" fillId="2" borderId="0" xfId="4" applyFont="1" applyFill="1" applyAlignment="1">
      <alignment horizontal="left" vertical="center" indent="1"/>
    </xf>
    <xf numFmtId="0" fontId="22" fillId="5" borderId="2" xfId="4" applyFont="1" applyFill="1" applyBorder="1" applyAlignment="1">
      <alignment horizontal="left" vertical="center" indent="1"/>
    </xf>
    <xf numFmtId="0" fontId="23" fillId="5" borderId="2" xfId="4" applyFont="1" applyFill="1" applyBorder="1" applyAlignment="1">
      <alignment vertical="center" shrinkToFit="1"/>
    </xf>
    <xf numFmtId="0" fontId="22" fillId="5" borderId="2" xfId="4" applyFont="1" applyFill="1" applyBorder="1" applyAlignment="1">
      <alignment horizontal="left" vertical="center"/>
    </xf>
    <xf numFmtId="0" fontId="30" fillId="5" borderId="9" xfId="1" applyNumberFormat="1" applyFont="1" applyFill="1" applyBorder="1" applyAlignment="1">
      <alignment vertical="center" shrinkToFit="1"/>
    </xf>
    <xf numFmtId="0" fontId="23" fillId="4" borderId="2" xfId="4" applyFont="1" applyFill="1" applyBorder="1" applyAlignment="1">
      <alignment vertical="center" shrinkToFit="1"/>
    </xf>
    <xf numFmtId="3" fontId="23" fillId="4" borderId="2" xfId="4" applyNumberFormat="1" applyFont="1" applyFill="1" applyBorder="1" applyAlignment="1">
      <alignment vertical="center"/>
    </xf>
    <xf numFmtId="0" fontId="24" fillId="5" borderId="9" xfId="4" applyFont="1" applyFill="1" applyBorder="1" applyAlignment="1">
      <alignment horizontal="left" vertical="center" indent="1"/>
    </xf>
    <xf numFmtId="0" fontId="22" fillId="5" borderId="9" xfId="4" applyFont="1" applyFill="1" applyBorder="1" applyAlignment="1">
      <alignment horizontal="left" vertical="center"/>
    </xf>
    <xf numFmtId="0" fontId="34" fillId="2" borderId="0" xfId="1" applyNumberFormat="1" applyFont="1" applyFill="1" applyAlignment="1">
      <alignment horizontal="center" vertical="center"/>
    </xf>
    <xf numFmtId="0" fontId="34" fillId="2" borderId="0" xfId="4" applyFont="1" applyFill="1" applyAlignment="1">
      <alignment horizontal="left" vertical="center" indent="5"/>
    </xf>
    <xf numFmtId="0" fontId="23" fillId="5" borderId="9" xfId="4" applyFont="1" applyFill="1" applyBorder="1" applyAlignment="1">
      <alignment vertical="center" shrinkToFit="1"/>
    </xf>
    <xf numFmtId="0" fontId="23" fillId="5" borderId="0" xfId="4" applyFont="1" applyFill="1" applyAlignment="1">
      <alignment vertical="center" shrinkToFit="1"/>
    </xf>
    <xf numFmtId="0" fontId="10" fillId="2" borderId="0" xfId="1" applyNumberFormat="1" applyFont="1" applyFill="1" applyAlignment="1">
      <alignment horizontal="center" vertical="center" shrinkToFit="1"/>
    </xf>
    <xf numFmtId="0" fontId="34" fillId="2" borderId="0" xfId="1" applyNumberFormat="1" applyFont="1" applyFill="1" applyAlignment="1">
      <alignment horizontal="center" vertical="center" shrinkToFit="1"/>
    </xf>
    <xf numFmtId="0" fontId="20" fillId="2" borderId="0" xfId="1" applyNumberFormat="1" applyFont="1" applyFill="1" applyAlignment="1">
      <alignment vertical="center" shrinkToFit="1"/>
    </xf>
    <xf numFmtId="0" fontId="20" fillId="2" borderId="1" xfId="1" applyNumberFormat="1" applyFont="1" applyFill="1" applyBorder="1" applyAlignment="1">
      <alignment vertical="center" shrinkToFit="1"/>
    </xf>
    <xf numFmtId="0" fontId="10" fillId="2" borderId="0" xfId="1" applyNumberFormat="1" applyFont="1" applyFill="1" applyAlignment="1">
      <alignment vertical="center" shrinkToFit="1"/>
    </xf>
    <xf numFmtId="0" fontId="34" fillId="2" borderId="0" xfId="1" applyNumberFormat="1" applyFont="1" applyFill="1" applyAlignment="1">
      <alignment vertical="center" shrinkToFit="1"/>
    </xf>
    <xf numFmtId="0" fontId="34" fillId="2" borderId="0" xfId="1" applyNumberFormat="1" applyFont="1" applyFill="1" applyAlignment="1">
      <alignment vertical="center"/>
    </xf>
    <xf numFmtId="0" fontId="39" fillId="2" borderId="8" xfId="1" applyNumberFormat="1" applyFont="1" applyFill="1" applyBorder="1" applyAlignment="1">
      <alignment vertical="center" shrinkToFit="1"/>
    </xf>
    <xf numFmtId="0" fontId="14" fillId="2" borderId="0" xfId="1" applyNumberFormat="1" applyFont="1" applyFill="1" applyAlignment="1">
      <alignment horizontal="center" vertical="center"/>
    </xf>
    <xf numFmtId="0" fontId="14" fillId="2" borderId="0" xfId="1" applyNumberFormat="1" applyFont="1" applyFill="1" applyAlignment="1">
      <alignment vertical="center"/>
    </xf>
    <xf numFmtId="0" fontId="14" fillId="2" borderId="0" xfId="4" applyFont="1" applyFill="1" applyAlignment="1">
      <alignment horizontal="left" vertical="center" indent="5"/>
    </xf>
    <xf numFmtId="0" fontId="40" fillId="2" borderId="0" xfId="4" applyFont="1" applyFill="1" applyAlignment="1">
      <alignment vertical="center"/>
    </xf>
    <xf numFmtId="0" fontId="33" fillId="2" borderId="8" xfId="4" applyFont="1" applyFill="1" applyBorder="1" applyAlignment="1">
      <alignment horizontal="left" vertical="center" indent="2"/>
    </xf>
    <xf numFmtId="0" fontId="33" fillId="2" borderId="3" xfId="4" applyFont="1" applyFill="1" applyBorder="1" applyAlignment="1">
      <alignment horizontal="left" vertical="center" indent="2"/>
    </xf>
    <xf numFmtId="0" fontId="34" fillId="2" borderId="4" xfId="4" applyFont="1" applyFill="1" applyBorder="1" applyAlignment="1">
      <alignment horizontal="left" vertical="center" indent="2"/>
    </xf>
    <xf numFmtId="0" fontId="41" fillId="2" borderId="0" xfId="4" applyFont="1" applyFill="1" applyAlignment="1">
      <alignment horizontal="left" vertical="center" indent="3"/>
    </xf>
    <xf numFmtId="0" fontId="34" fillId="2" borderId="4" xfId="4" applyFont="1" applyFill="1" applyBorder="1" applyAlignment="1">
      <alignment vertical="center" shrinkToFit="1"/>
    </xf>
    <xf numFmtId="0" fontId="41" fillId="2" borderId="0" xfId="4" applyFont="1" applyFill="1" applyAlignment="1">
      <alignment vertical="center" shrinkToFit="1"/>
    </xf>
    <xf numFmtId="0" fontId="33" fillId="2" borderId="3" xfId="4" applyFont="1" applyFill="1" applyBorder="1" applyAlignment="1">
      <alignment vertical="center" shrinkToFit="1"/>
    </xf>
    <xf numFmtId="0" fontId="33" fillId="2" borderId="8" xfId="4" applyFont="1" applyFill="1" applyBorder="1" applyAlignment="1">
      <alignment vertical="center" shrinkToFit="1"/>
    </xf>
    <xf numFmtId="0" fontId="34" fillId="2" borderId="4" xfId="1" applyNumberFormat="1" applyFont="1" applyFill="1" applyBorder="1" applyAlignment="1">
      <alignment vertical="center" shrinkToFit="1"/>
    </xf>
    <xf numFmtId="0" fontId="37" fillId="2" borderId="0" xfId="1" applyNumberFormat="1" applyFont="1" applyFill="1" applyAlignment="1">
      <alignment vertical="center" shrinkToFit="1"/>
    </xf>
    <xf numFmtId="0" fontId="14" fillId="2" borderId="0" xfId="4" applyFont="1" applyFill="1" applyAlignment="1">
      <alignment horizontal="left" vertical="center" indent="1"/>
    </xf>
    <xf numFmtId="0" fontId="36" fillId="2" borderId="0" xfId="4" applyFont="1" applyFill="1" applyAlignment="1">
      <alignment horizontal="right" vertical="center"/>
    </xf>
    <xf numFmtId="0" fontId="34" fillId="2" borderId="0" xfId="4" applyFont="1" applyFill="1" applyAlignment="1">
      <alignment horizontal="left" vertical="center" wrapText="1" indent="1"/>
    </xf>
    <xf numFmtId="0" fontId="36" fillId="2" borderId="0" xfId="4" applyFont="1" applyFill="1" applyAlignment="1">
      <alignment vertical="center" shrinkToFit="1"/>
    </xf>
    <xf numFmtId="0" fontId="35" fillId="2" borderId="1" xfId="4" applyFont="1" applyFill="1" applyBorder="1" applyAlignment="1">
      <alignment horizontal="left" vertical="center" indent="4"/>
    </xf>
    <xf numFmtId="0" fontId="35" fillId="2" borderId="0" xfId="4" applyFont="1" applyFill="1" applyAlignment="1">
      <alignment horizontal="left" vertical="center" indent="5"/>
    </xf>
    <xf numFmtId="0" fontId="35" fillId="2" borderId="1" xfId="4" applyFont="1" applyFill="1" applyBorder="1" applyAlignment="1">
      <alignment vertical="center" shrinkToFit="1"/>
    </xf>
    <xf numFmtId="0" fontId="37" fillId="2" borderId="1" xfId="1" applyNumberFormat="1" applyFont="1" applyFill="1" applyBorder="1" applyAlignment="1">
      <alignment vertical="center" shrinkToFit="1"/>
    </xf>
    <xf numFmtId="0" fontId="12" fillId="2" borderId="0" xfId="1" applyNumberFormat="1" applyFont="1" applyFill="1" applyAlignment="1">
      <alignment vertical="center" shrinkToFit="1"/>
    </xf>
    <xf numFmtId="0" fontId="37" fillId="2" borderId="10" xfId="1" applyNumberFormat="1" applyFont="1" applyFill="1" applyBorder="1" applyAlignment="1">
      <alignment vertical="center" shrinkToFit="1"/>
    </xf>
    <xf numFmtId="0" fontId="14" fillId="2" borderId="1" xfId="4" applyFont="1" applyFill="1" applyBorder="1" applyAlignment="1">
      <alignment horizontal="left" vertical="center" indent="2"/>
    </xf>
    <xf numFmtId="0" fontId="14" fillId="2" borderId="1" xfId="4" applyFont="1" applyFill="1" applyBorder="1" applyAlignment="1">
      <alignment vertical="center" shrinkToFit="1"/>
    </xf>
    <xf numFmtId="0" fontId="22" fillId="4" borderId="9" xfId="4" applyFont="1" applyFill="1" applyBorder="1" applyAlignment="1">
      <alignment horizontal="left" vertical="center"/>
    </xf>
    <xf numFmtId="0" fontId="22" fillId="4" borderId="1" xfId="4" applyFont="1" applyFill="1" applyBorder="1" applyAlignment="1">
      <alignment horizontal="left" vertical="center"/>
    </xf>
    <xf numFmtId="0" fontId="22" fillId="5" borderId="3" xfId="4" applyFont="1" applyFill="1" applyBorder="1" applyAlignment="1">
      <alignment horizontal="left" vertical="center" indent="1"/>
    </xf>
    <xf numFmtId="0" fontId="22" fillId="5" borderId="10" xfId="4" applyFont="1" applyFill="1" applyBorder="1" applyAlignment="1">
      <alignment horizontal="left" vertical="center" indent="1"/>
    </xf>
    <xf numFmtId="0" fontId="22" fillId="5" borderId="0" xfId="4" applyFont="1" applyFill="1" applyAlignment="1">
      <alignment horizontal="left" vertical="center"/>
    </xf>
    <xf numFmtId="0" fontId="22" fillId="5" borderId="1" xfId="4" applyFont="1" applyFill="1" applyBorder="1" applyAlignment="1">
      <alignment horizontal="left" vertical="center"/>
    </xf>
    <xf numFmtId="0" fontId="23" fillId="4" borderId="9" xfId="4" applyFont="1" applyFill="1" applyBorder="1" applyAlignment="1">
      <alignment vertical="center" shrinkToFit="1"/>
    </xf>
    <xf numFmtId="0" fontId="23" fillId="5" borderId="3" xfId="4" applyFont="1" applyFill="1" applyBorder="1" applyAlignment="1">
      <alignment vertical="center" shrinkToFit="1"/>
    </xf>
    <xf numFmtId="0" fontId="23" fillId="5" borderId="10" xfId="4" applyFont="1" applyFill="1" applyBorder="1" applyAlignment="1">
      <alignment vertical="center" shrinkToFit="1"/>
    </xf>
    <xf numFmtId="0" fontId="23" fillId="4" borderId="1" xfId="4" applyFont="1" applyFill="1" applyBorder="1" applyAlignment="1">
      <alignment vertical="center" shrinkToFit="1"/>
    </xf>
    <xf numFmtId="0" fontId="23" fillId="5" borderId="1" xfId="4" applyFont="1" applyFill="1" applyBorder="1" applyAlignment="1">
      <alignment vertical="center" shrinkToFit="1"/>
    </xf>
    <xf numFmtId="0" fontId="37" fillId="2" borderId="4" xfId="4" applyFont="1" applyFill="1" applyBorder="1" applyAlignment="1">
      <alignment horizontal="left" vertical="center" indent="3"/>
    </xf>
    <xf numFmtId="0" fontId="37" fillId="2" borderId="3" xfId="4" applyFont="1" applyFill="1" applyBorder="1" applyAlignment="1">
      <alignment horizontal="left" vertical="center" indent="3"/>
    </xf>
    <xf numFmtId="0" fontId="37" fillId="2" borderId="4" xfId="4" applyFont="1" applyFill="1" applyBorder="1" applyAlignment="1">
      <alignment vertical="center" shrinkToFit="1"/>
    </xf>
    <xf numFmtId="0" fontId="37" fillId="2" borderId="3" xfId="4" applyFont="1" applyFill="1" applyBorder="1" applyAlignment="1">
      <alignment vertical="center" shrinkToFit="1"/>
    </xf>
    <xf numFmtId="0" fontId="37" fillId="2" borderId="9" xfId="4" applyFont="1" applyFill="1" applyBorder="1" applyAlignment="1">
      <alignment horizontal="left" vertical="center" indent="3"/>
    </xf>
    <xf numFmtId="0" fontId="37" fillId="2" borderId="9" xfId="4" applyFont="1" applyFill="1" applyBorder="1" applyAlignment="1">
      <alignment vertical="center" shrinkToFit="1"/>
    </xf>
    <xf numFmtId="0" fontId="14" fillId="2" borderId="9" xfId="4" applyFont="1" applyFill="1" applyBorder="1" applyAlignment="1">
      <alignment vertical="center"/>
    </xf>
    <xf numFmtId="0" fontId="14" fillId="2" borderId="9" xfId="4" applyFont="1" applyFill="1" applyBorder="1" applyAlignment="1">
      <alignment vertical="center" shrinkToFit="1"/>
    </xf>
    <xf numFmtId="0" fontId="14" fillId="2" borderId="0" xfId="4" applyFont="1" applyFill="1" applyAlignment="1">
      <alignment vertical="center" shrinkToFit="1"/>
    </xf>
    <xf numFmtId="0" fontId="31" fillId="2" borderId="0" xfId="4" applyFont="1" applyFill="1" applyAlignment="1">
      <alignment vertical="center" shrinkToFit="1"/>
    </xf>
    <xf numFmtId="0" fontId="33" fillId="2" borderId="0" xfId="4" applyFont="1" applyFill="1" applyAlignment="1">
      <alignment vertical="center" shrinkToFit="1"/>
    </xf>
    <xf numFmtId="0" fontId="7" fillId="2" borderId="0" xfId="0" applyFont="1" applyFill="1"/>
    <xf numFmtId="0" fontId="5" fillId="2" borderId="0" xfId="0" applyFont="1" applyFill="1"/>
    <xf numFmtId="0" fontId="3" fillId="2" borderId="0" xfId="2" applyFill="1"/>
    <xf numFmtId="0" fontId="1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6" fillId="2" borderId="1" xfId="0" applyFont="1" applyFill="1" applyBorder="1"/>
    <xf numFmtId="0" fontId="25" fillId="2" borderId="0" xfId="2" applyFont="1" applyFill="1"/>
    <xf numFmtId="0" fontId="25" fillId="2" borderId="0" xfId="2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4" fillId="2" borderId="0" xfId="2" applyFont="1" applyFill="1"/>
    <xf numFmtId="0" fontId="4" fillId="2" borderId="0" xfId="2" applyFont="1" applyFill="1" applyAlignment="1">
      <alignment horizontal="left" indent="1"/>
    </xf>
    <xf numFmtId="0" fontId="42" fillId="2" borderId="1" xfId="0" applyFont="1" applyFill="1" applyBorder="1"/>
    <xf numFmtId="0" fontId="43" fillId="2" borderId="0" xfId="0" applyFont="1" applyFill="1"/>
    <xf numFmtId="0" fontId="43" fillId="2" borderId="0" xfId="0" applyFont="1" applyFill="1" applyAlignment="1">
      <alignment horizontal="left" indent="1"/>
    </xf>
    <xf numFmtId="0" fontId="44" fillId="2" borderId="0" xfId="5" applyFont="1" applyFill="1"/>
    <xf numFmtId="0" fontId="20" fillId="2" borderId="0" xfId="5" applyFont="1" applyFill="1" applyAlignment="1">
      <alignment horizontal="center" vertical="center"/>
    </xf>
    <xf numFmtId="0" fontId="45" fillId="2" borderId="2" xfId="5" applyFont="1" applyFill="1" applyBorder="1" applyAlignment="1">
      <alignment vertical="center"/>
    </xf>
    <xf numFmtId="0" fontId="46" fillId="2" borderId="2" xfId="5" applyFont="1" applyFill="1" applyBorder="1" applyAlignment="1">
      <alignment vertical="center"/>
    </xf>
    <xf numFmtId="0" fontId="47" fillId="2" borderId="0" xfId="5" applyFont="1" applyFill="1" applyAlignment="1">
      <alignment vertical="center"/>
    </xf>
    <xf numFmtId="0" fontId="46" fillId="2" borderId="0" xfId="5" applyFont="1" applyFill="1" applyAlignment="1">
      <alignment vertical="center"/>
    </xf>
    <xf numFmtId="0" fontId="18" fillId="2" borderId="0" xfId="5" applyFont="1" applyFill="1" applyAlignment="1">
      <alignment horizontal="left"/>
    </xf>
    <xf numFmtId="0" fontId="50" fillId="2" borderId="0" xfId="5" applyFont="1" applyFill="1" applyAlignment="1">
      <alignment vertical="center"/>
    </xf>
    <xf numFmtId="0" fontId="51" fillId="2" borderId="0" xfId="8" applyFont="1" applyFill="1" applyAlignment="1">
      <alignment vertical="center"/>
    </xf>
    <xf numFmtId="0" fontId="52" fillId="2" borderId="0" xfId="2" applyFont="1" applyFill="1" applyAlignment="1">
      <alignment horizontal="left" vertical="center" indent="1"/>
    </xf>
    <xf numFmtId="0" fontId="14" fillId="2" borderId="0" xfId="4" applyFont="1" applyFill="1" applyAlignment="1">
      <alignment vertical="center"/>
    </xf>
    <xf numFmtId="0" fontId="31" fillId="2" borderId="0" xfId="4" applyFont="1" applyFill="1" applyAlignment="1">
      <alignment horizontal="left" vertical="center" indent="2"/>
    </xf>
    <xf numFmtId="0" fontId="33" fillId="2" borderId="0" xfId="4" applyFont="1" applyFill="1" applyAlignment="1">
      <alignment horizontal="left" vertical="center" indent="2"/>
    </xf>
    <xf numFmtId="0" fontId="20" fillId="2" borderId="0" xfId="5" applyFont="1" applyFill="1" applyAlignment="1">
      <alignment vertical="center"/>
    </xf>
    <xf numFmtId="171" fontId="23" fillId="4" borderId="2" xfId="4" applyNumberFormat="1" applyFont="1" applyFill="1" applyBorder="1" applyAlignment="1">
      <alignment vertical="center"/>
    </xf>
    <xf numFmtId="171" fontId="20" fillId="2" borderId="0" xfId="4" applyNumberFormat="1" applyFont="1" applyFill="1" applyAlignment="1">
      <alignment vertical="center"/>
    </xf>
    <xf numFmtId="171" fontId="20" fillId="2" borderId="4" xfId="4" applyNumberFormat="1" applyFont="1" applyFill="1" applyBorder="1" applyAlignment="1">
      <alignment vertical="center"/>
    </xf>
    <xf numFmtId="171" fontId="20" fillId="2" borderId="3" xfId="4" applyNumberFormat="1" applyFont="1" applyFill="1" applyBorder="1" applyAlignment="1">
      <alignment vertical="center"/>
    </xf>
    <xf numFmtId="171" fontId="20" fillId="2" borderId="1" xfId="4" applyNumberFormat="1" applyFont="1" applyFill="1" applyBorder="1" applyAlignment="1">
      <alignment vertical="center"/>
    </xf>
    <xf numFmtId="171" fontId="23" fillId="2" borderId="2" xfId="4" applyNumberFormat="1" applyFont="1" applyFill="1" applyBorder="1" applyAlignment="1">
      <alignment vertical="center"/>
    </xf>
    <xf numFmtId="171" fontId="20" fillId="2" borderId="7" xfId="4" applyNumberFormat="1" applyFont="1" applyFill="1" applyBorder="1" applyAlignment="1">
      <alignment vertical="center"/>
    </xf>
    <xf numFmtId="171" fontId="23" fillId="5" borderId="2" xfId="4" applyNumberFormat="1" applyFont="1" applyFill="1" applyBorder="1" applyAlignment="1">
      <alignment vertical="center"/>
    </xf>
    <xf numFmtId="171" fontId="21" fillId="2" borderId="6" xfId="4" applyNumberFormat="1" applyFont="1" applyFill="1" applyBorder="1" applyAlignment="1">
      <alignment vertical="center"/>
    </xf>
    <xf numFmtId="171" fontId="21" fillId="2" borderId="5" xfId="4" applyNumberFormat="1" applyFont="1" applyFill="1" applyBorder="1" applyAlignment="1">
      <alignment vertical="center"/>
    </xf>
    <xf numFmtId="171" fontId="20" fillId="2" borderId="9" xfId="4" applyNumberFormat="1" applyFont="1" applyFill="1" applyBorder="1" applyAlignment="1">
      <alignment vertical="center"/>
    </xf>
    <xf numFmtId="171" fontId="20" fillId="2" borderId="8" xfId="4" applyNumberFormat="1" applyFont="1" applyFill="1" applyBorder="1" applyAlignment="1">
      <alignment vertical="center"/>
    </xf>
    <xf numFmtId="165" fontId="23" fillId="4" borderId="2" xfId="4" applyNumberFormat="1" applyFont="1" applyFill="1" applyBorder="1" applyAlignment="1">
      <alignment vertical="center"/>
    </xf>
    <xf numFmtId="165" fontId="20" fillId="2" borderId="7" xfId="4" applyNumberFormat="1" applyFont="1" applyFill="1" applyBorder="1" applyAlignment="1">
      <alignment vertical="center"/>
    </xf>
    <xf numFmtId="165" fontId="20" fillId="2" borderId="0" xfId="4" applyNumberFormat="1" applyFont="1" applyFill="1" applyAlignment="1">
      <alignment vertical="center"/>
    </xf>
    <xf numFmtId="165" fontId="20" fillId="2" borderId="4" xfId="4" applyNumberFormat="1" applyFont="1" applyFill="1" applyBorder="1" applyAlignment="1">
      <alignment vertical="center"/>
    </xf>
    <xf numFmtId="165" fontId="21" fillId="2" borderId="6" xfId="4" applyNumberFormat="1" applyFont="1" applyFill="1" applyBorder="1" applyAlignment="1">
      <alignment vertical="center"/>
    </xf>
    <xf numFmtId="165" fontId="21" fillId="2" borderId="5" xfId="4" applyNumberFormat="1" applyFont="1" applyFill="1" applyBorder="1" applyAlignment="1">
      <alignment vertical="center"/>
    </xf>
    <xf numFmtId="165" fontId="20" fillId="2" borderId="3" xfId="4" applyNumberFormat="1" applyFont="1" applyFill="1" applyBorder="1" applyAlignment="1">
      <alignment vertical="center"/>
    </xf>
    <xf numFmtId="165" fontId="20" fillId="2" borderId="1" xfId="4" applyNumberFormat="1" applyFont="1" applyFill="1" applyBorder="1" applyAlignment="1">
      <alignment vertical="center"/>
    </xf>
    <xf numFmtId="166" fontId="29" fillId="5" borderId="2" xfId="4" applyNumberFormat="1" applyFont="1" applyFill="1" applyBorder="1" applyAlignment="1">
      <alignment vertical="center"/>
    </xf>
    <xf numFmtId="166" fontId="31" fillId="2" borderId="0" xfId="4" applyNumberFormat="1" applyFont="1" applyFill="1" applyAlignment="1">
      <alignment vertical="center"/>
    </xf>
    <xf numFmtId="166" fontId="31" fillId="2" borderId="2" xfId="4" applyNumberFormat="1" applyFont="1" applyFill="1" applyBorder="1" applyAlignment="1">
      <alignment vertical="center"/>
    </xf>
    <xf numFmtId="166" fontId="32" fillId="2" borderId="0" xfId="4" applyNumberFormat="1" applyFont="1" applyFill="1" applyAlignment="1">
      <alignment vertical="center"/>
    </xf>
    <xf numFmtId="166" fontId="32" fillId="2" borderId="1" xfId="4" applyNumberFormat="1" applyFont="1" applyFill="1" applyBorder="1" applyAlignment="1">
      <alignment vertical="center"/>
    </xf>
    <xf numFmtId="166" fontId="33" fillId="2" borderId="2" xfId="4" applyNumberFormat="1" applyFont="1" applyFill="1" applyBorder="1" applyAlignment="1">
      <alignment vertical="center"/>
    </xf>
    <xf numFmtId="166" fontId="35" fillId="2" borderId="0" xfId="4" applyNumberFormat="1" applyFont="1" applyFill="1" applyAlignment="1">
      <alignment vertical="center"/>
    </xf>
    <xf numFmtId="166" fontId="20" fillId="2" borderId="0" xfId="4" applyNumberFormat="1" applyFont="1" applyFill="1" applyAlignment="1">
      <alignment vertical="center"/>
    </xf>
    <xf numFmtId="166" fontId="20" fillId="2" borderId="1" xfId="4" applyNumberFormat="1" applyFont="1" applyFill="1" applyBorder="1" applyAlignment="1">
      <alignment vertical="center"/>
    </xf>
    <xf numFmtId="172" fontId="30" fillId="5" borderId="2" xfId="1" applyNumberFormat="1" applyFont="1" applyFill="1" applyBorder="1" applyAlignment="1">
      <alignment vertical="center"/>
    </xf>
    <xf numFmtId="172" fontId="31" fillId="2" borderId="0" xfId="4" applyNumberFormat="1" applyFont="1" applyFill="1" applyAlignment="1">
      <alignment vertical="center"/>
    </xf>
    <xf numFmtId="172" fontId="33" fillId="2" borderId="9" xfId="4" applyNumberFormat="1" applyFont="1" applyFill="1" applyBorder="1" applyAlignment="1">
      <alignment vertical="center"/>
    </xf>
    <xf numFmtId="172" fontId="33" fillId="2" borderId="1" xfId="4" applyNumberFormat="1" applyFont="1" applyFill="1" applyBorder="1" applyAlignment="1">
      <alignment vertical="center"/>
    </xf>
    <xf numFmtId="166" fontId="34" fillId="2" borderId="2" xfId="4" applyNumberFormat="1" applyFont="1" applyFill="1" applyBorder="1" applyAlignment="1">
      <alignment vertical="center"/>
    </xf>
    <xf numFmtId="166" fontId="34" fillId="2" borderId="9" xfId="4" applyNumberFormat="1" applyFont="1" applyFill="1" applyBorder="1" applyAlignment="1">
      <alignment vertical="center"/>
    </xf>
    <xf numFmtId="166" fontId="34" fillId="2" borderId="0" xfId="4" applyNumberFormat="1" applyFont="1" applyFill="1" applyAlignment="1">
      <alignment vertical="center"/>
    </xf>
    <xf numFmtId="166" fontId="34" fillId="2" borderId="1" xfId="4" applyNumberFormat="1" applyFont="1" applyFill="1" applyBorder="1" applyAlignment="1">
      <alignment vertical="center"/>
    </xf>
    <xf numFmtId="172" fontId="34" fillId="2" borderId="2" xfId="4" applyNumberFormat="1" applyFont="1" applyFill="1" applyBorder="1" applyAlignment="1">
      <alignment vertical="center"/>
    </xf>
    <xf numFmtId="171" fontId="34" fillId="2" borderId="9" xfId="4" applyNumberFormat="1" applyFont="1" applyFill="1" applyBorder="1" applyAlignment="1">
      <alignment vertical="center"/>
    </xf>
    <xf numFmtId="171" fontId="34" fillId="2" borderId="1" xfId="4" applyNumberFormat="1" applyFont="1" applyFill="1" applyBorder="1" applyAlignment="1">
      <alignment vertical="center"/>
    </xf>
    <xf numFmtId="173" fontId="10" fillId="2" borderId="0" xfId="4" applyNumberFormat="1" applyFont="1" applyFill="1" applyAlignment="1">
      <alignment vertical="center"/>
    </xf>
    <xf numFmtId="173" fontId="14" fillId="2" borderId="0" xfId="4" applyNumberFormat="1" applyFont="1" applyFill="1" applyAlignment="1">
      <alignment vertical="center"/>
    </xf>
    <xf numFmtId="174" fontId="23" fillId="5" borderId="2" xfId="4" applyNumberFormat="1" applyFont="1" applyFill="1" applyBorder="1" applyAlignment="1">
      <alignment vertical="center"/>
    </xf>
    <xf numFmtId="174" fontId="34" fillId="2" borderId="9" xfId="4" applyNumberFormat="1" applyFont="1" applyFill="1" applyBorder="1" applyAlignment="1">
      <alignment vertical="center"/>
    </xf>
    <xf numFmtId="174" fontId="34" fillId="2" borderId="1" xfId="4" applyNumberFormat="1" applyFont="1" applyFill="1" applyBorder="1" applyAlignment="1">
      <alignment vertical="center"/>
    </xf>
    <xf numFmtId="167" fontId="15" fillId="2" borderId="0" xfId="4" applyNumberFormat="1" applyFont="1" applyFill="1" applyAlignment="1">
      <alignment vertical="center"/>
    </xf>
    <xf numFmtId="167" fontId="36" fillId="2" borderId="0" xfId="4" applyNumberFormat="1" applyFont="1" applyFill="1" applyAlignment="1">
      <alignment vertical="center"/>
    </xf>
    <xf numFmtId="168" fontId="23" fillId="5" borderId="2" xfId="4" applyNumberFormat="1" applyFont="1" applyFill="1" applyBorder="1" applyAlignment="1">
      <alignment vertical="center"/>
    </xf>
    <xf numFmtId="170" fontId="23" fillId="5" borderId="2" xfId="4" applyNumberFormat="1" applyFont="1" applyFill="1" applyBorder="1" applyAlignment="1">
      <alignment vertical="center"/>
    </xf>
    <xf numFmtId="170" fontId="34" fillId="2" borderId="9" xfId="4" applyNumberFormat="1" applyFont="1" applyFill="1" applyBorder="1" applyAlignment="1">
      <alignment vertical="center"/>
    </xf>
    <xf numFmtId="170" fontId="34" fillId="2" borderId="1" xfId="4" applyNumberFormat="1" applyFont="1" applyFill="1" applyBorder="1" applyAlignment="1">
      <alignment vertical="center"/>
    </xf>
    <xf numFmtId="165" fontId="23" fillId="5" borderId="2" xfId="4" applyNumberFormat="1" applyFont="1" applyFill="1" applyBorder="1" applyAlignment="1">
      <alignment vertical="center"/>
    </xf>
    <xf numFmtId="165" fontId="34" fillId="2" borderId="9" xfId="4" applyNumberFormat="1" applyFont="1" applyFill="1" applyBorder="1" applyAlignment="1">
      <alignment vertical="center"/>
    </xf>
    <xf numFmtId="165" fontId="34" fillId="2" borderId="1" xfId="4" applyNumberFormat="1" applyFont="1" applyFill="1" applyBorder="1" applyAlignment="1">
      <alignment vertical="center"/>
    </xf>
    <xf numFmtId="170" fontId="27" fillId="4" borderId="2" xfId="4" applyNumberFormat="1" applyFont="1" applyFill="1" applyBorder="1" applyAlignment="1">
      <alignment vertical="center"/>
    </xf>
    <xf numFmtId="169" fontId="10" fillId="2" borderId="0" xfId="4" applyNumberFormat="1" applyFont="1" applyFill="1" applyAlignment="1">
      <alignment vertical="center"/>
    </xf>
    <xf numFmtId="166" fontId="31" fillId="2" borderId="9" xfId="4" applyNumberFormat="1" applyFont="1" applyFill="1" applyBorder="1" applyAlignment="1">
      <alignment vertical="center"/>
    </xf>
    <xf numFmtId="166" fontId="31" fillId="2" borderId="10" xfId="4" applyNumberFormat="1" applyFont="1" applyFill="1" applyBorder="1" applyAlignment="1">
      <alignment vertical="center"/>
    </xf>
    <xf numFmtId="166" fontId="33" fillId="2" borderId="4" xfId="4" applyNumberFormat="1" applyFont="1" applyFill="1" applyBorder="1" applyAlignment="1">
      <alignment vertical="center"/>
    </xf>
    <xf numFmtId="166" fontId="37" fillId="2" borderId="0" xfId="4" applyNumberFormat="1" applyFont="1" applyFill="1" applyAlignment="1">
      <alignment vertical="center"/>
    </xf>
    <xf numFmtId="166" fontId="37" fillId="2" borderId="1" xfId="4" applyNumberFormat="1" applyFont="1" applyFill="1" applyBorder="1" applyAlignment="1">
      <alignment vertical="center"/>
    </xf>
    <xf numFmtId="166" fontId="16" fillId="2" borderId="0" xfId="4" applyNumberFormat="1" applyFont="1" applyFill="1" applyAlignment="1">
      <alignment vertical="center"/>
    </xf>
    <xf numFmtId="166" fontId="14" fillId="2" borderId="0" xfId="4" applyNumberFormat="1" applyFont="1" applyFill="1" applyAlignment="1">
      <alignment vertical="center"/>
    </xf>
    <xf numFmtId="172" fontId="31" fillId="2" borderId="9" xfId="1" applyNumberFormat="1" applyFont="1" applyFill="1" applyBorder="1" applyAlignment="1">
      <alignment vertical="center"/>
    </xf>
    <xf numFmtId="172" fontId="31" fillId="2" borderId="0" xfId="1" applyNumberFormat="1" applyFont="1" applyFill="1" applyAlignment="1">
      <alignment vertical="center"/>
    </xf>
    <xf numFmtId="172" fontId="31" fillId="2" borderId="10" xfId="1" applyNumberFormat="1" applyFont="1" applyFill="1" applyBorder="1" applyAlignment="1">
      <alignment vertical="center"/>
    </xf>
    <xf numFmtId="172" fontId="33" fillId="2" borderId="0" xfId="1" applyNumberFormat="1" applyFont="1" applyFill="1" applyAlignment="1">
      <alignment vertical="center"/>
    </xf>
    <xf numFmtId="172" fontId="38" fillId="2" borderId="0" xfId="1" applyNumberFormat="1" applyFont="1" applyFill="1" applyAlignment="1">
      <alignment vertical="center"/>
    </xf>
    <xf numFmtId="172" fontId="38" fillId="2" borderId="1" xfId="1" applyNumberFormat="1" applyFont="1" applyFill="1" applyBorder="1" applyAlignment="1">
      <alignment vertical="center"/>
    </xf>
    <xf numFmtId="165" fontId="30" fillId="5" borderId="9" xfId="1" applyNumberFormat="1" applyFont="1" applyFill="1" applyBorder="1" applyAlignment="1">
      <alignment vertical="center"/>
    </xf>
    <xf numFmtId="165" fontId="31" fillId="2" borderId="9" xfId="1" applyNumberFormat="1" applyFont="1" applyFill="1" applyBorder="1" applyAlignment="1">
      <alignment vertical="center"/>
    </xf>
    <xf numFmtId="165" fontId="31" fillId="2" borderId="0" xfId="1" applyNumberFormat="1" applyFont="1" applyFill="1" applyAlignment="1">
      <alignment vertical="center"/>
    </xf>
    <xf numFmtId="165" fontId="31" fillId="2" borderId="10" xfId="1" applyNumberFormat="1" applyFont="1" applyFill="1" applyBorder="1" applyAlignment="1">
      <alignment vertical="center"/>
    </xf>
    <xf numFmtId="165" fontId="33" fillId="2" borderId="0" xfId="1" applyNumberFormat="1" applyFont="1" applyFill="1" applyAlignment="1">
      <alignment vertical="center"/>
    </xf>
    <xf numFmtId="165" fontId="33" fillId="2" borderId="1" xfId="1" applyNumberFormat="1" applyFont="1" applyFill="1" applyBorder="1" applyAlignment="1">
      <alignment vertical="center"/>
    </xf>
    <xf numFmtId="166" fontId="37" fillId="2" borderId="10" xfId="4" applyNumberFormat="1" applyFont="1" applyFill="1" applyBorder="1" applyAlignment="1">
      <alignment vertical="center"/>
    </xf>
    <xf numFmtId="166" fontId="34" fillId="2" borderId="8" xfId="4" applyNumberFormat="1" applyFont="1" applyFill="1" applyBorder="1" applyAlignment="1">
      <alignment vertical="center"/>
    </xf>
    <xf numFmtId="172" fontId="38" fillId="2" borderId="10" xfId="1" applyNumberFormat="1" applyFont="1" applyFill="1" applyBorder="1" applyAlignment="1">
      <alignment vertical="center"/>
    </xf>
    <xf numFmtId="172" fontId="34" fillId="2" borderId="8" xfId="1" applyNumberFormat="1" applyFont="1" applyFill="1" applyBorder="1" applyAlignment="1">
      <alignment vertical="center"/>
    </xf>
    <xf numFmtId="171" fontId="34" fillId="2" borderId="0" xfId="4" applyNumberFormat="1" applyFont="1" applyFill="1" applyAlignment="1">
      <alignment vertical="center"/>
    </xf>
    <xf numFmtId="174" fontId="34" fillId="2" borderId="0" xfId="4" applyNumberFormat="1" applyFont="1" applyFill="1" applyAlignment="1">
      <alignment vertical="center"/>
    </xf>
    <xf numFmtId="171" fontId="23" fillId="5" borderId="9" xfId="4" applyNumberFormat="1" applyFont="1" applyFill="1" applyBorder="1" applyAlignment="1">
      <alignment vertical="center"/>
    </xf>
    <xf numFmtId="175" fontId="10" fillId="2" borderId="0" xfId="4" applyNumberFormat="1" applyFont="1" applyFill="1" applyAlignment="1">
      <alignment vertical="center"/>
    </xf>
    <xf numFmtId="170" fontId="23" fillId="5" borderId="9" xfId="4" applyNumberFormat="1" applyFont="1" applyFill="1" applyBorder="1" applyAlignment="1">
      <alignment vertical="center"/>
    </xf>
    <xf numFmtId="168" fontId="34" fillId="2" borderId="9" xfId="4" applyNumberFormat="1" applyFont="1" applyFill="1" applyBorder="1" applyAlignment="1">
      <alignment vertical="center"/>
    </xf>
    <xf numFmtId="168" fontId="34" fillId="2" borderId="0" xfId="4" applyNumberFormat="1" applyFont="1" applyFill="1" applyAlignment="1">
      <alignment vertical="center"/>
    </xf>
    <xf numFmtId="168" fontId="34" fillId="2" borderId="1" xfId="4" applyNumberFormat="1" applyFont="1" applyFill="1" applyBorder="1" applyAlignment="1">
      <alignment vertical="center"/>
    </xf>
    <xf numFmtId="170" fontId="23" fillId="5" borderId="0" xfId="4" applyNumberFormat="1" applyFont="1" applyFill="1" applyAlignment="1">
      <alignment vertical="center"/>
    </xf>
    <xf numFmtId="170" fontId="34" fillId="2" borderId="0" xfId="4" applyNumberFormat="1" applyFont="1" applyFill="1" applyAlignment="1">
      <alignment vertical="center"/>
    </xf>
    <xf numFmtId="165" fontId="23" fillId="5" borderId="0" xfId="4" applyNumberFormat="1" applyFont="1" applyFill="1" applyAlignment="1">
      <alignment vertical="center"/>
    </xf>
    <xf numFmtId="165" fontId="34" fillId="2" borderId="0" xfId="4" applyNumberFormat="1" applyFont="1" applyFill="1" applyAlignment="1">
      <alignment vertical="center"/>
    </xf>
    <xf numFmtId="173" fontId="33" fillId="2" borderId="4" xfId="4" applyNumberFormat="1" applyFont="1" applyFill="1" applyBorder="1" applyAlignment="1">
      <alignment vertical="center"/>
    </xf>
    <xf numFmtId="173" fontId="20" fillId="2" borderId="0" xfId="1" applyNumberFormat="1" applyFont="1" applyFill="1" applyAlignment="1">
      <alignment vertical="center"/>
    </xf>
    <xf numFmtId="173" fontId="20" fillId="2" borderId="1" xfId="1" applyNumberFormat="1" applyFont="1" applyFill="1" applyBorder="1" applyAlignment="1">
      <alignment vertical="center"/>
    </xf>
    <xf numFmtId="173" fontId="20" fillId="2" borderId="0" xfId="4" applyNumberFormat="1" applyFont="1" applyFill="1" applyAlignment="1">
      <alignment vertical="center"/>
    </xf>
    <xf numFmtId="176" fontId="14" fillId="2" borderId="0" xfId="1" applyNumberFormat="1" applyFont="1" applyFill="1" applyAlignment="1">
      <alignment vertical="center"/>
    </xf>
    <xf numFmtId="172" fontId="31" fillId="2" borderId="9" xfId="4" applyNumberFormat="1" applyFont="1" applyFill="1" applyBorder="1" applyAlignment="1">
      <alignment vertical="center"/>
    </xf>
    <xf numFmtId="172" fontId="31" fillId="2" borderId="10" xfId="4" applyNumberFormat="1" applyFont="1" applyFill="1" applyBorder="1" applyAlignment="1">
      <alignment vertical="center"/>
    </xf>
    <xf numFmtId="172" fontId="33" fillId="2" borderId="0" xfId="4" applyNumberFormat="1" applyFont="1" applyFill="1" applyAlignment="1">
      <alignment vertical="center"/>
    </xf>
    <xf numFmtId="172" fontId="37" fillId="2" borderId="0" xfId="4" applyNumberFormat="1" applyFont="1" applyFill="1" applyAlignment="1">
      <alignment vertical="center"/>
    </xf>
    <xf numFmtId="172" fontId="37" fillId="2" borderId="1" xfId="4" applyNumberFormat="1" applyFont="1" applyFill="1" applyBorder="1" applyAlignment="1">
      <alignment vertical="center"/>
    </xf>
    <xf numFmtId="170" fontId="30" fillId="5" borderId="9" xfId="1" applyNumberFormat="1" applyFont="1" applyFill="1" applyBorder="1" applyAlignment="1">
      <alignment vertical="center"/>
    </xf>
    <xf numFmtId="170" fontId="31" fillId="2" borderId="9" xfId="1" applyNumberFormat="1" applyFont="1" applyFill="1" applyBorder="1" applyAlignment="1">
      <alignment vertical="center"/>
    </xf>
    <xf numFmtId="170" fontId="31" fillId="2" borderId="0" xfId="1" applyNumberFormat="1" applyFont="1" applyFill="1" applyAlignment="1">
      <alignment vertical="center"/>
    </xf>
    <xf numFmtId="170" fontId="31" fillId="2" borderId="10" xfId="1" applyNumberFormat="1" applyFont="1" applyFill="1" applyBorder="1" applyAlignment="1">
      <alignment vertical="center"/>
    </xf>
    <xf numFmtId="170" fontId="33" fillId="2" borderId="0" xfId="1" applyNumberFormat="1" applyFont="1" applyFill="1" applyAlignment="1">
      <alignment vertical="center"/>
    </xf>
    <xf numFmtId="170" fontId="33" fillId="2" borderId="1" xfId="1" applyNumberFormat="1" applyFont="1" applyFill="1" applyBorder="1" applyAlignment="1">
      <alignment vertical="center"/>
    </xf>
    <xf numFmtId="172" fontId="39" fillId="2" borderId="8" xfId="1" applyNumberFormat="1" applyFont="1" applyFill="1" applyBorder="1" applyAlignment="1">
      <alignment vertical="center"/>
    </xf>
    <xf numFmtId="165" fontId="12" fillId="2" borderId="0" xfId="1" applyNumberFormat="1" applyFont="1" applyFill="1" applyAlignment="1">
      <alignment vertical="center"/>
    </xf>
    <xf numFmtId="168" fontId="23" fillId="5" borderId="9" xfId="4" applyNumberFormat="1" applyFont="1" applyFill="1" applyBorder="1" applyAlignment="1">
      <alignment vertical="center"/>
    </xf>
    <xf numFmtId="165" fontId="23" fillId="5" borderId="9" xfId="4" applyNumberFormat="1" applyFont="1" applyFill="1" applyBorder="1" applyAlignment="1">
      <alignment vertical="center"/>
    </xf>
    <xf numFmtId="166" fontId="34" fillId="2" borderId="4" xfId="4" applyNumberFormat="1" applyFont="1" applyFill="1" applyBorder="1" applyAlignment="1">
      <alignment vertical="center"/>
    </xf>
    <xf numFmtId="166" fontId="41" fillId="2" borderId="0" xfId="4" applyNumberFormat="1" applyFont="1" applyFill="1" applyAlignment="1">
      <alignment vertical="center"/>
    </xf>
    <xf numFmtId="166" fontId="33" fillId="2" borderId="8" xfId="4" applyNumberFormat="1" applyFont="1" applyFill="1" applyBorder="1" applyAlignment="1">
      <alignment vertical="center"/>
    </xf>
    <xf numFmtId="172" fontId="34" fillId="2" borderId="4" xfId="1" applyNumberFormat="1" applyFont="1" applyFill="1" applyBorder="1" applyAlignment="1">
      <alignment vertical="center"/>
    </xf>
    <xf numFmtId="172" fontId="37" fillId="2" borderId="0" xfId="1" applyNumberFormat="1" applyFont="1" applyFill="1" applyAlignment="1">
      <alignment vertical="center"/>
    </xf>
    <xf numFmtId="172" fontId="33" fillId="2" borderId="1" xfId="1" applyNumberFormat="1" applyFont="1" applyFill="1" applyBorder="1" applyAlignment="1">
      <alignment vertical="center"/>
    </xf>
    <xf numFmtId="165" fontId="30" fillId="5" borderId="2" xfId="1" applyNumberFormat="1" applyFont="1" applyFill="1" applyBorder="1" applyAlignment="1">
      <alignment vertical="center"/>
    </xf>
    <xf numFmtId="165" fontId="34" fillId="2" borderId="4" xfId="1" applyNumberFormat="1" applyFont="1" applyFill="1" applyBorder="1" applyAlignment="1">
      <alignment vertical="center"/>
    </xf>
    <xf numFmtId="170" fontId="30" fillId="5" borderId="2" xfId="1" applyNumberFormat="1" applyFont="1" applyFill="1" applyBorder="1" applyAlignment="1">
      <alignment vertical="center"/>
    </xf>
    <xf numFmtId="170" fontId="34" fillId="2" borderId="4" xfId="1" applyNumberFormat="1" applyFont="1" applyFill="1" applyBorder="1" applyAlignment="1">
      <alignment vertical="center"/>
    </xf>
    <xf numFmtId="166" fontId="33" fillId="2" borderId="3" xfId="4" applyNumberFormat="1" applyFont="1" applyFill="1" applyBorder="1" applyAlignment="1">
      <alignment vertical="center"/>
    </xf>
    <xf numFmtId="166" fontId="35" fillId="2" borderId="1" xfId="4" applyNumberFormat="1" applyFont="1" applyFill="1" applyBorder="1" applyAlignment="1">
      <alignment vertical="center"/>
    </xf>
    <xf numFmtId="172" fontId="37" fillId="2" borderId="1" xfId="1" applyNumberFormat="1" applyFont="1" applyFill="1" applyBorder="1" applyAlignment="1">
      <alignment vertical="center"/>
    </xf>
    <xf numFmtId="172" fontId="37" fillId="2" borderId="10" xfId="1" applyNumberFormat="1" applyFont="1" applyFill="1" applyBorder="1" applyAlignment="1">
      <alignment vertical="center"/>
    </xf>
    <xf numFmtId="173" fontId="14" fillId="2" borderId="1" xfId="4" applyNumberFormat="1" applyFont="1" applyFill="1" applyBorder="1" applyAlignment="1">
      <alignment vertical="center"/>
    </xf>
    <xf numFmtId="173" fontId="37" fillId="2" borderId="0" xfId="4" applyNumberFormat="1" applyFont="1" applyFill="1" applyAlignment="1">
      <alignment vertical="center"/>
    </xf>
    <xf numFmtId="165" fontId="31" fillId="2" borderId="9" xfId="4" applyNumberFormat="1" applyFont="1" applyFill="1" applyBorder="1" applyAlignment="1">
      <alignment vertical="center"/>
    </xf>
    <xf numFmtId="165" fontId="31" fillId="2" borderId="0" xfId="4" applyNumberFormat="1" applyFont="1" applyFill="1" applyAlignment="1">
      <alignment vertical="center"/>
    </xf>
    <xf numFmtId="165" fontId="31" fillId="2" borderId="10" xfId="4" applyNumberFormat="1" applyFont="1" applyFill="1" applyBorder="1" applyAlignment="1">
      <alignment vertical="center"/>
    </xf>
    <xf numFmtId="165" fontId="33" fillId="2" borderId="1" xfId="4" applyNumberFormat="1" applyFont="1" applyFill="1" applyBorder="1" applyAlignment="1">
      <alignment vertical="center"/>
    </xf>
    <xf numFmtId="170" fontId="31" fillId="2" borderId="9" xfId="4" applyNumberFormat="1" applyFont="1" applyFill="1" applyBorder="1" applyAlignment="1">
      <alignment vertical="center"/>
    </xf>
    <xf numFmtId="170" fontId="31" fillId="2" borderId="0" xfId="4" applyNumberFormat="1" applyFont="1" applyFill="1" applyAlignment="1">
      <alignment vertical="center"/>
    </xf>
    <xf numFmtId="170" fontId="31" fillId="2" borderId="10" xfId="4" applyNumberFormat="1" applyFont="1" applyFill="1" applyBorder="1" applyAlignment="1">
      <alignment vertical="center"/>
    </xf>
    <xf numFmtId="170" fontId="33" fillId="2" borderId="1" xfId="4" applyNumberFormat="1" applyFont="1" applyFill="1" applyBorder="1" applyAlignment="1">
      <alignment vertical="center"/>
    </xf>
    <xf numFmtId="171" fontId="23" fillId="4" borderId="9" xfId="4" applyNumberFormat="1" applyFont="1" applyFill="1" applyBorder="1" applyAlignment="1">
      <alignment vertical="center"/>
    </xf>
    <xf numFmtId="174" fontId="23" fillId="5" borderId="3" xfId="4" applyNumberFormat="1" applyFont="1" applyFill="1" applyBorder="1" applyAlignment="1">
      <alignment vertical="center"/>
    </xf>
    <xf numFmtId="171" fontId="23" fillId="5" borderId="3" xfId="4" applyNumberFormat="1" applyFont="1" applyFill="1" applyBorder="1" applyAlignment="1">
      <alignment vertical="center"/>
    </xf>
    <xf numFmtId="174" fontId="23" fillId="5" borderId="10" xfId="4" applyNumberFormat="1" applyFont="1" applyFill="1" applyBorder="1" applyAlignment="1">
      <alignment vertical="center"/>
    </xf>
    <xf numFmtId="171" fontId="23" fillId="5" borderId="10" xfId="4" applyNumberFormat="1" applyFont="1" applyFill="1" applyBorder="1" applyAlignment="1">
      <alignment vertical="center"/>
    </xf>
    <xf numFmtId="171" fontId="23" fillId="4" borderId="1" xfId="4" applyNumberFormat="1" applyFont="1" applyFill="1" applyBorder="1" applyAlignment="1">
      <alignment vertical="center"/>
    </xf>
    <xf numFmtId="171" fontId="23" fillId="5" borderId="0" xfId="4" applyNumberFormat="1" applyFont="1" applyFill="1" applyAlignment="1">
      <alignment vertical="center"/>
    </xf>
    <xf numFmtId="165" fontId="23" fillId="5" borderId="1" xfId="4" applyNumberFormat="1" applyFont="1" applyFill="1" applyBorder="1" applyAlignment="1">
      <alignment vertical="center"/>
    </xf>
    <xf numFmtId="166" fontId="37" fillId="2" borderId="4" xfId="4" applyNumberFormat="1" applyFont="1" applyFill="1" applyBorder="1" applyAlignment="1">
      <alignment vertical="center"/>
    </xf>
    <xf numFmtId="166" fontId="37" fillId="2" borderId="3" xfId="4" applyNumberFormat="1" applyFont="1" applyFill="1" applyBorder="1" applyAlignment="1">
      <alignment vertical="center"/>
    </xf>
    <xf numFmtId="165" fontId="33" fillId="2" borderId="0" xfId="4" applyNumberFormat="1" applyFont="1" applyFill="1" applyAlignment="1">
      <alignment vertical="center"/>
    </xf>
    <xf numFmtId="170" fontId="33" fillId="2" borderId="0" xfId="4" applyNumberFormat="1" applyFont="1" applyFill="1" applyAlignment="1">
      <alignment vertical="center"/>
    </xf>
    <xf numFmtId="166" fontId="33" fillId="2" borderId="1" xfId="4" applyNumberFormat="1" applyFont="1" applyFill="1" applyBorder="1" applyAlignment="1">
      <alignment vertical="center"/>
    </xf>
    <xf numFmtId="173" fontId="37" fillId="2" borderId="9" xfId="4" applyNumberFormat="1" applyFont="1" applyFill="1" applyBorder="1" applyAlignment="1">
      <alignment vertical="center"/>
    </xf>
    <xf numFmtId="166" fontId="37" fillId="2" borderId="9" xfId="4" applyNumberFormat="1" applyFont="1" applyFill="1" applyBorder="1" applyAlignment="1">
      <alignment vertical="center"/>
    </xf>
    <xf numFmtId="170" fontId="33" fillId="2" borderId="9" xfId="4" applyNumberFormat="1" applyFont="1" applyFill="1" applyBorder="1" applyAlignment="1">
      <alignment vertical="center"/>
    </xf>
    <xf numFmtId="0" fontId="48" fillId="2" borderId="0" xfId="5" applyFont="1" applyFill="1" applyAlignment="1">
      <alignment horizontal="left" vertical="center"/>
    </xf>
    <xf numFmtId="0" fontId="20" fillId="2" borderId="0" xfId="5" applyFont="1" applyFill="1" applyAlignment="1">
      <alignment vertical="center"/>
    </xf>
    <xf numFmtId="177" fontId="49" fillId="2" borderId="0" xfId="5" quotePrefix="1" applyNumberFormat="1" applyFont="1" applyFill="1" applyAlignment="1">
      <alignment horizontal="left" vertical="center"/>
    </xf>
  </cellXfs>
  <cellStyles count="9">
    <cellStyle name="Comma 2" xfId="3" xr:uid="{00000000-0005-0000-0000-000000000000}"/>
    <cellStyle name="Hyperlink" xfId="2" builtinId="8"/>
    <cellStyle name="Normal" xfId="0" builtinId="0"/>
    <cellStyle name="Normal 2" xfId="4" xr:uid="{00000000-0005-0000-0000-000003000000}"/>
    <cellStyle name="Normal 2 2" xfId="8" xr:uid="{00000000-0005-0000-0000-000004000000}"/>
    <cellStyle name="Normal 3" xfId="5" xr:uid="{00000000-0005-0000-0000-000005000000}"/>
    <cellStyle name="Percent" xfId="1" builtinId="5"/>
    <cellStyle name="Percent 2" xfId="6" xr:uid="{00000000-0005-0000-0000-000007000000}"/>
    <cellStyle name="Percent 3" xfId="7" xr:uid="{00000000-0005-0000-0000-000008000000}"/>
  </cellStyles>
  <dxfs count="12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creativecommons.org/licenses/by/4.0/?ref=chooser-v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2">
    <pageSetUpPr fitToPage="1"/>
  </sheetPr>
  <dimension ref="A2:AF40"/>
  <sheetViews>
    <sheetView showGridLines="0" zoomScale="80" zoomScaleNormal="80" workbookViewId="0"/>
  </sheetViews>
  <sheetFormatPr defaultColWidth="9.109375" defaultRowHeight="15" customHeight="1" x14ac:dyDescent="0.3"/>
  <cols>
    <col min="1" max="4" width="9.109375" style="204" customWidth="1"/>
    <col min="5" max="21" width="9.6640625" style="204" customWidth="1"/>
    <col min="22" max="22" width="9.6640625" style="192" customWidth="1"/>
    <col min="23" max="23" width="107.44140625" style="204" customWidth="1"/>
    <col min="24" max="24" width="44.6640625" style="204" customWidth="1"/>
    <col min="25" max="26" width="9.6640625" style="204" customWidth="1"/>
    <col min="27" max="46" width="9.109375" style="204" customWidth="1"/>
    <col min="47" max="16384" width="9.109375" style="204"/>
  </cols>
  <sheetData>
    <row r="2" spans="1:23" ht="21" customHeight="1" x14ac:dyDescent="0.4">
      <c r="A2" s="191"/>
    </row>
    <row r="6" spans="1:23" ht="31.2" customHeight="1" x14ac:dyDescent="0.3">
      <c r="A6" s="193"/>
      <c r="B6" s="194" t="s">
        <v>0</v>
      </c>
      <c r="C6" s="194"/>
      <c r="D6" s="194"/>
      <c r="E6" s="194"/>
      <c r="F6" s="194"/>
      <c r="G6" s="194"/>
      <c r="H6" s="194"/>
      <c r="I6" s="194"/>
      <c r="J6" s="194"/>
      <c r="K6" s="194"/>
      <c r="L6" s="194"/>
      <c r="M6" s="194"/>
      <c r="N6" s="194"/>
      <c r="O6" s="194"/>
      <c r="P6" s="194"/>
      <c r="Q6" s="194"/>
      <c r="V6" s="204"/>
    </row>
    <row r="7" spans="1:23" ht="15" customHeight="1" x14ac:dyDescent="0.3">
      <c r="V7" s="204"/>
    </row>
    <row r="8" spans="1:23" ht="15" customHeight="1" x14ac:dyDescent="0.3">
      <c r="V8" s="204"/>
    </row>
    <row r="9" spans="1:23" ht="15" customHeight="1" x14ac:dyDescent="0.3">
      <c r="V9" s="204"/>
    </row>
    <row r="10" spans="1:23" ht="28.95" customHeight="1" x14ac:dyDescent="0.3">
      <c r="C10" s="195" t="s">
        <v>11</v>
      </c>
      <c r="V10" s="204"/>
    </row>
    <row r="11" spans="1:23" ht="15" customHeight="1" x14ac:dyDescent="0.3">
      <c r="V11" s="204"/>
    </row>
    <row r="15" spans="1:23" ht="30" customHeight="1" x14ac:dyDescent="0.3">
      <c r="C15" s="195" t="s">
        <v>1</v>
      </c>
    </row>
    <row r="16" spans="1:23" ht="15" customHeight="1" x14ac:dyDescent="0.3">
      <c r="W16" s="196"/>
    </row>
    <row r="17" spans="12:32" ht="15" customHeight="1" x14ac:dyDescent="0.3">
      <c r="W17" s="196"/>
    </row>
    <row r="28" spans="12:32" ht="21" customHeight="1" x14ac:dyDescent="0.3">
      <c r="L28" s="356" t="s">
        <v>2</v>
      </c>
      <c r="M28" s="357"/>
      <c r="N28" s="357"/>
      <c r="O28" s="357"/>
    </row>
    <row r="29" spans="12:32" ht="15" customHeight="1" x14ac:dyDescent="0.3">
      <c r="V29" s="204"/>
    </row>
    <row r="30" spans="12:32" ht="18" customHeight="1" x14ac:dyDescent="0.3">
      <c r="L30" s="358">
        <v>45432.783576388887</v>
      </c>
      <c r="M30" s="357"/>
      <c r="N30" s="357"/>
      <c r="O30" s="357"/>
      <c r="V30" s="204"/>
    </row>
    <row r="31" spans="12:32" ht="15" customHeight="1" x14ac:dyDescent="0.3">
      <c r="L31" s="197" t="s">
        <v>3</v>
      </c>
      <c r="V31" s="204"/>
      <c r="AA31" s="198"/>
      <c r="AB31" s="198"/>
      <c r="AC31" s="198"/>
      <c r="AD31" s="198"/>
      <c r="AE31" s="198"/>
      <c r="AF31" s="198"/>
    </row>
    <row r="32" spans="12:32" ht="15" customHeight="1" x14ac:dyDescent="0.3">
      <c r="V32" s="204"/>
    </row>
    <row r="33" spans="2:32" ht="15" customHeight="1" x14ac:dyDescent="0.3">
      <c r="B33" s="199" t="s">
        <v>4</v>
      </c>
      <c r="V33" s="204"/>
    </row>
    <row r="34" spans="2:32" ht="15" customHeight="1" x14ac:dyDescent="0.3">
      <c r="B34" s="199"/>
      <c r="V34" s="199"/>
    </row>
    <row r="35" spans="2:32" ht="15" customHeight="1" x14ac:dyDescent="0.3">
      <c r="B35" s="199" t="s">
        <v>5</v>
      </c>
      <c r="V35" s="199"/>
    </row>
    <row r="36" spans="2:32" ht="15" customHeight="1" x14ac:dyDescent="0.3">
      <c r="B36" s="199" t="s">
        <v>6</v>
      </c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W36" s="198"/>
      <c r="X36" s="198"/>
      <c r="Y36" s="198"/>
      <c r="Z36" s="198"/>
    </row>
    <row r="38" spans="2:32" ht="15" customHeight="1" x14ac:dyDescent="0.3">
      <c r="B38" s="199" t="s">
        <v>7</v>
      </c>
    </row>
    <row r="39" spans="2:32" ht="15" customHeight="1" x14ac:dyDescent="0.3">
      <c r="B39" s="199" t="s">
        <v>8</v>
      </c>
    </row>
    <row r="40" spans="2:32" ht="15" customHeight="1" x14ac:dyDescent="0.3">
      <c r="B40" s="200" t="s">
        <v>9</v>
      </c>
      <c r="AA40" s="198"/>
      <c r="AB40" s="198"/>
      <c r="AC40" s="198"/>
      <c r="AD40" s="198"/>
      <c r="AE40" s="198"/>
      <c r="AF40" s="198"/>
    </row>
  </sheetData>
  <mergeCells count="2">
    <mergeCell ref="L28:O28"/>
    <mergeCell ref="L30:O30"/>
  </mergeCells>
  <hyperlinks>
    <hyperlink ref="B40" r:id="rId1" xr:uid="{00000000-0004-0000-0000-000000000000}"/>
  </hyperlinks>
  <printOptions horizontalCentered="1" verticalCentered="1"/>
  <pageMargins left="0.39370078740157483" right="0.39370078740157483" top="0.39370078740157483" bottom="0.39370078740157483" header="0.31496062992125978" footer="0.31496062992125978"/>
  <pageSetup paperSize="9" scale="84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3">
    <pageSetUpPr fitToPage="1"/>
  </sheetPr>
  <dimension ref="A1:D61"/>
  <sheetViews>
    <sheetView showGridLines="0" workbookViewId="0"/>
  </sheetViews>
  <sheetFormatPr defaultColWidth="9.109375" defaultRowHeight="14.4" x14ac:dyDescent="0.3"/>
  <cols>
    <col min="1" max="1" width="7.6640625" style="48" customWidth="1"/>
    <col min="2" max="2" width="15.88671875" style="48" customWidth="1"/>
    <col min="3" max="3" width="2.88671875" style="48" customWidth="1"/>
    <col min="4" max="4" width="54.6640625" style="48" customWidth="1"/>
    <col min="5" max="6" width="9.109375" style="48" customWidth="1"/>
    <col min="7" max="16384" width="9.109375" style="48"/>
  </cols>
  <sheetData>
    <row r="1" spans="1:4" ht="18" customHeight="1" x14ac:dyDescent="0.35">
      <c r="A1" s="179" t="s">
        <v>10</v>
      </c>
      <c r="B1" s="179" t="s">
        <v>11</v>
      </c>
      <c r="C1" s="180"/>
      <c r="D1" s="181"/>
    </row>
    <row r="2" spans="1:4" ht="18" customHeight="1" x14ac:dyDescent="0.35">
      <c r="A2" s="176"/>
      <c r="B2" s="180"/>
      <c r="C2" s="180"/>
      <c r="D2" s="181"/>
    </row>
    <row r="3" spans="1:4" ht="18" customHeight="1" x14ac:dyDescent="0.35">
      <c r="A3" s="176"/>
      <c r="B3" s="188" t="s">
        <v>12</v>
      </c>
      <c r="C3" s="182"/>
      <c r="D3" s="182"/>
    </row>
    <row r="4" spans="1:4" ht="15" customHeight="1" x14ac:dyDescent="0.35">
      <c r="A4" s="177"/>
      <c r="B4" s="183" t="str">
        <f ca="1">HYPERLINK("#"&amp;CELL("address",Ind_Summary!$B$2),MID(CELL("filename",Ind_Summary!$B$2),FIND("]",CELL("filename",Ind_Summary!$B$2))+1,256))</f>
        <v>Ind_Summary</v>
      </c>
      <c r="D4" s="189" t="s">
        <v>13</v>
      </c>
    </row>
    <row r="5" spans="1:4" ht="15" customHeight="1" x14ac:dyDescent="0.35">
      <c r="A5" s="177"/>
      <c r="B5" s="184" t="str">
        <f ca="1">HYPERLINK("#"&amp;CELL("address",Ind_Summary_fec!$B$2),MID(CELL("filename",Ind_Summary_fec!$B$2),FIND("]",CELL("filename",Ind_Summary_fec!$B$2))+1,256))</f>
        <v>Ind_Summary_fec</v>
      </c>
      <c r="D5" s="190" t="s">
        <v>14</v>
      </c>
    </row>
    <row r="6" spans="1:4" ht="15" customHeight="1" x14ac:dyDescent="0.35">
      <c r="A6" s="177"/>
      <c r="B6" s="184" t="str">
        <f ca="1">HYPERLINK("#"&amp;CELL("address",Ind_Summary_ued!$B$2),MID(CELL("filename",Ind_Summary_ued!$B$2),FIND("]",CELL("filename",Ind_Summary_ued!$B$2))+1,256))</f>
        <v>Ind_Summary_ued</v>
      </c>
      <c r="D6" s="190" t="s">
        <v>15</v>
      </c>
    </row>
    <row r="7" spans="1:4" ht="5.0999999999999996" customHeight="1" x14ac:dyDescent="0.35">
      <c r="A7" s="177"/>
      <c r="B7" s="186"/>
      <c r="D7" s="180"/>
    </row>
    <row r="8" spans="1:4" x14ac:dyDescent="0.3">
      <c r="A8" s="178"/>
      <c r="B8" s="183" t="str">
        <f ca="1">HYPERLINK("#"&amp;CELL("address",ISI!$B$2),MID(CELL("filename",ISI!$B$2),FIND("]",CELL("filename",ISI!$B$2))+1,256))</f>
        <v>ISI</v>
      </c>
      <c r="D8" s="189" t="s">
        <v>16</v>
      </c>
    </row>
    <row r="9" spans="1:4" x14ac:dyDescent="0.3">
      <c r="A9" s="178"/>
      <c r="B9" s="184" t="str">
        <f ca="1">HYPERLINK("#"&amp;CELL("address",ISI_fec!$B$2),MID(CELL("filename",ISI_fec!$B$2),FIND("]",CELL("filename",ISI_fec!$B$2))+1,256))</f>
        <v>ISI_fec</v>
      </c>
      <c r="D9" s="190" t="s">
        <v>17</v>
      </c>
    </row>
    <row r="10" spans="1:4" x14ac:dyDescent="0.3">
      <c r="A10" s="178"/>
      <c r="B10" s="184" t="str">
        <f ca="1">HYPERLINK("#"&amp;CELL("address",ISI_ued!$B$2),MID(CELL("filename",ISI_ued!$B$2),FIND("]",CELL("filename",ISI_ued!$B$2))+1,256))</f>
        <v>ISI_ued</v>
      </c>
      <c r="D10" s="190" t="s">
        <v>18</v>
      </c>
    </row>
    <row r="11" spans="1:4" x14ac:dyDescent="0.3">
      <c r="A11" s="178"/>
      <c r="B11" s="184" t="str">
        <f ca="1">HYPERLINK("#"&amp;CELL("address",ISI_emi!$B$2),MID(CELL("filename",ISI_emi!$B$2),FIND("]",CELL("filename",ISI_emi!$B$2))+1,256))</f>
        <v>ISI_emi</v>
      </c>
      <c r="D11" s="190" t="s">
        <v>19</v>
      </c>
    </row>
    <row r="12" spans="1:4" ht="5.0999999999999996" customHeight="1" x14ac:dyDescent="0.3">
      <c r="A12" s="178"/>
      <c r="B12" s="187"/>
      <c r="D12" s="185"/>
    </row>
    <row r="13" spans="1:4" x14ac:dyDescent="0.3">
      <c r="B13" s="183" t="str">
        <f ca="1">HYPERLINK("#"&amp;CELL("address",NFM!$B$2),MID(CELL("filename",NFM!$B$2),FIND("]",CELL("filename",NFM!$B$2))+1,256))</f>
        <v>NFM</v>
      </c>
      <c r="D13" s="189" t="s">
        <v>20</v>
      </c>
    </row>
    <row r="14" spans="1:4" x14ac:dyDescent="0.3">
      <c r="B14" s="184" t="str">
        <f ca="1">HYPERLINK("#"&amp;CELL("address",NFM_fec!$B$2),MID(CELL("filename",NFM_fec!$B$2),FIND("]",CELL("filename",NFM_fec!$B$2))+1,256))</f>
        <v>NFM_fec</v>
      </c>
      <c r="D14" s="190" t="s">
        <v>17</v>
      </c>
    </row>
    <row r="15" spans="1:4" x14ac:dyDescent="0.3">
      <c r="B15" s="184" t="str">
        <f ca="1">HYPERLINK("#"&amp;CELL("address",NFM_ued!$B$2),MID(CELL("filename",NFM_ued!$B$2),FIND("]",CELL("filename",NFM_ued!$B$2))+1,256))</f>
        <v>NFM_ued</v>
      </c>
      <c r="D15" s="190" t="s">
        <v>18</v>
      </c>
    </row>
    <row r="16" spans="1:4" x14ac:dyDescent="0.3">
      <c r="B16" s="184" t="str">
        <f ca="1">HYPERLINK("#"&amp;CELL("address",NFM_emi!$B$2),MID(CELL("filename",NFM_emi!$B$2),FIND("]",CELL("filename",NFM_emi!$B$2))+1,256))</f>
        <v>NFM_emi</v>
      </c>
      <c r="D16" s="190" t="s">
        <v>19</v>
      </c>
    </row>
    <row r="17" spans="2:4" ht="5.0999999999999996" customHeight="1" x14ac:dyDescent="0.3">
      <c r="B17" s="187"/>
      <c r="D17" s="185"/>
    </row>
    <row r="18" spans="2:4" x14ac:dyDescent="0.3">
      <c r="B18" s="183" t="str">
        <f ca="1">HYPERLINK("#"&amp;CELL("address",CHI!$B$2),MID(CELL("filename",CHI!$B$2),FIND("]",CELL("filename",CHI!$B$2))+1,256))</f>
        <v>CHI</v>
      </c>
      <c r="D18" s="189" t="s">
        <v>21</v>
      </c>
    </row>
    <row r="19" spans="2:4" x14ac:dyDescent="0.3">
      <c r="B19" s="184" t="str">
        <f ca="1">HYPERLINK("#"&amp;CELL("address",CHI_fec!$B$2),MID(CELL("filename",CHI_fec!$B$2),FIND("]",CELL("filename",CHI_fec!$B$2))+1,256))</f>
        <v>CHI_fec</v>
      </c>
      <c r="D19" s="190" t="s">
        <v>17</v>
      </c>
    </row>
    <row r="20" spans="2:4" x14ac:dyDescent="0.3">
      <c r="B20" s="184" t="str">
        <f ca="1">HYPERLINK("#"&amp;CELL("address",CHI_ued!$B$2),MID(CELL("filename",CHI_ued!$B$2),FIND("]",CELL("filename",CHI_ued!$B$2))+1,256))</f>
        <v>CHI_ued</v>
      </c>
      <c r="D20" s="190" t="s">
        <v>18</v>
      </c>
    </row>
    <row r="21" spans="2:4" x14ac:dyDescent="0.3">
      <c r="B21" s="184" t="str">
        <f ca="1">HYPERLINK("#"&amp;CELL("address",CHI_emi!$B$2),MID(CELL("filename",CHI_emi!$B$2),FIND("]",CELL("filename",CHI_emi!$B$2))+1,256))</f>
        <v>CHI_emi</v>
      </c>
      <c r="D21" s="190" t="s">
        <v>19</v>
      </c>
    </row>
    <row r="22" spans="2:4" ht="5.0999999999999996" customHeight="1" x14ac:dyDescent="0.3">
      <c r="B22" s="187"/>
      <c r="D22" s="185"/>
    </row>
    <row r="23" spans="2:4" x14ac:dyDescent="0.3">
      <c r="B23" s="183" t="str">
        <f ca="1">HYPERLINK("#"&amp;CELL("address",NMM!$B$2),MID(CELL("filename",NMM!$B$2),FIND("]",CELL("filename",NMM!$B$2))+1,256))</f>
        <v>NMM</v>
      </c>
      <c r="D23" s="189" t="s">
        <v>22</v>
      </c>
    </row>
    <row r="24" spans="2:4" x14ac:dyDescent="0.3">
      <c r="B24" s="184" t="str">
        <f ca="1">HYPERLINK("#"&amp;CELL("address",NMM_fec!$B$2),MID(CELL("filename",NMM_fec!$B$2),FIND("]",CELL("filename",NMM_fec!$B$2))+1,256))</f>
        <v>NMM_fec</v>
      </c>
      <c r="D24" s="190" t="s">
        <v>17</v>
      </c>
    </row>
    <row r="25" spans="2:4" x14ac:dyDescent="0.3">
      <c r="B25" s="184" t="str">
        <f ca="1">HYPERLINK("#"&amp;CELL("address",NMM_ued!$B$2),MID(CELL("filename",NMM_ued!$B$2),FIND("]",CELL("filename",NMM_ued!$B$2))+1,256))</f>
        <v>NMM_ued</v>
      </c>
      <c r="D25" s="190" t="s">
        <v>18</v>
      </c>
    </row>
    <row r="26" spans="2:4" x14ac:dyDescent="0.3">
      <c r="B26" s="184" t="str">
        <f ca="1">HYPERLINK("#"&amp;CELL("address",NMM_emi!$B$2),MID(CELL("filename",NMM_emi!$B$2),FIND("]",CELL("filename",NMM_emi!$B$2))+1,256))</f>
        <v>NMM_emi</v>
      </c>
      <c r="D26" s="190" t="s">
        <v>19</v>
      </c>
    </row>
    <row r="27" spans="2:4" ht="5.0999999999999996" customHeight="1" x14ac:dyDescent="0.3">
      <c r="B27" s="187"/>
      <c r="D27" s="185"/>
    </row>
    <row r="28" spans="2:4" x14ac:dyDescent="0.3">
      <c r="B28" s="183" t="str">
        <f ca="1">HYPERLINK("#"&amp;CELL("address",PPA!$B$2),MID(CELL("filename",PPA!$B$2),FIND("]",CELL("filename",PPA!$B$2))+1,256))</f>
        <v>PPA</v>
      </c>
      <c r="D28" s="189" t="s">
        <v>23</v>
      </c>
    </row>
    <row r="29" spans="2:4" x14ac:dyDescent="0.3">
      <c r="B29" s="184" t="str">
        <f ca="1">HYPERLINK("#"&amp;CELL("address",PPA_fec!$B$2),MID(CELL("filename",PPA_fec!$B$2),FIND("]",CELL("filename",PPA_fec!$B$2))+1,256))</f>
        <v>PPA_fec</v>
      </c>
      <c r="D29" s="190" t="s">
        <v>17</v>
      </c>
    </row>
    <row r="30" spans="2:4" x14ac:dyDescent="0.3">
      <c r="B30" s="184" t="str">
        <f ca="1">HYPERLINK("#"&amp;CELL("address",PPA_ued!$B$2),MID(CELL("filename",PPA_ued!$B$2),FIND("]",CELL("filename",PPA_ued!$B$2))+1,256))</f>
        <v>PPA_ued</v>
      </c>
      <c r="D30" s="190" t="s">
        <v>18</v>
      </c>
    </row>
    <row r="31" spans="2:4" x14ac:dyDescent="0.3">
      <c r="B31" s="184" t="str">
        <f ca="1">HYPERLINK("#"&amp;CELL("address",PPA_emi!$B$2),MID(CELL("filename",PPA_emi!$B$2),FIND("]",CELL("filename",PPA_emi!$B$2))+1,256))</f>
        <v>PPA_emi</v>
      </c>
      <c r="D31" s="190" t="s">
        <v>19</v>
      </c>
    </row>
    <row r="32" spans="2:4" ht="5.0999999999999996" customHeight="1" x14ac:dyDescent="0.3">
      <c r="B32" s="187"/>
      <c r="D32" s="185"/>
    </row>
    <row r="33" spans="2:4" x14ac:dyDescent="0.3">
      <c r="B33" s="183" t="str">
        <f ca="1">HYPERLINK("#"&amp;CELL("address",FBT!$B$2),MID(CELL("filename",FBT!$B$2),FIND("]",CELL("filename",FBT!$B$2))+1,256))</f>
        <v>FBT</v>
      </c>
      <c r="D33" s="189" t="s">
        <v>24</v>
      </c>
    </row>
    <row r="34" spans="2:4" x14ac:dyDescent="0.3">
      <c r="B34" s="184" t="str">
        <f ca="1">HYPERLINK("#"&amp;CELL("address",FBT_fec!$B$2),MID(CELL("filename",FBT_fec!$B$2),FIND("]",CELL("filename",FBT_fec!$B$2))+1,256))</f>
        <v>FBT_fec</v>
      </c>
      <c r="D34" s="190" t="s">
        <v>17</v>
      </c>
    </row>
    <row r="35" spans="2:4" x14ac:dyDescent="0.3">
      <c r="B35" s="184" t="str">
        <f ca="1">HYPERLINK("#"&amp;CELL("address",FBT_ued!$B$2),MID(CELL("filename",FBT_ued!$B$2),FIND("]",CELL("filename",FBT_ued!$B$2))+1,256))</f>
        <v>FBT_ued</v>
      </c>
      <c r="D35" s="190" t="s">
        <v>18</v>
      </c>
    </row>
    <row r="36" spans="2:4" x14ac:dyDescent="0.3">
      <c r="B36" s="184" t="str">
        <f ca="1">HYPERLINK("#"&amp;CELL("address",FBT_emi!$B$2),MID(CELL("filename",FBT_emi!$B$2),FIND("]",CELL("filename",FBT_emi!$B$2))+1,256))</f>
        <v>FBT_emi</v>
      </c>
      <c r="D36" s="190" t="s">
        <v>19</v>
      </c>
    </row>
    <row r="37" spans="2:4" ht="5.0999999999999996" customHeight="1" x14ac:dyDescent="0.3">
      <c r="B37" s="187"/>
      <c r="D37" s="185"/>
    </row>
    <row r="38" spans="2:4" x14ac:dyDescent="0.3">
      <c r="B38" s="183" t="str">
        <f ca="1">HYPERLINK("#"&amp;CELL("address",TRE!$B$2),MID(CELL("filename",TRE!$B$2),FIND("]",CELL("filename",TRE!$B$2))+1,256))</f>
        <v>TRE</v>
      </c>
      <c r="D38" s="189" t="s">
        <v>25</v>
      </c>
    </row>
    <row r="39" spans="2:4" x14ac:dyDescent="0.3">
      <c r="B39" s="184" t="str">
        <f ca="1">HYPERLINK("#"&amp;CELL("address",TRE_fec!$B$2),MID(CELL("filename",TRE_fec!$B$2),FIND("]",CELL("filename",TRE_fec!$B$2))+1,256))</f>
        <v>TRE_fec</v>
      </c>
      <c r="D39" s="190" t="s">
        <v>17</v>
      </c>
    </row>
    <row r="40" spans="2:4" x14ac:dyDescent="0.3">
      <c r="B40" s="184" t="str">
        <f ca="1">HYPERLINK("#"&amp;CELL("address",TRE_ued!$B$2),MID(CELL("filename",TRE_ued!$B$2),FIND("]",CELL("filename",TRE_ued!$B$2))+1,256))</f>
        <v>TRE_ued</v>
      </c>
      <c r="D40" s="190" t="s">
        <v>18</v>
      </c>
    </row>
    <row r="41" spans="2:4" x14ac:dyDescent="0.3">
      <c r="B41" s="184" t="str">
        <f ca="1">HYPERLINK("#"&amp;CELL("address",TRE_emi!$B$2),MID(CELL("filename",TRE_emi!$B$2),FIND("]",CELL("filename",TRE_emi!$B$2))+1,256))</f>
        <v>TRE_emi</v>
      </c>
      <c r="D41" s="190" t="s">
        <v>19</v>
      </c>
    </row>
    <row r="42" spans="2:4" ht="5.0999999999999996" customHeight="1" x14ac:dyDescent="0.3">
      <c r="B42" s="187"/>
      <c r="D42" s="185"/>
    </row>
    <row r="43" spans="2:4" x14ac:dyDescent="0.3">
      <c r="B43" s="183" t="str">
        <f ca="1">HYPERLINK("#"&amp;CELL("address",MAE!$B$2),MID(CELL("filename",MAE!$B$2),FIND("]",CELL("filename",MAE!$B$2))+1,256))</f>
        <v>MAE</v>
      </c>
      <c r="D43" s="189" t="s">
        <v>26</v>
      </c>
    </row>
    <row r="44" spans="2:4" x14ac:dyDescent="0.3">
      <c r="B44" s="184" t="str">
        <f ca="1">HYPERLINK("#"&amp;CELL("address",MAE_fec!$B$2),MID(CELL("filename",MAE_fec!$B$2),FIND("]",CELL("filename",MAE_fec!$B$2))+1,256))</f>
        <v>MAE_fec</v>
      </c>
      <c r="D44" s="190" t="s">
        <v>17</v>
      </c>
    </row>
    <row r="45" spans="2:4" x14ac:dyDescent="0.3">
      <c r="B45" s="184" t="str">
        <f ca="1">HYPERLINK("#"&amp;CELL("address",MAE_ued!$B$2),MID(CELL("filename",MAE_ued!$B$2),FIND("]",CELL("filename",MAE_ued!$B$2))+1,256))</f>
        <v>MAE_ued</v>
      </c>
      <c r="D45" s="190" t="s">
        <v>18</v>
      </c>
    </row>
    <row r="46" spans="2:4" x14ac:dyDescent="0.3">
      <c r="B46" s="184" t="str">
        <f ca="1">HYPERLINK("#"&amp;CELL("address",MAE_emi!$B$2),MID(CELL("filename",MAE_emi!$B$2),FIND("]",CELL("filename",MAE_emi!$B$2))+1,256))</f>
        <v>MAE_emi</v>
      </c>
      <c r="D46" s="190" t="s">
        <v>19</v>
      </c>
    </row>
    <row r="47" spans="2:4" ht="5.0999999999999996" customHeight="1" x14ac:dyDescent="0.3">
      <c r="B47" s="187"/>
      <c r="D47" s="185"/>
    </row>
    <row r="48" spans="2:4" x14ac:dyDescent="0.3">
      <c r="B48" s="183" t="str">
        <f ca="1">HYPERLINK("#"&amp;CELL("address",TEL!$B$2),MID(CELL("filename",TEL!$B$2),FIND("]",CELL("filename",TEL!$B$2))+1,256))</f>
        <v>TEL</v>
      </c>
      <c r="D48" s="189" t="s">
        <v>27</v>
      </c>
    </row>
    <row r="49" spans="2:4" x14ac:dyDescent="0.3">
      <c r="B49" s="184" t="str">
        <f ca="1">HYPERLINK("#"&amp;CELL("address",TEL_fec!$B$2),MID(CELL("filename",TEL_fec!$B$2),FIND("]",CELL("filename",TEL_fec!$B$2))+1,256))</f>
        <v>TEL_fec</v>
      </c>
      <c r="D49" s="190" t="s">
        <v>17</v>
      </c>
    </row>
    <row r="50" spans="2:4" x14ac:dyDescent="0.3">
      <c r="B50" s="184" t="str">
        <f ca="1">HYPERLINK("#"&amp;CELL("address",TEL_ued!$B$2),MID(CELL("filename",TEL_ued!$B$2),FIND("]",CELL("filename",TEL_ued!$B$2))+1,256))</f>
        <v>TEL_ued</v>
      </c>
      <c r="D50" s="190" t="s">
        <v>18</v>
      </c>
    </row>
    <row r="51" spans="2:4" x14ac:dyDescent="0.3">
      <c r="B51" s="184" t="str">
        <f ca="1">HYPERLINK("#"&amp;CELL("address",TEL_emi!$B$2),MID(CELL("filename",TEL_emi!$B$2),FIND("]",CELL("filename",TEL_emi!$B$2))+1,256))</f>
        <v>TEL_emi</v>
      </c>
      <c r="D51" s="190" t="s">
        <v>19</v>
      </c>
    </row>
    <row r="52" spans="2:4" ht="5.0999999999999996" customHeight="1" x14ac:dyDescent="0.3">
      <c r="B52" s="187"/>
      <c r="D52" s="185"/>
    </row>
    <row r="53" spans="2:4" x14ac:dyDescent="0.3">
      <c r="B53" s="183" t="str">
        <f ca="1">HYPERLINK("#"&amp;CELL("address",WWP!$B$2),MID(CELL("filename",WWP!$B$2),FIND("]",CELL("filename",WWP!$B$2))+1,256))</f>
        <v>WWP</v>
      </c>
      <c r="D53" s="189" t="s">
        <v>28</v>
      </c>
    </row>
    <row r="54" spans="2:4" x14ac:dyDescent="0.3">
      <c r="B54" s="184" t="str">
        <f ca="1">HYPERLINK("#"&amp;CELL("address",WWP_fec!$B$2),MID(CELL("filename",WWP_fec!$B$2),FIND("]",CELL("filename",WWP_fec!$B$2))+1,256))</f>
        <v>WWP_fec</v>
      </c>
      <c r="D54" s="190" t="s">
        <v>17</v>
      </c>
    </row>
    <row r="55" spans="2:4" x14ac:dyDescent="0.3">
      <c r="B55" s="184" t="str">
        <f ca="1">HYPERLINK("#"&amp;CELL("address",WWP_ued!$B$2),MID(CELL("filename",WWP_ued!$B$2),FIND("]",CELL("filename",WWP_ued!$B$2))+1,256))</f>
        <v>WWP_ued</v>
      </c>
      <c r="D55" s="190" t="s">
        <v>18</v>
      </c>
    </row>
    <row r="56" spans="2:4" x14ac:dyDescent="0.3">
      <c r="B56" s="184" t="str">
        <f ca="1">HYPERLINK("#"&amp;CELL("address",WWP_emi!$B$2),MID(CELL("filename",WWP_emi!$B$2),FIND("]",CELL("filename",WWP_emi!$B$2))+1,256))</f>
        <v>WWP_emi</v>
      </c>
      <c r="D56" s="190" t="s">
        <v>19</v>
      </c>
    </row>
    <row r="57" spans="2:4" ht="5.0999999999999996" customHeight="1" x14ac:dyDescent="0.3">
      <c r="B57" s="187"/>
      <c r="D57" s="185"/>
    </row>
    <row r="58" spans="2:4" x14ac:dyDescent="0.3">
      <c r="B58" s="183" t="str">
        <f ca="1">HYPERLINK("#"&amp;CELL("address",OIS!$B$2),MID(CELL("filename",OIS!$B$2),FIND("]",CELL("filename",OIS!$B$2))+1,256))</f>
        <v>OIS</v>
      </c>
      <c r="D58" s="189" t="s">
        <v>29</v>
      </c>
    </row>
    <row r="59" spans="2:4" x14ac:dyDescent="0.3">
      <c r="B59" s="184" t="str">
        <f ca="1">HYPERLINK("#"&amp;CELL("address",OIS_fec!$B$2),MID(CELL("filename",OIS_fec!$B$2),FIND("]",CELL("filename",OIS_fec!$B$2))+1,256))</f>
        <v>OIS_fec</v>
      </c>
      <c r="D59" s="190" t="s">
        <v>17</v>
      </c>
    </row>
    <row r="60" spans="2:4" x14ac:dyDescent="0.3">
      <c r="B60" s="184" t="str">
        <f ca="1">HYPERLINK("#"&amp;CELL("address",OIS_ued!$B$2),MID(CELL("filename",OIS_ued!$B$2),FIND("]",CELL("filename",OIS_ued!$B$2))+1,256))</f>
        <v>OIS_ued</v>
      </c>
      <c r="D60" s="190" t="s">
        <v>18</v>
      </c>
    </row>
    <row r="61" spans="2:4" x14ac:dyDescent="0.3">
      <c r="B61" s="184" t="str">
        <f ca="1">HYPERLINK("#"&amp;CELL("address",OIS_emi!$B$2),MID(CELL("filename",OIS_emi!$B$2),FIND("]",CELL("filename",OIS_emi!$B$2))+1,256))</f>
        <v>OIS_emi</v>
      </c>
      <c r="D61" s="190" t="s">
        <v>19</v>
      </c>
    </row>
  </sheetData>
  <pageMargins left="0.39370078740157483" right="0.39370078740157483" top="0.39370078740157483" bottom="0.39370078740157483" header="0.31496062992125978" footer="0.31496062992125978"/>
  <pageSetup paperSize="9" scale="9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4">
    <pageSetUpPr fitToPage="1"/>
  </sheetPr>
  <dimension ref="A1:CY180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34" width="9.109375" style="1" hidden="1" customWidth="1"/>
    <col min="35" max="103" width="13" style="1" hidden="1" customWidth="1"/>
    <col min="104" max="104" width="2.6640625" style="1" customWidth="1"/>
    <col min="105" max="107" width="9.109375" style="1" customWidth="1"/>
    <col min="108" max="16384" width="9.109375" style="1"/>
  </cols>
  <sheetData>
    <row r="1" spans="1:23" ht="15" customHeight="1" x14ac:dyDescent="0.3">
      <c r="A1" s="9" t="str">
        <f>index!$A$1&amp;": Industry Summary"</f>
        <v>DK: Industry Summary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</row>
    <row r="3" spans="1:23" ht="12" customHeight="1" x14ac:dyDescent="0.3">
      <c r="A3" s="30" t="s">
        <v>55</v>
      </c>
      <c r="B3" s="205">
        <f>ISI!B$3+NFM!B$3+CHI!B$3+NMM!B$3+PPA!B$3+FBT!B$3+TRE!B$3+MAE!B$3+TEL!B$3+WWP!B$3+OIS!B$3</f>
        <v>50970.222113741765</v>
      </c>
      <c r="C3" s="205">
        <f>ISI!C$3+NFM!C$3+CHI!C$3+NMM!C$3+PPA!C$3+FBT!C$3+TRE!C$3+MAE!C$3+TEL!C$3+WWP!C$3+OIS!C$3</f>
        <v>49353.788750843487</v>
      </c>
      <c r="D3" s="205">
        <f>ISI!D$3+NFM!D$3+CHI!D$3+NMM!D$3+PPA!D$3+FBT!D$3+TRE!D$3+MAE!D$3+TEL!D$3+WWP!D$3+OIS!D$3</f>
        <v>49168.279278581933</v>
      </c>
      <c r="E3" s="205">
        <f>ISI!E$3+NFM!E$3+CHI!E$3+NMM!E$3+PPA!E$3+FBT!E$3+TRE!E$3+MAE!E$3+TEL!E$3+WWP!E$3+OIS!E$3</f>
        <v>48066.40426612494</v>
      </c>
      <c r="F3" s="205">
        <f>ISI!F$3+NFM!F$3+CHI!F$3+NMM!F$3+PPA!F$3+FBT!F$3+TRE!F$3+MAE!F$3+TEL!F$3+WWP!F$3+OIS!F$3</f>
        <v>49112.293892135334</v>
      </c>
      <c r="G3" s="205">
        <f>ISI!G$3+NFM!G$3+CHI!G$3+NMM!G$3+PPA!G$3+FBT!G$3+TRE!G$3+MAE!G$3+TEL!G$3+WWP!G$3+OIS!G$3</f>
        <v>50617.944219251018</v>
      </c>
      <c r="H3" s="205">
        <f>ISI!H$3+NFM!H$3+CHI!H$3+NMM!H$3+PPA!H$3+FBT!H$3+TRE!H$3+MAE!H$3+TEL!H$3+WWP!H$3+OIS!H$3</f>
        <v>53916.62316708584</v>
      </c>
      <c r="I3" s="205">
        <f>ISI!I$3+NFM!I$3+CHI!I$3+NMM!I$3+PPA!I$3+FBT!I$3+TRE!I$3+MAE!I$3+TEL!I$3+WWP!I$3+OIS!I$3</f>
        <v>53444.107367376841</v>
      </c>
      <c r="J3" s="205">
        <f>ISI!J$3+NFM!J$3+CHI!J$3+NMM!J$3+PPA!J$3+FBT!J$3+TRE!J$3+MAE!J$3+TEL!J$3+WWP!J$3+OIS!J$3</f>
        <v>53742.917612822144</v>
      </c>
      <c r="K3" s="205">
        <f>ISI!K$3+NFM!K$3+CHI!K$3+NMM!K$3+PPA!K$3+FBT!K$3+TRE!K$3+MAE!K$3+TEL!K$3+WWP!K$3+OIS!K$3</f>
        <v>44670.089662043072</v>
      </c>
      <c r="L3" s="205">
        <f>ISI!L$3+NFM!L$3+CHI!L$3+NMM!L$3+PPA!L$3+FBT!L$3+TRE!L$3+MAE!L$3+TEL!L$3+WWP!L$3+OIS!L$3</f>
        <v>44215.450470973417</v>
      </c>
      <c r="M3" s="205">
        <f>ISI!M$3+NFM!M$3+CHI!M$3+NMM!M$3+PPA!M$3+FBT!M$3+TRE!M$3+MAE!M$3+TEL!M$3+WWP!M$3+OIS!M$3</f>
        <v>46777.70389369136</v>
      </c>
      <c r="N3" s="205">
        <f>ISI!N$3+NFM!N$3+CHI!N$3+NMM!N$3+PPA!N$3+FBT!N$3+TRE!N$3+MAE!N$3+TEL!N$3+WWP!N$3+OIS!N$3</f>
        <v>47136.959789165936</v>
      </c>
      <c r="O3" s="205">
        <f>ISI!O$3+NFM!O$3+CHI!O$3+NMM!O$3+PPA!O$3+FBT!O$3+TRE!O$3+MAE!O$3+TEL!O$3+WWP!O$3+OIS!O$3</f>
        <v>47166.58165867591</v>
      </c>
      <c r="P3" s="205">
        <f>ISI!P$3+NFM!P$3+CHI!P$3+NMM!P$3+PPA!P$3+FBT!P$3+TRE!P$3+MAE!P$3+TEL!P$3+WWP!P$3+OIS!P$3</f>
        <v>47087.347398483544</v>
      </c>
      <c r="Q3" s="205">
        <f>ISI!Q$3+NFM!Q$3+CHI!Q$3+NMM!Q$3+PPA!Q$3+FBT!Q$3+TRE!Q$3+MAE!Q$3+TEL!Q$3+WWP!Q$3+OIS!Q$3</f>
        <v>47424.4</v>
      </c>
      <c r="R3" s="205">
        <f>ISI!R$3+NFM!R$3+CHI!R$3+NMM!R$3+PPA!R$3+FBT!R$3+TRE!R$3+MAE!R$3+TEL!R$3+WWP!R$3+OIS!R$3</f>
        <v>51159.942291428291</v>
      </c>
      <c r="S3" s="205">
        <f>ISI!S$3+NFM!S$3+CHI!S$3+NMM!S$3+PPA!S$3+FBT!S$3+TRE!S$3+MAE!S$3+TEL!S$3+WWP!S$3+OIS!S$3</f>
        <v>53356.015081889942</v>
      </c>
      <c r="T3" s="205">
        <f>ISI!T$3+NFM!T$3+CHI!T$3+NMM!T$3+PPA!T$3+FBT!T$3+TRE!T$3+MAE!T$3+TEL!T$3+WWP!T$3+OIS!T$3</f>
        <v>55266.913990041976</v>
      </c>
      <c r="U3" s="205">
        <f>ISI!U$3+NFM!U$3+CHI!U$3+NMM!U$3+PPA!U$3+FBT!U$3+TRE!U$3+MAE!U$3+TEL!U$3+WWP!U$3+OIS!U$3</f>
        <v>55551.311359975298</v>
      </c>
      <c r="V3" s="205">
        <f>ISI!V$3+NFM!V$3+CHI!V$3+NMM!V$3+PPA!V$3+FBT!V$3+TRE!V$3+MAE!V$3+TEL!V$3+WWP!V$3+OIS!V$3</f>
        <v>51744.582317955617</v>
      </c>
      <c r="W3" s="205">
        <f>ISI!W$3+NFM!W$3+CHI!W$3+NMM!W$3+PPA!W$3+FBT!W$3+TRE!W$3+MAE!W$3+TEL!W$3+WWP!W$3+OIS!W$3</f>
        <v>54500.416209117022</v>
      </c>
    </row>
    <row r="4" spans="1:23" ht="12" customHeight="1" x14ac:dyDescent="0.3">
      <c r="A4" s="12" t="s">
        <v>16</v>
      </c>
      <c r="B4" s="206">
        <f>ISI!B$3</f>
        <v>698.88536327394036</v>
      </c>
      <c r="C4" s="206">
        <f>ISI!C$3</f>
        <v>633.64162002672708</v>
      </c>
      <c r="D4" s="206">
        <f>ISI!D$3</f>
        <v>534.35508424284649</v>
      </c>
      <c r="E4" s="206">
        <f>ISI!E$3</f>
        <v>452.6409344845099</v>
      </c>
      <c r="F4" s="206">
        <f>ISI!F$3</f>
        <v>464.8825696951651</v>
      </c>
      <c r="G4" s="206">
        <f>ISI!G$3</f>
        <v>425.55508500211749</v>
      </c>
      <c r="H4" s="206">
        <f>ISI!H$3</f>
        <v>486.99757984150341</v>
      </c>
      <c r="I4" s="206">
        <f>ISI!I$3</f>
        <v>555.29281487548019</v>
      </c>
      <c r="J4" s="206">
        <f>ISI!J$3</f>
        <v>497.03476708040301</v>
      </c>
      <c r="K4" s="206">
        <f>ISI!K$3</f>
        <v>272.16097566315972</v>
      </c>
      <c r="L4" s="206">
        <f>ISI!L$3</f>
        <v>249.7377594592017</v>
      </c>
      <c r="M4" s="206">
        <f>ISI!M$3</f>
        <v>308.41328646971277</v>
      </c>
      <c r="N4" s="206">
        <f>ISI!N$3</f>
        <v>301.32388972389788</v>
      </c>
      <c r="O4" s="206">
        <f>ISI!O$3</f>
        <v>308.06895848209729</v>
      </c>
      <c r="P4" s="206">
        <f>ISI!P$3</f>
        <v>329.13658212827579</v>
      </c>
      <c r="Q4" s="206">
        <f>ISI!Q$3</f>
        <v>403.39999999999992</v>
      </c>
      <c r="R4" s="206">
        <f>ISI!R$3</f>
        <v>398.68663250584552</v>
      </c>
      <c r="S4" s="206">
        <f>ISI!S$3</f>
        <v>401.98735320686552</v>
      </c>
      <c r="T4" s="206">
        <f>ISI!T$3</f>
        <v>379.38104071072928</v>
      </c>
      <c r="U4" s="206">
        <f>ISI!U$3</f>
        <v>439.7565375080784</v>
      </c>
      <c r="V4" s="206">
        <f>ISI!V$3</f>
        <v>343.6878518808997</v>
      </c>
      <c r="W4" s="206">
        <f>ISI!W$3</f>
        <v>346.93739741942562</v>
      </c>
    </row>
    <row r="5" spans="1:23" ht="12" customHeight="1" x14ac:dyDescent="0.3">
      <c r="A5" s="13" t="s">
        <v>20</v>
      </c>
      <c r="B5" s="207">
        <f>NFM!B$3</f>
        <v>0</v>
      </c>
      <c r="C5" s="207">
        <f>NFM!C$3</f>
        <v>0</v>
      </c>
      <c r="D5" s="207">
        <f>NFM!D$3</f>
        <v>0</v>
      </c>
      <c r="E5" s="207">
        <f>NFM!E$3</f>
        <v>0</v>
      </c>
      <c r="F5" s="207">
        <f>NFM!F$3</f>
        <v>0</v>
      </c>
      <c r="G5" s="207">
        <f>NFM!G$3</f>
        <v>0</v>
      </c>
      <c r="H5" s="207">
        <f>NFM!H$3</f>
        <v>0</v>
      </c>
      <c r="I5" s="207">
        <f>NFM!I$3</f>
        <v>0</v>
      </c>
      <c r="J5" s="207">
        <f>NFM!J$3</f>
        <v>0</v>
      </c>
      <c r="K5" s="207">
        <f>NFM!K$3</f>
        <v>0</v>
      </c>
      <c r="L5" s="207">
        <f>NFM!L$3</f>
        <v>0</v>
      </c>
      <c r="M5" s="207">
        <f>NFM!M$3</f>
        <v>0</v>
      </c>
      <c r="N5" s="207">
        <f>NFM!N$3</f>
        <v>0</v>
      </c>
      <c r="O5" s="207">
        <f>NFM!O$3</f>
        <v>0</v>
      </c>
      <c r="P5" s="207">
        <f>NFM!P$3</f>
        <v>0</v>
      </c>
      <c r="Q5" s="207">
        <f>NFM!Q$3</f>
        <v>0</v>
      </c>
      <c r="R5" s="207">
        <f>NFM!R$3</f>
        <v>0</v>
      </c>
      <c r="S5" s="207">
        <f>NFM!S$3</f>
        <v>0</v>
      </c>
      <c r="T5" s="207">
        <f>NFM!T$3</f>
        <v>0</v>
      </c>
      <c r="U5" s="207">
        <f>NFM!U$3</f>
        <v>0</v>
      </c>
      <c r="V5" s="207">
        <f>NFM!V$3</f>
        <v>0</v>
      </c>
      <c r="W5" s="207">
        <f>NFM!W$3</f>
        <v>0</v>
      </c>
    </row>
    <row r="6" spans="1:23" ht="12" customHeight="1" x14ac:dyDescent="0.3">
      <c r="A6" s="14" t="s">
        <v>43</v>
      </c>
      <c r="B6" s="206">
        <f>NFM!B$4</f>
        <v>0</v>
      </c>
      <c r="C6" s="206">
        <f>NFM!C$4</f>
        <v>0</v>
      </c>
      <c r="D6" s="206">
        <f>NFM!D$4</f>
        <v>0</v>
      </c>
      <c r="E6" s="206">
        <f>NFM!E$4</f>
        <v>0</v>
      </c>
      <c r="F6" s="206">
        <f>NFM!F$4</f>
        <v>0</v>
      </c>
      <c r="G6" s="206">
        <f>NFM!G$4</f>
        <v>0</v>
      </c>
      <c r="H6" s="206">
        <f>NFM!H$4</f>
        <v>0</v>
      </c>
      <c r="I6" s="206">
        <f>NFM!I$4</f>
        <v>0</v>
      </c>
      <c r="J6" s="206">
        <f>NFM!J$4</f>
        <v>0</v>
      </c>
      <c r="K6" s="206">
        <f>NFM!K$4</f>
        <v>0</v>
      </c>
      <c r="L6" s="206">
        <f>NFM!L$4</f>
        <v>0</v>
      </c>
      <c r="M6" s="206">
        <f>NFM!M$4</f>
        <v>0</v>
      </c>
      <c r="N6" s="206">
        <f>NFM!N$4</f>
        <v>0</v>
      </c>
      <c r="O6" s="206">
        <f>NFM!O$4</f>
        <v>0</v>
      </c>
      <c r="P6" s="206">
        <f>NFM!P$4</f>
        <v>0</v>
      </c>
      <c r="Q6" s="206">
        <f>NFM!Q$4</f>
        <v>0</v>
      </c>
      <c r="R6" s="206">
        <f>NFM!R$4</f>
        <v>0</v>
      </c>
      <c r="S6" s="206">
        <f>NFM!S$4</f>
        <v>0</v>
      </c>
      <c r="T6" s="206">
        <f>NFM!T$4</f>
        <v>0</v>
      </c>
      <c r="U6" s="206">
        <f>NFM!U$4</f>
        <v>0</v>
      </c>
      <c r="V6" s="206">
        <f>NFM!V$4</f>
        <v>0</v>
      </c>
      <c r="W6" s="206">
        <f>NFM!W$4</f>
        <v>0</v>
      </c>
    </row>
    <row r="7" spans="1:23" ht="12" customHeight="1" x14ac:dyDescent="0.3">
      <c r="A7" s="14" t="s">
        <v>56</v>
      </c>
      <c r="B7" s="206">
        <f>NFM!B$5</f>
        <v>0</v>
      </c>
      <c r="C7" s="206">
        <f>NFM!C$5</f>
        <v>0</v>
      </c>
      <c r="D7" s="206">
        <f>NFM!D$5</f>
        <v>0</v>
      </c>
      <c r="E7" s="206">
        <f>NFM!E$5</f>
        <v>0</v>
      </c>
      <c r="F7" s="206">
        <f>NFM!F$5</f>
        <v>0</v>
      </c>
      <c r="G7" s="206">
        <f>NFM!G$5</f>
        <v>0</v>
      </c>
      <c r="H7" s="206">
        <f>NFM!H$5</f>
        <v>0</v>
      </c>
      <c r="I7" s="206">
        <f>NFM!I$5</f>
        <v>0</v>
      </c>
      <c r="J7" s="206">
        <f>NFM!J$5</f>
        <v>0</v>
      </c>
      <c r="K7" s="206">
        <f>NFM!K$5</f>
        <v>0</v>
      </c>
      <c r="L7" s="206">
        <f>NFM!L$5</f>
        <v>0</v>
      </c>
      <c r="M7" s="206">
        <f>NFM!M$5</f>
        <v>0</v>
      </c>
      <c r="N7" s="206">
        <f>NFM!N$5</f>
        <v>0</v>
      </c>
      <c r="O7" s="206">
        <f>NFM!O$5</f>
        <v>0</v>
      </c>
      <c r="P7" s="206">
        <f>NFM!P$5</f>
        <v>0</v>
      </c>
      <c r="Q7" s="206">
        <f>NFM!Q$5</f>
        <v>0</v>
      </c>
      <c r="R7" s="206">
        <f>NFM!R$5</f>
        <v>0</v>
      </c>
      <c r="S7" s="206">
        <f>NFM!S$5</f>
        <v>0</v>
      </c>
      <c r="T7" s="206">
        <f>NFM!T$5</f>
        <v>0</v>
      </c>
      <c r="U7" s="206">
        <f>NFM!U$5</f>
        <v>0</v>
      </c>
      <c r="V7" s="206">
        <f>NFM!V$5</f>
        <v>0</v>
      </c>
      <c r="W7" s="206">
        <f>NFM!W$5</f>
        <v>0</v>
      </c>
    </row>
    <row r="8" spans="1:23" ht="12" customHeight="1" x14ac:dyDescent="0.3">
      <c r="A8" s="14" t="s">
        <v>45</v>
      </c>
      <c r="B8" s="206">
        <f>NFM!B$8</f>
        <v>0</v>
      </c>
      <c r="C8" s="206">
        <f>NFM!C$8</f>
        <v>0</v>
      </c>
      <c r="D8" s="206">
        <f>NFM!D$8</f>
        <v>0</v>
      </c>
      <c r="E8" s="206">
        <f>NFM!E$8</f>
        <v>0</v>
      </c>
      <c r="F8" s="206">
        <f>NFM!F$8</f>
        <v>0</v>
      </c>
      <c r="G8" s="206">
        <f>NFM!G$8</f>
        <v>0</v>
      </c>
      <c r="H8" s="206">
        <f>NFM!H$8</f>
        <v>0</v>
      </c>
      <c r="I8" s="206">
        <f>NFM!I$8</f>
        <v>0</v>
      </c>
      <c r="J8" s="206">
        <f>NFM!J$8</f>
        <v>0</v>
      </c>
      <c r="K8" s="206">
        <f>NFM!K$8</f>
        <v>0</v>
      </c>
      <c r="L8" s="206">
        <f>NFM!L$8</f>
        <v>0</v>
      </c>
      <c r="M8" s="206">
        <f>NFM!M$8</f>
        <v>0</v>
      </c>
      <c r="N8" s="206">
        <f>NFM!N$8</f>
        <v>0</v>
      </c>
      <c r="O8" s="206">
        <f>NFM!O$8</f>
        <v>0</v>
      </c>
      <c r="P8" s="206">
        <f>NFM!P$8</f>
        <v>0</v>
      </c>
      <c r="Q8" s="206">
        <f>NFM!Q$8</f>
        <v>0</v>
      </c>
      <c r="R8" s="206">
        <f>NFM!R$8</f>
        <v>0</v>
      </c>
      <c r="S8" s="206">
        <f>NFM!S$8</f>
        <v>0</v>
      </c>
      <c r="T8" s="206">
        <f>NFM!T$8</f>
        <v>0</v>
      </c>
      <c r="U8" s="206">
        <f>NFM!U$8</f>
        <v>0</v>
      </c>
      <c r="V8" s="206">
        <f>NFM!V$8</f>
        <v>0</v>
      </c>
      <c r="W8" s="206">
        <f>NFM!W$8</f>
        <v>0</v>
      </c>
    </row>
    <row r="9" spans="1:23" ht="12" customHeight="1" x14ac:dyDescent="0.3">
      <c r="A9" s="13" t="s">
        <v>21</v>
      </c>
      <c r="B9" s="207">
        <f>CHI!B$3</f>
        <v>4809.209991050363</v>
      </c>
      <c r="C9" s="207">
        <f>CHI!C$3</f>
        <v>5172.0716071924753</v>
      </c>
      <c r="D9" s="207">
        <f>CHI!D$3</f>
        <v>4619.1655700905649</v>
      </c>
      <c r="E9" s="207">
        <f>CHI!E$3</f>
        <v>5130.3961401726756</v>
      </c>
      <c r="F9" s="207">
        <f>CHI!F$3</f>
        <v>5002.4193248222728</v>
      </c>
      <c r="G9" s="207">
        <f>CHI!G$3</f>
        <v>5148.2848327182528</v>
      </c>
      <c r="H9" s="207">
        <f>CHI!H$3</f>
        <v>4901.651402268305</v>
      </c>
      <c r="I9" s="207">
        <f>CHI!I$3</f>
        <v>4560.1144267703276</v>
      </c>
      <c r="J9" s="207">
        <f>CHI!J$3</f>
        <v>4916.6648294715487</v>
      </c>
      <c r="K9" s="207">
        <f>CHI!K$3</f>
        <v>5407.0919501220678</v>
      </c>
      <c r="L9" s="207">
        <f>CHI!L$3</f>
        <v>6583.7739327604659</v>
      </c>
      <c r="M9" s="207">
        <f>CHI!M$3</f>
        <v>6859.187486146734</v>
      </c>
      <c r="N9" s="207">
        <f>CHI!N$3</f>
        <v>8169.7173093948813</v>
      </c>
      <c r="O9" s="207">
        <f>CHI!O$3</f>
        <v>8587.0651841273084</v>
      </c>
      <c r="P9" s="207">
        <f>CHI!P$3</f>
        <v>9084.893706884417</v>
      </c>
      <c r="Q9" s="207">
        <f>CHI!Q$3</f>
        <v>10491.7</v>
      </c>
      <c r="R9" s="207">
        <f>CHI!R$3</f>
        <v>11430.277100641761</v>
      </c>
      <c r="S9" s="207">
        <f>CHI!S$3</f>
        <v>12315.20757236558</v>
      </c>
      <c r="T9" s="207">
        <f>CHI!T$3</f>
        <v>13700.673630772235</v>
      </c>
      <c r="U9" s="207">
        <f>CHI!U$3</f>
        <v>13795.371897637717</v>
      </c>
      <c r="V9" s="207">
        <f>CHI!V$3</f>
        <v>14008.477820415867</v>
      </c>
      <c r="W9" s="207">
        <f>CHI!W$3</f>
        <v>15590.816159021757</v>
      </c>
    </row>
    <row r="10" spans="1:23" ht="12" customHeight="1" x14ac:dyDescent="0.3">
      <c r="A10" s="14" t="s">
        <v>57</v>
      </c>
      <c r="B10" s="206">
        <f>CHI!B$5</f>
        <v>0</v>
      </c>
      <c r="C10" s="206">
        <f>CHI!C$5</f>
        <v>0</v>
      </c>
      <c r="D10" s="206">
        <f>CHI!D$5</f>
        <v>0</v>
      </c>
      <c r="E10" s="206">
        <f>CHI!E$5</f>
        <v>0</v>
      </c>
      <c r="F10" s="206">
        <f>CHI!F$5</f>
        <v>0</v>
      </c>
      <c r="G10" s="206">
        <f>CHI!G$5</f>
        <v>0</v>
      </c>
      <c r="H10" s="206">
        <f>CHI!H$5</f>
        <v>0</v>
      </c>
      <c r="I10" s="206">
        <f>CHI!I$5</f>
        <v>0</v>
      </c>
      <c r="J10" s="206">
        <f>CHI!J$5</f>
        <v>0</v>
      </c>
      <c r="K10" s="206">
        <f>CHI!K$5</f>
        <v>0</v>
      </c>
      <c r="L10" s="206">
        <f>CHI!L$5</f>
        <v>0</v>
      </c>
      <c r="M10" s="206">
        <f>CHI!M$5</f>
        <v>0</v>
      </c>
      <c r="N10" s="206">
        <f>CHI!N$5</f>
        <v>0</v>
      </c>
      <c r="O10" s="206">
        <f>CHI!O$5</f>
        <v>0</v>
      </c>
      <c r="P10" s="206">
        <f>CHI!P$5</f>
        <v>0</v>
      </c>
      <c r="Q10" s="206">
        <f>CHI!Q$5</f>
        <v>0</v>
      </c>
      <c r="R10" s="206">
        <f>CHI!R$5</f>
        <v>0</v>
      </c>
      <c r="S10" s="206">
        <f>CHI!S$5</f>
        <v>0</v>
      </c>
      <c r="T10" s="206">
        <f>CHI!T$5</f>
        <v>0</v>
      </c>
      <c r="U10" s="206">
        <f>CHI!U$5</f>
        <v>0</v>
      </c>
      <c r="V10" s="206">
        <f>CHI!V$5</f>
        <v>0</v>
      </c>
      <c r="W10" s="206">
        <f>CHI!W$5</f>
        <v>0</v>
      </c>
    </row>
    <row r="11" spans="1:23" ht="12" customHeight="1" x14ac:dyDescent="0.3">
      <c r="A11" s="14" t="s">
        <v>47</v>
      </c>
      <c r="B11" s="206">
        <f>CHI!B$6</f>
        <v>1679.0063189867931</v>
      </c>
      <c r="C11" s="206">
        <f>CHI!C$6</f>
        <v>1666.468198838302</v>
      </c>
      <c r="D11" s="206">
        <f>CHI!D$6</f>
        <v>1511.2108780349361</v>
      </c>
      <c r="E11" s="206">
        <f>CHI!E$6</f>
        <v>1554.21533773489</v>
      </c>
      <c r="F11" s="206">
        <f>CHI!F$6</f>
        <v>1507.673602064491</v>
      </c>
      <c r="G11" s="206">
        <f>CHI!G$6</f>
        <v>1539.1130739911671</v>
      </c>
      <c r="H11" s="206">
        <f>CHI!H$6</f>
        <v>1482.465714421297</v>
      </c>
      <c r="I11" s="206">
        <f>CHI!I$6</f>
        <v>1394.1148650986811</v>
      </c>
      <c r="J11" s="206">
        <f>CHI!J$6</f>
        <v>1518.22130117507</v>
      </c>
      <c r="K11" s="206">
        <f>CHI!K$6</f>
        <v>1624.7550441741571</v>
      </c>
      <c r="L11" s="206">
        <f>CHI!L$6</f>
        <v>1712.986999226523</v>
      </c>
      <c r="M11" s="206">
        <f>CHI!M$6</f>
        <v>1655.32018196595</v>
      </c>
      <c r="N11" s="206">
        <f>CHI!N$6</f>
        <v>1997.776359406206</v>
      </c>
      <c r="O11" s="206">
        <f>CHI!O$6</f>
        <v>1921.248597368153</v>
      </c>
      <c r="P11" s="206">
        <f>CHI!P$6</f>
        <v>2116.2084431125681</v>
      </c>
      <c r="Q11" s="206">
        <f>CHI!Q$6</f>
        <v>2416.1999999999998</v>
      </c>
      <c r="R11" s="206">
        <f>CHI!R$6</f>
        <v>2534.6997661807868</v>
      </c>
      <c r="S11" s="206">
        <f>CHI!S$6</f>
        <v>2627.7443933859631</v>
      </c>
      <c r="T11" s="206">
        <f>CHI!T$6</f>
        <v>2630.0888411598162</v>
      </c>
      <c r="U11" s="206">
        <f>CHI!U$6</f>
        <v>2744.7405735451571</v>
      </c>
      <c r="V11" s="206">
        <f>CHI!V$6</f>
        <v>2701.1381567276362</v>
      </c>
      <c r="W11" s="206">
        <f>CHI!W$6</f>
        <v>2877.5320176593568</v>
      </c>
    </row>
    <row r="12" spans="1:23" ht="12" customHeight="1" x14ac:dyDescent="0.3">
      <c r="A12" s="14" t="s">
        <v>48</v>
      </c>
      <c r="B12" s="206">
        <f>CHI!B$7</f>
        <v>3130.2036720635701</v>
      </c>
      <c r="C12" s="206">
        <f>CHI!C$7</f>
        <v>3505.6034083541731</v>
      </c>
      <c r="D12" s="206">
        <f>CHI!D$7</f>
        <v>3107.954692055629</v>
      </c>
      <c r="E12" s="206">
        <f>CHI!E$7</f>
        <v>3576.180802437786</v>
      </c>
      <c r="F12" s="206">
        <f>CHI!F$7</f>
        <v>3494.745722757782</v>
      </c>
      <c r="G12" s="206">
        <f>CHI!G$7</f>
        <v>3609.1717587270859</v>
      </c>
      <c r="H12" s="206">
        <f>CHI!H$7</f>
        <v>3419.185687847008</v>
      </c>
      <c r="I12" s="206">
        <f>CHI!I$7</f>
        <v>3165.999561671646</v>
      </c>
      <c r="J12" s="206">
        <f>CHI!J$7</f>
        <v>3398.4435282964791</v>
      </c>
      <c r="K12" s="206">
        <f>CHI!K$7</f>
        <v>3782.336905947911</v>
      </c>
      <c r="L12" s="206">
        <f>CHI!L$7</f>
        <v>4870.7869335339428</v>
      </c>
      <c r="M12" s="206">
        <f>CHI!M$7</f>
        <v>5203.8673041807842</v>
      </c>
      <c r="N12" s="206">
        <f>CHI!N$7</f>
        <v>6171.9409499886751</v>
      </c>
      <c r="O12" s="206">
        <f>CHI!O$7</f>
        <v>6665.8165867591551</v>
      </c>
      <c r="P12" s="206">
        <f>CHI!P$7</f>
        <v>6968.6852637718484</v>
      </c>
      <c r="Q12" s="206">
        <f>CHI!Q$7</f>
        <v>8075.5</v>
      </c>
      <c r="R12" s="206">
        <f>CHI!R$7</f>
        <v>8895.5773344609734</v>
      </c>
      <c r="S12" s="206">
        <f>CHI!S$7</f>
        <v>9687.4631789796167</v>
      </c>
      <c r="T12" s="206">
        <f>CHI!T$7</f>
        <v>11070.58478961242</v>
      </c>
      <c r="U12" s="206">
        <f>CHI!U$7</f>
        <v>11050.631324092559</v>
      </c>
      <c r="V12" s="206">
        <f>CHI!V$7</f>
        <v>11307.33966368823</v>
      </c>
      <c r="W12" s="206">
        <f>CHI!W$7</f>
        <v>12713.284141362399</v>
      </c>
    </row>
    <row r="13" spans="1:23" ht="12" customHeight="1" x14ac:dyDescent="0.3">
      <c r="A13" s="13" t="s">
        <v>22</v>
      </c>
      <c r="B13" s="207">
        <f>NMM!B$3</f>
        <v>1608.2228188647518</v>
      </c>
      <c r="C13" s="207">
        <f>NMM!C$3</f>
        <v>1353.5505894494509</v>
      </c>
      <c r="D13" s="207">
        <f>NMM!D$3</f>
        <v>1401.8112857032286</v>
      </c>
      <c r="E13" s="207">
        <f>NMM!E$3</f>
        <v>1326.180802437786</v>
      </c>
      <c r="F13" s="207">
        <f>NMM!F$3</f>
        <v>1290.5547077579686</v>
      </c>
      <c r="G13" s="207">
        <f>NMM!G$3</f>
        <v>1342.0049609776756</v>
      </c>
      <c r="H13" s="207">
        <f>NMM!H$3</f>
        <v>1453.9932615194803</v>
      </c>
      <c r="I13" s="207">
        <f>NMM!I$3</f>
        <v>1542.4544080836977</v>
      </c>
      <c r="J13" s="207">
        <f>NMM!J$3</f>
        <v>1418.571838003483</v>
      </c>
      <c r="K13" s="207">
        <f>NMM!K$3</f>
        <v>1049.8888803739749</v>
      </c>
      <c r="L13" s="207">
        <f>NMM!L$3</f>
        <v>849.97721950857726</v>
      </c>
      <c r="M13" s="207">
        <f>NMM!M$3</f>
        <v>1032.4773334177723</v>
      </c>
      <c r="N13" s="207">
        <f>NMM!N$3</f>
        <v>994.15264880891107</v>
      </c>
      <c r="O13" s="207">
        <f>NMM!O$3</f>
        <v>982.45435070896667</v>
      </c>
      <c r="P13" s="207">
        <f>NMM!P$3</f>
        <v>1065.6463063896545</v>
      </c>
      <c r="Q13" s="207">
        <f>NMM!Q$3</f>
        <v>1090.1000000000001</v>
      </c>
      <c r="R13" s="207">
        <f>NMM!R$3</f>
        <v>1258.9423411770561</v>
      </c>
      <c r="S13" s="207">
        <f>NMM!S$3</f>
        <v>1343.6235811633478</v>
      </c>
      <c r="T13" s="207">
        <f>NMM!T$3</f>
        <v>1383.1885189885777</v>
      </c>
      <c r="U13" s="207">
        <f>NMM!U$3</f>
        <v>1413.7029641847769</v>
      </c>
      <c r="V13" s="207">
        <f>NMM!V$3</f>
        <v>1412.7522104889686</v>
      </c>
      <c r="W13" s="207">
        <f>NMM!W$3</f>
        <v>1516.0922547080486</v>
      </c>
    </row>
    <row r="14" spans="1:23" ht="12" customHeight="1" x14ac:dyDescent="0.3">
      <c r="A14" s="14" t="s">
        <v>49</v>
      </c>
      <c r="B14" s="206">
        <f>NMM!B$4</f>
        <v>598.04024875741197</v>
      </c>
      <c r="C14" s="206">
        <f>NMM!C$4</f>
        <v>565.4905280232532</v>
      </c>
      <c r="D14" s="206">
        <f>NMM!D$4</f>
        <v>587.50360601473733</v>
      </c>
      <c r="E14" s="206">
        <f>NMM!E$4</f>
        <v>525.98838132151889</v>
      </c>
      <c r="F14" s="206">
        <f>NMM!F$4</f>
        <v>535.36590025874807</v>
      </c>
      <c r="G14" s="206">
        <f>NMM!G$4</f>
        <v>518.52305302822447</v>
      </c>
      <c r="H14" s="206">
        <f>NMM!H$4</f>
        <v>718.01213499355902</v>
      </c>
      <c r="I14" s="206">
        <f>NMM!I$4</f>
        <v>694.02837489693809</v>
      </c>
      <c r="J14" s="206">
        <f>NMM!J$4</f>
        <v>761.32426814967585</v>
      </c>
      <c r="K14" s="206">
        <f>NMM!K$4</f>
        <v>506.08601396262247</v>
      </c>
      <c r="L14" s="206">
        <f>NMM!L$4</f>
        <v>396.99926823458088</v>
      </c>
      <c r="M14" s="206">
        <f>NMM!M$4</f>
        <v>499.52798596009762</v>
      </c>
      <c r="N14" s="206">
        <f>NMM!N$4</f>
        <v>512.52609592186627</v>
      </c>
      <c r="O14" s="206">
        <f>NMM!O$4</f>
        <v>497.43687980790128</v>
      </c>
      <c r="P14" s="206">
        <f>NMM!P$4</f>
        <v>541.15644451467745</v>
      </c>
      <c r="Q14" s="206">
        <f>NMM!Q$4</f>
        <v>591.69578892643142</v>
      </c>
      <c r="R14" s="206">
        <f>NMM!R$4</f>
        <v>701.60448339927791</v>
      </c>
      <c r="S14" s="206">
        <f>NMM!S$4</f>
        <v>779.37259030356745</v>
      </c>
      <c r="T14" s="206">
        <f>NMM!T$4</f>
        <v>820.90226150268336</v>
      </c>
      <c r="U14" s="206">
        <f>NMM!U$4</f>
        <v>864.29984535631638</v>
      </c>
      <c r="V14" s="206">
        <f>NMM!V$4</f>
        <v>854.68344301182651</v>
      </c>
      <c r="W14" s="206">
        <f>NMM!W$4</f>
        <v>902.71983084155215</v>
      </c>
    </row>
    <row r="15" spans="1:23" ht="12" customHeight="1" x14ac:dyDescent="0.3">
      <c r="A15" s="14" t="s">
        <v>50</v>
      </c>
      <c r="B15" s="206">
        <f>NMM!B$5</f>
        <v>864.49620417171673</v>
      </c>
      <c r="C15" s="206">
        <f>NMM!C$5</f>
        <v>649.26975060035375</v>
      </c>
      <c r="D15" s="206">
        <f>NMM!D$5</f>
        <v>674.99400669757222</v>
      </c>
      <c r="E15" s="206">
        <f>NMM!E$5</f>
        <v>676.17904659321414</v>
      </c>
      <c r="F15" s="206">
        <f>NMM!F$5</f>
        <v>637.86045117558797</v>
      </c>
      <c r="G15" s="206">
        <f>NMM!G$5</f>
        <v>713.1581161000048</v>
      </c>
      <c r="H15" s="206">
        <f>NMM!H$5</f>
        <v>586.38310472689795</v>
      </c>
      <c r="I15" s="206">
        <f>NMM!I$5</f>
        <v>684.93443927800809</v>
      </c>
      <c r="J15" s="206">
        <f>NMM!J$5</f>
        <v>472.24150489377371</v>
      </c>
      <c r="K15" s="206">
        <f>NMM!K$5</f>
        <v>408.13501399599909</v>
      </c>
      <c r="L15" s="206">
        <f>NMM!L$5</f>
        <v>336.69217400547387</v>
      </c>
      <c r="M15" s="206">
        <f>NMM!M$5</f>
        <v>408.14364254360868</v>
      </c>
      <c r="N15" s="206">
        <f>NMM!N$5</f>
        <v>368.86346842241198</v>
      </c>
      <c r="O15" s="206">
        <f>NMM!O$5</f>
        <v>363.11605118852339</v>
      </c>
      <c r="P15" s="206">
        <f>NMM!P$5</f>
        <v>387.80536532519392</v>
      </c>
      <c r="Q15" s="206">
        <f>NMM!Q$5</f>
        <v>384.37797448783027</v>
      </c>
      <c r="R15" s="206">
        <f>NMM!R$5</f>
        <v>436.26665673627201</v>
      </c>
      <c r="S15" s="206">
        <f>NMM!S$5</f>
        <v>444.02607550071411</v>
      </c>
      <c r="T15" s="206">
        <f>NMM!T$5</f>
        <v>443.10834766405901</v>
      </c>
      <c r="U15" s="206">
        <f>NMM!U$5</f>
        <v>448.22757663135138</v>
      </c>
      <c r="V15" s="206">
        <f>NMM!V$5</f>
        <v>460.12245952307768</v>
      </c>
      <c r="W15" s="206">
        <f>NMM!W$5</f>
        <v>509.95181079082988</v>
      </c>
    </row>
    <row r="16" spans="1:23" ht="12" customHeight="1" x14ac:dyDescent="0.3">
      <c r="A16" s="14" t="s">
        <v>58</v>
      </c>
      <c r="B16" s="206">
        <f>NMM!B$6</f>
        <v>145.6863659356232</v>
      </c>
      <c r="C16" s="206">
        <f>NMM!C$6</f>
        <v>138.7903108258437</v>
      </c>
      <c r="D16" s="206">
        <f>NMM!D$6</f>
        <v>139.313672990919</v>
      </c>
      <c r="E16" s="206">
        <f>NMM!E$6</f>
        <v>124.013374523053</v>
      </c>
      <c r="F16" s="206">
        <f>NMM!F$6</f>
        <v>117.3283563236326</v>
      </c>
      <c r="G16" s="206">
        <f>NMM!G$6</f>
        <v>110.32379184944659</v>
      </c>
      <c r="H16" s="206">
        <f>NMM!H$6</f>
        <v>149.59802179902309</v>
      </c>
      <c r="I16" s="206">
        <f>NMM!I$6</f>
        <v>163.49159390875141</v>
      </c>
      <c r="J16" s="206">
        <f>NMM!J$6</f>
        <v>185.0060649600334</v>
      </c>
      <c r="K16" s="206">
        <f>NMM!K$6</f>
        <v>135.66785241535331</v>
      </c>
      <c r="L16" s="206">
        <f>NMM!L$6</f>
        <v>116.28577726852239</v>
      </c>
      <c r="M16" s="206">
        <f>NMM!M$6</f>
        <v>124.8057049140661</v>
      </c>
      <c r="N16" s="206">
        <f>NMM!N$6</f>
        <v>112.7630844646328</v>
      </c>
      <c r="O16" s="206">
        <f>NMM!O$6</f>
        <v>121.90141971254199</v>
      </c>
      <c r="P16" s="206">
        <f>NMM!P$6</f>
        <v>136.68449654978309</v>
      </c>
      <c r="Q16" s="206">
        <f>NMM!Q$6</f>
        <v>114.0262365857384</v>
      </c>
      <c r="R16" s="206">
        <f>NMM!R$6</f>
        <v>121.0712010415061</v>
      </c>
      <c r="S16" s="206">
        <f>NMM!S$6</f>
        <v>120.2249153590663</v>
      </c>
      <c r="T16" s="206">
        <f>NMM!T$6</f>
        <v>119.1779098218353</v>
      </c>
      <c r="U16" s="206">
        <f>NMM!U$6</f>
        <v>101.1755421971091</v>
      </c>
      <c r="V16" s="206">
        <f>NMM!V$6</f>
        <v>97.946307954064508</v>
      </c>
      <c r="W16" s="206">
        <f>NMM!W$6</f>
        <v>103.42061307566649</v>
      </c>
    </row>
    <row r="17" spans="1:23" ht="12" customHeight="1" x14ac:dyDescent="0.3">
      <c r="A17" s="13" t="s">
        <v>23</v>
      </c>
      <c r="B17" s="207">
        <f>PPA!B$3</f>
        <v>2001.8712879342615</v>
      </c>
      <c r="C17" s="207">
        <f>PPA!C$3</f>
        <v>1827.7563873562758</v>
      </c>
      <c r="D17" s="207">
        <f>PPA!D$3</f>
        <v>1767.2936501793224</v>
      </c>
      <c r="E17" s="207">
        <f>PPA!E$3</f>
        <v>1688.8014220416453</v>
      </c>
      <c r="F17" s="207">
        <f>PPA!F$3</f>
        <v>1575.7869009069368</v>
      </c>
      <c r="G17" s="207">
        <f>PPA!G$3</f>
        <v>1414.4836348236433</v>
      </c>
      <c r="H17" s="207">
        <f>PPA!H$3</f>
        <v>1388.7438902861479</v>
      </c>
      <c r="I17" s="207">
        <f>PPA!I$3</f>
        <v>1306.1031455826883</v>
      </c>
      <c r="J17" s="207">
        <f>PPA!J$3</f>
        <v>1303.3797041380985</v>
      </c>
      <c r="K17" s="207">
        <f>PPA!K$3</f>
        <v>1119.1881151265011</v>
      </c>
      <c r="L17" s="207">
        <f>PPA!L$3</f>
        <v>964.30349971921714</v>
      </c>
      <c r="M17" s="207">
        <f>PPA!M$3</f>
        <v>975.37548948207268</v>
      </c>
      <c r="N17" s="207">
        <f>PPA!N$3</f>
        <v>851.46904404043721</v>
      </c>
      <c r="O17" s="207">
        <f>PPA!O$3</f>
        <v>818.62695093338789</v>
      </c>
      <c r="P17" s="207">
        <f>PPA!P$3</f>
        <v>872.36781239315383</v>
      </c>
      <c r="Q17" s="207">
        <f>PPA!Q$3</f>
        <v>810.2</v>
      </c>
      <c r="R17" s="207">
        <f>PPA!R$3</f>
        <v>750.60942241679504</v>
      </c>
      <c r="S17" s="207">
        <f>PPA!S$3</f>
        <v>822.23793252425276</v>
      </c>
      <c r="T17" s="207">
        <f>PPA!T$3</f>
        <v>757.297666699209</v>
      </c>
      <c r="U17" s="207">
        <f>PPA!U$3</f>
        <v>782.37887162272966</v>
      </c>
      <c r="V17" s="207">
        <f>PPA!V$3</f>
        <v>752.82671820583914</v>
      </c>
      <c r="W17" s="207">
        <f>PPA!W$3</f>
        <v>795.13297363462164</v>
      </c>
    </row>
    <row r="18" spans="1:23" ht="12" customHeight="1" x14ac:dyDescent="0.3">
      <c r="A18" s="14" t="s">
        <v>52</v>
      </c>
      <c r="B18" s="206">
        <f>PPA!B$5</f>
        <v>0</v>
      </c>
      <c r="C18" s="206">
        <f>PPA!C$5</f>
        <v>0</v>
      </c>
      <c r="D18" s="206">
        <f>PPA!D$5</f>
        <v>0</v>
      </c>
      <c r="E18" s="206">
        <f>PPA!E$5</f>
        <v>0</v>
      </c>
      <c r="F18" s="206">
        <f>PPA!F$5</f>
        <v>0</v>
      </c>
      <c r="G18" s="206">
        <f>PPA!G$5</f>
        <v>0</v>
      </c>
      <c r="H18" s="206">
        <f>PPA!H$5</f>
        <v>0</v>
      </c>
      <c r="I18" s="206">
        <f>PPA!I$5</f>
        <v>0</v>
      </c>
      <c r="J18" s="206">
        <f>PPA!J$5</f>
        <v>1.012955669484972</v>
      </c>
      <c r="K18" s="206">
        <f>PPA!K$5</f>
        <v>0.96200438944454436</v>
      </c>
      <c r="L18" s="206">
        <f>PPA!L$5</f>
        <v>1.1785080556659879</v>
      </c>
      <c r="M18" s="206">
        <f>PPA!M$5</f>
        <v>0.88204296757267442</v>
      </c>
      <c r="N18" s="206">
        <f>PPA!N$5</f>
        <v>1.4990283620491449</v>
      </c>
      <c r="O18" s="206">
        <f>PPA!O$5</f>
        <v>0.8395069239086328</v>
      </c>
      <c r="P18" s="206">
        <f>PPA!P$5</f>
        <v>0.82700029190441848</v>
      </c>
      <c r="Q18" s="206">
        <f>PPA!Q$5</f>
        <v>0.92428832992357113</v>
      </c>
      <c r="R18" s="206">
        <f>PPA!R$5</f>
        <v>1.0788460479796831</v>
      </c>
      <c r="S18" s="206">
        <f>PPA!S$5</f>
        <v>1.198922311178523</v>
      </c>
      <c r="T18" s="206">
        <f>PPA!T$5</f>
        <v>1.0768872166592489</v>
      </c>
      <c r="U18" s="206">
        <f>PPA!U$5</f>
        <v>1.2042019889700659</v>
      </c>
      <c r="V18" s="206">
        <f>PPA!V$5</f>
        <v>1.29834788568293</v>
      </c>
      <c r="W18" s="206">
        <f>PPA!W$5</f>
        <v>1.442675860321649</v>
      </c>
    </row>
    <row r="19" spans="1:23" ht="12" customHeight="1" x14ac:dyDescent="0.3">
      <c r="A19" s="14" t="s">
        <v>59</v>
      </c>
      <c r="B19" s="206">
        <f>PPA!B$6</f>
        <v>757.46481165080149</v>
      </c>
      <c r="C19" s="206">
        <f>PPA!C$6</f>
        <v>746.23903465248293</v>
      </c>
      <c r="D19" s="206">
        <f>PPA!D$6</f>
        <v>740.51139149056951</v>
      </c>
      <c r="E19" s="206">
        <f>PPA!E$6</f>
        <v>706.83087861858814</v>
      </c>
      <c r="F19" s="206">
        <f>PPA!F$6</f>
        <v>632.37428816019656</v>
      </c>
      <c r="G19" s="206">
        <f>PPA!G$6</f>
        <v>550.30552362514368</v>
      </c>
      <c r="H19" s="206">
        <f>PPA!H$6</f>
        <v>539.19707682816875</v>
      </c>
      <c r="I19" s="206">
        <f>PPA!I$6</f>
        <v>519.4190995812811</v>
      </c>
      <c r="J19" s="206">
        <f>PPA!J$6</f>
        <v>469.23550659820171</v>
      </c>
      <c r="K19" s="206">
        <f>PPA!K$6</f>
        <v>446.69134616834322</v>
      </c>
      <c r="L19" s="206">
        <f>PPA!L$6</f>
        <v>406.85717784903738</v>
      </c>
      <c r="M19" s="206">
        <f>PPA!M$6</f>
        <v>427.64565828740132</v>
      </c>
      <c r="N19" s="206">
        <f>PPA!N$6</f>
        <v>389.07932408498488</v>
      </c>
      <c r="O19" s="206">
        <f>PPA!O$6</f>
        <v>371.18946379933942</v>
      </c>
      <c r="P19" s="206">
        <f>PPA!P$6</f>
        <v>396.69115099226133</v>
      </c>
      <c r="Q19" s="206">
        <f>PPA!Q$6</f>
        <v>408.67571167007651</v>
      </c>
      <c r="R19" s="206">
        <f>PPA!R$6</f>
        <v>358.70424932040987</v>
      </c>
      <c r="S19" s="206">
        <f>PPA!S$6</f>
        <v>398.62826436648538</v>
      </c>
      <c r="T19" s="206">
        <f>PPA!T$6</f>
        <v>370.10343104947373</v>
      </c>
      <c r="U19" s="206">
        <f>PPA!U$6</f>
        <v>413.85883396129572</v>
      </c>
      <c r="V19" s="206">
        <f>PPA!V$6</f>
        <v>446.21479366964229</v>
      </c>
      <c r="W19" s="206">
        <f>PPA!W$6</f>
        <v>495.81727551163232</v>
      </c>
    </row>
    <row r="20" spans="1:23" ht="12" customHeight="1" x14ac:dyDescent="0.3">
      <c r="A20" s="14" t="s">
        <v>60</v>
      </c>
      <c r="B20" s="206">
        <f>PPA!B$7</f>
        <v>1244.4064762834601</v>
      </c>
      <c r="C20" s="206">
        <f>PPA!C$7</f>
        <v>1081.517352703793</v>
      </c>
      <c r="D20" s="206">
        <f>PPA!D$7</f>
        <v>1026.782258688753</v>
      </c>
      <c r="E20" s="206">
        <f>PPA!E$7</f>
        <v>981.97054342305717</v>
      </c>
      <c r="F20" s="206">
        <f>PPA!F$7</f>
        <v>943.41261274674025</v>
      </c>
      <c r="G20" s="206">
        <f>PPA!G$7</f>
        <v>864.17811119849966</v>
      </c>
      <c r="H20" s="206">
        <f>PPA!H$7</f>
        <v>849.54681345797917</v>
      </c>
      <c r="I20" s="206">
        <f>PPA!I$7</f>
        <v>786.68404600140718</v>
      </c>
      <c r="J20" s="206">
        <f>PPA!J$7</f>
        <v>833.13124187041194</v>
      </c>
      <c r="K20" s="206">
        <f>PPA!K$7</f>
        <v>671.5347645687134</v>
      </c>
      <c r="L20" s="206">
        <f>PPA!L$7</f>
        <v>556.26781381451383</v>
      </c>
      <c r="M20" s="206">
        <f>PPA!M$7</f>
        <v>546.8477882270987</v>
      </c>
      <c r="N20" s="206">
        <f>PPA!N$7</f>
        <v>460.89069159340318</v>
      </c>
      <c r="O20" s="206">
        <f>PPA!O$7</f>
        <v>446.59798021013978</v>
      </c>
      <c r="P20" s="206">
        <f>PPA!P$7</f>
        <v>474.84966110898802</v>
      </c>
      <c r="Q20" s="206">
        <f>PPA!Q$7</f>
        <v>400.59999999999991</v>
      </c>
      <c r="R20" s="206">
        <f>PPA!R$7</f>
        <v>390.82632704840552</v>
      </c>
      <c r="S20" s="206">
        <f>PPA!S$7</f>
        <v>422.41074584658878</v>
      </c>
      <c r="T20" s="206">
        <f>PPA!T$7</f>
        <v>386.11734843307607</v>
      </c>
      <c r="U20" s="206">
        <f>PPA!U$7</f>
        <v>367.31583567246389</v>
      </c>
      <c r="V20" s="206">
        <f>PPA!V$7</f>
        <v>305.31357665051399</v>
      </c>
      <c r="W20" s="206">
        <f>PPA!W$7</f>
        <v>297.87302226266769</v>
      </c>
    </row>
    <row r="21" spans="1:23" ht="12" customHeight="1" x14ac:dyDescent="0.3">
      <c r="A21" s="15" t="s">
        <v>61</v>
      </c>
      <c r="B21" s="208">
        <f>FBT!B$3</f>
        <v>5540.910693461341</v>
      </c>
      <c r="C21" s="208">
        <f>FBT!C$3</f>
        <v>5724.2091057039661</v>
      </c>
      <c r="D21" s="208">
        <f>FBT!D$3</f>
        <v>6077.2247593983029</v>
      </c>
      <c r="E21" s="208">
        <f>FBT!E$3</f>
        <v>5789.23311325546</v>
      </c>
      <c r="F21" s="208">
        <f>FBT!F$3</f>
        <v>5712.0879393555924</v>
      </c>
      <c r="G21" s="208">
        <f>FBT!G$3</f>
        <v>5528.5861213624548</v>
      </c>
      <c r="H21" s="208">
        <f>FBT!H$3</f>
        <v>5032.3874151758164</v>
      </c>
      <c r="I21" s="208">
        <f>FBT!I$3</f>
        <v>4812.8453277657936</v>
      </c>
      <c r="J21" s="208">
        <f>FBT!J$3</f>
        <v>4538.790537710267</v>
      </c>
      <c r="K21" s="208">
        <f>FBT!K$3</f>
        <v>4541.5631192319051</v>
      </c>
      <c r="L21" s="208">
        <f>FBT!L$3</f>
        <v>4184.8292522701022</v>
      </c>
      <c r="M21" s="208">
        <f>FBT!M$3</f>
        <v>3923.983829939943</v>
      </c>
      <c r="N21" s="208">
        <f>FBT!N$3</f>
        <v>3666.330375342297</v>
      </c>
      <c r="O21" s="208">
        <f>FBT!O$3</f>
        <v>3801.999387942466</v>
      </c>
      <c r="P21" s="208">
        <f>FBT!P$3</f>
        <v>3788.1378089740761</v>
      </c>
      <c r="Q21" s="208">
        <f>FBT!Q$3</f>
        <v>4031.4</v>
      </c>
      <c r="R21" s="208">
        <f>FBT!R$3</f>
        <v>4240.7840405949964</v>
      </c>
      <c r="S21" s="208">
        <f>FBT!S$3</f>
        <v>3859.1375044185229</v>
      </c>
      <c r="T21" s="208">
        <f>FBT!T$3</f>
        <v>3972.8595138143119</v>
      </c>
      <c r="U21" s="208">
        <f>FBT!U$3</f>
        <v>4116.5803358702042</v>
      </c>
      <c r="V21" s="208">
        <f>FBT!V$3</f>
        <v>4012.959487596052</v>
      </c>
      <c r="W21" s="208">
        <f>FBT!W$3</f>
        <v>4243.9699722549794</v>
      </c>
    </row>
    <row r="22" spans="1:23" ht="12" customHeight="1" x14ac:dyDescent="0.3">
      <c r="A22" s="12" t="s">
        <v>62</v>
      </c>
      <c r="B22" s="206">
        <f>TRE!B$3</f>
        <v>927.64353320858083</v>
      </c>
      <c r="C22" s="206">
        <f>TRE!C$3</f>
        <v>912.55507482237135</v>
      </c>
      <c r="D22" s="206">
        <f>TRE!D$3</f>
        <v>866.42412983461054</v>
      </c>
      <c r="E22" s="206">
        <f>TRE!E$3</f>
        <v>867.44540375825284</v>
      </c>
      <c r="F22" s="206">
        <f>TRE!F$3</f>
        <v>715.74794357390113</v>
      </c>
      <c r="G22" s="206">
        <f>TRE!G$3</f>
        <v>777.42150160324286</v>
      </c>
      <c r="H22" s="206">
        <f>TRE!H$3</f>
        <v>792.95781331561716</v>
      </c>
      <c r="I22" s="206">
        <f>TRE!I$3</f>
        <v>687.25271936603872</v>
      </c>
      <c r="J22" s="206">
        <f>TRE!J$3</f>
        <v>760.48854692563771</v>
      </c>
      <c r="K22" s="206">
        <f>TRE!K$3</f>
        <v>499.98357838039038</v>
      </c>
      <c r="L22" s="206">
        <f>TRE!L$3</f>
        <v>591.55108657646292</v>
      </c>
      <c r="M22" s="206">
        <f>TRE!M$3</f>
        <v>665.6956186736752</v>
      </c>
      <c r="N22" s="206">
        <f>TRE!N$3</f>
        <v>528.21758734995569</v>
      </c>
      <c r="O22" s="206">
        <f>TRE!O$3</f>
        <v>461.0833418341324</v>
      </c>
      <c r="P22" s="206">
        <f>TRE!P$3</f>
        <v>455.84360732889519</v>
      </c>
      <c r="Q22" s="206">
        <f>TRE!Q$3</f>
        <v>547.70000000000005</v>
      </c>
      <c r="R22" s="206">
        <f>TRE!R$3</f>
        <v>607.83045619620918</v>
      </c>
      <c r="S22" s="206">
        <f>TRE!S$3</f>
        <v>610.7379914378854</v>
      </c>
      <c r="T22" s="206">
        <f>TRE!T$3</f>
        <v>553.54876501025092</v>
      </c>
      <c r="U22" s="206">
        <f>TRE!U$3</f>
        <v>568.81866674383389</v>
      </c>
      <c r="V22" s="206">
        <f>TRE!V$3</f>
        <v>495.78443180863292</v>
      </c>
      <c r="W22" s="206">
        <f>TRE!W$3</f>
        <v>483.57833533208992</v>
      </c>
    </row>
    <row r="23" spans="1:23" ht="12" customHeight="1" x14ac:dyDescent="0.3">
      <c r="A23" s="12" t="s">
        <v>63</v>
      </c>
      <c r="B23" s="206">
        <f>MAE!B$3</f>
        <v>11744.90819841076</v>
      </c>
      <c r="C23" s="206">
        <f>MAE!C$3</f>
        <v>11919.58083594649</v>
      </c>
      <c r="D23" s="206">
        <f>MAE!D$3</f>
        <v>12347.57592176897</v>
      </c>
      <c r="E23" s="206">
        <f>MAE!E$3</f>
        <v>11078.974098527169</v>
      </c>
      <c r="F23" s="206">
        <f>MAE!F$3</f>
        <v>11072.81547375343</v>
      </c>
      <c r="G23" s="206">
        <f>MAE!G$3</f>
        <v>10354.044406800171</v>
      </c>
      <c r="H23" s="206">
        <f>MAE!H$3</f>
        <v>11796.255872443409</v>
      </c>
      <c r="I23" s="206">
        <f>MAE!I$3</f>
        <v>12497.89487040476</v>
      </c>
      <c r="J23" s="206">
        <f>MAE!J$3</f>
        <v>12135.849555766221</v>
      </c>
      <c r="K23" s="206">
        <f>MAE!K$3</f>
        <v>10344.087669553221</v>
      </c>
      <c r="L23" s="206">
        <f>MAE!L$3</f>
        <v>9969.1668697485657</v>
      </c>
      <c r="M23" s="206">
        <f>MAE!M$3</f>
        <v>10469.269497482661</v>
      </c>
      <c r="N23" s="206">
        <f>MAE!N$3</f>
        <v>10324.79565154728</v>
      </c>
      <c r="O23" s="206">
        <f>MAE!O$3</f>
        <v>11139.855146383759</v>
      </c>
      <c r="P23" s="206">
        <f>MAE!P$3</f>
        <v>10908.2681362</v>
      </c>
      <c r="Q23" s="206">
        <f>MAE!Q$3</f>
        <v>10441.200000000001</v>
      </c>
      <c r="R23" s="206">
        <f>MAE!R$3</f>
        <v>11549.077160340281</v>
      </c>
      <c r="S23" s="206">
        <f>MAE!S$3</f>
        <v>12417.128156788811</v>
      </c>
      <c r="T23" s="206">
        <f>MAE!T$3</f>
        <v>12189.300009762759</v>
      </c>
      <c r="U23" s="206">
        <f>MAE!U$3</f>
        <v>13100.384871371931</v>
      </c>
      <c r="V23" s="206">
        <f>MAE!V$3</f>
        <v>10900.16152675462</v>
      </c>
      <c r="W23" s="206">
        <f>MAE!W$3</f>
        <v>10698.520173097801</v>
      </c>
    </row>
    <row r="24" spans="1:23" ht="12" customHeight="1" x14ac:dyDescent="0.3">
      <c r="A24" s="12" t="s">
        <v>64</v>
      </c>
      <c r="B24" s="206">
        <f>TEL!B$3</f>
        <v>927.37233205868802</v>
      </c>
      <c r="C24" s="206">
        <f>TEL!C$3</f>
        <v>813.85040818216703</v>
      </c>
      <c r="D24" s="206">
        <f>TEL!D$3</f>
        <v>755.47643006424653</v>
      </c>
      <c r="E24" s="206">
        <f>TEL!E$3</f>
        <v>697.18131030980192</v>
      </c>
      <c r="F24" s="206">
        <f>TEL!F$3</f>
        <v>632.37428816019656</v>
      </c>
      <c r="G24" s="206">
        <f>TEL!G$3</f>
        <v>521.50765321556059</v>
      </c>
      <c r="H24" s="206">
        <f>TEL!H$3</f>
        <v>542.63749822047168</v>
      </c>
      <c r="I24" s="206">
        <f>TEL!I$3</f>
        <v>510.76788206660291</v>
      </c>
      <c r="J24" s="206">
        <f>TEL!J$3</f>
        <v>464.84710862232407</v>
      </c>
      <c r="K24" s="206">
        <f>TEL!K$3</f>
        <v>384.15642140065472</v>
      </c>
      <c r="L24" s="206">
        <f>TEL!L$3</f>
        <v>340.64781360260218</v>
      </c>
      <c r="M24" s="206">
        <f>TEL!M$3</f>
        <v>349.78837486674479</v>
      </c>
      <c r="N24" s="206">
        <f>TEL!N$3</f>
        <v>308.221293417612</v>
      </c>
      <c r="O24" s="206">
        <f>TEL!O$3</f>
        <v>364.88829950015298</v>
      </c>
      <c r="P24" s="206">
        <f>TEL!P$3</f>
        <v>372.47842963737662</v>
      </c>
      <c r="Q24" s="206">
        <f>TEL!Q$3</f>
        <v>399.5</v>
      </c>
      <c r="R24" s="206">
        <f>TEL!R$3</f>
        <v>385.65245510173622</v>
      </c>
      <c r="S24" s="206">
        <f>TEL!S$3</f>
        <v>409.15517850830679</v>
      </c>
      <c r="T24" s="206">
        <f>TEL!T$3</f>
        <v>470.76051937908812</v>
      </c>
      <c r="U24" s="206">
        <f>TEL!U$3</f>
        <v>454.41830405802972</v>
      </c>
      <c r="V24" s="206">
        <f>TEL!V$3</f>
        <v>420.34303427541721</v>
      </c>
      <c r="W24" s="206">
        <f>TEL!W$3</f>
        <v>434.13869155674053</v>
      </c>
    </row>
    <row r="25" spans="1:23" ht="12" customHeight="1" x14ac:dyDescent="0.3">
      <c r="A25" s="12" t="s">
        <v>65</v>
      </c>
      <c r="B25" s="206">
        <f>WWP!B$3</f>
        <v>977.68014536381645</v>
      </c>
      <c r="C25" s="206">
        <f>WWP!C$3</f>
        <v>917.18599081755519</v>
      </c>
      <c r="D25" s="206">
        <f>WWP!D$3</f>
        <v>864.74701344273296</v>
      </c>
      <c r="E25" s="206">
        <f>WWP!E$3</f>
        <v>890.17267648552559</v>
      </c>
      <c r="F25" s="206">
        <f>WWP!F$3</f>
        <v>908.79765759730026</v>
      </c>
      <c r="G25" s="206">
        <f>WWP!G$3</f>
        <v>916.44987597555814</v>
      </c>
      <c r="H25" s="206">
        <f>WWP!H$3</f>
        <v>917.16888909979593</v>
      </c>
      <c r="I25" s="206">
        <f>WWP!I$3</f>
        <v>918.64395049196594</v>
      </c>
      <c r="J25" s="206">
        <f>WWP!J$3</f>
        <v>784.73952247624504</v>
      </c>
      <c r="K25" s="206">
        <f>WWP!K$3</f>
        <v>566.43639906725195</v>
      </c>
      <c r="L25" s="206">
        <f>WWP!L$3</f>
        <v>554.57252142955531</v>
      </c>
      <c r="M25" s="206">
        <f>WWP!M$3</f>
        <v>563.94667679934128</v>
      </c>
      <c r="N25" s="206">
        <f>WWP!N$3</f>
        <v>552.40997343984839</v>
      </c>
      <c r="O25" s="206">
        <f>WWP!O$3</f>
        <v>529.63378557584417</v>
      </c>
      <c r="P25" s="206">
        <f>WWP!P$3</f>
        <v>558.31539993161857</v>
      </c>
      <c r="Q25" s="206">
        <f>WWP!Q$3</f>
        <v>579.1</v>
      </c>
      <c r="R25" s="206">
        <f>WWP!R$3</f>
        <v>554.10178598079699</v>
      </c>
      <c r="S25" s="206">
        <f>WWP!S$3</f>
        <v>577.45178901064378</v>
      </c>
      <c r="T25" s="206">
        <f>WWP!T$3</f>
        <v>566.43561456604516</v>
      </c>
      <c r="U25" s="206">
        <f>WWP!U$3</f>
        <v>593.02987334934539</v>
      </c>
      <c r="V25" s="206">
        <f>WWP!V$3</f>
        <v>573.84013519695998</v>
      </c>
      <c r="W25" s="206">
        <f>WWP!W$3</f>
        <v>604.05977588470716</v>
      </c>
    </row>
    <row r="26" spans="1:23" ht="12" customHeight="1" x14ac:dyDescent="0.3">
      <c r="A26" s="16" t="s">
        <v>66</v>
      </c>
      <c r="B26" s="209">
        <f>OIS!B$3</f>
        <v>21733.517750115261</v>
      </c>
      <c r="C26" s="209">
        <f>OIS!C$3</f>
        <v>20079.387131346011</v>
      </c>
      <c r="D26" s="209">
        <f>OIS!D$3</f>
        <v>19934.205433857111</v>
      </c>
      <c r="E26" s="209">
        <f>OIS!E$3</f>
        <v>20145.378364652111</v>
      </c>
      <c r="F26" s="209">
        <f>OIS!F$3</f>
        <v>21736.827086512571</v>
      </c>
      <c r="G26" s="209">
        <f>OIS!G$3</f>
        <v>24189.606146772341</v>
      </c>
      <c r="H26" s="209">
        <f>OIS!H$3</f>
        <v>26603.82954491529</v>
      </c>
      <c r="I26" s="209">
        <f>OIS!I$3</f>
        <v>26052.73782196948</v>
      </c>
      <c r="J26" s="209">
        <f>OIS!J$3</f>
        <v>26922.551202627921</v>
      </c>
      <c r="K26" s="209">
        <f>OIS!K$3</f>
        <v>20485.53255312394</v>
      </c>
      <c r="L26" s="209">
        <f>OIS!L$3</f>
        <v>19926.890515898671</v>
      </c>
      <c r="M26" s="209">
        <f>OIS!M$3</f>
        <v>21629.566300412698</v>
      </c>
      <c r="N26" s="209">
        <f>OIS!N$3</f>
        <v>21440.32201610081</v>
      </c>
      <c r="O26" s="209">
        <f>OIS!O$3</f>
        <v>20172.906253187801</v>
      </c>
      <c r="P26" s="209">
        <f>OIS!P$3</f>
        <v>19652.259608616081</v>
      </c>
      <c r="Q26" s="209">
        <f>OIS!Q$3</f>
        <v>18630.099999999999</v>
      </c>
      <c r="R26" s="209">
        <f>OIS!R$3</f>
        <v>19983.980896472811</v>
      </c>
      <c r="S26" s="209">
        <f>OIS!S$3</f>
        <v>20599.348022465729</v>
      </c>
      <c r="T26" s="209">
        <f>OIS!T$3</f>
        <v>21293.46871033877</v>
      </c>
      <c r="U26" s="209">
        <f>OIS!U$3</f>
        <v>20286.86903762865</v>
      </c>
      <c r="V26" s="209">
        <f>OIS!V$3</f>
        <v>18823.74910133236</v>
      </c>
      <c r="W26" s="209">
        <f>OIS!W$3</f>
        <v>19787.17047620684</v>
      </c>
    </row>
    <row r="28" spans="1:23" ht="12" customHeight="1" x14ac:dyDescent="0.3">
      <c r="A28" s="30" t="s">
        <v>67</v>
      </c>
      <c r="B28" s="205"/>
      <c r="C28" s="205"/>
      <c r="D28" s="205"/>
      <c r="E28" s="205"/>
      <c r="F28" s="205"/>
      <c r="G28" s="205"/>
      <c r="H28" s="205"/>
      <c r="I28" s="205"/>
      <c r="J28" s="205"/>
      <c r="K28" s="205"/>
      <c r="L28" s="205"/>
      <c r="M28" s="205"/>
      <c r="N28" s="205"/>
      <c r="O28" s="205"/>
      <c r="P28" s="205"/>
      <c r="Q28" s="205"/>
      <c r="R28" s="205"/>
      <c r="S28" s="205"/>
      <c r="T28" s="205"/>
      <c r="U28" s="205"/>
      <c r="V28" s="205"/>
      <c r="W28" s="205"/>
    </row>
    <row r="29" spans="1:23" ht="12" customHeight="1" x14ac:dyDescent="0.3">
      <c r="A29" s="29" t="s">
        <v>68</v>
      </c>
      <c r="B29" s="210">
        <f>ISI!B25+NFM!B43+CHI!B32+NMM!B31+PPA!B32+FBT!B12+TRE!B12+MAE!B12+TEL!B12+WWP!B12+OIS!B12</f>
        <v>2944.0627687016336</v>
      </c>
      <c r="C29" s="210">
        <f>ISI!C25+NFM!C43+CHI!C32+NMM!C31+PPA!C32+FBT!C12+TRE!C12+MAE!C12+TEL!C12+WWP!C12+OIS!C12</f>
        <v>3035.1761822871867</v>
      </c>
      <c r="D29" s="210">
        <f>ISI!D25+NFM!D43+CHI!D32+NMM!D31+PPA!D32+FBT!D12+TRE!D12+MAE!D12+TEL!D12+WWP!D12+OIS!D12</f>
        <v>2855.9061908856402</v>
      </c>
      <c r="E29" s="210">
        <f>ISI!E25+NFM!E43+CHI!E32+NMM!E31+PPA!E32+FBT!E12+TRE!E12+MAE!E12+TEL!E12+WWP!E12+OIS!E12</f>
        <v>2864.5073086844368</v>
      </c>
      <c r="F29" s="210">
        <f>ISI!F25+NFM!F43+CHI!F32+NMM!F31+PPA!F32+FBT!F12+TRE!F12+MAE!F12+TEL!F12+WWP!F12+OIS!F12</f>
        <v>2906.2907136715385</v>
      </c>
      <c r="G29" s="210">
        <f>ISI!G25+NFM!G43+CHI!G32+NMM!G31+PPA!G32+FBT!G12+TRE!G12+MAE!G12+TEL!G12+WWP!G12+OIS!G12</f>
        <v>2873.2321582115219</v>
      </c>
      <c r="H29" s="210">
        <f>ISI!H25+NFM!H43+CHI!H32+NMM!H31+PPA!H32+FBT!H12+TRE!H12+MAE!H12+TEL!H12+WWP!H12+OIS!H12</f>
        <v>2914.1711951848665</v>
      </c>
      <c r="I29" s="210">
        <f>ISI!I25+NFM!I43+CHI!I32+NMM!I31+PPA!I32+FBT!I12+TRE!I12+MAE!I12+TEL!I12+WWP!I12+OIS!I12</f>
        <v>2832.3589853826311</v>
      </c>
      <c r="J29" s="210">
        <f>ISI!J25+NFM!J43+CHI!J32+NMM!J31+PPA!J32+FBT!J12+TRE!J12+MAE!J12+TEL!J12+WWP!J12+OIS!J12</f>
        <v>2716.4907996560614</v>
      </c>
      <c r="K29" s="210">
        <f>ISI!K25+NFM!K43+CHI!K32+NMM!K31+PPA!K32+FBT!K12+TRE!K12+MAE!K12+TEL!K12+WWP!K12+OIS!K12</f>
        <v>2352.5037833190017</v>
      </c>
      <c r="L29" s="210">
        <f>ISI!L25+NFM!L43+CHI!L32+NMM!L31+PPA!L32+FBT!L12+TRE!L12+MAE!L12+TEL!L12+WWP!L12+OIS!L12</f>
        <v>2446.4946689595872</v>
      </c>
      <c r="M29" s="210">
        <f>ISI!M25+NFM!M43+CHI!M32+NMM!M31+PPA!M32+FBT!M12+TRE!M12+MAE!M12+TEL!M12+WWP!M12+OIS!M12</f>
        <v>2442.2841788478081</v>
      </c>
      <c r="N29" s="210">
        <f>ISI!N25+NFM!N43+CHI!N32+NMM!N31+PPA!N32+FBT!N12+TRE!N12+MAE!N12+TEL!N12+WWP!N12+OIS!N12</f>
        <v>2303.3634565778166</v>
      </c>
      <c r="O29" s="210">
        <f>ISI!O25+NFM!O43+CHI!O32+NMM!O31+PPA!O32+FBT!O12+TRE!O12+MAE!O12+TEL!O12+WWP!O12+OIS!O12</f>
        <v>2179.3844368013756</v>
      </c>
      <c r="P29" s="210">
        <f>ISI!P25+NFM!P43+CHI!P32+NMM!P31+PPA!P32+FBT!P12+TRE!P12+MAE!P12+TEL!P12+WWP!P12+OIS!P12</f>
        <v>2120.599054170249</v>
      </c>
      <c r="Q29" s="210">
        <f>ISI!Q25+NFM!Q43+CHI!Q32+NMM!Q31+PPA!Q32+FBT!Q12+TRE!Q12+MAE!Q12+TEL!Q12+WWP!Q12+OIS!Q12</f>
        <v>2109.3854686156496</v>
      </c>
      <c r="R29" s="210">
        <f>ISI!R25+NFM!R43+CHI!R32+NMM!R31+PPA!R32+FBT!R12+TRE!R12+MAE!R12+TEL!R12+WWP!R12+OIS!R12</f>
        <v>2165.6235597592436</v>
      </c>
      <c r="S29" s="210">
        <f>ISI!S25+NFM!S43+CHI!S32+NMM!S31+PPA!S32+FBT!S12+TRE!S12+MAE!S12+TEL!S12+WWP!S12+OIS!S12</f>
        <v>2284.7654342218393</v>
      </c>
      <c r="T29" s="210">
        <f>ISI!T25+NFM!T43+CHI!T32+NMM!T31+PPA!T32+FBT!T12+TRE!T12+MAE!T12+TEL!T12+WWP!T12+OIS!T12</f>
        <v>2314.6359415305246</v>
      </c>
      <c r="U29" s="210">
        <f>ISI!U25+NFM!U43+CHI!U32+NMM!U31+PPA!U32+FBT!U12+TRE!U12+MAE!U12+TEL!U12+WWP!U12+OIS!U12</f>
        <v>2257.7165090283747</v>
      </c>
      <c r="V29" s="210">
        <f>ISI!V25+NFM!V43+CHI!V32+NMM!V31+PPA!V32+FBT!V12+TRE!V12+MAE!V12+TEL!V12+WWP!V12+OIS!V12</f>
        <v>2304.3745485812556</v>
      </c>
      <c r="W29" s="210">
        <f>ISI!W25+NFM!W43+CHI!W32+NMM!W31+PPA!W32+FBT!W12+TRE!W12+MAE!W12+TEL!W12+WWP!W12+OIS!W12</f>
        <v>2474.7362854686148</v>
      </c>
    </row>
    <row r="30" spans="1:23" ht="12" customHeight="1" x14ac:dyDescent="0.3">
      <c r="A30" s="17" t="s">
        <v>30</v>
      </c>
      <c r="B30" s="211">
        <f t="shared" ref="B30:W30" si="0">B31+B32</f>
        <v>265.34574376612204</v>
      </c>
      <c r="C30" s="211">
        <f t="shared" si="0"/>
        <v>231.66603611349953</v>
      </c>
      <c r="D30" s="211">
        <f t="shared" si="0"/>
        <v>199.95227858985388</v>
      </c>
      <c r="E30" s="211">
        <f t="shared" si="0"/>
        <v>204.115219260533</v>
      </c>
      <c r="F30" s="211">
        <f t="shared" si="0"/>
        <v>229.1343078245915</v>
      </c>
      <c r="G30" s="211">
        <f t="shared" si="0"/>
        <v>214.30920034393816</v>
      </c>
      <c r="H30" s="211">
        <f t="shared" si="0"/>
        <v>220.63869303525362</v>
      </c>
      <c r="I30" s="211">
        <f t="shared" si="0"/>
        <v>215.84264832330169</v>
      </c>
      <c r="J30" s="211">
        <f t="shared" si="0"/>
        <v>173.67721410146169</v>
      </c>
      <c r="K30" s="211">
        <f t="shared" si="0"/>
        <v>94.423215821152169</v>
      </c>
      <c r="L30" s="211">
        <f t="shared" si="0"/>
        <v>105.52398968185726</v>
      </c>
      <c r="M30" s="211">
        <f t="shared" si="0"/>
        <v>116.36999140154772</v>
      </c>
      <c r="N30" s="211">
        <f t="shared" si="0"/>
        <v>87.036543422183996</v>
      </c>
      <c r="O30" s="211">
        <f t="shared" si="0"/>
        <v>93.662166809974195</v>
      </c>
      <c r="P30" s="211">
        <f t="shared" si="0"/>
        <v>101.56921754084264</v>
      </c>
      <c r="Q30" s="211">
        <f t="shared" si="0"/>
        <v>100.15081685296646</v>
      </c>
      <c r="R30" s="211">
        <f t="shared" si="0"/>
        <v>107.05288048151331</v>
      </c>
      <c r="S30" s="211">
        <f t="shared" si="0"/>
        <v>120.60455717970765</v>
      </c>
      <c r="T30" s="211">
        <f t="shared" si="0"/>
        <v>124.94987102321582</v>
      </c>
      <c r="U30" s="211">
        <f t="shared" si="0"/>
        <v>103.41969045571797</v>
      </c>
      <c r="V30" s="211">
        <f t="shared" si="0"/>
        <v>116.09303525365434</v>
      </c>
      <c r="W30" s="211">
        <f t="shared" si="0"/>
        <v>135.98331900257952</v>
      </c>
    </row>
    <row r="31" spans="1:23" ht="12" customHeight="1" x14ac:dyDescent="0.3">
      <c r="A31" s="18" t="s">
        <v>39</v>
      </c>
      <c r="B31" s="206">
        <f>ISI!B27+NFM!B44+CHI!B33+NMM!B32+PPA!B33+FBT!B13+TRE!B13+MAE!B13+TEL!B13+WWP!B13+OIS!B13</f>
        <v>265.34574376612204</v>
      </c>
      <c r="C31" s="206">
        <f>ISI!C27+NFM!C44+CHI!C33+NMM!C32+PPA!C33+FBT!C13+TRE!C13+MAE!C13+TEL!C13+WWP!C13+OIS!C13</f>
        <v>231.66603611349953</v>
      </c>
      <c r="D31" s="206">
        <f>ISI!D27+NFM!D44+CHI!D33+NMM!D32+PPA!D33+FBT!D13+TRE!D13+MAE!D13+TEL!D13+WWP!D13+OIS!D13</f>
        <v>199.95227858985388</v>
      </c>
      <c r="E31" s="206">
        <f>ISI!E27+NFM!E44+CHI!E33+NMM!E32+PPA!E33+FBT!E13+TRE!E13+MAE!E13+TEL!E13+WWP!E13+OIS!E13</f>
        <v>204.115219260533</v>
      </c>
      <c r="F31" s="206">
        <f>ISI!F27+NFM!F44+CHI!F33+NMM!F32+PPA!F33+FBT!F13+TRE!F13+MAE!F13+TEL!F13+WWP!F13+OIS!F13</f>
        <v>229.1343078245915</v>
      </c>
      <c r="G31" s="206">
        <f>ISI!G27+NFM!G44+CHI!G33+NMM!G32+PPA!G33+FBT!G13+TRE!G13+MAE!G13+TEL!G13+WWP!G13+OIS!G13</f>
        <v>214.30920034393816</v>
      </c>
      <c r="H31" s="206">
        <f>ISI!H27+NFM!H44+CHI!H33+NMM!H32+PPA!H33+FBT!H13+TRE!H13+MAE!H13+TEL!H13+WWP!H13+OIS!H13</f>
        <v>220.63869303525362</v>
      </c>
      <c r="I31" s="206">
        <f>ISI!I27+NFM!I44+CHI!I33+NMM!I32+PPA!I33+FBT!I13+TRE!I13+MAE!I13+TEL!I13+WWP!I13+OIS!I13</f>
        <v>215.84264832330169</v>
      </c>
      <c r="J31" s="206">
        <f>ISI!J27+NFM!J44+CHI!J33+NMM!J32+PPA!J33+FBT!J13+TRE!J13+MAE!J13+TEL!J13+WWP!J13+OIS!J13</f>
        <v>173.67721410146169</v>
      </c>
      <c r="K31" s="206">
        <f>ISI!K27+NFM!K44+CHI!K33+NMM!K32+PPA!K33+FBT!K13+TRE!K13+MAE!K13+TEL!K13+WWP!K13+OIS!K13</f>
        <v>94.423215821152169</v>
      </c>
      <c r="L31" s="206">
        <f>ISI!L27+NFM!L44+CHI!L33+NMM!L32+PPA!L33+FBT!L13+TRE!L13+MAE!L13+TEL!L13+WWP!L13+OIS!L13</f>
        <v>105.52398968185726</v>
      </c>
      <c r="M31" s="206">
        <f>ISI!M27+NFM!M44+CHI!M33+NMM!M32+PPA!M33+FBT!M13+TRE!M13+MAE!M13+TEL!M13+WWP!M13+OIS!M13</f>
        <v>116.36999140154772</v>
      </c>
      <c r="N31" s="206">
        <f>ISI!N27+NFM!N44+CHI!N33+NMM!N32+PPA!N33+FBT!N13+TRE!N13+MAE!N13+TEL!N13+WWP!N13+OIS!N13</f>
        <v>87.036543422183996</v>
      </c>
      <c r="O31" s="206">
        <f>ISI!O27+NFM!O44+CHI!O33+NMM!O32+PPA!O33+FBT!O13+TRE!O13+MAE!O13+TEL!O13+WWP!O13+OIS!O13</f>
        <v>93.662166809974195</v>
      </c>
      <c r="P31" s="206">
        <f>ISI!P27+NFM!P44+CHI!P33+NMM!P32+PPA!P33+FBT!P13+TRE!P13+MAE!P13+TEL!P13+WWP!P13+OIS!P13</f>
        <v>101.56921754084264</v>
      </c>
      <c r="Q31" s="206">
        <f>ISI!Q27+NFM!Q44+CHI!Q33+NMM!Q32+PPA!Q33+FBT!Q13+TRE!Q13+MAE!Q13+TEL!Q13+WWP!Q13+OIS!Q13</f>
        <v>100.15081685296646</v>
      </c>
      <c r="R31" s="206">
        <f>ISI!R27+NFM!R44+CHI!R33+NMM!R32+PPA!R33+FBT!R13+TRE!R13+MAE!R13+TEL!R13+WWP!R13+OIS!R13</f>
        <v>107.05288048151331</v>
      </c>
      <c r="S31" s="206">
        <f>ISI!S27+NFM!S44+CHI!S33+NMM!S32+PPA!S33+FBT!S13+TRE!S13+MAE!S13+TEL!S13+WWP!S13+OIS!S13</f>
        <v>120.60455717970765</v>
      </c>
      <c r="T31" s="206">
        <f>ISI!T27+NFM!T44+CHI!T33+NMM!T32+PPA!T33+FBT!T13+TRE!T13+MAE!T13+TEL!T13+WWP!T13+OIS!T13</f>
        <v>124.94987102321582</v>
      </c>
      <c r="U31" s="206">
        <f>ISI!U27+NFM!U44+CHI!U33+NMM!U32+PPA!U33+FBT!U13+TRE!U13+MAE!U13+TEL!U13+WWP!U13+OIS!U13</f>
        <v>103.41969045571797</v>
      </c>
      <c r="V31" s="206">
        <f>ISI!V27+NFM!V44+CHI!V33+NMM!V32+PPA!V33+FBT!V13+TRE!V13+MAE!V13+TEL!V13+WWP!V13+OIS!V13</f>
        <v>116.09303525365434</v>
      </c>
      <c r="W31" s="206">
        <f>ISI!W27+NFM!W44+CHI!W33+NMM!W32+PPA!W33+FBT!W13+TRE!W13+MAE!W13+TEL!W13+WWP!W13+OIS!W13</f>
        <v>135.98331900257952</v>
      </c>
    </row>
    <row r="32" spans="1:23" ht="12" customHeight="1" x14ac:dyDescent="0.3">
      <c r="A32" s="18" t="s">
        <v>40</v>
      </c>
      <c r="B32" s="206">
        <f>ISI!B28</f>
        <v>0</v>
      </c>
      <c r="C32" s="206">
        <f>ISI!C28</f>
        <v>0</v>
      </c>
      <c r="D32" s="206">
        <f>ISI!D28</f>
        <v>0</v>
      </c>
      <c r="E32" s="206">
        <f>ISI!E28</f>
        <v>0</v>
      </c>
      <c r="F32" s="206">
        <f>ISI!F28</f>
        <v>0</v>
      </c>
      <c r="G32" s="206">
        <f>ISI!G28</f>
        <v>0</v>
      </c>
      <c r="H32" s="206">
        <f>ISI!H28</f>
        <v>0</v>
      </c>
      <c r="I32" s="206">
        <f>ISI!I28</f>
        <v>0</v>
      </c>
      <c r="J32" s="206">
        <f>ISI!J28</f>
        <v>0</v>
      </c>
      <c r="K32" s="206">
        <f>ISI!K28</f>
        <v>0</v>
      </c>
      <c r="L32" s="206">
        <f>ISI!L28</f>
        <v>0</v>
      </c>
      <c r="M32" s="206">
        <f>ISI!M28</f>
        <v>0</v>
      </c>
      <c r="N32" s="206">
        <f>ISI!N28</f>
        <v>0</v>
      </c>
      <c r="O32" s="206">
        <f>ISI!O28</f>
        <v>0</v>
      </c>
      <c r="P32" s="206">
        <f>ISI!P28</f>
        <v>0</v>
      </c>
      <c r="Q32" s="206">
        <f>ISI!Q28</f>
        <v>0</v>
      </c>
      <c r="R32" s="206">
        <f>ISI!R28</f>
        <v>0</v>
      </c>
      <c r="S32" s="206">
        <f>ISI!S28</f>
        <v>0</v>
      </c>
      <c r="T32" s="206">
        <f>ISI!T28</f>
        <v>0</v>
      </c>
      <c r="U32" s="206">
        <f>ISI!U28</f>
        <v>0</v>
      </c>
      <c r="V32" s="206">
        <f>ISI!V28</f>
        <v>0</v>
      </c>
      <c r="W32" s="206">
        <f>ISI!W28</f>
        <v>0</v>
      </c>
    </row>
    <row r="33" spans="1:23" ht="12" customHeight="1" x14ac:dyDescent="0.3">
      <c r="A33" s="19" t="s">
        <v>31</v>
      </c>
      <c r="B33" s="207">
        <f t="shared" ref="B33:W33" si="1">SUM(B34:B38)</f>
        <v>750.3034393809113</v>
      </c>
      <c r="C33" s="207">
        <f t="shared" si="1"/>
        <v>796.08452278589834</v>
      </c>
      <c r="D33" s="207">
        <f t="shared" si="1"/>
        <v>779.36276870163374</v>
      </c>
      <c r="E33" s="207">
        <f t="shared" si="1"/>
        <v>776.95752364574378</v>
      </c>
      <c r="F33" s="207">
        <f t="shared" si="1"/>
        <v>803.67721410146169</v>
      </c>
      <c r="G33" s="207">
        <f t="shared" si="1"/>
        <v>764.48727429062762</v>
      </c>
      <c r="H33" s="207">
        <f t="shared" si="1"/>
        <v>808.4159071367153</v>
      </c>
      <c r="I33" s="207">
        <f t="shared" si="1"/>
        <v>746.92863284608757</v>
      </c>
      <c r="J33" s="207">
        <f t="shared" si="1"/>
        <v>645.73886500429921</v>
      </c>
      <c r="K33" s="207">
        <f t="shared" si="1"/>
        <v>532.95124677558033</v>
      </c>
      <c r="L33" s="207">
        <f t="shared" si="1"/>
        <v>547.89570077386065</v>
      </c>
      <c r="M33" s="207">
        <f t="shared" si="1"/>
        <v>518.13327601031813</v>
      </c>
      <c r="N33" s="207">
        <f t="shared" si="1"/>
        <v>481.36285468615648</v>
      </c>
      <c r="O33" s="207">
        <f t="shared" si="1"/>
        <v>409.99793637145308</v>
      </c>
      <c r="P33" s="207">
        <f t="shared" si="1"/>
        <v>391.1650042992261</v>
      </c>
      <c r="Q33" s="207">
        <f t="shared" si="1"/>
        <v>390.1361994840928</v>
      </c>
      <c r="R33" s="207">
        <f t="shared" si="1"/>
        <v>423.04393809114356</v>
      </c>
      <c r="S33" s="207">
        <f t="shared" si="1"/>
        <v>438.65941530524498</v>
      </c>
      <c r="T33" s="207">
        <f t="shared" si="1"/>
        <v>406.92141014617368</v>
      </c>
      <c r="U33" s="207">
        <f t="shared" si="1"/>
        <v>425.64849527085124</v>
      </c>
      <c r="V33" s="207">
        <f t="shared" si="1"/>
        <v>448.6186586414446</v>
      </c>
      <c r="W33" s="207">
        <f t="shared" si="1"/>
        <v>498.42777300085982</v>
      </c>
    </row>
    <row r="34" spans="1:23" ht="12" customHeight="1" x14ac:dyDescent="0.3">
      <c r="A34" s="18" t="s">
        <v>32</v>
      </c>
      <c r="B34" s="206">
        <f>ISI!B30+NFM!B46+CHI!B35+NMM!B34+PPA!B35+FBT!B15+TRE!B15+MAE!B15+TEL!B15+WWP!B15+OIS!B15</f>
        <v>0</v>
      </c>
      <c r="C34" s="206">
        <f>ISI!C30+NFM!C46+CHI!C35+NMM!C34+PPA!C35+FBT!C15+TRE!C15+MAE!C15+TEL!C15+WWP!C15+OIS!C15</f>
        <v>0</v>
      </c>
      <c r="D34" s="206">
        <f>ISI!D30+NFM!D46+CHI!D35+NMM!D34+PPA!D35+FBT!D15+TRE!D15+MAE!D15+TEL!D15+WWP!D15+OIS!D15</f>
        <v>0</v>
      </c>
      <c r="E34" s="206">
        <f>ISI!E30+NFM!E46+CHI!E35+NMM!E34+PPA!E35+FBT!E15+TRE!E15+MAE!E15+TEL!E15+WWP!E15+OIS!E15</f>
        <v>0</v>
      </c>
      <c r="F34" s="206">
        <f>ISI!F30+NFM!F46+CHI!F35+NMM!F34+PPA!F35+FBT!F15+TRE!F15+MAE!F15+TEL!F15+WWP!F15+OIS!F15</f>
        <v>0</v>
      </c>
      <c r="G34" s="206">
        <f>ISI!G30+NFM!G46+CHI!G35+NMM!G34+PPA!G35+FBT!G15+TRE!G15+MAE!G15+TEL!G15+WWP!G15+OIS!G15</f>
        <v>0</v>
      </c>
      <c r="H34" s="206">
        <f>ISI!H30+NFM!H46+CHI!H35+NMM!H34+PPA!H35+FBT!H15+TRE!H15+MAE!H15+TEL!H15+WWP!H15+OIS!H15</f>
        <v>0</v>
      </c>
      <c r="I34" s="206">
        <f>ISI!I30+NFM!I46+CHI!I35+NMM!I34+PPA!I35+FBT!I15+TRE!I15+MAE!I15+TEL!I15+WWP!I15+OIS!I15</f>
        <v>0</v>
      </c>
      <c r="J34" s="206">
        <f>ISI!J30+NFM!J46+CHI!J35+NMM!J34+PPA!J35+FBT!J15+TRE!J15+MAE!J15+TEL!J15+WWP!J15+OIS!J15</f>
        <v>0</v>
      </c>
      <c r="K34" s="206">
        <f>ISI!K30+NFM!K46+CHI!K35+NMM!K34+PPA!K35+FBT!K15+TRE!K15+MAE!K15+TEL!K15+WWP!K15+OIS!K15</f>
        <v>0</v>
      </c>
      <c r="L34" s="206">
        <f>ISI!L30+NFM!L46+CHI!L35+NMM!L34+PPA!L35+FBT!L15+TRE!L15+MAE!L15+TEL!L15+WWP!L15+OIS!L15</f>
        <v>0</v>
      </c>
      <c r="M34" s="206">
        <f>ISI!M30+NFM!M46+CHI!M35+NMM!M34+PPA!M35+FBT!M15+TRE!M15+MAE!M15+TEL!M15+WWP!M15+OIS!M15</f>
        <v>0</v>
      </c>
      <c r="N34" s="206">
        <f>ISI!N30+NFM!N46+CHI!N35+NMM!N34+PPA!N35+FBT!N15+TRE!N15+MAE!N15+TEL!N15+WWP!N15+OIS!N15</f>
        <v>0</v>
      </c>
      <c r="O34" s="206">
        <f>ISI!O30+NFM!O46+CHI!O35+NMM!O34+PPA!O35+FBT!O15+TRE!O15+MAE!O15+TEL!O15+WWP!O15+OIS!O15</f>
        <v>0</v>
      </c>
      <c r="P34" s="206">
        <f>ISI!P30+NFM!P46+CHI!P35+NMM!P34+PPA!P35+FBT!P15+TRE!P15+MAE!P15+TEL!P15+WWP!P15+OIS!P15</f>
        <v>0</v>
      </c>
      <c r="Q34" s="206">
        <f>ISI!Q30+NFM!Q46+CHI!Q35+NMM!Q34+PPA!Q35+FBT!Q15+TRE!Q15+MAE!Q15+TEL!Q15+WWP!Q15+OIS!Q15</f>
        <v>0</v>
      </c>
      <c r="R34" s="206">
        <f>ISI!R30+NFM!R46+CHI!R35+NMM!R34+PPA!R35+FBT!R15+TRE!R15+MAE!R15+TEL!R15+WWP!R15+OIS!R15</f>
        <v>0</v>
      </c>
      <c r="S34" s="206">
        <f>ISI!S30+NFM!S46+CHI!S35+NMM!S34+PPA!S35+FBT!S15+TRE!S15+MAE!S15+TEL!S15+WWP!S15+OIS!S15</f>
        <v>0</v>
      </c>
      <c r="T34" s="206">
        <f>ISI!T30+NFM!T46+CHI!T35+NMM!T34+PPA!T35+FBT!T15+TRE!T15+MAE!T15+TEL!T15+WWP!T15+OIS!T15</f>
        <v>0</v>
      </c>
      <c r="U34" s="206">
        <f>ISI!U30+NFM!U46+CHI!U35+NMM!U34+PPA!U35+FBT!U15+TRE!U15+MAE!U15+TEL!U15+WWP!U15+OIS!U15</f>
        <v>0</v>
      </c>
      <c r="V34" s="206">
        <f>ISI!V30+NFM!V46+CHI!V35+NMM!V34+PPA!V35+FBT!V15+TRE!V15+MAE!V15+TEL!V15+WWP!V15+OIS!V15</f>
        <v>0</v>
      </c>
      <c r="W34" s="206">
        <f>ISI!W30+NFM!W46+CHI!W35+NMM!W34+PPA!W35+FBT!W15+TRE!W15+MAE!W15+TEL!W15+WWP!W15+OIS!W15</f>
        <v>0</v>
      </c>
    </row>
    <row r="35" spans="1:23" ht="12" customHeight="1" x14ac:dyDescent="0.3">
      <c r="A35" s="18" t="s">
        <v>33</v>
      </c>
      <c r="B35" s="206">
        <f>ISI!B31+NFM!B47+CHI!B36+NMM!B35+PPA!B36+FBT!B16+TRE!B16+MAE!B16+TEL!B16+WWP!B16+OIS!B16</f>
        <v>46.145141874462595</v>
      </c>
      <c r="C35" s="206">
        <f>ISI!C31+NFM!C47+CHI!C36+NMM!C35+PPA!C36+FBT!C16+TRE!C16+MAE!C16+TEL!C16+WWP!C16+OIS!C16</f>
        <v>40.651676698194322</v>
      </c>
      <c r="D35" s="206">
        <f>ISI!D31+NFM!D47+CHI!D36+NMM!D35+PPA!D36+FBT!D16+TRE!D16+MAE!D16+TEL!D16+WWP!D16+OIS!D16</f>
        <v>39.552966466036111</v>
      </c>
      <c r="E35" s="206">
        <f>ISI!E31+NFM!E47+CHI!E36+NMM!E35+PPA!E36+FBT!E16+TRE!E16+MAE!E16+TEL!E16+WWP!E16+OIS!E16</f>
        <v>40.651676698194322</v>
      </c>
      <c r="F35" s="206">
        <f>ISI!F31+NFM!F47+CHI!F36+NMM!F35+PPA!F36+FBT!F16+TRE!F16+MAE!F16+TEL!F16+WWP!F16+OIS!F16</f>
        <v>40.651676698194322</v>
      </c>
      <c r="G35" s="206">
        <f>ISI!G31+NFM!G47+CHI!G36+NMM!G35+PPA!G36+FBT!G16+TRE!G16+MAE!G16+TEL!G16+WWP!G16+OIS!G16</f>
        <v>41.750386930352526</v>
      </c>
      <c r="H35" s="206">
        <f>ISI!H31+NFM!H47+CHI!H36+NMM!H35+PPA!H36+FBT!H16+TRE!H16+MAE!H16+TEL!H16+WWP!H16+OIS!H16</f>
        <v>40.651676698194322</v>
      </c>
      <c r="I35" s="206">
        <f>ISI!I31+NFM!I47+CHI!I36+NMM!I35+PPA!I36+FBT!I16+TRE!I16+MAE!I16+TEL!I16+WWP!I16+OIS!I16</f>
        <v>32.960791057609626</v>
      </c>
      <c r="J35" s="206">
        <f>ISI!J31+NFM!J47+CHI!J36+NMM!J35+PPA!J36+FBT!J16+TRE!J16+MAE!J16+TEL!J16+WWP!J16+OIS!J16</f>
        <v>31.862080825451411</v>
      </c>
      <c r="K35" s="206">
        <f>ISI!K31+NFM!K47+CHI!K36+NMM!K35+PPA!K36+FBT!K16+TRE!K16+MAE!K16+TEL!K16+WWP!K16+OIS!K16</f>
        <v>25.269991401547713</v>
      </c>
      <c r="L35" s="206">
        <f>ISI!L31+NFM!L47+CHI!L36+NMM!L35+PPA!L36+FBT!L16+TRE!L16+MAE!L16+TEL!L16+WWP!L16+OIS!L16</f>
        <v>28.56603611349956</v>
      </c>
      <c r="M35" s="206">
        <f>ISI!M31+NFM!M47+CHI!M36+NMM!M35+PPA!M36+FBT!M16+TRE!M16+MAE!M16+TEL!M16+WWP!M16+OIS!M16</f>
        <v>26.368701633705925</v>
      </c>
      <c r="N35" s="206">
        <f>ISI!N31+NFM!N47+CHI!N36+NMM!N35+PPA!N36+FBT!N16+TRE!N16+MAE!N16+TEL!N16+WWP!N16+OIS!N16</f>
        <v>29.664832330180563</v>
      </c>
      <c r="O35" s="206">
        <f>ISI!O31+NFM!O47+CHI!O36+NMM!O35+PPA!O36+FBT!O16+TRE!O16+MAE!O16+TEL!O16+WWP!O16+OIS!O16</f>
        <v>25.269991401547717</v>
      </c>
      <c r="P35" s="206">
        <f>ISI!P31+NFM!P47+CHI!P36+NMM!P35+PPA!P36+FBT!P16+TRE!P16+MAE!P16+TEL!P16+WWP!P16+OIS!P16</f>
        <v>21.97394668959587</v>
      </c>
      <c r="Q35" s="206">
        <f>ISI!Q31+NFM!Q47+CHI!Q36+NMM!Q35+PPA!Q36+FBT!Q16+TRE!Q16+MAE!Q16+TEL!Q16+WWP!Q16+OIS!Q16</f>
        <v>23.401031814273427</v>
      </c>
      <c r="R35" s="206">
        <f>ISI!R31+NFM!R47+CHI!R36+NMM!R35+PPA!R36+FBT!R16+TRE!R16+MAE!R16+TEL!R16+WWP!R16+OIS!R16</f>
        <v>25.606104901117799</v>
      </c>
      <c r="S35" s="206">
        <f>ISI!S31+NFM!S47+CHI!S36+NMM!S35+PPA!S36+FBT!S16+TRE!S16+MAE!S16+TEL!S16+WWP!S16+OIS!S16</f>
        <v>27.606706792777302</v>
      </c>
      <c r="T35" s="206">
        <f>ISI!T31+NFM!T47+CHI!T36+NMM!T35+PPA!T36+FBT!T16+TRE!T16+MAE!T16+TEL!T16+WWP!T16+OIS!T16</f>
        <v>27.827687016337062</v>
      </c>
      <c r="U35" s="206">
        <f>ISI!U31+NFM!U47+CHI!U36+NMM!U35+PPA!U36+FBT!U16+TRE!U16+MAE!U16+TEL!U16+WWP!U16+OIS!U16</f>
        <v>28.418658641444544</v>
      </c>
      <c r="V35" s="206">
        <f>ISI!V31+NFM!V47+CHI!V36+NMM!V35+PPA!V36+FBT!V16+TRE!V16+MAE!V16+TEL!V16+WWP!V16+OIS!V16</f>
        <v>29.298796216680994</v>
      </c>
      <c r="W35" s="206">
        <f>ISI!W31+NFM!W47+CHI!W36+NMM!W35+PPA!W36+FBT!W16+TRE!W16+MAE!W16+TEL!W16+WWP!W16+OIS!W16</f>
        <v>33.523129836629408</v>
      </c>
    </row>
    <row r="36" spans="1:23" ht="12" customHeight="1" x14ac:dyDescent="0.3">
      <c r="A36" s="18" t="s">
        <v>69</v>
      </c>
      <c r="B36" s="206">
        <f>ISI!B32+NFM!B48+CHI!B37+NMM!B36+PPA!B37+FBT!B17+TRE!B17+MAE!B17+TEL!B17+WWP!B17+OIS!B17</f>
        <v>343.69681857265692</v>
      </c>
      <c r="C36" s="206">
        <f>ISI!C32+NFM!C48+CHI!C37+NMM!C36+PPA!C37+FBT!C17+TRE!C17+MAE!C17+TEL!C17+WWP!C17+OIS!C17</f>
        <v>390.61109200343941</v>
      </c>
      <c r="D36" s="206">
        <f>ISI!D32+NFM!D48+CHI!D37+NMM!D36+PPA!D37+FBT!D17+TRE!D17+MAE!D17+TEL!D17+WWP!D17+OIS!D17</f>
        <v>366.13404987102325</v>
      </c>
      <c r="E36" s="206">
        <f>ISI!E32+NFM!E48+CHI!E37+NMM!E36+PPA!E37+FBT!E17+TRE!E17+MAE!E17+TEL!E17+WWP!E17+OIS!E17</f>
        <v>381.43224419604468</v>
      </c>
      <c r="F36" s="206">
        <f>ISI!F32+NFM!F48+CHI!F37+NMM!F36+PPA!F37+FBT!F17+TRE!F17+MAE!F17+TEL!F17+WWP!F17+OIS!F17</f>
        <v>395.71040412725711</v>
      </c>
      <c r="G36" s="206">
        <f>ISI!G32+NFM!G48+CHI!G37+NMM!G36+PPA!G37+FBT!G17+TRE!G17+MAE!G17+TEL!G17+WWP!G17+OIS!G17</f>
        <v>386.53138435081689</v>
      </c>
      <c r="H36" s="206">
        <f>ISI!H32+NFM!H48+CHI!H37+NMM!H36+PPA!H37+FBT!H17+TRE!H17+MAE!H17+TEL!H17+WWP!H17+OIS!H17</f>
        <v>362.05451418744622</v>
      </c>
      <c r="I36" s="206">
        <f>ISI!I32+NFM!I48+CHI!I37+NMM!I36+PPA!I37+FBT!I17+TRE!I17+MAE!I17+TEL!I17+WWP!I17+OIS!I17</f>
        <v>344.71676698194324</v>
      </c>
      <c r="J36" s="206">
        <f>ISI!J32+NFM!J48+CHI!J37+NMM!J36+PPA!J37+FBT!J17+TRE!J17+MAE!J17+TEL!J17+WWP!J17+OIS!J17</f>
        <v>326.35889939810835</v>
      </c>
      <c r="K36" s="206">
        <f>ISI!K32+NFM!K48+CHI!K37+NMM!K36+PPA!K37+FBT!K17+TRE!K17+MAE!K17+TEL!K17+WWP!K17+OIS!K17</f>
        <v>273.32562338779019</v>
      </c>
      <c r="L36" s="206">
        <f>ISI!L32+NFM!L48+CHI!L37+NMM!L36+PPA!L37+FBT!L17+TRE!L17+MAE!L17+TEL!L17+WWP!L17+OIS!L17</f>
        <v>276.38521066208079</v>
      </c>
      <c r="M36" s="206">
        <f>ISI!M32+NFM!M48+CHI!M37+NMM!M36+PPA!M37+FBT!M17+TRE!M17+MAE!M17+TEL!M17+WWP!M17+OIS!M17</f>
        <v>244.76921754084265</v>
      </c>
      <c r="N36" s="206">
        <f>ISI!N32+NFM!N48+CHI!N37+NMM!N36+PPA!N37+FBT!N17+TRE!N17+MAE!N17+TEL!N17+WWP!N17+OIS!N17</f>
        <v>211.11341358555464</v>
      </c>
      <c r="O36" s="206">
        <f>ISI!O32+NFM!O48+CHI!O37+NMM!O36+PPA!O37+FBT!O17+TRE!O17+MAE!O17+TEL!O17+WWP!O17+OIS!O17</f>
        <v>191.73576956147895</v>
      </c>
      <c r="P36" s="206">
        <f>ISI!P32+NFM!P48+CHI!P37+NMM!P36+PPA!P37+FBT!P17+TRE!P17+MAE!P17+TEL!P17+WWP!P17+OIS!P17</f>
        <v>164.19931212381766</v>
      </c>
      <c r="Q36" s="206">
        <f>ISI!Q32+NFM!Q48+CHI!Q37+NMM!Q36+PPA!Q37+FBT!Q17+TRE!Q17+MAE!Q17+TEL!Q17+WWP!Q17+OIS!Q17</f>
        <v>167.32940670679278</v>
      </c>
      <c r="R36" s="206">
        <f>ISI!R32+NFM!R48+CHI!R37+NMM!R36+PPA!R37+FBT!R17+TRE!R17+MAE!R17+TEL!R17+WWP!R17+OIS!R17</f>
        <v>172.02287188306099</v>
      </c>
      <c r="S36" s="206">
        <f>ISI!S32+NFM!S48+CHI!S37+NMM!S36+PPA!S37+FBT!S17+TRE!S17+MAE!S17+TEL!S17+WWP!S17+OIS!S17</f>
        <v>175.09759243336197</v>
      </c>
      <c r="T36" s="206">
        <f>ISI!T32+NFM!T48+CHI!T37+NMM!T36+PPA!T37+FBT!T17+TRE!T17+MAE!T17+TEL!T17+WWP!T17+OIS!T17</f>
        <v>189.99810834049873</v>
      </c>
      <c r="U36" s="206">
        <f>ISI!U32+NFM!U48+CHI!U37+NMM!U36+PPA!U37+FBT!U17+TRE!U17+MAE!U17+TEL!U17+WWP!U17+OIS!U17</f>
        <v>179.62889079965606</v>
      </c>
      <c r="V36" s="206">
        <f>ISI!V32+NFM!V48+CHI!V37+NMM!V36+PPA!V37+FBT!V17+TRE!V17+MAE!V17+TEL!V17+WWP!V17+OIS!V17</f>
        <v>192.36414445399825</v>
      </c>
      <c r="W36" s="206">
        <f>ISI!W32+NFM!W48+CHI!W37+NMM!W36+PPA!W37+FBT!W17+TRE!W17+MAE!W17+TEL!W17+WWP!W17+OIS!W17</f>
        <v>273.18392089423901</v>
      </c>
    </row>
    <row r="37" spans="1:23" ht="12" customHeight="1" x14ac:dyDescent="0.3">
      <c r="A37" s="18" t="s">
        <v>70</v>
      </c>
      <c r="B37" s="206">
        <f>ISI!B33+NFM!B49+CHI!B38+NMM!B37+PPA!B38+FBT!B18+TRE!B18+MAE!B18+TEL!B18+WWP!B18+OIS!B18</f>
        <v>196.12347377472051</v>
      </c>
      <c r="C37" s="206">
        <f>ISI!C33+NFM!C49+CHI!C38+NMM!C37+PPA!C38+FBT!C18+TRE!C18+MAE!C18+TEL!C18+WWP!C18+OIS!C18</f>
        <v>175.73456577815992</v>
      </c>
      <c r="D37" s="206">
        <f>ISI!D33+NFM!D49+CHI!D38+NMM!D37+PPA!D38+FBT!D18+TRE!D18+MAE!D18+TEL!D18+WWP!D18+OIS!D18</f>
        <v>187.38546861564919</v>
      </c>
      <c r="E37" s="206">
        <f>ISI!E33+NFM!E49+CHI!E38+NMM!E37+PPA!E38+FBT!E18+TRE!E18+MAE!E18+TEL!E18+WWP!E18+OIS!E18</f>
        <v>164.08349097162514</v>
      </c>
      <c r="F37" s="206">
        <f>ISI!F33+NFM!F49+CHI!F38+NMM!F37+PPA!F38+FBT!F18+TRE!F18+MAE!F18+TEL!F18+WWP!F18+OIS!F18</f>
        <v>166.02536543422187</v>
      </c>
      <c r="G37" s="206">
        <f>ISI!G33+NFM!G49+CHI!G38+NMM!G37+PPA!G38+FBT!G18+TRE!G18+MAE!G18+TEL!G18+WWP!G18+OIS!G18</f>
        <v>144.66543422184003</v>
      </c>
      <c r="H37" s="206">
        <f>ISI!H33+NFM!H49+CHI!H38+NMM!H37+PPA!H38+FBT!H18+TRE!H18+MAE!H18+TEL!H18+WWP!H18+OIS!H18</f>
        <v>202.91994840928623</v>
      </c>
      <c r="I37" s="206">
        <f>ISI!I33+NFM!I49+CHI!I38+NMM!I37+PPA!I38+FBT!I18+TRE!I18+MAE!I18+TEL!I18+WWP!I18+OIS!I18</f>
        <v>151.46182287188304</v>
      </c>
      <c r="J37" s="206">
        <f>ISI!J33+NFM!J49+CHI!J38+NMM!J37+PPA!J38+FBT!J18+TRE!J18+MAE!J18+TEL!J18+WWP!J18+OIS!J18</f>
        <v>124.47687016337059</v>
      </c>
      <c r="K37" s="206">
        <f>ISI!K33+NFM!K49+CHI!K38+NMM!K37+PPA!K38+FBT!K18+TRE!K18+MAE!K18+TEL!K18+WWP!K18+OIS!K18</f>
        <v>94.563886500429916</v>
      </c>
      <c r="L37" s="206">
        <f>ISI!L33+NFM!L49+CHI!L38+NMM!L37+PPA!L38+FBT!L18+TRE!L18+MAE!L18+TEL!L18+WWP!L18+OIS!L18</f>
        <v>119.65219260533104</v>
      </c>
      <c r="M37" s="206">
        <f>ISI!M33+NFM!M49+CHI!M38+NMM!M37+PPA!M38+FBT!M18+TRE!M18+MAE!M18+TEL!M18+WWP!M18+OIS!M18</f>
        <v>90.704127257093717</v>
      </c>
      <c r="N37" s="206">
        <f>ISI!N33+NFM!N49+CHI!N38+NMM!N37+PPA!N38+FBT!N18+TRE!N18+MAE!N18+TEL!N18+WWP!N18+OIS!N18</f>
        <v>80.089681857265688</v>
      </c>
      <c r="O37" s="206">
        <f>ISI!O33+NFM!O49+CHI!O38+NMM!O37+PPA!O38+FBT!O18+TRE!O18+MAE!O18+TEL!O18+WWP!O18+OIS!O18</f>
        <v>48.246775580395528</v>
      </c>
      <c r="P37" s="206">
        <f>ISI!P33+NFM!P49+CHI!P38+NMM!P37+PPA!P38+FBT!P18+TRE!P18+MAE!P18+TEL!P18+WWP!P18+OIS!P18</f>
        <v>48.246775580395528</v>
      </c>
      <c r="Q37" s="206">
        <f>ISI!Q33+NFM!Q49+CHI!Q38+NMM!Q37+PPA!Q38+FBT!Q18+TRE!Q18+MAE!Q18+TEL!Q18+WWP!Q18+OIS!Q18</f>
        <v>41.747033533963879</v>
      </c>
      <c r="R37" s="206">
        <f>ISI!R33+NFM!R49+CHI!R38+NMM!R37+PPA!R38+FBT!R18+TRE!R18+MAE!R18+TEL!R18+WWP!R18+OIS!R18</f>
        <v>44.274204643164218</v>
      </c>
      <c r="S37" s="206">
        <f>ISI!S33+NFM!S49+CHI!S38+NMM!S37+PPA!S38+FBT!S18+TRE!S18+MAE!S18+TEL!S18+WWP!S18+OIS!S18</f>
        <v>46.415477214101458</v>
      </c>
      <c r="T37" s="206">
        <f>ISI!T33+NFM!T49+CHI!T38+NMM!T37+PPA!T38+FBT!T18+TRE!T18+MAE!T18+TEL!T18+WWP!T18+OIS!T18</f>
        <v>22.842476354256238</v>
      </c>
      <c r="U37" s="206">
        <f>ISI!U33+NFM!U49+CHI!U38+NMM!U37+PPA!U38+FBT!U18+TRE!U18+MAE!U18+TEL!U18+WWP!U18+OIS!U18</f>
        <v>31.69621668099742</v>
      </c>
      <c r="V37" s="206">
        <f>ISI!V33+NFM!V49+CHI!V38+NMM!V37+PPA!V38+FBT!V18+TRE!V18+MAE!V18+TEL!V18+WWP!V18+OIS!V18</f>
        <v>37.59071367153912</v>
      </c>
      <c r="W37" s="206">
        <f>ISI!W33+NFM!W49+CHI!W38+NMM!W37+PPA!W38+FBT!W18+TRE!W18+MAE!W18+TEL!W18+WWP!W18+OIS!W18</f>
        <v>26.482545141874464</v>
      </c>
    </row>
    <row r="38" spans="1:23" ht="12" customHeight="1" x14ac:dyDescent="0.3">
      <c r="A38" s="18" t="s">
        <v>34</v>
      </c>
      <c r="B38" s="206">
        <f>ISI!B34+NFM!B50+CHI!B39+NMM!B38+PPA!B39+FBT!B19+TRE!B19+MAE!B19+TEL!B19+WWP!B19+OIS!B19</f>
        <v>164.33800515907129</v>
      </c>
      <c r="C38" s="206">
        <f>ISI!C34+NFM!C50+CHI!C39+NMM!C38+PPA!C39+FBT!C19+TRE!C19+MAE!C19+TEL!C19+WWP!C19+OIS!C19</f>
        <v>189.08718830610479</v>
      </c>
      <c r="D38" s="206">
        <f>ISI!D34+NFM!D50+CHI!D39+NMM!D38+PPA!D39+FBT!D19+TRE!D19+MAE!D19+TEL!D19+WWP!D19+OIS!D19</f>
        <v>186.29028374892522</v>
      </c>
      <c r="E38" s="206">
        <f>ISI!E34+NFM!E50+CHI!E39+NMM!E38+PPA!E39+FBT!E19+TRE!E19+MAE!E19+TEL!E19+WWP!E19+OIS!E19</f>
        <v>190.79011177987962</v>
      </c>
      <c r="F38" s="206">
        <f>ISI!F34+NFM!F50+CHI!F39+NMM!F38+PPA!F39+FBT!F19+TRE!F19+MAE!F19+TEL!F19+WWP!F19+OIS!F19</f>
        <v>201.28976784178843</v>
      </c>
      <c r="G38" s="206">
        <f>ISI!G34+NFM!G50+CHI!G39+NMM!G38+PPA!G39+FBT!G19+TRE!G19+MAE!G19+TEL!G19+WWP!G19+OIS!G19</f>
        <v>191.54006878761822</v>
      </c>
      <c r="H38" s="206">
        <f>ISI!H34+NFM!H50+CHI!H39+NMM!H38+PPA!H39+FBT!H19+TRE!H19+MAE!H19+TEL!H19+WWP!H19+OIS!H19</f>
        <v>202.78976784178843</v>
      </c>
      <c r="I38" s="206">
        <f>ISI!I34+NFM!I50+CHI!I39+NMM!I38+PPA!I39+FBT!I19+TRE!I19+MAE!I19+TEL!I19+WWP!I19+OIS!I19</f>
        <v>217.78925193465173</v>
      </c>
      <c r="J38" s="206">
        <f>ISI!J34+NFM!J50+CHI!J39+NMM!J38+PPA!J39+FBT!J19+TRE!J19+MAE!J19+TEL!J19+WWP!J19+OIS!J19</f>
        <v>163.04101461736883</v>
      </c>
      <c r="K38" s="206">
        <f>ISI!K34+NFM!K50+CHI!K39+NMM!K38+PPA!K39+FBT!K19+TRE!K19+MAE!K19+TEL!K19+WWP!K19+OIS!K19</f>
        <v>139.79174548581253</v>
      </c>
      <c r="L38" s="206">
        <f>ISI!L34+NFM!L50+CHI!L39+NMM!L38+PPA!L39+FBT!L19+TRE!L19+MAE!L19+TEL!L19+WWP!L19+OIS!L19</f>
        <v>123.29226139294923</v>
      </c>
      <c r="M38" s="206">
        <f>ISI!M34+NFM!M50+CHI!M39+NMM!M38+PPA!M39+FBT!M19+TRE!M19+MAE!M19+TEL!M19+WWP!M19+OIS!M19</f>
        <v>156.29122957867582</v>
      </c>
      <c r="N38" s="206">
        <f>ISI!N34+NFM!N50+CHI!N39+NMM!N38+PPA!N39+FBT!N19+TRE!N19+MAE!N19+TEL!N19+WWP!N19+OIS!N19</f>
        <v>160.49492691315561</v>
      </c>
      <c r="O38" s="206">
        <f>ISI!O34+NFM!O50+CHI!O39+NMM!O38+PPA!O39+FBT!O19+TRE!O19+MAE!O19+TEL!O19+WWP!O19+OIS!O19</f>
        <v>144.74539982803091</v>
      </c>
      <c r="P38" s="206">
        <f>ISI!P34+NFM!P50+CHI!P39+NMM!P38+PPA!P39+FBT!P19+TRE!P19+MAE!P19+TEL!P19+WWP!P19+OIS!P19</f>
        <v>156.74496990541701</v>
      </c>
      <c r="Q38" s="206">
        <f>ISI!Q34+NFM!Q50+CHI!Q39+NMM!Q38+PPA!Q39+FBT!Q19+TRE!Q19+MAE!Q19+TEL!Q19+WWP!Q19+OIS!Q19</f>
        <v>157.65872742906274</v>
      </c>
      <c r="R38" s="206">
        <f>ISI!R34+NFM!R50+CHI!R39+NMM!R38+PPA!R39+FBT!R19+TRE!R19+MAE!R19+TEL!R19+WWP!R19+OIS!R19</f>
        <v>181.14075666380057</v>
      </c>
      <c r="S38" s="206">
        <f>ISI!S34+NFM!S50+CHI!S39+NMM!S38+PPA!S39+FBT!S19+TRE!S19+MAE!S19+TEL!S19+WWP!S19+OIS!S19</f>
        <v>189.53963886500426</v>
      </c>
      <c r="T38" s="206">
        <f>ISI!T34+NFM!T50+CHI!T39+NMM!T38+PPA!T39+FBT!T19+TRE!T19+MAE!T19+TEL!T19+WWP!T19+OIS!T19</f>
        <v>166.25313843508164</v>
      </c>
      <c r="U38" s="206">
        <f>ISI!U34+NFM!U50+CHI!U39+NMM!U38+PPA!U39+FBT!U19+TRE!U19+MAE!U19+TEL!U19+WWP!U19+OIS!U19</f>
        <v>185.9047291487532</v>
      </c>
      <c r="V38" s="206">
        <f>ISI!V34+NFM!V50+CHI!V39+NMM!V38+PPA!V39+FBT!V19+TRE!V19+MAE!V19+TEL!V19+WWP!V19+OIS!V19</f>
        <v>189.36500429922626</v>
      </c>
      <c r="W38" s="206">
        <f>ISI!W34+NFM!W50+CHI!W39+NMM!W38+PPA!W39+FBT!W19+TRE!W19+MAE!W19+TEL!W19+WWP!W19+OIS!W19</f>
        <v>165.23817712811689</v>
      </c>
    </row>
    <row r="39" spans="1:23" ht="12" customHeight="1" x14ac:dyDescent="0.3">
      <c r="A39" s="19" t="s">
        <v>71</v>
      </c>
      <c r="B39" s="207">
        <f t="shared" ref="B39:W39" si="2">B40+B41</f>
        <v>777.92141014617368</v>
      </c>
      <c r="C39" s="207">
        <f t="shared" si="2"/>
        <v>837.27652622527921</v>
      </c>
      <c r="D39" s="207">
        <f t="shared" si="2"/>
        <v>746.93585554600156</v>
      </c>
      <c r="E39" s="207">
        <f t="shared" si="2"/>
        <v>748.14746345657795</v>
      </c>
      <c r="F39" s="207">
        <f t="shared" si="2"/>
        <v>714.12123817712813</v>
      </c>
      <c r="G39" s="207">
        <f t="shared" si="2"/>
        <v>714.47454858125536</v>
      </c>
      <c r="H39" s="207">
        <f t="shared" si="2"/>
        <v>714.63310404127253</v>
      </c>
      <c r="I39" s="207">
        <f t="shared" si="2"/>
        <v>716.1435941530525</v>
      </c>
      <c r="J39" s="207">
        <f t="shared" si="2"/>
        <v>722.92261392949274</v>
      </c>
      <c r="K39" s="207">
        <f t="shared" si="2"/>
        <v>661.72063628546857</v>
      </c>
      <c r="L39" s="207">
        <f t="shared" si="2"/>
        <v>713.13981083404985</v>
      </c>
      <c r="M39" s="207">
        <f t="shared" si="2"/>
        <v>713.63800515907133</v>
      </c>
      <c r="N39" s="207">
        <f t="shared" si="2"/>
        <v>683.3280309544283</v>
      </c>
      <c r="O39" s="207">
        <f t="shared" si="2"/>
        <v>676.32536543422202</v>
      </c>
      <c r="P39" s="207">
        <f t="shared" si="2"/>
        <v>683.39724849527079</v>
      </c>
      <c r="Q39" s="207">
        <f t="shared" si="2"/>
        <v>657.95958727429058</v>
      </c>
      <c r="R39" s="207">
        <f t="shared" si="2"/>
        <v>642.5645743766122</v>
      </c>
      <c r="S39" s="207">
        <f t="shared" si="2"/>
        <v>687.72613929492707</v>
      </c>
      <c r="T39" s="207">
        <f t="shared" si="2"/>
        <v>716.10653482373175</v>
      </c>
      <c r="U39" s="207">
        <f t="shared" si="2"/>
        <v>676.89484092863279</v>
      </c>
      <c r="V39" s="207">
        <f t="shared" si="2"/>
        <v>666.15133276010329</v>
      </c>
      <c r="W39" s="207">
        <f t="shared" si="2"/>
        <v>726.62407566637989</v>
      </c>
    </row>
    <row r="40" spans="1:23" ht="12" customHeight="1" x14ac:dyDescent="0.3">
      <c r="A40" s="18" t="s">
        <v>72</v>
      </c>
      <c r="B40" s="206">
        <f>ISI!B36+NFM!B52+CHI!B41+NMM!B40+PPA!B41+FBT!B21+TRE!B21+MAE!B21+TEL!B21+WWP!B21+OIS!B21</f>
        <v>777.92141014617368</v>
      </c>
      <c r="C40" s="206">
        <f>ISI!C36+NFM!C52+CHI!C41+NMM!C40+PPA!C41+FBT!C21+TRE!C21+MAE!C21+TEL!C21+WWP!C21+OIS!C21</f>
        <v>837.27652622527921</v>
      </c>
      <c r="D40" s="206">
        <f>ISI!D36+NFM!D52+CHI!D41+NMM!D40+PPA!D41+FBT!D21+TRE!D21+MAE!D21+TEL!D21+WWP!D21+OIS!D21</f>
        <v>746.93585554600156</v>
      </c>
      <c r="E40" s="206">
        <f>ISI!E36+NFM!E52+CHI!E41+NMM!E40+PPA!E41+FBT!E21+TRE!E21+MAE!E21+TEL!E21+WWP!E21+OIS!E21</f>
        <v>748.14746345657795</v>
      </c>
      <c r="F40" s="206">
        <f>ISI!F36+NFM!F52+CHI!F41+NMM!F40+PPA!F41+FBT!F21+TRE!F21+MAE!F21+TEL!F21+WWP!F21+OIS!F21</f>
        <v>714.12123817712813</v>
      </c>
      <c r="G40" s="206">
        <f>ISI!G36+NFM!G52+CHI!G41+NMM!G40+PPA!G41+FBT!G21+TRE!G21+MAE!G21+TEL!G21+WWP!G21+OIS!G21</f>
        <v>714.47454858125536</v>
      </c>
      <c r="H40" s="206">
        <f>ISI!H36+NFM!H52+CHI!H41+NMM!H40+PPA!H41+FBT!H21+TRE!H21+MAE!H21+TEL!H21+WWP!H21+OIS!H21</f>
        <v>714.63310404127253</v>
      </c>
      <c r="I40" s="206">
        <f>ISI!I36+NFM!I52+CHI!I41+NMM!I40+PPA!I41+FBT!I21+TRE!I21+MAE!I21+TEL!I21+WWP!I21+OIS!I21</f>
        <v>716.1435941530525</v>
      </c>
      <c r="J40" s="206">
        <f>ISI!J36+NFM!J52+CHI!J41+NMM!J40+PPA!J41+FBT!J21+TRE!J21+MAE!J21+TEL!J21+WWP!J21+OIS!J21</f>
        <v>722.92261392949274</v>
      </c>
      <c r="K40" s="206">
        <f>ISI!K36+NFM!K52+CHI!K41+NMM!K40+PPA!K41+FBT!K21+TRE!K21+MAE!K21+TEL!K21+WWP!K21+OIS!K21</f>
        <v>661.72063628546857</v>
      </c>
      <c r="L40" s="206">
        <f>ISI!L36+NFM!L52+CHI!L41+NMM!L40+PPA!L41+FBT!L21+TRE!L21+MAE!L21+TEL!L21+WWP!L21+OIS!L21</f>
        <v>713.13981083404985</v>
      </c>
      <c r="M40" s="206">
        <f>ISI!M36+NFM!M52+CHI!M41+NMM!M40+PPA!M41+FBT!M21+TRE!M21+MAE!M21+TEL!M21+WWP!M21+OIS!M21</f>
        <v>713.63800515907133</v>
      </c>
      <c r="N40" s="206">
        <f>ISI!N36+NFM!N52+CHI!N41+NMM!N40+PPA!N41+FBT!N21+TRE!N21+MAE!N21+TEL!N21+WWP!N21+OIS!N21</f>
        <v>683.3280309544283</v>
      </c>
      <c r="O40" s="206">
        <f>ISI!O36+NFM!O52+CHI!O41+NMM!O40+PPA!O41+FBT!O21+TRE!O21+MAE!O21+TEL!O21+WWP!O21+OIS!O21</f>
        <v>676.32536543422202</v>
      </c>
      <c r="P40" s="206">
        <f>ISI!P36+NFM!P52+CHI!P41+NMM!P40+PPA!P41+FBT!P21+TRE!P21+MAE!P21+TEL!P21+WWP!P21+OIS!P21</f>
        <v>683.39724849527079</v>
      </c>
      <c r="Q40" s="206">
        <f>ISI!Q36+NFM!Q52+CHI!Q41+NMM!Q40+PPA!Q41+FBT!Q21+TRE!Q21+MAE!Q21+TEL!Q21+WWP!Q21+OIS!Q21</f>
        <v>657.95958727429058</v>
      </c>
      <c r="R40" s="206">
        <f>ISI!R36+NFM!R52+CHI!R41+NMM!R40+PPA!R41+FBT!R21+TRE!R21+MAE!R21+TEL!R21+WWP!R21+OIS!R21</f>
        <v>642.5645743766122</v>
      </c>
      <c r="S40" s="206">
        <f>ISI!S36+NFM!S52+CHI!S41+NMM!S40+PPA!S41+FBT!S21+TRE!S21+MAE!S21+TEL!S21+WWP!S21+OIS!S21</f>
        <v>687.72613929492707</v>
      </c>
      <c r="T40" s="206">
        <f>ISI!T36+NFM!T52+CHI!T41+NMM!T40+PPA!T41+FBT!T21+TRE!T21+MAE!T21+TEL!T21+WWP!T21+OIS!T21</f>
        <v>716.10653482373175</v>
      </c>
      <c r="U40" s="206">
        <f>ISI!U36+NFM!U52+CHI!U41+NMM!U40+PPA!U41+FBT!U21+TRE!U21+MAE!U21+TEL!U21+WWP!U21+OIS!U21</f>
        <v>676.89484092863279</v>
      </c>
      <c r="V40" s="206">
        <f>ISI!V36+NFM!V52+CHI!V41+NMM!V40+PPA!V41+FBT!V21+TRE!V21+MAE!V21+TEL!V21+WWP!V21+OIS!V21</f>
        <v>666.15133276010329</v>
      </c>
      <c r="W40" s="206">
        <f>ISI!W36+NFM!W52+CHI!W41+NMM!W40+PPA!W41+FBT!W21+TRE!W21+MAE!W21+TEL!W21+WWP!W21+OIS!W21</f>
        <v>726.62407566637989</v>
      </c>
    </row>
    <row r="41" spans="1:23" ht="12" customHeight="1" x14ac:dyDescent="0.3">
      <c r="A41" s="18" t="s">
        <v>36</v>
      </c>
      <c r="B41" s="206">
        <f>ISI!B37+NFM!B53+CHI!B42+NMM!B41+PPA!B42+FBT!B22+TRE!B22+MAE!B22+TEL!B22+WWP!B22+OIS!B22</f>
        <v>0</v>
      </c>
      <c r="C41" s="206">
        <f>ISI!C37+NFM!C53+CHI!C42+NMM!C41+PPA!C42+FBT!C22+TRE!C22+MAE!C22+TEL!C22+WWP!C22+OIS!C22</f>
        <v>0</v>
      </c>
      <c r="D41" s="206">
        <f>ISI!D37+NFM!D53+CHI!D42+NMM!D41+PPA!D42+FBT!D22+TRE!D22+MAE!D22+TEL!D22+WWP!D22+OIS!D22</f>
        <v>0</v>
      </c>
      <c r="E41" s="206">
        <f>ISI!E37+NFM!E53+CHI!E42+NMM!E41+PPA!E42+FBT!E22+TRE!E22+MAE!E22+TEL!E22+WWP!E22+OIS!E22</f>
        <v>0</v>
      </c>
      <c r="F41" s="206">
        <f>ISI!F37+NFM!F53+CHI!F42+NMM!F41+PPA!F42+FBT!F22+TRE!F22+MAE!F22+TEL!F22+WWP!F22+OIS!F22</f>
        <v>0</v>
      </c>
      <c r="G41" s="206">
        <f>ISI!G37+NFM!G53+CHI!G42+NMM!G41+PPA!G42+FBT!G22+TRE!G22+MAE!G22+TEL!G22+WWP!G22+OIS!G22</f>
        <v>0</v>
      </c>
      <c r="H41" s="206">
        <f>ISI!H37+NFM!H53+CHI!H42+NMM!H41+PPA!H42+FBT!H22+TRE!H22+MAE!H22+TEL!H22+WWP!H22+OIS!H22</f>
        <v>0</v>
      </c>
      <c r="I41" s="206">
        <f>ISI!I37+NFM!I53+CHI!I42+NMM!I41+PPA!I42+FBT!I22+TRE!I22+MAE!I22+TEL!I22+WWP!I22+OIS!I22</f>
        <v>0</v>
      </c>
      <c r="J41" s="206">
        <f>ISI!J37+NFM!J53+CHI!J42+NMM!J41+PPA!J42+FBT!J22+TRE!J22+MAE!J22+TEL!J22+WWP!J22+OIS!J22</f>
        <v>0</v>
      </c>
      <c r="K41" s="206">
        <f>ISI!K37+NFM!K53+CHI!K42+NMM!K41+PPA!K42+FBT!K22+TRE!K22+MAE!K22+TEL!K22+WWP!K22+OIS!K22</f>
        <v>0</v>
      </c>
      <c r="L41" s="206">
        <f>ISI!L37+NFM!L53+CHI!L42+NMM!L41+PPA!L42+FBT!L22+TRE!L22+MAE!L22+TEL!L22+WWP!L22+OIS!L22</f>
        <v>0</v>
      </c>
      <c r="M41" s="206">
        <f>ISI!M37+NFM!M53+CHI!M42+NMM!M41+PPA!M42+FBT!M22+TRE!M22+MAE!M22+TEL!M22+WWP!M22+OIS!M22</f>
        <v>0</v>
      </c>
      <c r="N41" s="206">
        <f>ISI!N37+NFM!N53+CHI!N42+NMM!N41+PPA!N42+FBT!N22+TRE!N22+MAE!N22+TEL!N22+WWP!N22+OIS!N22</f>
        <v>0</v>
      </c>
      <c r="O41" s="206">
        <f>ISI!O37+NFM!O53+CHI!O42+NMM!O41+PPA!O42+FBT!O22+TRE!O22+MAE!O22+TEL!O22+WWP!O22+OIS!O22</f>
        <v>0</v>
      </c>
      <c r="P41" s="206">
        <f>ISI!P37+NFM!P53+CHI!P42+NMM!P41+PPA!P42+FBT!P22+TRE!P22+MAE!P22+TEL!P22+WWP!P22+OIS!P22</f>
        <v>0</v>
      </c>
      <c r="Q41" s="206">
        <f>ISI!Q37+NFM!Q53+CHI!Q42+NMM!Q41+PPA!Q42+FBT!Q22+TRE!Q22+MAE!Q22+TEL!Q22+WWP!Q22+OIS!Q22</f>
        <v>0</v>
      </c>
      <c r="R41" s="206">
        <f>ISI!R37+NFM!R53+CHI!R42+NMM!R41+PPA!R42+FBT!R22+TRE!R22+MAE!R22+TEL!R22+WWP!R22+OIS!R22</f>
        <v>0</v>
      </c>
      <c r="S41" s="206">
        <f>ISI!S37+NFM!S53+CHI!S42+NMM!S41+PPA!S42+FBT!S22+TRE!S22+MAE!S22+TEL!S22+WWP!S22+OIS!S22</f>
        <v>0</v>
      </c>
      <c r="T41" s="206">
        <f>ISI!T37+NFM!T53+CHI!T42+NMM!T41+PPA!T42+FBT!T22+TRE!T22+MAE!T22+TEL!T22+WWP!T22+OIS!T22</f>
        <v>0</v>
      </c>
      <c r="U41" s="206">
        <f>ISI!U37+NFM!U53+CHI!U42+NMM!U41+PPA!U42+FBT!U22+TRE!U22+MAE!U22+TEL!U22+WWP!U22+OIS!U22</f>
        <v>0</v>
      </c>
      <c r="V41" s="206">
        <f>ISI!V37+NFM!V53+CHI!V42+NMM!V41+PPA!V42+FBT!V22+TRE!V22+MAE!V22+TEL!V22+WWP!V22+OIS!V22</f>
        <v>0</v>
      </c>
      <c r="W41" s="206">
        <f>ISI!W37+NFM!W53+CHI!W42+NMM!W41+PPA!W42+FBT!W22+TRE!W22+MAE!W22+TEL!W22+WWP!W22+OIS!W22</f>
        <v>0</v>
      </c>
    </row>
    <row r="42" spans="1:23" ht="12" customHeight="1" x14ac:dyDescent="0.3">
      <c r="A42" s="19" t="s">
        <v>37</v>
      </c>
      <c r="B42" s="207">
        <f t="shared" ref="B42:W42" si="3">SUM(B43:B48)</f>
        <v>131.84299226139294</v>
      </c>
      <c r="C42" s="207">
        <f t="shared" si="3"/>
        <v>147.79793637145312</v>
      </c>
      <c r="D42" s="207">
        <f t="shared" si="3"/>
        <v>115.67334479793637</v>
      </c>
      <c r="E42" s="207">
        <f t="shared" si="3"/>
        <v>133.873086844368</v>
      </c>
      <c r="F42" s="207">
        <f t="shared" si="3"/>
        <v>139.15167669819431</v>
      </c>
      <c r="G42" s="207">
        <f t="shared" si="3"/>
        <v>145.48116938950986</v>
      </c>
      <c r="H42" s="207">
        <f t="shared" si="3"/>
        <v>152.98091143594155</v>
      </c>
      <c r="I42" s="207">
        <f t="shared" si="3"/>
        <v>175.95769561478932</v>
      </c>
      <c r="J42" s="207">
        <f t="shared" si="3"/>
        <v>231.53723129836624</v>
      </c>
      <c r="K42" s="207">
        <f t="shared" si="3"/>
        <v>228.36053310404122</v>
      </c>
      <c r="L42" s="207">
        <f t="shared" si="3"/>
        <v>235.84411006018917</v>
      </c>
      <c r="M42" s="207">
        <f t="shared" si="3"/>
        <v>243.25924333619946</v>
      </c>
      <c r="N42" s="207">
        <f t="shared" si="3"/>
        <v>197.67128116938952</v>
      </c>
      <c r="O42" s="207">
        <f t="shared" si="3"/>
        <v>180.86448839208941</v>
      </c>
      <c r="P42" s="207">
        <f t="shared" si="3"/>
        <v>172.00644883920896</v>
      </c>
      <c r="Q42" s="207">
        <f t="shared" si="3"/>
        <v>186.95356835769562</v>
      </c>
      <c r="R42" s="207">
        <f t="shared" si="3"/>
        <v>190.83327601031812</v>
      </c>
      <c r="S42" s="207">
        <f t="shared" si="3"/>
        <v>223.18632846087701</v>
      </c>
      <c r="T42" s="207">
        <f t="shared" si="3"/>
        <v>246.975494411006</v>
      </c>
      <c r="U42" s="207">
        <f t="shared" si="3"/>
        <v>261.17007738607049</v>
      </c>
      <c r="V42" s="207">
        <f t="shared" si="3"/>
        <v>256.69337919174541</v>
      </c>
      <c r="W42" s="207">
        <f t="shared" si="3"/>
        <v>248.39707652622525</v>
      </c>
    </row>
    <row r="43" spans="1:23" ht="12" customHeight="1" x14ac:dyDescent="0.3">
      <c r="A43" s="18" t="s">
        <v>73</v>
      </c>
      <c r="B43" s="206">
        <f>ISI!B39+NFM!B55+CHI!B44+NMM!B43+PPA!B44+FBT!B24+TRE!B24+MAE!B24+TEL!B24+WWP!B24+OIS!B24</f>
        <v>110.0602751504729</v>
      </c>
      <c r="C43" s="206">
        <f>ISI!C39+NFM!C55+CHI!C44+NMM!C43+PPA!C44+FBT!C24+TRE!C24+MAE!C24+TEL!C24+WWP!C24+OIS!C24</f>
        <v>125.39423903697333</v>
      </c>
      <c r="D43" s="206">
        <f>ISI!D39+NFM!D55+CHI!D44+NMM!D43+PPA!D44+FBT!D24+TRE!D24+MAE!D24+TEL!D24+WWP!D24+OIS!D24</f>
        <v>92.218658641444534</v>
      </c>
      <c r="E43" s="206">
        <f>ISI!E39+NFM!E55+CHI!E44+NMM!E43+PPA!E44+FBT!E24+TRE!E24+MAE!E24+TEL!E24+WWP!E24+OIS!E24</f>
        <v>108.67489251934651</v>
      </c>
      <c r="F43" s="206">
        <f>ISI!F39+NFM!F55+CHI!F44+NMM!F43+PPA!F44+FBT!F24+TRE!F24+MAE!F24+TEL!F24+WWP!F24+OIS!F24</f>
        <v>113.23697334479792</v>
      </c>
      <c r="G43" s="206">
        <f>ISI!G39+NFM!G55+CHI!G44+NMM!G43+PPA!G44+FBT!G24+TRE!G24+MAE!G24+TEL!G24+WWP!G24+OIS!G24</f>
        <v>117.44067067927772</v>
      </c>
      <c r="H43" s="206">
        <f>ISI!H39+NFM!H55+CHI!H44+NMM!H43+PPA!H44+FBT!H24+TRE!H24+MAE!H24+TEL!H24+WWP!H24+OIS!H24</f>
        <v>122.31306964746346</v>
      </c>
      <c r="I43" s="206">
        <f>ISI!I39+NFM!I55+CHI!I44+NMM!I43+PPA!I44+FBT!I24+TRE!I24+MAE!I24+TEL!I24+WWP!I24+OIS!I24</f>
        <v>144.02398968185724</v>
      </c>
      <c r="J43" s="206">
        <f>ISI!J39+NFM!J55+CHI!J44+NMM!J43+PPA!J44+FBT!J24+TRE!J24+MAE!J24+TEL!J24+WWP!J24+OIS!J24</f>
        <v>197.9077386070507</v>
      </c>
      <c r="K43" s="206">
        <f>ISI!K39+NFM!K55+CHI!K44+NMM!K43+PPA!K44+FBT!K24+TRE!K24+MAE!K24+TEL!K24+WWP!K24+OIS!K24</f>
        <v>191.74548581255371</v>
      </c>
      <c r="L43" s="206">
        <f>ISI!L39+NFM!L55+CHI!L44+NMM!L43+PPA!L44+FBT!L24+TRE!L24+MAE!L24+TEL!L24+WWP!L24+OIS!L24</f>
        <v>197.25554600171969</v>
      </c>
      <c r="M43" s="206">
        <f>ISI!M39+NFM!M55+CHI!M44+NMM!M43+PPA!M44+FBT!M24+TRE!M24+MAE!M24+TEL!M24+WWP!M24+OIS!M24</f>
        <v>202.54153052450556</v>
      </c>
      <c r="N43" s="206">
        <f>ISI!N39+NFM!N55+CHI!N44+NMM!N43+PPA!N44+FBT!N24+TRE!N24+MAE!N24+TEL!N24+WWP!N24+OIS!N24</f>
        <v>155.31917454858126</v>
      </c>
      <c r="O43" s="206">
        <f>ISI!O39+NFM!O55+CHI!O44+NMM!O43+PPA!O44+FBT!O24+TRE!O24+MAE!O24+TEL!O24+WWP!O24+OIS!O24</f>
        <v>134.93121238177127</v>
      </c>
      <c r="P43" s="206">
        <f>ISI!P39+NFM!P55+CHI!P44+NMM!P43+PPA!P44+FBT!P24+TRE!P24+MAE!P24+TEL!P24+WWP!P24+OIS!P24</f>
        <v>124.35760963026654</v>
      </c>
      <c r="Q43" s="206">
        <f>ISI!Q39+NFM!Q55+CHI!Q44+NMM!Q43+PPA!Q44+FBT!Q24+TRE!Q24+MAE!Q24+TEL!Q24+WWP!Q24+OIS!Q24</f>
        <v>137.06070507308684</v>
      </c>
      <c r="R43" s="206">
        <f>ISI!R39+NFM!R55+CHI!R44+NMM!R43+PPA!R44+FBT!R24+TRE!R24+MAE!R24+TEL!R24+WWP!R24+OIS!R24</f>
        <v>129.67437661220978</v>
      </c>
      <c r="S43" s="206">
        <f>ISI!S39+NFM!S55+CHI!S44+NMM!S43+PPA!S44+FBT!S24+TRE!S24+MAE!S24+TEL!S24+WWP!S24+OIS!S24</f>
        <v>172.1566638005159</v>
      </c>
      <c r="T43" s="206">
        <f>ISI!T39+NFM!T55+CHI!T44+NMM!T43+PPA!T44+FBT!T24+TRE!T24+MAE!T24+TEL!T24+WWP!T24+OIS!T24</f>
        <v>187.18478073946687</v>
      </c>
      <c r="U43" s="206">
        <f>ISI!U39+NFM!U55+CHI!U44+NMM!U43+PPA!U44+FBT!U24+TRE!U24+MAE!U24+TEL!U24+WWP!U24+OIS!U24</f>
        <v>185.56723989681853</v>
      </c>
      <c r="V43" s="206">
        <f>ISI!V39+NFM!V55+CHI!V44+NMM!V43+PPA!V44+FBT!V24+TRE!V24+MAE!V24+TEL!V24+WWP!V24+OIS!V24</f>
        <v>182.20120378331893</v>
      </c>
      <c r="W43" s="206">
        <f>ISI!W39+NFM!W55+CHI!W44+NMM!W43+PPA!W44+FBT!W24+TRE!W24+MAE!W24+TEL!W24+WWP!W24+OIS!W24</f>
        <v>172.71014617368871</v>
      </c>
    </row>
    <row r="44" spans="1:23" ht="12" customHeight="1" x14ac:dyDescent="0.3">
      <c r="A44" s="18" t="s">
        <v>74</v>
      </c>
      <c r="B44" s="206">
        <f>ISI!B40+NFM!B56+CHI!B45+NMM!B44+PPA!B45+FBT!B25+TRE!B25+MAE!B25+TEL!B25+WWP!B25+OIS!B25</f>
        <v>0.28658641444539978</v>
      </c>
      <c r="C44" s="206">
        <f>ISI!C40+NFM!C56+CHI!C45+NMM!C44+PPA!C45+FBT!C25+TRE!C25+MAE!C25+TEL!C25+WWP!C25+OIS!C25</f>
        <v>0.31049011177987962</v>
      </c>
      <c r="D44" s="206">
        <f>ISI!D40+NFM!D56+CHI!D45+NMM!D44+PPA!D45+FBT!D25+TRE!D25+MAE!D25+TEL!D25+WWP!D25+OIS!D25</f>
        <v>0.90765262252794487</v>
      </c>
      <c r="E44" s="206">
        <f>ISI!E40+NFM!E56+CHI!E45+NMM!E44+PPA!E45+FBT!E25+TRE!E25+MAE!E25+TEL!E25+WWP!E25+OIS!E25</f>
        <v>2.5556319862424761</v>
      </c>
      <c r="F44" s="206">
        <f>ISI!F40+NFM!F56+CHI!F45+NMM!F44+PPA!F45+FBT!F25+TRE!F25+MAE!F25+TEL!F25+WWP!F25+OIS!F25</f>
        <v>3.176612209802236</v>
      </c>
      <c r="G44" s="206">
        <f>ISI!G40+NFM!G56+CHI!G45+NMM!G44+PPA!G45+FBT!G25+TRE!G25+MAE!G25+TEL!G25+WWP!G25+OIS!G25</f>
        <v>3.5827171109200342</v>
      </c>
      <c r="H44" s="206">
        <f>ISI!H40+NFM!H56+CHI!H45+NMM!H44+PPA!H45+FBT!H25+TRE!H25+MAE!H25+TEL!H25+WWP!H25+OIS!H25</f>
        <v>3.272226999140154</v>
      </c>
      <c r="I44" s="206">
        <f>ISI!I40+NFM!I56+CHI!I45+NMM!I44+PPA!I45+FBT!I25+TRE!I25+MAE!I25+TEL!I25+WWP!I25+OIS!I25</f>
        <v>3.463284608770421</v>
      </c>
      <c r="J44" s="206">
        <f>ISI!J40+NFM!J56+CHI!J45+NMM!J44+PPA!J45+FBT!J25+TRE!J25+MAE!J25+TEL!J25+WWP!J25+OIS!J25</f>
        <v>2.9616509028374889</v>
      </c>
      <c r="K44" s="206">
        <f>ISI!K40+NFM!K56+CHI!K45+NMM!K44+PPA!K45+FBT!K25+TRE!K25+MAE!K25+TEL!K25+WWP!K25+OIS!K25</f>
        <v>4.2036973344797932</v>
      </c>
      <c r="L44" s="206">
        <f>ISI!L40+NFM!L56+CHI!L45+NMM!L44+PPA!L45+FBT!L25+TRE!L25+MAE!L25+TEL!L25+WWP!L25+OIS!L25</f>
        <v>3.8848667239896808</v>
      </c>
      <c r="M44" s="206">
        <f>ISI!M40+NFM!M56+CHI!M45+NMM!M44+PPA!M45+FBT!M25+TRE!M25+MAE!M25+TEL!M25+WWP!M25+OIS!M25</f>
        <v>4.1193465176268269</v>
      </c>
      <c r="N44" s="206">
        <f>ISI!N40+NFM!N56+CHI!N45+NMM!N44+PPA!N45+FBT!N25+TRE!N25+MAE!N25+TEL!N25+WWP!N25+OIS!N25</f>
        <v>3.8354256233877901</v>
      </c>
      <c r="O44" s="206">
        <f>ISI!O40+NFM!O56+CHI!O45+NMM!O44+PPA!O45+FBT!O25+TRE!O25+MAE!O25+TEL!O25+WWP!O25+OIS!O25</f>
        <v>5.4245915735167669</v>
      </c>
      <c r="P44" s="206">
        <f>ISI!P40+NFM!P56+CHI!P45+NMM!P44+PPA!P45+FBT!P25+TRE!P25+MAE!P25+TEL!P25+WWP!P25+OIS!P25</f>
        <v>5.7929492691315563</v>
      </c>
      <c r="Q44" s="206">
        <f>ISI!Q40+NFM!Q56+CHI!Q45+NMM!Q44+PPA!Q45+FBT!Q25+TRE!Q25+MAE!Q25+TEL!Q25+WWP!Q25+OIS!Q25</f>
        <v>5.8738607050730867</v>
      </c>
      <c r="R44" s="206">
        <f>ISI!R40+NFM!R56+CHI!R45+NMM!R44+PPA!R45+FBT!R25+TRE!R25+MAE!R25+TEL!R25+WWP!R25+OIS!R25</f>
        <v>14.647549441100599</v>
      </c>
      <c r="S44" s="206">
        <f>ISI!S40+NFM!S56+CHI!S45+NMM!S44+PPA!S45+FBT!S25+TRE!S25+MAE!S25+TEL!S25+WWP!S25+OIS!S25</f>
        <v>3.6141014617368872</v>
      </c>
      <c r="T44" s="206">
        <f>ISI!T40+NFM!T56+CHI!T45+NMM!T44+PPA!T45+FBT!T25+TRE!T25+MAE!T25+TEL!T25+WWP!T25+OIS!T25</f>
        <v>8.7257093723129842</v>
      </c>
      <c r="U44" s="206">
        <f>ISI!U40+NFM!U56+CHI!U45+NMM!U44+PPA!U45+FBT!U25+TRE!U25+MAE!U25+TEL!U25+WWP!U25+OIS!U25</f>
        <v>20.643852106620809</v>
      </c>
      <c r="V44" s="206">
        <f>ISI!V40+NFM!V56+CHI!V45+NMM!V44+PPA!V45+FBT!V25+TRE!V25+MAE!V25+TEL!V25+WWP!V25+OIS!V25</f>
        <v>14.196302665520211</v>
      </c>
      <c r="W44" s="206">
        <f>ISI!W40+NFM!W56+CHI!W45+NMM!W44+PPA!W45+FBT!W25+TRE!W25+MAE!W25+TEL!W25+WWP!W25+OIS!W25</f>
        <v>9.3461736887360267</v>
      </c>
    </row>
    <row r="45" spans="1:23" ht="12" customHeight="1" x14ac:dyDescent="0.3">
      <c r="A45" s="18" t="s">
        <v>75</v>
      </c>
      <c r="B45" s="206">
        <f>ISI!B41+NFM!B57+CHI!B46+NMM!B45+PPA!B46+FBT!B26+TRE!B26+MAE!B26+TEL!B26+WWP!B26+OIS!B26</f>
        <v>0</v>
      </c>
      <c r="C45" s="206">
        <f>ISI!C41+NFM!C57+CHI!C46+NMM!C45+PPA!C46+FBT!C26+TRE!C26+MAE!C26+TEL!C26+WWP!C26+OIS!C26</f>
        <v>0</v>
      </c>
      <c r="D45" s="206">
        <f>ISI!D41+NFM!D57+CHI!D46+NMM!D45+PPA!D46+FBT!D26+TRE!D26+MAE!D26+TEL!D26+WWP!D26+OIS!D26</f>
        <v>0</v>
      </c>
      <c r="E45" s="206">
        <f>ISI!E41+NFM!E57+CHI!E46+NMM!E45+PPA!E46+FBT!E26+TRE!E26+MAE!E26+TEL!E26+WWP!E26+OIS!E26</f>
        <v>0</v>
      </c>
      <c r="F45" s="206">
        <f>ISI!F41+NFM!F57+CHI!F46+NMM!F45+PPA!F46+FBT!F26+TRE!F26+MAE!F26+TEL!F26+WWP!F26+OIS!F26</f>
        <v>0</v>
      </c>
      <c r="G45" s="206">
        <f>ISI!G41+NFM!G57+CHI!G46+NMM!G45+PPA!G46+FBT!G26+TRE!G26+MAE!G26+TEL!G26+WWP!G26+OIS!G26</f>
        <v>0</v>
      </c>
      <c r="H45" s="206">
        <f>ISI!H41+NFM!H57+CHI!H46+NMM!H45+PPA!H46+FBT!H26+TRE!H26+MAE!H26+TEL!H26+WWP!H26+OIS!H26</f>
        <v>0</v>
      </c>
      <c r="I45" s="206">
        <f>ISI!I41+NFM!I57+CHI!I46+NMM!I45+PPA!I46+FBT!I26+TRE!I26+MAE!I26+TEL!I26+WWP!I26+OIS!I26</f>
        <v>0</v>
      </c>
      <c r="J45" s="206">
        <f>ISI!J41+NFM!J57+CHI!J46+NMM!J45+PPA!J46+FBT!J26+TRE!J26+MAE!J26+TEL!J26+WWP!J26+OIS!J26</f>
        <v>0</v>
      </c>
      <c r="K45" s="206">
        <f>ISI!K41+NFM!K57+CHI!K46+NMM!K45+PPA!K46+FBT!K26+TRE!K26+MAE!K26+TEL!K26+WWP!K26+OIS!K26</f>
        <v>0</v>
      </c>
      <c r="L45" s="206">
        <f>ISI!L41+NFM!L57+CHI!L46+NMM!L45+PPA!L46+FBT!L26+TRE!L26+MAE!L26+TEL!L26+WWP!L26+OIS!L26</f>
        <v>0</v>
      </c>
      <c r="M45" s="206">
        <f>ISI!M41+NFM!M57+CHI!M46+NMM!M45+PPA!M46+FBT!M26+TRE!M26+MAE!M26+TEL!M26+WWP!M26+OIS!M26</f>
        <v>0</v>
      </c>
      <c r="N45" s="206">
        <f>ISI!N41+NFM!N57+CHI!N46+NMM!N45+PPA!N46+FBT!N26+TRE!N26+MAE!N26+TEL!N26+WWP!N26+OIS!N26</f>
        <v>0</v>
      </c>
      <c r="O45" s="206">
        <f>ISI!O41+NFM!O57+CHI!O46+NMM!O45+PPA!O46+FBT!O26+TRE!O26+MAE!O26+TEL!O26+WWP!O26+OIS!O26</f>
        <v>0</v>
      </c>
      <c r="P45" s="206">
        <f>ISI!P41+NFM!P57+CHI!P46+NMM!P45+PPA!P46+FBT!P26+TRE!P26+MAE!P26+TEL!P26+WWP!P26+OIS!P26</f>
        <v>0</v>
      </c>
      <c r="Q45" s="206">
        <f>ISI!Q41+NFM!Q57+CHI!Q46+NMM!Q45+PPA!Q46+FBT!Q26+TRE!Q26+MAE!Q26+TEL!Q26+WWP!Q26+OIS!Q26</f>
        <v>0</v>
      </c>
      <c r="R45" s="206">
        <f>ISI!R41+NFM!R57+CHI!R46+NMM!R45+PPA!R46+FBT!R26+TRE!R26+MAE!R26+TEL!R26+WWP!R26+OIS!R26</f>
        <v>0</v>
      </c>
      <c r="S45" s="206">
        <f>ISI!S41+NFM!S57+CHI!S46+NMM!S45+PPA!S46+FBT!S26+TRE!S26+MAE!S26+TEL!S26+WWP!S26+OIS!S26</f>
        <v>0</v>
      </c>
      <c r="T45" s="206">
        <f>ISI!T41+NFM!T57+CHI!T46+NMM!T45+PPA!T46+FBT!T26+TRE!T26+MAE!T26+TEL!T26+WWP!T26+OIS!T26</f>
        <v>0</v>
      </c>
      <c r="U45" s="206">
        <f>ISI!U41+NFM!U57+CHI!U46+NMM!U45+PPA!U46+FBT!U26+TRE!U26+MAE!U26+TEL!U26+WWP!U26+OIS!U26</f>
        <v>0</v>
      </c>
      <c r="V45" s="206">
        <f>ISI!V41+NFM!V57+CHI!V46+NMM!V45+PPA!V46+FBT!V26+TRE!V26+MAE!V26+TEL!V26+WWP!V26+OIS!V26</f>
        <v>0</v>
      </c>
      <c r="W45" s="206">
        <f>ISI!W41+NFM!W57+CHI!W46+NMM!W45+PPA!W46+FBT!W26+TRE!W26+MAE!W26+TEL!W26+WWP!W26+OIS!W26</f>
        <v>0</v>
      </c>
    </row>
    <row r="46" spans="1:23" ht="12" customHeight="1" x14ac:dyDescent="0.3">
      <c r="A46" s="18" t="s">
        <v>76</v>
      </c>
      <c r="B46" s="206">
        <f>ISI!B42+NFM!B58+CHI!B47+NMM!B46+PPA!B47+FBT!B27+TRE!B27+MAE!B27+TEL!B27+WWP!B27+OIS!B27</f>
        <v>0</v>
      </c>
      <c r="C46" s="206">
        <f>ISI!C42+NFM!C58+CHI!C47+NMM!C46+PPA!C47+FBT!C27+TRE!C27+MAE!C27+TEL!C27+WWP!C27+OIS!C27</f>
        <v>0</v>
      </c>
      <c r="D46" s="206">
        <f>ISI!D42+NFM!D58+CHI!D47+NMM!D46+PPA!D47+FBT!D27+TRE!D27+MAE!D27+TEL!D27+WWP!D27+OIS!D27</f>
        <v>0</v>
      </c>
      <c r="E46" s="206">
        <f>ISI!E42+NFM!E58+CHI!E47+NMM!E46+PPA!E47+FBT!E27+TRE!E27+MAE!E27+TEL!E27+WWP!E27+OIS!E27</f>
        <v>0</v>
      </c>
      <c r="F46" s="206">
        <f>ISI!F42+NFM!F58+CHI!F47+NMM!F46+PPA!F47+FBT!F27+TRE!F27+MAE!F27+TEL!F27+WWP!F27+OIS!F27</f>
        <v>0</v>
      </c>
      <c r="G46" s="206">
        <f>ISI!G42+NFM!G58+CHI!G47+NMM!G46+PPA!G47+FBT!G27+TRE!G27+MAE!G27+TEL!G27+WWP!G27+OIS!G27</f>
        <v>0</v>
      </c>
      <c r="H46" s="206">
        <f>ISI!H42+NFM!H58+CHI!H47+NMM!H46+PPA!H47+FBT!H27+TRE!H27+MAE!H27+TEL!H27+WWP!H27+OIS!H27</f>
        <v>0</v>
      </c>
      <c r="I46" s="206">
        <f>ISI!I42+NFM!I58+CHI!I47+NMM!I46+PPA!I47+FBT!I27+TRE!I27+MAE!I27+TEL!I27+WWP!I27+OIS!I27</f>
        <v>0</v>
      </c>
      <c r="J46" s="206">
        <f>ISI!J42+NFM!J58+CHI!J47+NMM!J46+PPA!J47+FBT!J27+TRE!J27+MAE!J27+TEL!J27+WWP!J27+OIS!J27</f>
        <v>0</v>
      </c>
      <c r="K46" s="206">
        <f>ISI!K42+NFM!K58+CHI!K47+NMM!K46+PPA!K47+FBT!K27+TRE!K27+MAE!K27+TEL!K27+WWP!K27+OIS!K27</f>
        <v>0</v>
      </c>
      <c r="L46" s="206">
        <f>ISI!L42+NFM!L58+CHI!L47+NMM!L46+PPA!L47+FBT!L27+TRE!L27+MAE!L27+TEL!L27+WWP!L27+OIS!L27</f>
        <v>0</v>
      </c>
      <c r="M46" s="206">
        <f>ISI!M42+NFM!M58+CHI!M47+NMM!M46+PPA!M47+FBT!M27+TRE!M27+MAE!M27+TEL!M27+WWP!M27+OIS!M27</f>
        <v>0</v>
      </c>
      <c r="N46" s="206">
        <f>ISI!N42+NFM!N58+CHI!N47+NMM!N46+PPA!N47+FBT!N27+TRE!N27+MAE!N27+TEL!N27+WWP!N27+OIS!N27</f>
        <v>0</v>
      </c>
      <c r="O46" s="206">
        <f>ISI!O42+NFM!O58+CHI!O47+NMM!O46+PPA!O47+FBT!O27+TRE!O27+MAE!O27+TEL!O27+WWP!O27+OIS!O27</f>
        <v>0</v>
      </c>
      <c r="P46" s="206">
        <f>ISI!P42+NFM!P58+CHI!P47+NMM!P46+PPA!P47+FBT!P27+TRE!P27+MAE!P27+TEL!P27+WWP!P27+OIS!P27</f>
        <v>0</v>
      </c>
      <c r="Q46" s="206">
        <f>ISI!Q42+NFM!Q58+CHI!Q47+NMM!Q46+PPA!Q47+FBT!Q27+TRE!Q27+MAE!Q27+TEL!Q27+WWP!Q27+OIS!Q27</f>
        <v>0</v>
      </c>
      <c r="R46" s="206">
        <f>ISI!R42+NFM!R58+CHI!R47+NMM!R46+PPA!R47+FBT!R27+TRE!R27+MAE!R27+TEL!R27+WWP!R27+OIS!R27</f>
        <v>0</v>
      </c>
      <c r="S46" s="206">
        <f>ISI!S42+NFM!S58+CHI!S47+NMM!S46+PPA!S47+FBT!S27+TRE!S27+MAE!S27+TEL!S27+WWP!S27+OIS!S27</f>
        <v>0</v>
      </c>
      <c r="T46" s="206">
        <f>ISI!T42+NFM!T58+CHI!T47+NMM!T46+PPA!T47+FBT!T27+TRE!T27+MAE!T27+TEL!T27+WWP!T27+OIS!T27</f>
        <v>0</v>
      </c>
      <c r="U46" s="206">
        <f>ISI!U42+NFM!U58+CHI!U47+NMM!U46+PPA!U47+FBT!U27+TRE!U27+MAE!U27+TEL!U27+WWP!U27+OIS!U27</f>
        <v>0</v>
      </c>
      <c r="V46" s="206">
        <f>ISI!V42+NFM!V58+CHI!V47+NMM!V46+PPA!V47+FBT!V27+TRE!V27+MAE!V27+TEL!V27+WWP!V27+OIS!V27</f>
        <v>0</v>
      </c>
      <c r="W46" s="206">
        <f>ISI!W42+NFM!W58+CHI!W47+NMM!W46+PPA!W47+FBT!W27+TRE!W27+MAE!W27+TEL!W27+WWP!W27+OIS!W27</f>
        <v>0</v>
      </c>
    </row>
    <row r="47" spans="1:23" ht="12" customHeight="1" x14ac:dyDescent="0.3">
      <c r="A47" s="18" t="s">
        <v>77</v>
      </c>
      <c r="B47" s="206">
        <f>ISI!B43+NFM!B59+CHI!B48+NMM!B47+PPA!B48+FBT!B28+TRE!B28+MAE!B28+TEL!B28+WWP!B28+OIS!B28</f>
        <v>0</v>
      </c>
      <c r="C47" s="206">
        <f>ISI!C43+NFM!C59+CHI!C48+NMM!C47+PPA!C48+FBT!C28+TRE!C28+MAE!C28+TEL!C28+WWP!C28+OIS!C28</f>
        <v>0</v>
      </c>
      <c r="D47" s="206">
        <f>ISI!D43+NFM!D59+CHI!D48+NMM!D47+PPA!D48+FBT!D28+TRE!D28+MAE!D28+TEL!D28+WWP!D28+OIS!D28</f>
        <v>0</v>
      </c>
      <c r="E47" s="206">
        <f>ISI!E43+NFM!E59+CHI!E48+NMM!E47+PPA!E48+FBT!E28+TRE!E28+MAE!E28+TEL!E28+WWP!E28+OIS!E28</f>
        <v>0</v>
      </c>
      <c r="F47" s="206">
        <f>ISI!F43+NFM!F59+CHI!F48+NMM!F47+PPA!F48+FBT!F28+TRE!F28+MAE!F28+TEL!F28+WWP!F28+OIS!F28</f>
        <v>0</v>
      </c>
      <c r="G47" s="206">
        <f>ISI!G43+NFM!G59+CHI!G48+NMM!G47+PPA!G48+FBT!G28+TRE!G28+MAE!G28+TEL!G28+WWP!G28+OIS!G28</f>
        <v>0</v>
      </c>
      <c r="H47" s="206">
        <f>ISI!H43+NFM!H59+CHI!H48+NMM!H47+PPA!H48+FBT!H28+TRE!H28+MAE!H28+TEL!H28+WWP!H28+OIS!H28</f>
        <v>0</v>
      </c>
      <c r="I47" s="206">
        <f>ISI!I43+NFM!I59+CHI!I48+NMM!I47+PPA!I48+FBT!I28+TRE!I28+MAE!I28+TEL!I28+WWP!I28+OIS!I28</f>
        <v>0</v>
      </c>
      <c r="J47" s="206">
        <f>ISI!J43+NFM!J59+CHI!J48+NMM!J47+PPA!J48+FBT!J28+TRE!J28+MAE!J28+TEL!J28+WWP!J28+OIS!J28</f>
        <v>0</v>
      </c>
      <c r="K47" s="206">
        <f>ISI!K43+NFM!K59+CHI!K48+NMM!K47+PPA!K48+FBT!K28+TRE!K28+MAE!K28+TEL!K28+WWP!K28+OIS!K28</f>
        <v>0</v>
      </c>
      <c r="L47" s="206">
        <f>ISI!L43+NFM!L59+CHI!L48+NMM!L47+PPA!L48+FBT!L28+TRE!L28+MAE!L28+TEL!L28+WWP!L28+OIS!L28</f>
        <v>0</v>
      </c>
      <c r="M47" s="206">
        <f>ISI!M43+NFM!M59+CHI!M48+NMM!M47+PPA!M48+FBT!M28+TRE!M28+MAE!M28+TEL!M28+WWP!M28+OIS!M28</f>
        <v>0</v>
      </c>
      <c r="N47" s="206">
        <f>ISI!N43+NFM!N59+CHI!N48+NMM!N47+PPA!N48+FBT!N28+TRE!N28+MAE!N28+TEL!N28+WWP!N28+OIS!N28</f>
        <v>0</v>
      </c>
      <c r="O47" s="206">
        <f>ISI!O43+NFM!O59+CHI!O48+NMM!O47+PPA!O48+FBT!O28+TRE!O28+MAE!O28+TEL!O28+WWP!O28+OIS!O28</f>
        <v>0</v>
      </c>
      <c r="P47" s="206">
        <f>ISI!P43+NFM!P59+CHI!P48+NMM!P47+PPA!P48+FBT!P28+TRE!P28+MAE!P28+TEL!P28+WWP!P28+OIS!P28</f>
        <v>0</v>
      </c>
      <c r="Q47" s="206">
        <f>ISI!Q43+NFM!Q59+CHI!Q48+NMM!Q47+PPA!Q48+FBT!Q28+TRE!Q28+MAE!Q28+TEL!Q28+WWP!Q28+OIS!Q28</f>
        <v>0</v>
      </c>
      <c r="R47" s="206">
        <f>ISI!R43+NFM!R59+CHI!R48+NMM!R47+PPA!R48+FBT!R28+TRE!R28+MAE!R28+TEL!R28+WWP!R28+OIS!R28</f>
        <v>0</v>
      </c>
      <c r="S47" s="206">
        <f>ISI!S43+NFM!S59+CHI!S48+NMM!S47+PPA!S48+FBT!S28+TRE!S28+MAE!S28+TEL!S28+WWP!S28+OIS!S28</f>
        <v>0</v>
      </c>
      <c r="T47" s="206">
        <f>ISI!T43+NFM!T59+CHI!T48+NMM!T47+PPA!T48+FBT!T28+TRE!T28+MAE!T28+TEL!T28+WWP!T28+OIS!T28</f>
        <v>0</v>
      </c>
      <c r="U47" s="206">
        <f>ISI!U43+NFM!U59+CHI!U48+NMM!U47+PPA!U48+FBT!U28+TRE!U28+MAE!U28+TEL!U28+WWP!U28+OIS!U28</f>
        <v>0</v>
      </c>
      <c r="V47" s="206">
        <f>ISI!V43+NFM!V59+CHI!V48+NMM!V47+PPA!V48+FBT!V28+TRE!V28+MAE!V28+TEL!V28+WWP!V28+OIS!V28</f>
        <v>0</v>
      </c>
      <c r="W47" s="206">
        <f>ISI!W43+NFM!W59+CHI!W48+NMM!W47+PPA!W48+FBT!W28+TRE!W28+MAE!W28+TEL!W28+WWP!W28+OIS!W28</f>
        <v>0</v>
      </c>
    </row>
    <row r="48" spans="1:23" ht="12" customHeight="1" x14ac:dyDescent="0.3">
      <c r="A48" s="18" t="s">
        <v>78</v>
      </c>
      <c r="B48" s="206">
        <f>ISI!B44+NFM!B60+CHI!B49+NMM!B48+PPA!B49+FBT!B29+TRE!B29+MAE!B29+TEL!B29+WWP!B29+OIS!B29</f>
        <v>21.496130696474637</v>
      </c>
      <c r="C48" s="206">
        <f>ISI!C44+NFM!C60+CHI!C49+NMM!C48+PPA!C49+FBT!C29+TRE!C29+MAE!C29+TEL!C29+WWP!C29+OIS!C29</f>
        <v>22.09320722269991</v>
      </c>
      <c r="D48" s="206">
        <f>ISI!D44+NFM!D60+CHI!D49+NMM!D48+PPA!D49+FBT!D29+TRE!D29+MAE!D29+TEL!D29+WWP!D29+OIS!D29</f>
        <v>22.54703353396388</v>
      </c>
      <c r="E48" s="206">
        <f>ISI!E44+NFM!E60+CHI!E49+NMM!E48+PPA!E49+FBT!E29+TRE!E29+MAE!E29+TEL!E29+WWP!E29+OIS!E29</f>
        <v>22.642562338779022</v>
      </c>
      <c r="F48" s="206">
        <f>ISI!F44+NFM!F60+CHI!F49+NMM!F48+PPA!F49+FBT!F29+TRE!F29+MAE!F29+TEL!F29+WWP!F29+OIS!F29</f>
        <v>22.738091143594147</v>
      </c>
      <c r="G48" s="206">
        <f>ISI!G44+NFM!G60+CHI!G49+NMM!G48+PPA!G49+FBT!G29+TRE!G29+MAE!G29+TEL!G29+WWP!G29+OIS!G29</f>
        <v>24.457781599312124</v>
      </c>
      <c r="H48" s="206">
        <f>ISI!H44+NFM!H60+CHI!H49+NMM!H48+PPA!H49+FBT!H29+TRE!H29+MAE!H29+TEL!H29+WWP!H29+OIS!H29</f>
        <v>27.395614789337927</v>
      </c>
      <c r="I48" s="206">
        <f>ISI!I44+NFM!I60+CHI!I49+NMM!I48+PPA!I49+FBT!I29+TRE!I29+MAE!I29+TEL!I29+WWP!I29+OIS!I29</f>
        <v>28.470421324161649</v>
      </c>
      <c r="J48" s="206">
        <f>ISI!J44+NFM!J60+CHI!J49+NMM!J48+PPA!J49+FBT!J29+TRE!J29+MAE!J29+TEL!J29+WWP!J29+OIS!J29</f>
        <v>30.667841788478068</v>
      </c>
      <c r="K48" s="206">
        <f>ISI!K44+NFM!K60+CHI!K49+NMM!K48+PPA!K49+FBT!K29+TRE!K29+MAE!K29+TEL!K29+WWP!K29+OIS!K29</f>
        <v>32.411349957007737</v>
      </c>
      <c r="L48" s="206">
        <f>ISI!L44+NFM!L60+CHI!L49+NMM!L48+PPA!L49+FBT!L29+TRE!L29+MAE!L29+TEL!L29+WWP!L29+OIS!L29</f>
        <v>34.703697334479791</v>
      </c>
      <c r="M48" s="206">
        <f>ISI!M44+NFM!M60+CHI!M49+NMM!M48+PPA!M49+FBT!M29+TRE!M29+MAE!M29+TEL!M29+WWP!M29+OIS!M29</f>
        <v>36.59836629406707</v>
      </c>
      <c r="N48" s="206">
        <f>ISI!N44+NFM!N60+CHI!N49+NMM!N48+PPA!N49+FBT!N29+TRE!N29+MAE!N29+TEL!N29+WWP!N29+OIS!N29</f>
        <v>38.51668099742048</v>
      </c>
      <c r="O48" s="206">
        <f>ISI!O44+NFM!O60+CHI!O49+NMM!O48+PPA!O49+FBT!O29+TRE!O29+MAE!O29+TEL!O29+WWP!O29+OIS!O29</f>
        <v>40.508684436801374</v>
      </c>
      <c r="P48" s="206">
        <f>ISI!P44+NFM!P60+CHI!P49+NMM!P48+PPA!P49+FBT!P29+TRE!P29+MAE!P29+TEL!P29+WWP!P29+OIS!P29</f>
        <v>41.855889939810844</v>
      </c>
      <c r="Q48" s="206">
        <f>ISI!Q44+NFM!Q60+CHI!Q49+NMM!Q48+PPA!Q49+FBT!Q29+TRE!Q29+MAE!Q29+TEL!Q29+WWP!Q29+OIS!Q29</f>
        <v>44.019002579535673</v>
      </c>
      <c r="R48" s="206">
        <f>ISI!R44+NFM!R60+CHI!R49+NMM!R48+PPA!R49+FBT!R29+TRE!R29+MAE!R29+TEL!R29+WWP!R29+OIS!R29</f>
        <v>46.511349957007731</v>
      </c>
      <c r="S48" s="206">
        <f>ISI!S44+NFM!S60+CHI!S49+NMM!S48+PPA!S49+FBT!S29+TRE!S29+MAE!S29+TEL!S29+WWP!S29+OIS!S29</f>
        <v>47.415563198624227</v>
      </c>
      <c r="T48" s="206">
        <f>ISI!T44+NFM!T60+CHI!T49+NMM!T48+PPA!T49+FBT!T29+TRE!T29+MAE!T29+TEL!T29+WWP!T29+OIS!T29</f>
        <v>51.065004299226125</v>
      </c>
      <c r="U48" s="206">
        <f>ISI!U44+NFM!U60+CHI!U49+NMM!U48+PPA!U49+FBT!U29+TRE!U29+MAE!U29+TEL!U29+WWP!U29+OIS!U29</f>
        <v>54.958985382631113</v>
      </c>
      <c r="V48" s="206">
        <f>ISI!V44+NFM!V60+CHI!V49+NMM!V48+PPA!V49+FBT!V29+TRE!V29+MAE!V29+TEL!V29+WWP!V29+OIS!V29</f>
        <v>60.295872742906262</v>
      </c>
      <c r="W48" s="206">
        <f>ISI!W44+NFM!W60+CHI!W49+NMM!W48+PPA!W49+FBT!W29+TRE!W29+MAE!W29+TEL!W29+WWP!W29+OIS!W29</f>
        <v>66.340756663800505</v>
      </c>
    </row>
    <row r="49" spans="1:23" ht="12" customHeight="1" x14ac:dyDescent="0.3">
      <c r="A49" s="20" t="s">
        <v>79</v>
      </c>
      <c r="B49" s="208">
        <f>ISI!B45+NFM!B61+CHI!B50+NMM!B49+PPA!B50+FBT!B30+TRE!B30+MAE!B30+TEL!B30+WWP!B30+OIS!B30</f>
        <v>159.40584694754941</v>
      </c>
      <c r="C49" s="208">
        <f>ISI!C45+NFM!C61+CHI!C50+NMM!C49+PPA!C50+FBT!C30+TRE!C30+MAE!C30+TEL!C30+WWP!C30+OIS!C30</f>
        <v>162.67790197764404</v>
      </c>
      <c r="D49" s="208">
        <f>ISI!D45+NFM!D61+CHI!D50+NMM!D49+PPA!D50+FBT!D30+TRE!D30+MAE!D30+TEL!D30+WWP!D30+OIS!D30</f>
        <v>166.26053310404126</v>
      </c>
      <c r="E49" s="208">
        <f>ISI!E45+NFM!E61+CHI!E50+NMM!E49+PPA!E50+FBT!E30+TRE!E30+MAE!E30+TEL!E30+WWP!E30+OIS!E30</f>
        <v>171.06147893379193</v>
      </c>
      <c r="F49" s="208">
        <f>ISI!F45+NFM!F61+CHI!F50+NMM!F49+PPA!F50+FBT!F30+TRE!F30+MAE!F30+TEL!F30+WWP!F30+OIS!F30</f>
        <v>162.5106620808254</v>
      </c>
      <c r="G49" s="208">
        <f>ISI!G45+NFM!G61+CHI!G50+NMM!G49+PPA!G50+FBT!G30+TRE!G30+MAE!G30+TEL!G30+WWP!G30+OIS!G30</f>
        <v>152.19277730008599</v>
      </c>
      <c r="H49" s="208">
        <f>ISI!H45+NFM!H61+CHI!H50+NMM!H49+PPA!H50+FBT!H30+TRE!H30+MAE!H30+TEL!H30+WWP!H30+OIS!H30</f>
        <v>145.79148753224422</v>
      </c>
      <c r="I49" s="208">
        <f>ISI!I45+NFM!I61+CHI!I50+NMM!I49+PPA!I50+FBT!I30+TRE!I30+MAE!I30+TEL!I30+WWP!I30+OIS!I30</f>
        <v>126.75554600171968</v>
      </c>
      <c r="J49" s="208">
        <f>ISI!J45+NFM!J61+CHI!J50+NMM!J49+PPA!J50+FBT!J30+TRE!J30+MAE!J30+TEL!J30+WWP!J30+OIS!J30</f>
        <v>120.25889939810834</v>
      </c>
      <c r="K49" s="208">
        <f>ISI!K45+NFM!K61+CHI!K50+NMM!K49+PPA!K50+FBT!K30+TRE!K30+MAE!K30+TEL!K30+WWP!K30+OIS!K30</f>
        <v>112.95012897678416</v>
      </c>
      <c r="L49" s="208">
        <f>ISI!L45+NFM!L61+CHI!L50+NMM!L49+PPA!L50+FBT!L30+TRE!L30+MAE!L30+TEL!L30+WWP!L30+OIS!L30</f>
        <v>112.01883061049011</v>
      </c>
      <c r="M49" s="208">
        <f>ISI!M45+NFM!M61+CHI!M50+NMM!M49+PPA!M50+FBT!M30+TRE!M30+MAE!M30+TEL!M30+WWP!M30+OIS!M30</f>
        <v>107.28950988822012</v>
      </c>
      <c r="N49" s="208">
        <f>ISI!N45+NFM!N61+CHI!N50+NMM!N49+PPA!N50+FBT!N30+TRE!N30+MAE!N30+TEL!N30+WWP!N30+OIS!N30</f>
        <v>119.39896818572659</v>
      </c>
      <c r="O49" s="208">
        <f>ISI!O45+NFM!O61+CHI!O50+NMM!O49+PPA!O50+FBT!O30+TRE!O30+MAE!O30+TEL!O30+WWP!O30+OIS!O30</f>
        <v>99.789853826311258</v>
      </c>
      <c r="P49" s="208">
        <f>ISI!P45+NFM!P61+CHI!P50+NMM!P49+PPA!P50+FBT!P30+TRE!P30+MAE!P30+TEL!P30+WWP!P30+OIS!P30</f>
        <v>66.184264832330186</v>
      </c>
      <c r="Q49" s="208">
        <f>ISI!Q45+NFM!Q61+CHI!Q50+NMM!Q49+PPA!Q50+FBT!Q30+TRE!Q30+MAE!Q30+TEL!Q30+WWP!Q30+OIS!Q30</f>
        <v>55.037489251934652</v>
      </c>
      <c r="R49" s="208">
        <f>ISI!R45+NFM!R61+CHI!R50+NMM!R49+PPA!R50+FBT!R30+TRE!R30+MAE!R30+TEL!R30+WWP!R30+OIS!R30</f>
        <v>78.053482373172841</v>
      </c>
      <c r="S49" s="208">
        <f>ISI!S45+NFM!S61+CHI!S50+NMM!S49+PPA!S50+FBT!S30+TRE!S30+MAE!S30+TEL!S30+WWP!S30+OIS!S30</f>
        <v>77.469303525365433</v>
      </c>
      <c r="T49" s="208">
        <f>ISI!T45+NFM!T61+CHI!T50+NMM!T49+PPA!T50+FBT!T30+TRE!T30+MAE!T30+TEL!T30+WWP!T30+OIS!T30</f>
        <v>76.818658641444543</v>
      </c>
      <c r="U49" s="208">
        <f>ISI!U45+NFM!U61+CHI!U50+NMM!U49+PPA!U50+FBT!U30+TRE!U30+MAE!U30+TEL!U30+WWP!U30+OIS!U30</f>
        <v>75.524419604471177</v>
      </c>
      <c r="V49" s="208">
        <f>ISI!V45+NFM!V61+CHI!V50+NMM!V49+PPA!V50+FBT!V30+TRE!V30+MAE!V30+TEL!V30+WWP!V30+OIS!V30</f>
        <v>83.987102321582114</v>
      </c>
      <c r="W49" s="208">
        <f>ISI!W45+NFM!W61+CHI!W50+NMM!W49+PPA!W50+FBT!W30+TRE!W30+MAE!W30+TEL!W30+WWP!W30+OIS!W30</f>
        <v>88.620722269991376</v>
      </c>
    </row>
    <row r="50" spans="1:23" ht="12" customHeight="1" x14ac:dyDescent="0.3">
      <c r="A50" s="21" t="s">
        <v>38</v>
      </c>
      <c r="B50" s="209">
        <f>ISI!B46+NFM!B62+CHI!B51+NMM!B50+PPA!B51+FBT!B31+TRE!B31+MAE!B31+TEL!B31+WWP!B31+OIS!B31</f>
        <v>859.24333619948425</v>
      </c>
      <c r="C50" s="209">
        <f>ISI!C46+NFM!C62+CHI!C51+NMM!C50+PPA!C51+FBT!C31+TRE!C31+MAE!C31+TEL!C31+WWP!C31+OIS!C31</f>
        <v>859.67325881341355</v>
      </c>
      <c r="D50" s="209">
        <f>ISI!D46+NFM!D62+CHI!D51+NMM!D50+PPA!D51+FBT!D31+TRE!D31+MAE!D31+TEL!D31+WWP!D31+OIS!D31</f>
        <v>847.72141014617375</v>
      </c>
      <c r="E50" s="209">
        <f>ISI!E46+NFM!E62+CHI!E51+NMM!E50+PPA!E51+FBT!E31+TRE!E31+MAE!E31+TEL!E31+WWP!E31+OIS!E31</f>
        <v>830.35253654342205</v>
      </c>
      <c r="F50" s="209">
        <f>ISI!F46+NFM!F62+CHI!F51+NMM!F50+PPA!F51+FBT!F31+TRE!F31+MAE!F31+TEL!F31+WWP!F31+OIS!F31</f>
        <v>857.69561478933781</v>
      </c>
      <c r="G50" s="209">
        <f>ISI!G46+NFM!G62+CHI!G51+NMM!G50+PPA!G51+FBT!G31+TRE!G31+MAE!G31+TEL!G31+WWP!G31+OIS!G31</f>
        <v>882.28718830610501</v>
      </c>
      <c r="H50" s="209">
        <f>ISI!H46+NFM!H62+CHI!H51+NMM!H50+PPA!H51+FBT!H31+TRE!H31+MAE!H31+TEL!H31+WWP!H31+OIS!H31</f>
        <v>871.71109200343926</v>
      </c>
      <c r="I50" s="209">
        <f>ISI!I46+NFM!I62+CHI!I51+NMM!I50+PPA!I51+FBT!I31+TRE!I31+MAE!I31+TEL!I31+WWP!I31+OIS!I31</f>
        <v>850.73086844368004</v>
      </c>
      <c r="J50" s="209">
        <f>ISI!J46+NFM!J62+CHI!J51+NMM!J50+PPA!J51+FBT!J31+TRE!J31+MAE!J31+TEL!J31+WWP!J31+OIS!J31</f>
        <v>822.35597592433351</v>
      </c>
      <c r="K50" s="209">
        <f>ISI!K46+NFM!K62+CHI!K51+NMM!K50+PPA!K51+FBT!K31+TRE!K31+MAE!K31+TEL!K31+WWP!K31+OIS!K31</f>
        <v>722.09802235597601</v>
      </c>
      <c r="L50" s="209">
        <f>ISI!L46+NFM!L62+CHI!L51+NMM!L50+PPA!L51+FBT!L31+TRE!L31+MAE!L31+TEL!L31+WWP!L31+OIS!L31</f>
        <v>732.07222699914007</v>
      </c>
      <c r="M50" s="209">
        <f>ISI!M46+NFM!M62+CHI!M51+NMM!M50+PPA!M51+FBT!M31+TRE!M31+MAE!M31+TEL!M31+WWP!M31+OIS!M31</f>
        <v>743.59415305245068</v>
      </c>
      <c r="N50" s="209">
        <f>ISI!N46+NFM!N62+CHI!N51+NMM!N50+PPA!N51+FBT!N31+TRE!N31+MAE!N31+TEL!N31+WWP!N31+OIS!N31</f>
        <v>734.56577815993114</v>
      </c>
      <c r="O50" s="209">
        <f>ISI!O46+NFM!O62+CHI!O51+NMM!O50+PPA!O51+FBT!O31+TRE!O31+MAE!O31+TEL!O31+WWP!O31+OIS!O31</f>
        <v>718.74462596732587</v>
      </c>
      <c r="P50" s="209">
        <f>ISI!P46+NFM!P62+CHI!P51+NMM!P50+PPA!P51+FBT!P31+TRE!P31+MAE!P31+TEL!P31+WWP!P31+OIS!P31</f>
        <v>706.27687016337052</v>
      </c>
      <c r="Q50" s="209">
        <f>ISI!Q46+NFM!Q62+CHI!Q51+NMM!Q50+PPA!Q51+FBT!Q31+TRE!Q31+MAE!Q31+TEL!Q31+WWP!Q31+OIS!Q31</f>
        <v>719.14780739466892</v>
      </c>
      <c r="R50" s="209">
        <f>ISI!R46+NFM!R62+CHI!R51+NMM!R50+PPA!R51+FBT!R31+TRE!R31+MAE!R31+TEL!R31+WWP!R31+OIS!R31</f>
        <v>724.07540842648336</v>
      </c>
      <c r="S50" s="209">
        <f>ISI!S46+NFM!S62+CHI!S51+NMM!S50+PPA!S51+FBT!S31+TRE!S31+MAE!S31+TEL!S31+WWP!S31+OIS!S31</f>
        <v>737.119690455718</v>
      </c>
      <c r="T50" s="209">
        <f>ISI!T46+NFM!T62+CHI!T51+NMM!T50+PPA!T51+FBT!T31+TRE!T31+MAE!T31+TEL!T31+WWP!T31+OIS!T31</f>
        <v>742.86397248495268</v>
      </c>
      <c r="U50" s="209">
        <f>ISI!U46+NFM!U62+CHI!U51+NMM!U50+PPA!U51+FBT!U31+TRE!U31+MAE!U31+TEL!U31+WWP!U31+OIS!U31</f>
        <v>715.05898538263114</v>
      </c>
      <c r="V50" s="209">
        <f>ISI!V46+NFM!V62+CHI!V51+NMM!V50+PPA!V51+FBT!V31+TRE!V31+MAE!V31+TEL!V31+WWP!V31+OIS!V31</f>
        <v>732.83104041272566</v>
      </c>
      <c r="W50" s="209">
        <f>ISI!W46+NFM!W62+CHI!W51+NMM!W50+PPA!W51+FBT!W31+TRE!W31+MAE!W31+TEL!W31+WWP!W31+OIS!W31</f>
        <v>776.68331900257965</v>
      </c>
    </row>
    <row r="51" spans="1:23" ht="12" customHeight="1" x14ac:dyDescent="0.3">
      <c r="A51" s="31" t="s">
        <v>80</v>
      </c>
      <c r="B51" s="212">
        <f t="shared" ref="B51:W51" si="4">SUM(B52,B55,B61,B65,B69,B73:B78)</f>
        <v>2944.0627687016336</v>
      </c>
      <c r="C51" s="212">
        <f t="shared" si="4"/>
        <v>3035.1761822871872</v>
      </c>
      <c r="D51" s="212">
        <f t="shared" si="4"/>
        <v>2855.9061908856402</v>
      </c>
      <c r="E51" s="212">
        <f t="shared" si="4"/>
        <v>2864.5073086844368</v>
      </c>
      <c r="F51" s="212">
        <f t="shared" si="4"/>
        <v>2906.2907136715389</v>
      </c>
      <c r="G51" s="212">
        <f t="shared" si="4"/>
        <v>2873.2321582115219</v>
      </c>
      <c r="H51" s="212">
        <f t="shared" si="4"/>
        <v>2914.1711951848665</v>
      </c>
      <c r="I51" s="212">
        <f t="shared" si="4"/>
        <v>2832.3589853826311</v>
      </c>
      <c r="J51" s="212">
        <f t="shared" si="4"/>
        <v>2716.4907996560614</v>
      </c>
      <c r="K51" s="212">
        <f t="shared" si="4"/>
        <v>2352.5037833190017</v>
      </c>
      <c r="L51" s="212">
        <f t="shared" si="4"/>
        <v>2446.4946689595868</v>
      </c>
      <c r="M51" s="212">
        <f t="shared" si="4"/>
        <v>2442.2841788478081</v>
      </c>
      <c r="N51" s="212">
        <f t="shared" si="4"/>
        <v>2303.3634565778166</v>
      </c>
      <c r="O51" s="212">
        <f t="shared" si="4"/>
        <v>2179.3844368013756</v>
      </c>
      <c r="P51" s="212">
        <f t="shared" si="4"/>
        <v>2120.599054170249</v>
      </c>
      <c r="Q51" s="212">
        <f t="shared" si="4"/>
        <v>2109.3854686156501</v>
      </c>
      <c r="R51" s="212">
        <f t="shared" si="4"/>
        <v>2165.6235597592431</v>
      </c>
      <c r="S51" s="212">
        <f t="shared" si="4"/>
        <v>2284.7654342218398</v>
      </c>
      <c r="T51" s="212">
        <f t="shared" si="4"/>
        <v>2314.6359415305246</v>
      </c>
      <c r="U51" s="212">
        <f t="shared" si="4"/>
        <v>2257.7165090283747</v>
      </c>
      <c r="V51" s="212">
        <f t="shared" si="4"/>
        <v>2304.3745485812556</v>
      </c>
      <c r="W51" s="212">
        <f t="shared" si="4"/>
        <v>2474.7362854686153</v>
      </c>
    </row>
    <row r="52" spans="1:23" ht="12" customHeight="1" x14ac:dyDescent="0.3">
      <c r="A52" s="17" t="s">
        <v>16</v>
      </c>
      <c r="B52" s="211">
        <f>ISI!B$47</f>
        <v>157.5513977796943</v>
      </c>
      <c r="C52" s="211">
        <f>ISI!C$47</f>
        <v>162.87719491538459</v>
      </c>
      <c r="D52" s="211">
        <f>ISI!D$47</f>
        <v>110.54084862930149</v>
      </c>
      <c r="E52" s="211">
        <f>ISI!E$47</f>
        <v>105.4773383206698</v>
      </c>
      <c r="F52" s="211">
        <f>ISI!F$47</f>
        <v>105.276505687146</v>
      </c>
      <c r="G52" s="211">
        <f>ISI!G$47</f>
        <v>106.501499286529</v>
      </c>
      <c r="H52" s="211">
        <f>ISI!H$47</f>
        <v>106.076222208426</v>
      </c>
      <c r="I52" s="211">
        <f>ISI!I$47</f>
        <v>104.38751077824379</v>
      </c>
      <c r="J52" s="211">
        <f>ISI!J$47</f>
        <v>95.554684605763583</v>
      </c>
      <c r="K52" s="211">
        <f>ISI!K$47</f>
        <v>50.781008208378211</v>
      </c>
      <c r="L52" s="211">
        <f>ISI!L$47</f>
        <v>54.179371006213287</v>
      </c>
      <c r="M52" s="211">
        <f>ISI!M$47</f>
        <v>62.360505091531962</v>
      </c>
      <c r="N52" s="211">
        <f>ISI!N$47</f>
        <v>79.707065108794552</v>
      </c>
      <c r="O52" s="211">
        <f>ISI!O$47</f>
        <v>80.703636999990664</v>
      </c>
      <c r="P52" s="211">
        <f>ISI!P$47</f>
        <v>86.178624793699655</v>
      </c>
      <c r="Q52" s="211">
        <f>ISI!Q$47</f>
        <v>83.589001577271432</v>
      </c>
      <c r="R52" s="211">
        <f>ISI!R$47</f>
        <v>87.332429342909592</v>
      </c>
      <c r="S52" s="211">
        <f>ISI!S$47</f>
        <v>91.790526753756012</v>
      </c>
      <c r="T52" s="211">
        <f>ISI!T$47</f>
        <v>97.210906686006126</v>
      </c>
      <c r="U52" s="211">
        <f>ISI!U$47</f>
        <v>90.714310613807314</v>
      </c>
      <c r="V52" s="211">
        <f>ISI!V$47</f>
        <v>86.887832330829397</v>
      </c>
      <c r="W52" s="211">
        <f>ISI!W$47</f>
        <v>90.290700273922084</v>
      </c>
    </row>
    <row r="53" spans="1:23" ht="12" customHeight="1" x14ac:dyDescent="0.3">
      <c r="A53" s="18" t="s">
        <v>41</v>
      </c>
      <c r="B53" s="206">
        <f>ISI!B$48</f>
        <v>0</v>
      </c>
      <c r="C53" s="206">
        <f>ISI!C$48</f>
        <v>0</v>
      </c>
      <c r="D53" s="206">
        <f>ISI!D$48</f>
        <v>0</v>
      </c>
      <c r="E53" s="206">
        <f>ISI!E$48</f>
        <v>0</v>
      </c>
      <c r="F53" s="206">
        <f>ISI!F$48</f>
        <v>0</v>
      </c>
      <c r="G53" s="206">
        <f>ISI!G$48</f>
        <v>0</v>
      </c>
      <c r="H53" s="206">
        <f>ISI!H$48</f>
        <v>0</v>
      </c>
      <c r="I53" s="206">
        <f>ISI!I$48</f>
        <v>0</v>
      </c>
      <c r="J53" s="206">
        <f>ISI!J$48</f>
        <v>0</v>
      </c>
      <c r="K53" s="206">
        <f>ISI!K$48</f>
        <v>0</v>
      </c>
      <c r="L53" s="206">
        <f>ISI!L$48</f>
        <v>0</v>
      </c>
      <c r="M53" s="206">
        <f>ISI!M$48</f>
        <v>0</v>
      </c>
      <c r="N53" s="206">
        <f>ISI!N$48</f>
        <v>0</v>
      </c>
      <c r="O53" s="206">
        <f>ISI!O$48</f>
        <v>0</v>
      </c>
      <c r="P53" s="206">
        <f>ISI!P$48</f>
        <v>0</v>
      </c>
      <c r="Q53" s="206">
        <f>ISI!Q$48</f>
        <v>0</v>
      </c>
      <c r="R53" s="206">
        <f>ISI!R$48</f>
        <v>0</v>
      </c>
      <c r="S53" s="206">
        <f>ISI!S$48</f>
        <v>0</v>
      </c>
      <c r="T53" s="206">
        <f>ISI!T$48</f>
        <v>0</v>
      </c>
      <c r="U53" s="206">
        <f>ISI!U$48</f>
        <v>0</v>
      </c>
      <c r="V53" s="206">
        <f>ISI!V$48</f>
        <v>0</v>
      </c>
      <c r="W53" s="206">
        <f>ISI!W$48</f>
        <v>0</v>
      </c>
    </row>
    <row r="54" spans="1:23" ht="12" customHeight="1" x14ac:dyDescent="0.3">
      <c r="A54" s="18" t="s">
        <v>42</v>
      </c>
      <c r="B54" s="206">
        <f>ISI!B$49</f>
        <v>157.5513977796943</v>
      </c>
      <c r="C54" s="206">
        <f>ISI!C$49</f>
        <v>162.87719491538459</v>
      </c>
      <c r="D54" s="206">
        <f>ISI!D$49</f>
        <v>110.54084862930149</v>
      </c>
      <c r="E54" s="206">
        <f>ISI!E$49</f>
        <v>105.4773383206698</v>
      </c>
      <c r="F54" s="206">
        <f>ISI!F$49</f>
        <v>105.276505687146</v>
      </c>
      <c r="G54" s="206">
        <f>ISI!G$49</f>
        <v>106.501499286529</v>
      </c>
      <c r="H54" s="206">
        <f>ISI!H$49</f>
        <v>106.076222208426</v>
      </c>
      <c r="I54" s="206">
        <f>ISI!I$49</f>
        <v>104.38751077824379</v>
      </c>
      <c r="J54" s="206">
        <f>ISI!J$49</f>
        <v>95.554684605763583</v>
      </c>
      <c r="K54" s="206">
        <f>ISI!K$49</f>
        <v>50.781008208378211</v>
      </c>
      <c r="L54" s="206">
        <f>ISI!L$49</f>
        <v>54.179371006213287</v>
      </c>
      <c r="M54" s="206">
        <f>ISI!M$49</f>
        <v>62.360505091531962</v>
      </c>
      <c r="N54" s="206">
        <f>ISI!N$49</f>
        <v>79.707065108794552</v>
      </c>
      <c r="O54" s="206">
        <f>ISI!O$49</f>
        <v>80.703636999990664</v>
      </c>
      <c r="P54" s="206">
        <f>ISI!P$49</f>
        <v>86.178624793699655</v>
      </c>
      <c r="Q54" s="206">
        <f>ISI!Q$49</f>
        <v>83.589001577271432</v>
      </c>
      <c r="R54" s="206">
        <f>ISI!R$49</f>
        <v>87.332429342909592</v>
      </c>
      <c r="S54" s="206">
        <f>ISI!S$49</f>
        <v>91.790526753756012</v>
      </c>
      <c r="T54" s="206">
        <f>ISI!T$49</f>
        <v>97.210906686006126</v>
      </c>
      <c r="U54" s="206">
        <f>ISI!U$49</f>
        <v>90.714310613807314</v>
      </c>
      <c r="V54" s="206">
        <f>ISI!V$49</f>
        <v>86.887832330829397</v>
      </c>
      <c r="W54" s="206">
        <f>ISI!W$49</f>
        <v>90.290700273922084</v>
      </c>
    </row>
    <row r="55" spans="1:23" ht="12" customHeight="1" x14ac:dyDescent="0.3">
      <c r="A55" s="19" t="s">
        <v>20</v>
      </c>
      <c r="B55" s="207">
        <f>NFM!B$63</f>
        <v>0</v>
      </c>
      <c r="C55" s="207">
        <f>NFM!C$63</f>
        <v>0</v>
      </c>
      <c r="D55" s="207">
        <f>NFM!D$63</f>
        <v>0</v>
      </c>
      <c r="E55" s="207">
        <f>NFM!E$63</f>
        <v>0</v>
      </c>
      <c r="F55" s="207">
        <f>NFM!F$63</f>
        <v>0</v>
      </c>
      <c r="G55" s="207">
        <f>NFM!G$63</f>
        <v>0</v>
      </c>
      <c r="H55" s="207">
        <f>NFM!H$63</f>
        <v>0</v>
      </c>
      <c r="I55" s="207">
        <f>NFM!I$63</f>
        <v>0</v>
      </c>
      <c r="J55" s="207">
        <f>NFM!J$63</f>
        <v>0</v>
      </c>
      <c r="K55" s="207">
        <f>NFM!K$63</f>
        <v>0</v>
      </c>
      <c r="L55" s="207">
        <f>NFM!L$63</f>
        <v>0</v>
      </c>
      <c r="M55" s="207">
        <f>NFM!M$63</f>
        <v>0</v>
      </c>
      <c r="N55" s="207">
        <f>NFM!N$63</f>
        <v>0</v>
      </c>
      <c r="O55" s="207">
        <f>NFM!O$63</f>
        <v>0</v>
      </c>
      <c r="P55" s="207">
        <f>NFM!P$63</f>
        <v>0</v>
      </c>
      <c r="Q55" s="207">
        <f>NFM!Q$63</f>
        <v>0</v>
      </c>
      <c r="R55" s="207">
        <f>NFM!R$63</f>
        <v>0</v>
      </c>
      <c r="S55" s="207">
        <f>NFM!S$63</f>
        <v>0</v>
      </c>
      <c r="T55" s="207">
        <f>NFM!T$63</f>
        <v>0</v>
      </c>
      <c r="U55" s="207">
        <f>NFM!U$63</f>
        <v>0</v>
      </c>
      <c r="V55" s="207">
        <f>NFM!V$63</f>
        <v>0</v>
      </c>
      <c r="W55" s="207">
        <f>NFM!W$63</f>
        <v>0</v>
      </c>
    </row>
    <row r="56" spans="1:23" ht="12" customHeight="1" x14ac:dyDescent="0.3">
      <c r="A56" s="18" t="s">
        <v>43</v>
      </c>
      <c r="B56" s="206">
        <f>NFM!B$64</f>
        <v>0</v>
      </c>
      <c r="C56" s="206">
        <f>NFM!C$64</f>
        <v>0</v>
      </c>
      <c r="D56" s="206">
        <f>NFM!D$64</f>
        <v>0</v>
      </c>
      <c r="E56" s="206">
        <f>NFM!E$64</f>
        <v>0</v>
      </c>
      <c r="F56" s="206">
        <f>NFM!F$64</f>
        <v>0</v>
      </c>
      <c r="G56" s="206">
        <f>NFM!G$64</f>
        <v>0</v>
      </c>
      <c r="H56" s="206">
        <f>NFM!H$64</f>
        <v>0</v>
      </c>
      <c r="I56" s="206">
        <f>NFM!I$64</f>
        <v>0</v>
      </c>
      <c r="J56" s="206">
        <f>NFM!J$64</f>
        <v>0</v>
      </c>
      <c r="K56" s="206">
        <f>NFM!K$64</f>
        <v>0</v>
      </c>
      <c r="L56" s="206">
        <f>NFM!L$64</f>
        <v>0</v>
      </c>
      <c r="M56" s="206">
        <f>NFM!M$64</f>
        <v>0</v>
      </c>
      <c r="N56" s="206">
        <f>NFM!N$64</f>
        <v>0</v>
      </c>
      <c r="O56" s="206">
        <f>NFM!O$64</f>
        <v>0</v>
      </c>
      <c r="P56" s="206">
        <f>NFM!P$64</f>
        <v>0</v>
      </c>
      <c r="Q56" s="206">
        <f>NFM!Q$64</f>
        <v>0</v>
      </c>
      <c r="R56" s="206">
        <f>NFM!R$64</f>
        <v>0</v>
      </c>
      <c r="S56" s="206">
        <f>NFM!S$64</f>
        <v>0</v>
      </c>
      <c r="T56" s="206">
        <f>NFM!T$64</f>
        <v>0</v>
      </c>
      <c r="U56" s="206">
        <f>NFM!U$64</f>
        <v>0</v>
      </c>
      <c r="V56" s="206">
        <f>NFM!V$64</f>
        <v>0</v>
      </c>
      <c r="W56" s="206">
        <f>NFM!W$64</f>
        <v>0</v>
      </c>
    </row>
    <row r="57" spans="1:23" ht="12" customHeight="1" x14ac:dyDescent="0.3">
      <c r="A57" s="18" t="s">
        <v>56</v>
      </c>
      <c r="B57" s="206">
        <f>NFM!B$65</f>
        <v>0</v>
      </c>
      <c r="C57" s="206">
        <f>NFM!C$65</f>
        <v>0</v>
      </c>
      <c r="D57" s="206">
        <f>NFM!D$65</f>
        <v>0</v>
      </c>
      <c r="E57" s="206">
        <f>NFM!E$65</f>
        <v>0</v>
      </c>
      <c r="F57" s="206">
        <f>NFM!F$65</f>
        <v>0</v>
      </c>
      <c r="G57" s="206">
        <f>NFM!G$65</f>
        <v>0</v>
      </c>
      <c r="H57" s="206">
        <f>NFM!H$65</f>
        <v>0</v>
      </c>
      <c r="I57" s="206">
        <f>NFM!I$65</f>
        <v>0</v>
      </c>
      <c r="J57" s="206">
        <f>NFM!J$65</f>
        <v>0</v>
      </c>
      <c r="K57" s="206">
        <f>NFM!K$65</f>
        <v>0</v>
      </c>
      <c r="L57" s="206">
        <f>NFM!L$65</f>
        <v>0</v>
      </c>
      <c r="M57" s="206">
        <f>NFM!M$65</f>
        <v>0</v>
      </c>
      <c r="N57" s="206">
        <f>NFM!N$65</f>
        <v>0</v>
      </c>
      <c r="O57" s="206">
        <f>NFM!O$65</f>
        <v>0</v>
      </c>
      <c r="P57" s="206">
        <f>NFM!P$65</f>
        <v>0</v>
      </c>
      <c r="Q57" s="206">
        <f>NFM!Q$65</f>
        <v>0</v>
      </c>
      <c r="R57" s="206">
        <f>NFM!R$65</f>
        <v>0</v>
      </c>
      <c r="S57" s="206">
        <f>NFM!S$65</f>
        <v>0</v>
      </c>
      <c r="T57" s="206">
        <f>NFM!T$65</f>
        <v>0</v>
      </c>
      <c r="U57" s="206">
        <f>NFM!U$65</f>
        <v>0</v>
      </c>
      <c r="V57" s="206">
        <f>NFM!V$65</f>
        <v>0</v>
      </c>
      <c r="W57" s="206">
        <f>NFM!W$65</f>
        <v>0</v>
      </c>
    </row>
    <row r="58" spans="1:23" ht="12" customHeight="1" x14ac:dyDescent="0.3">
      <c r="A58" s="22" t="s">
        <v>44</v>
      </c>
      <c r="B58" s="213">
        <f>NFM!B$66</f>
        <v>0</v>
      </c>
      <c r="C58" s="213">
        <f>NFM!C$66</f>
        <v>0</v>
      </c>
      <c r="D58" s="213">
        <f>NFM!D$66</f>
        <v>0</v>
      </c>
      <c r="E58" s="213">
        <f>NFM!E$66</f>
        <v>0</v>
      </c>
      <c r="F58" s="213">
        <f>NFM!F$66</f>
        <v>0</v>
      </c>
      <c r="G58" s="213">
        <f>NFM!G$66</f>
        <v>0</v>
      </c>
      <c r="H58" s="213">
        <f>NFM!H$66</f>
        <v>0</v>
      </c>
      <c r="I58" s="213">
        <f>NFM!I$66</f>
        <v>0</v>
      </c>
      <c r="J58" s="213">
        <f>NFM!J$66</f>
        <v>0</v>
      </c>
      <c r="K58" s="213">
        <f>NFM!K$66</f>
        <v>0</v>
      </c>
      <c r="L58" s="213">
        <f>NFM!L$66</f>
        <v>0</v>
      </c>
      <c r="M58" s="213">
        <f>NFM!M$66</f>
        <v>0</v>
      </c>
      <c r="N58" s="213">
        <f>NFM!N$66</f>
        <v>0</v>
      </c>
      <c r="O58" s="213">
        <f>NFM!O$66</f>
        <v>0</v>
      </c>
      <c r="P58" s="213">
        <f>NFM!P$66</f>
        <v>0</v>
      </c>
      <c r="Q58" s="213">
        <f>NFM!Q$66</f>
        <v>0</v>
      </c>
      <c r="R58" s="213">
        <f>NFM!R$66</f>
        <v>0</v>
      </c>
      <c r="S58" s="213">
        <f>NFM!S$66</f>
        <v>0</v>
      </c>
      <c r="T58" s="213">
        <f>NFM!T$66</f>
        <v>0</v>
      </c>
      <c r="U58" s="213">
        <f>NFM!U$66</f>
        <v>0</v>
      </c>
      <c r="V58" s="213">
        <f>NFM!V$66</f>
        <v>0</v>
      </c>
      <c r="W58" s="213">
        <f>NFM!W$66</f>
        <v>0</v>
      </c>
    </row>
    <row r="59" spans="1:23" ht="12" customHeight="1" x14ac:dyDescent="0.3">
      <c r="A59" s="23" t="s">
        <v>81</v>
      </c>
      <c r="B59" s="214">
        <f>NFM!B$67</f>
        <v>0</v>
      </c>
      <c r="C59" s="214">
        <f>NFM!C$67</f>
        <v>0</v>
      </c>
      <c r="D59" s="214">
        <f>NFM!D$67</f>
        <v>0</v>
      </c>
      <c r="E59" s="214">
        <f>NFM!E$67</f>
        <v>0</v>
      </c>
      <c r="F59" s="214">
        <f>NFM!F$67</f>
        <v>0</v>
      </c>
      <c r="G59" s="214">
        <f>NFM!G$67</f>
        <v>0</v>
      </c>
      <c r="H59" s="214">
        <f>NFM!H$67</f>
        <v>0</v>
      </c>
      <c r="I59" s="214">
        <f>NFM!I$67</f>
        <v>0</v>
      </c>
      <c r="J59" s="214">
        <f>NFM!J$67</f>
        <v>0</v>
      </c>
      <c r="K59" s="214">
        <f>NFM!K$67</f>
        <v>0</v>
      </c>
      <c r="L59" s="214">
        <f>NFM!L$67</f>
        <v>0</v>
      </c>
      <c r="M59" s="214">
        <f>NFM!M$67</f>
        <v>0</v>
      </c>
      <c r="N59" s="214">
        <f>NFM!N$67</f>
        <v>0</v>
      </c>
      <c r="O59" s="214">
        <f>NFM!O$67</f>
        <v>0</v>
      </c>
      <c r="P59" s="214">
        <f>NFM!P$67</f>
        <v>0</v>
      </c>
      <c r="Q59" s="214">
        <f>NFM!Q$67</f>
        <v>0</v>
      </c>
      <c r="R59" s="214">
        <f>NFM!R$67</f>
        <v>0</v>
      </c>
      <c r="S59" s="214">
        <f>NFM!S$67</f>
        <v>0</v>
      </c>
      <c r="T59" s="214">
        <f>NFM!T$67</f>
        <v>0</v>
      </c>
      <c r="U59" s="214">
        <f>NFM!U$67</f>
        <v>0</v>
      </c>
      <c r="V59" s="214">
        <f>NFM!V$67</f>
        <v>0</v>
      </c>
      <c r="W59" s="214">
        <f>NFM!W$67</f>
        <v>0</v>
      </c>
    </row>
    <row r="60" spans="1:23" ht="12" customHeight="1" x14ac:dyDescent="0.3">
      <c r="A60" s="18" t="s">
        <v>45</v>
      </c>
      <c r="B60" s="206">
        <f>NFM!B$68</f>
        <v>0</v>
      </c>
      <c r="C60" s="206">
        <f>NFM!C$68</f>
        <v>0</v>
      </c>
      <c r="D60" s="206">
        <f>NFM!D$68</f>
        <v>0</v>
      </c>
      <c r="E60" s="206">
        <f>NFM!E$68</f>
        <v>0</v>
      </c>
      <c r="F60" s="206">
        <f>NFM!F$68</f>
        <v>0</v>
      </c>
      <c r="G60" s="206">
        <f>NFM!G$68</f>
        <v>0</v>
      </c>
      <c r="H60" s="206">
        <f>NFM!H$68</f>
        <v>0</v>
      </c>
      <c r="I60" s="206">
        <f>NFM!I$68</f>
        <v>0</v>
      </c>
      <c r="J60" s="206">
        <f>NFM!J$68</f>
        <v>0</v>
      </c>
      <c r="K60" s="206">
        <f>NFM!K$68</f>
        <v>0</v>
      </c>
      <c r="L60" s="206">
        <f>NFM!L$68</f>
        <v>0</v>
      </c>
      <c r="M60" s="206">
        <f>NFM!M$68</f>
        <v>0</v>
      </c>
      <c r="N60" s="206">
        <f>NFM!N$68</f>
        <v>0</v>
      </c>
      <c r="O60" s="206">
        <f>NFM!O$68</f>
        <v>0</v>
      </c>
      <c r="P60" s="206">
        <f>NFM!P$68</f>
        <v>0</v>
      </c>
      <c r="Q60" s="206">
        <f>NFM!Q$68</f>
        <v>0</v>
      </c>
      <c r="R60" s="206">
        <f>NFM!R$68</f>
        <v>0</v>
      </c>
      <c r="S60" s="206">
        <f>NFM!S$68</f>
        <v>0</v>
      </c>
      <c r="T60" s="206">
        <f>NFM!T$68</f>
        <v>0</v>
      </c>
      <c r="U60" s="206">
        <f>NFM!U$68</f>
        <v>0</v>
      </c>
      <c r="V60" s="206">
        <f>NFM!V$68</f>
        <v>0</v>
      </c>
      <c r="W60" s="206">
        <f>NFM!W$68</f>
        <v>0</v>
      </c>
    </row>
    <row r="61" spans="1:23" ht="12" customHeight="1" x14ac:dyDescent="0.3">
      <c r="A61" s="19" t="s">
        <v>21</v>
      </c>
      <c r="B61" s="207">
        <f>CHI!B$52</f>
        <v>272.56522449296648</v>
      </c>
      <c r="C61" s="207">
        <f>CHI!C$52</f>
        <v>289.98758472642885</v>
      </c>
      <c r="D61" s="207">
        <f>CHI!D$52</f>
        <v>281.49593967774558</v>
      </c>
      <c r="E61" s="207">
        <f>CHI!E$52</f>
        <v>269.91267135895083</v>
      </c>
      <c r="F61" s="207">
        <f>CHI!F$52</f>
        <v>253.79246384840425</v>
      </c>
      <c r="G61" s="207">
        <f>CHI!G$52</f>
        <v>258.37260982852831</v>
      </c>
      <c r="H61" s="207">
        <f>CHI!H$52</f>
        <v>242.93509116345433</v>
      </c>
      <c r="I61" s="207">
        <f>CHI!I$52</f>
        <v>220.09185863591009</v>
      </c>
      <c r="J61" s="207">
        <f>CHI!J$52</f>
        <v>246.25586423504407</v>
      </c>
      <c r="K61" s="207">
        <f>CHI!K$52</f>
        <v>244.89784415559325</v>
      </c>
      <c r="L61" s="207">
        <f>CHI!L$52</f>
        <v>260.99106615092666</v>
      </c>
      <c r="M61" s="207">
        <f>CHI!M$52</f>
        <v>271.71985430423757</v>
      </c>
      <c r="N61" s="207">
        <f>CHI!N$52</f>
        <v>287.07952279169223</v>
      </c>
      <c r="O61" s="207">
        <f>CHI!O$52</f>
        <v>273.17405331971173</v>
      </c>
      <c r="P61" s="207">
        <f>CHI!P$52</f>
        <v>264.21081393080203</v>
      </c>
      <c r="Q61" s="207">
        <f>CHI!Q$52</f>
        <v>259.61204178433917</v>
      </c>
      <c r="R61" s="207">
        <f>CHI!R$52</f>
        <v>278.87291569490378</v>
      </c>
      <c r="S61" s="207">
        <f>CHI!S$52</f>
        <v>286.63189812655378</v>
      </c>
      <c r="T61" s="207">
        <f>CHI!T$52</f>
        <v>258.85863659750993</v>
      </c>
      <c r="U61" s="207">
        <f>CHI!U$52</f>
        <v>257.58185773220879</v>
      </c>
      <c r="V61" s="207">
        <f>CHI!V$52</f>
        <v>268.65294808222387</v>
      </c>
      <c r="W61" s="207">
        <f>CHI!W$52</f>
        <v>312.16528021020667</v>
      </c>
    </row>
    <row r="62" spans="1:23" ht="12" customHeight="1" x14ac:dyDescent="0.3">
      <c r="A62" s="18" t="s">
        <v>57</v>
      </c>
      <c r="B62" s="206">
        <f>CHI!B$53</f>
        <v>0</v>
      </c>
      <c r="C62" s="206">
        <f>CHI!C$53</f>
        <v>0</v>
      </c>
      <c r="D62" s="206">
        <f>CHI!D$53</f>
        <v>0</v>
      </c>
      <c r="E62" s="206">
        <f>CHI!E$53</f>
        <v>0</v>
      </c>
      <c r="F62" s="206">
        <f>CHI!F$53</f>
        <v>0</v>
      </c>
      <c r="G62" s="206">
        <f>CHI!G$53</f>
        <v>0</v>
      </c>
      <c r="H62" s="206">
        <f>CHI!H$53</f>
        <v>0</v>
      </c>
      <c r="I62" s="206">
        <f>CHI!I$53</f>
        <v>0</v>
      </c>
      <c r="J62" s="206">
        <f>CHI!J$53</f>
        <v>0</v>
      </c>
      <c r="K62" s="206">
        <f>CHI!K$53</f>
        <v>0</v>
      </c>
      <c r="L62" s="206">
        <f>CHI!L$53</f>
        <v>0</v>
      </c>
      <c r="M62" s="206">
        <f>CHI!M$53</f>
        <v>0</v>
      </c>
      <c r="N62" s="206">
        <f>CHI!N$53</f>
        <v>0</v>
      </c>
      <c r="O62" s="206">
        <f>CHI!O$53</f>
        <v>0</v>
      </c>
      <c r="P62" s="206">
        <f>CHI!P$53</f>
        <v>0</v>
      </c>
      <c r="Q62" s="206">
        <f>CHI!Q$53</f>
        <v>0</v>
      </c>
      <c r="R62" s="206">
        <f>CHI!R$53</f>
        <v>0</v>
      </c>
      <c r="S62" s="206">
        <f>CHI!S$53</f>
        <v>0</v>
      </c>
      <c r="T62" s="206">
        <f>CHI!T$53</f>
        <v>0</v>
      </c>
      <c r="U62" s="206">
        <f>CHI!U$53</f>
        <v>0</v>
      </c>
      <c r="V62" s="206">
        <f>CHI!V$53</f>
        <v>0</v>
      </c>
      <c r="W62" s="206">
        <f>CHI!W$53</f>
        <v>0</v>
      </c>
    </row>
    <row r="63" spans="1:23" ht="12" customHeight="1" x14ac:dyDescent="0.3">
      <c r="A63" s="18" t="s">
        <v>47</v>
      </c>
      <c r="B63" s="206">
        <f>CHI!B$54</f>
        <v>216.67807904385481</v>
      </c>
      <c r="C63" s="206">
        <f>CHI!C$54</f>
        <v>227.39799373012369</v>
      </c>
      <c r="D63" s="206">
        <f>CHI!D$54</f>
        <v>226.0060309940545</v>
      </c>
      <c r="E63" s="206">
        <f>CHI!E$54</f>
        <v>206.06298054109959</v>
      </c>
      <c r="F63" s="206">
        <f>CHI!F$54</f>
        <v>191.39672766722879</v>
      </c>
      <c r="G63" s="206">
        <f>CHI!G$54</f>
        <v>193.93389332231669</v>
      </c>
      <c r="H63" s="206">
        <f>CHI!H$54</f>
        <v>181.88841565168079</v>
      </c>
      <c r="I63" s="206">
        <f>CHI!I$54</f>
        <v>163.56560778069931</v>
      </c>
      <c r="J63" s="206">
        <f>CHI!J$54</f>
        <v>185.57952248080679</v>
      </c>
      <c r="K63" s="206">
        <f>CHI!K$54</f>
        <v>177.36741005419171</v>
      </c>
      <c r="L63" s="206">
        <f>CHI!L$54</f>
        <v>174.02727518885541</v>
      </c>
      <c r="M63" s="206">
        <f>CHI!M$54</f>
        <v>189.31085459085261</v>
      </c>
      <c r="N63" s="206">
        <f>CHI!N$54</f>
        <v>211.64721171879651</v>
      </c>
      <c r="O63" s="206">
        <f>CHI!O$54</f>
        <v>199.33962129525389</v>
      </c>
      <c r="P63" s="206">
        <f>CHI!P$54</f>
        <v>195.42080724311691</v>
      </c>
      <c r="Q63" s="206">
        <f>CHI!Q$54</f>
        <v>191.19224623642671</v>
      </c>
      <c r="R63" s="206">
        <f>CHI!R$54</f>
        <v>202.37296346408311</v>
      </c>
      <c r="S63" s="206">
        <f>CHI!S$54</f>
        <v>211.08016410534429</v>
      </c>
      <c r="T63" s="206">
        <f>CHI!T$54</f>
        <v>183.26391031490749</v>
      </c>
      <c r="U63" s="206">
        <f>CHI!U$54</f>
        <v>179.84229529789141</v>
      </c>
      <c r="V63" s="206">
        <f>CHI!V$54</f>
        <v>185.15003416228501</v>
      </c>
      <c r="W63" s="206">
        <f>CHI!W$54</f>
        <v>218.27968882702211</v>
      </c>
    </row>
    <row r="64" spans="1:23" ht="12" customHeight="1" x14ac:dyDescent="0.3">
      <c r="A64" s="18" t="s">
        <v>48</v>
      </c>
      <c r="B64" s="206">
        <f>CHI!B$55</f>
        <v>55.887145449111692</v>
      </c>
      <c r="C64" s="206">
        <f>CHI!C$55</f>
        <v>62.589590996305162</v>
      </c>
      <c r="D64" s="206">
        <f>CHI!D$55</f>
        <v>55.489908683691112</v>
      </c>
      <c r="E64" s="206">
        <f>CHI!E$55</f>
        <v>63.849690817851233</v>
      </c>
      <c r="F64" s="206">
        <f>CHI!F$55</f>
        <v>62.395736181175458</v>
      </c>
      <c r="G64" s="206">
        <f>CHI!G$55</f>
        <v>64.438716506211605</v>
      </c>
      <c r="H64" s="206">
        <f>CHI!H$55</f>
        <v>61.046675511773543</v>
      </c>
      <c r="I64" s="206">
        <f>CHI!I$55</f>
        <v>56.526250855210769</v>
      </c>
      <c r="J64" s="206">
        <f>CHI!J$55</f>
        <v>60.676341754237278</v>
      </c>
      <c r="K64" s="206">
        <f>CHI!K$55</f>
        <v>67.530434101401525</v>
      </c>
      <c r="L64" s="206">
        <f>CHI!L$55</f>
        <v>86.963790962071258</v>
      </c>
      <c r="M64" s="206">
        <f>CHI!M$55</f>
        <v>82.408999713384958</v>
      </c>
      <c r="N64" s="206">
        <f>CHI!N$55</f>
        <v>75.432311072895729</v>
      </c>
      <c r="O64" s="206">
        <f>CHI!O$55</f>
        <v>73.834432024457854</v>
      </c>
      <c r="P64" s="206">
        <f>CHI!P$55</f>
        <v>68.790006687685107</v>
      </c>
      <c r="Q64" s="206">
        <f>CHI!Q$55</f>
        <v>68.419795547912472</v>
      </c>
      <c r="R64" s="206">
        <f>CHI!R$55</f>
        <v>76.499952230820668</v>
      </c>
      <c r="S64" s="206">
        <f>CHI!S$55</f>
        <v>75.551734021209512</v>
      </c>
      <c r="T64" s="206">
        <f>CHI!T$55</f>
        <v>75.594726282602451</v>
      </c>
      <c r="U64" s="206">
        <f>CHI!U$55</f>
        <v>77.739562434317378</v>
      </c>
      <c r="V64" s="206">
        <f>CHI!V$55</f>
        <v>83.502913919938862</v>
      </c>
      <c r="W64" s="206">
        <f>CHI!W$55</f>
        <v>93.885591383184533</v>
      </c>
    </row>
    <row r="65" spans="1:23" ht="12" customHeight="1" x14ac:dyDescent="0.3">
      <c r="A65" s="19" t="s">
        <v>22</v>
      </c>
      <c r="B65" s="207">
        <f>NMM!B$51</f>
        <v>616.37516188029167</v>
      </c>
      <c r="C65" s="207">
        <f>NMM!C$51</f>
        <v>608.27719977943923</v>
      </c>
      <c r="D65" s="207">
        <f>NMM!D$51</f>
        <v>577.98845455113576</v>
      </c>
      <c r="E65" s="207">
        <f>NMM!E$51</f>
        <v>607.68522162059628</v>
      </c>
      <c r="F65" s="207">
        <f>NMM!F$51</f>
        <v>641.68103443677228</v>
      </c>
      <c r="G65" s="207">
        <f>NMM!G$51</f>
        <v>626.61669427590653</v>
      </c>
      <c r="H65" s="207">
        <f>NMM!H$51</f>
        <v>663.15186729584707</v>
      </c>
      <c r="I65" s="207">
        <f>NMM!I$51</f>
        <v>686.43982938770637</v>
      </c>
      <c r="J65" s="207">
        <f>NMM!J$51</f>
        <v>515.90121129539205</v>
      </c>
      <c r="K65" s="207">
        <f>NMM!K$51</f>
        <v>410.18365798720185</v>
      </c>
      <c r="L65" s="207">
        <f>NMM!L$51</f>
        <v>402.37047184961818</v>
      </c>
      <c r="M65" s="207">
        <f>NMM!M$51</f>
        <v>460.94601823331084</v>
      </c>
      <c r="N65" s="207">
        <f>NMM!N$51</f>
        <v>476.46290872380064</v>
      </c>
      <c r="O65" s="207">
        <f>NMM!O$51</f>
        <v>447.1309730840668</v>
      </c>
      <c r="P65" s="207">
        <f>NMM!P$51</f>
        <v>447.74361788924637</v>
      </c>
      <c r="Q65" s="207">
        <f>NMM!Q$51</f>
        <v>448.85712423012836</v>
      </c>
      <c r="R65" s="207">
        <f>NMM!R$51</f>
        <v>508.47479528513395</v>
      </c>
      <c r="S65" s="207">
        <f>NMM!S$51</f>
        <v>553.6449776569691</v>
      </c>
      <c r="T65" s="207">
        <f>NMM!T$51</f>
        <v>580.57687964091724</v>
      </c>
      <c r="U65" s="207">
        <f>NMM!U$51</f>
        <v>565.38918616579963</v>
      </c>
      <c r="V65" s="207">
        <f>NMM!V$51</f>
        <v>593.19108154254093</v>
      </c>
      <c r="W65" s="207">
        <f>NMM!W$51</f>
        <v>599.26331177737347</v>
      </c>
    </row>
    <row r="66" spans="1:23" ht="12" customHeight="1" x14ac:dyDescent="0.3">
      <c r="A66" s="18" t="s">
        <v>49</v>
      </c>
      <c r="B66" s="206">
        <f>NMM!B$52</f>
        <v>169.81072499999999</v>
      </c>
      <c r="C66" s="206">
        <f>NMM!C$52</f>
        <v>191.30946747623091</v>
      </c>
      <c r="D66" s="206">
        <f>NMM!D$52</f>
        <v>182.6207989246906</v>
      </c>
      <c r="E66" s="206">
        <f>NMM!E$52</f>
        <v>179.55721485051191</v>
      </c>
      <c r="F66" s="206">
        <f>NMM!F$52</f>
        <v>200.57985966493911</v>
      </c>
      <c r="G66" s="206">
        <f>NMM!G$52</f>
        <v>177.77250072826189</v>
      </c>
      <c r="H66" s="206">
        <f>NMM!H$52</f>
        <v>238.75297425199611</v>
      </c>
      <c r="I66" s="206">
        <f>NMM!I$52</f>
        <v>224.8640700250846</v>
      </c>
      <c r="J66" s="206">
        <f>NMM!J$52</f>
        <v>217.31195337963851</v>
      </c>
      <c r="K66" s="206">
        <f>NMM!K$52</f>
        <v>135.01654519548359</v>
      </c>
      <c r="L66" s="206">
        <f>NMM!L$52</f>
        <v>128.50076425789601</v>
      </c>
      <c r="M66" s="206">
        <f>NMM!M$52</f>
        <v>150.06798118110569</v>
      </c>
      <c r="N66" s="206">
        <f>NMM!N$52</f>
        <v>155.54362998412151</v>
      </c>
      <c r="O66" s="206">
        <f>NMM!O$52</f>
        <v>156.88758356895349</v>
      </c>
      <c r="P66" s="206">
        <f>NMM!P$52</f>
        <v>163.08967449517979</v>
      </c>
      <c r="Q66" s="206">
        <f>NMM!Q$52</f>
        <v>171.55844171147089</v>
      </c>
      <c r="R66" s="206">
        <f>NMM!R$52</f>
        <v>197.07021814189619</v>
      </c>
      <c r="S66" s="206">
        <f>NMM!S$52</f>
        <v>198.97312302844671</v>
      </c>
      <c r="T66" s="206">
        <f>NMM!T$52</f>
        <v>189.0138861234941</v>
      </c>
      <c r="U66" s="206">
        <f>NMM!U$52</f>
        <v>195.91485433774321</v>
      </c>
      <c r="V66" s="206">
        <f>NMM!V$52</f>
        <v>197.7682793943053</v>
      </c>
      <c r="W66" s="206">
        <f>NMM!W$52</f>
        <v>198.47080544336171</v>
      </c>
    </row>
    <row r="67" spans="1:23" ht="12" customHeight="1" x14ac:dyDescent="0.3">
      <c r="A67" s="18" t="s">
        <v>50</v>
      </c>
      <c r="B67" s="206">
        <f>NMM!B$53</f>
        <v>407.35000163830682</v>
      </c>
      <c r="C67" s="206">
        <f>NMM!C$53</f>
        <v>373.5446477931257</v>
      </c>
      <c r="D67" s="206">
        <f>NMM!D$53</f>
        <v>356.81724781950032</v>
      </c>
      <c r="E67" s="206">
        <f>NMM!E$53</f>
        <v>392.54968993448159</v>
      </c>
      <c r="F67" s="206">
        <f>NMM!F$53</f>
        <v>406.4138632148223</v>
      </c>
      <c r="G67" s="206">
        <f>NMM!G$53</f>
        <v>419.52768200165002</v>
      </c>
      <c r="H67" s="206">
        <f>NMM!H$53</f>
        <v>377.7995112950266</v>
      </c>
      <c r="I67" s="206">
        <f>NMM!I$53</f>
        <v>413.64331409776628</v>
      </c>
      <c r="J67" s="206">
        <f>NMM!J$53</f>
        <v>251.25358149464989</v>
      </c>
      <c r="K67" s="206">
        <f>NMM!K$53</f>
        <v>244.79911908470891</v>
      </c>
      <c r="L67" s="206">
        <f>NMM!L$53</f>
        <v>242.31955579140529</v>
      </c>
      <c r="M67" s="206">
        <f>NMM!M$53</f>
        <v>276.18806838693121</v>
      </c>
      <c r="N67" s="206">
        <f>NMM!N$53</f>
        <v>281.09999357194499</v>
      </c>
      <c r="O67" s="206">
        <f>NMM!O$53</f>
        <v>245.49706019175611</v>
      </c>
      <c r="P67" s="206">
        <f>NMM!P$53</f>
        <v>239.34175112318411</v>
      </c>
      <c r="Q67" s="206">
        <f>NMM!Q$53</f>
        <v>240.5763413511292</v>
      </c>
      <c r="R67" s="206">
        <f>NMM!R$53</f>
        <v>273.45150286138869</v>
      </c>
      <c r="S67" s="206">
        <f>NMM!S$53</f>
        <v>320.68888116046708</v>
      </c>
      <c r="T67" s="206">
        <f>NMM!T$53</f>
        <v>356.14959985046869</v>
      </c>
      <c r="U67" s="206">
        <f>NMM!U$53</f>
        <v>339.7646868660463</v>
      </c>
      <c r="V67" s="206">
        <f>NMM!V$53</f>
        <v>370.55089122460862</v>
      </c>
      <c r="W67" s="206">
        <f>NMM!W$53</f>
        <v>375.95963803368971</v>
      </c>
    </row>
    <row r="68" spans="1:23" ht="12" customHeight="1" x14ac:dyDescent="0.3">
      <c r="A68" s="18" t="s">
        <v>58</v>
      </c>
      <c r="B68" s="206">
        <f>NMM!B$54</f>
        <v>39.214435241984823</v>
      </c>
      <c r="C68" s="206">
        <f>NMM!C$54</f>
        <v>43.42308451008266</v>
      </c>
      <c r="D68" s="206">
        <f>NMM!D$54</f>
        <v>38.550407806944797</v>
      </c>
      <c r="E68" s="206">
        <f>NMM!E$54</f>
        <v>35.578316835602827</v>
      </c>
      <c r="F68" s="206">
        <f>NMM!F$54</f>
        <v>34.687311557010823</v>
      </c>
      <c r="G68" s="206">
        <f>NMM!G$54</f>
        <v>29.316511545994612</v>
      </c>
      <c r="H68" s="206">
        <f>NMM!H$54</f>
        <v>46.599381748824342</v>
      </c>
      <c r="I68" s="206">
        <f>NMM!I$54</f>
        <v>47.932445264855467</v>
      </c>
      <c r="J68" s="206">
        <f>NMM!J$54</f>
        <v>47.335676421103599</v>
      </c>
      <c r="K68" s="206">
        <f>NMM!K$54</f>
        <v>30.367993707009379</v>
      </c>
      <c r="L68" s="206">
        <f>NMM!L$54</f>
        <v>31.55015180031689</v>
      </c>
      <c r="M68" s="206">
        <f>NMM!M$54</f>
        <v>34.689968665273902</v>
      </c>
      <c r="N68" s="206">
        <f>NMM!N$54</f>
        <v>39.819285167734158</v>
      </c>
      <c r="O68" s="206">
        <f>NMM!O$54</f>
        <v>44.74632932335723</v>
      </c>
      <c r="P68" s="206">
        <f>NMM!P$54</f>
        <v>45.312192270882441</v>
      </c>
      <c r="Q68" s="206">
        <f>NMM!Q$54</f>
        <v>36.722341167528278</v>
      </c>
      <c r="R68" s="206">
        <f>NMM!R$54</f>
        <v>37.953074281849098</v>
      </c>
      <c r="S68" s="206">
        <f>NMM!S$54</f>
        <v>33.982973468055313</v>
      </c>
      <c r="T68" s="206">
        <f>NMM!T$54</f>
        <v>35.413393666954413</v>
      </c>
      <c r="U68" s="206">
        <f>NMM!U$54</f>
        <v>29.70964496201006</v>
      </c>
      <c r="V68" s="206">
        <f>NMM!V$54</f>
        <v>24.871910923627109</v>
      </c>
      <c r="W68" s="206">
        <f>NMM!W$54</f>
        <v>24.832868300322101</v>
      </c>
    </row>
    <row r="69" spans="1:23" ht="12" customHeight="1" x14ac:dyDescent="0.3">
      <c r="A69" s="19" t="s">
        <v>23</v>
      </c>
      <c r="B69" s="207">
        <f>PPA!B$52</f>
        <v>128.47121848483812</v>
      </c>
      <c r="C69" s="207">
        <f>PPA!C$52</f>
        <v>136.92767776236266</v>
      </c>
      <c r="D69" s="207">
        <f>PPA!D$52</f>
        <v>132.8135062275839</v>
      </c>
      <c r="E69" s="207">
        <f>PPA!E$52</f>
        <v>140.14518137214731</v>
      </c>
      <c r="F69" s="207">
        <f>PPA!F$52</f>
        <v>140.84670606402935</v>
      </c>
      <c r="G69" s="207">
        <f>PPA!G$52</f>
        <v>127.68953529838802</v>
      </c>
      <c r="H69" s="207">
        <f>PPA!H$52</f>
        <v>128.74347725584292</v>
      </c>
      <c r="I69" s="207">
        <f>PPA!I$52</f>
        <v>119.31830032273351</v>
      </c>
      <c r="J69" s="207">
        <f>PPA!J$52</f>
        <v>142.95477254636359</v>
      </c>
      <c r="K69" s="207">
        <f>PPA!K$52</f>
        <v>141.3087995390799</v>
      </c>
      <c r="L69" s="207">
        <f>PPA!L$52</f>
        <v>147.84263239480373</v>
      </c>
      <c r="M69" s="207">
        <f>PPA!M$52</f>
        <v>145.17492641800055</v>
      </c>
      <c r="N69" s="207">
        <f>PPA!N$52</f>
        <v>101.49149075121514</v>
      </c>
      <c r="O69" s="207">
        <f>PPA!O$52</f>
        <v>95.252267919947187</v>
      </c>
      <c r="P69" s="207">
        <f>PPA!P$52</f>
        <v>81.001811574856447</v>
      </c>
      <c r="Q69" s="207">
        <f>PPA!Q$52</f>
        <v>77.425608765848509</v>
      </c>
      <c r="R69" s="207">
        <f>PPA!R$52</f>
        <v>56.113525674687949</v>
      </c>
      <c r="S69" s="207">
        <f>PPA!S$52</f>
        <v>62.830109165136847</v>
      </c>
      <c r="T69" s="207">
        <f>PPA!T$52</f>
        <v>70.32294810416542</v>
      </c>
      <c r="U69" s="207">
        <f>PPA!U$52</f>
        <v>64.930822233158963</v>
      </c>
      <c r="V69" s="207">
        <f>PPA!V$52</f>
        <v>64.94747153793567</v>
      </c>
      <c r="W69" s="207">
        <f>PPA!W$52</f>
        <v>64.275217495117332</v>
      </c>
    </row>
    <row r="70" spans="1:23" ht="12" customHeight="1" x14ac:dyDescent="0.3">
      <c r="A70" s="18" t="s">
        <v>52</v>
      </c>
      <c r="B70" s="206">
        <f>PPA!B$53</f>
        <v>0</v>
      </c>
      <c r="C70" s="206">
        <f>PPA!C$53</f>
        <v>0</v>
      </c>
      <c r="D70" s="206">
        <f>PPA!D$53</f>
        <v>0</v>
      </c>
      <c r="E70" s="206">
        <f>PPA!E$53</f>
        <v>0</v>
      </c>
      <c r="F70" s="206">
        <f>PPA!F$53</f>
        <v>0</v>
      </c>
      <c r="G70" s="206">
        <f>PPA!G$53</f>
        <v>0</v>
      </c>
      <c r="H70" s="206">
        <f>PPA!H$53</f>
        <v>0</v>
      </c>
      <c r="I70" s="206">
        <f>PPA!I$53</f>
        <v>0</v>
      </c>
      <c r="J70" s="206">
        <f>PPA!J$53</f>
        <v>4.3741526329710014</v>
      </c>
      <c r="K70" s="206">
        <f>PPA!K$53</f>
        <v>4.313787175924797</v>
      </c>
      <c r="L70" s="206">
        <f>PPA!L$53</f>
        <v>6.0509996178178111</v>
      </c>
      <c r="M70" s="206">
        <f>PPA!M$53</f>
        <v>4.2538404934258107</v>
      </c>
      <c r="N70" s="206">
        <f>PPA!N$53</f>
        <v>5.4584987528059337</v>
      </c>
      <c r="O70" s="206">
        <f>PPA!O$53</f>
        <v>3.088144778483541</v>
      </c>
      <c r="P70" s="206">
        <f>PPA!P$53</f>
        <v>2.4296287780276851</v>
      </c>
      <c r="Q70" s="206">
        <f>PPA!Q$53</f>
        <v>2.510192089411587</v>
      </c>
      <c r="R70" s="206">
        <f>PPA!R$53</f>
        <v>2.3821758091433778</v>
      </c>
      <c r="S70" s="206">
        <f>PPA!S$53</f>
        <v>2.6772014764866201</v>
      </c>
      <c r="T70" s="206">
        <f>PPA!T$53</f>
        <v>2.9020174219709558</v>
      </c>
      <c r="U70" s="206">
        <f>PPA!U$53</f>
        <v>2.684295919653048</v>
      </c>
      <c r="V70" s="206">
        <f>PPA!V$53</f>
        <v>2.6896804105324739</v>
      </c>
      <c r="W70" s="206">
        <f>PPA!W$53</f>
        <v>2.661840242361901</v>
      </c>
    </row>
    <row r="71" spans="1:23" ht="12" customHeight="1" x14ac:dyDescent="0.3">
      <c r="A71" s="18" t="s">
        <v>59</v>
      </c>
      <c r="B71" s="206">
        <f>PPA!B$54</f>
        <v>114.4918357445425</v>
      </c>
      <c r="C71" s="206">
        <f>PPA!C$54</f>
        <v>122.0281194196056</v>
      </c>
      <c r="D71" s="206">
        <f>PPA!D$54</f>
        <v>118.3616246424867</v>
      </c>
      <c r="E71" s="206">
        <f>PPA!E$54</f>
        <v>124.8955157060541</v>
      </c>
      <c r="F71" s="206">
        <f>PPA!F$54</f>
        <v>125.52070515113731</v>
      </c>
      <c r="G71" s="206">
        <f>PPA!G$54</f>
        <v>113.79521011864109</v>
      </c>
      <c r="H71" s="206">
        <f>PPA!H$54</f>
        <v>114.73446912856051</v>
      </c>
      <c r="I71" s="206">
        <f>PPA!I$54</f>
        <v>106.33487720427151</v>
      </c>
      <c r="J71" s="206">
        <f>PPA!J$54</f>
        <v>123.02523323965779</v>
      </c>
      <c r="K71" s="206">
        <f>PPA!K$54</f>
        <v>121.6187295145446</v>
      </c>
      <c r="L71" s="206">
        <f>PPA!L$54</f>
        <v>125.7043817338762</v>
      </c>
      <c r="M71" s="206">
        <f>PPA!M$54</f>
        <v>125.1241168864785</v>
      </c>
      <c r="N71" s="206">
        <f>PPA!N$54</f>
        <v>84.989363621350947</v>
      </c>
      <c r="O71" s="206">
        <f>PPA!O$54</f>
        <v>83.872348994143493</v>
      </c>
      <c r="P71" s="206">
        <f>PPA!P$54</f>
        <v>70.978794051247405</v>
      </c>
      <c r="Q71" s="206">
        <f>PPA!Q$54</f>
        <v>67.05069899228674</v>
      </c>
      <c r="R71" s="206">
        <f>PPA!R$54</f>
        <v>46.529668390432313</v>
      </c>
      <c r="S71" s="206">
        <f>PPA!S$54</f>
        <v>53.276056632951367</v>
      </c>
      <c r="T71" s="206">
        <f>PPA!T$54</f>
        <v>60.886106950466171</v>
      </c>
      <c r="U71" s="206">
        <f>PPA!U$54</f>
        <v>56.395757229718782</v>
      </c>
      <c r="V71" s="206">
        <f>PPA!V$54</f>
        <v>57.006047552357813</v>
      </c>
      <c r="W71" s="206">
        <f>PPA!W$54</f>
        <v>56.415993081803357</v>
      </c>
    </row>
    <row r="72" spans="1:23" ht="12" customHeight="1" x14ac:dyDescent="0.3">
      <c r="A72" s="18" t="s">
        <v>60</v>
      </c>
      <c r="B72" s="206">
        <f>PPA!B$55</f>
        <v>13.97938274029563</v>
      </c>
      <c r="C72" s="206">
        <f>PPA!C$55</f>
        <v>14.89955834275705</v>
      </c>
      <c r="D72" s="206">
        <f>PPA!D$55</f>
        <v>14.451881585097199</v>
      </c>
      <c r="E72" s="206">
        <f>PPA!E$55</f>
        <v>15.249665666093209</v>
      </c>
      <c r="F72" s="206">
        <f>PPA!F$55</f>
        <v>15.32600091289205</v>
      </c>
      <c r="G72" s="206">
        <f>PPA!G$55</f>
        <v>13.89432517974693</v>
      </c>
      <c r="H72" s="206">
        <f>PPA!H$55</f>
        <v>14.009008127282421</v>
      </c>
      <c r="I72" s="206">
        <f>PPA!I$55</f>
        <v>12.983423118461999</v>
      </c>
      <c r="J72" s="206">
        <f>PPA!J$55</f>
        <v>15.555386673734789</v>
      </c>
      <c r="K72" s="206">
        <f>PPA!K$55</f>
        <v>15.37628284861049</v>
      </c>
      <c r="L72" s="206">
        <f>PPA!L$55</f>
        <v>16.087251043109731</v>
      </c>
      <c r="M72" s="206">
        <f>PPA!M$55</f>
        <v>15.79696903809624</v>
      </c>
      <c r="N72" s="206">
        <f>PPA!N$55</f>
        <v>11.04362837705826</v>
      </c>
      <c r="O72" s="206">
        <f>PPA!O$55</f>
        <v>8.2917741473201509</v>
      </c>
      <c r="P72" s="206">
        <f>PPA!P$55</f>
        <v>7.5933887455813496</v>
      </c>
      <c r="Q72" s="206">
        <f>PPA!Q$55</f>
        <v>7.8647176841501851</v>
      </c>
      <c r="R72" s="206">
        <f>PPA!R$55</f>
        <v>7.201681475112256</v>
      </c>
      <c r="S72" s="206">
        <f>PPA!S$55</f>
        <v>6.8768510556988609</v>
      </c>
      <c r="T72" s="206">
        <f>PPA!T$55</f>
        <v>6.534823731728288</v>
      </c>
      <c r="U72" s="206">
        <f>PPA!U$55</f>
        <v>5.8507690837871413</v>
      </c>
      <c r="V72" s="206">
        <f>PPA!V$55</f>
        <v>5.2517435750453814</v>
      </c>
      <c r="W72" s="206">
        <f>PPA!W$55</f>
        <v>5.1973841709520734</v>
      </c>
    </row>
    <row r="73" spans="1:23" ht="12" customHeight="1" x14ac:dyDescent="0.3">
      <c r="A73" s="20" t="s">
        <v>61</v>
      </c>
      <c r="B73" s="208">
        <f>FBT!B$12</f>
        <v>732.55219107034179</v>
      </c>
      <c r="C73" s="208">
        <f>FBT!C$12</f>
        <v>762.4477113887001</v>
      </c>
      <c r="D73" s="208">
        <f>FBT!D$12</f>
        <v>732.30626034589545</v>
      </c>
      <c r="E73" s="208">
        <f>FBT!E$12</f>
        <v>696.14093452126076</v>
      </c>
      <c r="F73" s="208">
        <f>FBT!F$12</f>
        <v>707.39677768743002</v>
      </c>
      <c r="G73" s="208">
        <f>FBT!G$12</f>
        <v>727.07665936539161</v>
      </c>
      <c r="H73" s="208">
        <f>FBT!H$12</f>
        <v>746.08763984765687</v>
      </c>
      <c r="I73" s="208">
        <f>FBT!I$12</f>
        <v>690.57131400430967</v>
      </c>
      <c r="J73" s="208">
        <f>FBT!J$12</f>
        <v>724.35093568803291</v>
      </c>
      <c r="K73" s="208">
        <f>FBT!K$12</f>
        <v>640.09581639468081</v>
      </c>
      <c r="L73" s="208">
        <f>FBT!L$12</f>
        <v>690.16558486371878</v>
      </c>
      <c r="M73" s="208">
        <f>FBT!M$12</f>
        <v>660.42510722665122</v>
      </c>
      <c r="N73" s="208">
        <f>FBT!N$12</f>
        <v>616.70636671150874</v>
      </c>
      <c r="O73" s="208">
        <f>FBT!O$12</f>
        <v>587.54816872608251</v>
      </c>
      <c r="P73" s="208">
        <f>FBT!P$12</f>
        <v>597.93652237943149</v>
      </c>
      <c r="Q73" s="208">
        <f>FBT!Q$12</f>
        <v>584.74002827631534</v>
      </c>
      <c r="R73" s="208">
        <f>FBT!R$12</f>
        <v>601.21736630909822</v>
      </c>
      <c r="S73" s="208">
        <f>FBT!S$12</f>
        <v>620.16533067971852</v>
      </c>
      <c r="T73" s="208">
        <f>FBT!T$12</f>
        <v>626.4269424257576</v>
      </c>
      <c r="U73" s="208">
        <f>FBT!U$12</f>
        <v>625.62634988046022</v>
      </c>
      <c r="V73" s="208">
        <f>FBT!V$12</f>
        <v>633.71952109962922</v>
      </c>
      <c r="W73" s="208">
        <f>FBT!W$12</f>
        <v>668.9590648156709</v>
      </c>
    </row>
    <row r="74" spans="1:23" ht="12" customHeight="1" x14ac:dyDescent="0.3">
      <c r="A74" s="14" t="s">
        <v>62</v>
      </c>
      <c r="B74" s="206">
        <f>TRE!B$12</f>
        <v>36.187068906995798</v>
      </c>
      <c r="C74" s="206">
        <f>TRE!C$12</f>
        <v>37.817482255265297</v>
      </c>
      <c r="D74" s="206">
        <f>TRE!D$12</f>
        <v>36.153266667050467</v>
      </c>
      <c r="E74" s="206">
        <f>TRE!E$12</f>
        <v>36.14616011489781</v>
      </c>
      <c r="F74" s="206">
        <f>TRE!F$12</f>
        <v>36.28295419235755</v>
      </c>
      <c r="G74" s="206">
        <f>TRE!G$12</f>
        <v>39.434391423618408</v>
      </c>
      <c r="H74" s="206">
        <f>TRE!H$12</f>
        <v>42.492216280446513</v>
      </c>
      <c r="I74" s="206">
        <f>TRE!I$12</f>
        <v>47.291617286724943</v>
      </c>
      <c r="J74" s="206">
        <f>TRE!J$12</f>
        <v>39.743503684934858</v>
      </c>
      <c r="K74" s="206">
        <f>TRE!K$12</f>
        <v>36.53364291516916</v>
      </c>
      <c r="L74" s="206">
        <f>TRE!L$12</f>
        <v>37.745039469723991</v>
      </c>
      <c r="M74" s="206">
        <f>TRE!M$12</f>
        <v>28.98066552077989</v>
      </c>
      <c r="N74" s="206">
        <f>TRE!N$12</f>
        <v>16.505601898043789</v>
      </c>
      <c r="O74" s="206">
        <f>TRE!O$12</f>
        <v>20.522123802901941</v>
      </c>
      <c r="P74" s="206">
        <f>TRE!P$12</f>
        <v>16.894327964978199</v>
      </c>
      <c r="Q74" s="206">
        <f>TRE!Q$12</f>
        <v>15.48226016226103</v>
      </c>
      <c r="R74" s="206">
        <f>TRE!R$12</f>
        <v>13.70579698654695</v>
      </c>
      <c r="S74" s="206">
        <f>TRE!S$12</f>
        <v>14.273071387845221</v>
      </c>
      <c r="T74" s="206">
        <f>TRE!T$12</f>
        <v>15.43392582111859</v>
      </c>
      <c r="U74" s="206">
        <f>TRE!U$12</f>
        <v>13.986900283828099</v>
      </c>
      <c r="V74" s="206">
        <f>TRE!V$12</f>
        <v>13.42556670765353</v>
      </c>
      <c r="W74" s="206">
        <f>TRE!W$12</f>
        <v>15.30198544972737</v>
      </c>
    </row>
    <row r="75" spans="1:23" ht="12" customHeight="1" x14ac:dyDescent="0.3">
      <c r="A75" s="14" t="s">
        <v>63</v>
      </c>
      <c r="B75" s="206">
        <f>MAE!B$12</f>
        <v>304.05010880842758</v>
      </c>
      <c r="C75" s="206">
        <f>MAE!C$12</f>
        <v>318.08651364455028</v>
      </c>
      <c r="D75" s="206">
        <f>MAE!D$12</f>
        <v>310.75765130824618</v>
      </c>
      <c r="E75" s="206">
        <f>MAE!E$12</f>
        <v>322.57321343219229</v>
      </c>
      <c r="F75" s="206">
        <f>MAE!F$12</f>
        <v>327.2704424193297</v>
      </c>
      <c r="G75" s="206">
        <f>MAE!G$12</f>
        <v>314.50329942479942</v>
      </c>
      <c r="H75" s="206">
        <f>MAE!H$12</f>
        <v>330.52461268419648</v>
      </c>
      <c r="I75" s="206">
        <f>MAE!I$12</f>
        <v>334.02405880085081</v>
      </c>
      <c r="J75" s="206">
        <f>MAE!J$12</f>
        <v>346.59012989934178</v>
      </c>
      <c r="K75" s="206">
        <f>MAE!K$12</f>
        <v>315.77579043239967</v>
      </c>
      <c r="L75" s="206">
        <f>MAE!L$12</f>
        <v>324.13476928598362</v>
      </c>
      <c r="M75" s="206">
        <f>MAE!M$12</f>
        <v>292.41997032540411</v>
      </c>
      <c r="N75" s="206">
        <f>MAE!N$12</f>
        <v>272.81446973297301</v>
      </c>
      <c r="O75" s="206">
        <f>MAE!O$12</f>
        <v>248.1970368788115</v>
      </c>
      <c r="P75" s="206">
        <f>MAE!P$12</f>
        <v>229.18979049365799</v>
      </c>
      <c r="Q75" s="206">
        <f>MAE!Q$12</f>
        <v>215.61209708219499</v>
      </c>
      <c r="R75" s="206">
        <f>MAE!R$12</f>
        <v>198.7524837232705</v>
      </c>
      <c r="S75" s="206">
        <f>MAE!S$12</f>
        <v>205.6179067674224</v>
      </c>
      <c r="T75" s="206">
        <f>MAE!T$12</f>
        <v>215.28048622277211</v>
      </c>
      <c r="U75" s="206">
        <f>MAE!U$12</f>
        <v>204.4054344153904</v>
      </c>
      <c r="V75" s="206">
        <f>MAE!V$12</f>
        <v>207.5967891465892</v>
      </c>
      <c r="W75" s="206">
        <f>MAE!W$12</f>
        <v>223.8737243183312</v>
      </c>
    </row>
    <row r="76" spans="1:23" ht="12" customHeight="1" x14ac:dyDescent="0.3">
      <c r="A76" s="14" t="s">
        <v>64</v>
      </c>
      <c r="B76" s="206">
        <f>TEL!B$12</f>
        <v>55.917793126088867</v>
      </c>
      <c r="C76" s="206">
        <f>TEL!C$12</f>
        <v>56.655332763356547</v>
      </c>
      <c r="D76" s="206">
        <f>TEL!D$12</f>
        <v>54.759630129724151</v>
      </c>
      <c r="E76" s="206">
        <f>TEL!E$12</f>
        <v>51.916615311946799</v>
      </c>
      <c r="F76" s="206">
        <f>TEL!F$12</f>
        <v>51.719817049880959</v>
      </c>
      <c r="G76" s="206">
        <f>TEL!G$12</f>
        <v>36.372867228595531</v>
      </c>
      <c r="H76" s="206">
        <f>TEL!H$12</f>
        <v>34.555531056011887</v>
      </c>
      <c r="I76" s="206">
        <f>TEL!I$12</f>
        <v>28.874802732921019</v>
      </c>
      <c r="J76" s="206">
        <f>TEL!J$12</f>
        <v>29.49478549959225</v>
      </c>
      <c r="K76" s="206">
        <f>TEL!K$12</f>
        <v>27.320299247077571</v>
      </c>
      <c r="L76" s="206">
        <f>TEL!L$12</f>
        <v>28.211524181973839</v>
      </c>
      <c r="M76" s="206">
        <f>TEL!M$12</f>
        <v>26.130680127444901</v>
      </c>
      <c r="N76" s="206">
        <f>TEL!N$12</f>
        <v>19.722831790841621</v>
      </c>
      <c r="O76" s="206">
        <f>TEL!O$12</f>
        <v>19.539184362094868</v>
      </c>
      <c r="P76" s="206">
        <f>TEL!P$12</f>
        <v>17.387097228522009</v>
      </c>
      <c r="Q76" s="206">
        <f>TEL!Q$12</f>
        <v>16.970287434770349</v>
      </c>
      <c r="R76" s="206">
        <f>TEL!R$12</f>
        <v>16.549336519959219</v>
      </c>
      <c r="S76" s="206">
        <f>TEL!S$12</f>
        <v>17.169360862649999</v>
      </c>
      <c r="T76" s="206">
        <f>TEL!T$12</f>
        <v>16.327942373317509</v>
      </c>
      <c r="U76" s="206">
        <f>TEL!U$12</f>
        <v>16.324658594658999</v>
      </c>
      <c r="V76" s="206">
        <f>TEL!V$12</f>
        <v>16.896354257517871</v>
      </c>
      <c r="W76" s="206">
        <f>TEL!W$12</f>
        <v>19.614754595895981</v>
      </c>
    </row>
    <row r="77" spans="1:23" ht="12" customHeight="1" x14ac:dyDescent="0.3">
      <c r="A77" s="14" t="s">
        <v>65</v>
      </c>
      <c r="B77" s="206">
        <f>WWP!B$12</f>
        <v>129.19191976982779</v>
      </c>
      <c r="C77" s="206">
        <f>WWP!C$12</f>
        <v>120.96589972268769</v>
      </c>
      <c r="D77" s="206">
        <f>WWP!D$12</f>
        <v>97.197897690053964</v>
      </c>
      <c r="E77" s="206">
        <f>WWP!E$12</f>
        <v>86.892982198084638</v>
      </c>
      <c r="F77" s="206">
        <f>WWP!F$12</f>
        <v>87.179700063997487</v>
      </c>
      <c r="G77" s="206">
        <f>WWP!G$12</f>
        <v>87.596880050274564</v>
      </c>
      <c r="H77" s="206">
        <f>WWP!H$12</f>
        <v>92.90688375819839</v>
      </c>
      <c r="I77" s="206">
        <f>WWP!I$12</f>
        <v>102.9942827828486</v>
      </c>
      <c r="J77" s="206">
        <f>WWP!J$12</f>
        <v>101.3560777259823</v>
      </c>
      <c r="K77" s="206">
        <f>WWP!K$12</f>
        <v>84.188502188741595</v>
      </c>
      <c r="L77" s="206">
        <f>WWP!L$12</f>
        <v>88.654774258732459</v>
      </c>
      <c r="M77" s="206">
        <f>WWP!M$12</f>
        <v>85.021643452814686</v>
      </c>
      <c r="N77" s="206">
        <f>WWP!N$12</f>
        <v>68.125441075358083</v>
      </c>
      <c r="O77" s="206">
        <f>WWP!O$12</f>
        <v>59.47655816191017</v>
      </c>
      <c r="P77" s="206">
        <f>WWP!P$12</f>
        <v>52.448103505180597</v>
      </c>
      <c r="Q77" s="206">
        <f>WWP!Q$12</f>
        <v>59.936897576413067</v>
      </c>
      <c r="R77" s="206">
        <f>WWP!R$12</f>
        <v>69.109734211769023</v>
      </c>
      <c r="S77" s="206">
        <f>WWP!S$12</f>
        <v>76.76017948343501</v>
      </c>
      <c r="T77" s="206">
        <f>WWP!T$12</f>
        <v>84.451656063788946</v>
      </c>
      <c r="U77" s="206">
        <f>WWP!U$12</f>
        <v>80.051549918874642</v>
      </c>
      <c r="V77" s="206">
        <f>WWP!V$12</f>
        <v>55.684454414711738</v>
      </c>
      <c r="W77" s="206">
        <f>WWP!W$12</f>
        <v>58.318852809310812</v>
      </c>
    </row>
    <row r="78" spans="1:23" ht="12" customHeight="1" x14ac:dyDescent="0.3">
      <c r="A78" s="21" t="s">
        <v>66</v>
      </c>
      <c r="B78" s="209">
        <f>OIS!B$12</f>
        <v>511.20068438216123</v>
      </c>
      <c r="C78" s="209">
        <f>OIS!C$12</f>
        <v>541.13358532901202</v>
      </c>
      <c r="D78" s="209">
        <f>OIS!D$12</f>
        <v>521.89273565890323</v>
      </c>
      <c r="E78" s="209">
        <f>OIS!E$12</f>
        <v>547.61699043369038</v>
      </c>
      <c r="F78" s="209">
        <f>OIS!F$12</f>
        <v>554.84431222219109</v>
      </c>
      <c r="G78" s="209">
        <f>OIS!G$12</f>
        <v>549.06772202949071</v>
      </c>
      <c r="H78" s="209">
        <f>OIS!H$12</f>
        <v>526.69765363478621</v>
      </c>
      <c r="I78" s="209">
        <f>OIS!I$12</f>
        <v>498.36541065038239</v>
      </c>
      <c r="J78" s="209">
        <f>OIS!J$12</f>
        <v>474.28883447561452</v>
      </c>
      <c r="K78" s="209">
        <f>OIS!K$12</f>
        <v>401.4184222506799</v>
      </c>
      <c r="L78" s="209">
        <f>OIS!L$12</f>
        <v>412.19943549789252</v>
      </c>
      <c r="M78" s="209">
        <f>OIS!M$12</f>
        <v>409.10480814763218</v>
      </c>
      <c r="N78" s="209">
        <f>OIS!N$12</f>
        <v>364.74775799358861</v>
      </c>
      <c r="O78" s="209">
        <f>OIS!O$12</f>
        <v>347.84043354585828</v>
      </c>
      <c r="P78" s="209">
        <f>OIS!P$12</f>
        <v>327.60834440987458</v>
      </c>
      <c r="Q78" s="209">
        <f>OIS!Q$12</f>
        <v>347.16012172610732</v>
      </c>
      <c r="R78" s="209">
        <f>OIS!R$12</f>
        <v>335.4951760109638</v>
      </c>
      <c r="S78" s="209">
        <f>OIS!S$12</f>
        <v>355.88207333835288</v>
      </c>
      <c r="T78" s="209">
        <f>OIS!T$12</f>
        <v>349.74561759517081</v>
      </c>
      <c r="U78" s="209">
        <f>OIS!U$12</f>
        <v>338.70543919018752</v>
      </c>
      <c r="V78" s="209">
        <f>OIS!V$12</f>
        <v>363.37252946162391</v>
      </c>
      <c r="W78" s="209">
        <f>OIS!W$12</f>
        <v>422.67339372305929</v>
      </c>
    </row>
    <row r="80" spans="1:23" ht="12" customHeight="1" x14ac:dyDescent="0.3">
      <c r="A80" s="30" t="s">
        <v>82</v>
      </c>
      <c r="B80" s="205"/>
      <c r="C80" s="205"/>
      <c r="D80" s="205"/>
      <c r="E80" s="205"/>
      <c r="F80" s="205"/>
      <c r="G80" s="205"/>
      <c r="H80" s="205"/>
      <c r="I80" s="205"/>
      <c r="J80" s="205"/>
      <c r="K80" s="205"/>
      <c r="L80" s="205"/>
      <c r="M80" s="205"/>
      <c r="N80" s="205"/>
      <c r="O80" s="205"/>
      <c r="P80" s="205"/>
      <c r="Q80" s="205"/>
      <c r="R80" s="205"/>
      <c r="S80" s="205"/>
      <c r="T80" s="205"/>
      <c r="U80" s="205"/>
      <c r="V80" s="205"/>
      <c r="W80" s="205"/>
    </row>
    <row r="81" spans="1:23" ht="12" customHeight="1" x14ac:dyDescent="0.3">
      <c r="A81" s="31" t="s">
        <v>68</v>
      </c>
      <c r="B81" s="212">
        <v>251.93224419604468</v>
      </c>
      <c r="C81" s="212">
        <v>217.2183147033534</v>
      </c>
      <c r="D81" s="212">
        <v>216.95322441960445</v>
      </c>
      <c r="E81" s="212">
        <v>229.03413585554597</v>
      </c>
      <c r="F81" s="212">
        <v>258.50300945829747</v>
      </c>
      <c r="G81" s="212">
        <v>240.02106620808252</v>
      </c>
      <c r="H81" s="212">
        <v>248.34247635425623</v>
      </c>
      <c r="I81" s="212">
        <v>260.82459157351673</v>
      </c>
      <c r="J81" s="212">
        <v>219.94849527085125</v>
      </c>
      <c r="K81" s="212">
        <v>211.48134135855545</v>
      </c>
      <c r="L81" s="212">
        <v>223.83920894239034</v>
      </c>
      <c r="M81" s="212">
        <v>254.1582975064488</v>
      </c>
      <c r="N81" s="212">
        <v>233.24496990541701</v>
      </c>
      <c r="O81" s="212">
        <v>237.22416165090283</v>
      </c>
      <c r="P81" s="212">
        <v>211.38099742046433</v>
      </c>
      <c r="Q81" s="212">
        <v>210.13293207222694</v>
      </c>
      <c r="R81" s="212">
        <v>209.23224419604472</v>
      </c>
      <c r="S81" s="212">
        <v>205.84677558039556</v>
      </c>
      <c r="T81" s="212">
        <v>203.89226139294928</v>
      </c>
      <c r="U81" s="212">
        <v>161.13834909716255</v>
      </c>
      <c r="V81" s="212">
        <v>184.75047291487533</v>
      </c>
      <c r="W81" s="212">
        <v>181.62674118658643</v>
      </c>
    </row>
    <row r="82" spans="1:23" ht="12" customHeight="1" x14ac:dyDescent="0.3">
      <c r="A82" s="24" t="s">
        <v>30</v>
      </c>
      <c r="B82" s="215">
        <v>0</v>
      </c>
      <c r="C82" s="215">
        <v>0</v>
      </c>
      <c r="D82" s="215">
        <v>0</v>
      </c>
      <c r="E82" s="215">
        <v>0</v>
      </c>
      <c r="F82" s="215">
        <v>0</v>
      </c>
      <c r="G82" s="215">
        <v>0</v>
      </c>
      <c r="H82" s="215">
        <v>0</v>
      </c>
      <c r="I82" s="215">
        <v>0</v>
      </c>
      <c r="J82" s="215">
        <v>0</v>
      </c>
      <c r="K82" s="215">
        <v>0</v>
      </c>
      <c r="L82" s="215">
        <v>0</v>
      </c>
      <c r="M82" s="215">
        <v>0</v>
      </c>
      <c r="N82" s="215">
        <v>0</v>
      </c>
      <c r="O82" s="215">
        <v>0</v>
      </c>
      <c r="P82" s="215">
        <v>0</v>
      </c>
      <c r="Q82" s="215">
        <v>0</v>
      </c>
      <c r="R82" s="215">
        <v>0</v>
      </c>
      <c r="S82" s="215">
        <v>0</v>
      </c>
      <c r="T82" s="215">
        <v>0</v>
      </c>
      <c r="U82" s="215">
        <v>0</v>
      </c>
      <c r="V82" s="215">
        <v>0</v>
      </c>
      <c r="W82" s="215">
        <v>0</v>
      </c>
    </row>
    <row r="83" spans="1:23" ht="12" customHeight="1" x14ac:dyDescent="0.3">
      <c r="A83" s="14" t="s">
        <v>31</v>
      </c>
      <c r="B83" s="206">
        <v>251.93224419604468</v>
      </c>
      <c r="C83" s="206">
        <v>217.2183147033534</v>
      </c>
      <c r="D83" s="206">
        <v>216.95322441960445</v>
      </c>
      <c r="E83" s="206">
        <v>229.03413585554597</v>
      </c>
      <c r="F83" s="206">
        <v>258.50300945829747</v>
      </c>
      <c r="G83" s="206">
        <v>240.02106620808252</v>
      </c>
      <c r="H83" s="206">
        <v>248.34247635425623</v>
      </c>
      <c r="I83" s="206">
        <v>260.82459157351673</v>
      </c>
      <c r="J83" s="206">
        <v>219.94849527085125</v>
      </c>
      <c r="K83" s="206">
        <v>211.48134135855545</v>
      </c>
      <c r="L83" s="206">
        <v>223.83920894239034</v>
      </c>
      <c r="M83" s="206">
        <v>254.1582975064488</v>
      </c>
      <c r="N83" s="206">
        <v>233.24496990541701</v>
      </c>
      <c r="O83" s="206">
        <v>237.22416165090283</v>
      </c>
      <c r="P83" s="206">
        <v>211.38099742046433</v>
      </c>
      <c r="Q83" s="206">
        <v>210.13293207222694</v>
      </c>
      <c r="R83" s="206">
        <v>209.23224419604472</v>
      </c>
      <c r="S83" s="206">
        <v>205.84677558039556</v>
      </c>
      <c r="T83" s="206">
        <v>203.89226139294928</v>
      </c>
      <c r="U83" s="206">
        <v>161.13834909716255</v>
      </c>
      <c r="V83" s="206">
        <v>184.75047291487533</v>
      </c>
      <c r="W83" s="206">
        <v>181.62674118658643</v>
      </c>
    </row>
    <row r="84" spans="1:23" ht="12" customHeight="1" x14ac:dyDescent="0.3">
      <c r="A84" s="18" t="s">
        <v>32</v>
      </c>
      <c r="B84" s="206">
        <v>0</v>
      </c>
      <c r="C84" s="206">
        <v>0</v>
      </c>
      <c r="D84" s="206">
        <v>0</v>
      </c>
      <c r="E84" s="206">
        <v>0</v>
      </c>
      <c r="F84" s="206">
        <v>0</v>
      </c>
      <c r="G84" s="206">
        <v>0</v>
      </c>
      <c r="H84" s="206">
        <v>0</v>
      </c>
      <c r="I84" s="206">
        <v>0</v>
      </c>
      <c r="J84" s="206">
        <v>0</v>
      </c>
      <c r="K84" s="206">
        <v>0</v>
      </c>
      <c r="L84" s="206">
        <v>0</v>
      </c>
      <c r="M84" s="206">
        <v>0</v>
      </c>
      <c r="N84" s="206">
        <v>0</v>
      </c>
      <c r="O84" s="206">
        <v>0</v>
      </c>
      <c r="P84" s="206">
        <v>0</v>
      </c>
      <c r="Q84" s="206">
        <v>0</v>
      </c>
      <c r="R84" s="206">
        <v>0</v>
      </c>
      <c r="S84" s="206">
        <v>0</v>
      </c>
      <c r="T84" s="206">
        <v>0</v>
      </c>
      <c r="U84" s="206">
        <v>0</v>
      </c>
      <c r="V84" s="206">
        <v>0</v>
      </c>
      <c r="W84" s="206">
        <v>0</v>
      </c>
    </row>
    <row r="85" spans="1:23" ht="12" customHeight="1" x14ac:dyDescent="0.3">
      <c r="A85" s="18" t="s">
        <v>33</v>
      </c>
      <c r="B85" s="206">
        <v>0</v>
      </c>
      <c r="C85" s="206">
        <v>0</v>
      </c>
      <c r="D85" s="206">
        <v>0</v>
      </c>
      <c r="E85" s="206">
        <v>0</v>
      </c>
      <c r="F85" s="206">
        <v>0</v>
      </c>
      <c r="G85" s="206">
        <v>0</v>
      </c>
      <c r="H85" s="206">
        <v>0</v>
      </c>
      <c r="I85" s="206">
        <v>0</v>
      </c>
      <c r="J85" s="206">
        <v>0</v>
      </c>
      <c r="K85" s="206">
        <v>0</v>
      </c>
      <c r="L85" s="206">
        <v>0</v>
      </c>
      <c r="M85" s="206">
        <v>0</v>
      </c>
      <c r="N85" s="206">
        <v>0</v>
      </c>
      <c r="O85" s="206">
        <v>0</v>
      </c>
      <c r="P85" s="206">
        <v>0</v>
      </c>
      <c r="Q85" s="206">
        <v>0</v>
      </c>
      <c r="R85" s="206">
        <v>0</v>
      </c>
      <c r="S85" s="206">
        <v>0</v>
      </c>
      <c r="T85" s="206">
        <v>0</v>
      </c>
      <c r="U85" s="206">
        <v>0</v>
      </c>
      <c r="V85" s="206">
        <v>0</v>
      </c>
      <c r="W85" s="206">
        <v>0</v>
      </c>
    </row>
    <row r="86" spans="1:23" ht="12" customHeight="1" x14ac:dyDescent="0.3">
      <c r="A86" s="18" t="s">
        <v>83</v>
      </c>
      <c r="B86" s="206">
        <v>0</v>
      </c>
      <c r="C86" s="206">
        <v>0</v>
      </c>
      <c r="D86" s="206">
        <v>0</v>
      </c>
      <c r="E86" s="206">
        <v>0</v>
      </c>
      <c r="F86" s="206">
        <v>0</v>
      </c>
      <c r="G86" s="206">
        <v>0</v>
      </c>
      <c r="H86" s="206">
        <v>0</v>
      </c>
      <c r="I86" s="206">
        <v>0</v>
      </c>
      <c r="J86" s="206">
        <v>0</v>
      </c>
      <c r="K86" s="206">
        <v>0</v>
      </c>
      <c r="L86" s="206">
        <v>0</v>
      </c>
      <c r="M86" s="206">
        <v>0</v>
      </c>
      <c r="N86" s="206">
        <v>0</v>
      </c>
      <c r="O86" s="206">
        <v>0</v>
      </c>
      <c r="P86" s="206">
        <v>0</v>
      </c>
      <c r="Q86" s="206">
        <v>0</v>
      </c>
      <c r="R86" s="206">
        <v>0</v>
      </c>
      <c r="S86" s="206">
        <v>0</v>
      </c>
      <c r="T86" s="206">
        <v>0</v>
      </c>
      <c r="U86" s="206">
        <v>0</v>
      </c>
      <c r="V86" s="206">
        <v>0</v>
      </c>
      <c r="W86" s="206">
        <v>0</v>
      </c>
    </row>
    <row r="87" spans="1:23" ht="12" customHeight="1" x14ac:dyDescent="0.3">
      <c r="A87" s="18" t="s">
        <v>70</v>
      </c>
      <c r="B87" s="206">
        <v>0</v>
      </c>
      <c r="C87" s="206">
        <v>0</v>
      </c>
      <c r="D87" s="206">
        <v>0</v>
      </c>
      <c r="E87" s="206">
        <v>0</v>
      </c>
      <c r="F87" s="206">
        <v>0</v>
      </c>
      <c r="G87" s="206">
        <v>0</v>
      </c>
      <c r="H87" s="206">
        <v>0</v>
      </c>
      <c r="I87" s="206">
        <v>0</v>
      </c>
      <c r="J87" s="206">
        <v>0</v>
      </c>
      <c r="K87" s="206">
        <v>0</v>
      </c>
      <c r="L87" s="206">
        <v>0</v>
      </c>
      <c r="M87" s="206">
        <v>0</v>
      </c>
      <c r="N87" s="206">
        <v>0</v>
      </c>
      <c r="O87" s="206">
        <v>0</v>
      </c>
      <c r="P87" s="206">
        <v>0</v>
      </c>
      <c r="Q87" s="206">
        <v>0</v>
      </c>
      <c r="R87" s="206">
        <v>0</v>
      </c>
      <c r="S87" s="206">
        <v>0</v>
      </c>
      <c r="T87" s="206">
        <v>0</v>
      </c>
      <c r="U87" s="206">
        <v>0</v>
      </c>
      <c r="V87" s="206">
        <v>0</v>
      </c>
      <c r="W87" s="206">
        <v>0</v>
      </c>
    </row>
    <row r="88" spans="1:23" ht="12" customHeight="1" x14ac:dyDescent="0.3">
      <c r="A88" s="18" t="s">
        <v>34</v>
      </c>
      <c r="B88" s="206">
        <f t="shared" ref="B88:W88" si="5">IF(ABS(B83-B84-B85-B86-B87-B89)&lt;0.0000001,0,B83-B84-B85-B86-B87-B89)</f>
        <v>251.93224419604468</v>
      </c>
      <c r="C88" s="206">
        <f t="shared" si="5"/>
        <v>217.2183147033534</v>
      </c>
      <c r="D88" s="206">
        <f t="shared" si="5"/>
        <v>216.95322441960445</v>
      </c>
      <c r="E88" s="206">
        <f t="shared" si="5"/>
        <v>229.03413585554597</v>
      </c>
      <c r="F88" s="206">
        <f t="shared" si="5"/>
        <v>258.50300945829747</v>
      </c>
      <c r="G88" s="206">
        <f t="shared" si="5"/>
        <v>240.02106620808252</v>
      </c>
      <c r="H88" s="206">
        <f t="shared" si="5"/>
        <v>243.028116938951</v>
      </c>
      <c r="I88" s="206">
        <f t="shared" si="5"/>
        <v>260.82459157351673</v>
      </c>
      <c r="J88" s="206">
        <f t="shared" si="5"/>
        <v>219.94849527085125</v>
      </c>
      <c r="K88" s="206">
        <f t="shared" si="5"/>
        <v>211.48134135855545</v>
      </c>
      <c r="L88" s="206">
        <f t="shared" si="5"/>
        <v>223.83920894239034</v>
      </c>
      <c r="M88" s="206">
        <f t="shared" si="5"/>
        <v>254.1582975064488</v>
      </c>
      <c r="N88" s="206">
        <f t="shared" si="5"/>
        <v>233.24496990541701</v>
      </c>
      <c r="O88" s="206">
        <f t="shared" si="5"/>
        <v>237.22416165090283</v>
      </c>
      <c r="P88" s="206">
        <f t="shared" si="5"/>
        <v>211.38099742046433</v>
      </c>
      <c r="Q88" s="206">
        <f t="shared" si="5"/>
        <v>210.13293207222694</v>
      </c>
      <c r="R88" s="206">
        <f t="shared" si="5"/>
        <v>209.23224419604472</v>
      </c>
      <c r="S88" s="206">
        <f t="shared" si="5"/>
        <v>205.84677558039556</v>
      </c>
      <c r="T88" s="206">
        <f t="shared" si="5"/>
        <v>203.89226139294928</v>
      </c>
      <c r="U88" s="206">
        <f t="shared" si="5"/>
        <v>161.13834909716255</v>
      </c>
      <c r="V88" s="206">
        <f t="shared" si="5"/>
        <v>184.75047291487533</v>
      </c>
      <c r="W88" s="206">
        <f t="shared" si="5"/>
        <v>181.62674118658643</v>
      </c>
    </row>
    <row r="89" spans="1:23" ht="12" customHeight="1" x14ac:dyDescent="0.3">
      <c r="A89" s="18" t="s">
        <v>84</v>
      </c>
      <c r="B89" s="206">
        <v>0</v>
      </c>
      <c r="C89" s="206">
        <v>0</v>
      </c>
      <c r="D89" s="206">
        <v>0</v>
      </c>
      <c r="E89" s="206">
        <v>0</v>
      </c>
      <c r="F89" s="206">
        <v>0</v>
      </c>
      <c r="G89" s="206">
        <v>0</v>
      </c>
      <c r="H89" s="206">
        <v>5.3143594153052449</v>
      </c>
      <c r="I89" s="206">
        <v>0</v>
      </c>
      <c r="J89" s="206">
        <v>0</v>
      </c>
      <c r="K89" s="206">
        <v>0</v>
      </c>
      <c r="L89" s="206">
        <v>0</v>
      </c>
      <c r="M89" s="206">
        <v>0</v>
      </c>
      <c r="N89" s="206">
        <v>0</v>
      </c>
      <c r="O89" s="206">
        <v>0</v>
      </c>
      <c r="P89" s="206">
        <v>0</v>
      </c>
      <c r="Q89" s="206">
        <v>0</v>
      </c>
      <c r="R89" s="206">
        <v>0</v>
      </c>
      <c r="S89" s="206">
        <v>0</v>
      </c>
      <c r="T89" s="206">
        <v>0</v>
      </c>
      <c r="U89" s="206">
        <v>0</v>
      </c>
      <c r="V89" s="206">
        <v>0</v>
      </c>
      <c r="W89" s="206">
        <v>0</v>
      </c>
    </row>
    <row r="90" spans="1:23" ht="12" customHeight="1" x14ac:dyDescent="0.3">
      <c r="A90" s="14" t="s">
        <v>35</v>
      </c>
      <c r="B90" s="206">
        <v>0</v>
      </c>
      <c r="C90" s="206">
        <v>0</v>
      </c>
      <c r="D90" s="206">
        <v>0</v>
      </c>
      <c r="E90" s="206">
        <v>0</v>
      </c>
      <c r="F90" s="206">
        <v>0</v>
      </c>
      <c r="G90" s="206">
        <v>0</v>
      </c>
      <c r="H90" s="206">
        <v>0</v>
      </c>
      <c r="I90" s="206">
        <v>0</v>
      </c>
      <c r="J90" s="206">
        <v>0</v>
      </c>
      <c r="K90" s="206">
        <v>0</v>
      </c>
      <c r="L90" s="206">
        <v>0</v>
      </c>
      <c r="M90" s="206">
        <v>0</v>
      </c>
      <c r="N90" s="206">
        <v>0</v>
      </c>
      <c r="O90" s="206">
        <v>0</v>
      </c>
      <c r="P90" s="206">
        <v>0</v>
      </c>
      <c r="Q90" s="206">
        <v>0</v>
      </c>
      <c r="R90" s="206">
        <v>0</v>
      </c>
      <c r="S90" s="206">
        <v>0</v>
      </c>
      <c r="T90" s="206">
        <v>0</v>
      </c>
      <c r="U90" s="206">
        <v>0</v>
      </c>
      <c r="V90" s="206">
        <v>0</v>
      </c>
      <c r="W90" s="206">
        <v>0</v>
      </c>
    </row>
    <row r="91" spans="1:23" ht="12" customHeight="1" x14ac:dyDescent="0.3">
      <c r="A91" s="18" t="s">
        <v>72</v>
      </c>
      <c r="B91" s="206">
        <v>0</v>
      </c>
      <c r="C91" s="206">
        <v>0</v>
      </c>
      <c r="D91" s="206">
        <v>0</v>
      </c>
      <c r="E91" s="206">
        <v>0</v>
      </c>
      <c r="F91" s="206">
        <v>0</v>
      </c>
      <c r="G91" s="206">
        <v>0</v>
      </c>
      <c r="H91" s="206">
        <v>0</v>
      </c>
      <c r="I91" s="206">
        <v>0</v>
      </c>
      <c r="J91" s="206">
        <v>0</v>
      </c>
      <c r="K91" s="206">
        <v>0</v>
      </c>
      <c r="L91" s="206">
        <v>0</v>
      </c>
      <c r="M91" s="206">
        <v>0</v>
      </c>
      <c r="N91" s="206">
        <v>0</v>
      </c>
      <c r="O91" s="206">
        <v>0</v>
      </c>
      <c r="P91" s="206">
        <v>0</v>
      </c>
      <c r="Q91" s="206">
        <v>0</v>
      </c>
      <c r="R91" s="206">
        <v>0</v>
      </c>
      <c r="S91" s="206">
        <v>0</v>
      </c>
      <c r="T91" s="206">
        <v>0</v>
      </c>
      <c r="U91" s="206">
        <v>0</v>
      </c>
      <c r="V91" s="206">
        <v>0</v>
      </c>
      <c r="W91" s="206">
        <v>0</v>
      </c>
    </row>
    <row r="92" spans="1:23" ht="12" customHeight="1" x14ac:dyDescent="0.3">
      <c r="A92" s="18" t="s">
        <v>36</v>
      </c>
      <c r="B92" s="206">
        <v>0</v>
      </c>
      <c r="C92" s="206">
        <v>0</v>
      </c>
      <c r="D92" s="206">
        <v>0</v>
      </c>
      <c r="E92" s="206">
        <v>0</v>
      </c>
      <c r="F92" s="206">
        <v>0</v>
      </c>
      <c r="G92" s="206">
        <v>0</v>
      </c>
      <c r="H92" s="206">
        <v>0</v>
      </c>
      <c r="I92" s="206">
        <v>0</v>
      </c>
      <c r="J92" s="206">
        <v>0</v>
      </c>
      <c r="K92" s="206">
        <v>0</v>
      </c>
      <c r="L92" s="206">
        <v>0</v>
      </c>
      <c r="M92" s="206">
        <v>0</v>
      </c>
      <c r="N92" s="206">
        <v>0</v>
      </c>
      <c r="O92" s="206">
        <v>0</v>
      </c>
      <c r="P92" s="206">
        <v>0</v>
      </c>
      <c r="Q92" s="206">
        <v>0</v>
      </c>
      <c r="R92" s="206">
        <v>0</v>
      </c>
      <c r="S92" s="206">
        <v>0</v>
      </c>
      <c r="T92" s="206">
        <v>0</v>
      </c>
      <c r="U92" s="206">
        <v>0</v>
      </c>
      <c r="V92" s="206">
        <v>0</v>
      </c>
      <c r="W92" s="206">
        <v>0</v>
      </c>
    </row>
    <row r="93" spans="1:23" ht="12" customHeight="1" x14ac:dyDescent="0.3">
      <c r="A93" s="14" t="s">
        <v>37</v>
      </c>
      <c r="B93" s="206">
        <v>0</v>
      </c>
      <c r="C93" s="206">
        <v>0</v>
      </c>
      <c r="D93" s="206">
        <v>0</v>
      </c>
      <c r="E93" s="206">
        <v>0</v>
      </c>
      <c r="F93" s="206">
        <v>0</v>
      </c>
      <c r="G93" s="206">
        <v>0</v>
      </c>
      <c r="H93" s="206">
        <v>0</v>
      </c>
      <c r="I93" s="206">
        <v>0</v>
      </c>
      <c r="J93" s="206">
        <v>0</v>
      </c>
      <c r="K93" s="206">
        <v>0</v>
      </c>
      <c r="L93" s="206">
        <v>0</v>
      </c>
      <c r="M93" s="206">
        <v>0</v>
      </c>
      <c r="N93" s="206">
        <v>0</v>
      </c>
      <c r="O93" s="206">
        <v>0</v>
      </c>
      <c r="P93" s="206">
        <v>0</v>
      </c>
      <c r="Q93" s="206">
        <v>0</v>
      </c>
      <c r="R93" s="206">
        <v>0</v>
      </c>
      <c r="S93" s="206">
        <v>0</v>
      </c>
      <c r="T93" s="206">
        <v>0</v>
      </c>
      <c r="U93" s="206">
        <v>0</v>
      </c>
      <c r="V93" s="206">
        <v>0</v>
      </c>
      <c r="W93" s="206">
        <v>0</v>
      </c>
    </row>
    <row r="94" spans="1:23" ht="12" customHeight="1" x14ac:dyDescent="0.3">
      <c r="A94" s="31" t="s">
        <v>80</v>
      </c>
      <c r="B94" s="212">
        <f t="shared" ref="B94:W94" si="6">SUM(B95:B96)</f>
        <v>251.93224419604468</v>
      </c>
      <c r="C94" s="212">
        <f t="shared" si="6"/>
        <v>217.2183147033534</v>
      </c>
      <c r="D94" s="212">
        <f t="shared" si="6"/>
        <v>216.95322441960445</v>
      </c>
      <c r="E94" s="212">
        <f t="shared" si="6"/>
        <v>229.03413585554597</v>
      </c>
      <c r="F94" s="212">
        <f t="shared" si="6"/>
        <v>258.50300945829747</v>
      </c>
      <c r="G94" s="212">
        <f t="shared" si="6"/>
        <v>240.02106620808252</v>
      </c>
      <c r="H94" s="212">
        <f t="shared" si="6"/>
        <v>248.34247635425623</v>
      </c>
      <c r="I94" s="212">
        <f t="shared" si="6"/>
        <v>260.82459157351673</v>
      </c>
      <c r="J94" s="212">
        <f t="shared" si="6"/>
        <v>219.94849527085125</v>
      </c>
      <c r="K94" s="212">
        <f t="shared" si="6"/>
        <v>211.48134135855545</v>
      </c>
      <c r="L94" s="212">
        <f t="shared" si="6"/>
        <v>223.83920894239034</v>
      </c>
      <c r="M94" s="212">
        <f t="shared" si="6"/>
        <v>254.1582975064488</v>
      </c>
      <c r="N94" s="212">
        <f t="shared" si="6"/>
        <v>233.24496990541701</v>
      </c>
      <c r="O94" s="212">
        <f t="shared" si="6"/>
        <v>237.22416165090283</v>
      </c>
      <c r="P94" s="212">
        <f t="shared" si="6"/>
        <v>211.38099742046433</v>
      </c>
      <c r="Q94" s="212">
        <f t="shared" si="6"/>
        <v>210.13293207222694</v>
      </c>
      <c r="R94" s="212">
        <f t="shared" si="6"/>
        <v>209.23224419604472</v>
      </c>
      <c r="S94" s="212">
        <f t="shared" si="6"/>
        <v>205.84677558039556</v>
      </c>
      <c r="T94" s="212">
        <f t="shared" si="6"/>
        <v>203.89226139294928</v>
      </c>
      <c r="U94" s="212">
        <f t="shared" si="6"/>
        <v>161.13834909716255</v>
      </c>
      <c r="V94" s="212">
        <f t="shared" si="6"/>
        <v>184.75047291487533</v>
      </c>
      <c r="W94" s="212">
        <f t="shared" si="6"/>
        <v>181.62674118658643</v>
      </c>
    </row>
    <row r="95" spans="1:23" ht="12" customHeight="1" x14ac:dyDescent="0.3">
      <c r="A95" s="24" t="s">
        <v>46</v>
      </c>
      <c r="B95" s="215">
        <f>CHI!B58</f>
        <v>0</v>
      </c>
      <c r="C95" s="215">
        <f>CHI!C58</f>
        <v>0</v>
      </c>
      <c r="D95" s="215">
        <f>CHI!D58</f>
        <v>0</v>
      </c>
      <c r="E95" s="215">
        <f>CHI!E58</f>
        <v>0</v>
      </c>
      <c r="F95" s="215">
        <f>CHI!F58</f>
        <v>0</v>
      </c>
      <c r="G95" s="215">
        <f>CHI!G58</f>
        <v>0</v>
      </c>
      <c r="H95" s="215">
        <f>CHI!H58</f>
        <v>0</v>
      </c>
      <c r="I95" s="215">
        <f>CHI!I58</f>
        <v>0</v>
      </c>
      <c r="J95" s="215">
        <f>CHI!J58</f>
        <v>0</v>
      </c>
      <c r="K95" s="215">
        <f>CHI!K58</f>
        <v>0</v>
      </c>
      <c r="L95" s="215">
        <f>CHI!L58</f>
        <v>0</v>
      </c>
      <c r="M95" s="215">
        <f>CHI!M58</f>
        <v>0</v>
      </c>
      <c r="N95" s="215">
        <f>CHI!N58</f>
        <v>0</v>
      </c>
      <c r="O95" s="215">
        <f>CHI!O58</f>
        <v>0</v>
      </c>
      <c r="P95" s="215">
        <f>CHI!P58</f>
        <v>0</v>
      </c>
      <c r="Q95" s="215">
        <f>CHI!Q58</f>
        <v>0</v>
      </c>
      <c r="R95" s="215">
        <f>CHI!R58</f>
        <v>0</v>
      </c>
      <c r="S95" s="215">
        <f>CHI!S58</f>
        <v>0</v>
      </c>
      <c r="T95" s="215">
        <f>CHI!T58</f>
        <v>0</v>
      </c>
      <c r="U95" s="215">
        <f>CHI!U58</f>
        <v>0</v>
      </c>
      <c r="V95" s="215">
        <f>CHI!V58</f>
        <v>0</v>
      </c>
      <c r="W95" s="215">
        <f>CHI!W58</f>
        <v>0</v>
      </c>
    </row>
    <row r="96" spans="1:23" ht="12" customHeight="1" x14ac:dyDescent="0.3">
      <c r="A96" s="21" t="s">
        <v>29</v>
      </c>
      <c r="B96" s="209">
        <v>251.93224419604468</v>
      </c>
      <c r="C96" s="209">
        <v>217.2183147033534</v>
      </c>
      <c r="D96" s="209">
        <v>216.95322441960445</v>
      </c>
      <c r="E96" s="209">
        <v>229.03413585554597</v>
      </c>
      <c r="F96" s="209">
        <v>258.50300945829747</v>
      </c>
      <c r="G96" s="209">
        <v>240.02106620808252</v>
      </c>
      <c r="H96" s="209">
        <v>248.34247635425623</v>
      </c>
      <c r="I96" s="209">
        <v>260.82459157351673</v>
      </c>
      <c r="J96" s="209">
        <v>219.94849527085125</v>
      </c>
      <c r="K96" s="209">
        <v>211.48134135855545</v>
      </c>
      <c r="L96" s="209">
        <v>223.83920894239034</v>
      </c>
      <c r="M96" s="209">
        <v>254.1582975064488</v>
      </c>
      <c r="N96" s="209">
        <v>233.24496990541701</v>
      </c>
      <c r="O96" s="209">
        <v>237.22416165090283</v>
      </c>
      <c r="P96" s="209">
        <v>211.38099742046433</v>
      </c>
      <c r="Q96" s="209">
        <v>210.13293207222694</v>
      </c>
      <c r="R96" s="209">
        <v>209.23224419604472</v>
      </c>
      <c r="S96" s="209">
        <v>205.84677558039556</v>
      </c>
      <c r="T96" s="209">
        <v>203.89226139294928</v>
      </c>
      <c r="U96" s="209">
        <v>161.13834909716255</v>
      </c>
      <c r="V96" s="209">
        <v>184.75047291487533</v>
      </c>
      <c r="W96" s="209">
        <v>181.62674118658643</v>
      </c>
    </row>
    <row r="98" spans="1:23" ht="12" customHeight="1" x14ac:dyDescent="0.3">
      <c r="A98" s="30" t="s">
        <v>85</v>
      </c>
      <c r="B98" s="205">
        <f t="shared" ref="B98:W98" si="7">SUM(B99,B102,B108,B112,B116,B120:B126)</f>
        <v>7249.8791361732656</v>
      </c>
      <c r="C98" s="205">
        <f t="shared" si="7"/>
        <v>7429.2484649948947</v>
      </c>
      <c r="D98" s="205">
        <f t="shared" si="7"/>
        <v>7052.0335594351573</v>
      </c>
      <c r="E98" s="205">
        <f t="shared" si="7"/>
        <v>6947.5661045264178</v>
      </c>
      <c r="F98" s="205">
        <f t="shared" si="7"/>
        <v>7191.9723996051853</v>
      </c>
      <c r="G98" s="205">
        <f t="shared" si="7"/>
        <v>6944.4729502435757</v>
      </c>
      <c r="H98" s="205">
        <f t="shared" si="7"/>
        <v>7131.5127639485718</v>
      </c>
      <c r="I98" s="205">
        <f t="shared" si="7"/>
        <v>6948.8444899254418</v>
      </c>
      <c r="J98" s="205">
        <f t="shared" si="7"/>
        <v>6148.9051127484818</v>
      </c>
      <c r="K98" s="205">
        <f t="shared" si="7"/>
        <v>4851.529841163293</v>
      </c>
      <c r="L98" s="205">
        <f t="shared" si="7"/>
        <v>4992.7702532005451</v>
      </c>
      <c r="M98" s="205">
        <f t="shared" si="7"/>
        <v>5158.4267676830359</v>
      </c>
      <c r="N98" s="205">
        <f t="shared" si="7"/>
        <v>4847.454859133918</v>
      </c>
      <c r="O98" s="205">
        <f t="shared" si="7"/>
        <v>4628.4448286732149</v>
      </c>
      <c r="P98" s="205">
        <f t="shared" si="7"/>
        <v>4646.3689034816844</v>
      </c>
      <c r="Q98" s="205">
        <f t="shared" si="7"/>
        <v>4605.8421520059946</v>
      </c>
      <c r="R98" s="205">
        <f t="shared" si="7"/>
        <v>4903.4406495143257</v>
      </c>
      <c r="S98" s="205">
        <f t="shared" si="7"/>
        <v>5257.3620360317518</v>
      </c>
      <c r="T98" s="205">
        <f t="shared" si="7"/>
        <v>5201.4442757488832</v>
      </c>
      <c r="U98" s="205">
        <f t="shared" si="7"/>
        <v>5050.3297644102713</v>
      </c>
      <c r="V98" s="205">
        <f t="shared" si="7"/>
        <v>5256.2280062571499</v>
      </c>
      <c r="W98" s="205">
        <f t="shared" si="7"/>
        <v>5601.6250621365716</v>
      </c>
    </row>
    <row r="99" spans="1:23" ht="12" customHeight="1" x14ac:dyDescent="0.3">
      <c r="A99" s="25" t="s">
        <v>16</v>
      </c>
      <c r="B99" s="211">
        <f>ISI!B$54</f>
        <v>190.91841508012618</v>
      </c>
      <c r="C99" s="211">
        <f>ISI!C$54</f>
        <v>207.73484857743415</v>
      </c>
      <c r="D99" s="211">
        <f>ISI!D$54</f>
        <v>108.31976455764692</v>
      </c>
      <c r="E99" s="211">
        <f>ISI!E$54</f>
        <v>128.81420529236581</v>
      </c>
      <c r="F99" s="211">
        <f>ISI!F$54</f>
        <v>125.28052232725031</v>
      </c>
      <c r="G99" s="211">
        <f>ISI!G$54</f>
        <v>131.08250424005476</v>
      </c>
      <c r="H99" s="211">
        <f>ISI!H$54</f>
        <v>127.65288707992229</v>
      </c>
      <c r="I99" s="211">
        <f>ISI!I$54</f>
        <v>142.14323951945596</v>
      </c>
      <c r="J99" s="211">
        <f>ISI!J$54</f>
        <v>127.09937160940032</v>
      </c>
      <c r="K99" s="211">
        <f>ISI!K$54</f>
        <v>66.123205193206715</v>
      </c>
      <c r="L99" s="211">
        <f>ISI!L$54</f>
        <v>71.475131099131218</v>
      </c>
      <c r="M99" s="211">
        <f>ISI!M$54</f>
        <v>80.454728082216306</v>
      </c>
      <c r="N99" s="211">
        <f>ISI!N$54</f>
        <v>90.234732600697384</v>
      </c>
      <c r="O99" s="211">
        <f>ISI!O$54</f>
        <v>95.382491040965036</v>
      </c>
      <c r="P99" s="211">
        <f>ISI!P$54</f>
        <v>102.46805568061488</v>
      </c>
      <c r="Q99" s="211">
        <f>ISI!Q$54</f>
        <v>98.567945690968159</v>
      </c>
      <c r="R99" s="211">
        <f>ISI!R$54</f>
        <v>106.049259257252</v>
      </c>
      <c r="S99" s="211">
        <f>ISI!S$54</f>
        <v>114.76160073497151</v>
      </c>
      <c r="T99" s="211">
        <f>ISI!T$54</f>
        <v>119.29008564090532</v>
      </c>
      <c r="U99" s="211">
        <f>ISI!U$54</f>
        <v>113.50471536105715</v>
      </c>
      <c r="V99" s="211">
        <f>ISI!V$54</f>
        <v>109.40672844117775</v>
      </c>
      <c r="W99" s="211">
        <f>ISI!W$54</f>
        <v>113.07439512064559</v>
      </c>
    </row>
    <row r="100" spans="1:23" ht="12" customHeight="1" x14ac:dyDescent="0.3">
      <c r="A100" s="14" t="s">
        <v>41</v>
      </c>
      <c r="B100" s="206">
        <f>ISI!B$55</f>
        <v>0</v>
      </c>
      <c r="C100" s="206">
        <f>ISI!C$55</f>
        <v>0</v>
      </c>
      <c r="D100" s="206">
        <f>ISI!D$55</f>
        <v>0</v>
      </c>
      <c r="E100" s="206">
        <f>ISI!E$55</f>
        <v>0</v>
      </c>
      <c r="F100" s="206">
        <f>ISI!F$55</f>
        <v>0</v>
      </c>
      <c r="G100" s="206">
        <f>ISI!G$55</f>
        <v>0</v>
      </c>
      <c r="H100" s="206">
        <f>ISI!H$55</f>
        <v>0</v>
      </c>
      <c r="I100" s="206">
        <f>ISI!I$55</f>
        <v>0</v>
      </c>
      <c r="J100" s="206">
        <f>ISI!J$55</f>
        <v>0</v>
      </c>
      <c r="K100" s="206">
        <f>ISI!K$55</f>
        <v>0</v>
      </c>
      <c r="L100" s="206">
        <f>ISI!L$55</f>
        <v>0</v>
      </c>
      <c r="M100" s="206">
        <f>ISI!M$55</f>
        <v>0</v>
      </c>
      <c r="N100" s="206">
        <f>ISI!N$55</f>
        <v>0</v>
      </c>
      <c r="O100" s="206">
        <f>ISI!O$55</f>
        <v>0</v>
      </c>
      <c r="P100" s="206">
        <f>ISI!P$55</f>
        <v>0</v>
      </c>
      <c r="Q100" s="206">
        <f>ISI!Q$55</f>
        <v>0</v>
      </c>
      <c r="R100" s="206">
        <f>ISI!R$55</f>
        <v>0</v>
      </c>
      <c r="S100" s="206">
        <f>ISI!S$55</f>
        <v>0</v>
      </c>
      <c r="T100" s="206">
        <f>ISI!T$55</f>
        <v>0</v>
      </c>
      <c r="U100" s="206">
        <f>ISI!U$55</f>
        <v>0</v>
      </c>
      <c r="V100" s="206">
        <f>ISI!V$55</f>
        <v>0</v>
      </c>
      <c r="W100" s="206">
        <f>ISI!W$55</f>
        <v>0</v>
      </c>
    </row>
    <row r="101" spans="1:23" ht="12" customHeight="1" x14ac:dyDescent="0.3">
      <c r="A101" s="14" t="s">
        <v>42</v>
      </c>
      <c r="B101" s="206">
        <f>ISI!B$56</f>
        <v>190.91841508012618</v>
      </c>
      <c r="C101" s="206">
        <f>ISI!C$56</f>
        <v>207.73484857743415</v>
      </c>
      <c r="D101" s="206">
        <f>ISI!D$56</f>
        <v>108.31976455764692</v>
      </c>
      <c r="E101" s="206">
        <f>ISI!E$56</f>
        <v>128.81420529236581</v>
      </c>
      <c r="F101" s="206">
        <f>ISI!F$56</f>
        <v>125.28052232725031</v>
      </c>
      <c r="G101" s="206">
        <f>ISI!G$56</f>
        <v>131.08250424005476</v>
      </c>
      <c r="H101" s="206">
        <f>ISI!H$56</f>
        <v>127.65288707992229</v>
      </c>
      <c r="I101" s="206">
        <f>ISI!I$56</f>
        <v>142.14323951945596</v>
      </c>
      <c r="J101" s="206">
        <f>ISI!J$56</f>
        <v>127.09937160940032</v>
      </c>
      <c r="K101" s="206">
        <f>ISI!K$56</f>
        <v>66.123205193206715</v>
      </c>
      <c r="L101" s="206">
        <f>ISI!L$56</f>
        <v>71.475131099131218</v>
      </c>
      <c r="M101" s="206">
        <f>ISI!M$56</f>
        <v>80.454728082216306</v>
      </c>
      <c r="N101" s="206">
        <f>ISI!N$56</f>
        <v>90.234732600697384</v>
      </c>
      <c r="O101" s="206">
        <f>ISI!O$56</f>
        <v>95.382491040965036</v>
      </c>
      <c r="P101" s="206">
        <f>ISI!P$56</f>
        <v>102.46805568061488</v>
      </c>
      <c r="Q101" s="206">
        <f>ISI!Q$56</f>
        <v>98.567945690968159</v>
      </c>
      <c r="R101" s="206">
        <f>ISI!R$56</f>
        <v>106.049259257252</v>
      </c>
      <c r="S101" s="206">
        <f>ISI!S$56</f>
        <v>114.76160073497151</v>
      </c>
      <c r="T101" s="206">
        <f>ISI!T$56</f>
        <v>119.29008564090532</v>
      </c>
      <c r="U101" s="206">
        <f>ISI!U$56</f>
        <v>113.50471536105715</v>
      </c>
      <c r="V101" s="206">
        <f>ISI!V$56</f>
        <v>109.40672844117775</v>
      </c>
      <c r="W101" s="206">
        <f>ISI!W$56</f>
        <v>113.07439512064559</v>
      </c>
    </row>
    <row r="102" spans="1:23" ht="12" customHeight="1" x14ac:dyDescent="0.3">
      <c r="A102" s="13" t="s">
        <v>20</v>
      </c>
      <c r="B102" s="207">
        <f>NFM!B$73</f>
        <v>0</v>
      </c>
      <c r="C102" s="207">
        <f>NFM!C$73</f>
        <v>0</v>
      </c>
      <c r="D102" s="207">
        <f>NFM!D$73</f>
        <v>0</v>
      </c>
      <c r="E102" s="207">
        <f>NFM!E$73</f>
        <v>0</v>
      </c>
      <c r="F102" s="207">
        <f>NFM!F$73</f>
        <v>0</v>
      </c>
      <c r="G102" s="207">
        <f>NFM!G$73</f>
        <v>0</v>
      </c>
      <c r="H102" s="207">
        <f>NFM!H$73</f>
        <v>0</v>
      </c>
      <c r="I102" s="207">
        <f>NFM!I$73</f>
        <v>0</v>
      </c>
      <c r="J102" s="207">
        <f>NFM!J$73</f>
        <v>0</v>
      </c>
      <c r="K102" s="207">
        <f>NFM!K$73</f>
        <v>0</v>
      </c>
      <c r="L102" s="207">
        <f>NFM!L$73</f>
        <v>0</v>
      </c>
      <c r="M102" s="207">
        <f>NFM!M$73</f>
        <v>0</v>
      </c>
      <c r="N102" s="207">
        <f>NFM!N$73</f>
        <v>0</v>
      </c>
      <c r="O102" s="207">
        <f>NFM!O$73</f>
        <v>0</v>
      </c>
      <c r="P102" s="207">
        <f>NFM!P$73</f>
        <v>0</v>
      </c>
      <c r="Q102" s="207">
        <f>NFM!Q$73</f>
        <v>0</v>
      </c>
      <c r="R102" s="207">
        <f>NFM!R$73</f>
        <v>0</v>
      </c>
      <c r="S102" s="207">
        <f>NFM!S$73</f>
        <v>0</v>
      </c>
      <c r="T102" s="207">
        <f>NFM!T$73</f>
        <v>0</v>
      </c>
      <c r="U102" s="207">
        <f>NFM!U$73</f>
        <v>0</v>
      </c>
      <c r="V102" s="207">
        <f>NFM!V$73</f>
        <v>0</v>
      </c>
      <c r="W102" s="207">
        <f>NFM!W$73</f>
        <v>0</v>
      </c>
    </row>
    <row r="103" spans="1:23" ht="12" customHeight="1" x14ac:dyDescent="0.3">
      <c r="A103" s="14" t="s">
        <v>43</v>
      </c>
      <c r="B103" s="206">
        <f>NFM!B$74</f>
        <v>0</v>
      </c>
      <c r="C103" s="206">
        <f>NFM!C$74</f>
        <v>0</v>
      </c>
      <c r="D103" s="206">
        <f>NFM!D$74</f>
        <v>0</v>
      </c>
      <c r="E103" s="206">
        <f>NFM!E$74</f>
        <v>0</v>
      </c>
      <c r="F103" s="206">
        <f>NFM!F$74</f>
        <v>0</v>
      </c>
      <c r="G103" s="206">
        <f>NFM!G$74</f>
        <v>0</v>
      </c>
      <c r="H103" s="206">
        <f>NFM!H$74</f>
        <v>0</v>
      </c>
      <c r="I103" s="206">
        <f>NFM!I$74</f>
        <v>0</v>
      </c>
      <c r="J103" s="206">
        <f>NFM!J$74</f>
        <v>0</v>
      </c>
      <c r="K103" s="206">
        <f>NFM!K$74</f>
        <v>0</v>
      </c>
      <c r="L103" s="206">
        <f>NFM!L$74</f>
        <v>0</v>
      </c>
      <c r="M103" s="206">
        <f>NFM!M$74</f>
        <v>0</v>
      </c>
      <c r="N103" s="206">
        <f>NFM!N$74</f>
        <v>0</v>
      </c>
      <c r="O103" s="206">
        <f>NFM!O$74</f>
        <v>0</v>
      </c>
      <c r="P103" s="206">
        <f>NFM!P$74</f>
        <v>0</v>
      </c>
      <c r="Q103" s="206">
        <f>NFM!Q$74</f>
        <v>0</v>
      </c>
      <c r="R103" s="206">
        <f>NFM!R$74</f>
        <v>0</v>
      </c>
      <c r="S103" s="206">
        <f>NFM!S$74</f>
        <v>0</v>
      </c>
      <c r="T103" s="206">
        <f>NFM!T$74</f>
        <v>0</v>
      </c>
      <c r="U103" s="206">
        <f>NFM!U$74</f>
        <v>0</v>
      </c>
      <c r="V103" s="206">
        <f>NFM!V$74</f>
        <v>0</v>
      </c>
      <c r="W103" s="206">
        <f>NFM!W$74</f>
        <v>0</v>
      </c>
    </row>
    <row r="104" spans="1:23" ht="12" customHeight="1" x14ac:dyDescent="0.3">
      <c r="A104" s="14" t="s">
        <v>56</v>
      </c>
      <c r="B104" s="206">
        <f>NFM!B$75</f>
        <v>0</v>
      </c>
      <c r="C104" s="206">
        <f>NFM!C$75</f>
        <v>0</v>
      </c>
      <c r="D104" s="206">
        <f>NFM!D$75</f>
        <v>0</v>
      </c>
      <c r="E104" s="206">
        <f>NFM!E$75</f>
        <v>0</v>
      </c>
      <c r="F104" s="206">
        <f>NFM!F$75</f>
        <v>0</v>
      </c>
      <c r="G104" s="206">
        <f>NFM!G$75</f>
        <v>0</v>
      </c>
      <c r="H104" s="206">
        <f>NFM!H$75</f>
        <v>0</v>
      </c>
      <c r="I104" s="206">
        <f>NFM!I$75</f>
        <v>0</v>
      </c>
      <c r="J104" s="206">
        <f>NFM!J$75</f>
        <v>0</v>
      </c>
      <c r="K104" s="206">
        <f>NFM!K$75</f>
        <v>0</v>
      </c>
      <c r="L104" s="206">
        <f>NFM!L$75</f>
        <v>0</v>
      </c>
      <c r="M104" s="206">
        <f>NFM!M$75</f>
        <v>0</v>
      </c>
      <c r="N104" s="206">
        <f>NFM!N$75</f>
        <v>0</v>
      </c>
      <c r="O104" s="206">
        <f>NFM!O$75</f>
        <v>0</v>
      </c>
      <c r="P104" s="206">
        <f>NFM!P$75</f>
        <v>0</v>
      </c>
      <c r="Q104" s="206">
        <f>NFM!Q$75</f>
        <v>0</v>
      </c>
      <c r="R104" s="206">
        <f>NFM!R$75</f>
        <v>0</v>
      </c>
      <c r="S104" s="206">
        <f>NFM!S$75</f>
        <v>0</v>
      </c>
      <c r="T104" s="206">
        <f>NFM!T$75</f>
        <v>0</v>
      </c>
      <c r="U104" s="206">
        <f>NFM!U$75</f>
        <v>0</v>
      </c>
      <c r="V104" s="206">
        <f>NFM!V$75</f>
        <v>0</v>
      </c>
      <c r="W104" s="206">
        <f>NFM!W$75</f>
        <v>0</v>
      </c>
    </row>
    <row r="105" spans="1:23" ht="12" customHeight="1" x14ac:dyDescent="0.3">
      <c r="A105" s="26" t="s">
        <v>44</v>
      </c>
      <c r="B105" s="213">
        <f>NFM!B$76</f>
        <v>0</v>
      </c>
      <c r="C105" s="213">
        <f>NFM!C$76</f>
        <v>0</v>
      </c>
      <c r="D105" s="213">
        <f>NFM!D$76</f>
        <v>0</v>
      </c>
      <c r="E105" s="213">
        <f>NFM!E$76</f>
        <v>0</v>
      </c>
      <c r="F105" s="213">
        <f>NFM!F$76</f>
        <v>0</v>
      </c>
      <c r="G105" s="213">
        <f>NFM!G$76</f>
        <v>0</v>
      </c>
      <c r="H105" s="213">
        <f>NFM!H$76</f>
        <v>0</v>
      </c>
      <c r="I105" s="213">
        <f>NFM!I$76</f>
        <v>0</v>
      </c>
      <c r="J105" s="213">
        <f>NFM!J$76</f>
        <v>0</v>
      </c>
      <c r="K105" s="213">
        <f>NFM!K$76</f>
        <v>0</v>
      </c>
      <c r="L105" s="213">
        <f>NFM!L$76</f>
        <v>0</v>
      </c>
      <c r="M105" s="213">
        <f>NFM!M$76</f>
        <v>0</v>
      </c>
      <c r="N105" s="213">
        <f>NFM!N$76</f>
        <v>0</v>
      </c>
      <c r="O105" s="213">
        <f>NFM!O$76</f>
        <v>0</v>
      </c>
      <c r="P105" s="213">
        <f>NFM!P$76</f>
        <v>0</v>
      </c>
      <c r="Q105" s="213">
        <f>NFM!Q$76</f>
        <v>0</v>
      </c>
      <c r="R105" s="213">
        <f>NFM!R$76</f>
        <v>0</v>
      </c>
      <c r="S105" s="213">
        <f>NFM!S$76</f>
        <v>0</v>
      </c>
      <c r="T105" s="213">
        <f>NFM!T$76</f>
        <v>0</v>
      </c>
      <c r="U105" s="213">
        <f>NFM!U$76</f>
        <v>0</v>
      </c>
      <c r="V105" s="213">
        <f>NFM!V$76</f>
        <v>0</v>
      </c>
      <c r="W105" s="213">
        <f>NFM!W$76</f>
        <v>0</v>
      </c>
    </row>
    <row r="106" spans="1:23" ht="12" customHeight="1" x14ac:dyDescent="0.3">
      <c r="A106" s="27" t="s">
        <v>81</v>
      </c>
      <c r="B106" s="214">
        <f>NFM!B$77</f>
        <v>0</v>
      </c>
      <c r="C106" s="214">
        <f>NFM!C$77</f>
        <v>0</v>
      </c>
      <c r="D106" s="214">
        <f>NFM!D$77</f>
        <v>0</v>
      </c>
      <c r="E106" s="214">
        <f>NFM!E$77</f>
        <v>0</v>
      </c>
      <c r="F106" s="214">
        <f>NFM!F$77</f>
        <v>0</v>
      </c>
      <c r="G106" s="214">
        <f>NFM!G$77</f>
        <v>0</v>
      </c>
      <c r="H106" s="214">
        <f>NFM!H$77</f>
        <v>0</v>
      </c>
      <c r="I106" s="214">
        <f>NFM!I$77</f>
        <v>0</v>
      </c>
      <c r="J106" s="214">
        <f>NFM!J$77</f>
        <v>0</v>
      </c>
      <c r="K106" s="214">
        <f>NFM!K$77</f>
        <v>0</v>
      </c>
      <c r="L106" s="214">
        <f>NFM!L$77</f>
        <v>0</v>
      </c>
      <c r="M106" s="214">
        <f>NFM!M$77</f>
        <v>0</v>
      </c>
      <c r="N106" s="214">
        <f>NFM!N$77</f>
        <v>0</v>
      </c>
      <c r="O106" s="214">
        <f>NFM!O$77</f>
        <v>0</v>
      </c>
      <c r="P106" s="214">
        <f>NFM!P$77</f>
        <v>0</v>
      </c>
      <c r="Q106" s="214">
        <f>NFM!Q$77</f>
        <v>0</v>
      </c>
      <c r="R106" s="214">
        <f>NFM!R$77</f>
        <v>0</v>
      </c>
      <c r="S106" s="214">
        <f>NFM!S$77</f>
        <v>0</v>
      </c>
      <c r="T106" s="214">
        <f>NFM!T$77</f>
        <v>0</v>
      </c>
      <c r="U106" s="214">
        <f>NFM!U$77</f>
        <v>0</v>
      </c>
      <c r="V106" s="214">
        <f>NFM!V$77</f>
        <v>0</v>
      </c>
      <c r="W106" s="214">
        <f>NFM!W$77</f>
        <v>0</v>
      </c>
    </row>
    <row r="107" spans="1:23" ht="12" customHeight="1" x14ac:dyDescent="0.3">
      <c r="A107" s="14" t="s">
        <v>45</v>
      </c>
      <c r="B107" s="206">
        <f>NFM!B$78</f>
        <v>0</v>
      </c>
      <c r="C107" s="206">
        <f>NFM!C$78</f>
        <v>0</v>
      </c>
      <c r="D107" s="206">
        <f>NFM!D$78</f>
        <v>0</v>
      </c>
      <c r="E107" s="206">
        <f>NFM!E$78</f>
        <v>0</v>
      </c>
      <c r="F107" s="206">
        <f>NFM!F$78</f>
        <v>0</v>
      </c>
      <c r="G107" s="206">
        <f>NFM!G$78</f>
        <v>0</v>
      </c>
      <c r="H107" s="206">
        <f>NFM!H$78</f>
        <v>0</v>
      </c>
      <c r="I107" s="206">
        <f>NFM!I$78</f>
        <v>0</v>
      </c>
      <c r="J107" s="206">
        <f>NFM!J$78</f>
        <v>0</v>
      </c>
      <c r="K107" s="206">
        <f>NFM!K$78</f>
        <v>0</v>
      </c>
      <c r="L107" s="206">
        <f>NFM!L$78</f>
        <v>0</v>
      </c>
      <c r="M107" s="206">
        <f>NFM!M$78</f>
        <v>0</v>
      </c>
      <c r="N107" s="206">
        <f>NFM!N$78</f>
        <v>0</v>
      </c>
      <c r="O107" s="206">
        <f>NFM!O$78</f>
        <v>0</v>
      </c>
      <c r="P107" s="206">
        <f>NFM!P$78</f>
        <v>0</v>
      </c>
      <c r="Q107" s="206">
        <f>NFM!Q$78</f>
        <v>0</v>
      </c>
      <c r="R107" s="206">
        <f>NFM!R$78</f>
        <v>0</v>
      </c>
      <c r="S107" s="206">
        <f>NFM!S$78</f>
        <v>0</v>
      </c>
      <c r="T107" s="206">
        <f>NFM!T$78</f>
        <v>0</v>
      </c>
      <c r="U107" s="206">
        <f>NFM!U$78</f>
        <v>0</v>
      </c>
      <c r="V107" s="206">
        <f>NFM!V$78</f>
        <v>0</v>
      </c>
      <c r="W107" s="206">
        <f>NFM!W$78</f>
        <v>0</v>
      </c>
    </row>
    <row r="108" spans="1:23" ht="12" customHeight="1" x14ac:dyDescent="0.3">
      <c r="A108" s="13" t="s">
        <v>21</v>
      </c>
      <c r="B108" s="207">
        <f>CHI!B$79</f>
        <v>365.54617768733726</v>
      </c>
      <c r="C108" s="207">
        <f>CHI!C$79</f>
        <v>394.64831213463242</v>
      </c>
      <c r="D108" s="207">
        <f>CHI!D$79</f>
        <v>362.55644357595099</v>
      </c>
      <c r="E108" s="207">
        <f>CHI!E$79</f>
        <v>361.49205380739636</v>
      </c>
      <c r="F108" s="207">
        <f>CHI!F$79</f>
        <v>332.33574478739393</v>
      </c>
      <c r="G108" s="207">
        <f>CHI!G$79</f>
        <v>310.64159934548098</v>
      </c>
      <c r="H108" s="207">
        <f>CHI!H$79</f>
        <v>279.64413361333919</v>
      </c>
      <c r="I108" s="207">
        <f>CHI!I$79</f>
        <v>237.71402975880477</v>
      </c>
      <c r="J108" s="207">
        <f>CHI!J$79</f>
        <v>284.95376369882916</v>
      </c>
      <c r="K108" s="207">
        <f>CHI!K$79</f>
        <v>291.25213101796828</v>
      </c>
      <c r="L108" s="207">
        <f>CHI!L$79</f>
        <v>327.67261927838945</v>
      </c>
      <c r="M108" s="207">
        <f>CHI!M$79</f>
        <v>354.77951239374988</v>
      </c>
      <c r="N108" s="207">
        <f>CHI!N$79</f>
        <v>356.14925122001227</v>
      </c>
      <c r="O108" s="207">
        <f>CHI!O$79</f>
        <v>343.27843927940575</v>
      </c>
      <c r="P108" s="207">
        <f>CHI!P$79</f>
        <v>343.70595614337373</v>
      </c>
      <c r="Q108" s="207">
        <f>CHI!Q$79</f>
        <v>330.25578904228286</v>
      </c>
      <c r="R108" s="207">
        <f>CHI!R$79</f>
        <v>307.30164806123878</v>
      </c>
      <c r="S108" s="207">
        <f>CHI!S$79</f>
        <v>307.25997418936726</v>
      </c>
      <c r="T108" s="207">
        <f>CHI!T$79</f>
        <v>263.35918016122804</v>
      </c>
      <c r="U108" s="207">
        <f>CHI!U$79</f>
        <v>262.67934280097342</v>
      </c>
      <c r="V108" s="207">
        <f>CHI!V$79</f>
        <v>264.00191200106593</v>
      </c>
      <c r="W108" s="207">
        <f>CHI!W$79</f>
        <v>349.23763469912086</v>
      </c>
    </row>
    <row r="109" spans="1:23" ht="12" customHeight="1" x14ac:dyDescent="0.3">
      <c r="A109" s="14" t="s">
        <v>57</v>
      </c>
      <c r="B109" s="206">
        <f>CHI!B$80</f>
        <v>0</v>
      </c>
      <c r="C109" s="206">
        <f>CHI!C$80</f>
        <v>0</v>
      </c>
      <c r="D109" s="206">
        <f>CHI!D$80</f>
        <v>0</v>
      </c>
      <c r="E109" s="206">
        <f>CHI!E$80</f>
        <v>0</v>
      </c>
      <c r="F109" s="206">
        <f>CHI!F$80</f>
        <v>0</v>
      </c>
      <c r="G109" s="206">
        <f>CHI!G$80</f>
        <v>0</v>
      </c>
      <c r="H109" s="206">
        <f>CHI!H$80</f>
        <v>0</v>
      </c>
      <c r="I109" s="206">
        <f>CHI!I$80</f>
        <v>0</v>
      </c>
      <c r="J109" s="206">
        <f>CHI!J$80</f>
        <v>0</v>
      </c>
      <c r="K109" s="206">
        <f>CHI!K$80</f>
        <v>0</v>
      </c>
      <c r="L109" s="206">
        <f>CHI!L$80</f>
        <v>0</v>
      </c>
      <c r="M109" s="206">
        <f>CHI!M$80</f>
        <v>0</v>
      </c>
      <c r="N109" s="206">
        <f>CHI!N$80</f>
        <v>0</v>
      </c>
      <c r="O109" s="206">
        <f>CHI!O$80</f>
        <v>0</v>
      </c>
      <c r="P109" s="206">
        <f>CHI!P$80</f>
        <v>0</v>
      </c>
      <c r="Q109" s="206">
        <f>CHI!Q$80</f>
        <v>0</v>
      </c>
      <c r="R109" s="206">
        <f>CHI!R$80</f>
        <v>0</v>
      </c>
      <c r="S109" s="206">
        <f>CHI!S$80</f>
        <v>0</v>
      </c>
      <c r="T109" s="206">
        <f>CHI!T$80</f>
        <v>0</v>
      </c>
      <c r="U109" s="206">
        <f>CHI!U$80</f>
        <v>0</v>
      </c>
      <c r="V109" s="206">
        <f>CHI!V$80</f>
        <v>0</v>
      </c>
      <c r="W109" s="206">
        <f>CHI!W$80</f>
        <v>0</v>
      </c>
    </row>
    <row r="110" spans="1:23" ht="12" customHeight="1" x14ac:dyDescent="0.3">
      <c r="A110" s="14" t="s">
        <v>47</v>
      </c>
      <c r="B110" s="206">
        <f>CHI!B$81</f>
        <v>309.48595681382261</v>
      </c>
      <c r="C110" s="206">
        <f>CHI!C$81</f>
        <v>330.00571507412542</v>
      </c>
      <c r="D110" s="206">
        <f>CHI!D$81</f>
        <v>309.56820050345345</v>
      </c>
      <c r="E110" s="206">
        <f>CHI!E$81</f>
        <v>296.07510987723492</v>
      </c>
      <c r="F110" s="206">
        <f>CHI!F$81</f>
        <v>270.93615316568901</v>
      </c>
      <c r="G110" s="206">
        <f>CHI!G$81</f>
        <v>253.58921694857665</v>
      </c>
      <c r="H110" s="206">
        <f>CHI!H$81</f>
        <v>228.09705168571045</v>
      </c>
      <c r="I110" s="206">
        <f>CHI!I$81</f>
        <v>193.02591701840652</v>
      </c>
      <c r="J110" s="206">
        <f>CHI!J$81</f>
        <v>232.81179016714717</v>
      </c>
      <c r="K110" s="206">
        <f>CHI!K$81</f>
        <v>229.62135398309934</v>
      </c>
      <c r="L110" s="206">
        <f>CHI!L$81</f>
        <v>229.07361179186628</v>
      </c>
      <c r="M110" s="206">
        <f>CHI!M$81</f>
        <v>257.5473682039825</v>
      </c>
      <c r="N110" s="206">
        <f>CHI!N$81</f>
        <v>275.2488750572748</v>
      </c>
      <c r="O110" s="206">
        <f>CHI!O$81</f>
        <v>267.84478946790347</v>
      </c>
      <c r="P110" s="206">
        <f>CHI!P$81</f>
        <v>276.04631172545828</v>
      </c>
      <c r="Q110" s="206">
        <f>CHI!Q$81</f>
        <v>267.6897760922526</v>
      </c>
      <c r="R110" s="206">
        <f>CHI!R$81</f>
        <v>240.40878248497756</v>
      </c>
      <c r="S110" s="206">
        <f>CHI!S$81</f>
        <v>243.73243447640081</v>
      </c>
      <c r="T110" s="206">
        <f>CHI!T$81</f>
        <v>202.13778800261576</v>
      </c>
      <c r="U110" s="206">
        <f>CHI!U$81</f>
        <v>197.87301103846829</v>
      </c>
      <c r="V110" s="206">
        <f>CHI!V$81</f>
        <v>194.86975717207645</v>
      </c>
      <c r="W110" s="206">
        <f>CHI!W$81</f>
        <v>259.06590387902958</v>
      </c>
    </row>
    <row r="111" spans="1:23" ht="12" customHeight="1" x14ac:dyDescent="0.3">
      <c r="A111" s="14" t="s">
        <v>48</v>
      </c>
      <c r="B111" s="206">
        <f>CHI!B$82</f>
        <v>56.060220873514631</v>
      </c>
      <c r="C111" s="206">
        <f>CHI!C$82</f>
        <v>64.642597060507001</v>
      </c>
      <c r="D111" s="206">
        <f>CHI!D$82</f>
        <v>52.988243072497511</v>
      </c>
      <c r="E111" s="206">
        <f>CHI!E$82</f>
        <v>65.416943930161466</v>
      </c>
      <c r="F111" s="206">
        <f>CHI!F$82</f>
        <v>61.399591621704943</v>
      </c>
      <c r="G111" s="206">
        <f>CHI!G$82</f>
        <v>57.052382396904342</v>
      </c>
      <c r="H111" s="206">
        <f>CHI!H$82</f>
        <v>51.547081927628753</v>
      </c>
      <c r="I111" s="206">
        <f>CHI!I$82</f>
        <v>44.688112740398267</v>
      </c>
      <c r="J111" s="206">
        <f>CHI!J$82</f>
        <v>52.141973531682019</v>
      </c>
      <c r="K111" s="206">
        <f>CHI!K$82</f>
        <v>61.630777034868949</v>
      </c>
      <c r="L111" s="206">
        <f>CHI!L$82</f>
        <v>98.599007486523192</v>
      </c>
      <c r="M111" s="206">
        <f>CHI!M$82</f>
        <v>97.232144189767396</v>
      </c>
      <c r="N111" s="206">
        <f>CHI!N$82</f>
        <v>80.900376162737459</v>
      </c>
      <c r="O111" s="206">
        <f>CHI!O$82</f>
        <v>75.433649811502278</v>
      </c>
      <c r="P111" s="206">
        <f>CHI!P$82</f>
        <v>67.659644417915445</v>
      </c>
      <c r="Q111" s="206">
        <f>CHI!Q$82</f>
        <v>62.566012950030263</v>
      </c>
      <c r="R111" s="206">
        <f>CHI!R$82</f>
        <v>66.892865576261187</v>
      </c>
      <c r="S111" s="206">
        <f>CHI!S$82</f>
        <v>63.527539712966423</v>
      </c>
      <c r="T111" s="206">
        <f>CHI!T$82</f>
        <v>61.221392158612268</v>
      </c>
      <c r="U111" s="206">
        <f>CHI!U$82</f>
        <v>64.80633176250511</v>
      </c>
      <c r="V111" s="206">
        <f>CHI!V$82</f>
        <v>69.132154828989485</v>
      </c>
      <c r="W111" s="206">
        <f>CHI!W$82</f>
        <v>90.171730820091298</v>
      </c>
    </row>
    <row r="112" spans="1:23" ht="12" customHeight="1" x14ac:dyDescent="0.3">
      <c r="A112" s="13" t="s">
        <v>22</v>
      </c>
      <c r="B112" s="207">
        <f>NMM!B$59</f>
        <v>3456.881294037365</v>
      </c>
      <c r="C112" s="207">
        <f>NMM!C$59</f>
        <v>3421.9987236057991</v>
      </c>
      <c r="D112" s="207">
        <f>NMM!D$59</f>
        <v>3356.3575610623011</v>
      </c>
      <c r="E112" s="207">
        <f>NMM!E$59</f>
        <v>3325.5333086294131</v>
      </c>
      <c r="F112" s="207">
        <f>NMM!F$59</f>
        <v>3562.4511544696365</v>
      </c>
      <c r="G112" s="207">
        <f>NMM!G$59</f>
        <v>3401.3936491455374</v>
      </c>
      <c r="H112" s="207">
        <f>NMM!H$59</f>
        <v>3598.5676449963239</v>
      </c>
      <c r="I112" s="207">
        <f>NMM!I$59</f>
        <v>3673.3186172039318</v>
      </c>
      <c r="J112" s="207">
        <f>NMM!J$59</f>
        <v>2801.4934314499769</v>
      </c>
      <c r="K112" s="207">
        <f>NMM!K$59</f>
        <v>2006.3402355419892</v>
      </c>
      <c r="L112" s="207">
        <f>NMM!L$59</f>
        <v>1892.2105502312713</v>
      </c>
      <c r="M112" s="207">
        <f>NMM!M$59</f>
        <v>2272.9293973419212</v>
      </c>
      <c r="N112" s="207">
        <f>NMM!N$59</f>
        <v>2273.8413121302747</v>
      </c>
      <c r="O112" s="207">
        <f>NMM!O$59</f>
        <v>2188.0372488379794</v>
      </c>
      <c r="P112" s="207">
        <f>NMM!P$59</f>
        <v>2246.8435553957638</v>
      </c>
      <c r="Q112" s="207">
        <f>NMM!Q$59</f>
        <v>2272.8605946300459</v>
      </c>
      <c r="R112" s="207">
        <f>NMM!R$59</f>
        <v>2625.2293958956066</v>
      </c>
      <c r="S112" s="207">
        <f>NMM!S$59</f>
        <v>2841.9815588593901</v>
      </c>
      <c r="T112" s="207">
        <f>NMM!T$59</f>
        <v>2827.2337661156853</v>
      </c>
      <c r="U112" s="207">
        <f>NMM!U$59</f>
        <v>2759.3329383185728</v>
      </c>
      <c r="V112" s="207">
        <f>NMM!V$59</f>
        <v>2930.2129211434071</v>
      </c>
      <c r="W112" s="207">
        <f>NMM!W$59</f>
        <v>2928.368322327472</v>
      </c>
    </row>
    <row r="113" spans="1:23" ht="12" customHeight="1" x14ac:dyDescent="0.3">
      <c r="A113" s="14" t="s">
        <v>49</v>
      </c>
      <c r="B113" s="206">
        <f>NMM!B$60</f>
        <v>2005.0073641345982</v>
      </c>
      <c r="C113" s="206">
        <f>NMM!C$60</f>
        <v>2076.7257233106966</v>
      </c>
      <c r="D113" s="206">
        <f>NMM!D$60</f>
        <v>2095.4545494464201</v>
      </c>
      <c r="E113" s="206">
        <f>NMM!E$60</f>
        <v>1970.1288342081943</v>
      </c>
      <c r="F113" s="206">
        <f>NMM!F$60</f>
        <v>2161.6891772432564</v>
      </c>
      <c r="G113" s="206">
        <f>NMM!G$60</f>
        <v>1984.0627044100715</v>
      </c>
      <c r="H113" s="206">
        <f>NMM!H$60</f>
        <v>2225.1916548402455</v>
      </c>
      <c r="I113" s="206">
        <f>NMM!I$60</f>
        <v>2192.4549407870204</v>
      </c>
      <c r="J113" s="206">
        <f>NMM!J$60</f>
        <v>1881.1707126531246</v>
      </c>
      <c r="K113" s="206">
        <f>NMM!K$60</f>
        <v>1205.4539928607401</v>
      </c>
      <c r="L113" s="206">
        <f>NMM!L$60</f>
        <v>1092.2377418727763</v>
      </c>
      <c r="M113" s="206">
        <f>NMM!M$60</f>
        <v>1363.9068147067323</v>
      </c>
      <c r="N113" s="206">
        <f>NMM!N$60</f>
        <v>1387.0975617344486</v>
      </c>
      <c r="O113" s="206">
        <f>NMM!O$60</f>
        <v>1384.2388738176423</v>
      </c>
      <c r="P113" s="206">
        <f>NMM!P$60</f>
        <v>1438.560309730301</v>
      </c>
      <c r="Q113" s="206">
        <f>NMM!Q$60</f>
        <v>1497.2947303488636</v>
      </c>
      <c r="R113" s="206">
        <f>NMM!R$60</f>
        <v>1743.071208238073</v>
      </c>
      <c r="S113" s="206">
        <f>NMM!S$60</f>
        <v>1833.0748231725152</v>
      </c>
      <c r="T113" s="206">
        <f>NMM!T$60</f>
        <v>1735.9841608120091</v>
      </c>
      <c r="U113" s="206">
        <f>NMM!U$60</f>
        <v>1729.4772298394894</v>
      </c>
      <c r="V113" s="206">
        <f>NMM!V$60</f>
        <v>1840.2647291426481</v>
      </c>
      <c r="W113" s="206">
        <f>NMM!W$60</f>
        <v>1826.0608740643493</v>
      </c>
    </row>
    <row r="114" spans="1:23" ht="12" customHeight="1" x14ac:dyDescent="0.3">
      <c r="A114" s="14" t="s">
        <v>50</v>
      </c>
      <c r="B114" s="206">
        <f>NMM!B$61</f>
        <v>1340.7110092047824</v>
      </c>
      <c r="C114" s="206">
        <f>NMM!C$61</f>
        <v>1225.5840901110344</v>
      </c>
      <c r="D114" s="206">
        <f>NMM!D$61</f>
        <v>1156.4682277125239</v>
      </c>
      <c r="E114" s="206">
        <f>NMM!E$61</f>
        <v>1256.7823743829988</v>
      </c>
      <c r="F114" s="206">
        <f>NMM!F$61</f>
        <v>1302.9349335466154</v>
      </c>
      <c r="G114" s="206">
        <f>NMM!G$61</f>
        <v>1334.5475873110202</v>
      </c>
      <c r="H114" s="206">
        <f>NMM!H$61</f>
        <v>1248.060064986325</v>
      </c>
      <c r="I114" s="206">
        <f>NMM!I$61</f>
        <v>1350.2058521163785</v>
      </c>
      <c r="J114" s="206">
        <f>NMM!J$61</f>
        <v>798.13580238319878</v>
      </c>
      <c r="K114" s="206">
        <f>NMM!K$61</f>
        <v>728.02387030263276</v>
      </c>
      <c r="L114" s="206">
        <f>NMM!L$61</f>
        <v>723.93488479260793</v>
      </c>
      <c r="M114" s="206">
        <f>NMM!M$61</f>
        <v>824.98203269161615</v>
      </c>
      <c r="N114" s="206">
        <f>NMM!N$61</f>
        <v>797.06056759270678</v>
      </c>
      <c r="O114" s="206">
        <f>NMM!O$61</f>
        <v>706.89401873602992</v>
      </c>
      <c r="P114" s="206">
        <f>NMM!P$61</f>
        <v>708.32906737135954</v>
      </c>
      <c r="Q114" s="206">
        <f>NMM!Q$61</f>
        <v>693.01787415291619</v>
      </c>
      <c r="R114" s="206">
        <f>NMM!R$61</f>
        <v>796.01039798604154</v>
      </c>
      <c r="S114" s="206">
        <f>NMM!S$61</f>
        <v>929.25097467178841</v>
      </c>
      <c r="T114" s="206">
        <f>NMM!T$61</f>
        <v>1005.7428082057747</v>
      </c>
      <c r="U114" s="206">
        <f>NMM!U$61</f>
        <v>958.17003810893607</v>
      </c>
      <c r="V114" s="206">
        <f>NMM!V$61</f>
        <v>1028.2866941817399</v>
      </c>
      <c r="W114" s="206">
        <f>NMM!W$61</f>
        <v>1039.15965783044</v>
      </c>
    </row>
    <row r="115" spans="1:23" ht="12" customHeight="1" x14ac:dyDescent="0.3">
      <c r="A115" s="14" t="s">
        <v>58</v>
      </c>
      <c r="B115" s="206">
        <f>NMM!B$62</f>
        <v>111.16292069798446</v>
      </c>
      <c r="C115" s="206">
        <f>NMM!C$62</f>
        <v>119.68891018406833</v>
      </c>
      <c r="D115" s="206">
        <f>NMM!D$62</f>
        <v>104.4347839033569</v>
      </c>
      <c r="E115" s="206">
        <f>NMM!E$62</f>
        <v>98.622100038220083</v>
      </c>
      <c r="F115" s="206">
        <f>NMM!F$62</f>
        <v>97.827043679764728</v>
      </c>
      <c r="G115" s="206">
        <f>NMM!G$62</f>
        <v>82.78335742444564</v>
      </c>
      <c r="H115" s="206">
        <f>NMM!H$62</f>
        <v>125.31592516975356</v>
      </c>
      <c r="I115" s="206">
        <f>NMM!I$62</f>
        <v>130.65782430053301</v>
      </c>
      <c r="J115" s="206">
        <f>NMM!J$62</f>
        <v>122.18691641365315</v>
      </c>
      <c r="K115" s="206">
        <f>NMM!K$62</f>
        <v>72.862372378616314</v>
      </c>
      <c r="L115" s="206">
        <f>NMM!L$62</f>
        <v>76.03792356588734</v>
      </c>
      <c r="M115" s="206">
        <f>NMM!M$62</f>
        <v>84.040549943572813</v>
      </c>
      <c r="N115" s="206">
        <f>NMM!N$62</f>
        <v>89.68318280311891</v>
      </c>
      <c r="O115" s="206">
        <f>NMM!O$62</f>
        <v>96.904356284307227</v>
      </c>
      <c r="P115" s="206">
        <f>NMM!P$62</f>
        <v>99.954178294103286</v>
      </c>
      <c r="Q115" s="206">
        <f>NMM!Q$62</f>
        <v>82.547990128266207</v>
      </c>
      <c r="R115" s="206">
        <f>NMM!R$62</f>
        <v>86.147789671492006</v>
      </c>
      <c r="S115" s="206">
        <f>NMM!S$62</f>
        <v>79.655761015086668</v>
      </c>
      <c r="T115" s="206">
        <f>NMM!T$62</f>
        <v>85.506797097901625</v>
      </c>
      <c r="U115" s="206">
        <f>NMM!U$62</f>
        <v>71.685670370147164</v>
      </c>
      <c r="V115" s="206">
        <f>NMM!V$62</f>
        <v>61.661497819019353</v>
      </c>
      <c r="W115" s="206">
        <f>NMM!W$62</f>
        <v>63.147790432683131</v>
      </c>
    </row>
    <row r="116" spans="1:23" ht="12" customHeight="1" x14ac:dyDescent="0.3">
      <c r="A116" s="13" t="s">
        <v>23</v>
      </c>
      <c r="B116" s="207">
        <f>PPA!B$57</f>
        <v>156.67093946665963</v>
      </c>
      <c r="C116" s="207">
        <f>PPA!C$57</f>
        <v>172.64995956615536</v>
      </c>
      <c r="D116" s="207">
        <f>PPA!D$57</f>
        <v>159.15754426974803</v>
      </c>
      <c r="E116" s="207">
        <f>PPA!E$57</f>
        <v>170.23043689050908</v>
      </c>
      <c r="F116" s="207">
        <f>PPA!F$57</f>
        <v>167.70441762750178</v>
      </c>
      <c r="G116" s="207">
        <f>PPA!G$57</f>
        <v>163.39489106815421</v>
      </c>
      <c r="H116" s="207">
        <f>PPA!H$57</f>
        <v>161.66122548413918</v>
      </c>
      <c r="I116" s="207">
        <f>PPA!I$57</f>
        <v>140.53170028516607</v>
      </c>
      <c r="J116" s="207">
        <f>PPA!J$57</f>
        <v>122.66451707781962</v>
      </c>
      <c r="K116" s="207">
        <f>PPA!K$57</f>
        <v>108.69842735838846</v>
      </c>
      <c r="L116" s="207">
        <f>PPA!L$57</f>
        <v>120.977623378101</v>
      </c>
      <c r="M116" s="207">
        <f>PPA!M$57</f>
        <v>115.15245209557096</v>
      </c>
      <c r="N116" s="207">
        <f>PPA!N$57</f>
        <v>102.02063113523683</v>
      </c>
      <c r="O116" s="207">
        <f>PPA!O$57</f>
        <v>97.416582508631564</v>
      </c>
      <c r="P116" s="207">
        <f>PPA!P$57</f>
        <v>94.945557157274848</v>
      </c>
      <c r="Q116" s="207">
        <f>PPA!Q$57</f>
        <v>93.012143635218692</v>
      </c>
      <c r="R116" s="207">
        <f>PPA!R$57</f>
        <v>61.75675997056976</v>
      </c>
      <c r="S116" s="207">
        <f>PPA!S$57</f>
        <v>66.609409872375252</v>
      </c>
      <c r="T116" s="207">
        <f>PPA!T$57</f>
        <v>73.719648638169161</v>
      </c>
      <c r="U116" s="207">
        <f>PPA!U$57</f>
        <v>64.305199656745415</v>
      </c>
      <c r="V116" s="207">
        <f>PPA!V$57</f>
        <v>56.16548015106877</v>
      </c>
      <c r="W116" s="207">
        <f>PPA!W$57</f>
        <v>52.011670797352181</v>
      </c>
    </row>
    <row r="117" spans="1:23" ht="12" customHeight="1" x14ac:dyDescent="0.3">
      <c r="A117" s="14" t="s">
        <v>52</v>
      </c>
      <c r="B117" s="206">
        <f>PPA!B$58</f>
        <v>0</v>
      </c>
      <c r="C117" s="206">
        <f>PPA!C$58</f>
        <v>0</v>
      </c>
      <c r="D117" s="206">
        <f>PPA!D$58</f>
        <v>0</v>
      </c>
      <c r="E117" s="206">
        <f>PPA!E$58</f>
        <v>0</v>
      </c>
      <c r="F117" s="206">
        <f>PPA!F$58</f>
        <v>0</v>
      </c>
      <c r="G117" s="206">
        <f>PPA!G$58</f>
        <v>0</v>
      </c>
      <c r="H117" s="206">
        <f>PPA!H$58</f>
        <v>0</v>
      </c>
      <c r="I117" s="206">
        <f>PPA!I$58</f>
        <v>0</v>
      </c>
      <c r="J117" s="206">
        <f>PPA!J$58</f>
        <v>2.6729007126850282</v>
      </c>
      <c r="K117" s="206">
        <f>PPA!K$58</f>
        <v>2.5827278694294948</v>
      </c>
      <c r="L117" s="206">
        <f>PPA!L$58</f>
        <v>3.976857721686625</v>
      </c>
      <c r="M117" s="206">
        <f>PPA!M$58</f>
        <v>2.6754545623310069</v>
      </c>
      <c r="N117" s="206">
        <f>PPA!N$58</f>
        <v>4.5392033129148706</v>
      </c>
      <c r="O117" s="206">
        <f>PPA!O$58</f>
        <v>2.1432686455725452</v>
      </c>
      <c r="P117" s="206">
        <f>PPA!P$58</f>
        <v>1.932427899432853</v>
      </c>
      <c r="Q117" s="206">
        <f>PPA!Q$58</f>
        <v>1.9873986843461879</v>
      </c>
      <c r="R117" s="206">
        <f>PPA!R$58</f>
        <v>1.6465736257565511</v>
      </c>
      <c r="S117" s="206">
        <f>PPA!S$58</f>
        <v>1.839281337946588</v>
      </c>
      <c r="T117" s="206">
        <f>PPA!T$58</f>
        <v>1.935515995526021</v>
      </c>
      <c r="U117" s="206">
        <f>PPA!U$58</f>
        <v>1.669545452529779</v>
      </c>
      <c r="V117" s="206">
        <f>PPA!V$58</f>
        <v>1.462770386095531</v>
      </c>
      <c r="W117" s="206">
        <f>PPA!W$58</f>
        <v>1.3010313371634421</v>
      </c>
    </row>
    <row r="118" spans="1:23" ht="12" customHeight="1" x14ac:dyDescent="0.3">
      <c r="A118" s="14" t="s">
        <v>59</v>
      </c>
      <c r="B118" s="206">
        <f>PPA!B$59</f>
        <v>155.91766486853189</v>
      </c>
      <c r="C118" s="206">
        <f>PPA!C$59</f>
        <v>171.6514305946454</v>
      </c>
      <c r="D118" s="206">
        <f>PPA!D$59</f>
        <v>158.42602080545461</v>
      </c>
      <c r="E118" s="206">
        <f>PPA!E$59</f>
        <v>169.3252107936967</v>
      </c>
      <c r="F118" s="206">
        <f>PPA!F$59</f>
        <v>166.93815106366239</v>
      </c>
      <c r="G118" s="206">
        <f>PPA!G$59</f>
        <v>162.36835840371381</v>
      </c>
      <c r="H118" s="206">
        <f>PPA!H$59</f>
        <v>160.83205234509481</v>
      </c>
      <c r="I118" s="206">
        <f>PPA!I$59</f>
        <v>140.09731837229191</v>
      </c>
      <c r="J118" s="206">
        <f>PPA!J$59</f>
        <v>118.78630547949339</v>
      </c>
      <c r="K118" s="206">
        <f>PPA!K$59</f>
        <v>104.0320639088621</v>
      </c>
      <c r="L118" s="206">
        <f>PPA!L$59</f>
        <v>114.2841098600875</v>
      </c>
      <c r="M118" s="206">
        <f>PPA!M$59</f>
        <v>110.02109344827311</v>
      </c>
      <c r="N118" s="206">
        <f>PPA!N$59</f>
        <v>95.110059399274775</v>
      </c>
      <c r="O118" s="206">
        <f>PPA!O$59</f>
        <v>94.75239393920188</v>
      </c>
      <c r="P118" s="206">
        <f>PPA!P$59</f>
        <v>92.525774263347159</v>
      </c>
      <c r="Q118" s="206">
        <f>PPA!Q$59</f>
        <v>90.637833809998185</v>
      </c>
      <c r="R118" s="206">
        <f>PPA!R$59</f>
        <v>59.928999798946393</v>
      </c>
      <c r="S118" s="206">
        <f>PPA!S$59</f>
        <v>64.52518503864934</v>
      </c>
      <c r="T118" s="206">
        <f>PPA!T$59</f>
        <v>71.558692835349092</v>
      </c>
      <c r="U118" s="206">
        <f>PPA!U$59</f>
        <v>62.465420695623052</v>
      </c>
      <c r="V118" s="206">
        <f>PPA!V$59</f>
        <v>54.562142880464201</v>
      </c>
      <c r="W118" s="206">
        <f>PPA!W$59</f>
        <v>50.613353736611771</v>
      </c>
    </row>
    <row r="119" spans="1:23" ht="12" customHeight="1" x14ac:dyDescent="0.3">
      <c r="A119" s="14" t="s">
        <v>60</v>
      </c>
      <c r="B119" s="206">
        <f>PPA!B$60</f>
        <v>0.75327459812774356</v>
      </c>
      <c r="C119" s="206">
        <f>PPA!C$60</f>
        <v>0.99852897150995179</v>
      </c>
      <c r="D119" s="206">
        <f>PPA!D$60</f>
        <v>0.73152346429341242</v>
      </c>
      <c r="E119" s="206">
        <f>PPA!E$60</f>
        <v>0.90522609681237431</v>
      </c>
      <c r="F119" s="206">
        <f>PPA!F$60</f>
        <v>0.76626656383940372</v>
      </c>
      <c r="G119" s="206">
        <f>PPA!G$60</f>
        <v>1.0265326644403829</v>
      </c>
      <c r="H119" s="206">
        <f>PPA!H$60</f>
        <v>0.82917313904437828</v>
      </c>
      <c r="I119" s="206">
        <f>PPA!I$60</f>
        <v>0.4343819128741544</v>
      </c>
      <c r="J119" s="206">
        <f>PPA!J$60</f>
        <v>1.205310885641198</v>
      </c>
      <c r="K119" s="206">
        <f>PPA!K$60</f>
        <v>2.0836355800968702</v>
      </c>
      <c r="L119" s="206">
        <f>PPA!L$60</f>
        <v>2.7166557963268718</v>
      </c>
      <c r="M119" s="206">
        <f>PPA!M$60</f>
        <v>2.4559040849668499</v>
      </c>
      <c r="N119" s="206">
        <f>PPA!N$60</f>
        <v>2.3713684230471821</v>
      </c>
      <c r="O119" s="206">
        <f>PPA!O$60</f>
        <v>0.52091992385714225</v>
      </c>
      <c r="P119" s="206">
        <f>PPA!P$60</f>
        <v>0.48735499449483211</v>
      </c>
      <c r="Q119" s="206">
        <f>PPA!Q$60</f>
        <v>0.38691114087431883</v>
      </c>
      <c r="R119" s="206">
        <f>PPA!R$60</f>
        <v>0.18118654586681779</v>
      </c>
      <c r="S119" s="206">
        <f>PPA!S$60</f>
        <v>0.2449434957793272</v>
      </c>
      <c r="T119" s="206">
        <f>PPA!T$60</f>
        <v>0.22543980729404911</v>
      </c>
      <c r="U119" s="206">
        <f>PPA!U$60</f>
        <v>0.17023350859258449</v>
      </c>
      <c r="V119" s="206">
        <f>PPA!V$60</f>
        <v>0.14056688450904331</v>
      </c>
      <c r="W119" s="206">
        <f>PPA!W$60</f>
        <v>9.7285723576969199E-2</v>
      </c>
    </row>
    <row r="120" spans="1:23" ht="12" customHeight="1" x14ac:dyDescent="0.3">
      <c r="A120" s="15" t="s">
        <v>61</v>
      </c>
      <c r="B120" s="208">
        <f>FBT!B$33</f>
        <v>1397.304365429902</v>
      </c>
      <c r="C120" s="208">
        <f>FBT!C$33</f>
        <v>1465.210132494836</v>
      </c>
      <c r="D120" s="208">
        <f>FBT!D$33</f>
        <v>1370.100745213244</v>
      </c>
      <c r="E120" s="208">
        <f>FBT!E$33</f>
        <v>1264.134372310009</v>
      </c>
      <c r="F120" s="208">
        <f>FBT!F$33</f>
        <v>1289.165186000735</v>
      </c>
      <c r="G120" s="208">
        <f>FBT!G$33</f>
        <v>1288.7070667362659</v>
      </c>
      <c r="H120" s="208">
        <f>FBT!H$33</f>
        <v>1375.0673496662489</v>
      </c>
      <c r="I120" s="208">
        <f>FBT!I$33</f>
        <v>1224.014275470779</v>
      </c>
      <c r="J120" s="208">
        <f>FBT!J$33</f>
        <v>1306.2515133349409</v>
      </c>
      <c r="K120" s="208">
        <f>FBT!K$33</f>
        <v>1089.662761263648</v>
      </c>
      <c r="L120" s="208">
        <f>FBT!L$33</f>
        <v>1214.0561647688669</v>
      </c>
      <c r="M120" s="208">
        <f>FBT!M$33</f>
        <v>1109.516244409906</v>
      </c>
      <c r="N120" s="208">
        <f>FBT!N$33</f>
        <v>971.79972817752616</v>
      </c>
      <c r="O120" s="208">
        <f>FBT!O$33</f>
        <v>905.46976874775055</v>
      </c>
      <c r="P120" s="208">
        <f>FBT!P$33</f>
        <v>937.6589249464605</v>
      </c>
      <c r="Q120" s="208">
        <f>FBT!Q$33</f>
        <v>897.23745120163971</v>
      </c>
      <c r="R120" s="208">
        <f>FBT!R$33</f>
        <v>895.64531679406059</v>
      </c>
      <c r="S120" s="208">
        <f>FBT!S$33</f>
        <v>970.31864294547574</v>
      </c>
      <c r="T120" s="208">
        <f>FBT!T$33</f>
        <v>943.85570963414659</v>
      </c>
      <c r="U120" s="208">
        <f>FBT!U$33</f>
        <v>912.60754566231356</v>
      </c>
      <c r="V120" s="208">
        <f>FBT!V$33</f>
        <v>911.17470691651192</v>
      </c>
      <c r="W120" s="208">
        <f>FBT!W$33</f>
        <v>979.09493933423335</v>
      </c>
    </row>
    <row r="121" spans="1:23" ht="12" customHeight="1" x14ac:dyDescent="0.3">
      <c r="A121" s="12" t="s">
        <v>62</v>
      </c>
      <c r="B121" s="206">
        <f>TRE!B$33</f>
        <v>38.860471439251199</v>
      </c>
      <c r="C121" s="206">
        <f>TRE!C$33</f>
        <v>46.400578918766307</v>
      </c>
      <c r="D121" s="206">
        <f>TRE!D$33</f>
        <v>40.813422478967468</v>
      </c>
      <c r="E121" s="206">
        <f>TRE!E$33</f>
        <v>46.905276959406777</v>
      </c>
      <c r="F121" s="206">
        <f>TRE!F$33</f>
        <v>46.097638918723653</v>
      </c>
      <c r="G121" s="206">
        <f>TRE!G$33</f>
        <v>50.103381598623223</v>
      </c>
      <c r="H121" s="206">
        <f>TRE!H$33</f>
        <v>48.908047318835628</v>
      </c>
      <c r="I121" s="206">
        <f>TRE!I$33</f>
        <v>53.048429279190877</v>
      </c>
      <c r="J121" s="206">
        <f>TRE!J$33</f>
        <v>38.743064639359773</v>
      </c>
      <c r="K121" s="206">
        <f>TRE!K$33</f>
        <v>36.117382679294217</v>
      </c>
      <c r="L121" s="206">
        <f>TRE!L$33</f>
        <v>39.045802679326918</v>
      </c>
      <c r="M121" s="206">
        <f>TRE!M$33</f>
        <v>26.844254279390171</v>
      </c>
      <c r="N121" s="206">
        <f>TRE!N$33</f>
        <v>13.228581959650199</v>
      </c>
      <c r="O121" s="206">
        <f>TRE!O$33</f>
        <v>13.076708039723369</v>
      </c>
      <c r="P121" s="206">
        <f>TRE!P$33</f>
        <v>16.342940159216539</v>
      </c>
      <c r="Q121" s="206">
        <f>TRE!Q$33</f>
        <v>14.804947439411089</v>
      </c>
      <c r="R121" s="206">
        <f>TRE!R$33</f>
        <v>11.82173219934808</v>
      </c>
      <c r="S121" s="206">
        <f>TRE!S$33</f>
        <v>12.68128727899712</v>
      </c>
      <c r="T121" s="206">
        <f>TRE!T$33</f>
        <v>12.778620479081679</v>
      </c>
      <c r="U121" s="206">
        <f>TRE!U$33</f>
        <v>11.071414439440071</v>
      </c>
      <c r="V121" s="206">
        <f>TRE!V$33</f>
        <v>9.6801091196460725</v>
      </c>
      <c r="W121" s="206">
        <f>TRE!W$33</f>
        <v>13.48511687920093</v>
      </c>
    </row>
    <row r="122" spans="1:23" ht="12" customHeight="1" x14ac:dyDescent="0.3">
      <c r="A122" s="12" t="s">
        <v>63</v>
      </c>
      <c r="B122" s="206">
        <f>MAE!B$33</f>
        <v>369.71077719922249</v>
      </c>
      <c r="C122" s="206">
        <f>MAE!C$33</f>
        <v>389.96556876406208</v>
      </c>
      <c r="D122" s="206">
        <f>MAE!D$33</f>
        <v>361.02254170717288</v>
      </c>
      <c r="E122" s="206">
        <f>MAE!E$33</f>
        <v>390.25845016576199</v>
      </c>
      <c r="F122" s="206">
        <f>MAE!F$33</f>
        <v>393.65717131779599</v>
      </c>
      <c r="G122" s="206">
        <f>MAE!G$33</f>
        <v>341.15132104809732</v>
      </c>
      <c r="H122" s="206">
        <f>MAE!H$33</f>
        <v>358.88992609128678</v>
      </c>
      <c r="I122" s="206">
        <f>MAE!I$33</f>
        <v>362.35607177667958</v>
      </c>
      <c r="J122" s="206">
        <f>MAE!J$33</f>
        <v>424.87314885648772</v>
      </c>
      <c r="K122" s="206">
        <f>MAE!K$33</f>
        <v>368.93483671370842</v>
      </c>
      <c r="L122" s="206">
        <f>MAE!L$33</f>
        <v>390.61680281612951</v>
      </c>
      <c r="M122" s="206">
        <f>MAE!M$33</f>
        <v>311.3028478297889</v>
      </c>
      <c r="N122" s="206">
        <f>MAE!N$33</f>
        <v>280.30620254794388</v>
      </c>
      <c r="O122" s="206">
        <f>MAE!O$33</f>
        <v>228.37882806991411</v>
      </c>
      <c r="P122" s="206">
        <f>MAE!P$33</f>
        <v>173.09631650266539</v>
      </c>
      <c r="Q122" s="206">
        <f>MAE!Q$33</f>
        <v>169.35157505938241</v>
      </c>
      <c r="R122" s="206">
        <f>MAE!R$33</f>
        <v>157.84723230806989</v>
      </c>
      <c r="S122" s="206">
        <f>MAE!S$33</f>
        <v>166.38035708152091</v>
      </c>
      <c r="T122" s="206">
        <f>MAE!T$33</f>
        <v>169.86776594068471</v>
      </c>
      <c r="U122" s="206">
        <f>MAE!U$33</f>
        <v>158.23289877139879</v>
      </c>
      <c r="V122" s="206">
        <f>MAE!V$33</f>
        <v>151.15490965490949</v>
      </c>
      <c r="W122" s="206">
        <f>MAE!W$33</f>
        <v>178.2948106758204</v>
      </c>
    </row>
    <row r="123" spans="1:23" ht="12" customHeight="1" x14ac:dyDescent="0.3">
      <c r="A123" s="12" t="s">
        <v>64</v>
      </c>
      <c r="B123" s="206">
        <f>TEL!B$33</f>
        <v>81.818319598005516</v>
      </c>
      <c r="C123" s="206">
        <f>TEL!C$33</f>
        <v>84.459869056281235</v>
      </c>
      <c r="D123" s="206">
        <f>TEL!D$33</f>
        <v>78.704755515727612</v>
      </c>
      <c r="E123" s="206">
        <f>TEL!E$33</f>
        <v>71.392926958648545</v>
      </c>
      <c r="F123" s="206">
        <f>TEL!F$33</f>
        <v>69.57528695887693</v>
      </c>
      <c r="G123" s="206">
        <f>TEL!G$33</f>
        <v>42.260534998532137</v>
      </c>
      <c r="H123" s="206">
        <f>TEL!H$33</f>
        <v>39.886899118617187</v>
      </c>
      <c r="I123" s="206">
        <f>TEL!I$33</f>
        <v>28.577341078033061</v>
      </c>
      <c r="J123" s="206">
        <f>TEL!J$33</f>
        <v>28.914142318878209</v>
      </c>
      <c r="K123" s="206">
        <f>TEL!K$33</f>
        <v>26.187682318977629</v>
      </c>
      <c r="L123" s="206">
        <f>TEL!L$33</f>
        <v>28.308262318686801</v>
      </c>
      <c r="M123" s="206">
        <f>TEL!M$33</f>
        <v>24.2185723182772</v>
      </c>
      <c r="N123" s="206">
        <f>TEL!N$33</f>
        <v>15.9045519589815</v>
      </c>
      <c r="O123" s="206">
        <f>TEL!O$33</f>
        <v>14.38944803891582</v>
      </c>
      <c r="P123" s="206">
        <f>TEL!P$33</f>
        <v>13.217070238182661</v>
      </c>
      <c r="Q123" s="206">
        <f>TEL!Q$33</f>
        <v>13.25519783853745</v>
      </c>
      <c r="R123" s="206">
        <f>TEL!R$33</f>
        <v>11.968788958659831</v>
      </c>
      <c r="S123" s="206">
        <f>TEL!S$33</f>
        <v>13.025125798557861</v>
      </c>
      <c r="T123" s="206">
        <f>TEL!T$33</f>
        <v>11.902511158573731</v>
      </c>
      <c r="U123" s="206">
        <f>TEL!U$33</f>
        <v>11.96308223880226</v>
      </c>
      <c r="V123" s="206">
        <f>TEL!V$33</f>
        <v>12.136988158234949</v>
      </c>
      <c r="W123" s="206">
        <f>TEL!W$33</f>
        <v>17.01446219893397</v>
      </c>
    </row>
    <row r="124" spans="1:23" ht="12" customHeight="1" x14ac:dyDescent="0.3">
      <c r="A124" s="12" t="s">
        <v>65</v>
      </c>
      <c r="B124" s="206">
        <f>WWP!B$33</f>
        <v>65.384327304167229</v>
      </c>
      <c r="C124" s="206">
        <f>WWP!C$33</f>
        <v>56.801680474336742</v>
      </c>
      <c r="D124" s="206">
        <f>WWP!D$33</f>
        <v>52.779793234289471</v>
      </c>
      <c r="E124" s="206">
        <f>WWP!E$33</f>
        <v>52.765596333788153</v>
      </c>
      <c r="F124" s="206">
        <f>WWP!F$33</f>
        <v>55.778379808144763</v>
      </c>
      <c r="G124" s="206">
        <f>WWP!G$33</f>
        <v>44.034473224161538</v>
      </c>
      <c r="H124" s="206">
        <f>WWP!H$33</f>
        <v>51.37959884604161</v>
      </c>
      <c r="I124" s="206">
        <f>WWP!I$33</f>
        <v>41.793468108991533</v>
      </c>
      <c r="J124" s="206">
        <f>WWP!J$33</f>
        <v>46.565528039581068</v>
      </c>
      <c r="K124" s="206">
        <f>WWP!K$33</f>
        <v>36.462865679651493</v>
      </c>
      <c r="L124" s="206">
        <f>WWP!L$33</f>
        <v>43.401285719478388</v>
      </c>
      <c r="M124" s="206">
        <f>WWP!M$33</f>
        <v>29.9480176014611</v>
      </c>
      <c r="N124" s="206">
        <f>WWP!N$33</f>
        <v>16.3878989085798</v>
      </c>
      <c r="O124" s="206">
        <f>WWP!O$33</f>
        <v>12.135226286167009</v>
      </c>
      <c r="P124" s="206">
        <f>WWP!P$33</f>
        <v>14.274148320272699</v>
      </c>
      <c r="Q124" s="206">
        <f>WWP!Q$33</f>
        <v>14.06893212020571</v>
      </c>
      <c r="R124" s="206">
        <f>WWP!R$33</f>
        <v>13.45108784813136</v>
      </c>
      <c r="S124" s="206">
        <f>WWP!S$33</f>
        <v>13.632607790457151</v>
      </c>
      <c r="T124" s="206">
        <f>WWP!T$33</f>
        <v>15.70563287977672</v>
      </c>
      <c r="U124" s="206">
        <f>WWP!U$33</f>
        <v>14.38010675982256</v>
      </c>
      <c r="V124" s="206">
        <f>WWP!V$33</f>
        <v>12.629859120229961</v>
      </c>
      <c r="W124" s="206">
        <f>WWP!W$33</f>
        <v>16.419979080296901</v>
      </c>
    </row>
    <row r="125" spans="1:23" ht="12" customHeight="1" x14ac:dyDescent="0.3">
      <c r="A125" s="12" t="s">
        <v>66</v>
      </c>
      <c r="B125" s="206">
        <f>OIS!B$33</f>
        <v>934.54466119807978</v>
      </c>
      <c r="C125" s="206">
        <f>OIS!C$33</f>
        <v>1011.225419801456</v>
      </c>
      <c r="D125" s="206">
        <f>OIS!D$33</f>
        <v>963.51114869804439</v>
      </c>
      <c r="E125" s="206">
        <f>OIS!E$33</f>
        <v>942.89980968079544</v>
      </c>
      <c r="F125" s="206">
        <f>OIS!F$33</f>
        <v>956.20897876106483</v>
      </c>
      <c r="G125" s="206">
        <f>OIS!G$33</f>
        <v>953.99028621948275</v>
      </c>
      <c r="H125" s="206">
        <f>OIS!H$33</f>
        <v>893.44932181520812</v>
      </c>
      <c r="I125" s="206">
        <f>OIS!I$33</f>
        <v>844.19231027974706</v>
      </c>
      <c r="J125" s="206">
        <f>OIS!J$33</f>
        <v>781.2361678274475</v>
      </c>
      <c r="K125" s="206">
        <f>OIS!K$33</f>
        <v>646.65679048720881</v>
      </c>
      <c r="L125" s="206">
        <f>OIS!L$33</f>
        <v>663.53565413952458</v>
      </c>
      <c r="M125" s="206">
        <f>OIS!M$33</f>
        <v>639.37613867416439</v>
      </c>
      <c r="N125" s="206">
        <f>OIS!N$33</f>
        <v>542.08779266020974</v>
      </c>
      <c r="O125" s="206">
        <f>OIS!O$33</f>
        <v>533.96676502720732</v>
      </c>
      <c r="P125" s="206">
        <f>OIS!P$33</f>
        <v>519.86963663782001</v>
      </c>
      <c r="Q125" s="206">
        <f>OIS!Q$33</f>
        <v>527.3656820652327</v>
      </c>
      <c r="R125" s="206">
        <f>OIS!R$33</f>
        <v>547.32296430228689</v>
      </c>
      <c r="S125" s="206">
        <f>OIS!S$33</f>
        <v>577.96322350337937</v>
      </c>
      <c r="T125" s="206">
        <f>OIS!T$33</f>
        <v>601.46806531369521</v>
      </c>
      <c r="U125" s="206">
        <f>OIS!U$33</f>
        <v>580.92800189871105</v>
      </c>
      <c r="V125" s="206">
        <f>OIS!V$33</f>
        <v>630.51605564198553</v>
      </c>
      <c r="W125" s="206">
        <f>OIS!W$33</f>
        <v>774.59197014683093</v>
      </c>
    </row>
    <row r="126" spans="1:23" ht="12" customHeight="1" x14ac:dyDescent="0.3">
      <c r="A126" s="28" t="s">
        <v>86</v>
      </c>
      <c r="B126" s="216">
        <f>Ind_Summary_emi!B43</f>
        <v>192.23938773315001</v>
      </c>
      <c r="C126" s="216">
        <f>Ind_Summary_emi!C43</f>
        <v>178.1533716011341</v>
      </c>
      <c r="D126" s="216">
        <f>Ind_Summary_emi!D43</f>
        <v>198.7098391220654</v>
      </c>
      <c r="E126" s="216">
        <f>Ind_Summary_emi!E43</f>
        <v>193.13966749832221</v>
      </c>
      <c r="F126" s="216">
        <f>Ind_Summary_emi!F43</f>
        <v>193.71791862806111</v>
      </c>
      <c r="G126" s="216">
        <f>Ind_Summary_emi!G43</f>
        <v>217.71324261918451</v>
      </c>
      <c r="H126" s="216">
        <f>Ind_Summary_emi!H43</f>
        <v>196.40572991860901</v>
      </c>
      <c r="I126" s="216">
        <f>Ind_Summary_emi!I43</f>
        <v>201.15500716466209</v>
      </c>
      <c r="J126" s="216">
        <f>Ind_Summary_emi!J43</f>
        <v>186.11046389575949</v>
      </c>
      <c r="K126" s="216">
        <f>Ind_Summary_emi!K43</f>
        <v>175.09352290925091</v>
      </c>
      <c r="L126" s="216">
        <f>Ind_Summary_emi!L43</f>
        <v>201.47035677163899</v>
      </c>
      <c r="M126" s="216">
        <f>Ind_Summary_emi!M43</f>
        <v>193.90460265658891</v>
      </c>
      <c r="N126" s="216">
        <f>Ind_Summary_emi!N43</f>
        <v>185.4941758348063</v>
      </c>
      <c r="O126" s="216">
        <f>Ind_Summary_emi!O43</f>
        <v>196.91332279655481</v>
      </c>
      <c r="P126" s="216">
        <f>Ind_Summary_emi!P43</f>
        <v>183.94674230003889</v>
      </c>
      <c r="Q126" s="216">
        <f>Ind_Summary_emi!Q43</f>
        <v>175.06189328306999</v>
      </c>
      <c r="R126" s="216">
        <f>Ind_Summary_emi!R43</f>
        <v>165.04646391910219</v>
      </c>
      <c r="S126" s="216">
        <f>Ind_Summary_emi!S43</f>
        <v>172.74824797725969</v>
      </c>
      <c r="T126" s="216">
        <f>Ind_Summary_emi!T43</f>
        <v>162.2632897869367</v>
      </c>
      <c r="U126" s="216">
        <f>Ind_Summary_emi!U43</f>
        <v>161.3245185024343</v>
      </c>
      <c r="V126" s="216">
        <f>Ind_Summary_emi!V43</f>
        <v>169.1483359089124</v>
      </c>
      <c r="W126" s="216">
        <f>Ind_Summary_emi!W43</f>
        <v>180.03176087666441</v>
      </c>
    </row>
    <row r="128" spans="1:23" ht="12" customHeight="1" x14ac:dyDescent="0.3">
      <c r="A128" s="30" t="s">
        <v>87</v>
      </c>
      <c r="B128" s="205">
        <f t="shared" ref="B128:W128" si="8">IF(B29=0,"",B29/B3*1000)</f>
        <v>57.760446131308953</v>
      </c>
      <c r="C128" s="205">
        <f t="shared" si="8"/>
        <v>61.498342054546193</v>
      </c>
      <c r="D128" s="205">
        <f t="shared" si="8"/>
        <v>58.084322510137021</v>
      </c>
      <c r="E128" s="205">
        <f t="shared" si="8"/>
        <v>59.594790840287878</v>
      </c>
      <c r="F128" s="205">
        <f t="shared" si="8"/>
        <v>59.176440018350306</v>
      </c>
      <c r="G128" s="205">
        <f t="shared" si="8"/>
        <v>56.763114396075657</v>
      </c>
      <c r="H128" s="205">
        <f t="shared" si="8"/>
        <v>54.049586639614759</v>
      </c>
      <c r="I128" s="205">
        <f t="shared" si="8"/>
        <v>52.996656224658913</v>
      </c>
      <c r="J128" s="205">
        <f t="shared" si="8"/>
        <v>50.546023928703733</v>
      </c>
      <c r="K128" s="205">
        <f t="shared" si="8"/>
        <v>52.663959287235635</v>
      </c>
      <c r="L128" s="205">
        <f t="shared" si="8"/>
        <v>55.331216642600154</v>
      </c>
      <c r="M128" s="205">
        <f t="shared" si="8"/>
        <v>52.210433081500284</v>
      </c>
      <c r="N128" s="205">
        <f t="shared" si="8"/>
        <v>48.865337664548036</v>
      </c>
      <c r="O128" s="205">
        <f t="shared" si="8"/>
        <v>46.206113739016224</v>
      </c>
      <c r="P128" s="205">
        <f t="shared" si="8"/>
        <v>45.035432474553524</v>
      </c>
      <c r="Q128" s="205">
        <f t="shared" si="8"/>
        <v>44.478906820447904</v>
      </c>
      <c r="R128" s="205">
        <f t="shared" si="8"/>
        <v>42.330453529891642</v>
      </c>
      <c r="S128" s="205">
        <f t="shared" si="8"/>
        <v>42.82114079762551</v>
      </c>
      <c r="T128" s="205">
        <f t="shared" si="8"/>
        <v>41.881041918634665</v>
      </c>
      <c r="U128" s="205">
        <f t="shared" si="8"/>
        <v>40.642002029407692</v>
      </c>
      <c r="V128" s="205">
        <f t="shared" si="8"/>
        <v>44.533638988938691</v>
      </c>
      <c r="W128" s="205">
        <f t="shared" si="8"/>
        <v>45.407658465819793</v>
      </c>
    </row>
    <row r="129" spans="1:23" ht="12" customHeight="1" x14ac:dyDescent="0.3">
      <c r="A129" s="12" t="s">
        <v>16</v>
      </c>
      <c r="B129" s="206">
        <f t="shared" ref="B129:W129" si="9">IF(B52=0,"",B52/B4*1000)</f>
        <v>225.43239000119004</v>
      </c>
      <c r="C129" s="206">
        <f t="shared" si="9"/>
        <v>257.04939474858742</v>
      </c>
      <c r="D129" s="206">
        <f t="shared" si="9"/>
        <v>206.8677774179545</v>
      </c>
      <c r="E129" s="206">
        <f t="shared" si="9"/>
        <v>233.02651237408003</v>
      </c>
      <c r="F129" s="206">
        <f t="shared" si="9"/>
        <v>226.45827688523229</v>
      </c>
      <c r="G129" s="206">
        <f t="shared" si="9"/>
        <v>250.26489646105171</v>
      </c>
      <c r="H129" s="206">
        <f t="shared" si="9"/>
        <v>217.81673379762833</v>
      </c>
      <c r="I129" s="206">
        <f t="shared" si="9"/>
        <v>187.98642442663666</v>
      </c>
      <c r="J129" s="206">
        <f t="shared" si="9"/>
        <v>192.24949829376047</v>
      </c>
      <c r="K129" s="206">
        <f t="shared" si="9"/>
        <v>186.58445827746948</v>
      </c>
      <c r="L129" s="206">
        <f t="shared" si="9"/>
        <v>216.94505117502777</v>
      </c>
      <c r="M129" s="206">
        <f t="shared" si="9"/>
        <v>202.19785536916541</v>
      </c>
      <c r="N129" s="206">
        <f t="shared" si="9"/>
        <v>264.5228865916668</v>
      </c>
      <c r="O129" s="206">
        <f t="shared" si="9"/>
        <v>261.96614354665849</v>
      </c>
      <c r="P129" s="206">
        <f t="shared" si="9"/>
        <v>261.83241083822429</v>
      </c>
      <c r="Q129" s="206">
        <f t="shared" si="9"/>
        <v>207.21120866948797</v>
      </c>
      <c r="R129" s="206">
        <f t="shared" si="9"/>
        <v>219.05030724005809</v>
      </c>
      <c r="S129" s="206">
        <f t="shared" si="9"/>
        <v>228.34182722788287</v>
      </c>
      <c r="T129" s="206">
        <f t="shared" si="9"/>
        <v>256.23554225032439</v>
      </c>
      <c r="U129" s="206">
        <f t="shared" si="9"/>
        <v>206.28302907751743</v>
      </c>
      <c r="V129" s="206">
        <f t="shared" si="9"/>
        <v>252.81030986495028</v>
      </c>
      <c r="W129" s="206">
        <f t="shared" si="9"/>
        <v>260.25069924867825</v>
      </c>
    </row>
    <row r="130" spans="1:23" ht="12" customHeight="1" x14ac:dyDescent="0.3">
      <c r="A130" s="13" t="s">
        <v>20</v>
      </c>
      <c r="B130" s="207" t="str">
        <f t="shared" ref="B130:W130" si="10">IF(B55=0,"",B55/B5*1000)</f>
        <v/>
      </c>
      <c r="C130" s="207" t="str">
        <f t="shared" si="10"/>
        <v/>
      </c>
      <c r="D130" s="207" t="str">
        <f t="shared" si="10"/>
        <v/>
      </c>
      <c r="E130" s="207" t="str">
        <f t="shared" si="10"/>
        <v/>
      </c>
      <c r="F130" s="207" t="str">
        <f t="shared" si="10"/>
        <v/>
      </c>
      <c r="G130" s="207" t="str">
        <f t="shared" si="10"/>
        <v/>
      </c>
      <c r="H130" s="207" t="str">
        <f t="shared" si="10"/>
        <v/>
      </c>
      <c r="I130" s="207" t="str">
        <f t="shared" si="10"/>
        <v/>
      </c>
      <c r="J130" s="207" t="str">
        <f t="shared" si="10"/>
        <v/>
      </c>
      <c r="K130" s="207" t="str">
        <f t="shared" si="10"/>
        <v/>
      </c>
      <c r="L130" s="207" t="str">
        <f t="shared" si="10"/>
        <v/>
      </c>
      <c r="M130" s="207" t="str">
        <f t="shared" si="10"/>
        <v/>
      </c>
      <c r="N130" s="207" t="str">
        <f t="shared" si="10"/>
        <v/>
      </c>
      <c r="O130" s="207" t="str">
        <f t="shared" si="10"/>
        <v/>
      </c>
      <c r="P130" s="207" t="str">
        <f t="shared" si="10"/>
        <v/>
      </c>
      <c r="Q130" s="207" t="str">
        <f t="shared" si="10"/>
        <v/>
      </c>
      <c r="R130" s="207" t="str">
        <f t="shared" si="10"/>
        <v/>
      </c>
      <c r="S130" s="207" t="str">
        <f t="shared" si="10"/>
        <v/>
      </c>
      <c r="T130" s="207" t="str">
        <f t="shared" si="10"/>
        <v/>
      </c>
      <c r="U130" s="207" t="str">
        <f t="shared" si="10"/>
        <v/>
      </c>
      <c r="V130" s="207" t="str">
        <f t="shared" si="10"/>
        <v/>
      </c>
      <c r="W130" s="207" t="str">
        <f t="shared" si="10"/>
        <v/>
      </c>
    </row>
    <row r="131" spans="1:23" ht="12" customHeight="1" x14ac:dyDescent="0.3">
      <c r="A131" s="14" t="s">
        <v>43</v>
      </c>
      <c r="B131" s="206" t="str">
        <f t="shared" ref="B131:W131" si="11">IF(B56=0,"",B56/B6*1000)</f>
        <v/>
      </c>
      <c r="C131" s="206" t="str">
        <f t="shared" si="11"/>
        <v/>
      </c>
      <c r="D131" s="206" t="str">
        <f t="shared" si="11"/>
        <v/>
      </c>
      <c r="E131" s="206" t="str">
        <f t="shared" si="11"/>
        <v/>
      </c>
      <c r="F131" s="206" t="str">
        <f t="shared" si="11"/>
        <v/>
      </c>
      <c r="G131" s="206" t="str">
        <f t="shared" si="11"/>
        <v/>
      </c>
      <c r="H131" s="206" t="str">
        <f t="shared" si="11"/>
        <v/>
      </c>
      <c r="I131" s="206" t="str">
        <f t="shared" si="11"/>
        <v/>
      </c>
      <c r="J131" s="206" t="str">
        <f t="shared" si="11"/>
        <v/>
      </c>
      <c r="K131" s="206" t="str">
        <f t="shared" si="11"/>
        <v/>
      </c>
      <c r="L131" s="206" t="str">
        <f t="shared" si="11"/>
        <v/>
      </c>
      <c r="M131" s="206" t="str">
        <f t="shared" si="11"/>
        <v/>
      </c>
      <c r="N131" s="206" t="str">
        <f t="shared" si="11"/>
        <v/>
      </c>
      <c r="O131" s="206" t="str">
        <f t="shared" si="11"/>
        <v/>
      </c>
      <c r="P131" s="206" t="str">
        <f t="shared" si="11"/>
        <v/>
      </c>
      <c r="Q131" s="206" t="str">
        <f t="shared" si="11"/>
        <v/>
      </c>
      <c r="R131" s="206" t="str">
        <f t="shared" si="11"/>
        <v/>
      </c>
      <c r="S131" s="206" t="str">
        <f t="shared" si="11"/>
        <v/>
      </c>
      <c r="T131" s="206" t="str">
        <f t="shared" si="11"/>
        <v/>
      </c>
      <c r="U131" s="206" t="str">
        <f t="shared" si="11"/>
        <v/>
      </c>
      <c r="V131" s="206" t="str">
        <f t="shared" si="11"/>
        <v/>
      </c>
      <c r="W131" s="206" t="str">
        <f t="shared" si="11"/>
        <v/>
      </c>
    </row>
    <row r="132" spans="1:23" ht="12" customHeight="1" x14ac:dyDescent="0.3">
      <c r="A132" s="14" t="s">
        <v>56</v>
      </c>
      <c r="B132" s="206" t="str">
        <f t="shared" ref="B132:W132" si="12">IF(B57=0,"",B57/B7*1000)</f>
        <v/>
      </c>
      <c r="C132" s="206" t="str">
        <f t="shared" si="12"/>
        <v/>
      </c>
      <c r="D132" s="206" t="str">
        <f t="shared" si="12"/>
        <v/>
      </c>
      <c r="E132" s="206" t="str">
        <f t="shared" si="12"/>
        <v/>
      </c>
      <c r="F132" s="206" t="str">
        <f t="shared" si="12"/>
        <v/>
      </c>
      <c r="G132" s="206" t="str">
        <f t="shared" si="12"/>
        <v/>
      </c>
      <c r="H132" s="206" t="str">
        <f t="shared" si="12"/>
        <v/>
      </c>
      <c r="I132" s="206" t="str">
        <f t="shared" si="12"/>
        <v/>
      </c>
      <c r="J132" s="206" t="str">
        <f t="shared" si="12"/>
        <v/>
      </c>
      <c r="K132" s="206" t="str">
        <f t="shared" si="12"/>
        <v/>
      </c>
      <c r="L132" s="206" t="str">
        <f t="shared" si="12"/>
        <v/>
      </c>
      <c r="M132" s="206" t="str">
        <f t="shared" si="12"/>
        <v/>
      </c>
      <c r="N132" s="206" t="str">
        <f t="shared" si="12"/>
        <v/>
      </c>
      <c r="O132" s="206" t="str">
        <f t="shared" si="12"/>
        <v/>
      </c>
      <c r="P132" s="206" t="str">
        <f t="shared" si="12"/>
        <v/>
      </c>
      <c r="Q132" s="206" t="str">
        <f t="shared" si="12"/>
        <v/>
      </c>
      <c r="R132" s="206" t="str">
        <f t="shared" si="12"/>
        <v/>
      </c>
      <c r="S132" s="206" t="str">
        <f t="shared" si="12"/>
        <v/>
      </c>
      <c r="T132" s="206" t="str">
        <f t="shared" si="12"/>
        <v/>
      </c>
      <c r="U132" s="206" t="str">
        <f t="shared" si="12"/>
        <v/>
      </c>
      <c r="V132" s="206" t="str">
        <f t="shared" si="12"/>
        <v/>
      </c>
      <c r="W132" s="206" t="str">
        <f t="shared" si="12"/>
        <v/>
      </c>
    </row>
    <row r="133" spans="1:23" ht="12" customHeight="1" x14ac:dyDescent="0.3">
      <c r="A133" s="14" t="s">
        <v>45</v>
      </c>
      <c r="B133" s="206" t="str">
        <f t="shared" ref="B133:W133" si="13">IF(B60=0,"",B60/B8*1000)</f>
        <v/>
      </c>
      <c r="C133" s="206" t="str">
        <f t="shared" si="13"/>
        <v/>
      </c>
      <c r="D133" s="206" t="str">
        <f t="shared" si="13"/>
        <v/>
      </c>
      <c r="E133" s="206" t="str">
        <f t="shared" si="13"/>
        <v/>
      </c>
      <c r="F133" s="206" t="str">
        <f t="shared" si="13"/>
        <v/>
      </c>
      <c r="G133" s="206" t="str">
        <f t="shared" si="13"/>
        <v/>
      </c>
      <c r="H133" s="206" t="str">
        <f t="shared" si="13"/>
        <v/>
      </c>
      <c r="I133" s="206" t="str">
        <f t="shared" si="13"/>
        <v/>
      </c>
      <c r="J133" s="206" t="str">
        <f t="shared" si="13"/>
        <v/>
      </c>
      <c r="K133" s="206" t="str">
        <f t="shared" si="13"/>
        <v/>
      </c>
      <c r="L133" s="206" t="str">
        <f t="shared" si="13"/>
        <v/>
      </c>
      <c r="M133" s="206" t="str">
        <f t="shared" si="13"/>
        <v/>
      </c>
      <c r="N133" s="206" t="str">
        <f t="shared" si="13"/>
        <v/>
      </c>
      <c r="O133" s="206" t="str">
        <f t="shared" si="13"/>
        <v/>
      </c>
      <c r="P133" s="206" t="str">
        <f t="shared" si="13"/>
        <v/>
      </c>
      <c r="Q133" s="206" t="str">
        <f t="shared" si="13"/>
        <v/>
      </c>
      <c r="R133" s="206" t="str">
        <f t="shared" si="13"/>
        <v/>
      </c>
      <c r="S133" s="206" t="str">
        <f t="shared" si="13"/>
        <v/>
      </c>
      <c r="T133" s="206" t="str">
        <f t="shared" si="13"/>
        <v/>
      </c>
      <c r="U133" s="206" t="str">
        <f t="shared" si="13"/>
        <v/>
      </c>
      <c r="V133" s="206" t="str">
        <f t="shared" si="13"/>
        <v/>
      </c>
      <c r="W133" s="206" t="str">
        <f t="shared" si="13"/>
        <v/>
      </c>
    </row>
    <row r="134" spans="1:23" ht="12" customHeight="1" x14ac:dyDescent="0.3">
      <c r="A134" s="13" t="s">
        <v>21</v>
      </c>
      <c r="B134" s="207">
        <f t="shared" ref="B134:W134" si="14">IF(B61=0,"",B61/B9*1000)</f>
        <v>56.675675422822707</v>
      </c>
      <c r="C134" s="207">
        <f t="shared" si="14"/>
        <v>56.067975610229624</v>
      </c>
      <c r="D134" s="207">
        <f t="shared" si="14"/>
        <v>60.940863756963459</v>
      </c>
      <c r="E134" s="207">
        <f t="shared" si="14"/>
        <v>52.610493222043139</v>
      </c>
      <c r="F134" s="207">
        <f t="shared" si="14"/>
        <v>50.733944391481224</v>
      </c>
      <c r="G134" s="207">
        <f t="shared" si="14"/>
        <v>50.186152907959766</v>
      </c>
      <c r="H134" s="207">
        <f t="shared" si="14"/>
        <v>49.561886643149052</v>
      </c>
      <c r="I134" s="207">
        <f t="shared" si="14"/>
        <v>48.26454734202553</v>
      </c>
      <c r="J134" s="207">
        <f t="shared" si="14"/>
        <v>50.085957203943082</v>
      </c>
      <c r="K134" s="207">
        <f t="shared" si="14"/>
        <v>45.29196958636232</v>
      </c>
      <c r="L134" s="207">
        <f t="shared" si="14"/>
        <v>39.641559509242974</v>
      </c>
      <c r="M134" s="207">
        <f t="shared" si="14"/>
        <v>39.614000179032992</v>
      </c>
      <c r="N134" s="207">
        <f t="shared" si="14"/>
        <v>35.139468346298969</v>
      </c>
      <c r="O134" s="207">
        <f t="shared" si="14"/>
        <v>31.81227200006099</v>
      </c>
      <c r="P134" s="207">
        <f t="shared" si="14"/>
        <v>29.082433152804686</v>
      </c>
      <c r="Q134" s="207">
        <f t="shared" si="14"/>
        <v>24.744516311402265</v>
      </c>
      <c r="R134" s="207">
        <f t="shared" si="14"/>
        <v>24.397738850902073</v>
      </c>
      <c r="S134" s="207">
        <f t="shared" si="14"/>
        <v>23.27462987873097</v>
      </c>
      <c r="T134" s="207">
        <f t="shared" si="14"/>
        <v>18.893861978881358</v>
      </c>
      <c r="U134" s="207">
        <f t="shared" si="14"/>
        <v>18.67161390381338</v>
      </c>
      <c r="V134" s="207">
        <f t="shared" si="14"/>
        <v>19.1778829596097</v>
      </c>
      <c r="W134" s="207">
        <f t="shared" si="14"/>
        <v>20.022382216954664</v>
      </c>
    </row>
    <row r="135" spans="1:23" ht="12" customHeight="1" x14ac:dyDescent="0.3">
      <c r="A135" s="14" t="s">
        <v>57</v>
      </c>
      <c r="B135" s="206" t="str">
        <f t="shared" ref="B135:W135" si="15">IF(B62=0,"",B62/B10*1000)</f>
        <v/>
      </c>
      <c r="C135" s="206" t="str">
        <f t="shared" si="15"/>
        <v/>
      </c>
      <c r="D135" s="206" t="str">
        <f t="shared" si="15"/>
        <v/>
      </c>
      <c r="E135" s="206" t="str">
        <f t="shared" si="15"/>
        <v/>
      </c>
      <c r="F135" s="206" t="str">
        <f t="shared" si="15"/>
        <v/>
      </c>
      <c r="G135" s="206" t="str">
        <f t="shared" si="15"/>
        <v/>
      </c>
      <c r="H135" s="206" t="str">
        <f t="shared" si="15"/>
        <v/>
      </c>
      <c r="I135" s="206" t="str">
        <f t="shared" si="15"/>
        <v/>
      </c>
      <c r="J135" s="206" t="str">
        <f t="shared" si="15"/>
        <v/>
      </c>
      <c r="K135" s="206" t="str">
        <f t="shared" si="15"/>
        <v/>
      </c>
      <c r="L135" s="206" t="str">
        <f t="shared" si="15"/>
        <v/>
      </c>
      <c r="M135" s="206" t="str">
        <f t="shared" si="15"/>
        <v/>
      </c>
      <c r="N135" s="206" t="str">
        <f t="shared" si="15"/>
        <v/>
      </c>
      <c r="O135" s="206" t="str">
        <f t="shared" si="15"/>
        <v/>
      </c>
      <c r="P135" s="206" t="str">
        <f t="shared" si="15"/>
        <v/>
      </c>
      <c r="Q135" s="206" t="str">
        <f t="shared" si="15"/>
        <v/>
      </c>
      <c r="R135" s="206" t="str">
        <f t="shared" si="15"/>
        <v/>
      </c>
      <c r="S135" s="206" t="str">
        <f t="shared" si="15"/>
        <v/>
      </c>
      <c r="T135" s="206" t="str">
        <f t="shared" si="15"/>
        <v/>
      </c>
      <c r="U135" s="206" t="str">
        <f t="shared" si="15"/>
        <v/>
      </c>
      <c r="V135" s="206" t="str">
        <f t="shared" si="15"/>
        <v/>
      </c>
      <c r="W135" s="206" t="str">
        <f t="shared" si="15"/>
        <v/>
      </c>
    </row>
    <row r="136" spans="1:23" ht="12" customHeight="1" x14ac:dyDescent="0.3">
      <c r="A136" s="14" t="s">
        <v>47</v>
      </c>
      <c r="B136" s="206">
        <f t="shared" ref="B136:W136" si="16">IF(B63=0,"",B63/B11*1000)</f>
        <v>129.05137794514707</v>
      </c>
      <c r="C136" s="206">
        <f t="shared" si="16"/>
        <v>136.45504539999217</v>
      </c>
      <c r="D136" s="206">
        <f t="shared" si="16"/>
        <v>149.55294080991237</v>
      </c>
      <c r="E136" s="206">
        <f t="shared" si="16"/>
        <v>132.58328851741697</v>
      </c>
      <c r="F136" s="206">
        <f t="shared" si="16"/>
        <v>126.94838418948571</v>
      </c>
      <c r="G136" s="206">
        <f t="shared" si="16"/>
        <v>126.0036683460917</v>
      </c>
      <c r="H136" s="206">
        <f t="shared" si="16"/>
        <v>122.69316847080252</v>
      </c>
      <c r="I136" s="206">
        <f t="shared" si="16"/>
        <v>117.32577556951985</v>
      </c>
      <c r="J136" s="206">
        <f t="shared" si="16"/>
        <v>122.23482988756139</v>
      </c>
      <c r="K136" s="206">
        <f t="shared" si="16"/>
        <v>109.16563126864787</v>
      </c>
      <c r="L136" s="206">
        <f t="shared" si="16"/>
        <v>101.59287564204232</v>
      </c>
      <c r="M136" s="206">
        <f t="shared" si="16"/>
        <v>114.36509785437192</v>
      </c>
      <c r="N136" s="206">
        <f t="shared" si="16"/>
        <v>105.94139365114115</v>
      </c>
      <c r="O136" s="206">
        <f t="shared" si="16"/>
        <v>103.75524623326821</v>
      </c>
      <c r="P136" s="206">
        <f t="shared" si="16"/>
        <v>92.344781951482759</v>
      </c>
      <c r="Q136" s="206">
        <f t="shared" si="16"/>
        <v>79.129313068631205</v>
      </c>
      <c r="R136" s="206">
        <f t="shared" si="16"/>
        <v>79.840999776085084</v>
      </c>
      <c r="S136" s="206">
        <f t="shared" si="16"/>
        <v>80.327510025949792</v>
      </c>
      <c r="T136" s="206">
        <f t="shared" si="16"/>
        <v>69.67974140146984</v>
      </c>
      <c r="U136" s="206">
        <f t="shared" si="16"/>
        <v>65.522511319021973</v>
      </c>
      <c r="V136" s="206">
        <f t="shared" si="16"/>
        <v>68.545192218745967</v>
      </c>
      <c r="W136" s="206">
        <f t="shared" si="16"/>
        <v>75.856563015613375</v>
      </c>
    </row>
    <row r="137" spans="1:23" ht="12" customHeight="1" x14ac:dyDescent="0.3">
      <c r="A137" s="14" t="s">
        <v>48</v>
      </c>
      <c r="B137" s="206">
        <f t="shared" ref="B137:W137" si="17">IF(B64=0,"",B64/B12*1000)</f>
        <v>17.854156248008099</v>
      </c>
      <c r="C137" s="206">
        <f t="shared" si="17"/>
        <v>17.854156248008103</v>
      </c>
      <c r="D137" s="206">
        <f t="shared" si="17"/>
        <v>17.854156248008103</v>
      </c>
      <c r="E137" s="206">
        <f t="shared" si="17"/>
        <v>17.854156248008103</v>
      </c>
      <c r="F137" s="206">
        <f t="shared" si="17"/>
        <v>17.854156248008106</v>
      </c>
      <c r="G137" s="206">
        <f t="shared" si="17"/>
        <v>17.854156248008106</v>
      </c>
      <c r="H137" s="206">
        <f t="shared" si="17"/>
        <v>17.854156248008103</v>
      </c>
      <c r="I137" s="206">
        <f t="shared" si="17"/>
        <v>17.854156248008113</v>
      </c>
      <c r="J137" s="206">
        <f t="shared" si="17"/>
        <v>17.854156248008099</v>
      </c>
      <c r="K137" s="206">
        <f t="shared" si="17"/>
        <v>17.854156248008099</v>
      </c>
      <c r="L137" s="206">
        <f t="shared" si="17"/>
        <v>17.854156248008099</v>
      </c>
      <c r="M137" s="206">
        <f t="shared" si="17"/>
        <v>15.836107051995274</v>
      </c>
      <c r="N137" s="206">
        <f t="shared" si="17"/>
        <v>12.221813475554095</v>
      </c>
      <c r="O137" s="206">
        <f t="shared" si="17"/>
        <v>11.076577200026939</v>
      </c>
      <c r="P137" s="206">
        <f t="shared" si="17"/>
        <v>9.8713034215082409</v>
      </c>
      <c r="Q137" s="206">
        <f t="shared" si="17"/>
        <v>8.4725150823989193</v>
      </c>
      <c r="R137" s="206">
        <f t="shared" si="17"/>
        <v>8.5997737251368829</v>
      </c>
      <c r="S137" s="206">
        <f t="shared" si="17"/>
        <v>7.7989183159060431</v>
      </c>
      <c r="T137" s="206">
        <f t="shared" si="17"/>
        <v>6.8284311731692195</v>
      </c>
      <c r="U137" s="206">
        <f t="shared" si="17"/>
        <v>7.0348525938812001</v>
      </c>
      <c r="V137" s="206">
        <f t="shared" si="17"/>
        <v>7.3848417402809208</v>
      </c>
      <c r="W137" s="206">
        <f t="shared" si="17"/>
        <v>7.3848417402809217</v>
      </c>
    </row>
    <row r="138" spans="1:23" ht="12" customHeight="1" x14ac:dyDescent="0.3">
      <c r="A138" s="13" t="s">
        <v>22</v>
      </c>
      <c r="B138" s="207">
        <f t="shared" ref="B138:W138" si="18">IF(B65=0,"",B65/B13*1000)</f>
        <v>383.26477814522758</v>
      </c>
      <c r="C138" s="207">
        <f t="shared" si="18"/>
        <v>449.39376815376556</v>
      </c>
      <c r="D138" s="207">
        <f t="shared" si="18"/>
        <v>412.315452476318</v>
      </c>
      <c r="E138" s="207">
        <f t="shared" si="18"/>
        <v>458.2220014824141</v>
      </c>
      <c r="F138" s="207">
        <f t="shared" si="18"/>
        <v>497.2133537458015</v>
      </c>
      <c r="G138" s="207">
        <f t="shared" si="18"/>
        <v>466.92576592220985</v>
      </c>
      <c r="H138" s="207">
        <f t="shared" si="18"/>
        <v>456.09005546753855</v>
      </c>
      <c r="I138" s="207">
        <f t="shared" si="18"/>
        <v>445.03087144113391</v>
      </c>
      <c r="J138" s="207">
        <f t="shared" si="18"/>
        <v>363.67647902941474</v>
      </c>
      <c r="K138" s="207">
        <f t="shared" si="18"/>
        <v>390.69244912956185</v>
      </c>
      <c r="L138" s="207">
        <f t="shared" si="18"/>
        <v>473.38971282342447</v>
      </c>
      <c r="M138" s="207">
        <f t="shared" si="18"/>
        <v>446.44662242362062</v>
      </c>
      <c r="N138" s="207">
        <f t="shared" si="18"/>
        <v>479.26534148920518</v>
      </c>
      <c r="O138" s="207">
        <f t="shared" si="18"/>
        <v>455.11628378601461</v>
      </c>
      <c r="P138" s="207">
        <f t="shared" si="18"/>
        <v>420.16156317960207</v>
      </c>
      <c r="Q138" s="207">
        <f t="shared" si="18"/>
        <v>411.7577508761841</v>
      </c>
      <c r="R138" s="207">
        <f t="shared" si="18"/>
        <v>403.89045522905542</v>
      </c>
      <c r="S138" s="207">
        <f t="shared" si="18"/>
        <v>412.05363274259253</v>
      </c>
      <c r="T138" s="207">
        <f t="shared" si="18"/>
        <v>419.73807016953094</v>
      </c>
      <c r="U138" s="207">
        <f t="shared" si="18"/>
        <v>399.93492302807459</v>
      </c>
      <c r="V138" s="207">
        <f t="shared" si="18"/>
        <v>419.88331509120854</v>
      </c>
      <c r="W138" s="207">
        <f t="shared" si="18"/>
        <v>395.26836834396505</v>
      </c>
    </row>
    <row r="139" spans="1:23" ht="12" customHeight="1" x14ac:dyDescent="0.3">
      <c r="A139" s="14" t="s">
        <v>49</v>
      </c>
      <c r="B139" s="206">
        <f t="shared" ref="B139:W139" si="19">IF(B66=0,"",B66/B14*1000)</f>
        <v>283.94531196324499</v>
      </c>
      <c r="C139" s="206">
        <f t="shared" si="19"/>
        <v>338.30711213674687</v>
      </c>
      <c r="D139" s="206">
        <f t="shared" si="19"/>
        <v>310.8420051469601</v>
      </c>
      <c r="E139" s="206">
        <f t="shared" si="19"/>
        <v>341.37106678931502</v>
      </c>
      <c r="F139" s="206">
        <f t="shared" si="19"/>
        <v>374.6593863523932</v>
      </c>
      <c r="G139" s="206">
        <f t="shared" si="19"/>
        <v>342.84396747657291</v>
      </c>
      <c r="H139" s="206">
        <f t="shared" si="19"/>
        <v>332.51941383154735</v>
      </c>
      <c r="I139" s="206">
        <f t="shared" si="19"/>
        <v>323.99838127436288</v>
      </c>
      <c r="J139" s="206">
        <f t="shared" si="19"/>
        <v>285.43941454512407</v>
      </c>
      <c r="K139" s="206">
        <f t="shared" si="19"/>
        <v>266.78576658997611</v>
      </c>
      <c r="L139" s="206">
        <f t="shared" si="19"/>
        <v>323.68010356625354</v>
      </c>
      <c r="M139" s="206">
        <f t="shared" si="19"/>
        <v>300.4195668690586</v>
      </c>
      <c r="N139" s="206">
        <f t="shared" si="19"/>
        <v>303.48431274382148</v>
      </c>
      <c r="O139" s="206">
        <f t="shared" si="19"/>
        <v>315.39194204808433</v>
      </c>
      <c r="P139" s="206">
        <f t="shared" si="19"/>
        <v>301.37250724500319</v>
      </c>
      <c r="Q139" s="206">
        <f t="shared" si="19"/>
        <v>289.94365841735208</v>
      </c>
      <c r="R139" s="206">
        <f t="shared" si="19"/>
        <v>280.88506103480097</v>
      </c>
      <c r="S139" s="206">
        <f t="shared" si="19"/>
        <v>255.29910277053264</v>
      </c>
      <c r="T139" s="206">
        <f t="shared" si="19"/>
        <v>230.25138921836952</v>
      </c>
      <c r="U139" s="206">
        <f t="shared" si="19"/>
        <v>226.67463773174148</v>
      </c>
      <c r="V139" s="206">
        <f t="shared" si="19"/>
        <v>231.3936007668382</v>
      </c>
      <c r="W139" s="206">
        <f t="shared" si="19"/>
        <v>219.85869664382929</v>
      </c>
    </row>
    <row r="140" spans="1:23" ht="12" customHeight="1" x14ac:dyDescent="0.3">
      <c r="A140" s="14" t="s">
        <v>50</v>
      </c>
      <c r="B140" s="206">
        <f t="shared" ref="B140:W140" si="20">IF(B67=0,"",B67/B15*1000)</f>
        <v>471.19929465577388</v>
      </c>
      <c r="C140" s="206">
        <f t="shared" si="20"/>
        <v>575.33043461169098</v>
      </c>
      <c r="D140" s="206">
        <f t="shared" si="20"/>
        <v>528.62283854228428</v>
      </c>
      <c r="E140" s="206">
        <f t="shared" si="20"/>
        <v>580.54104443528763</v>
      </c>
      <c r="F140" s="206">
        <f t="shared" si="20"/>
        <v>637.15168806248209</v>
      </c>
      <c r="G140" s="206">
        <f t="shared" si="20"/>
        <v>588.26741578135591</v>
      </c>
      <c r="H140" s="206">
        <f t="shared" si="20"/>
        <v>644.28785251407089</v>
      </c>
      <c r="I140" s="206">
        <f t="shared" si="20"/>
        <v>603.91665300665738</v>
      </c>
      <c r="J140" s="206">
        <f t="shared" si="20"/>
        <v>532.04468241555139</v>
      </c>
      <c r="K140" s="206">
        <f t="shared" si="20"/>
        <v>599.79935729579097</v>
      </c>
      <c r="L140" s="206">
        <f t="shared" si="20"/>
        <v>719.70652869248363</v>
      </c>
      <c r="M140" s="206">
        <f t="shared" si="20"/>
        <v>676.69330009819146</v>
      </c>
      <c r="N140" s="206">
        <f t="shared" si="20"/>
        <v>762.07056983489963</v>
      </c>
      <c r="O140" s="206">
        <f t="shared" si="20"/>
        <v>676.08429698498355</v>
      </c>
      <c r="P140" s="206">
        <f t="shared" si="20"/>
        <v>617.16977773756241</v>
      </c>
      <c r="Q140" s="206">
        <f t="shared" si="20"/>
        <v>625.88482514298198</v>
      </c>
      <c r="R140" s="206">
        <f t="shared" si="20"/>
        <v>626.79899698750785</v>
      </c>
      <c r="S140" s="206">
        <f t="shared" si="20"/>
        <v>722.22983931481144</v>
      </c>
      <c r="T140" s="206">
        <f t="shared" si="20"/>
        <v>803.75285576989893</v>
      </c>
      <c r="U140" s="206">
        <f t="shared" si="20"/>
        <v>758.01825809010563</v>
      </c>
      <c r="V140" s="206">
        <f t="shared" si="20"/>
        <v>805.3310234164378</v>
      </c>
      <c r="W140" s="206">
        <f t="shared" si="20"/>
        <v>737.24542217166368</v>
      </c>
    </row>
    <row r="141" spans="1:23" ht="12" customHeight="1" x14ac:dyDescent="0.3">
      <c r="A141" s="14" t="s">
        <v>58</v>
      </c>
      <c r="B141" s="206">
        <f t="shared" ref="B141:W141" si="21">IF(B68=0,"",B68/B16*1000)</f>
        <v>269.17024795108927</v>
      </c>
      <c r="C141" s="206">
        <f t="shared" si="21"/>
        <v>312.8682704988725</v>
      </c>
      <c r="D141" s="206">
        <f t="shared" si="21"/>
        <v>276.716613519031</v>
      </c>
      <c r="E141" s="206">
        <f t="shared" si="21"/>
        <v>286.89096617550013</v>
      </c>
      <c r="F141" s="206">
        <f t="shared" si="21"/>
        <v>295.64303672107275</v>
      </c>
      <c r="G141" s="206">
        <f t="shared" si="21"/>
        <v>265.73154398102452</v>
      </c>
      <c r="H141" s="206">
        <f t="shared" si="21"/>
        <v>311.49731252080397</v>
      </c>
      <c r="I141" s="206">
        <f t="shared" si="21"/>
        <v>293.1798762180257</v>
      </c>
      <c r="J141" s="206">
        <f t="shared" si="21"/>
        <v>255.86013318714424</v>
      </c>
      <c r="K141" s="206">
        <f t="shared" si="21"/>
        <v>223.8407490525934</v>
      </c>
      <c r="L141" s="206">
        <f t="shared" si="21"/>
        <v>271.31565477231629</v>
      </c>
      <c r="M141" s="206">
        <f t="shared" si="21"/>
        <v>277.95178665237609</v>
      </c>
      <c r="N141" s="206">
        <f t="shared" si="21"/>
        <v>353.12341230097468</v>
      </c>
      <c r="O141" s="206">
        <f t="shared" si="21"/>
        <v>367.06979647057744</v>
      </c>
      <c r="P141" s="206">
        <f t="shared" si="21"/>
        <v>331.50937681055052</v>
      </c>
      <c r="Q141" s="206">
        <f t="shared" si="21"/>
        <v>322.05168097358086</v>
      </c>
      <c r="R141" s="206">
        <f t="shared" si="21"/>
        <v>313.47730885099486</v>
      </c>
      <c r="S141" s="206">
        <f t="shared" si="21"/>
        <v>282.66165433812984</v>
      </c>
      <c r="T141" s="206">
        <f t="shared" si="21"/>
        <v>297.14729617171145</v>
      </c>
      <c r="U141" s="206">
        <f t="shared" si="21"/>
        <v>293.64453421094652</v>
      </c>
      <c r="V141" s="206">
        <f t="shared" si="21"/>
        <v>253.93413435544397</v>
      </c>
      <c r="W141" s="206">
        <f t="shared" si="21"/>
        <v>240.11526872455707</v>
      </c>
    </row>
    <row r="142" spans="1:23" ht="12" customHeight="1" x14ac:dyDescent="0.3">
      <c r="A142" s="13" t="s">
        <v>23</v>
      </c>
      <c r="B142" s="207">
        <f t="shared" ref="B142:W142" si="22">IF(B69=0,"",B69/B17*1000)</f>
        <v>64.175563763346673</v>
      </c>
      <c r="C142" s="207">
        <f t="shared" si="22"/>
        <v>74.915715633427027</v>
      </c>
      <c r="D142" s="207">
        <f t="shared" si="22"/>
        <v>75.150785617380379</v>
      </c>
      <c r="E142" s="207">
        <f t="shared" si="22"/>
        <v>82.984997254870493</v>
      </c>
      <c r="F142" s="207">
        <f t="shared" si="22"/>
        <v>89.38182312783897</v>
      </c>
      <c r="G142" s="207">
        <f t="shared" si="22"/>
        <v>90.272896875408705</v>
      </c>
      <c r="H142" s="207">
        <f t="shared" si="22"/>
        <v>92.704981931056835</v>
      </c>
      <c r="I142" s="207">
        <f t="shared" si="22"/>
        <v>91.354423826536575</v>
      </c>
      <c r="J142" s="207">
        <f t="shared" si="22"/>
        <v>109.68006643996117</v>
      </c>
      <c r="K142" s="207">
        <f t="shared" si="22"/>
        <v>126.26009660860976</v>
      </c>
      <c r="L142" s="207">
        <f t="shared" si="22"/>
        <v>153.31545767266437</v>
      </c>
      <c r="M142" s="207">
        <f t="shared" si="22"/>
        <v>148.84003953706983</v>
      </c>
      <c r="N142" s="207">
        <f t="shared" si="22"/>
        <v>119.19574934822316</v>
      </c>
      <c r="O142" s="207">
        <f t="shared" si="22"/>
        <v>116.35613488090245</v>
      </c>
      <c r="P142" s="207">
        <f t="shared" si="22"/>
        <v>92.852820134027368</v>
      </c>
      <c r="Q142" s="207">
        <f t="shared" si="22"/>
        <v>95.563575371326223</v>
      </c>
      <c r="R142" s="207">
        <f t="shared" si="22"/>
        <v>74.757289209100136</v>
      </c>
      <c r="S142" s="207">
        <f t="shared" si="22"/>
        <v>76.413537590329554</v>
      </c>
      <c r="T142" s="207">
        <f t="shared" si="22"/>
        <v>92.860378681315794</v>
      </c>
      <c r="U142" s="207">
        <f t="shared" si="22"/>
        <v>82.991533371148108</v>
      </c>
      <c r="V142" s="207">
        <f t="shared" si="22"/>
        <v>86.271475184516007</v>
      </c>
      <c r="W142" s="207">
        <f t="shared" si="22"/>
        <v>80.835809388346391</v>
      </c>
    </row>
    <row r="143" spans="1:23" ht="12" customHeight="1" x14ac:dyDescent="0.3">
      <c r="A143" s="14" t="s">
        <v>52</v>
      </c>
      <c r="B143" s="206" t="str">
        <f t="shared" ref="B143:W143" si="23">IF(B70=0,"",B70/B18*1000)</f>
        <v/>
      </c>
      <c r="C143" s="206" t="str">
        <f t="shared" si="23"/>
        <v/>
      </c>
      <c r="D143" s="206" t="str">
        <f t="shared" si="23"/>
        <v/>
      </c>
      <c r="E143" s="206" t="str">
        <f t="shared" si="23"/>
        <v/>
      </c>
      <c r="F143" s="206" t="str">
        <f t="shared" si="23"/>
        <v/>
      </c>
      <c r="G143" s="206" t="str">
        <f t="shared" si="23"/>
        <v/>
      </c>
      <c r="H143" s="206" t="str">
        <f t="shared" si="23"/>
        <v/>
      </c>
      <c r="I143" s="206" t="str">
        <f t="shared" si="23"/>
        <v/>
      </c>
      <c r="J143" s="206">
        <f t="shared" si="23"/>
        <v>4318.2073655750401</v>
      </c>
      <c r="K143" s="206">
        <f t="shared" si="23"/>
        <v>4484.1657930641586</v>
      </c>
      <c r="L143" s="206">
        <f t="shared" si="23"/>
        <v>5134.45757856812</v>
      </c>
      <c r="M143" s="206">
        <f t="shared" si="23"/>
        <v>4822.7134616039239</v>
      </c>
      <c r="N143" s="206">
        <f t="shared" si="23"/>
        <v>3641.357889549377</v>
      </c>
      <c r="O143" s="206">
        <f t="shared" si="23"/>
        <v>3678.522106888111</v>
      </c>
      <c r="P143" s="206">
        <f t="shared" si="23"/>
        <v>2937.8814032008736</v>
      </c>
      <c r="Q143" s="206">
        <f t="shared" si="23"/>
        <v>2715.8106492799202</v>
      </c>
      <c r="R143" s="206">
        <f t="shared" si="23"/>
        <v>2208.0776155266958</v>
      </c>
      <c r="S143" s="206">
        <f t="shared" si="23"/>
        <v>2233.0066356467837</v>
      </c>
      <c r="T143" s="206">
        <f t="shared" si="23"/>
        <v>2694.8201975817665</v>
      </c>
      <c r="U143" s="206">
        <f t="shared" si="23"/>
        <v>2229.1076947554971</v>
      </c>
      <c r="V143" s="206">
        <f t="shared" si="23"/>
        <v>2071.6176613309644</v>
      </c>
      <c r="W143" s="206">
        <f t="shared" si="23"/>
        <v>1845.071589240036</v>
      </c>
    </row>
    <row r="144" spans="1:23" ht="12" customHeight="1" x14ac:dyDescent="0.3">
      <c r="A144" s="14" t="s">
        <v>59</v>
      </c>
      <c r="B144" s="206">
        <f t="shared" ref="B144:W144" si="24">IF(B71=0,"",B71/B19*1000)</f>
        <v>151.15135909088846</v>
      </c>
      <c r="C144" s="206">
        <f t="shared" si="24"/>
        <v>163.52417087968743</v>
      </c>
      <c r="D144" s="206">
        <f t="shared" si="24"/>
        <v>159.83768244839223</v>
      </c>
      <c r="E144" s="206">
        <f t="shared" si="24"/>
        <v>176.69787707937525</v>
      </c>
      <c r="F144" s="206">
        <f t="shared" si="24"/>
        <v>198.49115864011807</v>
      </c>
      <c r="G144" s="206">
        <f t="shared" si="24"/>
        <v>206.78551319822105</v>
      </c>
      <c r="H144" s="206">
        <f t="shared" si="24"/>
        <v>212.78763194245593</v>
      </c>
      <c r="I144" s="206">
        <f t="shared" si="24"/>
        <v>204.71884320386206</v>
      </c>
      <c r="J144" s="206">
        <f t="shared" si="24"/>
        <v>262.18227629777851</v>
      </c>
      <c r="K144" s="206">
        <f t="shared" si="24"/>
        <v>272.26569432735442</v>
      </c>
      <c r="L144" s="206">
        <f t="shared" si="24"/>
        <v>308.96439482387177</v>
      </c>
      <c r="M144" s="206">
        <f t="shared" si="24"/>
        <v>292.58830169716879</v>
      </c>
      <c r="N144" s="206">
        <f t="shared" si="24"/>
        <v>218.43711130429304</v>
      </c>
      <c r="O144" s="206">
        <f t="shared" si="24"/>
        <v>225.95562960128598</v>
      </c>
      <c r="P144" s="206">
        <f t="shared" si="24"/>
        <v>178.92709195479904</v>
      </c>
      <c r="Q144" s="206">
        <f t="shared" si="24"/>
        <v>164.06822592485435</v>
      </c>
      <c r="R144" s="206">
        <f t="shared" si="24"/>
        <v>129.71596650607293</v>
      </c>
      <c r="S144" s="206">
        <f t="shared" si="24"/>
        <v>133.64846749544873</v>
      </c>
      <c r="T144" s="206">
        <f t="shared" si="24"/>
        <v>164.51105783541681</v>
      </c>
      <c r="U144" s="206">
        <f t="shared" si="24"/>
        <v>136.26810062242853</v>
      </c>
      <c r="V144" s="206">
        <f t="shared" si="24"/>
        <v>127.75472342264513</v>
      </c>
      <c r="W144" s="206">
        <f t="shared" si="24"/>
        <v>113.78383906367092</v>
      </c>
    </row>
    <row r="145" spans="1:23" ht="12" customHeight="1" x14ac:dyDescent="0.3">
      <c r="A145" s="14" t="s">
        <v>60</v>
      </c>
      <c r="B145" s="206">
        <f t="shared" ref="B145:W145" si="25">IF(B72=0,"",B72/B20*1000)</f>
        <v>11.233775303103858</v>
      </c>
      <c r="C145" s="206">
        <f t="shared" si="25"/>
        <v>13.776531930355219</v>
      </c>
      <c r="D145" s="206">
        <f t="shared" si="25"/>
        <v>14.074923346993645</v>
      </c>
      <c r="E145" s="206">
        <f t="shared" si="25"/>
        <v>15.529656941576176</v>
      </c>
      <c r="F145" s="206">
        <f t="shared" si="25"/>
        <v>16.245278795107996</v>
      </c>
      <c r="G145" s="206">
        <f t="shared" si="25"/>
        <v>16.078080432374474</v>
      </c>
      <c r="H145" s="206">
        <f t="shared" si="25"/>
        <v>16.489977839196904</v>
      </c>
      <c r="I145" s="206">
        <f t="shared" si="25"/>
        <v>16.503986809513584</v>
      </c>
      <c r="J145" s="206">
        <f t="shared" si="25"/>
        <v>18.670991906163959</v>
      </c>
      <c r="K145" s="206">
        <f t="shared" si="25"/>
        <v>22.897225370730819</v>
      </c>
      <c r="L145" s="206">
        <f t="shared" si="25"/>
        <v>28.919974594241015</v>
      </c>
      <c r="M145" s="206">
        <f t="shared" si="25"/>
        <v>28.887323635907194</v>
      </c>
      <c r="N145" s="206">
        <f t="shared" si="25"/>
        <v>23.961491473993419</v>
      </c>
      <c r="O145" s="206">
        <f t="shared" si="25"/>
        <v>18.566528544125042</v>
      </c>
      <c r="P145" s="206">
        <f t="shared" si="25"/>
        <v>15.991142813174521</v>
      </c>
      <c r="Q145" s="206">
        <f t="shared" si="25"/>
        <v>19.63234569183771</v>
      </c>
      <c r="R145" s="206">
        <f t="shared" si="25"/>
        <v>18.426807450513174</v>
      </c>
      <c r="S145" s="206">
        <f t="shared" si="25"/>
        <v>16.280009737717226</v>
      </c>
      <c r="T145" s="206">
        <f t="shared" si="25"/>
        <v>16.924449932766848</v>
      </c>
      <c r="U145" s="206">
        <f t="shared" si="25"/>
        <v>15.928442271147498</v>
      </c>
      <c r="V145" s="206">
        <f t="shared" si="25"/>
        <v>17.201146547953684</v>
      </c>
      <c r="W145" s="206">
        <f t="shared" si="25"/>
        <v>17.448321205701415</v>
      </c>
    </row>
    <row r="146" spans="1:23" ht="12" customHeight="1" x14ac:dyDescent="0.3">
      <c r="A146" s="15" t="s">
        <v>61</v>
      </c>
      <c r="B146" s="208">
        <f t="shared" ref="B146:W146" si="26">IF(B73=0,"",B73/B21*1000)</f>
        <v>132.20790436756258</v>
      </c>
      <c r="C146" s="208">
        <f t="shared" si="26"/>
        <v>133.19704037872214</v>
      </c>
      <c r="D146" s="208">
        <f t="shared" si="26"/>
        <v>120.50011137294187</v>
      </c>
      <c r="E146" s="208">
        <f t="shared" si="26"/>
        <v>120.24752171877904</v>
      </c>
      <c r="F146" s="208">
        <f t="shared" si="26"/>
        <v>123.84206706860238</v>
      </c>
      <c r="G146" s="208">
        <f t="shared" si="26"/>
        <v>131.51222453711407</v>
      </c>
      <c r="H146" s="208">
        <f t="shared" si="26"/>
        <v>148.25719450726962</v>
      </c>
      <c r="I146" s="208">
        <f t="shared" si="26"/>
        <v>143.48504200214654</v>
      </c>
      <c r="J146" s="208">
        <f t="shared" si="26"/>
        <v>159.59117955979835</v>
      </c>
      <c r="K146" s="208">
        <f t="shared" si="26"/>
        <v>140.94174177258543</v>
      </c>
      <c r="L146" s="208">
        <f t="shared" si="26"/>
        <v>164.92084700691947</v>
      </c>
      <c r="M146" s="208">
        <f t="shared" si="26"/>
        <v>168.30474738137724</v>
      </c>
      <c r="N146" s="208">
        <f t="shared" si="26"/>
        <v>168.20807280738623</v>
      </c>
      <c r="O146" s="208">
        <f t="shared" si="26"/>
        <v>154.53662896143885</v>
      </c>
      <c r="P146" s="208">
        <f t="shared" si="26"/>
        <v>157.84444825711552</v>
      </c>
      <c r="Q146" s="208">
        <f t="shared" si="26"/>
        <v>145.04639288493212</v>
      </c>
      <c r="R146" s="208">
        <f t="shared" si="26"/>
        <v>141.77033316338017</v>
      </c>
      <c r="S146" s="208">
        <f t="shared" si="26"/>
        <v>160.70050107560556</v>
      </c>
      <c r="T146" s="208">
        <f t="shared" si="26"/>
        <v>157.6765904375838</v>
      </c>
      <c r="U146" s="208">
        <f t="shared" si="26"/>
        <v>151.97719923719379</v>
      </c>
      <c r="V146" s="208">
        <f t="shared" si="26"/>
        <v>157.91824538932897</v>
      </c>
      <c r="W146" s="208">
        <f t="shared" si="26"/>
        <v>157.62577708819839</v>
      </c>
    </row>
    <row r="147" spans="1:23" ht="12" customHeight="1" x14ac:dyDescent="0.3">
      <c r="A147" s="12" t="s">
        <v>62</v>
      </c>
      <c r="B147" s="206">
        <f t="shared" ref="B147:W147" si="27">IF(B74=0,"",B74/B22*1000)</f>
        <v>39.009670861209067</v>
      </c>
      <c r="C147" s="206">
        <f t="shared" si="27"/>
        <v>41.441314939404023</v>
      </c>
      <c r="D147" s="206">
        <f t="shared" si="27"/>
        <v>41.72698499746501</v>
      </c>
      <c r="E147" s="206">
        <f t="shared" si="27"/>
        <v>41.669665846741097</v>
      </c>
      <c r="F147" s="206">
        <f t="shared" si="27"/>
        <v>50.692362469374423</v>
      </c>
      <c r="G147" s="206">
        <f t="shared" si="27"/>
        <v>50.724595785290944</v>
      </c>
      <c r="H147" s="206">
        <f t="shared" si="27"/>
        <v>53.586982266777341</v>
      </c>
      <c r="I147" s="206">
        <f t="shared" si="27"/>
        <v>68.812557526654004</v>
      </c>
      <c r="J147" s="206">
        <f t="shared" si="27"/>
        <v>52.260489451948402</v>
      </c>
      <c r="K147" s="206">
        <f t="shared" si="27"/>
        <v>73.06968567550463</v>
      </c>
      <c r="L147" s="206">
        <f t="shared" si="27"/>
        <v>63.806897369032434</v>
      </c>
      <c r="M147" s="206">
        <f t="shared" si="27"/>
        <v>43.534409282309319</v>
      </c>
      <c r="N147" s="206">
        <f t="shared" si="27"/>
        <v>31.247732550617378</v>
      </c>
      <c r="O147" s="206">
        <f t="shared" si="27"/>
        <v>44.508491070762773</v>
      </c>
      <c r="P147" s="206">
        <f t="shared" si="27"/>
        <v>37.061675744393611</v>
      </c>
      <c r="Q147" s="206">
        <f t="shared" si="27"/>
        <v>28.267774625271183</v>
      </c>
      <c r="R147" s="206">
        <f t="shared" si="27"/>
        <v>22.548717075346229</v>
      </c>
      <c r="S147" s="206">
        <f t="shared" si="27"/>
        <v>23.370203897487279</v>
      </c>
      <c r="T147" s="206">
        <f t="shared" si="27"/>
        <v>27.881781690602772</v>
      </c>
      <c r="U147" s="206">
        <f t="shared" si="27"/>
        <v>24.589383403845055</v>
      </c>
      <c r="V147" s="206">
        <f t="shared" si="27"/>
        <v>27.07944389999653</v>
      </c>
      <c r="W147" s="206">
        <f t="shared" si="27"/>
        <v>31.643240260585639</v>
      </c>
    </row>
    <row r="148" spans="1:23" ht="12" customHeight="1" x14ac:dyDescent="0.3">
      <c r="A148" s="12" t="s">
        <v>63</v>
      </c>
      <c r="B148" s="206">
        <f t="shared" ref="B148:W148" si="28">IF(B75=0,"",B75/B23*1000)</f>
        <v>25.88782335902545</v>
      </c>
      <c r="C148" s="206">
        <f t="shared" si="28"/>
        <v>26.686048613830486</v>
      </c>
      <c r="D148" s="206">
        <f t="shared" si="28"/>
        <v>25.16750277764039</v>
      </c>
      <c r="E148" s="206">
        <f t="shared" si="28"/>
        <v>29.115801748744495</v>
      </c>
      <c r="F148" s="206">
        <f t="shared" si="28"/>
        <v>29.556208463428185</v>
      </c>
      <c r="G148" s="206">
        <f t="shared" si="28"/>
        <v>30.374922790387565</v>
      </c>
      <c r="H148" s="206">
        <f t="shared" si="28"/>
        <v>28.019450939201569</v>
      </c>
      <c r="I148" s="206">
        <f t="shared" si="28"/>
        <v>26.726425711247245</v>
      </c>
      <c r="J148" s="206">
        <f t="shared" si="28"/>
        <v>28.559197961931154</v>
      </c>
      <c r="K148" s="206">
        <f t="shared" si="28"/>
        <v>30.52717653987542</v>
      </c>
      <c r="L148" s="206">
        <f t="shared" si="28"/>
        <v>32.513726926326257</v>
      </c>
      <c r="M148" s="206">
        <f t="shared" si="28"/>
        <v>27.931267830646313</v>
      </c>
      <c r="N148" s="206">
        <f t="shared" si="28"/>
        <v>26.423231891479507</v>
      </c>
      <c r="O148" s="206">
        <f t="shared" si="28"/>
        <v>22.280095532425456</v>
      </c>
      <c r="P148" s="206">
        <f t="shared" si="28"/>
        <v>21.010648769539547</v>
      </c>
      <c r="Q148" s="206">
        <f t="shared" si="28"/>
        <v>20.650126142799198</v>
      </c>
      <c r="R148" s="206">
        <f t="shared" si="28"/>
        <v>17.209382270454451</v>
      </c>
      <c r="S148" s="206">
        <f t="shared" si="28"/>
        <v>16.559215961301408</v>
      </c>
      <c r="T148" s="206">
        <f t="shared" si="28"/>
        <v>17.661431423490097</v>
      </c>
      <c r="U148" s="206">
        <f t="shared" si="28"/>
        <v>15.603009867448586</v>
      </c>
      <c r="V148" s="206">
        <f t="shared" si="28"/>
        <v>19.045294754306127</v>
      </c>
      <c r="W148" s="206">
        <f t="shared" si="28"/>
        <v>20.925672027172297</v>
      </c>
    </row>
    <row r="149" spans="1:23" ht="12" customHeight="1" x14ac:dyDescent="0.3">
      <c r="A149" s="12" t="s">
        <v>64</v>
      </c>
      <c r="B149" s="206">
        <f t="shared" ref="B149:W149" si="29">IF(B76=0,"",B76/B24*1000)</f>
        <v>60.29702546975507</v>
      </c>
      <c r="C149" s="206">
        <f t="shared" si="29"/>
        <v>69.613939114318384</v>
      </c>
      <c r="D149" s="206">
        <f t="shared" si="29"/>
        <v>72.483571889949417</v>
      </c>
      <c r="E149" s="206">
        <f t="shared" si="29"/>
        <v>74.466447313220357</v>
      </c>
      <c r="F149" s="206">
        <f t="shared" si="29"/>
        <v>81.786717167695798</v>
      </c>
      <c r="G149" s="206">
        <f t="shared" si="29"/>
        <v>69.745605849356778</v>
      </c>
      <c r="H149" s="206">
        <f t="shared" si="29"/>
        <v>63.680691381140228</v>
      </c>
      <c r="I149" s="206">
        <f t="shared" si="29"/>
        <v>56.532142577351436</v>
      </c>
      <c r="J149" s="206">
        <f t="shared" si="29"/>
        <v>63.450508678017783</v>
      </c>
      <c r="K149" s="206">
        <f t="shared" si="29"/>
        <v>71.117643035788163</v>
      </c>
      <c r="L149" s="206">
        <f t="shared" si="29"/>
        <v>82.817276540295794</v>
      </c>
      <c r="M149" s="206">
        <f t="shared" si="29"/>
        <v>74.704255501343155</v>
      </c>
      <c r="N149" s="206">
        <f t="shared" si="29"/>
        <v>63.989192869030518</v>
      </c>
      <c r="O149" s="206">
        <f t="shared" si="29"/>
        <v>53.548399301542077</v>
      </c>
      <c r="P149" s="206">
        <f t="shared" si="29"/>
        <v>46.679474152232324</v>
      </c>
      <c r="Q149" s="206">
        <f t="shared" si="29"/>
        <v>42.478817108311254</v>
      </c>
      <c r="R149" s="206">
        <f t="shared" si="29"/>
        <v>42.912566226483527</v>
      </c>
      <c r="S149" s="206">
        <f t="shared" si="29"/>
        <v>41.962956268195981</v>
      </c>
      <c r="T149" s="206">
        <f t="shared" si="29"/>
        <v>34.684179537513735</v>
      </c>
      <c r="U149" s="206">
        <f t="shared" si="29"/>
        <v>35.92429805066638</v>
      </c>
      <c r="V149" s="206">
        <f t="shared" si="29"/>
        <v>40.196584407883961</v>
      </c>
      <c r="W149" s="206">
        <f t="shared" si="29"/>
        <v>45.180848833263681</v>
      </c>
    </row>
    <row r="150" spans="1:23" ht="12" customHeight="1" x14ac:dyDescent="0.3">
      <c r="A150" s="12" t="s">
        <v>65</v>
      </c>
      <c r="B150" s="206">
        <f t="shared" ref="B150:W150" si="30">IF(B77=0,"",B77/B25*1000)</f>
        <v>132.14129424890038</v>
      </c>
      <c r="C150" s="206">
        <f t="shared" si="30"/>
        <v>131.88808042615423</v>
      </c>
      <c r="D150" s="206">
        <f t="shared" si="30"/>
        <v>112.40038552210716</v>
      </c>
      <c r="E150" s="206">
        <f t="shared" si="30"/>
        <v>97.613625416076829</v>
      </c>
      <c r="F150" s="206">
        <f t="shared" si="30"/>
        <v>95.928614400795382</v>
      </c>
      <c r="G150" s="206">
        <f t="shared" si="30"/>
        <v>95.582838021586241</v>
      </c>
      <c r="H150" s="206">
        <f t="shared" si="30"/>
        <v>101.29746534401836</v>
      </c>
      <c r="I150" s="206">
        <f t="shared" si="30"/>
        <v>112.11556199514683</v>
      </c>
      <c r="J150" s="206">
        <f t="shared" si="30"/>
        <v>129.1588798868614</v>
      </c>
      <c r="K150" s="206">
        <f t="shared" si="30"/>
        <v>148.62834084704724</v>
      </c>
      <c r="L150" s="206">
        <f t="shared" si="30"/>
        <v>159.86146235699104</v>
      </c>
      <c r="M150" s="206">
        <f t="shared" si="30"/>
        <v>150.7618485055217</v>
      </c>
      <c r="N150" s="206">
        <f t="shared" si="30"/>
        <v>123.32406066302896</v>
      </c>
      <c r="O150" s="206">
        <f t="shared" si="30"/>
        <v>112.29751534306729</v>
      </c>
      <c r="P150" s="206">
        <f t="shared" si="30"/>
        <v>93.939919105946814</v>
      </c>
      <c r="Q150" s="206">
        <f t="shared" si="30"/>
        <v>103.5000821557815</v>
      </c>
      <c r="R150" s="206">
        <f t="shared" si="30"/>
        <v>124.72389723386327</v>
      </c>
      <c r="S150" s="206">
        <f t="shared" si="30"/>
        <v>132.92915693438113</v>
      </c>
      <c r="T150" s="206">
        <f t="shared" si="30"/>
        <v>149.09312531220098</v>
      </c>
      <c r="U150" s="206">
        <f t="shared" si="30"/>
        <v>134.98738177683239</v>
      </c>
      <c r="V150" s="206">
        <f t="shared" si="30"/>
        <v>97.038270764381238</v>
      </c>
      <c r="W150" s="206">
        <f t="shared" si="30"/>
        <v>96.544837344775857</v>
      </c>
    </row>
    <row r="151" spans="1:23" ht="12" customHeight="1" x14ac:dyDescent="0.3">
      <c r="A151" s="16" t="s">
        <v>66</v>
      </c>
      <c r="B151" s="209">
        <f t="shared" ref="B151:W151" si="31">IF(B78=0,"",B78/B26*1000)</f>
        <v>23.521304294121929</v>
      </c>
      <c r="C151" s="209">
        <f t="shared" si="31"/>
        <v>26.949706272869562</v>
      </c>
      <c r="D151" s="209">
        <f t="shared" si="31"/>
        <v>26.180764384644007</v>
      </c>
      <c r="E151" s="209">
        <f t="shared" si="31"/>
        <v>27.183256651786749</v>
      </c>
      <c r="F151" s="209">
        <f t="shared" si="31"/>
        <v>25.525542896114082</v>
      </c>
      <c r="G151" s="209">
        <f t="shared" si="31"/>
        <v>22.698497805130806</v>
      </c>
      <c r="H151" s="209">
        <f t="shared" si="31"/>
        <v>19.797813421769288</v>
      </c>
      <c r="I151" s="209">
        <f t="shared" si="31"/>
        <v>19.129099369745546</v>
      </c>
      <c r="J151" s="209">
        <f t="shared" si="31"/>
        <v>17.616786422132201</v>
      </c>
      <c r="K151" s="209">
        <f t="shared" si="31"/>
        <v>19.595215365268384</v>
      </c>
      <c r="L151" s="209">
        <f t="shared" si="31"/>
        <v>20.68558740607418</v>
      </c>
      <c r="M151" s="209">
        <f t="shared" si="31"/>
        <v>18.914147536089356</v>
      </c>
      <c r="N151" s="209">
        <f t="shared" si="31"/>
        <v>17.01223319872145</v>
      </c>
      <c r="O151" s="209">
        <f t="shared" si="31"/>
        <v>17.242950974943991</v>
      </c>
      <c r="P151" s="209">
        <f t="shared" si="31"/>
        <v>16.670263416744312</v>
      </c>
      <c r="Q151" s="209">
        <f t="shared" si="31"/>
        <v>18.634367057938892</v>
      </c>
      <c r="R151" s="209">
        <f t="shared" si="31"/>
        <v>16.788205400565559</v>
      </c>
      <c r="S151" s="209">
        <f t="shared" si="31"/>
        <v>17.27637558966558</v>
      </c>
      <c r="T151" s="209">
        <f t="shared" si="31"/>
        <v>16.42501850463454</v>
      </c>
      <c r="U151" s="209">
        <f t="shared" si="31"/>
        <v>16.695796604293506</v>
      </c>
      <c r="V151" s="209">
        <f t="shared" si="31"/>
        <v>19.303940331201296</v>
      </c>
      <c r="W151" s="209">
        <f t="shared" si="31"/>
        <v>21.360982068219634</v>
      </c>
    </row>
    <row r="152" spans="1:23" ht="12" customHeight="1" x14ac:dyDescent="0.3">
      <c r="A152" s="11"/>
    </row>
    <row r="153" spans="1:23" ht="12" customHeight="1" x14ac:dyDescent="0.3">
      <c r="A153" s="30" t="s">
        <v>88</v>
      </c>
      <c r="B153" s="217">
        <f t="shared" ref="B153:W153" si="32">IF(B51=0,"",B98/B51)</f>
        <v>2.4625423116812648</v>
      </c>
      <c r="C153" s="217">
        <f t="shared" si="32"/>
        <v>2.4477157235058793</v>
      </c>
      <c r="D153" s="217">
        <f t="shared" si="32"/>
        <v>2.4692805323722005</v>
      </c>
      <c r="E153" s="217">
        <f t="shared" si="32"/>
        <v>2.4253965362431491</v>
      </c>
      <c r="F153" s="217">
        <f t="shared" si="32"/>
        <v>2.4746225027569637</v>
      </c>
      <c r="G153" s="217">
        <f t="shared" si="32"/>
        <v>2.4169550415189027</v>
      </c>
      <c r="H153" s="217">
        <f t="shared" si="32"/>
        <v>2.4471838770941421</v>
      </c>
      <c r="I153" s="217">
        <f t="shared" si="32"/>
        <v>2.453377035110083</v>
      </c>
      <c r="J153" s="217">
        <f t="shared" si="32"/>
        <v>2.2635471887212</v>
      </c>
      <c r="K153" s="217">
        <f t="shared" si="32"/>
        <v>2.0622835446915073</v>
      </c>
      <c r="L153" s="217">
        <f t="shared" si="32"/>
        <v>2.0407852575962511</v>
      </c>
      <c r="M153" s="217">
        <f t="shared" si="32"/>
        <v>2.1121320820727001</v>
      </c>
      <c r="N153" s="217">
        <f t="shared" si="32"/>
        <v>2.1045114896178574</v>
      </c>
      <c r="O153" s="217">
        <f t="shared" si="32"/>
        <v>2.1237395066775187</v>
      </c>
      <c r="P153" s="217">
        <f t="shared" si="32"/>
        <v>2.1910643100327714</v>
      </c>
      <c r="Q153" s="217">
        <f t="shared" si="32"/>
        <v>2.183499517055421</v>
      </c>
      <c r="R153" s="217">
        <f t="shared" si="32"/>
        <v>2.2642165243434329</v>
      </c>
      <c r="S153" s="217">
        <f t="shared" si="32"/>
        <v>2.3010511089171559</v>
      </c>
      <c r="T153" s="217">
        <f t="shared" si="32"/>
        <v>2.2471975754033666</v>
      </c>
      <c r="U153" s="217">
        <f t="shared" si="32"/>
        <v>2.2369193582163769</v>
      </c>
      <c r="V153" s="217">
        <f t="shared" si="32"/>
        <v>2.2809781550023085</v>
      </c>
      <c r="W153" s="217">
        <f t="shared" si="32"/>
        <v>2.2635240348754371</v>
      </c>
    </row>
    <row r="154" spans="1:23" ht="12" customHeight="1" x14ac:dyDescent="0.3">
      <c r="A154" s="25" t="s">
        <v>16</v>
      </c>
      <c r="B154" s="218">
        <f>ISI!B65</f>
        <v>1.2117849652282318</v>
      </c>
      <c r="C154" s="218">
        <f>ISI!C65</f>
        <v>1.2754078229635113</v>
      </c>
      <c r="D154" s="218">
        <f>ISI!D65</f>
        <v>0.97990711941154918</v>
      </c>
      <c r="E154" s="218">
        <f>ISI!E65</f>
        <v>1.2212500556351527</v>
      </c>
      <c r="F154" s="218">
        <f>ISI!F65</f>
        <v>1.1900140635323799</v>
      </c>
      <c r="G154" s="218">
        <f>ISI!G65</f>
        <v>1.23080430903037</v>
      </c>
      <c r="H154" s="218">
        <f>ISI!H65</f>
        <v>1.2034071766724586</v>
      </c>
      <c r="I154" s="218">
        <f>ISI!I65</f>
        <v>1.361688179550701</v>
      </c>
      <c r="J154" s="218">
        <f>ISI!J65</f>
        <v>1.3301218264052965</v>
      </c>
      <c r="K154" s="218">
        <f>ISI!K65</f>
        <v>1.302124702248374</v>
      </c>
      <c r="L154" s="218">
        <f>ISI!L65</f>
        <v>1.3192314671009091</v>
      </c>
      <c r="M154" s="218">
        <f>ISI!M65</f>
        <v>1.2901551705542775</v>
      </c>
      <c r="N154" s="218">
        <f>ISI!N65</f>
        <v>1.1320794772399825</v>
      </c>
      <c r="O154" s="218">
        <f>ISI!O65</f>
        <v>1.1818859048567547</v>
      </c>
      <c r="P154" s="218">
        <f>ISI!P65</f>
        <v>1.1890193876487354</v>
      </c>
      <c r="Q154" s="218">
        <f>ISI!Q65</f>
        <v>1.1791975478956986</v>
      </c>
      <c r="R154" s="218">
        <f>ISI!R65</f>
        <v>1.2143170647509534</v>
      </c>
      <c r="S154" s="218">
        <f>ISI!S65</f>
        <v>1.2502553890211283</v>
      </c>
      <c r="T154" s="218">
        <f>ISI!T65</f>
        <v>1.22712656128407</v>
      </c>
      <c r="U154" s="218">
        <f>ISI!U65</f>
        <v>1.2512327392783051</v>
      </c>
      <c r="V154" s="218">
        <f>ISI!V65</f>
        <v>1.2591720325650042</v>
      </c>
      <c r="W154" s="218">
        <f>ISI!W65</f>
        <v>1.2523371153131253</v>
      </c>
    </row>
    <row r="155" spans="1:23" ht="12" customHeight="1" x14ac:dyDescent="0.3">
      <c r="A155" s="14" t="s">
        <v>41</v>
      </c>
      <c r="B155" s="219" t="str">
        <f>ISI!B66</f>
        <v/>
      </c>
      <c r="C155" s="219" t="str">
        <f>ISI!C66</f>
        <v/>
      </c>
      <c r="D155" s="219" t="str">
        <f>ISI!D66</f>
        <v/>
      </c>
      <c r="E155" s="219" t="str">
        <f>ISI!E66</f>
        <v/>
      </c>
      <c r="F155" s="219" t="str">
        <f>ISI!F66</f>
        <v/>
      </c>
      <c r="G155" s="219" t="str">
        <f>ISI!G66</f>
        <v/>
      </c>
      <c r="H155" s="219" t="str">
        <f>ISI!H66</f>
        <v/>
      </c>
      <c r="I155" s="219" t="str">
        <f>ISI!I66</f>
        <v/>
      </c>
      <c r="J155" s="219" t="str">
        <f>ISI!J66</f>
        <v/>
      </c>
      <c r="K155" s="219" t="str">
        <f>ISI!K66</f>
        <v/>
      </c>
      <c r="L155" s="219" t="str">
        <f>ISI!L66</f>
        <v/>
      </c>
      <c r="M155" s="219" t="str">
        <f>ISI!M66</f>
        <v/>
      </c>
      <c r="N155" s="219" t="str">
        <f>ISI!N66</f>
        <v/>
      </c>
      <c r="O155" s="219" t="str">
        <f>ISI!O66</f>
        <v/>
      </c>
      <c r="P155" s="219" t="str">
        <f>ISI!P66</f>
        <v/>
      </c>
      <c r="Q155" s="219" t="str">
        <f>ISI!Q66</f>
        <v/>
      </c>
      <c r="R155" s="219" t="str">
        <f>ISI!R66</f>
        <v/>
      </c>
      <c r="S155" s="219" t="str">
        <f>ISI!S66</f>
        <v/>
      </c>
      <c r="T155" s="219" t="str">
        <f>ISI!T66</f>
        <v/>
      </c>
      <c r="U155" s="219" t="str">
        <f>ISI!U66</f>
        <v/>
      </c>
      <c r="V155" s="219" t="str">
        <f>ISI!V66</f>
        <v/>
      </c>
      <c r="W155" s="219" t="str">
        <f>ISI!W66</f>
        <v/>
      </c>
    </row>
    <row r="156" spans="1:23" ht="12" customHeight="1" x14ac:dyDescent="0.3">
      <c r="A156" s="14" t="s">
        <v>42</v>
      </c>
      <c r="B156" s="219">
        <f>ISI!B67</f>
        <v>1.2117849652282318</v>
      </c>
      <c r="C156" s="219">
        <f>ISI!C67</f>
        <v>1.2754078229635113</v>
      </c>
      <c r="D156" s="219">
        <f>ISI!D67</f>
        <v>0.97990711941154918</v>
      </c>
      <c r="E156" s="219">
        <f>ISI!E67</f>
        <v>1.2212500556351527</v>
      </c>
      <c r="F156" s="219">
        <f>ISI!F67</f>
        <v>1.1900140635323799</v>
      </c>
      <c r="G156" s="219">
        <f>ISI!G67</f>
        <v>1.23080430903037</v>
      </c>
      <c r="H156" s="219">
        <f>ISI!H67</f>
        <v>1.2034071766724586</v>
      </c>
      <c r="I156" s="219">
        <f>ISI!I67</f>
        <v>1.361688179550701</v>
      </c>
      <c r="J156" s="219">
        <f>ISI!J67</f>
        <v>1.3301218264052965</v>
      </c>
      <c r="K156" s="219">
        <f>ISI!K67</f>
        <v>1.302124702248374</v>
      </c>
      <c r="L156" s="219">
        <f>ISI!L67</f>
        <v>1.3192314671009091</v>
      </c>
      <c r="M156" s="219">
        <f>ISI!M67</f>
        <v>1.2901551705542775</v>
      </c>
      <c r="N156" s="219">
        <f>ISI!N67</f>
        <v>1.1320794772399825</v>
      </c>
      <c r="O156" s="219">
        <f>ISI!O67</f>
        <v>1.1818859048567547</v>
      </c>
      <c r="P156" s="219">
        <f>ISI!P67</f>
        <v>1.1890193876487354</v>
      </c>
      <c r="Q156" s="219">
        <f>ISI!Q67</f>
        <v>1.1791975478956986</v>
      </c>
      <c r="R156" s="219">
        <f>ISI!R67</f>
        <v>1.2143170647509534</v>
      </c>
      <c r="S156" s="219">
        <f>ISI!S67</f>
        <v>1.2502553890211283</v>
      </c>
      <c r="T156" s="219">
        <f>ISI!T67</f>
        <v>1.22712656128407</v>
      </c>
      <c r="U156" s="219">
        <f>ISI!U67</f>
        <v>1.2512327392783051</v>
      </c>
      <c r="V156" s="219">
        <f>ISI!V67</f>
        <v>1.2591720325650042</v>
      </c>
      <c r="W156" s="219">
        <f>ISI!W67</f>
        <v>1.2523371153131253</v>
      </c>
    </row>
    <row r="157" spans="1:23" ht="12" customHeight="1" x14ac:dyDescent="0.3">
      <c r="A157" s="13" t="s">
        <v>20</v>
      </c>
      <c r="B157" s="220" t="str">
        <f>NFM!B96</f>
        <v/>
      </c>
      <c r="C157" s="220" t="str">
        <f>NFM!C96</f>
        <v/>
      </c>
      <c r="D157" s="220" t="str">
        <f>NFM!D96</f>
        <v/>
      </c>
      <c r="E157" s="220" t="str">
        <f>NFM!E96</f>
        <v/>
      </c>
      <c r="F157" s="220" t="str">
        <f>NFM!F96</f>
        <v/>
      </c>
      <c r="G157" s="220" t="str">
        <f>NFM!G96</f>
        <v/>
      </c>
      <c r="H157" s="220" t="str">
        <f>NFM!H96</f>
        <v/>
      </c>
      <c r="I157" s="220" t="str">
        <f>NFM!I96</f>
        <v/>
      </c>
      <c r="J157" s="220" t="str">
        <f>NFM!J96</f>
        <v/>
      </c>
      <c r="K157" s="220" t="str">
        <f>NFM!K96</f>
        <v/>
      </c>
      <c r="L157" s="220" t="str">
        <f>NFM!L96</f>
        <v/>
      </c>
      <c r="M157" s="220" t="str">
        <f>NFM!M96</f>
        <v/>
      </c>
      <c r="N157" s="220" t="str">
        <f>NFM!N96</f>
        <v/>
      </c>
      <c r="O157" s="220" t="str">
        <f>NFM!O96</f>
        <v/>
      </c>
      <c r="P157" s="220" t="str">
        <f>NFM!P96</f>
        <v/>
      </c>
      <c r="Q157" s="220" t="str">
        <f>NFM!Q96</f>
        <v/>
      </c>
      <c r="R157" s="220" t="str">
        <f>NFM!R96</f>
        <v/>
      </c>
      <c r="S157" s="220" t="str">
        <f>NFM!S96</f>
        <v/>
      </c>
      <c r="T157" s="220" t="str">
        <f>NFM!T96</f>
        <v/>
      </c>
      <c r="U157" s="220" t="str">
        <f>NFM!U96</f>
        <v/>
      </c>
      <c r="V157" s="220" t="str">
        <f>NFM!V96</f>
        <v/>
      </c>
      <c r="W157" s="220" t="str">
        <f>NFM!W96</f>
        <v/>
      </c>
    </row>
    <row r="158" spans="1:23" ht="12" customHeight="1" x14ac:dyDescent="0.3">
      <c r="A158" s="14" t="s">
        <v>43</v>
      </c>
      <c r="B158" s="219" t="str">
        <f>NFM!B97</f>
        <v/>
      </c>
      <c r="C158" s="219" t="str">
        <f>NFM!C97</f>
        <v/>
      </c>
      <c r="D158" s="219" t="str">
        <f>NFM!D97</f>
        <v/>
      </c>
      <c r="E158" s="219" t="str">
        <f>NFM!E97</f>
        <v/>
      </c>
      <c r="F158" s="219" t="str">
        <f>NFM!F97</f>
        <v/>
      </c>
      <c r="G158" s="219" t="str">
        <f>NFM!G97</f>
        <v/>
      </c>
      <c r="H158" s="219" t="str">
        <f>NFM!H97</f>
        <v/>
      </c>
      <c r="I158" s="219" t="str">
        <f>NFM!I97</f>
        <v/>
      </c>
      <c r="J158" s="219" t="str">
        <f>NFM!J97</f>
        <v/>
      </c>
      <c r="K158" s="219" t="str">
        <f>NFM!K97</f>
        <v/>
      </c>
      <c r="L158" s="219" t="str">
        <f>NFM!L97</f>
        <v/>
      </c>
      <c r="M158" s="219" t="str">
        <f>NFM!M97</f>
        <v/>
      </c>
      <c r="N158" s="219" t="str">
        <f>NFM!N97</f>
        <v/>
      </c>
      <c r="O158" s="219" t="str">
        <f>NFM!O97</f>
        <v/>
      </c>
      <c r="P158" s="219" t="str">
        <f>NFM!P97</f>
        <v/>
      </c>
      <c r="Q158" s="219" t="str">
        <f>NFM!Q97</f>
        <v/>
      </c>
      <c r="R158" s="219" t="str">
        <f>NFM!R97</f>
        <v/>
      </c>
      <c r="S158" s="219" t="str">
        <f>NFM!S97</f>
        <v/>
      </c>
      <c r="T158" s="219" t="str">
        <f>NFM!T97</f>
        <v/>
      </c>
      <c r="U158" s="219" t="str">
        <f>NFM!U97</f>
        <v/>
      </c>
      <c r="V158" s="219" t="str">
        <f>NFM!V97</f>
        <v/>
      </c>
      <c r="W158" s="219" t="str">
        <f>NFM!W97</f>
        <v/>
      </c>
    </row>
    <row r="159" spans="1:23" ht="12" customHeight="1" x14ac:dyDescent="0.3">
      <c r="A159" s="14" t="s">
        <v>56</v>
      </c>
      <c r="B159" s="219" t="str">
        <f>NFM!B98</f>
        <v/>
      </c>
      <c r="C159" s="219" t="str">
        <f>NFM!C98</f>
        <v/>
      </c>
      <c r="D159" s="219" t="str">
        <f>NFM!D98</f>
        <v/>
      </c>
      <c r="E159" s="219" t="str">
        <f>NFM!E98</f>
        <v/>
      </c>
      <c r="F159" s="219" t="str">
        <f>NFM!F98</f>
        <v/>
      </c>
      <c r="G159" s="219" t="str">
        <f>NFM!G98</f>
        <v/>
      </c>
      <c r="H159" s="219" t="str">
        <f>NFM!H98</f>
        <v/>
      </c>
      <c r="I159" s="219" t="str">
        <f>NFM!I98</f>
        <v/>
      </c>
      <c r="J159" s="219" t="str">
        <f>NFM!J98</f>
        <v/>
      </c>
      <c r="K159" s="219" t="str">
        <f>NFM!K98</f>
        <v/>
      </c>
      <c r="L159" s="219" t="str">
        <f>NFM!L98</f>
        <v/>
      </c>
      <c r="M159" s="219" t="str">
        <f>NFM!M98</f>
        <v/>
      </c>
      <c r="N159" s="219" t="str">
        <f>NFM!N98</f>
        <v/>
      </c>
      <c r="O159" s="219" t="str">
        <f>NFM!O98</f>
        <v/>
      </c>
      <c r="P159" s="219" t="str">
        <f>NFM!P98</f>
        <v/>
      </c>
      <c r="Q159" s="219" t="str">
        <f>NFM!Q98</f>
        <v/>
      </c>
      <c r="R159" s="219" t="str">
        <f>NFM!R98</f>
        <v/>
      </c>
      <c r="S159" s="219" t="str">
        <f>NFM!S98</f>
        <v/>
      </c>
      <c r="T159" s="219" t="str">
        <f>NFM!T98</f>
        <v/>
      </c>
      <c r="U159" s="219" t="str">
        <f>NFM!U98</f>
        <v/>
      </c>
      <c r="V159" s="219" t="str">
        <f>NFM!V98</f>
        <v/>
      </c>
      <c r="W159" s="219" t="str">
        <f>NFM!W98</f>
        <v/>
      </c>
    </row>
    <row r="160" spans="1:23" ht="12" customHeight="1" x14ac:dyDescent="0.3">
      <c r="A160" s="26" t="s">
        <v>44</v>
      </c>
      <c r="B160" s="221" t="str">
        <f>NFM!B99</f>
        <v/>
      </c>
      <c r="C160" s="221" t="str">
        <f>NFM!C99</f>
        <v/>
      </c>
      <c r="D160" s="221" t="str">
        <f>NFM!D99</f>
        <v/>
      </c>
      <c r="E160" s="221" t="str">
        <f>NFM!E99</f>
        <v/>
      </c>
      <c r="F160" s="221" t="str">
        <f>NFM!F99</f>
        <v/>
      </c>
      <c r="G160" s="221" t="str">
        <f>NFM!G99</f>
        <v/>
      </c>
      <c r="H160" s="221" t="str">
        <f>NFM!H99</f>
        <v/>
      </c>
      <c r="I160" s="221" t="str">
        <f>NFM!I99</f>
        <v/>
      </c>
      <c r="J160" s="221" t="str">
        <f>NFM!J99</f>
        <v/>
      </c>
      <c r="K160" s="221" t="str">
        <f>NFM!K99</f>
        <v/>
      </c>
      <c r="L160" s="221" t="str">
        <f>NFM!L99</f>
        <v/>
      </c>
      <c r="M160" s="221" t="str">
        <f>NFM!M99</f>
        <v/>
      </c>
      <c r="N160" s="221" t="str">
        <f>NFM!N99</f>
        <v/>
      </c>
      <c r="O160" s="221" t="str">
        <f>NFM!O99</f>
        <v/>
      </c>
      <c r="P160" s="221" t="str">
        <f>NFM!P99</f>
        <v/>
      </c>
      <c r="Q160" s="221" t="str">
        <f>NFM!Q99</f>
        <v/>
      </c>
      <c r="R160" s="221" t="str">
        <f>NFM!R99</f>
        <v/>
      </c>
      <c r="S160" s="221" t="str">
        <f>NFM!S99</f>
        <v/>
      </c>
      <c r="T160" s="221" t="str">
        <f>NFM!T99</f>
        <v/>
      </c>
      <c r="U160" s="221" t="str">
        <f>NFM!U99</f>
        <v/>
      </c>
      <c r="V160" s="221" t="str">
        <f>NFM!V99</f>
        <v/>
      </c>
      <c r="W160" s="221" t="str">
        <f>NFM!W99</f>
        <v/>
      </c>
    </row>
    <row r="161" spans="1:23" ht="12" customHeight="1" x14ac:dyDescent="0.3">
      <c r="A161" s="27" t="s">
        <v>81</v>
      </c>
      <c r="B161" s="222" t="str">
        <f>NFM!B100</f>
        <v/>
      </c>
      <c r="C161" s="222" t="str">
        <f>NFM!C100</f>
        <v/>
      </c>
      <c r="D161" s="222" t="str">
        <f>NFM!D100</f>
        <v/>
      </c>
      <c r="E161" s="222" t="str">
        <f>NFM!E100</f>
        <v/>
      </c>
      <c r="F161" s="222" t="str">
        <f>NFM!F100</f>
        <v/>
      </c>
      <c r="G161" s="222" t="str">
        <f>NFM!G100</f>
        <v/>
      </c>
      <c r="H161" s="222" t="str">
        <f>NFM!H100</f>
        <v/>
      </c>
      <c r="I161" s="222" t="str">
        <f>NFM!I100</f>
        <v/>
      </c>
      <c r="J161" s="222" t="str">
        <f>NFM!J100</f>
        <v/>
      </c>
      <c r="K161" s="222" t="str">
        <f>NFM!K100</f>
        <v/>
      </c>
      <c r="L161" s="222" t="str">
        <f>NFM!L100</f>
        <v/>
      </c>
      <c r="M161" s="222" t="str">
        <f>NFM!M100</f>
        <v/>
      </c>
      <c r="N161" s="222" t="str">
        <f>NFM!N100</f>
        <v/>
      </c>
      <c r="O161" s="222" t="str">
        <f>NFM!O100</f>
        <v/>
      </c>
      <c r="P161" s="222" t="str">
        <f>NFM!P100</f>
        <v/>
      </c>
      <c r="Q161" s="222" t="str">
        <f>NFM!Q100</f>
        <v/>
      </c>
      <c r="R161" s="222" t="str">
        <f>NFM!R100</f>
        <v/>
      </c>
      <c r="S161" s="222" t="str">
        <f>NFM!S100</f>
        <v/>
      </c>
      <c r="T161" s="222" t="str">
        <f>NFM!T100</f>
        <v/>
      </c>
      <c r="U161" s="222" t="str">
        <f>NFM!U100</f>
        <v/>
      </c>
      <c r="V161" s="222" t="str">
        <f>NFM!V100</f>
        <v/>
      </c>
      <c r="W161" s="222" t="str">
        <f>NFM!W100</f>
        <v/>
      </c>
    </row>
    <row r="162" spans="1:23" ht="12" customHeight="1" x14ac:dyDescent="0.3">
      <c r="A162" s="14" t="s">
        <v>45</v>
      </c>
      <c r="B162" s="219" t="str">
        <f>NFM!B101</f>
        <v/>
      </c>
      <c r="C162" s="219" t="str">
        <f>NFM!C101</f>
        <v/>
      </c>
      <c r="D162" s="219" t="str">
        <f>NFM!D101</f>
        <v/>
      </c>
      <c r="E162" s="219" t="str">
        <f>NFM!E101</f>
        <v/>
      </c>
      <c r="F162" s="219" t="str">
        <f>NFM!F101</f>
        <v/>
      </c>
      <c r="G162" s="219" t="str">
        <f>NFM!G101</f>
        <v/>
      </c>
      <c r="H162" s="219" t="str">
        <f>NFM!H101</f>
        <v/>
      </c>
      <c r="I162" s="219" t="str">
        <f>NFM!I101</f>
        <v/>
      </c>
      <c r="J162" s="219" t="str">
        <f>NFM!J101</f>
        <v/>
      </c>
      <c r="K162" s="219" t="str">
        <f>NFM!K101</f>
        <v/>
      </c>
      <c r="L162" s="219" t="str">
        <f>NFM!L101</f>
        <v/>
      </c>
      <c r="M162" s="219" t="str">
        <f>NFM!M101</f>
        <v/>
      </c>
      <c r="N162" s="219" t="str">
        <f>NFM!N101</f>
        <v/>
      </c>
      <c r="O162" s="219" t="str">
        <f>NFM!O101</f>
        <v/>
      </c>
      <c r="P162" s="219" t="str">
        <f>NFM!P101</f>
        <v/>
      </c>
      <c r="Q162" s="219" t="str">
        <f>NFM!Q101</f>
        <v/>
      </c>
      <c r="R162" s="219" t="str">
        <f>NFM!R101</f>
        <v/>
      </c>
      <c r="S162" s="219" t="str">
        <f>NFM!S101</f>
        <v/>
      </c>
      <c r="T162" s="219" t="str">
        <f>NFM!T101</f>
        <v/>
      </c>
      <c r="U162" s="219" t="str">
        <f>NFM!U101</f>
        <v/>
      </c>
      <c r="V162" s="219" t="str">
        <f>NFM!V101</f>
        <v/>
      </c>
      <c r="W162" s="219" t="str">
        <f>NFM!W101</f>
        <v/>
      </c>
    </row>
    <row r="163" spans="1:23" ht="12" customHeight="1" x14ac:dyDescent="0.3">
      <c r="A163" s="13" t="s">
        <v>21</v>
      </c>
      <c r="B163" s="220">
        <f>CHI!B100</f>
        <v>1.3411328549609973</v>
      </c>
      <c r="C163" s="220">
        <f>CHI!C100</f>
        <v>1.360914511243436</v>
      </c>
      <c r="D163" s="220">
        <f>CHI!D100</f>
        <v>1.2879633148208207</v>
      </c>
      <c r="E163" s="220">
        <f>CHI!E100</f>
        <v>1.3392926385684805</v>
      </c>
      <c r="F163" s="220">
        <f>CHI!F100</f>
        <v>1.3094783814617337</v>
      </c>
      <c r="G163" s="220">
        <f>CHI!G100</f>
        <v>1.2023008149031027</v>
      </c>
      <c r="H163" s="220">
        <f>CHI!H100</f>
        <v>1.1511063810258102</v>
      </c>
      <c r="I163" s="220">
        <f>CHI!I100</f>
        <v>1.0800673465711714</v>
      </c>
      <c r="J163" s="220">
        <f>CHI!J100</f>
        <v>1.1571450880327019</v>
      </c>
      <c r="K163" s="220">
        <f>CHI!K100</f>
        <v>1.1892800935925116</v>
      </c>
      <c r="L163" s="220">
        <f>CHI!L100</f>
        <v>1.2554936232526135</v>
      </c>
      <c r="M163" s="220">
        <f>CHI!M100</f>
        <v>1.3056812256218591</v>
      </c>
      <c r="N163" s="220">
        <f>CHI!N100</f>
        <v>1.2405944100667805</v>
      </c>
      <c r="O163" s="220">
        <f>CHI!O100</f>
        <v>1.2566290067001595</v>
      </c>
      <c r="P163" s="220">
        <f>CHI!P100</f>
        <v>1.3008777007643291</v>
      </c>
      <c r="Q163" s="220">
        <f>CHI!Q100</f>
        <v>1.2721127524455424</v>
      </c>
      <c r="R163" s="220">
        <f>CHI!R100</f>
        <v>1.1019415323840089</v>
      </c>
      <c r="S163" s="220">
        <f>CHI!S100</f>
        <v>1.0719671334476031</v>
      </c>
      <c r="T163" s="220">
        <f>CHI!T100</f>
        <v>1.0173861054932305</v>
      </c>
      <c r="U163" s="220">
        <f>CHI!U100</f>
        <v>1.0197897674690435</v>
      </c>
      <c r="V163" s="220">
        <f>CHI!V100</f>
        <v>0.98268756730808537</v>
      </c>
      <c r="W163" s="220">
        <f>CHI!W100</f>
        <v>1.1187587372431371</v>
      </c>
    </row>
    <row r="164" spans="1:23" ht="12" customHeight="1" x14ac:dyDescent="0.3">
      <c r="A164" s="14" t="s">
        <v>89</v>
      </c>
      <c r="B164" s="219" t="str">
        <f>CHI!B101</f>
        <v/>
      </c>
      <c r="C164" s="219" t="str">
        <f>CHI!C101</f>
        <v/>
      </c>
      <c r="D164" s="219" t="str">
        <f>CHI!D101</f>
        <v/>
      </c>
      <c r="E164" s="219" t="str">
        <f>CHI!E101</f>
        <v/>
      </c>
      <c r="F164" s="219" t="str">
        <f>CHI!F101</f>
        <v/>
      </c>
      <c r="G164" s="219" t="str">
        <f>CHI!G101</f>
        <v/>
      </c>
      <c r="H164" s="219" t="str">
        <f>CHI!H101</f>
        <v/>
      </c>
      <c r="I164" s="219" t="str">
        <f>CHI!I101</f>
        <v/>
      </c>
      <c r="J164" s="219" t="str">
        <f>CHI!J101</f>
        <v/>
      </c>
      <c r="K164" s="219" t="str">
        <f>CHI!K101</f>
        <v/>
      </c>
      <c r="L164" s="219" t="str">
        <f>CHI!L101</f>
        <v/>
      </c>
      <c r="M164" s="219" t="str">
        <f>CHI!M101</f>
        <v/>
      </c>
      <c r="N164" s="219" t="str">
        <f>CHI!N101</f>
        <v/>
      </c>
      <c r="O164" s="219" t="str">
        <f>CHI!O101</f>
        <v/>
      </c>
      <c r="P164" s="219" t="str">
        <f>CHI!P101</f>
        <v/>
      </c>
      <c r="Q164" s="219" t="str">
        <f>CHI!Q101</f>
        <v/>
      </c>
      <c r="R164" s="219" t="str">
        <f>CHI!R101</f>
        <v/>
      </c>
      <c r="S164" s="219" t="str">
        <f>CHI!S101</f>
        <v/>
      </c>
      <c r="T164" s="219" t="str">
        <f>CHI!T101</f>
        <v/>
      </c>
      <c r="U164" s="219" t="str">
        <f>CHI!U101</f>
        <v/>
      </c>
      <c r="V164" s="219" t="str">
        <f>CHI!V101</f>
        <v/>
      </c>
      <c r="W164" s="219" t="str">
        <f>CHI!W101</f>
        <v/>
      </c>
    </row>
    <row r="165" spans="1:23" ht="12" customHeight="1" x14ac:dyDescent="0.3">
      <c r="A165" s="14" t="s">
        <v>47</v>
      </c>
      <c r="B165" s="219">
        <f>CHI!B102</f>
        <v>1.4283214904779724</v>
      </c>
      <c r="C165" s="219">
        <f>CHI!C102</f>
        <v>1.4512252709923938</v>
      </c>
      <c r="D165" s="219">
        <f>CHI!D102</f>
        <v>1.3697342462139748</v>
      </c>
      <c r="E165" s="219">
        <f>CHI!E102</f>
        <v>1.4368185352835963</v>
      </c>
      <c r="F165" s="219">
        <f>CHI!F102</f>
        <v>1.4155735913978171</v>
      </c>
      <c r="G165" s="219">
        <f>CHI!G102</f>
        <v>1.3076064869543627</v>
      </c>
      <c r="H165" s="219">
        <f>CHI!H102</f>
        <v>1.2540493624537361</v>
      </c>
      <c r="I165" s="219">
        <f>CHI!I102</f>
        <v>1.1801131034661403</v>
      </c>
      <c r="J165" s="219">
        <f>CHI!J102</f>
        <v>1.2545122816081462</v>
      </c>
      <c r="K165" s="219">
        <f>CHI!K102</f>
        <v>1.2946084847996726</v>
      </c>
      <c r="L165" s="219">
        <f>CHI!L102</f>
        <v>1.3163086737022933</v>
      </c>
      <c r="M165" s="219">
        <f>CHI!M102</f>
        <v>1.3604469155274048</v>
      </c>
      <c r="N165" s="219">
        <f>CHI!N102</f>
        <v>1.3005079198632779</v>
      </c>
      <c r="O165" s="219">
        <f>CHI!O102</f>
        <v>1.3436605714785745</v>
      </c>
      <c r="P165" s="219">
        <f>CHI!P102</f>
        <v>1.4125737971291752</v>
      </c>
      <c r="Q165" s="219">
        <f>CHI!Q102</f>
        <v>1.4001079089851254</v>
      </c>
      <c r="R165" s="219">
        <f>CHI!R102</f>
        <v>1.1879491132106932</v>
      </c>
      <c r="S165" s="219">
        <f>CHI!S102</f>
        <v>1.1546913254945199</v>
      </c>
      <c r="T165" s="219">
        <f>CHI!T102</f>
        <v>1.1029874221022391</v>
      </c>
      <c r="U165" s="219">
        <f>CHI!U102</f>
        <v>1.1002584831933486</v>
      </c>
      <c r="V165" s="219">
        <f>CHI!V102</f>
        <v>1.052496468897608</v>
      </c>
      <c r="W165" s="219">
        <f>CHI!W102</f>
        <v>1.1868530016291572</v>
      </c>
    </row>
    <row r="166" spans="1:23" ht="12" customHeight="1" x14ac:dyDescent="0.3">
      <c r="A166" s="14" t="s">
        <v>48</v>
      </c>
      <c r="B166" s="219">
        <f>CHI!B103</f>
        <v>1.0030968735835781</v>
      </c>
      <c r="C166" s="219">
        <f>CHI!C103</f>
        <v>1.032801078126921</v>
      </c>
      <c r="D166" s="219">
        <f>CHI!D103</f>
        <v>0.95491674665651671</v>
      </c>
      <c r="E166" s="219">
        <f>CHI!E103</f>
        <v>1.0245459780969222</v>
      </c>
      <c r="F166" s="219">
        <f>CHI!F103</f>
        <v>0.98403505398865621</v>
      </c>
      <c r="G166" s="219">
        <f>CHI!G103</f>
        <v>0.88537428257753625</v>
      </c>
      <c r="H166" s="219">
        <f>CHI!H103</f>
        <v>0.84438802761154974</v>
      </c>
      <c r="I166" s="219">
        <f>CHI!I103</f>
        <v>0.79057273504419545</v>
      </c>
      <c r="J166" s="219">
        <f>CHI!J103</f>
        <v>0.85934603214671779</v>
      </c>
      <c r="K166" s="219">
        <f>CHI!K103</f>
        <v>0.91263706290301883</v>
      </c>
      <c r="L166" s="219">
        <f>CHI!L103</f>
        <v>1.1337938053957026</v>
      </c>
      <c r="M166" s="219">
        <f>CHI!M103</f>
        <v>1.1798728843686577</v>
      </c>
      <c r="N166" s="219">
        <f>CHI!N103</f>
        <v>1.0724896932371268</v>
      </c>
      <c r="O166" s="219">
        <f>CHI!O103</f>
        <v>1.0216595122789687</v>
      </c>
      <c r="P166" s="219">
        <f>CHI!P103</f>
        <v>0.98356792906124224</v>
      </c>
      <c r="Q166" s="219">
        <f>CHI!Q103</f>
        <v>0.91444314396141435</v>
      </c>
      <c r="R166" s="219">
        <f>CHI!R103</f>
        <v>0.87441708949605157</v>
      </c>
      <c r="S166" s="219">
        <f>CHI!S103</f>
        <v>0.84084820204301924</v>
      </c>
      <c r="T166" s="219">
        <f>CHI!T103</f>
        <v>0.80986326916169948</v>
      </c>
      <c r="U166" s="219">
        <f>CHI!U103</f>
        <v>0.83363386328885458</v>
      </c>
      <c r="V166" s="219">
        <f>CHI!V103</f>
        <v>0.82790110648440596</v>
      </c>
      <c r="W166" s="219">
        <f>CHI!W103</f>
        <v>0.96044269937081728</v>
      </c>
    </row>
    <row r="167" spans="1:23" ht="12" customHeight="1" x14ac:dyDescent="0.3">
      <c r="A167" s="13" t="s">
        <v>22</v>
      </c>
      <c r="B167" s="220">
        <f>NMM!B76</f>
        <v>5.6084046013339162</v>
      </c>
      <c r="C167" s="220">
        <f>NMM!C76</f>
        <v>5.6257224910725121</v>
      </c>
      <c r="D167" s="220">
        <f>NMM!D76</f>
        <v>5.8069629845268089</v>
      </c>
      <c r="E167" s="220">
        <f>NMM!E76</f>
        <v>5.4724603961254221</v>
      </c>
      <c r="F167" s="220">
        <f>NMM!F76</f>
        <v>5.5517476180304044</v>
      </c>
      <c r="G167" s="220">
        <f>NMM!G76</f>
        <v>5.4281886841142226</v>
      </c>
      <c r="H167" s="220">
        <f>NMM!H76</f>
        <v>5.4264608492626341</v>
      </c>
      <c r="I167" s="220">
        <f>NMM!I76</f>
        <v>5.3512608970847086</v>
      </c>
      <c r="J167" s="220">
        <f>NMM!J76</f>
        <v>5.4302904705643584</v>
      </c>
      <c r="K167" s="220">
        <f>NMM!K76</f>
        <v>4.891321720097852</v>
      </c>
      <c r="L167" s="220">
        <f>NMM!L76</f>
        <v>4.7026575820366494</v>
      </c>
      <c r="M167" s="220">
        <f>NMM!M76</f>
        <v>4.9310099391973994</v>
      </c>
      <c r="N167" s="220">
        <f>NMM!N76</f>
        <v>4.7723364620778721</v>
      </c>
      <c r="O167" s="220">
        <f>NMM!O76</f>
        <v>4.893504097347777</v>
      </c>
      <c r="P167" s="220">
        <f>NMM!P76</f>
        <v>5.0181475863080687</v>
      </c>
      <c r="Q167" s="220">
        <f>NMM!Q76</f>
        <v>5.063661624015471</v>
      </c>
      <c r="R167" s="220">
        <f>NMM!R76</f>
        <v>5.1629489214376392</v>
      </c>
      <c r="S167" s="220">
        <f>NMM!S76</f>
        <v>5.1332201565101947</v>
      </c>
      <c r="T167" s="220">
        <f>NMM!T76</f>
        <v>4.8696974772131982</v>
      </c>
      <c r="U167" s="220">
        <f>NMM!U76</f>
        <v>4.8804133609824687</v>
      </c>
      <c r="V167" s="220">
        <f>NMM!V76</f>
        <v>4.9397454080456633</v>
      </c>
      <c r="W167" s="220">
        <f>NMM!W76</f>
        <v>4.8866137218414627</v>
      </c>
    </row>
    <row r="168" spans="1:23" ht="12" customHeight="1" x14ac:dyDescent="0.3">
      <c r="A168" s="14" t="s">
        <v>49</v>
      </c>
      <c r="B168" s="219">
        <f>NMM!B77</f>
        <v>11.807307012761404</v>
      </c>
      <c r="C168" s="219">
        <f>NMM!C77</f>
        <v>10.855321227469926</v>
      </c>
      <c r="D168" s="219">
        <f>NMM!D77</f>
        <v>11.474347729201131</v>
      </c>
      <c r="E168" s="219">
        <f>NMM!E77</f>
        <v>10.972150775720152</v>
      </c>
      <c r="F168" s="219">
        <f>NMM!F77</f>
        <v>10.777199569559349</v>
      </c>
      <c r="G168" s="219">
        <f>NMM!G77</f>
        <v>11.160683999393443</v>
      </c>
      <c r="H168" s="219">
        <f>NMM!H77</f>
        <v>9.3200583649761235</v>
      </c>
      <c r="I168" s="219">
        <f>NMM!I77</f>
        <v>9.7501345614817083</v>
      </c>
      <c r="J168" s="219">
        <f>NMM!J77</f>
        <v>8.6565450422635823</v>
      </c>
      <c r="K168" s="219">
        <f>NMM!K77</f>
        <v>8.9281946232250622</v>
      </c>
      <c r="L168" s="219">
        <f>NMM!L77</f>
        <v>8.4998540528575983</v>
      </c>
      <c r="M168" s="219">
        <f>NMM!M77</f>
        <v>9.0885930760988671</v>
      </c>
      <c r="N168" s="219">
        <f>NMM!N77</f>
        <v>8.9177394270408179</v>
      </c>
      <c r="O168" s="219">
        <f>NMM!O77</f>
        <v>8.8231257205211335</v>
      </c>
      <c r="P168" s="219">
        <f>NMM!P77</f>
        <v>8.8206706781600595</v>
      </c>
      <c r="Q168" s="219">
        <f>NMM!Q77</f>
        <v>8.7276074287678149</v>
      </c>
      <c r="R168" s="219">
        <f>NMM!R77</f>
        <v>8.8449245384353912</v>
      </c>
      <c r="S168" s="219">
        <f>NMM!S77</f>
        <v>9.2126755376425624</v>
      </c>
      <c r="T168" s="219">
        <f>NMM!T77</f>
        <v>9.1844265858741547</v>
      </c>
      <c r="U168" s="219">
        <f>NMM!U77</f>
        <v>8.8276983166268455</v>
      </c>
      <c r="V168" s="219">
        <f>NMM!V77</f>
        <v>9.3051561897526334</v>
      </c>
      <c r="W168" s="219">
        <f>NMM!W77</f>
        <v>9.2006523074521329</v>
      </c>
    </row>
    <row r="169" spans="1:23" ht="12" customHeight="1" x14ac:dyDescent="0.3">
      <c r="A169" s="14" t="s">
        <v>50</v>
      </c>
      <c r="B169" s="219">
        <f>NMM!B78</f>
        <v>3.2912998743405506</v>
      </c>
      <c r="C169" s="219">
        <f>NMM!C78</f>
        <v>3.2809574366858016</v>
      </c>
      <c r="D169" s="219">
        <f>NMM!D78</f>
        <v>3.2410659371980115</v>
      </c>
      <c r="E169" s="219">
        <f>NMM!E78</f>
        <v>3.2015879941027636</v>
      </c>
      <c r="F169" s="219">
        <f>NMM!F78</f>
        <v>3.20593132143701</v>
      </c>
      <c r="G169" s="219">
        <f>NMM!G78</f>
        <v>3.1810715825559548</v>
      </c>
      <c r="H169" s="219">
        <f>NMM!H78</f>
        <v>3.3034983573912169</v>
      </c>
      <c r="I169" s="219">
        <f>NMM!I78</f>
        <v>3.2641790791697698</v>
      </c>
      <c r="J169" s="219">
        <f>NMM!J78</f>
        <v>3.1766146282782204</v>
      </c>
      <c r="K169" s="219">
        <f>NMM!K78</f>
        <v>2.9739644203977362</v>
      </c>
      <c r="L169" s="219">
        <f>NMM!L78</f>
        <v>2.987521508234313</v>
      </c>
      <c r="M169" s="219">
        <f>NMM!M78</f>
        <v>2.9870299521261034</v>
      </c>
      <c r="N169" s="219">
        <f>NMM!N78</f>
        <v>2.8355054636054495</v>
      </c>
      <c r="O169" s="219">
        <f>NMM!O78</f>
        <v>2.8794398522893911</v>
      </c>
      <c r="P169" s="219">
        <f>NMM!P78</f>
        <v>2.9594881129067936</v>
      </c>
      <c r="Q169" s="219">
        <f>NMM!Q78</f>
        <v>2.8806568021642387</v>
      </c>
      <c r="R169" s="219">
        <f>NMM!R78</f>
        <v>2.9109746688411349</v>
      </c>
      <c r="S169" s="219">
        <f>NMM!S78</f>
        <v>2.8976713233996021</v>
      </c>
      <c r="T169" s="219">
        <f>NMM!T78</f>
        <v>2.8239335622672082</v>
      </c>
      <c r="U169" s="219">
        <f>NMM!U78</f>
        <v>2.8200989542115034</v>
      </c>
      <c r="V169" s="219">
        <f>NMM!V78</f>
        <v>2.7750215113055718</v>
      </c>
      <c r="W169" s="219">
        <f>NMM!W78</f>
        <v>2.7640191996815386</v>
      </c>
    </row>
    <row r="170" spans="1:23" ht="12" customHeight="1" x14ac:dyDescent="0.3">
      <c r="A170" s="14" t="s">
        <v>58</v>
      </c>
      <c r="B170" s="219">
        <f>NMM!B79</f>
        <v>2.8347449099297037</v>
      </c>
      <c r="C170" s="219">
        <f>NMM!C79</f>
        <v>2.7563428884531929</v>
      </c>
      <c r="D170" s="219">
        <f>NMM!D79</f>
        <v>2.7090448543722832</v>
      </c>
      <c r="E170" s="219">
        <f>NMM!E79</f>
        <v>2.7719720551684457</v>
      </c>
      <c r="F170" s="219">
        <f>NMM!F79</f>
        <v>2.8202544183621638</v>
      </c>
      <c r="G170" s="219">
        <f>NMM!G79</f>
        <v>2.8237792649567806</v>
      </c>
      <c r="H170" s="219">
        <f>NMM!H79</f>
        <v>2.6892186219383727</v>
      </c>
      <c r="I170" s="219">
        <f>NMM!I79</f>
        <v>2.7258743754584245</v>
      </c>
      <c r="J170" s="219">
        <f>NMM!J79</f>
        <v>2.5812859486080719</v>
      </c>
      <c r="K170" s="219">
        <f>NMM!K79</f>
        <v>2.3993146561341194</v>
      </c>
      <c r="L170" s="219">
        <f>NMM!L79</f>
        <v>2.4100652208311599</v>
      </c>
      <c r="M170" s="219">
        <f>NMM!M79</f>
        <v>2.4226182143456616</v>
      </c>
      <c r="N170" s="219">
        <f>NMM!N79</f>
        <v>2.2522549670426986</v>
      </c>
      <c r="O170" s="219">
        <f>NMM!O79</f>
        <v>2.1656381148950228</v>
      </c>
      <c r="P170" s="219">
        <f>NMM!P79</f>
        <v>2.2059002949264435</v>
      </c>
      <c r="Q170" s="219">
        <f>NMM!Q79</f>
        <v>2.2478956271246466</v>
      </c>
      <c r="R170" s="219">
        <f>NMM!R79</f>
        <v>2.2698501057315359</v>
      </c>
      <c r="S170" s="219">
        <f>NMM!S79</f>
        <v>2.3439903247420273</v>
      </c>
      <c r="T170" s="219">
        <f>NMM!T79</f>
        <v>2.4145327020067913</v>
      </c>
      <c r="U170" s="219">
        <f>NMM!U79</f>
        <v>2.4128753629271622</v>
      </c>
      <c r="V170" s="219">
        <f>NMM!V79</f>
        <v>2.4791620558774166</v>
      </c>
      <c r="W170" s="219">
        <f>NMM!W79</f>
        <v>2.5429116632436721</v>
      </c>
    </row>
    <row r="171" spans="1:23" ht="12" customHeight="1" x14ac:dyDescent="0.3">
      <c r="A171" s="13" t="s">
        <v>23</v>
      </c>
      <c r="B171" s="220">
        <f>PPA!B74</f>
        <v>1.2195022458290887</v>
      </c>
      <c r="C171" s="220">
        <f>PPA!C74</f>
        <v>1.2608843032143475</v>
      </c>
      <c r="D171" s="220">
        <f>PPA!D74</f>
        <v>1.1983536071777372</v>
      </c>
      <c r="E171" s="220">
        <f>PPA!E74</f>
        <v>1.2146720652383485</v>
      </c>
      <c r="F171" s="220">
        <f>PPA!F74</f>
        <v>1.1906875376358665</v>
      </c>
      <c r="G171" s="220">
        <f>PPA!G74</f>
        <v>1.2796263271405055</v>
      </c>
      <c r="H171" s="220">
        <f>PPA!H74</f>
        <v>1.2556847844250867</v>
      </c>
      <c r="I171" s="220">
        <f>PPA!I74</f>
        <v>1.1777883183472637</v>
      </c>
      <c r="J171" s="220">
        <f>PPA!J74</f>
        <v>0.85806521106552525</v>
      </c>
      <c r="K171" s="220">
        <f>PPA!K74</f>
        <v>0.76922617496532608</v>
      </c>
      <c r="L171" s="220">
        <f>PPA!L74</f>
        <v>0.81828645376820985</v>
      </c>
      <c r="M171" s="220">
        <f>PPA!M74</f>
        <v>0.79319793670164351</v>
      </c>
      <c r="N171" s="220">
        <f>PPA!N74</f>
        <v>1.0052136428394649</v>
      </c>
      <c r="O171" s="220">
        <f>PPA!O74</f>
        <v>1.0227219218602053</v>
      </c>
      <c r="P171" s="220">
        <f>PPA!P74</f>
        <v>1.1721411572324223</v>
      </c>
      <c r="Q171" s="220">
        <f>PPA!Q74</f>
        <v>1.2013098136109872</v>
      </c>
      <c r="R171" s="220">
        <f>PPA!R74</f>
        <v>1.1005681647700742</v>
      </c>
      <c r="S171" s="220">
        <f>PPA!S74</f>
        <v>1.0601511084009936</v>
      </c>
      <c r="T171" s="220">
        <f>PPA!T74</f>
        <v>1.0483014524500935</v>
      </c>
      <c r="U171" s="220">
        <f>PPA!U74</f>
        <v>0.99036478278117268</v>
      </c>
      <c r="V171" s="220">
        <f>PPA!V74</f>
        <v>0.86478316739802019</v>
      </c>
      <c r="W171" s="220">
        <f>PPA!W74</f>
        <v>0.80920256397892776</v>
      </c>
    </row>
    <row r="172" spans="1:23" ht="12" customHeight="1" x14ac:dyDescent="0.3">
      <c r="A172" s="14" t="s">
        <v>52</v>
      </c>
      <c r="B172" s="219" t="str">
        <f>PPA!B75</f>
        <v/>
      </c>
      <c r="C172" s="219" t="str">
        <f>PPA!C75</f>
        <v/>
      </c>
      <c r="D172" s="219" t="str">
        <f>PPA!D75</f>
        <v/>
      </c>
      <c r="E172" s="219" t="str">
        <f>PPA!E75</f>
        <v/>
      </c>
      <c r="F172" s="219" t="str">
        <f>PPA!F75</f>
        <v/>
      </c>
      <c r="G172" s="219" t="str">
        <f>PPA!G75</f>
        <v/>
      </c>
      <c r="H172" s="219" t="str">
        <f>PPA!H75</f>
        <v/>
      </c>
      <c r="I172" s="219" t="str">
        <f>PPA!I75</f>
        <v/>
      </c>
      <c r="J172" s="219">
        <f>PPA!J75</f>
        <v>0.61106708818012756</v>
      </c>
      <c r="K172" s="219">
        <f>PPA!K75</f>
        <v>0.59871471727758685</v>
      </c>
      <c r="L172" s="219">
        <f>PPA!L75</f>
        <v>0.65722326439690149</v>
      </c>
      <c r="M172" s="219">
        <f>PPA!M75</f>
        <v>0.62895037236723983</v>
      </c>
      <c r="N172" s="219">
        <f>PPA!N75</f>
        <v>0.83158456536817915</v>
      </c>
      <c r="O172" s="219">
        <f>PPA!O75</f>
        <v>0.6940311414495971</v>
      </c>
      <c r="P172" s="219">
        <f>PPA!P75</f>
        <v>0.79535932275281662</v>
      </c>
      <c r="Q172" s="219">
        <f>PPA!Q75</f>
        <v>0.79173171357258687</v>
      </c>
      <c r="R172" s="219">
        <f>PPA!R75</f>
        <v>0.69120575376367932</v>
      </c>
      <c r="S172" s="219">
        <f>PPA!S75</f>
        <v>0.6870164065352069</v>
      </c>
      <c r="T172" s="219">
        <f>PPA!T75</f>
        <v>0.66695533282204822</v>
      </c>
      <c r="U172" s="219">
        <f>PPA!U75</f>
        <v>0.6219677347442274</v>
      </c>
      <c r="V172" s="219">
        <f>PPA!V75</f>
        <v>0.54384542504287625</v>
      </c>
      <c r="W172" s="219">
        <f>PPA!W75</f>
        <v>0.48877138321757901</v>
      </c>
    </row>
    <row r="173" spans="1:23" ht="12" customHeight="1" x14ac:dyDescent="0.3">
      <c r="A173" s="14" t="s">
        <v>59</v>
      </c>
      <c r="B173" s="219">
        <f>PPA!B76</f>
        <v>1.3618234335627206</v>
      </c>
      <c r="C173" s="219">
        <f>PPA!C76</f>
        <v>1.4066547236084594</v>
      </c>
      <c r="D173" s="219">
        <f>PPA!D76</f>
        <v>1.3384914349053851</v>
      </c>
      <c r="E173" s="219">
        <f>PPA!E76</f>
        <v>1.3557349103886918</v>
      </c>
      <c r="F173" s="219">
        <f>PPA!F76</f>
        <v>1.3299650512850056</v>
      </c>
      <c r="G173" s="219">
        <f>PPA!G76</f>
        <v>1.4268470371857578</v>
      </c>
      <c r="H173" s="219">
        <f>PPA!H76</f>
        <v>1.4017762366153605</v>
      </c>
      <c r="I173" s="219">
        <f>PPA!I76</f>
        <v>1.3175105107157086</v>
      </c>
      <c r="J173" s="219">
        <f>PPA!J76</f>
        <v>0.96554424122158089</v>
      </c>
      <c r="K173" s="219">
        <f>PPA!K76</f>
        <v>0.85539508860286784</v>
      </c>
      <c r="L173" s="219">
        <f>PPA!L76</f>
        <v>0.90914977094461102</v>
      </c>
      <c r="M173" s="219">
        <f>PPA!M76</f>
        <v>0.87929566406524229</v>
      </c>
      <c r="N173" s="219">
        <f>PPA!N76</f>
        <v>1.1190819103319103</v>
      </c>
      <c r="O173" s="219">
        <f>PPA!O76</f>
        <v>1.129721476452485</v>
      </c>
      <c r="P173" s="219">
        <f>PPA!P76</f>
        <v>1.3035692631878559</v>
      </c>
      <c r="Q173" s="219">
        <f>PPA!Q76</f>
        <v>1.3517805954629172</v>
      </c>
      <c r="R173" s="219">
        <f>PPA!R76</f>
        <v>1.2879739287217729</v>
      </c>
      <c r="S173" s="219">
        <f>PPA!S76</f>
        <v>1.2111479174068669</v>
      </c>
      <c r="T173" s="219">
        <f>PPA!T76</f>
        <v>1.1752877038692191</v>
      </c>
      <c r="U173" s="219">
        <f>PPA!U76</f>
        <v>1.1076262428959063</v>
      </c>
      <c r="V173" s="219">
        <f>PPA!V76</f>
        <v>0.95712902793955357</v>
      </c>
      <c r="W173" s="219">
        <f>PPA!W76</f>
        <v>0.89714548963486751</v>
      </c>
    </row>
    <row r="174" spans="1:23" ht="12" customHeight="1" x14ac:dyDescent="0.3">
      <c r="A174" s="14" t="s">
        <v>60</v>
      </c>
      <c r="B174" s="219">
        <f>PPA!B77</f>
        <v>5.388468232981606E-2</v>
      </c>
      <c r="C174" s="219">
        <f>PPA!C77</f>
        <v>6.7017353705343563E-2</v>
      </c>
      <c r="D174" s="219">
        <f>PPA!D77</f>
        <v>5.0617870066674259E-2</v>
      </c>
      <c r="E174" s="219">
        <f>PPA!E77</f>
        <v>5.9360389705139217E-2</v>
      </c>
      <c r="F174" s="219">
        <f>PPA!F77</f>
        <v>4.9997815359310686E-2</v>
      </c>
      <c r="G174" s="219">
        <f>PPA!G77</f>
        <v>7.3881433690403966E-2</v>
      </c>
      <c r="H174" s="219">
        <f>PPA!H77</f>
        <v>5.9188568634603818E-2</v>
      </c>
      <c r="I174" s="219">
        <f>PPA!I77</f>
        <v>3.3456655375921442E-2</v>
      </c>
      <c r="J174" s="219">
        <f>PPA!J77</f>
        <v>7.7485112451518859E-2</v>
      </c>
      <c r="K174" s="219">
        <f>PPA!K77</f>
        <v>0.13550970677449278</v>
      </c>
      <c r="L174" s="219">
        <f>PPA!L77</f>
        <v>0.16887010646175205</v>
      </c>
      <c r="M174" s="219">
        <f>PPA!M77</f>
        <v>0.15546679106885314</v>
      </c>
      <c r="N174" s="219">
        <f>PPA!N77</f>
        <v>0.21472729270512214</v>
      </c>
      <c r="O174" s="219">
        <f>PPA!O77</f>
        <v>6.2823699078381229E-2</v>
      </c>
      <c r="P174" s="219">
        <f>PPA!P77</f>
        <v>6.4181488769217518E-2</v>
      </c>
      <c r="Q174" s="219">
        <f>PPA!Q77</f>
        <v>4.9195807963210589E-2</v>
      </c>
      <c r="R174" s="219">
        <f>PPA!R77</f>
        <v>2.5158922467338581E-2</v>
      </c>
      <c r="S174" s="219">
        <f>PPA!S77</f>
        <v>3.5618554741903563E-2</v>
      </c>
      <c r="T174" s="219">
        <f>PPA!T77</f>
        <v>3.4498223142497259E-2</v>
      </c>
      <c r="U174" s="219">
        <f>PPA!U77</f>
        <v>2.9095919896123149E-2</v>
      </c>
      <c r="V174" s="219">
        <f>PPA!V77</f>
        <v>2.6765755505842391E-2</v>
      </c>
      <c r="W174" s="219">
        <f>PPA!W77</f>
        <v>1.8718209079231503E-2</v>
      </c>
    </row>
    <row r="175" spans="1:23" ht="12" customHeight="1" x14ac:dyDescent="0.3">
      <c r="A175" s="15" t="s">
        <v>61</v>
      </c>
      <c r="B175" s="223">
        <f>FBT!B$38</f>
        <v>1.9074468446927746</v>
      </c>
      <c r="C175" s="223">
        <f>FBT!C$38</f>
        <v>1.92171884131719</v>
      </c>
      <c r="D175" s="223">
        <f>FBT!D$38</f>
        <v>1.8709395500266439</v>
      </c>
      <c r="E175" s="223">
        <f>FBT!E$38</f>
        <v>1.8159173087262277</v>
      </c>
      <c r="F175" s="223">
        <f>FBT!F$38</f>
        <v>1.8224074899170164</v>
      </c>
      <c r="G175" s="223">
        <f>FBT!G$38</f>
        <v>1.7724500575511219</v>
      </c>
      <c r="H175" s="223">
        <f>FBT!H$38</f>
        <v>1.8430373004799048</v>
      </c>
      <c r="I175" s="223">
        <f>FBT!I$38</f>
        <v>1.7724661459991375</v>
      </c>
      <c r="J175" s="223">
        <f>FBT!J$38</f>
        <v>1.8033406860918639</v>
      </c>
      <c r="K175" s="223">
        <f>FBT!K$38</f>
        <v>1.7023432013680992</v>
      </c>
      <c r="L175" s="223">
        <f>FBT!L$38</f>
        <v>1.7590795475676992</v>
      </c>
      <c r="M175" s="223">
        <f>FBT!M$38</f>
        <v>1.680003125667255</v>
      </c>
      <c r="N175" s="223">
        <f>FBT!N$38</f>
        <v>1.5757900041789707</v>
      </c>
      <c r="O175" s="223">
        <f>FBT!O$38</f>
        <v>1.5410987846511091</v>
      </c>
      <c r="P175" s="223">
        <f>FBT!P$38</f>
        <v>1.5681579730489383</v>
      </c>
      <c r="Q175" s="223">
        <f>FBT!Q$38</f>
        <v>1.5344211236000003</v>
      </c>
      <c r="R175" s="223">
        <f>FBT!R$38</f>
        <v>1.4897196371629606</v>
      </c>
      <c r="S175" s="223">
        <f>FBT!S$38</f>
        <v>1.5646128458712445</v>
      </c>
      <c r="T175" s="223">
        <f>FBT!T$38</f>
        <v>1.5067291103080385</v>
      </c>
      <c r="U175" s="223">
        <f>FBT!U$38</f>
        <v>1.458710212312329</v>
      </c>
      <c r="V175" s="223">
        <f>FBT!V$38</f>
        <v>1.4378201658289504</v>
      </c>
      <c r="W175" s="223">
        <f>FBT!W$38</f>
        <v>1.4636096449399623</v>
      </c>
    </row>
    <row r="176" spans="1:23" ht="12" customHeight="1" x14ac:dyDescent="0.3">
      <c r="A176" s="12" t="s">
        <v>62</v>
      </c>
      <c r="B176" s="219">
        <f>TRE!B$38</f>
        <v>1.0738772885730619</v>
      </c>
      <c r="C176" s="219">
        <f>TRE!C$38</f>
        <v>1.2269610812683331</v>
      </c>
      <c r="D176" s="219">
        <f>TRE!D$38</f>
        <v>1.1288999927678511</v>
      </c>
      <c r="E176" s="219">
        <f>TRE!E$38</f>
        <v>1.2976558729975454</v>
      </c>
      <c r="F176" s="219">
        <f>TRE!F$38</f>
        <v>1.270504013381397</v>
      </c>
      <c r="G176" s="219">
        <f>TRE!G$38</f>
        <v>1.2705503949685615</v>
      </c>
      <c r="H176" s="219">
        <f>TRE!H$38</f>
        <v>1.1509883832851868</v>
      </c>
      <c r="I176" s="219">
        <f>TRE!I$38</f>
        <v>1.1217300723204895</v>
      </c>
      <c r="J176" s="219">
        <f>TRE!J$38</f>
        <v>0.97482760821728176</v>
      </c>
      <c r="K176" s="219">
        <f>TRE!K$38</f>
        <v>0.98860611199267767</v>
      </c>
      <c r="L176" s="219">
        <f>TRE!L$38</f>
        <v>1.0344618320149406</v>
      </c>
      <c r="M176" s="219">
        <f>TRE!M$38</f>
        <v>0.92628149826794492</v>
      </c>
      <c r="N176" s="219">
        <f>TRE!N$38</f>
        <v>0.80146013707128272</v>
      </c>
      <c r="O176" s="219">
        <f>TRE!O$38</f>
        <v>0.63720052394744109</v>
      </c>
      <c r="P176" s="219">
        <f>TRE!P$38</f>
        <v>0.96736254872613558</v>
      </c>
      <c r="Q176" s="219">
        <f>TRE!Q$38</f>
        <v>0.95625233552779765</v>
      </c>
      <c r="R176" s="219">
        <f>TRE!R$38</f>
        <v>0.86253518937656881</v>
      </c>
      <c r="S176" s="219">
        <f>TRE!S$38</f>
        <v>0.88847641368881225</v>
      </c>
      <c r="T176" s="219">
        <f>TRE!T$38</f>
        <v>0.82795658260819183</v>
      </c>
      <c r="U176" s="219">
        <f>TRE!U$38</f>
        <v>0.79155597128557753</v>
      </c>
      <c r="V176" s="219">
        <f>TRE!V$38</f>
        <v>0.72102052229405855</v>
      </c>
      <c r="W176" s="219">
        <f>TRE!W$38</f>
        <v>0.88126582811782705</v>
      </c>
    </row>
    <row r="177" spans="1:23" ht="12" customHeight="1" x14ac:dyDescent="0.3">
      <c r="A177" s="12" t="s">
        <v>63</v>
      </c>
      <c r="B177" s="219">
        <f>MAE!B$38</f>
        <v>1.2159534448059206</v>
      </c>
      <c r="C177" s="219">
        <f>MAE!C$38</f>
        <v>1.2259732872542781</v>
      </c>
      <c r="D177" s="219">
        <f>MAE!D$38</f>
        <v>1.1617494860941269</v>
      </c>
      <c r="E177" s="219">
        <f>MAE!E$38</f>
        <v>1.2098290679917156</v>
      </c>
      <c r="F177" s="219">
        <f>MAE!F$38</f>
        <v>1.2028497544957188</v>
      </c>
      <c r="G177" s="219">
        <f>MAE!G$38</f>
        <v>1.0847304994002762</v>
      </c>
      <c r="H177" s="219">
        <f>MAE!H$38</f>
        <v>1.0858190655659046</v>
      </c>
      <c r="I177" s="219">
        <f>MAE!I$38</f>
        <v>1.0848202763523709</v>
      </c>
      <c r="J177" s="219">
        <f>MAE!J$38</f>
        <v>1.2258662673974046</v>
      </c>
      <c r="K177" s="219">
        <f>MAE!K$38</f>
        <v>1.1683442742982821</v>
      </c>
      <c r="L177" s="219">
        <f>MAE!L$38</f>
        <v>1.2051061466703958</v>
      </c>
      <c r="M177" s="219">
        <f>MAE!M$38</f>
        <v>1.0645745141255982</v>
      </c>
      <c r="N177" s="219">
        <f>MAE!N$38</f>
        <v>1.0274609071223519</v>
      </c>
      <c r="O177" s="219">
        <f>MAE!O$38</f>
        <v>0.92015130777498311</v>
      </c>
      <c r="P177" s="219">
        <f>MAE!P$38</f>
        <v>0.75525317305726669</v>
      </c>
      <c r="Q177" s="219">
        <f>MAE!Q$38</f>
        <v>0.78544560973692823</v>
      </c>
      <c r="R177" s="219">
        <f>MAE!R$38</f>
        <v>0.79418998621343362</v>
      </c>
      <c r="S177" s="219">
        <f>MAE!S$38</f>
        <v>0.80917250689511355</v>
      </c>
      <c r="T177" s="219">
        <f>MAE!T$38</f>
        <v>0.78905324361310503</v>
      </c>
      <c r="U177" s="219">
        <f>MAE!U$38</f>
        <v>0.77411297416799441</v>
      </c>
      <c r="V177" s="219">
        <f>MAE!V$38</f>
        <v>0.72811776268936068</v>
      </c>
      <c r="W177" s="219">
        <f>MAE!W$38</f>
        <v>0.79640793585181491</v>
      </c>
    </row>
    <row r="178" spans="1:23" ht="12" customHeight="1" x14ac:dyDescent="0.3">
      <c r="A178" s="12" t="s">
        <v>64</v>
      </c>
      <c r="B178" s="219">
        <f>TEL!B$38</f>
        <v>1.4631893539416627</v>
      </c>
      <c r="C178" s="219">
        <f>TEL!C$38</f>
        <v>1.4907664457476819</v>
      </c>
      <c r="D178" s="219">
        <f>TEL!D$38</f>
        <v>1.4372769744660086</v>
      </c>
      <c r="E178" s="219">
        <f>TEL!E$38</f>
        <v>1.3751460207811341</v>
      </c>
      <c r="F178" s="219">
        <f>TEL!F$38</f>
        <v>1.3452345914482904</v>
      </c>
      <c r="G178" s="219">
        <f>TEL!G$38</f>
        <v>1.1618697732277716</v>
      </c>
      <c r="H178" s="219">
        <f>TEL!H$38</f>
        <v>1.154284072612386</v>
      </c>
      <c r="I178" s="219">
        <f>TEL!I$38</f>
        <v>0.98969822728697598</v>
      </c>
      <c r="J178" s="219">
        <f>TEL!J$38</f>
        <v>0.98031370051082189</v>
      </c>
      <c r="K178" s="219">
        <f>TEL!K$38</f>
        <v>0.95854302627299748</v>
      </c>
      <c r="L178" s="219">
        <f>TEL!L$38</f>
        <v>1.0034290290765209</v>
      </c>
      <c r="M178" s="219">
        <f>TEL!M$38</f>
        <v>0.92682518021567206</v>
      </c>
      <c r="N178" s="219">
        <f>TEL!N$38</f>
        <v>0.80640306258489947</v>
      </c>
      <c r="O178" s="219">
        <f>TEL!O$38</f>
        <v>0.73644056846255546</v>
      </c>
      <c r="P178" s="219">
        <f>TEL!P$38</f>
        <v>0.76016542982811508</v>
      </c>
      <c r="Q178" s="219">
        <f>TEL!Q$38</f>
        <v>0.78108269465011726</v>
      </c>
      <c r="R178" s="219">
        <f>TEL!R$38</f>
        <v>0.72321865859848522</v>
      </c>
      <c r="S178" s="219">
        <f>TEL!S$38</f>
        <v>0.75862613074273177</v>
      </c>
      <c r="T178" s="219">
        <f>TEL!T$38</f>
        <v>0.7289657745255369</v>
      </c>
      <c r="U178" s="219">
        <f>TEL!U$38</f>
        <v>0.73282281337977062</v>
      </c>
      <c r="V178" s="219">
        <f>TEL!V$38</f>
        <v>0.71831993892023849</v>
      </c>
      <c r="W178" s="219">
        <f>TEL!W$38</f>
        <v>0.86743181597051056</v>
      </c>
    </row>
    <row r="179" spans="1:23" ht="12" customHeight="1" x14ac:dyDescent="0.3">
      <c r="A179" s="12" t="s">
        <v>65</v>
      </c>
      <c r="B179" s="219">
        <f>WWP!B$38</f>
        <v>0.50610229665026973</v>
      </c>
      <c r="C179" s="219">
        <f>WWP!C$38</f>
        <v>0.46956770961530186</v>
      </c>
      <c r="D179" s="219">
        <f>WWP!D$38</f>
        <v>0.54301373268992326</v>
      </c>
      <c r="E179" s="219">
        <f>WWP!E$38</f>
        <v>0.60724807687577853</v>
      </c>
      <c r="F179" s="219">
        <f>WWP!F$38</f>
        <v>0.63980926485407241</v>
      </c>
      <c r="G179" s="219">
        <f>WWP!G$38</f>
        <v>0.50269453887956728</v>
      </c>
      <c r="H179" s="219">
        <f>WWP!H$38</f>
        <v>0.55302251854408702</v>
      </c>
      <c r="I179" s="219">
        <f>WWP!I$38</f>
        <v>0.40578435015765074</v>
      </c>
      <c r="J179" s="219">
        <f>WWP!J$38</f>
        <v>0.4594251186936385</v>
      </c>
      <c r="K179" s="219">
        <f>WWP!K$38</f>
        <v>0.43310980397187326</v>
      </c>
      <c r="L179" s="219">
        <f>WWP!L$38</f>
        <v>0.48955384616755004</v>
      </c>
      <c r="M179" s="219">
        <f>WWP!M$38</f>
        <v>0.35223992839048862</v>
      </c>
      <c r="N179" s="219">
        <f>WWP!N$38</f>
        <v>0.24055475678244864</v>
      </c>
      <c r="O179" s="219">
        <f>WWP!O$38</f>
        <v>0.20403376828114142</v>
      </c>
      <c r="P179" s="219">
        <f>WWP!P$38</f>
        <v>0.27215756845932021</v>
      </c>
      <c r="Q179" s="219">
        <f>WWP!Q$38</f>
        <v>0.23472906822161327</v>
      </c>
      <c r="R179" s="219">
        <f>WWP!R$38</f>
        <v>0.19463376616257788</v>
      </c>
      <c r="S179" s="219">
        <f>WWP!S$38</f>
        <v>0.17759999888222111</v>
      </c>
      <c r="T179" s="219">
        <f>WWP!T$38</f>
        <v>0.18597187564816692</v>
      </c>
      <c r="U179" s="219">
        <f>WWP!U$38</f>
        <v>0.17963558200179211</v>
      </c>
      <c r="V179" s="219">
        <f>WWP!V$38</f>
        <v>0.2268112214257984</v>
      </c>
      <c r="W179" s="219">
        <f>WWP!W$38</f>
        <v>0.28155524824856282</v>
      </c>
    </row>
    <row r="180" spans="1:23" ht="12" customHeight="1" x14ac:dyDescent="0.3">
      <c r="A180" s="16" t="s">
        <v>66</v>
      </c>
      <c r="B180" s="224">
        <f>OIS!B$38</f>
        <v>1.8281365611385545</v>
      </c>
      <c r="C180" s="224">
        <f>OIS!C$38</f>
        <v>1.868716796032214</v>
      </c>
      <c r="D180" s="224">
        <f>OIS!D$38</f>
        <v>1.8461861659783143</v>
      </c>
      <c r="E180" s="224">
        <f>OIS!E$38</f>
        <v>1.7218235119660132</v>
      </c>
      <c r="F180" s="224">
        <f>OIS!F$38</f>
        <v>1.7233825015370161</v>
      </c>
      <c r="G180" s="224">
        <f>OIS!G$38</f>
        <v>1.7374728980485279</v>
      </c>
      <c r="H180" s="224">
        <f>OIS!H$38</f>
        <v>1.6963229580565564</v>
      </c>
      <c r="I180" s="224">
        <f>OIS!I$38</f>
        <v>1.6939223554420637</v>
      </c>
      <c r="J180" s="224">
        <f>OIS!J$38</f>
        <v>1.6471738549173345</v>
      </c>
      <c r="K180" s="224">
        <f>OIS!K$38</f>
        <v>1.6109295304922033</v>
      </c>
      <c r="L180" s="224">
        <f>OIS!L$38</f>
        <v>1.6097442087421712</v>
      </c>
      <c r="M180" s="224">
        <f>OIS!M$38</f>
        <v>1.5628663509704708</v>
      </c>
      <c r="N180" s="224">
        <f>OIS!N$38</f>
        <v>1.4861991082334174</v>
      </c>
      <c r="O180" s="224">
        <f>OIS!O$38</f>
        <v>1.5350911324022676</v>
      </c>
      <c r="P180" s="224">
        <f>OIS!P$38</f>
        <v>1.5868632332130257</v>
      </c>
      <c r="Q180" s="224">
        <f>OIS!Q$38</f>
        <v>1.519084851805931</v>
      </c>
      <c r="R180" s="224">
        <f>OIS!R$38</f>
        <v>1.631388477205409</v>
      </c>
      <c r="S180" s="224">
        <f>OIS!S$38</f>
        <v>1.6240301684257192</v>
      </c>
      <c r="T180" s="224">
        <f>OIS!T$38</f>
        <v>1.719730098262138</v>
      </c>
      <c r="U180" s="224">
        <f>OIS!U$38</f>
        <v>1.7151422288571883</v>
      </c>
      <c r="V180" s="224">
        <f>OIS!V$38</f>
        <v>1.7351781010418259</v>
      </c>
      <c r="W180" s="224">
        <f>OIS!W$38</f>
        <v>1.8326016769684654</v>
      </c>
    </row>
  </sheetData>
  <pageMargins left="0.39370078740157483" right="0.39370078740157483" top="0.39370078740157483" bottom="0.39370078740157483" header="0.31496062992125978" footer="0.31496062992125978"/>
  <pageSetup paperSize="9" scale="57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8">
    <pageSetUpPr fitToPage="1"/>
  </sheetPr>
  <dimension ref="A1:CY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34" width="9.109375" style="1" hidden="1" customWidth="1"/>
    <col min="35" max="103" width="13" style="1" hidden="1" customWidth="1"/>
    <col min="104" max="104" width="2.6640625" style="1" customWidth="1"/>
    <col min="105" max="107" width="9.109375" style="1" customWidth="1"/>
    <col min="108" max="16384" width="9.109375" style="1"/>
  </cols>
  <sheetData>
    <row r="1" spans="1:23" ht="15" customHeight="1" x14ac:dyDescent="0.3">
      <c r="A1" s="9" t="str">
        <f>index!$A$1&amp;": Industry Summary / final energy consumption"</f>
        <v>DK: Industry Summary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</row>
    <row r="3" spans="1:23" ht="15" customHeight="1" x14ac:dyDescent="0.3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</row>
    <row r="5" spans="1:23" ht="15" customHeight="1" x14ac:dyDescent="0.3">
      <c r="A5" s="34" t="s">
        <v>91</v>
      </c>
      <c r="B5" s="225">
        <f t="shared" ref="B5:W5" si="0">SUM(B6:B10,B16,B27)</f>
        <v>2944.0627687001743</v>
      </c>
      <c r="C5" s="225">
        <f t="shared" si="0"/>
        <v>3035.1761822858671</v>
      </c>
      <c r="D5" s="225">
        <f t="shared" si="0"/>
        <v>2855.9061908842732</v>
      </c>
      <c r="E5" s="225">
        <f t="shared" si="0"/>
        <v>2864.5073086833804</v>
      </c>
      <c r="F5" s="225">
        <f t="shared" si="0"/>
        <v>2906.2907136705207</v>
      </c>
      <c r="G5" s="225">
        <f t="shared" si="0"/>
        <v>2873.2321582101704</v>
      </c>
      <c r="H5" s="225">
        <f t="shared" si="0"/>
        <v>2914.1711951835259</v>
      </c>
      <c r="I5" s="225">
        <f t="shared" si="0"/>
        <v>2832.3589853816411</v>
      </c>
      <c r="J5" s="225">
        <f t="shared" si="0"/>
        <v>2716.4907996552201</v>
      </c>
      <c r="K5" s="225">
        <f t="shared" si="0"/>
        <v>2352.5037833174406</v>
      </c>
      <c r="L5" s="225">
        <f t="shared" si="0"/>
        <v>2446.4946689584972</v>
      </c>
      <c r="M5" s="225">
        <f t="shared" si="0"/>
        <v>2442.2841788466967</v>
      </c>
      <c r="N5" s="225">
        <f t="shared" si="0"/>
        <v>2303.363456576702</v>
      </c>
      <c r="O5" s="225">
        <f t="shared" si="0"/>
        <v>2179.384436800121</v>
      </c>
      <c r="P5" s="225">
        <f t="shared" si="0"/>
        <v>2120.59905416937</v>
      </c>
      <c r="Q5" s="225">
        <f t="shared" si="0"/>
        <v>2109.3854686148075</v>
      </c>
      <c r="R5" s="225">
        <f t="shared" si="0"/>
        <v>2165.6235597584014</v>
      </c>
      <c r="S5" s="225">
        <f t="shared" si="0"/>
        <v>2284.765434220948</v>
      </c>
      <c r="T5" s="225">
        <f t="shared" si="0"/>
        <v>2314.6359415296138</v>
      </c>
      <c r="U5" s="225">
        <f t="shared" si="0"/>
        <v>2257.7165090273807</v>
      </c>
      <c r="V5" s="225">
        <f t="shared" si="0"/>
        <v>2304.3745485799809</v>
      </c>
      <c r="W5" s="225">
        <f t="shared" si="0"/>
        <v>2474.7362854676285</v>
      </c>
    </row>
    <row r="6" spans="1:23" ht="12" customHeight="1" x14ac:dyDescent="0.3">
      <c r="A6" s="202" t="s">
        <v>92</v>
      </c>
      <c r="B6" s="226">
        <v>35.021596963083248</v>
      </c>
      <c r="C6" s="226">
        <v>35.175302380875884</v>
      </c>
      <c r="D6" s="226">
        <v>34.984540533954458</v>
      </c>
      <c r="E6" s="226">
        <v>34.986391524200933</v>
      </c>
      <c r="F6" s="226">
        <v>36.021690599679673</v>
      </c>
      <c r="G6" s="226">
        <v>36.387522655926666</v>
      </c>
      <c r="H6" s="226">
        <v>36.50432092570059</v>
      </c>
      <c r="I6" s="226">
        <v>36.121574178240444</v>
      </c>
      <c r="J6" s="226">
        <v>35.261443797955302</v>
      </c>
      <c r="K6" s="226">
        <v>31.41502680505047</v>
      </c>
      <c r="L6" s="226">
        <v>32.065022542844659</v>
      </c>
      <c r="M6" s="226">
        <v>32.033658582224007</v>
      </c>
      <c r="N6" s="226">
        <v>31.106460629911112</v>
      </c>
      <c r="O6" s="226">
        <v>29.666301692425741</v>
      </c>
      <c r="P6" s="226">
        <v>28.967486997456867</v>
      </c>
      <c r="Q6" s="226">
        <v>29.269787263037276</v>
      </c>
      <c r="R6" s="226">
        <v>29.336476444444425</v>
      </c>
      <c r="S6" s="226">
        <v>30.405869200017317</v>
      </c>
      <c r="T6" s="226">
        <v>30.770556484065569</v>
      </c>
      <c r="U6" s="226">
        <v>29.747177901001763</v>
      </c>
      <c r="V6" s="226">
        <v>30.527271989267213</v>
      </c>
      <c r="W6" s="226">
        <v>32.724730044886336</v>
      </c>
    </row>
    <row r="7" spans="1:23" ht="12" customHeight="1" x14ac:dyDescent="0.3">
      <c r="A7" s="202" t="s">
        <v>93</v>
      </c>
      <c r="B7" s="226">
        <v>53.431719465325621</v>
      </c>
      <c r="C7" s="226">
        <v>54.278016695095559</v>
      </c>
      <c r="D7" s="226">
        <v>54.357665275931595</v>
      </c>
      <c r="E7" s="226">
        <v>52.679269136041796</v>
      </c>
      <c r="F7" s="226">
        <v>53.311407607398237</v>
      </c>
      <c r="G7" s="226">
        <v>55.190683361825563</v>
      </c>
      <c r="H7" s="226">
        <v>54.34248526142639</v>
      </c>
      <c r="I7" s="226">
        <v>52.776013396386155</v>
      </c>
      <c r="J7" s="226">
        <v>52.966323796138319</v>
      </c>
      <c r="K7" s="226">
        <v>48.452341705392378</v>
      </c>
      <c r="L7" s="226">
        <v>49.143459735147488</v>
      </c>
      <c r="M7" s="226">
        <v>49.892343668962162</v>
      </c>
      <c r="N7" s="226">
        <v>50.455621246792695</v>
      </c>
      <c r="O7" s="226">
        <v>48.06149666400124</v>
      </c>
      <c r="P7" s="226">
        <v>46.887286828737437</v>
      </c>
      <c r="Q7" s="226">
        <v>47.270198621290383</v>
      </c>
      <c r="R7" s="226">
        <v>49.330726199250662</v>
      </c>
      <c r="S7" s="226">
        <v>50.73138398685613</v>
      </c>
      <c r="T7" s="226">
        <v>49.347334743622902</v>
      </c>
      <c r="U7" s="226">
        <v>47.988088714067032</v>
      </c>
      <c r="V7" s="226">
        <v>49.064924147614988</v>
      </c>
      <c r="W7" s="226">
        <v>52.58775927910731</v>
      </c>
    </row>
    <row r="8" spans="1:23" ht="12" customHeight="1" x14ac:dyDescent="0.3">
      <c r="A8" s="202" t="s">
        <v>94</v>
      </c>
      <c r="B8" s="226">
        <v>90.079182984557221</v>
      </c>
      <c r="C8" s="226">
        <v>91.609817390219689</v>
      </c>
      <c r="D8" s="226">
        <v>89.624803474859931</v>
      </c>
      <c r="E8" s="226">
        <v>86.734620045350013</v>
      </c>
      <c r="F8" s="226">
        <v>88.253197265033265</v>
      </c>
      <c r="G8" s="226">
        <v>91.347399821930082</v>
      </c>
      <c r="H8" s="226">
        <v>90.148961319879859</v>
      </c>
      <c r="I8" s="226">
        <v>86.688944478801716</v>
      </c>
      <c r="J8" s="226">
        <v>88.038484897187814</v>
      </c>
      <c r="K8" s="226">
        <v>78.73227520984932</v>
      </c>
      <c r="L8" s="226">
        <v>80.380725454006509</v>
      </c>
      <c r="M8" s="226">
        <v>81.315022478822527</v>
      </c>
      <c r="N8" s="226">
        <v>81.454435339104336</v>
      </c>
      <c r="O8" s="226">
        <v>77.919835791301239</v>
      </c>
      <c r="P8" s="226">
        <v>76.766662678062531</v>
      </c>
      <c r="Q8" s="226">
        <v>77.555940572648865</v>
      </c>
      <c r="R8" s="226">
        <v>79.229620002590821</v>
      </c>
      <c r="S8" s="226">
        <v>80.933125999662423</v>
      </c>
      <c r="T8" s="226">
        <v>80.062220289868293</v>
      </c>
      <c r="U8" s="226">
        <v>77.632953723400277</v>
      </c>
      <c r="V8" s="226">
        <v>79.3140194052569</v>
      </c>
      <c r="W8" s="226">
        <v>84.752113747315747</v>
      </c>
    </row>
    <row r="9" spans="1:23" ht="12" customHeight="1" x14ac:dyDescent="0.3">
      <c r="A9" s="202" t="s">
        <v>95</v>
      </c>
      <c r="B9" s="226">
        <v>86.78388967189899</v>
      </c>
      <c r="C9" s="226">
        <v>87.861314991344301</v>
      </c>
      <c r="D9" s="226">
        <v>88.203072844004126</v>
      </c>
      <c r="E9" s="226">
        <v>85.27156414283813</v>
      </c>
      <c r="F9" s="226">
        <v>86.039261875562786</v>
      </c>
      <c r="G9" s="226">
        <v>89.389085233677946</v>
      </c>
      <c r="H9" s="226">
        <v>87.571270869650263</v>
      </c>
      <c r="I9" s="226">
        <v>84.034797107909043</v>
      </c>
      <c r="J9" s="226">
        <v>85.330478736196966</v>
      </c>
      <c r="K9" s="226">
        <v>78.410609500821863</v>
      </c>
      <c r="L9" s="226">
        <v>79.516639324256275</v>
      </c>
      <c r="M9" s="226">
        <v>81.360819353477908</v>
      </c>
      <c r="N9" s="226">
        <v>82.681497919796527</v>
      </c>
      <c r="O9" s="226">
        <v>78.901558212089682</v>
      </c>
      <c r="P9" s="226">
        <v>77.22244928709614</v>
      </c>
      <c r="Q9" s="226">
        <v>77.987501495868599</v>
      </c>
      <c r="R9" s="226">
        <v>82.001500634867284</v>
      </c>
      <c r="S9" s="226">
        <v>83.918138446428415</v>
      </c>
      <c r="T9" s="226">
        <v>80.913369714307052</v>
      </c>
      <c r="U9" s="226">
        <v>79.088745395343466</v>
      </c>
      <c r="V9" s="226">
        <v>80.866903452335819</v>
      </c>
      <c r="W9" s="226">
        <v>86.589132360855388</v>
      </c>
    </row>
    <row r="10" spans="1:23" ht="12" customHeight="1" x14ac:dyDescent="0.3">
      <c r="A10" s="36" t="s">
        <v>96</v>
      </c>
      <c r="B10" s="227">
        <f t="shared" ref="B10:W10" si="1">SUM(B11:B15)</f>
        <v>67.389011677934292</v>
      </c>
      <c r="C10" s="227">
        <f t="shared" si="1"/>
        <v>69.651220007924337</v>
      </c>
      <c r="D10" s="227">
        <f t="shared" si="1"/>
        <v>67.680115521122346</v>
      </c>
      <c r="E10" s="227">
        <f t="shared" si="1"/>
        <v>67.314004808954323</v>
      </c>
      <c r="F10" s="227">
        <f t="shared" si="1"/>
        <v>67.602208259969757</v>
      </c>
      <c r="G10" s="227">
        <f t="shared" si="1"/>
        <v>66.610595520639606</v>
      </c>
      <c r="H10" s="227">
        <f t="shared" si="1"/>
        <v>68.489379170456289</v>
      </c>
      <c r="I10" s="227">
        <f t="shared" si="1"/>
        <v>67.100060007493113</v>
      </c>
      <c r="J10" s="227">
        <f t="shared" si="1"/>
        <v>68.749422067374937</v>
      </c>
      <c r="K10" s="227">
        <f t="shared" si="1"/>
        <v>65.091848252007296</v>
      </c>
      <c r="L10" s="227">
        <f t="shared" si="1"/>
        <v>69.530937408878245</v>
      </c>
      <c r="M10" s="227">
        <f t="shared" si="1"/>
        <v>69.497654468241763</v>
      </c>
      <c r="N10" s="227">
        <f t="shared" si="1"/>
        <v>67.742090424980873</v>
      </c>
      <c r="O10" s="227">
        <f t="shared" si="1"/>
        <v>66.650293118007482</v>
      </c>
      <c r="P10" s="227">
        <f t="shared" si="1"/>
        <v>66.176671809682944</v>
      </c>
      <c r="Q10" s="227">
        <f t="shared" si="1"/>
        <v>67.48221044692454</v>
      </c>
      <c r="R10" s="227">
        <f t="shared" si="1"/>
        <v>70.330768724097325</v>
      </c>
      <c r="S10" s="227">
        <f t="shared" si="1"/>
        <v>72.074635573076947</v>
      </c>
      <c r="T10" s="227">
        <f t="shared" si="1"/>
        <v>74.74784212724434</v>
      </c>
      <c r="U10" s="227">
        <f t="shared" si="1"/>
        <v>77.065322713785605</v>
      </c>
      <c r="V10" s="227">
        <f t="shared" si="1"/>
        <v>82.242971010752044</v>
      </c>
      <c r="W10" s="227">
        <f t="shared" si="1"/>
        <v>90.327344884832087</v>
      </c>
    </row>
    <row r="11" spans="1:23" ht="12" customHeight="1" x14ac:dyDescent="0.3">
      <c r="A11" s="37" t="s">
        <v>83</v>
      </c>
      <c r="B11" s="228">
        <v>6.8286720486766566</v>
      </c>
      <c r="C11" s="228">
        <v>7.9966055410493961</v>
      </c>
      <c r="D11" s="228">
        <v>7.0263681015057688</v>
      </c>
      <c r="E11" s="228">
        <v>7.5188905172020082</v>
      </c>
      <c r="F11" s="228">
        <v>7.7590595545475454</v>
      </c>
      <c r="G11" s="228">
        <v>6.6771622343072368</v>
      </c>
      <c r="H11" s="228">
        <v>6.3488299001067592</v>
      </c>
      <c r="I11" s="228">
        <v>5.6791058767589977</v>
      </c>
      <c r="J11" s="228">
        <v>5.3162171940709326</v>
      </c>
      <c r="K11" s="228">
        <v>4.1890921617726011</v>
      </c>
      <c r="L11" s="228">
        <v>4.3554936819745391</v>
      </c>
      <c r="M11" s="228">
        <v>3.1098497326390238</v>
      </c>
      <c r="N11" s="228">
        <v>2.2386989963742785</v>
      </c>
      <c r="O11" s="228">
        <v>1.7012903453015324</v>
      </c>
      <c r="P11" s="228">
        <v>1.2116766357933393</v>
      </c>
      <c r="Q11" s="228">
        <v>1.1412341621953348</v>
      </c>
      <c r="R11" s="228">
        <v>1.1326923856602853</v>
      </c>
      <c r="S11" s="228">
        <v>1.1376147429034753</v>
      </c>
      <c r="T11" s="228">
        <v>1.2744700154218189</v>
      </c>
      <c r="U11" s="228">
        <v>1.1584172203873937</v>
      </c>
      <c r="V11" s="228">
        <v>1.1868265094568664</v>
      </c>
      <c r="W11" s="228">
        <v>1.9434039894075044</v>
      </c>
    </row>
    <row r="12" spans="1:23" ht="12" customHeight="1" x14ac:dyDescent="0.3">
      <c r="A12" s="37" t="s">
        <v>72</v>
      </c>
      <c r="B12" s="228">
        <v>21.165041054497973</v>
      </c>
      <c r="C12" s="228">
        <v>22.731607508660446</v>
      </c>
      <c r="D12" s="228">
        <v>19.712738114261917</v>
      </c>
      <c r="E12" s="228">
        <v>19.202970074727585</v>
      </c>
      <c r="F12" s="228">
        <v>17.766794348515734</v>
      </c>
      <c r="G12" s="228">
        <v>15.586978545949714</v>
      </c>
      <c r="H12" s="228">
        <v>15.329590839866965</v>
      </c>
      <c r="I12" s="228">
        <v>13.679664277587149</v>
      </c>
      <c r="J12" s="228">
        <v>15.084443570731191</v>
      </c>
      <c r="K12" s="228">
        <v>14.062095962184767</v>
      </c>
      <c r="L12" s="228">
        <v>16.1366113660293</v>
      </c>
      <c r="M12" s="228">
        <v>14.679024501152947</v>
      </c>
      <c r="N12" s="228">
        <v>12.482590809277438</v>
      </c>
      <c r="O12" s="228">
        <v>10.526642951553182</v>
      </c>
      <c r="P12" s="228">
        <v>10.123007568485116</v>
      </c>
      <c r="Q12" s="228">
        <v>8.975783201011529</v>
      </c>
      <c r="R12" s="228">
        <v>8.645571165235852</v>
      </c>
      <c r="S12" s="228">
        <v>9.4050253041207839</v>
      </c>
      <c r="T12" s="228">
        <v>8.9962663160894021</v>
      </c>
      <c r="U12" s="228">
        <v>8.4446677906714562</v>
      </c>
      <c r="V12" s="228">
        <v>7.9827622363458204</v>
      </c>
      <c r="W12" s="228">
        <v>9.3515902790881569</v>
      </c>
    </row>
    <row r="13" spans="1:23" ht="12" customHeight="1" x14ac:dyDescent="0.3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</row>
    <row r="14" spans="1:23" ht="12" customHeight="1" x14ac:dyDescent="0.3">
      <c r="A14" s="37" t="s">
        <v>78</v>
      </c>
      <c r="B14" s="228">
        <v>21.496130696360812</v>
      </c>
      <c r="C14" s="228">
        <v>22.093207222581448</v>
      </c>
      <c r="D14" s="228">
        <v>22.547033533838967</v>
      </c>
      <c r="E14" s="228">
        <v>22.642562338558079</v>
      </c>
      <c r="F14" s="228">
        <v>22.738091143388758</v>
      </c>
      <c r="G14" s="228">
        <v>24.457781598960771</v>
      </c>
      <c r="H14" s="228">
        <v>27.395614788837317</v>
      </c>
      <c r="I14" s="228">
        <v>28.470421323917609</v>
      </c>
      <c r="J14" s="228">
        <v>30.667841788088989</v>
      </c>
      <c r="K14" s="228">
        <v>32.411349956044717</v>
      </c>
      <c r="L14" s="228">
        <v>34.7036973339913</v>
      </c>
      <c r="M14" s="228">
        <v>36.598366293317042</v>
      </c>
      <c r="N14" s="228">
        <v>38.516680996712367</v>
      </c>
      <c r="O14" s="228">
        <v>40.508684435865312</v>
      </c>
      <c r="P14" s="228">
        <v>41.855889939218976</v>
      </c>
      <c r="Q14" s="228">
        <v>44.019002578863315</v>
      </c>
      <c r="R14" s="228">
        <v>46.511349956257519</v>
      </c>
      <c r="S14" s="228">
        <v>47.415563198020919</v>
      </c>
      <c r="T14" s="228">
        <v>51.065004298443263</v>
      </c>
      <c r="U14" s="228">
        <v>54.958985381716296</v>
      </c>
      <c r="V14" s="228">
        <v>60.295872741836781</v>
      </c>
      <c r="W14" s="228">
        <v>66.340756663163091</v>
      </c>
    </row>
    <row r="15" spans="1:23" ht="12" customHeight="1" x14ac:dyDescent="0.3">
      <c r="A15" s="38" t="s">
        <v>38</v>
      </c>
      <c r="B15" s="229">
        <v>17.899167878398849</v>
      </c>
      <c r="C15" s="229">
        <v>16.829799735633038</v>
      </c>
      <c r="D15" s="229">
        <v>18.393975771515699</v>
      </c>
      <c r="E15" s="229">
        <v>17.949581878466656</v>
      </c>
      <c r="F15" s="229">
        <v>19.338263213517727</v>
      </c>
      <c r="G15" s="229">
        <v>19.88867314142189</v>
      </c>
      <c r="H15" s="229">
        <v>19.415343641645258</v>
      </c>
      <c r="I15" s="229">
        <v>19.270868529229368</v>
      </c>
      <c r="J15" s="229">
        <v>17.680919514483826</v>
      </c>
      <c r="K15" s="229">
        <v>14.429310172005213</v>
      </c>
      <c r="L15" s="229">
        <v>14.335135026883105</v>
      </c>
      <c r="M15" s="229">
        <v>15.110413941132744</v>
      </c>
      <c r="N15" s="229">
        <v>14.504119622616791</v>
      </c>
      <c r="O15" s="229">
        <v>13.913675385287453</v>
      </c>
      <c r="P15" s="229">
        <v>12.986097666185522</v>
      </c>
      <c r="Q15" s="229">
        <v>13.34619050485437</v>
      </c>
      <c r="R15" s="229">
        <v>14.04115521694367</v>
      </c>
      <c r="S15" s="229">
        <v>14.11643232803177</v>
      </c>
      <c r="T15" s="229">
        <v>13.41210149728985</v>
      </c>
      <c r="U15" s="229">
        <v>12.503252321010464</v>
      </c>
      <c r="V15" s="229">
        <v>12.777509523112565</v>
      </c>
      <c r="W15" s="229">
        <v>12.691593953173337</v>
      </c>
    </row>
    <row r="16" spans="1:23" ht="12" customHeight="1" x14ac:dyDescent="0.3">
      <c r="A16" s="39" t="s">
        <v>98</v>
      </c>
      <c r="B16" s="230">
        <f t="shared" ref="B16:W16" si="2">SUM(B17:B26)</f>
        <v>919.31482497565548</v>
      </c>
      <c r="C16" s="230">
        <f t="shared" si="2"/>
        <v>962.07439649425407</v>
      </c>
      <c r="D16" s="230">
        <f t="shared" si="2"/>
        <v>888.83453643672783</v>
      </c>
      <c r="E16" s="230">
        <f t="shared" si="2"/>
        <v>875.07657050649971</v>
      </c>
      <c r="F16" s="230">
        <f t="shared" si="2"/>
        <v>866.01243865358026</v>
      </c>
      <c r="G16" s="230">
        <f t="shared" si="2"/>
        <v>847.53282001423986</v>
      </c>
      <c r="H16" s="230">
        <f t="shared" si="2"/>
        <v>865.15840397705347</v>
      </c>
      <c r="I16" s="230">
        <f t="shared" si="2"/>
        <v>807.56326280847998</v>
      </c>
      <c r="J16" s="230">
        <f t="shared" si="2"/>
        <v>859.69802053899969</v>
      </c>
      <c r="K16" s="230">
        <f t="shared" si="2"/>
        <v>776.20248548492327</v>
      </c>
      <c r="L16" s="230">
        <f t="shared" si="2"/>
        <v>832.02034292338215</v>
      </c>
      <c r="M16" s="230">
        <f t="shared" si="2"/>
        <v>798.58163536494362</v>
      </c>
      <c r="N16" s="230">
        <f t="shared" si="2"/>
        <v>709.63077579732283</v>
      </c>
      <c r="O16" s="230">
        <f t="shared" si="2"/>
        <v>650.15502435888709</v>
      </c>
      <c r="P16" s="230">
        <f t="shared" si="2"/>
        <v>617.46381466551099</v>
      </c>
      <c r="Q16" s="230">
        <f t="shared" si="2"/>
        <v>605.21172480113182</v>
      </c>
      <c r="R16" s="230">
        <f t="shared" si="2"/>
        <v>598.78646939586781</v>
      </c>
      <c r="S16" s="230">
        <f t="shared" si="2"/>
        <v>639.83160886161079</v>
      </c>
      <c r="T16" s="230">
        <f t="shared" si="2"/>
        <v>636.09621659104675</v>
      </c>
      <c r="U16" s="230">
        <f t="shared" si="2"/>
        <v>625.65184449185733</v>
      </c>
      <c r="V16" s="230">
        <f t="shared" si="2"/>
        <v>619.42588959561135</v>
      </c>
      <c r="W16" s="230">
        <f t="shared" si="2"/>
        <v>667.22749412998678</v>
      </c>
    </row>
    <row r="17" spans="1:23" ht="12" customHeight="1" x14ac:dyDescent="0.3">
      <c r="A17" s="46" t="s">
        <v>30</v>
      </c>
      <c r="B17" s="231">
        <v>67.261967964659078</v>
      </c>
      <c r="C17" s="231">
        <v>65.709918028839283</v>
      </c>
      <c r="D17" s="231">
        <v>56.288937375772846</v>
      </c>
      <c r="E17" s="231">
        <v>51.469483180815459</v>
      </c>
      <c r="F17" s="231">
        <v>58.071474400665394</v>
      </c>
      <c r="G17" s="231">
        <v>49.48495322033213</v>
      </c>
      <c r="H17" s="231">
        <v>44.921622322944074</v>
      </c>
      <c r="I17" s="231">
        <v>41.413276879895776</v>
      </c>
      <c r="J17" s="231">
        <v>52.191676492830851</v>
      </c>
      <c r="K17" s="231">
        <v>31.344121016548613</v>
      </c>
      <c r="L17" s="231">
        <v>35.773046031464013</v>
      </c>
      <c r="M17" s="231">
        <v>43.09504073548166</v>
      </c>
      <c r="N17" s="231">
        <v>33.628983659098779</v>
      </c>
      <c r="O17" s="231">
        <v>33.195892181961561</v>
      </c>
      <c r="P17" s="231">
        <v>33.367966358065026</v>
      </c>
      <c r="Q17" s="231">
        <v>32.805572931299125</v>
      </c>
      <c r="R17" s="231">
        <v>32.492064624747236</v>
      </c>
      <c r="S17" s="231">
        <v>36.513874125871027</v>
      </c>
      <c r="T17" s="231">
        <v>29.480272198574596</v>
      </c>
      <c r="U17" s="231">
        <v>25.452777118048246</v>
      </c>
      <c r="V17" s="231">
        <v>24.784812436121051</v>
      </c>
      <c r="W17" s="231">
        <v>29.090258534963827</v>
      </c>
    </row>
    <row r="18" spans="1:23" ht="12" customHeight="1" x14ac:dyDescent="0.3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</row>
    <row r="19" spans="1:23" ht="12" customHeight="1" x14ac:dyDescent="0.3">
      <c r="A19" s="46" t="s">
        <v>33</v>
      </c>
      <c r="B19" s="231">
        <v>13.248105773521976</v>
      </c>
      <c r="C19" s="231">
        <v>12.808098782143555</v>
      </c>
      <c r="D19" s="231">
        <v>12.150425149017799</v>
      </c>
      <c r="E19" s="231">
        <v>12.922903057144273</v>
      </c>
      <c r="F19" s="231">
        <v>13.046461420383567</v>
      </c>
      <c r="G19" s="231">
        <v>12.164355358490624</v>
      </c>
      <c r="H19" s="231">
        <v>10.950582097020096</v>
      </c>
      <c r="I19" s="231">
        <v>11.787210036639827</v>
      </c>
      <c r="J19" s="231">
        <v>10.770350667306603</v>
      </c>
      <c r="K19" s="231">
        <v>8.9336656160857846</v>
      </c>
      <c r="L19" s="231">
        <v>10.06684575889949</v>
      </c>
      <c r="M19" s="231">
        <v>8.9523609322751057</v>
      </c>
      <c r="N19" s="231">
        <v>10.057746930621965</v>
      </c>
      <c r="O19" s="231">
        <v>8.6811293528934534</v>
      </c>
      <c r="P19" s="231">
        <v>8.1445521065286481</v>
      </c>
      <c r="Q19" s="231">
        <v>9.6745858332534524</v>
      </c>
      <c r="R19" s="231">
        <v>11.855533820285135</v>
      </c>
      <c r="S19" s="231">
        <v>12.627036829173376</v>
      </c>
      <c r="T19" s="231">
        <v>13.066597175601574</v>
      </c>
      <c r="U19" s="231">
        <v>13.326709677335762</v>
      </c>
      <c r="V19" s="231">
        <v>13.346516302335379</v>
      </c>
      <c r="W19" s="231">
        <v>15.376374220306849</v>
      </c>
    </row>
    <row r="20" spans="1:23" ht="12" customHeight="1" x14ac:dyDescent="0.3">
      <c r="A20" s="46" t="s">
        <v>83</v>
      </c>
      <c r="B20" s="231">
        <v>91.337110687719289</v>
      </c>
      <c r="C20" s="231">
        <v>105.45109694752462</v>
      </c>
      <c r="D20" s="231">
        <v>97.930580830435616</v>
      </c>
      <c r="E20" s="231">
        <v>96.931427077163988</v>
      </c>
      <c r="F20" s="231">
        <v>103.13219827213442</v>
      </c>
      <c r="G20" s="231">
        <v>98.498441704779793</v>
      </c>
      <c r="H20" s="231">
        <v>91.534231416828945</v>
      </c>
      <c r="I20" s="231">
        <v>86.941256673011438</v>
      </c>
      <c r="J20" s="231">
        <v>76.283699455253199</v>
      </c>
      <c r="K20" s="231">
        <v>63.08056051453277</v>
      </c>
      <c r="L20" s="231">
        <v>64.583535622455983</v>
      </c>
      <c r="M20" s="231">
        <v>48.480833528870406</v>
      </c>
      <c r="N20" s="231">
        <v>34.381014444238168</v>
      </c>
      <c r="O20" s="231">
        <v>31.504907866256396</v>
      </c>
      <c r="P20" s="231">
        <v>28.877986268176105</v>
      </c>
      <c r="Q20" s="231">
        <v>29.47801419773285</v>
      </c>
      <c r="R20" s="231">
        <v>27.180249903331219</v>
      </c>
      <c r="S20" s="231">
        <v>26.208995542092012</v>
      </c>
      <c r="T20" s="231">
        <v>29.811816681811141</v>
      </c>
      <c r="U20" s="231">
        <v>28.076050152402267</v>
      </c>
      <c r="V20" s="231">
        <v>29.040018320040005</v>
      </c>
      <c r="W20" s="231">
        <v>47.383950391594915</v>
      </c>
    </row>
    <row r="21" spans="1:23" ht="12" customHeight="1" x14ac:dyDescent="0.3">
      <c r="A21" s="46" t="s">
        <v>70</v>
      </c>
      <c r="B21" s="231">
        <v>121.97409300131015</v>
      </c>
      <c r="C21" s="231">
        <v>112.62700264232647</v>
      </c>
      <c r="D21" s="231">
        <v>119.63503752037911</v>
      </c>
      <c r="E21" s="231">
        <v>111.12584821990438</v>
      </c>
      <c r="F21" s="231">
        <v>111.51523672742005</v>
      </c>
      <c r="G21" s="231">
        <v>96.52208007954502</v>
      </c>
      <c r="H21" s="231">
        <v>128.32185985149107</v>
      </c>
      <c r="I21" s="231">
        <v>88.422043609545312</v>
      </c>
      <c r="J21" s="231">
        <v>83.897507857773292</v>
      </c>
      <c r="K21" s="231">
        <v>65.104202004715916</v>
      </c>
      <c r="L21" s="231">
        <v>80.618397052600656</v>
      </c>
      <c r="M21" s="231">
        <v>61.762230626825591</v>
      </c>
      <c r="N21" s="231">
        <v>54.617733298809476</v>
      </c>
      <c r="O21" s="231">
        <v>32.710198237179377</v>
      </c>
      <c r="P21" s="231">
        <v>33.010382939607268</v>
      </c>
      <c r="Q21" s="231">
        <v>28.629360362368597</v>
      </c>
      <c r="R21" s="231">
        <v>30.844316841222415</v>
      </c>
      <c r="S21" s="231">
        <v>32.826089699086204</v>
      </c>
      <c r="T21" s="231">
        <v>15.875166789889189</v>
      </c>
      <c r="U21" s="231">
        <v>22.517974934875298</v>
      </c>
      <c r="V21" s="231">
        <v>27.34286227682955</v>
      </c>
      <c r="W21" s="231">
        <v>19.356271986547775</v>
      </c>
    </row>
    <row r="22" spans="1:23" ht="12" customHeight="1" x14ac:dyDescent="0.3">
      <c r="A22" s="46" t="s">
        <v>34</v>
      </c>
      <c r="B22" s="231">
        <v>6.1928917679688151</v>
      </c>
      <c r="C22" s="231">
        <v>6.8263647259679932</v>
      </c>
      <c r="D22" s="231">
        <v>5.5483114737370194</v>
      </c>
      <c r="E22" s="231">
        <v>5.7072759602239529</v>
      </c>
      <c r="F22" s="231">
        <v>6.2060727521928349</v>
      </c>
      <c r="G22" s="231">
        <v>5.9806431563832838</v>
      </c>
      <c r="H22" s="231">
        <v>6.4269023124670737</v>
      </c>
      <c r="I22" s="231">
        <v>7.1054376228060496</v>
      </c>
      <c r="J22" s="231">
        <v>5.4359170007742819</v>
      </c>
      <c r="K22" s="231">
        <v>4.642294248189625</v>
      </c>
      <c r="L22" s="231">
        <v>4.2129172625348055</v>
      </c>
      <c r="M22" s="231">
        <v>5.3411129308666272</v>
      </c>
      <c r="N22" s="231">
        <v>4.1082928192072323</v>
      </c>
      <c r="O22" s="231">
        <v>3.8725201732803152</v>
      </c>
      <c r="P22" s="231">
        <v>4.7704773008194366</v>
      </c>
      <c r="Q22" s="231">
        <v>5.7487747910222486</v>
      </c>
      <c r="R22" s="231">
        <v>5.5872071718063658</v>
      </c>
      <c r="S22" s="231">
        <v>6.4489252760825</v>
      </c>
      <c r="T22" s="231">
        <v>6.8099157582094172</v>
      </c>
      <c r="U22" s="231">
        <v>7.3074662127888033</v>
      </c>
      <c r="V22" s="231">
        <v>7.0069726657447911</v>
      </c>
      <c r="W22" s="231">
        <v>5.6495321477858882</v>
      </c>
    </row>
    <row r="23" spans="1:23" ht="12" customHeight="1" x14ac:dyDescent="0.3">
      <c r="A23" s="46" t="s">
        <v>72</v>
      </c>
      <c r="B23" s="231">
        <v>350.09058960490188</v>
      </c>
      <c r="C23" s="231">
        <v>382.17033266895669</v>
      </c>
      <c r="D23" s="231">
        <v>348.51991927360564</v>
      </c>
      <c r="E23" s="231">
        <v>335.1227064699101</v>
      </c>
      <c r="F23" s="231">
        <v>321.53930321275686</v>
      </c>
      <c r="G23" s="231">
        <v>338.65443424450149</v>
      </c>
      <c r="H23" s="231">
        <v>329.19587078351043</v>
      </c>
      <c r="I23" s="231">
        <v>319.66474643500624</v>
      </c>
      <c r="J23" s="231">
        <v>346.13521474277013</v>
      </c>
      <c r="K23" s="231">
        <v>329.97331352826501</v>
      </c>
      <c r="L23" s="231">
        <v>357.29644800237804</v>
      </c>
      <c r="M23" s="231">
        <v>353.0906772937937</v>
      </c>
      <c r="N23" s="231">
        <v>332.29474667121059</v>
      </c>
      <c r="O23" s="231">
        <v>339.56036829969048</v>
      </c>
      <c r="P23" s="231">
        <v>353.08085866622417</v>
      </c>
      <c r="Q23" s="231">
        <v>345.86267495605102</v>
      </c>
      <c r="R23" s="231">
        <v>327.86253693715474</v>
      </c>
      <c r="S23" s="231">
        <v>338.07870032477223</v>
      </c>
      <c r="T23" s="231">
        <v>357.93596472906898</v>
      </c>
      <c r="U23" s="231">
        <v>346.97621836590082</v>
      </c>
      <c r="V23" s="231">
        <v>329.06319833965978</v>
      </c>
      <c r="W23" s="231">
        <v>358.5559291812657</v>
      </c>
    </row>
    <row r="24" spans="1:23" ht="12" customHeight="1" x14ac:dyDescent="0.3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</row>
    <row r="25" spans="1:23" ht="12" customHeight="1" x14ac:dyDescent="0.3">
      <c r="A25" s="46" t="s">
        <v>73</v>
      </c>
      <c r="B25" s="231">
        <v>109.8042192293704</v>
      </c>
      <c r="C25" s="231">
        <v>113.80368072205385</v>
      </c>
      <c r="D25" s="231">
        <v>82.500791710981204</v>
      </c>
      <c r="E25" s="231">
        <v>90.735447608381108</v>
      </c>
      <c r="F25" s="231">
        <v>89.991029788014728</v>
      </c>
      <c r="G25" s="231">
        <v>94.035134951121535</v>
      </c>
      <c r="H25" s="231">
        <v>108.01584766138758</v>
      </c>
      <c r="I25" s="231">
        <v>125.47374555060108</v>
      </c>
      <c r="J25" s="231">
        <v>164.72475492463562</v>
      </c>
      <c r="K25" s="231">
        <v>160.17419958040026</v>
      </c>
      <c r="L25" s="231">
        <v>167.45032258316047</v>
      </c>
      <c r="M25" s="231">
        <v>170.56986942897146</v>
      </c>
      <c r="N25" s="231">
        <v>121.14328978881591</v>
      </c>
      <c r="O25" s="231">
        <v>100.8401544216331</v>
      </c>
      <c r="P25" s="231">
        <v>90.02732619404712</v>
      </c>
      <c r="Q25" s="231">
        <v>97.975252477639046</v>
      </c>
      <c r="R25" s="231">
        <v>84.911077724239519</v>
      </c>
      <c r="S25" s="231">
        <v>109.65868353945699</v>
      </c>
      <c r="T25" s="231">
        <v>106.29782461657513</v>
      </c>
      <c r="U25" s="231">
        <v>106.47022842611413</v>
      </c>
      <c r="V25" s="231">
        <v>104.85440693350408</v>
      </c>
      <c r="W25" s="231">
        <v>103.19445539788029</v>
      </c>
    </row>
    <row r="26" spans="1:23" ht="12" customHeight="1" x14ac:dyDescent="0.3">
      <c r="A26" s="46" t="s">
        <v>79</v>
      </c>
      <c r="B26" s="231">
        <v>159.40584694620389</v>
      </c>
      <c r="C26" s="231">
        <v>162.67790197644158</v>
      </c>
      <c r="D26" s="231">
        <v>166.2605331027986</v>
      </c>
      <c r="E26" s="231">
        <v>171.06147893295631</v>
      </c>
      <c r="F26" s="231">
        <v>162.51066208001248</v>
      </c>
      <c r="G26" s="231">
        <v>152.19277729908592</v>
      </c>
      <c r="H26" s="231">
        <v>145.79148753140407</v>
      </c>
      <c r="I26" s="231">
        <v>126.75554600097426</v>
      </c>
      <c r="J26" s="231">
        <v>120.25889939765568</v>
      </c>
      <c r="K26" s="231">
        <v>112.95012897618528</v>
      </c>
      <c r="L26" s="231">
        <v>112.01883060988881</v>
      </c>
      <c r="M26" s="231">
        <v>107.28950988785915</v>
      </c>
      <c r="N26" s="231">
        <v>119.3989681853208</v>
      </c>
      <c r="O26" s="231">
        <v>99.789853825992381</v>
      </c>
      <c r="P26" s="231">
        <v>66.184264832043255</v>
      </c>
      <c r="Q26" s="231">
        <v>55.037489251765507</v>
      </c>
      <c r="R26" s="231">
        <v>78.053482373081266</v>
      </c>
      <c r="S26" s="231">
        <v>77.469303525076498</v>
      </c>
      <c r="T26" s="231">
        <v>76.818658641316674</v>
      </c>
      <c r="U26" s="231">
        <v>75.524419604392037</v>
      </c>
      <c r="V26" s="231">
        <v>83.987102321376682</v>
      </c>
      <c r="W26" s="231">
        <v>88.620722269641504</v>
      </c>
    </row>
    <row r="27" spans="1:23" ht="12" customHeight="1" x14ac:dyDescent="0.3">
      <c r="A27" s="39" t="s">
        <v>99</v>
      </c>
      <c r="B27" s="230">
        <f t="shared" ref="B27:W27" si="3">SUM(B28:B37)</f>
        <v>1692.0425429617194</v>
      </c>
      <c r="C27" s="230">
        <f t="shared" si="3"/>
        <v>1734.5261143261532</v>
      </c>
      <c r="D27" s="230">
        <f t="shared" si="3"/>
        <v>1632.2214567976728</v>
      </c>
      <c r="E27" s="230">
        <f t="shared" si="3"/>
        <v>1662.4448885194954</v>
      </c>
      <c r="F27" s="230">
        <f t="shared" si="3"/>
        <v>1709.0505094092966</v>
      </c>
      <c r="G27" s="230">
        <f t="shared" si="3"/>
        <v>1686.774051601931</v>
      </c>
      <c r="H27" s="230">
        <f t="shared" si="3"/>
        <v>1711.9563736593589</v>
      </c>
      <c r="I27" s="230">
        <f t="shared" si="3"/>
        <v>1698.0743334043309</v>
      </c>
      <c r="J27" s="230">
        <f t="shared" si="3"/>
        <v>1526.446625821367</v>
      </c>
      <c r="K27" s="230">
        <f t="shared" si="3"/>
        <v>1274.199196359396</v>
      </c>
      <c r="L27" s="230">
        <f t="shared" si="3"/>
        <v>1303.8375415699818</v>
      </c>
      <c r="M27" s="230">
        <f t="shared" si="3"/>
        <v>1329.6030449300245</v>
      </c>
      <c r="N27" s="230">
        <f t="shared" si="3"/>
        <v>1280.2925752187937</v>
      </c>
      <c r="O27" s="230">
        <f t="shared" si="3"/>
        <v>1228.0299269634086</v>
      </c>
      <c r="P27" s="230">
        <f t="shared" si="3"/>
        <v>1207.1146819028233</v>
      </c>
      <c r="Q27" s="230">
        <f t="shared" si="3"/>
        <v>1204.6081054139061</v>
      </c>
      <c r="R27" s="230">
        <f t="shared" si="3"/>
        <v>1256.6079983572831</v>
      </c>
      <c r="S27" s="230">
        <f t="shared" si="3"/>
        <v>1326.8706721532958</v>
      </c>
      <c r="T27" s="230">
        <f t="shared" si="3"/>
        <v>1362.698401579459</v>
      </c>
      <c r="U27" s="230">
        <f t="shared" si="3"/>
        <v>1320.5423760879253</v>
      </c>
      <c r="V27" s="230">
        <f t="shared" si="3"/>
        <v>1362.9325689791424</v>
      </c>
      <c r="W27" s="230">
        <f t="shared" si="3"/>
        <v>1460.5277110206448</v>
      </c>
    </row>
    <row r="28" spans="1:23" ht="12" customHeight="1" x14ac:dyDescent="0.3">
      <c r="A28" s="18" t="s">
        <v>30</v>
      </c>
      <c r="B28" s="232">
        <v>198.08377580146296</v>
      </c>
      <c r="C28" s="232">
        <v>165.95611808466026</v>
      </c>
      <c r="D28" s="232">
        <v>143.66334121408102</v>
      </c>
      <c r="E28" s="232">
        <v>152.64573607971755</v>
      </c>
      <c r="F28" s="232">
        <v>171.06283342392612</v>
      </c>
      <c r="G28" s="232">
        <v>164.82424712360603</v>
      </c>
      <c r="H28" s="232">
        <v>175.71707071230955</v>
      </c>
      <c r="I28" s="232">
        <v>174.4293714434059</v>
      </c>
      <c r="J28" s="232">
        <v>121.48553760863084</v>
      </c>
      <c r="K28" s="232">
        <v>63.079094804603557</v>
      </c>
      <c r="L28" s="232">
        <v>69.750943650393253</v>
      </c>
      <c r="M28" s="232">
        <v>73.274950666066061</v>
      </c>
      <c r="N28" s="232">
        <v>53.407559763085217</v>
      </c>
      <c r="O28" s="232">
        <v>60.466274628012634</v>
      </c>
      <c r="P28" s="232">
        <v>68.201251182777611</v>
      </c>
      <c r="Q28" s="232">
        <v>67.345243921667333</v>
      </c>
      <c r="R28" s="232">
        <v>74.560815856766084</v>
      </c>
      <c r="S28" s="232">
        <v>84.090683053836628</v>
      </c>
      <c r="T28" s="232">
        <v>95.469598824641224</v>
      </c>
      <c r="U28" s="232">
        <v>77.966913337669723</v>
      </c>
      <c r="V28" s="232">
        <v>91.308222817533277</v>
      </c>
      <c r="W28" s="232">
        <v>106.8930604676157</v>
      </c>
    </row>
    <row r="29" spans="1:23" ht="12" customHeight="1" x14ac:dyDescent="0.3">
      <c r="A29" s="18" t="s">
        <v>40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</row>
    <row r="30" spans="1:23" ht="12" customHeight="1" x14ac:dyDescent="0.3">
      <c r="A30" s="18" t="s">
        <v>33</v>
      </c>
      <c r="B30" s="232">
        <v>32.897036100940618</v>
      </c>
      <c r="C30" s="232">
        <v>27.843577916050769</v>
      </c>
      <c r="D30" s="232">
        <v>27.402541317018311</v>
      </c>
      <c r="E30" s="232">
        <v>27.728773641050047</v>
      </c>
      <c r="F30" s="232">
        <v>27.605215277810757</v>
      </c>
      <c r="G30" s="232">
        <v>29.586031571861902</v>
      </c>
      <c r="H30" s="232">
        <v>29.701094601174226</v>
      </c>
      <c r="I30" s="232">
        <v>21.173581020969799</v>
      </c>
      <c r="J30" s="232">
        <v>21.091730158144806</v>
      </c>
      <c r="K30" s="232">
        <v>16.336325785461931</v>
      </c>
      <c r="L30" s="232">
        <v>18.499190354600071</v>
      </c>
      <c r="M30" s="232">
        <v>17.416340701430819</v>
      </c>
      <c r="N30" s="232">
        <v>19.607085399558599</v>
      </c>
      <c r="O30" s="232">
        <v>16.588862048654264</v>
      </c>
      <c r="P30" s="232">
        <v>13.829394583067222</v>
      </c>
      <c r="Q30" s="232">
        <v>13.726445981019975</v>
      </c>
      <c r="R30" s="232">
        <v>13.750571080832664</v>
      </c>
      <c r="S30" s="232">
        <v>14.979669963603927</v>
      </c>
      <c r="T30" s="232">
        <v>14.761089840735488</v>
      </c>
      <c r="U30" s="232">
        <v>15.091948964108783</v>
      </c>
      <c r="V30" s="232">
        <v>15.952279914345615</v>
      </c>
      <c r="W30" s="232">
        <v>18.146755616322558</v>
      </c>
    </row>
    <row r="31" spans="1:23" ht="12" customHeight="1" x14ac:dyDescent="0.3">
      <c r="A31" s="18" t="s">
        <v>83</v>
      </c>
      <c r="B31" s="232">
        <v>245.53103583626097</v>
      </c>
      <c r="C31" s="232">
        <v>277.1633895148654</v>
      </c>
      <c r="D31" s="232">
        <v>261.17710093908181</v>
      </c>
      <c r="E31" s="232">
        <v>276.98192660167865</v>
      </c>
      <c r="F31" s="232">
        <v>284.81914630057514</v>
      </c>
      <c r="G31" s="232">
        <v>281.35578041172988</v>
      </c>
      <c r="H31" s="232">
        <v>264.17145287051051</v>
      </c>
      <c r="I31" s="232">
        <v>252.09640443217279</v>
      </c>
      <c r="J31" s="232">
        <v>244.75898274878421</v>
      </c>
      <c r="K31" s="232">
        <v>206.05597071148483</v>
      </c>
      <c r="L31" s="232">
        <v>207.44618135765023</v>
      </c>
      <c r="M31" s="232">
        <v>193.17853427933323</v>
      </c>
      <c r="N31" s="232">
        <v>174.49370014494221</v>
      </c>
      <c r="O31" s="232">
        <v>158.52957134992101</v>
      </c>
      <c r="P31" s="232">
        <v>134.10964921984822</v>
      </c>
      <c r="Q31" s="232">
        <v>136.7101583468646</v>
      </c>
      <c r="R31" s="232">
        <v>143.70992959406948</v>
      </c>
      <c r="S31" s="232">
        <v>147.75098214836646</v>
      </c>
      <c r="T31" s="232">
        <v>158.91182164326577</v>
      </c>
      <c r="U31" s="232">
        <v>150.39442342686638</v>
      </c>
      <c r="V31" s="232">
        <v>162.1372996245014</v>
      </c>
      <c r="W31" s="232">
        <v>223.8565665132366</v>
      </c>
    </row>
    <row r="32" spans="1:23" ht="12" customHeight="1" x14ac:dyDescent="0.3">
      <c r="A32" s="18" t="s">
        <v>70</v>
      </c>
      <c r="B32" s="232">
        <v>74.149380773410357</v>
      </c>
      <c r="C32" s="232">
        <v>63.107563135833445</v>
      </c>
      <c r="D32" s="232">
        <v>67.750431095270073</v>
      </c>
      <c r="E32" s="232">
        <v>52.957642751720755</v>
      </c>
      <c r="F32" s="232">
        <v>54.510128706801822</v>
      </c>
      <c r="G32" s="232">
        <v>48.14335414229501</v>
      </c>
      <c r="H32" s="232">
        <v>74.598088557795165</v>
      </c>
      <c r="I32" s="232">
        <v>63.039779262337731</v>
      </c>
      <c r="J32" s="232">
        <v>40.5793623055973</v>
      </c>
      <c r="K32" s="232">
        <v>29.459684495714001</v>
      </c>
      <c r="L32" s="232">
        <v>39.033795552730382</v>
      </c>
      <c r="M32" s="232">
        <v>28.941896630268126</v>
      </c>
      <c r="N32" s="232">
        <v>25.471948558456212</v>
      </c>
      <c r="O32" s="232">
        <v>15.536577343216152</v>
      </c>
      <c r="P32" s="232">
        <v>15.23639264078826</v>
      </c>
      <c r="Q32" s="232">
        <v>13.117673171595282</v>
      </c>
      <c r="R32" s="232">
        <v>13.429887801941803</v>
      </c>
      <c r="S32" s="232">
        <v>13.589387515015254</v>
      </c>
      <c r="T32" s="232">
        <v>6.9673095643670493</v>
      </c>
      <c r="U32" s="232">
        <v>9.1782417461221222</v>
      </c>
      <c r="V32" s="232">
        <v>10.247851394709571</v>
      </c>
      <c r="W32" s="232">
        <v>7.1262731553266896</v>
      </c>
    </row>
    <row r="33" spans="1:23" ht="12" customHeight="1" x14ac:dyDescent="0.3">
      <c r="A33" s="18" t="s">
        <v>34</v>
      </c>
      <c r="B33" s="232">
        <v>158.14511339110248</v>
      </c>
      <c r="C33" s="232">
        <v>182.26082358013679</v>
      </c>
      <c r="D33" s="232">
        <v>180.7419722751882</v>
      </c>
      <c r="E33" s="232">
        <v>185.08283581965566</v>
      </c>
      <c r="F33" s="232">
        <v>195.08369508959561</v>
      </c>
      <c r="G33" s="232">
        <v>185.55942563123494</v>
      </c>
      <c r="H33" s="232">
        <v>196.36286552932137</v>
      </c>
      <c r="I33" s="232">
        <v>210.68381431184568</v>
      </c>
      <c r="J33" s="232">
        <v>157.60509761659455</v>
      </c>
      <c r="K33" s="232">
        <v>135.14945123762291</v>
      </c>
      <c r="L33" s="232">
        <v>119.07934413041443</v>
      </c>
      <c r="M33" s="232">
        <v>150.95011664780921</v>
      </c>
      <c r="N33" s="232">
        <v>156.38663409394837</v>
      </c>
      <c r="O33" s="232">
        <v>140.87287965475059</v>
      </c>
      <c r="P33" s="232">
        <v>151.97449260459757</v>
      </c>
      <c r="Q33" s="232">
        <v>151.90995263804049</v>
      </c>
      <c r="R33" s="232">
        <v>175.5535494919942</v>
      </c>
      <c r="S33" s="232">
        <v>183.09071358892177</v>
      </c>
      <c r="T33" s="232">
        <v>159.44322267687221</v>
      </c>
      <c r="U33" s="232">
        <v>178.59726293596441</v>
      </c>
      <c r="V33" s="232">
        <v>182.35803163348146</v>
      </c>
      <c r="W33" s="232">
        <v>159.588644980331</v>
      </c>
    </row>
    <row r="34" spans="1:23" ht="12" customHeight="1" x14ac:dyDescent="0.3">
      <c r="A34" s="18" t="s">
        <v>72</v>
      </c>
      <c r="B34" s="232">
        <v>406.95236590121931</v>
      </c>
      <c r="C34" s="232">
        <v>432.68507615944202</v>
      </c>
      <c r="D34" s="232">
        <v>379.61085078066196</v>
      </c>
      <c r="E34" s="232">
        <v>396.37741889818278</v>
      </c>
      <c r="F34" s="232">
        <v>377.99175282565773</v>
      </c>
      <c r="G34" s="232">
        <v>363.81585290172421</v>
      </c>
      <c r="H34" s="232">
        <v>373.37986941703531</v>
      </c>
      <c r="I34" s="232">
        <v>386.2624680492296</v>
      </c>
      <c r="J34" s="232">
        <v>364.66460651882892</v>
      </c>
      <c r="K34" s="232">
        <v>321.88892412949855</v>
      </c>
      <c r="L34" s="232">
        <v>343.59161818963219</v>
      </c>
      <c r="M34" s="232">
        <v>349.98764988175145</v>
      </c>
      <c r="N34" s="232">
        <v>342.38611909732805</v>
      </c>
      <c r="O34" s="232">
        <v>331.66294575649511</v>
      </c>
      <c r="P34" s="232">
        <v>325.98633152969302</v>
      </c>
      <c r="Q34" s="232">
        <v>308.99498982230114</v>
      </c>
      <c r="R34" s="232">
        <v>320.70401571532221</v>
      </c>
      <c r="S34" s="232">
        <v>343.85651512777093</v>
      </c>
      <c r="T34" s="232">
        <v>357.90001315088631</v>
      </c>
      <c r="U34" s="232">
        <v>342.11780687868128</v>
      </c>
      <c r="V34" s="232">
        <v>343.30167484961788</v>
      </c>
      <c r="W34" s="232">
        <v>368.06272989476213</v>
      </c>
    </row>
    <row r="35" spans="1:23" ht="12" customHeight="1" x14ac:dyDescent="0.3">
      <c r="A35" s="18" t="s">
        <v>36</v>
      </c>
      <c r="B35" s="232">
        <v>0</v>
      </c>
      <c r="C35" s="232">
        <v>0</v>
      </c>
      <c r="D35" s="232">
        <v>0</v>
      </c>
      <c r="E35" s="232">
        <v>0</v>
      </c>
      <c r="F35" s="232">
        <v>0</v>
      </c>
      <c r="G35" s="232">
        <v>0</v>
      </c>
      <c r="H35" s="232">
        <v>0</v>
      </c>
      <c r="I35" s="232">
        <v>0</v>
      </c>
      <c r="J35" s="232">
        <v>0</v>
      </c>
      <c r="K35" s="232">
        <v>0</v>
      </c>
      <c r="L35" s="232">
        <v>0</v>
      </c>
      <c r="M35" s="232">
        <v>0</v>
      </c>
      <c r="N35" s="232">
        <v>0</v>
      </c>
      <c r="O35" s="232">
        <v>0</v>
      </c>
      <c r="P35" s="232">
        <v>0</v>
      </c>
      <c r="Q35" s="232">
        <v>0</v>
      </c>
      <c r="R35" s="232">
        <v>0</v>
      </c>
      <c r="S35" s="232">
        <v>0</v>
      </c>
      <c r="T35" s="232">
        <v>0</v>
      </c>
      <c r="U35" s="232">
        <v>0</v>
      </c>
      <c r="V35" s="232">
        <v>0</v>
      </c>
      <c r="W35" s="232">
        <v>0</v>
      </c>
    </row>
    <row r="36" spans="1:23" ht="12" customHeight="1" x14ac:dyDescent="0.3">
      <c r="A36" s="18" t="s">
        <v>73</v>
      </c>
      <c r="B36" s="232">
        <v>0.25605592110250086</v>
      </c>
      <c r="C36" s="232">
        <v>11.590558314919477</v>
      </c>
      <c r="D36" s="232">
        <v>9.7178669304633303</v>
      </c>
      <c r="E36" s="232">
        <v>17.939444910965406</v>
      </c>
      <c r="F36" s="232">
        <v>23.245943556783189</v>
      </c>
      <c r="G36" s="232">
        <v>23.405535728156181</v>
      </c>
      <c r="H36" s="232">
        <v>14.297221986075883</v>
      </c>
      <c r="I36" s="232">
        <v>18.550244131256164</v>
      </c>
      <c r="J36" s="232">
        <v>33.182983682415085</v>
      </c>
      <c r="K36" s="232">
        <v>31.571286232153454</v>
      </c>
      <c r="L36" s="232">
        <v>29.805223418559223</v>
      </c>
      <c r="M36" s="232">
        <v>31.971661095534103</v>
      </c>
      <c r="N36" s="232">
        <v>34.175884759765353</v>
      </c>
      <c r="O36" s="232">
        <v>34.091057960138173</v>
      </c>
      <c r="P36" s="232">
        <v>34.330283436219418</v>
      </c>
      <c r="Q36" s="232">
        <v>39.085452595447791</v>
      </c>
      <c r="R36" s="232">
        <v>44.763298887970265</v>
      </c>
      <c r="S36" s="232">
        <v>62.497980261058913</v>
      </c>
      <c r="T36" s="232">
        <v>80.886956122891746</v>
      </c>
      <c r="U36" s="232">
        <v>79.097011470704402</v>
      </c>
      <c r="V36" s="232">
        <v>77.346796849814851</v>
      </c>
      <c r="W36" s="232">
        <v>69.515690775808423</v>
      </c>
    </row>
    <row r="37" spans="1:23" ht="12" customHeight="1" x14ac:dyDescent="0.3">
      <c r="A37" s="47" t="s">
        <v>38</v>
      </c>
      <c r="B37" s="233">
        <v>576.02777923622034</v>
      </c>
      <c r="C37" s="233">
        <v>573.91900762024511</v>
      </c>
      <c r="D37" s="233">
        <v>562.15735224590799</v>
      </c>
      <c r="E37" s="233">
        <v>552.73110981652439</v>
      </c>
      <c r="F37" s="233">
        <v>574.7317942281461</v>
      </c>
      <c r="G37" s="233">
        <v>590.08382409132287</v>
      </c>
      <c r="H37" s="233">
        <v>583.7287099851369</v>
      </c>
      <c r="I37" s="233">
        <v>571.83867075311332</v>
      </c>
      <c r="J37" s="233">
        <v>543.07832518237137</v>
      </c>
      <c r="K37" s="233">
        <v>470.6584589628568</v>
      </c>
      <c r="L37" s="233">
        <v>476.631244916002</v>
      </c>
      <c r="M37" s="233">
        <v>483.88189502783138</v>
      </c>
      <c r="N37" s="233">
        <v>474.36364340170968</v>
      </c>
      <c r="O37" s="233">
        <v>470.28175822222056</v>
      </c>
      <c r="P37" s="233">
        <v>463.44688670583201</v>
      </c>
      <c r="Q37" s="233">
        <v>473.71818893696945</v>
      </c>
      <c r="R37" s="233">
        <v>470.13592992838653</v>
      </c>
      <c r="S37" s="233">
        <v>477.01474049472193</v>
      </c>
      <c r="T37" s="233">
        <v>488.35838975579901</v>
      </c>
      <c r="U37" s="233">
        <v>468.0987673278081</v>
      </c>
      <c r="V37" s="233">
        <v>480.28041189513823</v>
      </c>
      <c r="W37" s="233">
        <v>507.33798961724153</v>
      </c>
    </row>
    <row r="39" spans="1:23" ht="15" customHeight="1" x14ac:dyDescent="0.3">
      <c r="A39" s="32" t="s">
        <v>100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</row>
    <row r="41" spans="1:23" ht="12" customHeight="1" x14ac:dyDescent="0.3">
      <c r="A41" s="35" t="str">
        <f>$A$5</f>
        <v>All industrial sectors</v>
      </c>
      <c r="B41" s="234">
        <f t="shared" ref="B41:W41" si="4">SUM(B42:B46,B47,B48)</f>
        <v>1</v>
      </c>
      <c r="C41" s="234">
        <f t="shared" si="4"/>
        <v>1</v>
      </c>
      <c r="D41" s="234">
        <f t="shared" si="4"/>
        <v>1</v>
      </c>
      <c r="E41" s="234">
        <f t="shared" si="4"/>
        <v>1</v>
      </c>
      <c r="F41" s="234">
        <f t="shared" si="4"/>
        <v>1</v>
      </c>
      <c r="G41" s="234">
        <f t="shared" si="4"/>
        <v>1</v>
      </c>
      <c r="H41" s="234">
        <f t="shared" si="4"/>
        <v>1</v>
      </c>
      <c r="I41" s="234">
        <f t="shared" si="4"/>
        <v>1</v>
      </c>
      <c r="J41" s="234">
        <f t="shared" si="4"/>
        <v>1</v>
      </c>
      <c r="K41" s="234">
        <f t="shared" si="4"/>
        <v>1</v>
      </c>
      <c r="L41" s="234">
        <f t="shared" si="4"/>
        <v>1</v>
      </c>
      <c r="M41" s="234">
        <f t="shared" si="4"/>
        <v>0.99999999999999978</v>
      </c>
      <c r="N41" s="234">
        <f t="shared" si="4"/>
        <v>1</v>
      </c>
      <c r="O41" s="234">
        <f t="shared" si="4"/>
        <v>1</v>
      </c>
      <c r="P41" s="234">
        <f t="shared" si="4"/>
        <v>1</v>
      </c>
      <c r="Q41" s="234">
        <f t="shared" si="4"/>
        <v>1</v>
      </c>
      <c r="R41" s="234">
        <f t="shared" si="4"/>
        <v>1</v>
      </c>
      <c r="S41" s="234">
        <f t="shared" si="4"/>
        <v>1</v>
      </c>
      <c r="T41" s="234">
        <f t="shared" si="4"/>
        <v>1</v>
      </c>
      <c r="U41" s="234">
        <f t="shared" si="4"/>
        <v>1</v>
      </c>
      <c r="V41" s="234">
        <f t="shared" si="4"/>
        <v>0.99999999999999989</v>
      </c>
      <c r="W41" s="234">
        <f t="shared" si="4"/>
        <v>1</v>
      </c>
    </row>
    <row r="42" spans="1:23" ht="12" customHeight="1" x14ac:dyDescent="0.3">
      <c r="A42" s="202" t="s">
        <v>92</v>
      </c>
      <c r="B42" s="235">
        <f t="shared" ref="B42:W42" si="5">IF(B6=0,0,B6/B$5)</f>
        <v>1.1895669255226357E-2</v>
      </c>
      <c r="C42" s="235">
        <f t="shared" si="5"/>
        <v>1.1589212707377165E-2</v>
      </c>
      <c r="D42" s="235">
        <f t="shared" si="5"/>
        <v>1.2249891346438871E-2</v>
      </c>
      <c r="E42" s="235">
        <f t="shared" si="5"/>
        <v>1.2213755370127439E-2</v>
      </c>
      <c r="F42" s="235">
        <f t="shared" si="5"/>
        <v>1.2394386573319026E-2</v>
      </c>
      <c r="G42" s="235">
        <f t="shared" si="5"/>
        <v>1.2664316926827672E-2</v>
      </c>
      <c r="H42" s="235">
        <f t="shared" si="5"/>
        <v>1.2526484712371765E-2</v>
      </c>
      <c r="I42" s="235">
        <f t="shared" si="5"/>
        <v>1.2753176544594437E-2</v>
      </c>
      <c r="J42" s="235">
        <f t="shared" si="5"/>
        <v>1.2980512874341677E-2</v>
      </c>
      <c r="K42" s="235">
        <f t="shared" si="5"/>
        <v>1.3353868770722997E-2</v>
      </c>
      <c r="L42" s="235">
        <f t="shared" si="5"/>
        <v>1.310651641701518E-2</v>
      </c>
      <c r="M42" s="235">
        <f t="shared" si="5"/>
        <v>1.31162699491224E-2</v>
      </c>
      <c r="N42" s="235">
        <f t="shared" si="5"/>
        <v>1.3504799054223976E-2</v>
      </c>
      <c r="O42" s="235">
        <f t="shared" si="5"/>
        <v>1.361223893843312E-2</v>
      </c>
      <c r="P42" s="235">
        <f t="shared" si="5"/>
        <v>1.3660049003843074E-2</v>
      </c>
      <c r="Q42" s="235">
        <f t="shared" si="5"/>
        <v>1.3875978429991829E-2</v>
      </c>
      <c r="R42" s="235">
        <f t="shared" si="5"/>
        <v>1.3546433918421735E-2</v>
      </c>
      <c r="S42" s="235">
        <f t="shared" si="5"/>
        <v>1.3308092263915492E-2</v>
      </c>
      <c r="T42" s="235">
        <f t="shared" si="5"/>
        <v>1.3293907664689171E-2</v>
      </c>
      <c r="U42" s="235">
        <f t="shared" si="5"/>
        <v>1.3175780830790303E-2</v>
      </c>
      <c r="V42" s="235">
        <f t="shared" si="5"/>
        <v>1.3247530445117509E-2</v>
      </c>
      <c r="W42" s="235">
        <f t="shared" si="5"/>
        <v>1.3223522133269501E-2</v>
      </c>
    </row>
    <row r="43" spans="1:23" ht="12" customHeight="1" x14ac:dyDescent="0.3">
      <c r="A43" s="202" t="s">
        <v>93</v>
      </c>
      <c r="B43" s="235">
        <f t="shared" ref="B43:W43" si="6">IF(B7=0,0,B7/B$5)</f>
        <v>1.8148974279144234E-2</v>
      </c>
      <c r="C43" s="235">
        <f t="shared" si="6"/>
        <v>1.7882987159650622E-2</v>
      </c>
      <c r="D43" s="235">
        <f t="shared" si="6"/>
        <v>1.9033421142975585E-2</v>
      </c>
      <c r="E43" s="235">
        <f t="shared" si="6"/>
        <v>1.8390342023688142E-2</v>
      </c>
      <c r="F43" s="235">
        <f t="shared" si="6"/>
        <v>1.8343453170955568E-2</v>
      </c>
      <c r="G43" s="235">
        <f t="shared" si="6"/>
        <v>1.9208570809052073E-2</v>
      </c>
      <c r="H43" s="235">
        <f t="shared" si="6"/>
        <v>1.8647663991478051E-2</v>
      </c>
      <c r="I43" s="235">
        <f t="shared" si="6"/>
        <v>1.8633235994721532E-2</v>
      </c>
      <c r="J43" s="235">
        <f t="shared" si="6"/>
        <v>1.9498068538594301E-2</v>
      </c>
      <c r="K43" s="235">
        <f t="shared" si="6"/>
        <v>2.0596073872011431E-2</v>
      </c>
      <c r="L43" s="235">
        <f t="shared" si="6"/>
        <v>2.0087294838074778E-2</v>
      </c>
      <c r="M43" s="235">
        <f t="shared" si="6"/>
        <v>2.0428557864434305E-2</v>
      </c>
      <c r="N43" s="235">
        <f t="shared" si="6"/>
        <v>2.1905193078725273E-2</v>
      </c>
      <c r="O43" s="235">
        <f t="shared" si="6"/>
        <v>2.2052785113289827E-2</v>
      </c>
      <c r="P43" s="235">
        <f t="shared" si="6"/>
        <v>2.2110396935503207E-2</v>
      </c>
      <c r="Q43" s="235">
        <f t="shared" si="6"/>
        <v>2.2409464426780094E-2</v>
      </c>
      <c r="R43" s="235">
        <f t="shared" si="6"/>
        <v>2.2778994057838026E-2</v>
      </c>
      <c r="S43" s="235">
        <f t="shared" si="6"/>
        <v>2.2204197957045143E-2</v>
      </c>
      <c r="T43" s="235">
        <f t="shared" si="6"/>
        <v>2.1319696051644303E-2</v>
      </c>
      <c r="U43" s="235">
        <f t="shared" si="6"/>
        <v>2.1255143647215567E-2</v>
      </c>
      <c r="V43" s="235">
        <f t="shared" si="6"/>
        <v>2.1292078658762374E-2</v>
      </c>
      <c r="W43" s="235">
        <f t="shared" si="6"/>
        <v>2.1249843705738642E-2</v>
      </c>
    </row>
    <row r="44" spans="1:23" ht="12" customHeight="1" x14ac:dyDescent="0.3">
      <c r="A44" s="202" t="s">
        <v>94</v>
      </c>
      <c r="B44" s="235">
        <f t="shared" ref="B44:W44" si="7">IF(B8=0,0,B8/B$5)</f>
        <v>3.0596896215065363E-2</v>
      </c>
      <c r="C44" s="235">
        <f t="shared" si="7"/>
        <v>3.018270172416352E-2</v>
      </c>
      <c r="D44" s="235">
        <f t="shared" si="7"/>
        <v>3.1382264501870573E-2</v>
      </c>
      <c r="E44" s="235">
        <f t="shared" si="7"/>
        <v>3.0279070953118298E-2</v>
      </c>
      <c r="F44" s="235">
        <f t="shared" si="7"/>
        <v>3.036626613088312E-2</v>
      </c>
      <c r="G44" s="235">
        <f t="shared" si="7"/>
        <v>3.1792557925021045E-2</v>
      </c>
      <c r="H44" s="235">
        <f t="shared" si="7"/>
        <v>3.0934682721754973E-2</v>
      </c>
      <c r="I44" s="235">
        <f t="shared" si="7"/>
        <v>3.0606623286885709E-2</v>
      </c>
      <c r="J44" s="235">
        <f t="shared" si="7"/>
        <v>3.2408902289807771E-2</v>
      </c>
      <c r="K44" s="235">
        <f t="shared" si="7"/>
        <v>3.3467438296240729E-2</v>
      </c>
      <c r="L44" s="235">
        <f t="shared" si="7"/>
        <v>3.2855467242127928E-2</v>
      </c>
      <c r="M44" s="235">
        <f t="shared" si="7"/>
        <v>3.3294660458891137E-2</v>
      </c>
      <c r="N44" s="235">
        <f t="shared" si="7"/>
        <v>3.5363257633757597E-2</v>
      </c>
      <c r="O44" s="235">
        <f t="shared" si="7"/>
        <v>3.5753139499200497E-2</v>
      </c>
      <c r="P44" s="235">
        <f t="shared" si="7"/>
        <v>3.6200460679792067E-2</v>
      </c>
      <c r="Q44" s="235">
        <f t="shared" si="7"/>
        <v>3.6767078244631289E-2</v>
      </c>
      <c r="R44" s="235">
        <f t="shared" si="7"/>
        <v>3.6585130248319678E-2</v>
      </c>
      <c r="S44" s="235">
        <f t="shared" si="7"/>
        <v>3.5422947488374767E-2</v>
      </c>
      <c r="T44" s="235">
        <f t="shared" si="7"/>
        <v>3.4589552012641626E-2</v>
      </c>
      <c r="U44" s="235">
        <f t="shared" si="7"/>
        <v>3.4385607498987718E-2</v>
      </c>
      <c r="V44" s="235">
        <f t="shared" si="7"/>
        <v>3.4418892299488545E-2</v>
      </c>
      <c r="W44" s="235">
        <f t="shared" si="7"/>
        <v>3.4246927337270167E-2</v>
      </c>
    </row>
    <row r="45" spans="1:23" ht="12" customHeight="1" x14ac:dyDescent="0.3">
      <c r="A45" s="202" t="s">
        <v>95</v>
      </c>
      <c r="B45" s="235">
        <f t="shared" ref="B45:W45" si="8">IF(B9=0,0,B9/B$5)</f>
        <v>2.9477594905428842E-2</v>
      </c>
      <c r="C45" s="235">
        <f t="shared" si="8"/>
        <v>2.8947682017316619E-2</v>
      </c>
      <c r="D45" s="235">
        <f t="shared" si="8"/>
        <v>3.0884443307535196E-2</v>
      </c>
      <c r="E45" s="235">
        <f t="shared" si="8"/>
        <v>2.9768317882921263E-2</v>
      </c>
      <c r="F45" s="235">
        <f t="shared" si="8"/>
        <v>2.9604492582539645E-2</v>
      </c>
      <c r="G45" s="235">
        <f t="shared" si="8"/>
        <v>3.1110985925119714E-2</v>
      </c>
      <c r="H45" s="235">
        <f t="shared" si="8"/>
        <v>3.0050146338137587E-2</v>
      </c>
      <c r="I45" s="235">
        <f t="shared" si="8"/>
        <v>2.9669543141116316E-2</v>
      </c>
      <c r="J45" s="235">
        <f t="shared" si="8"/>
        <v>3.1412025671880499E-2</v>
      </c>
      <c r="K45" s="235">
        <f t="shared" si="8"/>
        <v>3.3330704952256963E-2</v>
      </c>
      <c r="L45" s="235">
        <f t="shared" si="8"/>
        <v>3.2502273695167089E-2</v>
      </c>
      <c r="M45" s="235">
        <f t="shared" si="8"/>
        <v>3.3313412115660669E-2</v>
      </c>
      <c r="N45" s="235">
        <f t="shared" si="8"/>
        <v>3.5895984059189326E-2</v>
      </c>
      <c r="O45" s="235">
        <f t="shared" si="8"/>
        <v>3.6203598080170207E-2</v>
      </c>
      <c r="P45" s="235">
        <f t="shared" si="8"/>
        <v>3.6415393629110081E-2</v>
      </c>
      <c r="Q45" s="235">
        <f t="shared" si="8"/>
        <v>3.6971669074349643E-2</v>
      </c>
      <c r="R45" s="235">
        <f t="shared" si="8"/>
        <v>3.7865075980248124E-2</v>
      </c>
      <c r="S45" s="235">
        <f t="shared" si="8"/>
        <v>3.672943278531459E-2</v>
      </c>
      <c r="T45" s="235">
        <f t="shared" si="8"/>
        <v>3.4957276979305833E-2</v>
      </c>
      <c r="U45" s="235">
        <f t="shared" si="8"/>
        <v>3.5030414615435809E-2</v>
      </c>
      <c r="V45" s="235">
        <f t="shared" si="8"/>
        <v>3.5092777561776242E-2</v>
      </c>
      <c r="W45" s="235">
        <f t="shared" si="8"/>
        <v>3.4989236174105487E-2</v>
      </c>
    </row>
    <row r="46" spans="1:23" ht="12" customHeight="1" x14ac:dyDescent="0.3">
      <c r="A46" s="202" t="s">
        <v>96</v>
      </c>
      <c r="B46" s="235">
        <f t="shared" ref="B46:W46" si="9">IF(B10=0,0,B10/B$5)</f>
        <v>2.2889801261841657E-2</v>
      </c>
      <c r="C46" s="235">
        <f t="shared" si="9"/>
        <v>2.2947999003955104E-2</v>
      </c>
      <c r="D46" s="235">
        <f t="shared" si="9"/>
        <v>2.369829784225741E-2</v>
      </c>
      <c r="E46" s="235">
        <f t="shared" si="9"/>
        <v>2.3499330794130177E-2</v>
      </c>
      <c r="F46" s="235">
        <f t="shared" si="9"/>
        <v>2.3260649026604453E-2</v>
      </c>
      <c r="G46" s="235">
        <f t="shared" si="9"/>
        <v>2.3183158148325025E-2</v>
      </c>
      <c r="H46" s="235">
        <f t="shared" si="9"/>
        <v>2.3502181094801133E-2</v>
      </c>
      <c r="I46" s="235">
        <f t="shared" si="9"/>
        <v>2.3690520994623088E-2</v>
      </c>
      <c r="J46" s="235">
        <f t="shared" si="9"/>
        <v>2.5308174088460263E-2</v>
      </c>
      <c r="K46" s="235">
        <f t="shared" si="9"/>
        <v>2.7669178988616306E-2</v>
      </c>
      <c r="L46" s="235">
        <f t="shared" si="9"/>
        <v>2.8420637204363261E-2</v>
      </c>
      <c r="M46" s="235">
        <f t="shared" si="9"/>
        <v>2.8456006500054455E-2</v>
      </c>
      <c r="N46" s="235">
        <f t="shared" si="9"/>
        <v>2.9410074311789387E-2</v>
      </c>
      <c r="O46" s="235">
        <f t="shared" si="9"/>
        <v>3.0582164391274955E-2</v>
      </c>
      <c r="P46" s="235">
        <f t="shared" si="9"/>
        <v>3.1206593099044871E-2</v>
      </c>
      <c r="Q46" s="235">
        <f t="shared" si="9"/>
        <v>3.1991407663976561E-2</v>
      </c>
      <c r="R46" s="235">
        <f t="shared" si="9"/>
        <v>3.2475989840054877E-2</v>
      </c>
      <c r="S46" s="235">
        <f t="shared" si="9"/>
        <v>3.1545748414061034E-2</v>
      </c>
      <c r="T46" s="235">
        <f t="shared" si="9"/>
        <v>3.2293563227851575E-2</v>
      </c>
      <c r="U46" s="235">
        <f t="shared" si="9"/>
        <v>3.4134189303946391E-2</v>
      </c>
      <c r="V46" s="235">
        <f t="shared" si="9"/>
        <v>3.5689932030117423E-2</v>
      </c>
      <c r="W46" s="235">
        <f t="shared" si="9"/>
        <v>3.649978602377172E-2</v>
      </c>
    </row>
    <row r="47" spans="1:23" ht="12" customHeight="1" x14ac:dyDescent="0.3">
      <c r="A47" s="40" t="str">
        <f>$A$16</f>
        <v>Steam processes</v>
      </c>
      <c r="B47" s="236">
        <f t="shared" ref="B47:W47" si="10">IF(B16=0,0,B16/B$5)</f>
        <v>0.31226060624432267</v>
      </c>
      <c r="C47" s="236">
        <f t="shared" si="10"/>
        <v>0.31697481092174745</v>
      </c>
      <c r="D47" s="236">
        <f t="shared" si="10"/>
        <v>0.31122679704038819</v>
      </c>
      <c r="E47" s="236">
        <f t="shared" si="10"/>
        <v>0.30548938306207812</v>
      </c>
      <c r="F47" s="236">
        <f t="shared" si="10"/>
        <v>0.29797860020680572</v>
      </c>
      <c r="G47" s="236">
        <f t="shared" si="10"/>
        <v>0.29497540516955495</v>
      </c>
      <c r="H47" s="236">
        <f t="shared" si="10"/>
        <v>0.29687974591436739</v>
      </c>
      <c r="I47" s="236">
        <f t="shared" si="10"/>
        <v>0.28512037738735518</v>
      </c>
      <c r="J47" s="236">
        <f t="shared" si="10"/>
        <v>0.3164737464408543</v>
      </c>
      <c r="K47" s="236">
        <f t="shared" si="10"/>
        <v>0.32994739094121345</v>
      </c>
      <c r="L47" s="236">
        <f t="shared" si="10"/>
        <v>0.34008671814420238</v>
      </c>
      <c r="M47" s="236">
        <f t="shared" si="10"/>
        <v>0.32698145542671958</v>
      </c>
      <c r="N47" s="236">
        <f t="shared" si="10"/>
        <v>0.30808458550956963</v>
      </c>
      <c r="O47" s="236">
        <f t="shared" si="10"/>
        <v>0.29832048599625521</v>
      </c>
      <c r="P47" s="236">
        <f t="shared" si="10"/>
        <v>0.29117423845469415</v>
      </c>
      <c r="Q47" s="236">
        <f t="shared" si="10"/>
        <v>0.28691376412987363</v>
      </c>
      <c r="R47" s="236">
        <f t="shared" si="10"/>
        <v>0.27649610048695117</v>
      </c>
      <c r="S47" s="236">
        <f t="shared" si="10"/>
        <v>0.28004258086116335</v>
      </c>
      <c r="T47" s="236">
        <f t="shared" si="10"/>
        <v>0.27481480140271486</v>
      </c>
      <c r="U47" s="236">
        <f t="shared" si="10"/>
        <v>0.27711709684994368</v>
      </c>
      <c r="V47" s="236">
        <f t="shared" si="10"/>
        <v>0.26880434431864325</v>
      </c>
      <c r="W47" s="236">
        <f t="shared" si="10"/>
        <v>0.26961559421427678</v>
      </c>
    </row>
    <row r="48" spans="1:23" ht="12" customHeight="1" x14ac:dyDescent="0.3">
      <c r="A48" s="41" t="str">
        <f>$A$27</f>
        <v>Other processes</v>
      </c>
      <c r="B48" s="237">
        <f t="shared" ref="B48:W48" si="11">IF(B27=0,0,B27/B$5)</f>
        <v>0.57473045783897092</v>
      </c>
      <c r="C48" s="237">
        <f t="shared" si="11"/>
        <v>0.57147460646578951</v>
      </c>
      <c r="D48" s="237">
        <f t="shared" si="11"/>
        <v>0.57152488481853414</v>
      </c>
      <c r="E48" s="237">
        <f t="shared" si="11"/>
        <v>0.58035979991393649</v>
      </c>
      <c r="F48" s="237">
        <f t="shared" si="11"/>
        <v>0.58805215230889241</v>
      </c>
      <c r="G48" s="237">
        <f t="shared" si="11"/>
        <v>0.5870650050960996</v>
      </c>
      <c r="H48" s="237">
        <f t="shared" si="11"/>
        <v>0.58745909522708906</v>
      </c>
      <c r="I48" s="237">
        <f t="shared" si="11"/>
        <v>0.59952652265070383</v>
      </c>
      <c r="J48" s="237">
        <f t="shared" si="11"/>
        <v>0.56191857009606117</v>
      </c>
      <c r="K48" s="237">
        <f t="shared" si="11"/>
        <v>0.54163534417893811</v>
      </c>
      <c r="L48" s="237">
        <f t="shared" si="11"/>
        <v>0.5329410924590493</v>
      </c>
      <c r="M48" s="237">
        <f t="shared" si="11"/>
        <v>0.5444096376851173</v>
      </c>
      <c r="N48" s="237">
        <f t="shared" si="11"/>
        <v>0.55583610635274483</v>
      </c>
      <c r="O48" s="237">
        <f t="shared" si="11"/>
        <v>0.5634755879813762</v>
      </c>
      <c r="P48" s="237">
        <f t="shared" si="11"/>
        <v>0.56923286819801266</v>
      </c>
      <c r="Q48" s="237">
        <f t="shared" si="11"/>
        <v>0.57107063803039704</v>
      </c>
      <c r="R48" s="237">
        <f t="shared" si="11"/>
        <v>0.58025227546816649</v>
      </c>
      <c r="S48" s="237">
        <f t="shared" si="11"/>
        <v>0.5807470002301256</v>
      </c>
      <c r="T48" s="237">
        <f t="shared" si="11"/>
        <v>0.58873120266115264</v>
      </c>
      <c r="U48" s="237">
        <f t="shared" si="11"/>
        <v>0.58490176725368059</v>
      </c>
      <c r="V48" s="237">
        <f t="shared" si="11"/>
        <v>0.59145444468609454</v>
      </c>
      <c r="W48" s="237">
        <f t="shared" si="11"/>
        <v>0.59017509041156768</v>
      </c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5">
    <pageSetUpPr fitToPage="1"/>
  </sheetPr>
  <dimension ref="A1:CY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34" width="9.109375" style="1" hidden="1" customWidth="1"/>
    <col min="35" max="103" width="13" style="1" hidden="1" customWidth="1"/>
    <col min="104" max="104" width="2.6640625" style="1" customWidth="1"/>
    <col min="105" max="107" width="9.109375" style="1" customWidth="1"/>
    <col min="108" max="16384" width="9.109375" style="1"/>
  </cols>
  <sheetData>
    <row r="1" spans="1:23" ht="15" customHeight="1" x14ac:dyDescent="0.3">
      <c r="A1" s="9" t="str">
        <f>index!$A$1&amp;": Industry Summary / useful energy demand"</f>
        <v>DK: Industry Summary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</row>
    <row r="3" spans="1:23" ht="15" customHeight="1" x14ac:dyDescent="0.3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</row>
    <row r="5" spans="1:23" ht="15" customHeight="1" x14ac:dyDescent="0.3">
      <c r="A5" s="34" t="s">
        <v>91</v>
      </c>
      <c r="B5" s="225">
        <f t="shared" ref="B5:W5" si="0">SUM(B6:B10,B16,B27)</f>
        <v>1421.5667223773835</v>
      </c>
      <c r="C5" s="225">
        <f t="shared" si="0"/>
        <v>1464.4915746283518</v>
      </c>
      <c r="D5" s="225">
        <f t="shared" si="0"/>
        <v>1384.8457731458368</v>
      </c>
      <c r="E5" s="225">
        <f t="shared" si="0"/>
        <v>1389.4856017910813</v>
      </c>
      <c r="F5" s="225">
        <f t="shared" si="0"/>
        <v>1408.0969678528577</v>
      </c>
      <c r="G5" s="225">
        <f t="shared" si="0"/>
        <v>1399.1691532691923</v>
      </c>
      <c r="H5" s="225">
        <f t="shared" si="0"/>
        <v>1421.7953306143554</v>
      </c>
      <c r="I5" s="225">
        <f t="shared" si="0"/>
        <v>1384.7009129297303</v>
      </c>
      <c r="J5" s="225">
        <f t="shared" si="0"/>
        <v>1337.4197134931128</v>
      </c>
      <c r="K5" s="225">
        <f t="shared" si="0"/>
        <v>1174.3104286715079</v>
      </c>
      <c r="L5" s="225">
        <f t="shared" si="0"/>
        <v>1223.188361814347</v>
      </c>
      <c r="M5" s="225">
        <f t="shared" si="0"/>
        <v>1226.9759480454634</v>
      </c>
      <c r="N5" s="225">
        <f t="shared" si="0"/>
        <v>1166.7340296886059</v>
      </c>
      <c r="O5" s="225">
        <f t="shared" si="0"/>
        <v>1108.7992597242242</v>
      </c>
      <c r="P5" s="225">
        <f t="shared" si="0"/>
        <v>1078.7823056115335</v>
      </c>
      <c r="Q5" s="225">
        <f t="shared" si="0"/>
        <v>1074.6104067388771</v>
      </c>
      <c r="R5" s="225">
        <f t="shared" si="0"/>
        <v>1104.3195847867491</v>
      </c>
      <c r="S5" s="225">
        <f t="shared" si="0"/>
        <v>1164.4580974857761</v>
      </c>
      <c r="T5" s="225">
        <f t="shared" si="0"/>
        <v>1185.091298289102</v>
      </c>
      <c r="U5" s="225">
        <f t="shared" si="0"/>
        <v>1162.504632334711</v>
      </c>
      <c r="V5" s="225">
        <f t="shared" si="0"/>
        <v>1201.0569150434619</v>
      </c>
      <c r="W5" s="225">
        <f t="shared" si="0"/>
        <v>1292.4604589017231</v>
      </c>
    </row>
    <row r="6" spans="1:23" ht="12" customHeight="1" x14ac:dyDescent="0.3">
      <c r="A6" s="202" t="s">
        <v>92</v>
      </c>
      <c r="B6" s="226">
        <v>16.305714685728542</v>
      </c>
      <c r="C6" s="226">
        <v>16.378097710036997</v>
      </c>
      <c r="D6" s="226">
        <v>16.307473313898814</v>
      </c>
      <c r="E6" s="226">
        <v>16.295244821197475</v>
      </c>
      <c r="F6" s="226">
        <v>16.774073443917988</v>
      </c>
      <c r="G6" s="226">
        <v>16.953338663992518</v>
      </c>
      <c r="H6" s="226">
        <v>17.021686714992175</v>
      </c>
      <c r="I6" s="226">
        <v>16.870682700359481</v>
      </c>
      <c r="J6" s="226">
        <v>16.511126019876073</v>
      </c>
      <c r="K6" s="226">
        <v>14.749052986767257</v>
      </c>
      <c r="L6" s="226">
        <v>15.075828014025822</v>
      </c>
      <c r="M6" s="226">
        <v>15.074806441793426</v>
      </c>
      <c r="N6" s="226">
        <v>14.664740919547508</v>
      </c>
      <c r="O6" s="226">
        <v>13.983103341357721</v>
      </c>
      <c r="P6" s="226">
        <v>13.648074533978681</v>
      </c>
      <c r="Q6" s="226">
        <v>13.808190125149451</v>
      </c>
      <c r="R6" s="226">
        <v>13.866804831869311</v>
      </c>
      <c r="S6" s="226">
        <v>14.388359823003858</v>
      </c>
      <c r="T6" s="226">
        <v>14.562253984115157</v>
      </c>
      <c r="U6" s="226">
        <v>14.106903357186773</v>
      </c>
      <c r="V6" s="226">
        <v>14.511187516174632</v>
      </c>
      <c r="W6" s="226">
        <v>15.589442352167671</v>
      </c>
    </row>
    <row r="7" spans="1:23" ht="12" customHeight="1" x14ac:dyDescent="0.3">
      <c r="A7" s="202" t="s">
        <v>93</v>
      </c>
      <c r="B7" s="226">
        <v>6.4783583624059604</v>
      </c>
      <c r="C7" s="226">
        <v>6.5798993986353889</v>
      </c>
      <c r="D7" s="226">
        <v>6.5986933298032522</v>
      </c>
      <c r="E7" s="226">
        <v>6.3922847303879413</v>
      </c>
      <c r="F7" s="226">
        <v>6.4661898786261434</v>
      </c>
      <c r="G7" s="226">
        <v>6.7143775111858011</v>
      </c>
      <c r="H7" s="226">
        <v>6.6186381604742213</v>
      </c>
      <c r="I7" s="226">
        <v>6.4312783194093956</v>
      </c>
      <c r="J7" s="226">
        <v>6.5128624512776634</v>
      </c>
      <c r="K7" s="226">
        <v>5.9675339088160406</v>
      </c>
      <c r="L7" s="226">
        <v>6.1001878205137352</v>
      </c>
      <c r="M7" s="226">
        <v>6.2177924398679956</v>
      </c>
      <c r="N7" s="226">
        <v>6.3679846191994596</v>
      </c>
      <c r="O7" s="226">
        <v>6.0667556814460468</v>
      </c>
      <c r="P7" s="226">
        <v>5.9418983672366403</v>
      </c>
      <c r="Q7" s="226">
        <v>6.0465646817748864</v>
      </c>
      <c r="R7" s="226">
        <v>6.3536058217701461</v>
      </c>
      <c r="S7" s="226">
        <v>6.5700749360655255</v>
      </c>
      <c r="T7" s="226">
        <v>6.3605496175713867</v>
      </c>
      <c r="U7" s="226">
        <v>6.2151337461422775</v>
      </c>
      <c r="V7" s="226">
        <v>6.4038496798326712</v>
      </c>
      <c r="W7" s="226">
        <v>6.9318361094491525</v>
      </c>
    </row>
    <row r="8" spans="1:23" ht="12" customHeight="1" x14ac:dyDescent="0.3">
      <c r="A8" s="202" t="s">
        <v>94</v>
      </c>
      <c r="B8" s="226">
        <v>58.25419684841124</v>
      </c>
      <c r="C8" s="226">
        <v>59.231129775471103</v>
      </c>
      <c r="D8" s="226">
        <v>58.202974940880047</v>
      </c>
      <c r="E8" s="226">
        <v>56.407541851636317</v>
      </c>
      <c r="F8" s="226">
        <v>57.38015141679773</v>
      </c>
      <c r="G8" s="226">
        <v>59.47170558155922</v>
      </c>
      <c r="H8" s="226">
        <v>58.79026061943145</v>
      </c>
      <c r="I8" s="226">
        <v>56.613825401304268</v>
      </c>
      <c r="J8" s="226">
        <v>57.738180153408564</v>
      </c>
      <c r="K8" s="226">
        <v>51.953800211815135</v>
      </c>
      <c r="L8" s="226">
        <v>53.224833770527006</v>
      </c>
      <c r="M8" s="226">
        <v>54.092510697135104</v>
      </c>
      <c r="N8" s="226">
        <v>54.292684081256667</v>
      </c>
      <c r="O8" s="226">
        <v>52.020312096013413</v>
      </c>
      <c r="P8" s="226">
        <v>51.282395009511589</v>
      </c>
      <c r="Q8" s="226">
        <v>51.939156335391623</v>
      </c>
      <c r="R8" s="226">
        <v>53.431082877460746</v>
      </c>
      <c r="S8" s="226">
        <v>54.73613755092375</v>
      </c>
      <c r="T8" s="226">
        <v>54.053643953102053</v>
      </c>
      <c r="U8" s="226">
        <v>52.579434790968016</v>
      </c>
      <c r="V8" s="226">
        <v>53.935672233298376</v>
      </c>
      <c r="W8" s="226">
        <v>57.827779313592679</v>
      </c>
    </row>
    <row r="9" spans="1:23" ht="12" customHeight="1" x14ac:dyDescent="0.3">
      <c r="A9" s="202" t="s">
        <v>95</v>
      </c>
      <c r="B9" s="226">
        <v>41.180341564547795</v>
      </c>
      <c r="C9" s="226">
        <v>41.650691813139019</v>
      </c>
      <c r="D9" s="226">
        <v>41.872921327481464</v>
      </c>
      <c r="E9" s="226">
        <v>40.487594279243154</v>
      </c>
      <c r="F9" s="226">
        <v>40.839103583360512</v>
      </c>
      <c r="G9" s="226">
        <v>42.558252479676767</v>
      </c>
      <c r="H9" s="226">
        <v>41.750826910032934</v>
      </c>
      <c r="I9" s="226">
        <v>40.057877087142799</v>
      </c>
      <c r="J9" s="226">
        <v>41.047139868624065</v>
      </c>
      <c r="K9" s="226">
        <v>37.775146550021688</v>
      </c>
      <c r="L9" s="226">
        <v>38.659557059962232</v>
      </c>
      <c r="M9" s="226">
        <v>39.770157758219149</v>
      </c>
      <c r="N9" s="226">
        <v>40.982505855264584</v>
      </c>
      <c r="O9" s="226">
        <v>39.13454021120296</v>
      </c>
      <c r="P9" s="226">
        <v>38.470627106750641</v>
      </c>
      <c r="Q9" s="226">
        <v>39.260260396329343</v>
      </c>
      <c r="R9" s="226">
        <v>41.58539204063598</v>
      </c>
      <c r="S9" s="226">
        <v>42.826081964286217</v>
      </c>
      <c r="T9" s="226">
        <v>41.086606419143088</v>
      </c>
      <c r="U9" s="226">
        <v>40.357958795275088</v>
      </c>
      <c r="V9" s="226">
        <v>41.553915027159221</v>
      </c>
      <c r="W9" s="226">
        <v>44.976204671920001</v>
      </c>
    </row>
    <row r="10" spans="1:23" ht="12" customHeight="1" x14ac:dyDescent="0.3">
      <c r="A10" s="36" t="s">
        <v>96</v>
      </c>
      <c r="B10" s="227">
        <f t="shared" ref="B10:W10" si="1">SUM(B11:B15)</f>
        <v>52.613939419268107</v>
      </c>
      <c r="C10" s="227">
        <f t="shared" si="1"/>
        <v>54.061434098714088</v>
      </c>
      <c r="D10" s="227">
        <f t="shared" si="1"/>
        <v>53.252809797183666</v>
      </c>
      <c r="E10" s="227">
        <f t="shared" si="1"/>
        <v>52.898381750259858</v>
      </c>
      <c r="F10" s="227">
        <f t="shared" si="1"/>
        <v>53.328298603019235</v>
      </c>
      <c r="G10" s="227">
        <f t="shared" si="1"/>
        <v>53.362796912563098</v>
      </c>
      <c r="H10" s="227">
        <f t="shared" si="1"/>
        <v>55.381250977086964</v>
      </c>
      <c r="I10" s="227">
        <f t="shared" si="1"/>
        <v>54.796543392895195</v>
      </c>
      <c r="J10" s="227">
        <f t="shared" si="1"/>
        <v>56.51881056991121</v>
      </c>
      <c r="K10" s="227">
        <f t="shared" si="1"/>
        <v>54.290918199331145</v>
      </c>
      <c r="L10" s="227">
        <f t="shared" si="1"/>
        <v>57.994732312214389</v>
      </c>
      <c r="M10" s="227">
        <f t="shared" si="1"/>
        <v>58.771021181307319</v>
      </c>
      <c r="N10" s="227">
        <f t="shared" si="1"/>
        <v>58.123324590517157</v>
      </c>
      <c r="O10" s="227">
        <f t="shared" si="1"/>
        <v>57.779198999302523</v>
      </c>
      <c r="P10" s="227">
        <f t="shared" si="1"/>
        <v>57.74183594440629</v>
      </c>
      <c r="Q10" s="227">
        <f t="shared" si="1"/>
        <v>59.488977716923095</v>
      </c>
      <c r="R10" s="227">
        <f t="shared" si="1"/>
        <v>62.328413772176596</v>
      </c>
      <c r="S10" s="227">
        <f t="shared" si="1"/>
        <v>63.925932121091137</v>
      </c>
      <c r="T10" s="227">
        <f t="shared" si="1"/>
        <v>66.474239789578107</v>
      </c>
      <c r="U10" s="227">
        <f t="shared" si="1"/>
        <v>69.289302380840155</v>
      </c>
      <c r="V10" s="227">
        <f t="shared" si="1"/>
        <v>75.064891243984675</v>
      </c>
      <c r="W10" s="227">
        <f t="shared" si="1"/>
        <v>82.699605015157744</v>
      </c>
    </row>
    <row r="11" spans="1:23" ht="12" customHeight="1" x14ac:dyDescent="0.3">
      <c r="A11" s="37" t="s">
        <v>83</v>
      </c>
      <c r="B11" s="228">
        <v>4.0853165482521456</v>
      </c>
      <c r="C11" s="228">
        <v>4.7911311927968949</v>
      </c>
      <c r="D11" s="228">
        <v>4.2115187214609922</v>
      </c>
      <c r="E11" s="228">
        <v>4.505270259878281</v>
      </c>
      <c r="F11" s="228">
        <v>4.6506974093246116</v>
      </c>
      <c r="G11" s="228">
        <v>4.0207972971285511</v>
      </c>
      <c r="H11" s="228">
        <v>3.8149072800197379</v>
      </c>
      <c r="I11" s="228">
        <v>3.4067057405051706</v>
      </c>
      <c r="J11" s="228">
        <v>3.2138013546486088</v>
      </c>
      <c r="K11" s="228">
        <v>2.5348525473122097</v>
      </c>
      <c r="L11" s="228">
        <v>2.6378943886482151</v>
      </c>
      <c r="M11" s="228">
        <v>1.8824242752008911</v>
      </c>
      <c r="N11" s="228">
        <v>1.354695301940058</v>
      </c>
      <c r="O11" s="228">
        <v>1.0291033266606331</v>
      </c>
      <c r="P11" s="228">
        <v>0.73660664488658611</v>
      </c>
      <c r="Q11" s="228">
        <v>0.69410797714551808</v>
      </c>
      <c r="R11" s="228">
        <v>0.68777706873283528</v>
      </c>
      <c r="S11" s="228">
        <v>0.68983016005146514</v>
      </c>
      <c r="T11" s="228">
        <v>0.77798644144513063</v>
      </c>
      <c r="U11" s="228">
        <v>0.70817614554228703</v>
      </c>
      <c r="V11" s="228">
        <v>0.72651144939663626</v>
      </c>
      <c r="W11" s="228">
        <v>1.2059090444977496</v>
      </c>
    </row>
    <row r="12" spans="1:23" ht="12" customHeight="1" x14ac:dyDescent="0.3">
      <c r="A12" s="37" t="s">
        <v>72</v>
      </c>
      <c r="B12" s="228">
        <v>13.973501001284921</v>
      </c>
      <c r="C12" s="228">
        <v>15.019476579590465</v>
      </c>
      <c r="D12" s="228">
        <v>13.037358588053797</v>
      </c>
      <c r="E12" s="228">
        <v>12.677249171669722</v>
      </c>
      <c r="F12" s="228">
        <v>11.73583399351608</v>
      </c>
      <c r="G12" s="228">
        <v>10.34090484441453</v>
      </c>
      <c r="H12" s="228">
        <v>10.171136274935687</v>
      </c>
      <c r="I12" s="228">
        <v>9.0614063360010277</v>
      </c>
      <c r="J12" s="228">
        <v>10.029818807068715</v>
      </c>
      <c r="K12" s="228">
        <v>9.400153759764855</v>
      </c>
      <c r="L12" s="228">
        <v>10.834089687153508</v>
      </c>
      <c r="M12" s="228">
        <v>9.8984046744480114</v>
      </c>
      <c r="N12" s="228">
        <v>8.4974651488813269</v>
      </c>
      <c r="O12" s="228">
        <v>7.1211490816574061</v>
      </c>
      <c r="P12" s="228">
        <v>6.8776191956397579</v>
      </c>
      <c r="Q12" s="228">
        <v>6.1378143644618426</v>
      </c>
      <c r="R12" s="228">
        <v>5.9000936982038983</v>
      </c>
      <c r="S12" s="228">
        <v>6.4365144181363689</v>
      </c>
      <c r="T12" s="228">
        <v>6.1377983755136434</v>
      </c>
      <c r="U12" s="228">
        <v>5.7864208072246335</v>
      </c>
      <c r="V12" s="228">
        <v>5.511097799314185</v>
      </c>
      <c r="W12" s="228">
        <v>6.5657253691960289</v>
      </c>
    </row>
    <row r="13" spans="1:23" ht="12" customHeight="1" x14ac:dyDescent="0.3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</row>
    <row r="14" spans="1:23" ht="12" customHeight="1" x14ac:dyDescent="0.3">
      <c r="A14" s="37" t="s">
        <v>78</v>
      </c>
      <c r="B14" s="228">
        <v>19.79897512773767</v>
      </c>
      <c r="C14" s="228">
        <v>20.370744459114121</v>
      </c>
      <c r="D14" s="228">
        <v>20.837051228813415</v>
      </c>
      <c r="E14" s="228">
        <v>20.904992467772999</v>
      </c>
      <c r="F14" s="228">
        <v>20.98625456392778</v>
      </c>
      <c r="G14" s="228">
        <v>22.635388992979166</v>
      </c>
      <c r="H14" s="228">
        <v>25.351751831487448</v>
      </c>
      <c r="I14" s="228">
        <v>26.366023708378634</v>
      </c>
      <c r="J14" s="228">
        <v>28.558189790624461</v>
      </c>
      <c r="K14" s="228">
        <v>30.342494513634477</v>
      </c>
      <c r="L14" s="228">
        <v>32.563060479043038</v>
      </c>
      <c r="M14" s="228">
        <v>34.335279832038907</v>
      </c>
      <c r="N14" s="228">
        <v>36.10602444138469</v>
      </c>
      <c r="O14" s="228">
        <v>37.94376382027523</v>
      </c>
      <c r="P14" s="228">
        <v>39.217985251193255</v>
      </c>
      <c r="Q14" s="228">
        <v>41.390345643716323</v>
      </c>
      <c r="R14" s="228">
        <v>43.803301623236194</v>
      </c>
      <c r="S14" s="228">
        <v>44.76678662849649</v>
      </c>
      <c r="T14" s="228">
        <v>48.150883077116205</v>
      </c>
      <c r="U14" s="228">
        <v>52.126934211927363</v>
      </c>
      <c r="V14" s="228">
        <v>57.896869064798835</v>
      </c>
      <c r="W14" s="228">
        <v>64.030127497936036</v>
      </c>
    </row>
    <row r="15" spans="1:23" ht="12" customHeight="1" x14ac:dyDescent="0.3">
      <c r="A15" s="38" t="s">
        <v>38</v>
      </c>
      <c r="B15" s="229">
        <v>14.756146741993366</v>
      </c>
      <c r="C15" s="229">
        <v>13.88008186721261</v>
      </c>
      <c r="D15" s="229">
        <v>15.16688125885546</v>
      </c>
      <c r="E15" s="229">
        <v>14.810869850938861</v>
      </c>
      <c r="F15" s="229">
        <v>15.955512636250759</v>
      </c>
      <c r="G15" s="229">
        <v>16.365705778040851</v>
      </c>
      <c r="H15" s="229">
        <v>16.043455590644086</v>
      </c>
      <c r="I15" s="229">
        <v>15.962407608010359</v>
      </c>
      <c r="J15" s="229">
        <v>14.717000617569422</v>
      </c>
      <c r="K15" s="229">
        <v>12.013417378619604</v>
      </c>
      <c r="L15" s="229">
        <v>11.959687757369631</v>
      </c>
      <c r="M15" s="229">
        <v>12.654912399619505</v>
      </c>
      <c r="N15" s="229">
        <v>12.16513969831108</v>
      </c>
      <c r="O15" s="229">
        <v>11.685182770709252</v>
      </c>
      <c r="P15" s="229">
        <v>10.909624852686692</v>
      </c>
      <c r="Q15" s="229">
        <v>11.266709731599411</v>
      </c>
      <c r="R15" s="229">
        <v>11.93724138200367</v>
      </c>
      <c r="S15" s="229">
        <v>12.032800914406813</v>
      </c>
      <c r="T15" s="229">
        <v>11.407571895503125</v>
      </c>
      <c r="U15" s="229">
        <v>10.66777121614588</v>
      </c>
      <c r="V15" s="229">
        <v>10.930412930475017</v>
      </c>
      <c r="W15" s="229">
        <v>10.897843103527928</v>
      </c>
    </row>
    <row r="16" spans="1:23" ht="12" customHeight="1" x14ac:dyDescent="0.3">
      <c r="A16" s="39" t="s">
        <v>98</v>
      </c>
      <c r="B16" s="230">
        <f t="shared" ref="B16:W16" si="2">SUM(B17:B26)</f>
        <v>462.19589450289033</v>
      </c>
      <c r="C16" s="230">
        <f t="shared" si="2"/>
        <v>487.01357531065838</v>
      </c>
      <c r="D16" s="230">
        <f t="shared" si="2"/>
        <v>453.49241398573639</v>
      </c>
      <c r="E16" s="230">
        <f t="shared" si="2"/>
        <v>448.01486473795342</v>
      </c>
      <c r="F16" s="230">
        <f t="shared" si="2"/>
        <v>440.40182993295366</v>
      </c>
      <c r="G16" s="230">
        <f t="shared" si="2"/>
        <v>432.62044218659508</v>
      </c>
      <c r="H16" s="230">
        <f t="shared" si="2"/>
        <v>438.95563735710908</v>
      </c>
      <c r="I16" s="230">
        <f t="shared" si="2"/>
        <v>408.26851130247405</v>
      </c>
      <c r="J16" s="230">
        <f t="shared" si="2"/>
        <v>440.28395101576422</v>
      </c>
      <c r="K16" s="230">
        <f t="shared" si="2"/>
        <v>406.20466744759051</v>
      </c>
      <c r="L16" s="230">
        <f t="shared" si="2"/>
        <v>435.4126836206953</v>
      </c>
      <c r="M16" s="230">
        <f t="shared" si="2"/>
        <v>419.833949173154</v>
      </c>
      <c r="N16" s="230">
        <f t="shared" si="2"/>
        <v>376.86217305165042</v>
      </c>
      <c r="O16" s="230">
        <f t="shared" si="2"/>
        <v>347.53679535104845</v>
      </c>
      <c r="P16" s="230">
        <f t="shared" si="2"/>
        <v>328.70948914917722</v>
      </c>
      <c r="Q16" s="230">
        <f t="shared" si="2"/>
        <v>320.05031544184976</v>
      </c>
      <c r="R16" s="230">
        <f t="shared" si="2"/>
        <v>313.10647132323027</v>
      </c>
      <c r="S16" s="230">
        <f t="shared" si="2"/>
        <v>334.13106610899098</v>
      </c>
      <c r="T16" s="230">
        <f t="shared" si="2"/>
        <v>333.19460153864122</v>
      </c>
      <c r="U16" s="230">
        <f t="shared" si="2"/>
        <v>327.13963902718433</v>
      </c>
      <c r="V16" s="230">
        <f t="shared" si="2"/>
        <v>327.56556406617182</v>
      </c>
      <c r="W16" s="230">
        <f t="shared" si="2"/>
        <v>357.94710697597549</v>
      </c>
    </row>
    <row r="17" spans="1:23" ht="12" customHeight="1" x14ac:dyDescent="0.3">
      <c r="A17" s="46" t="s">
        <v>30</v>
      </c>
      <c r="B17" s="231">
        <v>27.488428233223832</v>
      </c>
      <c r="C17" s="231">
        <v>26.688679690926357</v>
      </c>
      <c r="D17" s="231">
        <v>22.820686081229038</v>
      </c>
      <c r="E17" s="231">
        <v>21.519305991800163</v>
      </c>
      <c r="F17" s="231">
        <v>24.232704629805994</v>
      </c>
      <c r="G17" s="231">
        <v>20.677952533202436</v>
      </c>
      <c r="H17" s="231">
        <v>18.080696929697901</v>
      </c>
      <c r="I17" s="231">
        <v>16.131985221809646</v>
      </c>
      <c r="J17" s="231">
        <v>20.215896724707523</v>
      </c>
      <c r="K17" s="231">
        <v>12.113984453208376</v>
      </c>
      <c r="L17" s="231">
        <v>13.82464919683594</v>
      </c>
      <c r="M17" s="231">
        <v>18.14114083751852</v>
      </c>
      <c r="N17" s="231">
        <v>15.217487232216376</v>
      </c>
      <c r="O17" s="231">
        <v>14.874947327076114</v>
      </c>
      <c r="P17" s="231">
        <v>14.725542067020658</v>
      </c>
      <c r="Q17" s="231">
        <v>14.629323997108845</v>
      </c>
      <c r="R17" s="231">
        <v>13.446858976044618</v>
      </c>
      <c r="S17" s="231">
        <v>15.128730935332861</v>
      </c>
      <c r="T17" s="231">
        <v>11.471233000491456</v>
      </c>
      <c r="U17" s="231">
        <v>9.90871617342391</v>
      </c>
      <c r="V17" s="231">
        <v>9.6853678834263768</v>
      </c>
      <c r="W17" s="231">
        <v>11.380804526125718</v>
      </c>
    </row>
    <row r="18" spans="1:23" ht="12" customHeight="1" x14ac:dyDescent="0.3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</row>
    <row r="19" spans="1:23" ht="12" customHeight="1" x14ac:dyDescent="0.3">
      <c r="A19" s="46" t="s">
        <v>33</v>
      </c>
      <c r="B19" s="231">
        <v>6.868096635622928</v>
      </c>
      <c r="C19" s="231">
        <v>6.5898402527138744</v>
      </c>
      <c r="D19" s="231">
        <v>6.2880384362820054</v>
      </c>
      <c r="E19" s="231">
        <v>6.6423593954039273</v>
      </c>
      <c r="F19" s="231">
        <v>6.7095923246858433</v>
      </c>
      <c r="G19" s="231">
        <v>6.2128980930285289</v>
      </c>
      <c r="H19" s="231">
        <v>5.6356487503718453</v>
      </c>
      <c r="I19" s="231">
        <v>6.3366401011335949</v>
      </c>
      <c r="J19" s="231">
        <v>5.6134635418808356</v>
      </c>
      <c r="K19" s="231">
        <v>4.7630362669326347</v>
      </c>
      <c r="L19" s="231">
        <v>5.2587823906884426</v>
      </c>
      <c r="M19" s="231">
        <v>4.8118446222518756</v>
      </c>
      <c r="N19" s="231">
        <v>5.4283683641740508</v>
      </c>
      <c r="O19" s="231">
        <v>4.707839774871454</v>
      </c>
      <c r="P19" s="231">
        <v>4.3364195405768049</v>
      </c>
      <c r="Q19" s="231">
        <v>5.2649016275068563</v>
      </c>
      <c r="R19" s="231">
        <v>6.2574235259119266</v>
      </c>
      <c r="S19" s="231">
        <v>6.6503887630724794</v>
      </c>
      <c r="T19" s="231">
        <v>6.9416014440599749</v>
      </c>
      <c r="U19" s="231">
        <v>7.1498352629142792</v>
      </c>
      <c r="V19" s="231">
        <v>7.201016898681929</v>
      </c>
      <c r="W19" s="231">
        <v>8.3051772289056789</v>
      </c>
    </row>
    <row r="20" spans="1:23" ht="12" customHeight="1" x14ac:dyDescent="0.3">
      <c r="A20" s="46" t="s">
        <v>83</v>
      </c>
      <c r="B20" s="231">
        <v>44.270411280476779</v>
      </c>
      <c r="C20" s="231">
        <v>50.976131678219318</v>
      </c>
      <c r="D20" s="231">
        <v>47.319470565549537</v>
      </c>
      <c r="E20" s="231">
        <v>47.092279994078801</v>
      </c>
      <c r="F20" s="231">
        <v>50.1078271417067</v>
      </c>
      <c r="G20" s="231">
        <v>47.23777238936696</v>
      </c>
      <c r="H20" s="231">
        <v>44.153884207150014</v>
      </c>
      <c r="I20" s="231">
        <v>42.232088988423214</v>
      </c>
      <c r="J20" s="231">
        <v>37.846375993811151</v>
      </c>
      <c r="K20" s="231">
        <v>31.124350562920689</v>
      </c>
      <c r="L20" s="231">
        <v>32.022058740301844</v>
      </c>
      <c r="M20" s="231">
        <v>23.915893476967536</v>
      </c>
      <c r="N20" s="231">
        <v>17.046731229147138</v>
      </c>
      <c r="O20" s="231">
        <v>15.38306016596642</v>
      </c>
      <c r="P20" s="231">
        <v>13.790368010379016</v>
      </c>
      <c r="Q20" s="231">
        <v>14.148164617713874</v>
      </c>
      <c r="R20" s="231">
        <v>12.777931991316008</v>
      </c>
      <c r="S20" s="231">
        <v>12.131820320855995</v>
      </c>
      <c r="T20" s="231">
        <v>13.996383434726424</v>
      </c>
      <c r="U20" s="231">
        <v>13.228773542019329</v>
      </c>
      <c r="V20" s="231">
        <v>13.57476351837135</v>
      </c>
      <c r="W20" s="231">
        <v>23.056886861640393</v>
      </c>
    </row>
    <row r="21" spans="1:23" ht="12" customHeight="1" x14ac:dyDescent="0.3">
      <c r="A21" s="46" t="s">
        <v>70</v>
      </c>
      <c r="B21" s="231">
        <v>51.760026451994733</v>
      </c>
      <c r="C21" s="231">
        <v>48.046841491648465</v>
      </c>
      <c r="D21" s="231">
        <v>51.000689880796457</v>
      </c>
      <c r="E21" s="231">
        <v>46.631651611156947</v>
      </c>
      <c r="F21" s="231">
        <v>46.792972619686999</v>
      </c>
      <c r="G21" s="231">
        <v>40.182200805398878</v>
      </c>
      <c r="H21" s="231">
        <v>53.979274355756729</v>
      </c>
      <c r="I21" s="231">
        <v>37.674299672228472</v>
      </c>
      <c r="J21" s="231">
        <v>35.359304850292546</v>
      </c>
      <c r="K21" s="231">
        <v>27.1424669437963</v>
      </c>
      <c r="L21" s="231">
        <v>34.103631963632559</v>
      </c>
      <c r="M21" s="231">
        <v>25.913077172325732</v>
      </c>
      <c r="N21" s="231">
        <v>22.70986462261083</v>
      </c>
      <c r="O21" s="231">
        <v>13.664195816915544</v>
      </c>
      <c r="P21" s="231">
        <v>13.814392206238416</v>
      </c>
      <c r="Q21" s="231">
        <v>11.965521921772856</v>
      </c>
      <c r="R21" s="231">
        <v>13.219991912461175</v>
      </c>
      <c r="S21" s="231">
        <v>14.077065509858809</v>
      </c>
      <c r="T21" s="231">
        <v>6.721104166574821</v>
      </c>
      <c r="U21" s="231">
        <v>9.4815065735745581</v>
      </c>
      <c r="V21" s="231">
        <v>11.443128829268248</v>
      </c>
      <c r="W21" s="231">
        <v>8.1278384141021505</v>
      </c>
    </row>
    <row r="22" spans="1:23" ht="12" customHeight="1" x14ac:dyDescent="0.3">
      <c r="A22" s="46" t="s">
        <v>34</v>
      </c>
      <c r="B22" s="231">
        <v>2.8609082769946843</v>
      </c>
      <c r="C22" s="231">
        <v>3.1627613252582547</v>
      </c>
      <c r="D22" s="231">
        <v>2.4401216277285771</v>
      </c>
      <c r="E22" s="231">
        <v>2.5051082246962189</v>
      </c>
      <c r="F22" s="231">
        <v>2.7379491559467457</v>
      </c>
      <c r="G22" s="231">
        <v>2.6401487604237448</v>
      </c>
      <c r="H22" s="231">
        <v>2.9047881802204354</v>
      </c>
      <c r="I22" s="231">
        <v>3.2195541492388635</v>
      </c>
      <c r="J22" s="231">
        <v>2.4721803005014733</v>
      </c>
      <c r="K22" s="231">
        <v>2.2970220520890763</v>
      </c>
      <c r="L22" s="231">
        <v>2.0939401210402089</v>
      </c>
      <c r="M22" s="231">
        <v>2.6232366967882235</v>
      </c>
      <c r="N22" s="231">
        <v>1.925737248904648</v>
      </c>
      <c r="O22" s="231">
        <v>1.8248151719087895</v>
      </c>
      <c r="P22" s="231">
        <v>2.2530227785523227</v>
      </c>
      <c r="Q22" s="231">
        <v>2.6437673597964642</v>
      </c>
      <c r="R22" s="231">
        <v>2.6589824781730407</v>
      </c>
      <c r="S22" s="231">
        <v>3.0667517325245313</v>
      </c>
      <c r="T22" s="231">
        <v>3.174353222603211</v>
      </c>
      <c r="U22" s="231">
        <v>3.459776055406746</v>
      </c>
      <c r="V22" s="231">
        <v>3.4004883812231976</v>
      </c>
      <c r="W22" s="231">
        <v>2.7020788095698642</v>
      </c>
    </row>
    <row r="23" spans="1:23" ht="12" customHeight="1" x14ac:dyDescent="0.3">
      <c r="A23" s="46" t="s">
        <v>72</v>
      </c>
      <c r="B23" s="231">
        <v>194.16153753275333</v>
      </c>
      <c r="C23" s="231">
        <v>212.59225919473039</v>
      </c>
      <c r="D23" s="231">
        <v>193.89838905925939</v>
      </c>
      <c r="E23" s="231">
        <v>189.49083951384205</v>
      </c>
      <c r="F23" s="231">
        <v>180.78110827940233</v>
      </c>
      <c r="G23" s="231">
        <v>189.77868754830433</v>
      </c>
      <c r="H23" s="231">
        <v>184.9075271166615</v>
      </c>
      <c r="I23" s="231">
        <v>176.87565699650565</v>
      </c>
      <c r="J23" s="231">
        <v>191.95016337087023</v>
      </c>
      <c r="K23" s="231">
        <v>184.05808017235881</v>
      </c>
      <c r="L23" s="231">
        <v>200.25100864012191</v>
      </c>
      <c r="M23" s="231">
        <v>198.50603394110612</v>
      </c>
      <c r="N23" s="231">
        <v>187.89815678788284</v>
      </c>
      <c r="O23" s="231">
        <v>191.54685711089539</v>
      </c>
      <c r="P23" s="231">
        <v>198.77154030037363</v>
      </c>
      <c r="Q23" s="231">
        <v>196.09922201168644</v>
      </c>
      <c r="R23" s="231">
        <v>183.0347629841589</v>
      </c>
      <c r="S23" s="231">
        <v>188.53744204764013</v>
      </c>
      <c r="T23" s="231">
        <v>197.40527228784231</v>
      </c>
      <c r="U23" s="231">
        <v>190.36377628213089</v>
      </c>
      <c r="V23" s="231">
        <v>180.31186602376172</v>
      </c>
      <c r="W23" s="231">
        <v>200.216877004948</v>
      </c>
    </row>
    <row r="24" spans="1:23" ht="12" customHeight="1" x14ac:dyDescent="0.3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</row>
    <row r="25" spans="1:23" ht="12" customHeight="1" x14ac:dyDescent="0.3">
      <c r="A25" s="46" t="s">
        <v>73</v>
      </c>
      <c r="B25" s="231">
        <v>43.298301207119977</v>
      </c>
      <c r="C25" s="231">
        <v>45.205902149894442</v>
      </c>
      <c r="D25" s="231">
        <v>33.253634597453456</v>
      </c>
      <c r="E25" s="231">
        <v>35.340757908025147</v>
      </c>
      <c r="F25" s="231">
        <v>35.318119603788432</v>
      </c>
      <c r="G25" s="231">
        <v>38.238083518707271</v>
      </c>
      <c r="H25" s="231">
        <v>44.479083307690452</v>
      </c>
      <c r="I25" s="231">
        <v>51.498127724405954</v>
      </c>
      <c r="J25" s="231">
        <v>75.850032117039447</v>
      </c>
      <c r="K25" s="231">
        <v>77.483753778808477</v>
      </c>
      <c r="L25" s="231">
        <v>81.256054447081183</v>
      </c>
      <c r="M25" s="231">
        <v>82.05222909693849</v>
      </c>
      <c r="N25" s="231">
        <v>55.638141695338966</v>
      </c>
      <c r="O25" s="231">
        <v>45.839029353934151</v>
      </c>
      <c r="P25" s="231">
        <v>41.627020091120563</v>
      </c>
      <c r="Q25" s="231">
        <v>42.499323942365223</v>
      </c>
      <c r="R25" s="231">
        <v>34.692137531086729</v>
      </c>
      <c r="S25" s="231">
        <v>47.931299010791186</v>
      </c>
      <c r="T25" s="231">
        <v>47.352581248112642</v>
      </c>
      <c r="U25" s="231">
        <v>48.153134459177188</v>
      </c>
      <c r="V25" s="231">
        <v>51.401520941370812</v>
      </c>
      <c r="W25" s="231">
        <v>50.692433578638123</v>
      </c>
    </row>
    <row r="26" spans="1:23" ht="12" customHeight="1" x14ac:dyDescent="0.3">
      <c r="A26" s="46" t="s">
        <v>79</v>
      </c>
      <c r="B26" s="231">
        <v>91.488184884704125</v>
      </c>
      <c r="C26" s="231">
        <v>93.751159527267305</v>
      </c>
      <c r="D26" s="231">
        <v>96.471383737437932</v>
      </c>
      <c r="E26" s="231">
        <v>98.792562098950185</v>
      </c>
      <c r="F26" s="231">
        <v>93.721556177930609</v>
      </c>
      <c r="G26" s="231">
        <v>87.652698538162966</v>
      </c>
      <c r="H26" s="231">
        <v>84.814734509560211</v>
      </c>
      <c r="I26" s="231">
        <v>74.300158448728638</v>
      </c>
      <c r="J26" s="231">
        <v>70.976534116661028</v>
      </c>
      <c r="K26" s="231">
        <v>67.221973217476148</v>
      </c>
      <c r="L26" s="231">
        <v>66.602558120993251</v>
      </c>
      <c r="M26" s="231">
        <v>63.870493329257485</v>
      </c>
      <c r="N26" s="231">
        <v>70.997685871375566</v>
      </c>
      <c r="O26" s="231">
        <v>59.696050629480538</v>
      </c>
      <c r="P26" s="231">
        <v>39.391184154915756</v>
      </c>
      <c r="Q26" s="231">
        <v>32.800089963899225</v>
      </c>
      <c r="R26" s="231">
        <v>47.018381924077836</v>
      </c>
      <c r="S26" s="231">
        <v>46.607567788914977</v>
      </c>
      <c r="T26" s="231">
        <v>46.132072734230384</v>
      </c>
      <c r="U26" s="231">
        <v>45.394120678537426</v>
      </c>
      <c r="V26" s="231">
        <v>50.547411590068194</v>
      </c>
      <c r="W26" s="231">
        <v>53.465010552045563</v>
      </c>
    </row>
    <row r="27" spans="1:23" ht="12" customHeight="1" x14ac:dyDescent="0.3">
      <c r="A27" s="39" t="s">
        <v>99</v>
      </c>
      <c r="B27" s="230">
        <f t="shared" ref="B27:W27" si="3">SUM(B28:B37)</f>
        <v>784.53827699413159</v>
      </c>
      <c r="C27" s="230">
        <f t="shared" si="3"/>
        <v>799.5767465216968</v>
      </c>
      <c r="D27" s="230">
        <f t="shared" si="3"/>
        <v>755.1184864508532</v>
      </c>
      <c r="E27" s="230">
        <f t="shared" si="3"/>
        <v>768.98968962040317</v>
      </c>
      <c r="F27" s="230">
        <f t="shared" si="3"/>
        <v>792.90732099418256</v>
      </c>
      <c r="G27" s="230">
        <f t="shared" si="3"/>
        <v>787.48823993361975</v>
      </c>
      <c r="H27" s="230">
        <f t="shared" si="3"/>
        <v>803.27702987522844</v>
      </c>
      <c r="I27" s="230">
        <f t="shared" si="3"/>
        <v>801.66219472614512</v>
      </c>
      <c r="J27" s="230">
        <f t="shared" si="3"/>
        <v>718.80764341425106</v>
      </c>
      <c r="K27" s="230">
        <f t="shared" si="3"/>
        <v>603.36930936716601</v>
      </c>
      <c r="L27" s="230">
        <f t="shared" si="3"/>
        <v>616.72053921640838</v>
      </c>
      <c r="M27" s="230">
        <f t="shared" si="3"/>
        <v>633.21571035398642</v>
      </c>
      <c r="N27" s="230">
        <f t="shared" si="3"/>
        <v>615.44061657117004</v>
      </c>
      <c r="O27" s="230">
        <f t="shared" si="3"/>
        <v>592.27855404385309</v>
      </c>
      <c r="P27" s="230">
        <f t="shared" si="3"/>
        <v>582.9879855004724</v>
      </c>
      <c r="Q27" s="230">
        <f t="shared" si="3"/>
        <v>584.01694204145895</v>
      </c>
      <c r="R27" s="230">
        <f t="shared" si="3"/>
        <v>613.64781411960598</v>
      </c>
      <c r="S27" s="230">
        <f t="shared" si="3"/>
        <v>647.8804449814146</v>
      </c>
      <c r="T27" s="230">
        <f t="shared" si="3"/>
        <v>669.35940298695095</v>
      </c>
      <c r="U27" s="230">
        <f t="shared" si="3"/>
        <v>652.81626023711442</v>
      </c>
      <c r="V27" s="230">
        <f t="shared" si="3"/>
        <v>682.02183527684053</v>
      </c>
      <c r="W27" s="230">
        <f t="shared" si="3"/>
        <v>726.4884844634604</v>
      </c>
    </row>
    <row r="28" spans="1:23" ht="12" customHeight="1" x14ac:dyDescent="0.3">
      <c r="A28" s="18" t="s">
        <v>30</v>
      </c>
      <c r="B28" s="232">
        <v>89.911986485265771</v>
      </c>
      <c r="C28" s="232">
        <v>74.620044075189085</v>
      </c>
      <c r="D28" s="232">
        <v>64.569922742013105</v>
      </c>
      <c r="E28" s="232">
        <v>70.953411812869035</v>
      </c>
      <c r="F28" s="232">
        <v>79.592753569903152</v>
      </c>
      <c r="G28" s="232">
        <v>77.562030919398424</v>
      </c>
      <c r="H28" s="232">
        <v>83.971218811065128</v>
      </c>
      <c r="I28" s="232">
        <v>83.577646021429928</v>
      </c>
      <c r="J28" s="232">
        <v>56.002341279040188</v>
      </c>
      <c r="K28" s="232">
        <v>28.654814117207206</v>
      </c>
      <c r="L28" s="232">
        <v>31.804768595058682</v>
      </c>
      <c r="M28" s="232">
        <v>33.035755060259326</v>
      </c>
      <c r="N28" s="232">
        <v>23.837032832068708</v>
      </c>
      <c r="O28" s="232">
        <v>27.25435894393291</v>
      </c>
      <c r="P28" s="232">
        <v>30.893908022208706</v>
      </c>
      <c r="Q28" s="232">
        <v>30.68680221080227</v>
      </c>
      <c r="R28" s="232">
        <v>34.501610370536568</v>
      </c>
      <c r="S28" s="232">
        <v>38.935083011464691</v>
      </c>
      <c r="T28" s="232">
        <v>45.420004722985666</v>
      </c>
      <c r="U28" s="232">
        <v>37.026815017153126</v>
      </c>
      <c r="V28" s="232">
        <v>44.587916865024141</v>
      </c>
      <c r="W28" s="232">
        <v>53.254134271788288</v>
      </c>
    </row>
    <row r="29" spans="1:23" ht="12" customHeight="1" x14ac:dyDescent="0.3">
      <c r="A29" s="18" t="s">
        <v>40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</row>
    <row r="30" spans="1:23" ht="12" customHeight="1" x14ac:dyDescent="0.3">
      <c r="A30" s="18" t="s">
        <v>33</v>
      </c>
      <c r="B30" s="232">
        <v>13.87954325090737</v>
      </c>
      <c r="C30" s="232">
        <v>11.291683789646731</v>
      </c>
      <c r="D30" s="232">
        <v>11.001614930720629</v>
      </c>
      <c r="E30" s="232">
        <v>11.156327763011637</v>
      </c>
      <c r="F30" s="232">
        <v>11.110937029058402</v>
      </c>
      <c r="G30" s="232">
        <v>11.673959756910071</v>
      </c>
      <c r="H30" s="232">
        <v>12.025226183176459</v>
      </c>
      <c r="I30" s="232">
        <v>8.5115095284105156</v>
      </c>
      <c r="J30" s="232">
        <v>8.1648683753888047</v>
      </c>
      <c r="K30" s="232">
        <v>6.744724534463411</v>
      </c>
      <c r="L30" s="232">
        <v>7.3552783900019927</v>
      </c>
      <c r="M30" s="232">
        <v>7.0481332824137066</v>
      </c>
      <c r="N30" s="232">
        <v>8.1482821142873316</v>
      </c>
      <c r="O30" s="232">
        <v>6.77452277048131</v>
      </c>
      <c r="P30" s="232">
        <v>5.7159821225418774</v>
      </c>
      <c r="Q30" s="232">
        <v>5.7642034346708559</v>
      </c>
      <c r="R30" s="232">
        <v>5.6605824046039528</v>
      </c>
      <c r="S30" s="232">
        <v>6.1281638499755262</v>
      </c>
      <c r="T30" s="232">
        <v>6.0098540362073454</v>
      </c>
      <c r="U30" s="232">
        <v>6.1578459811862354</v>
      </c>
      <c r="V30" s="232">
        <v>6.4914681966118062</v>
      </c>
      <c r="W30" s="232">
        <v>7.4422659511853499</v>
      </c>
    </row>
    <row r="31" spans="1:23" ht="12" customHeight="1" x14ac:dyDescent="0.3">
      <c r="A31" s="18" t="s">
        <v>83</v>
      </c>
      <c r="B31" s="232">
        <v>83.488498882984999</v>
      </c>
      <c r="C31" s="232">
        <v>94.703897784984719</v>
      </c>
      <c r="D31" s="232">
        <v>88.679583545008995</v>
      </c>
      <c r="E31" s="232">
        <v>94.295797565406104</v>
      </c>
      <c r="F31" s="232">
        <v>97.176648928577521</v>
      </c>
      <c r="G31" s="232">
        <v>96.139601709261342</v>
      </c>
      <c r="H31" s="232">
        <v>90.426312913977171</v>
      </c>
      <c r="I31" s="232">
        <v>85.162312742173569</v>
      </c>
      <c r="J31" s="232">
        <v>82.169649294862893</v>
      </c>
      <c r="K31" s="232">
        <v>68.942181528331304</v>
      </c>
      <c r="L31" s="232">
        <v>69.93724458701243</v>
      </c>
      <c r="M31" s="232">
        <v>65.577377599105517</v>
      </c>
      <c r="N31" s="232">
        <v>61.261431990089861</v>
      </c>
      <c r="O31" s="232">
        <v>53.805917241867192</v>
      </c>
      <c r="P31" s="232">
        <v>42.613624548955094</v>
      </c>
      <c r="Q31" s="232">
        <v>43.308237463670658</v>
      </c>
      <c r="R31" s="232">
        <v>46.069365826229927</v>
      </c>
      <c r="S31" s="232">
        <v>46.755449225214036</v>
      </c>
      <c r="T31" s="232">
        <v>50.80237334319402</v>
      </c>
      <c r="U31" s="232">
        <v>48.322345836317602</v>
      </c>
      <c r="V31" s="232">
        <v>52.160030179690565</v>
      </c>
      <c r="W31" s="232">
        <v>75.061812770666052</v>
      </c>
    </row>
    <row r="32" spans="1:23" ht="12" customHeight="1" x14ac:dyDescent="0.3">
      <c r="A32" s="18" t="s">
        <v>70</v>
      </c>
      <c r="B32" s="232">
        <v>28.104716487172588</v>
      </c>
      <c r="C32" s="232">
        <v>23.742216822331123</v>
      </c>
      <c r="D32" s="232">
        <v>25.551696766080212</v>
      </c>
      <c r="E32" s="232">
        <v>19.990285043181785</v>
      </c>
      <c r="F32" s="232">
        <v>20.725170137293517</v>
      </c>
      <c r="G32" s="232">
        <v>18.279619666189614</v>
      </c>
      <c r="H32" s="232">
        <v>28.874003309911402</v>
      </c>
      <c r="I32" s="232">
        <v>24.966120170761457</v>
      </c>
      <c r="J32" s="232">
        <v>15.3066866293711</v>
      </c>
      <c r="K32" s="232">
        <v>10.950878720098636</v>
      </c>
      <c r="L32" s="232">
        <v>14.657714130570618</v>
      </c>
      <c r="M32" s="232">
        <v>10.711036979960239</v>
      </c>
      <c r="N32" s="232">
        <v>9.45973564674496</v>
      </c>
      <c r="O32" s="232">
        <v>5.804390560927831</v>
      </c>
      <c r="P32" s="232">
        <v>5.7050114120466366</v>
      </c>
      <c r="Q32" s="232">
        <v>4.8492279636335427</v>
      </c>
      <c r="R32" s="232">
        <v>5.0089582032452027</v>
      </c>
      <c r="S32" s="232">
        <v>5.1923960955346828</v>
      </c>
      <c r="T32" s="232">
        <v>2.6297451277264812</v>
      </c>
      <c r="U32" s="232">
        <v>3.4667082243128808</v>
      </c>
      <c r="V32" s="232">
        <v>3.9324371813851311</v>
      </c>
      <c r="W32" s="232">
        <v>2.7595251872475366</v>
      </c>
    </row>
    <row r="33" spans="1:23" ht="12" customHeight="1" x14ac:dyDescent="0.3">
      <c r="A33" s="18" t="s">
        <v>34</v>
      </c>
      <c r="B33" s="232">
        <v>77.190660802272902</v>
      </c>
      <c r="C33" s="232">
        <v>88.674408152725334</v>
      </c>
      <c r="D33" s="232">
        <v>87.929104427192186</v>
      </c>
      <c r="E33" s="232">
        <v>90.239419036976102</v>
      </c>
      <c r="F33" s="232">
        <v>94.979215535969814</v>
      </c>
      <c r="G33" s="232">
        <v>91.20273484995127</v>
      </c>
      <c r="H33" s="232">
        <v>96.798158740636694</v>
      </c>
      <c r="I33" s="232">
        <v>104.59955177106549</v>
      </c>
      <c r="J33" s="232">
        <v>77.668211850962194</v>
      </c>
      <c r="K33" s="232">
        <v>67.081187766285481</v>
      </c>
      <c r="L33" s="232">
        <v>59.136844170047958</v>
      </c>
      <c r="M33" s="232">
        <v>74.94549415196542</v>
      </c>
      <c r="N33" s="232">
        <v>77.619433440469322</v>
      </c>
      <c r="O33" s="232">
        <v>69.757126316250805</v>
      </c>
      <c r="P33" s="232">
        <v>75.17927150715937</v>
      </c>
      <c r="Q33" s="232">
        <v>75.084755811516871</v>
      </c>
      <c r="R33" s="232">
        <v>87.884140008711341</v>
      </c>
      <c r="S33" s="232">
        <v>91.973732834667715</v>
      </c>
      <c r="T33" s="232">
        <v>81.064243995224444</v>
      </c>
      <c r="U33" s="232">
        <v>92.125556054545143</v>
      </c>
      <c r="V33" s="232">
        <v>96.674329607423545</v>
      </c>
      <c r="W33" s="232">
        <v>84.606459543536218</v>
      </c>
    </row>
    <row r="34" spans="1:23" ht="12" customHeight="1" x14ac:dyDescent="0.3">
      <c r="A34" s="18" t="s">
        <v>72</v>
      </c>
      <c r="B34" s="232">
        <v>173.31481893440193</v>
      </c>
      <c r="C34" s="232">
        <v>182.37521996753827</v>
      </c>
      <c r="D34" s="232">
        <v>160.41746067297984</v>
      </c>
      <c r="E34" s="232">
        <v>167.0846139992459</v>
      </c>
      <c r="F34" s="232">
        <v>159.02533387622682</v>
      </c>
      <c r="G34" s="232">
        <v>153.67312530883251</v>
      </c>
      <c r="H34" s="232">
        <v>158.86501733172022</v>
      </c>
      <c r="I34" s="232">
        <v>165.6731022939677</v>
      </c>
      <c r="J34" s="232">
        <v>158.23148931706987</v>
      </c>
      <c r="K34" s="232">
        <v>140.41287999162921</v>
      </c>
      <c r="L34" s="232">
        <v>150.21669438497489</v>
      </c>
      <c r="M34" s="232">
        <v>152.66409544507874</v>
      </c>
      <c r="N34" s="232">
        <v>150.17793844443025</v>
      </c>
      <c r="O34" s="232">
        <v>145.76961868899593</v>
      </c>
      <c r="P34" s="232">
        <v>143.87514445840219</v>
      </c>
      <c r="Q34" s="232">
        <v>136.84263866843568</v>
      </c>
      <c r="R34" s="232">
        <v>143.21837925352307</v>
      </c>
      <c r="S34" s="232">
        <v>153.82359451905603</v>
      </c>
      <c r="T34" s="232">
        <v>161.28573667470465</v>
      </c>
      <c r="U34" s="232">
        <v>154.54879346707168</v>
      </c>
      <c r="V34" s="232">
        <v>158.22783722930498</v>
      </c>
      <c r="W34" s="232">
        <v>172.31776459173105</v>
      </c>
    </row>
    <row r="35" spans="1:23" ht="12" customHeight="1" x14ac:dyDescent="0.3">
      <c r="A35" s="18" t="s">
        <v>36</v>
      </c>
      <c r="B35" s="232">
        <v>0</v>
      </c>
      <c r="C35" s="232">
        <v>0</v>
      </c>
      <c r="D35" s="232">
        <v>0</v>
      </c>
      <c r="E35" s="232">
        <v>0</v>
      </c>
      <c r="F35" s="232">
        <v>0</v>
      </c>
      <c r="G35" s="232">
        <v>0</v>
      </c>
      <c r="H35" s="232">
        <v>0</v>
      </c>
      <c r="I35" s="232">
        <v>0</v>
      </c>
      <c r="J35" s="232">
        <v>0</v>
      </c>
      <c r="K35" s="232">
        <v>0</v>
      </c>
      <c r="L35" s="232">
        <v>0</v>
      </c>
      <c r="M35" s="232">
        <v>0</v>
      </c>
      <c r="N35" s="232">
        <v>0</v>
      </c>
      <c r="O35" s="232">
        <v>0</v>
      </c>
      <c r="P35" s="232">
        <v>0</v>
      </c>
      <c r="Q35" s="232">
        <v>0</v>
      </c>
      <c r="R35" s="232">
        <v>0</v>
      </c>
      <c r="S35" s="232">
        <v>0</v>
      </c>
      <c r="T35" s="232">
        <v>0</v>
      </c>
      <c r="U35" s="232">
        <v>0</v>
      </c>
      <c r="V35" s="232">
        <v>0</v>
      </c>
      <c r="W35" s="232">
        <v>0</v>
      </c>
    </row>
    <row r="36" spans="1:23" ht="12" customHeight="1" x14ac:dyDescent="0.3">
      <c r="A36" s="18" t="s">
        <v>73</v>
      </c>
      <c r="B36" s="232">
        <v>0.13538606109989385</v>
      </c>
      <c r="C36" s="232">
        <v>6.1011875711967019</v>
      </c>
      <c r="D36" s="232">
        <v>5.1149280937410619</v>
      </c>
      <c r="E36" s="232">
        <v>9.4698237610756451</v>
      </c>
      <c r="F36" s="232">
        <v>12.247778057182128</v>
      </c>
      <c r="G36" s="232">
        <v>12.460192319566099</v>
      </c>
      <c r="H36" s="232">
        <v>7.6139756609147682</v>
      </c>
      <c r="I36" s="232">
        <v>9.9597079273357068</v>
      </c>
      <c r="J36" s="232">
        <v>17.631301524399177</v>
      </c>
      <c r="K36" s="232">
        <v>16.944625742112407</v>
      </c>
      <c r="L36" s="232">
        <v>16.008912654698236</v>
      </c>
      <c r="M36" s="232">
        <v>17.166469615188348</v>
      </c>
      <c r="N36" s="232">
        <v>18.341615019019088</v>
      </c>
      <c r="O36" s="232">
        <v>18.23653214906161</v>
      </c>
      <c r="P36" s="232">
        <v>18.338777683482981</v>
      </c>
      <c r="Q36" s="232">
        <v>20.854515109769807</v>
      </c>
      <c r="R36" s="232">
        <v>24.193008813124031</v>
      </c>
      <c r="S36" s="232">
        <v>33.92838111252027</v>
      </c>
      <c r="T36" s="232">
        <v>44.479697140394848</v>
      </c>
      <c r="U36" s="232">
        <v>44.114881327578402</v>
      </c>
      <c r="V36" s="232">
        <v>44.106209230766893</v>
      </c>
      <c r="W36" s="232">
        <v>39.875838526167833</v>
      </c>
    </row>
    <row r="37" spans="1:23" ht="12" customHeight="1" x14ac:dyDescent="0.3">
      <c r="A37" s="47" t="s">
        <v>38</v>
      </c>
      <c r="B37" s="233">
        <v>318.51266609002602</v>
      </c>
      <c r="C37" s="233">
        <v>318.06808835808482</v>
      </c>
      <c r="D37" s="233">
        <v>311.85417527311716</v>
      </c>
      <c r="E37" s="233">
        <v>305.80001063863693</v>
      </c>
      <c r="F37" s="233">
        <v>318.04948385997125</v>
      </c>
      <c r="G37" s="233">
        <v>326.49697540351048</v>
      </c>
      <c r="H37" s="233">
        <v>324.70311692382671</v>
      </c>
      <c r="I37" s="233">
        <v>319.21224427100071</v>
      </c>
      <c r="J37" s="233">
        <v>303.63309514315688</v>
      </c>
      <c r="K37" s="233">
        <v>263.63801696703837</v>
      </c>
      <c r="L37" s="233">
        <v>267.60308230404354</v>
      </c>
      <c r="M37" s="233">
        <v>272.06734822001505</v>
      </c>
      <c r="N37" s="233">
        <v>266.59514708406044</v>
      </c>
      <c r="O37" s="233">
        <v>264.87608737233558</v>
      </c>
      <c r="P37" s="233">
        <v>260.66626574567556</v>
      </c>
      <c r="Q37" s="233">
        <v>266.62656137895925</v>
      </c>
      <c r="R37" s="233">
        <v>267.11176923963188</v>
      </c>
      <c r="S37" s="233">
        <v>271.14364433298169</v>
      </c>
      <c r="T37" s="233">
        <v>277.66774794651343</v>
      </c>
      <c r="U37" s="233">
        <v>267.05331432894928</v>
      </c>
      <c r="V37" s="233">
        <v>275.84160678663341</v>
      </c>
      <c r="W37" s="233">
        <v>291.1706836211381</v>
      </c>
    </row>
    <row r="39" spans="1:23" ht="15" customHeight="1" x14ac:dyDescent="0.3">
      <c r="A39" s="32" t="s">
        <v>102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</row>
    <row r="41" spans="1:23" ht="12" customHeight="1" x14ac:dyDescent="0.3">
      <c r="A41" s="35" t="str">
        <f>$A$5</f>
        <v>All industrial sectors</v>
      </c>
      <c r="B41" s="234">
        <f t="shared" ref="B41:W41" si="4">SUM(B42:B46,B47,B48)</f>
        <v>1</v>
      </c>
      <c r="C41" s="234">
        <f t="shared" si="4"/>
        <v>0.99999999999999989</v>
      </c>
      <c r="D41" s="234">
        <f t="shared" si="4"/>
        <v>1</v>
      </c>
      <c r="E41" s="234">
        <f t="shared" si="4"/>
        <v>1</v>
      </c>
      <c r="F41" s="234">
        <f t="shared" si="4"/>
        <v>1</v>
      </c>
      <c r="G41" s="234">
        <f t="shared" si="4"/>
        <v>1</v>
      </c>
      <c r="H41" s="234">
        <f t="shared" si="4"/>
        <v>0.99999999999999989</v>
      </c>
      <c r="I41" s="234">
        <f t="shared" si="4"/>
        <v>1</v>
      </c>
      <c r="J41" s="234">
        <f t="shared" si="4"/>
        <v>1</v>
      </c>
      <c r="K41" s="234">
        <f t="shared" si="4"/>
        <v>1</v>
      </c>
      <c r="L41" s="234">
        <f t="shared" si="4"/>
        <v>1</v>
      </c>
      <c r="M41" s="234">
        <f t="shared" si="4"/>
        <v>1</v>
      </c>
      <c r="N41" s="234">
        <f t="shared" si="4"/>
        <v>1</v>
      </c>
      <c r="O41" s="234">
        <f t="shared" si="4"/>
        <v>1</v>
      </c>
      <c r="P41" s="234">
        <f t="shared" si="4"/>
        <v>1</v>
      </c>
      <c r="Q41" s="234">
        <f t="shared" si="4"/>
        <v>1</v>
      </c>
      <c r="R41" s="234">
        <f t="shared" si="4"/>
        <v>0.99999999999999989</v>
      </c>
      <c r="S41" s="234">
        <f t="shared" si="4"/>
        <v>1</v>
      </c>
      <c r="T41" s="234">
        <f t="shared" si="4"/>
        <v>1</v>
      </c>
      <c r="U41" s="234">
        <f t="shared" si="4"/>
        <v>1</v>
      </c>
      <c r="V41" s="234">
        <f t="shared" si="4"/>
        <v>1</v>
      </c>
      <c r="W41" s="234">
        <f t="shared" si="4"/>
        <v>1</v>
      </c>
    </row>
    <row r="42" spans="1:23" ht="12" customHeight="1" x14ac:dyDescent="0.3">
      <c r="A42" s="202" t="s">
        <v>92</v>
      </c>
      <c r="B42" s="235">
        <f t="shared" ref="B42:W42" si="5">IF(B6=0,0,B6/B$5)</f>
        <v>1.1470242253884065E-2</v>
      </c>
      <c r="C42" s="235">
        <f t="shared" si="5"/>
        <v>1.1183470081890579E-2</v>
      </c>
      <c r="D42" s="235">
        <f t="shared" si="5"/>
        <v>1.1775660243273523E-2</v>
      </c>
      <c r="E42" s="235">
        <f t="shared" si="5"/>
        <v>1.1727537730648307E-2</v>
      </c>
      <c r="F42" s="235">
        <f t="shared" si="5"/>
        <v>1.1912584024306224E-2</v>
      </c>
      <c r="G42" s="235">
        <f t="shared" si="5"/>
        <v>1.2116718428490677E-2</v>
      </c>
      <c r="H42" s="235">
        <f t="shared" si="5"/>
        <v>1.1971966955073014E-2</v>
      </c>
      <c r="I42" s="235">
        <f t="shared" si="5"/>
        <v>1.2183629362000443E-2</v>
      </c>
      <c r="J42" s="235">
        <f t="shared" si="5"/>
        <v>1.2345508185124488E-2</v>
      </c>
      <c r="K42" s="235">
        <f t="shared" si="5"/>
        <v>1.2559756455073633E-2</v>
      </c>
      <c r="L42" s="235">
        <f t="shared" si="5"/>
        <v>1.2325025715306798E-2</v>
      </c>
      <c r="M42" s="235">
        <f t="shared" si="5"/>
        <v>1.2286146656588623E-2</v>
      </c>
      <c r="N42" s="235">
        <f t="shared" si="5"/>
        <v>1.2569052197321644E-2</v>
      </c>
      <c r="O42" s="235">
        <f t="shared" si="5"/>
        <v>1.2611032356601265E-2</v>
      </c>
      <c r="P42" s="235">
        <f t="shared" si="5"/>
        <v>1.265137040437639E-2</v>
      </c>
      <c r="Q42" s="235">
        <f t="shared" si="5"/>
        <v>1.2849484835209441E-2</v>
      </c>
      <c r="R42" s="235">
        <f t="shared" si="5"/>
        <v>1.2556876671300796E-2</v>
      </c>
      <c r="S42" s="235">
        <f t="shared" si="5"/>
        <v>1.2356271001996801E-2</v>
      </c>
      <c r="T42" s="235">
        <f t="shared" si="5"/>
        <v>1.2287875208550141E-2</v>
      </c>
      <c r="U42" s="235">
        <f t="shared" si="5"/>
        <v>1.2134922274550628E-2</v>
      </c>
      <c r="V42" s="235">
        <f t="shared" si="5"/>
        <v>1.2082014877412802E-2</v>
      </c>
      <c r="W42" s="235">
        <f t="shared" si="5"/>
        <v>1.2061833106611946E-2</v>
      </c>
    </row>
    <row r="43" spans="1:23" ht="12" customHeight="1" x14ac:dyDescent="0.3">
      <c r="A43" s="202" t="s">
        <v>93</v>
      </c>
      <c r="B43" s="235">
        <f t="shared" ref="B43:W43" si="6">IF(B7=0,0,B7/B$5)</f>
        <v>4.557196127644123E-3</v>
      </c>
      <c r="C43" s="235">
        <f t="shared" si="6"/>
        <v>4.4929581792269363E-3</v>
      </c>
      <c r="D43" s="235">
        <f t="shared" si="6"/>
        <v>4.7649301155128342E-3</v>
      </c>
      <c r="E43" s="235">
        <f t="shared" si="6"/>
        <v>4.6004684914677258E-3</v>
      </c>
      <c r="F43" s="235">
        <f t="shared" si="6"/>
        <v>4.5921481448015179E-3</v>
      </c>
      <c r="G43" s="235">
        <f t="shared" si="6"/>
        <v>4.7988318606778154E-3</v>
      </c>
      <c r="H43" s="235">
        <f t="shared" si="6"/>
        <v>4.6551272310159566E-3</v>
      </c>
      <c r="I43" s="235">
        <f t="shared" si="6"/>
        <v>4.6445252251637427E-3</v>
      </c>
      <c r="J43" s="235">
        <f t="shared" si="6"/>
        <v>4.8697221863637516E-3</v>
      </c>
      <c r="K43" s="235">
        <f t="shared" si="6"/>
        <v>5.0817345764076066E-3</v>
      </c>
      <c r="L43" s="235">
        <f t="shared" si="6"/>
        <v>4.9871205539148266E-3</v>
      </c>
      <c r="M43" s="235">
        <f t="shared" si="6"/>
        <v>5.0675748369580966E-3</v>
      </c>
      <c r="N43" s="235">
        <f t="shared" si="6"/>
        <v>5.4579573897394892E-3</v>
      </c>
      <c r="O43" s="235">
        <f t="shared" si="6"/>
        <v>5.4714644046163453E-3</v>
      </c>
      <c r="P43" s="235">
        <f t="shared" si="6"/>
        <v>5.5079679526893362E-3</v>
      </c>
      <c r="Q43" s="235">
        <f t="shared" si="6"/>
        <v>5.6267505356889401E-3</v>
      </c>
      <c r="R43" s="235">
        <f t="shared" si="6"/>
        <v>5.7534122452397385E-3</v>
      </c>
      <c r="S43" s="235">
        <f t="shared" si="6"/>
        <v>5.6421737718611031E-3</v>
      </c>
      <c r="T43" s="235">
        <f t="shared" si="6"/>
        <v>5.367138908836824E-3</v>
      </c>
      <c r="U43" s="235">
        <f t="shared" si="6"/>
        <v>5.3463303055060873E-3</v>
      </c>
      <c r="V43" s="235">
        <f t="shared" si="6"/>
        <v>5.3318453102623696E-3</v>
      </c>
      <c r="W43" s="235">
        <f t="shared" si="6"/>
        <v>5.3632867928041115E-3</v>
      </c>
    </row>
    <row r="44" spans="1:23" ht="12" customHeight="1" x14ac:dyDescent="0.3">
      <c r="A44" s="202" t="s">
        <v>94</v>
      </c>
      <c r="B44" s="235">
        <f t="shared" ref="B44:W44" si="7">IF(B8=0,0,B8/B$5)</f>
        <v>4.0978869251376927E-2</v>
      </c>
      <c r="C44" s="235">
        <f t="shared" si="7"/>
        <v>4.044484161030585E-2</v>
      </c>
      <c r="D44" s="235">
        <f t="shared" si="7"/>
        <v>4.2028488709371065E-2</v>
      </c>
      <c r="E44" s="235">
        <f t="shared" si="7"/>
        <v>4.0595988744989944E-2</v>
      </c>
      <c r="F44" s="235">
        <f t="shared" si="7"/>
        <v>4.0750142019192102E-2</v>
      </c>
      <c r="G44" s="235">
        <f t="shared" si="7"/>
        <v>4.2505014810112242E-2</v>
      </c>
      <c r="H44" s="235">
        <f t="shared" si="7"/>
        <v>4.1349313331918366E-2</v>
      </c>
      <c r="I44" s="235">
        <f t="shared" si="7"/>
        <v>4.0885237290355758E-2</v>
      </c>
      <c r="J44" s="235">
        <f t="shared" si="7"/>
        <v>4.3171324282790968E-2</v>
      </c>
      <c r="K44" s="235">
        <f t="shared" si="7"/>
        <v>4.4241964427234319E-2</v>
      </c>
      <c r="L44" s="235">
        <f t="shared" si="7"/>
        <v>4.3513195050007648E-2</v>
      </c>
      <c r="M44" s="235">
        <f t="shared" si="7"/>
        <v>4.4086039977640053E-2</v>
      </c>
      <c r="N44" s="235">
        <f t="shared" si="7"/>
        <v>4.6533899500426031E-2</v>
      </c>
      <c r="O44" s="235">
        <f t="shared" si="7"/>
        <v>4.6915897210241357E-2</v>
      </c>
      <c r="P44" s="235">
        <f t="shared" si="7"/>
        <v>4.7537297138407306E-2</v>
      </c>
      <c r="Q44" s="235">
        <f t="shared" si="7"/>
        <v>4.8333010744807052E-2</v>
      </c>
      <c r="R44" s="235">
        <f t="shared" si="7"/>
        <v>4.8383713929857193E-2</v>
      </c>
      <c r="S44" s="235">
        <f t="shared" si="7"/>
        <v>4.7005673857313149E-2</v>
      </c>
      <c r="T44" s="235">
        <f t="shared" si="7"/>
        <v>4.5611375284873378E-2</v>
      </c>
      <c r="U44" s="235">
        <f t="shared" si="7"/>
        <v>4.5229441095103719E-2</v>
      </c>
      <c r="V44" s="235">
        <f t="shared" si="7"/>
        <v>4.4906841264343113E-2</v>
      </c>
      <c r="W44" s="235">
        <f t="shared" si="7"/>
        <v>4.4742397274367851E-2</v>
      </c>
    </row>
    <row r="45" spans="1:23" ht="12" customHeight="1" x14ac:dyDescent="0.3">
      <c r="A45" s="202" t="s">
        <v>95</v>
      </c>
      <c r="B45" s="235">
        <f t="shared" ref="B45:W45" si="8">IF(B9=0,0,B9/B$5)</f>
        <v>2.8968279093983775E-2</v>
      </c>
      <c r="C45" s="235">
        <f t="shared" si="8"/>
        <v>2.8440376533889471E-2</v>
      </c>
      <c r="D45" s="235">
        <f t="shared" si="8"/>
        <v>3.0236523185078072E-2</v>
      </c>
      <c r="E45" s="235">
        <f t="shared" si="8"/>
        <v>2.9138548990398781E-2</v>
      </c>
      <c r="F45" s="235">
        <f t="shared" si="8"/>
        <v>2.9003047741544521E-2</v>
      </c>
      <c r="G45" s="235">
        <f t="shared" si="8"/>
        <v>3.0416802986428331E-2</v>
      </c>
      <c r="H45" s="235">
        <f t="shared" si="8"/>
        <v>2.9364864274798591E-2</v>
      </c>
      <c r="I45" s="235">
        <f t="shared" si="8"/>
        <v>2.8928902056104606E-2</v>
      </c>
      <c r="J45" s="235">
        <f t="shared" si="8"/>
        <v>3.0691292684340593E-2</v>
      </c>
      <c r="K45" s="235">
        <f t="shared" si="8"/>
        <v>3.2167939266924968E-2</v>
      </c>
      <c r="L45" s="235">
        <f t="shared" si="8"/>
        <v>3.1605563187846859E-2</v>
      </c>
      <c r="M45" s="235">
        <f t="shared" si="8"/>
        <v>3.2413151880908375E-2</v>
      </c>
      <c r="N45" s="235">
        <f t="shared" si="8"/>
        <v>3.5125834005375299E-2</v>
      </c>
      <c r="O45" s="235">
        <f t="shared" si="8"/>
        <v>3.5294522311402281E-2</v>
      </c>
      <c r="P45" s="235">
        <f t="shared" si="8"/>
        <v>3.5661158796021081E-2</v>
      </c>
      <c r="Q45" s="235">
        <f t="shared" si="8"/>
        <v>3.6534412983652891E-2</v>
      </c>
      <c r="R45" s="235">
        <f t="shared" si="8"/>
        <v>3.7657026655618334E-2</v>
      </c>
      <c r="S45" s="235">
        <f t="shared" si="8"/>
        <v>3.6777692608049674E-2</v>
      </c>
      <c r="T45" s="235">
        <f t="shared" si="8"/>
        <v>3.4669570587902543E-2</v>
      </c>
      <c r="U45" s="235">
        <f t="shared" si="8"/>
        <v>3.4716385356867233E-2</v>
      </c>
      <c r="V45" s="235">
        <f t="shared" si="8"/>
        <v>3.4597790085289619E-2</v>
      </c>
      <c r="W45" s="235">
        <f t="shared" si="8"/>
        <v>3.4798901863612008E-2</v>
      </c>
    </row>
    <row r="46" spans="1:23" ht="12" customHeight="1" x14ac:dyDescent="0.3">
      <c r="A46" s="202" t="s">
        <v>96</v>
      </c>
      <c r="B46" s="235">
        <f t="shared" ref="B46:W46" si="9">IF(B10=0,0,B10/B$5)</f>
        <v>3.7011234570318449E-2</v>
      </c>
      <c r="C46" s="235">
        <f t="shared" si="9"/>
        <v>3.691481401143152E-2</v>
      </c>
      <c r="D46" s="235">
        <f t="shared" si="9"/>
        <v>3.8453964210190546E-2</v>
      </c>
      <c r="E46" s="235">
        <f t="shared" si="9"/>
        <v>3.8070478515266758E-2</v>
      </c>
      <c r="F46" s="235">
        <f t="shared" si="9"/>
        <v>3.7872603819563012E-2</v>
      </c>
      <c r="G46" s="235">
        <f t="shared" si="9"/>
        <v>3.8138917505349257E-2</v>
      </c>
      <c r="H46" s="235">
        <f t="shared" si="9"/>
        <v>3.8951633744047268E-2</v>
      </c>
      <c r="I46" s="235">
        <f t="shared" si="9"/>
        <v>3.9572836907399343E-2</v>
      </c>
      <c r="J46" s="235">
        <f t="shared" si="9"/>
        <v>4.2259591360660965E-2</v>
      </c>
      <c r="K46" s="235">
        <f t="shared" si="9"/>
        <v>4.6232169002152365E-2</v>
      </c>
      <c r="L46" s="235">
        <f t="shared" si="9"/>
        <v>4.7412756794212134E-2</v>
      </c>
      <c r="M46" s="235">
        <f t="shared" si="9"/>
        <v>4.7899081701583336E-2</v>
      </c>
      <c r="N46" s="235">
        <f t="shared" si="9"/>
        <v>4.9817116079171803E-2</v>
      </c>
      <c r="O46" s="235">
        <f t="shared" si="9"/>
        <v>5.2109701997522184E-2</v>
      </c>
      <c r="P46" s="235">
        <f t="shared" si="9"/>
        <v>5.352501208450388E-2</v>
      </c>
      <c r="Q46" s="235">
        <f t="shared" si="9"/>
        <v>5.5358646579139734E-2</v>
      </c>
      <c r="R46" s="235">
        <f t="shared" si="9"/>
        <v>5.6440558177923282E-2</v>
      </c>
      <c r="S46" s="235">
        <f t="shared" si="9"/>
        <v>5.4897580478950637E-2</v>
      </c>
      <c r="T46" s="235">
        <f t="shared" si="9"/>
        <v>5.6092083272863399E-2</v>
      </c>
      <c r="U46" s="235">
        <f t="shared" si="9"/>
        <v>5.9603463464642972E-2</v>
      </c>
      <c r="V46" s="235">
        <f t="shared" si="9"/>
        <v>6.2499029233155326E-2</v>
      </c>
      <c r="W46" s="235">
        <f t="shared" si="9"/>
        <v>6.3986178026237087E-2</v>
      </c>
    </row>
    <row r="47" spans="1:23" ht="12" customHeight="1" x14ac:dyDescent="0.3">
      <c r="A47" s="40" t="str">
        <f>$A$16</f>
        <v>Steam processes</v>
      </c>
      <c r="B47" s="236">
        <f t="shared" ref="B47:W47" si="10">IF(B16=0,0,B16/B$5)</f>
        <v>0.32513134081383704</v>
      </c>
      <c r="C47" s="236">
        <f t="shared" si="10"/>
        <v>0.33254788470479879</v>
      </c>
      <c r="D47" s="236">
        <f t="shared" si="10"/>
        <v>0.32746781105853839</v>
      </c>
      <c r="E47" s="236">
        <f t="shared" si="10"/>
        <v>0.32243217501530869</v>
      </c>
      <c r="F47" s="236">
        <f t="shared" si="10"/>
        <v>0.31276385077691216</v>
      </c>
      <c r="G47" s="236">
        <f t="shared" si="10"/>
        <v>0.30919809886872296</v>
      </c>
      <c r="H47" s="236">
        <f t="shared" si="10"/>
        <v>0.30873335135193974</v>
      </c>
      <c r="I47" s="236">
        <f t="shared" si="10"/>
        <v>0.29484237895002569</v>
      </c>
      <c r="J47" s="236">
        <f t="shared" si="10"/>
        <v>0.32920402366869367</v>
      </c>
      <c r="K47" s="236">
        <f t="shared" si="10"/>
        <v>0.34590910335960146</v>
      </c>
      <c r="L47" s="236">
        <f t="shared" si="10"/>
        <v>0.35596535841368754</v>
      </c>
      <c r="M47" s="236">
        <f t="shared" si="10"/>
        <v>0.34216966505491581</v>
      </c>
      <c r="N47" s="236">
        <f t="shared" si="10"/>
        <v>0.32300606947431937</v>
      </c>
      <c r="O47" s="236">
        <f t="shared" si="10"/>
        <v>0.31343527000323423</v>
      </c>
      <c r="P47" s="236">
        <f t="shared" si="10"/>
        <v>0.30470419049266884</v>
      </c>
      <c r="Q47" s="236">
        <f t="shared" si="10"/>
        <v>0.29782916062864795</v>
      </c>
      <c r="R47" s="236">
        <f t="shared" si="10"/>
        <v>0.28352885852666737</v>
      </c>
      <c r="S47" s="236">
        <f t="shared" si="10"/>
        <v>0.28694125347268873</v>
      </c>
      <c r="T47" s="236">
        <f t="shared" si="10"/>
        <v>0.28115521734035942</v>
      </c>
      <c r="U47" s="236">
        <f t="shared" si="10"/>
        <v>0.28140932081292003</v>
      </c>
      <c r="V47" s="236">
        <f t="shared" si="10"/>
        <v>0.27273109206012808</v>
      </c>
      <c r="W47" s="236">
        <f t="shared" si="10"/>
        <v>0.27695014149999098</v>
      </c>
    </row>
    <row r="48" spans="1:23" ht="12" customHeight="1" x14ac:dyDescent="0.3">
      <c r="A48" s="41" t="str">
        <f>$A$27</f>
        <v>Other processes</v>
      </c>
      <c r="B48" s="237">
        <f t="shared" ref="B48:W48" si="11">IF(B27=0,0,B27/B$5)</f>
        <v>0.55188283788895565</v>
      </c>
      <c r="C48" s="237">
        <f t="shared" si="11"/>
        <v>0.54597565487845678</v>
      </c>
      <c r="D48" s="237">
        <f t="shared" si="11"/>
        <v>0.54527262247803565</v>
      </c>
      <c r="E48" s="237">
        <f t="shared" si="11"/>
        <v>0.55343480251191979</v>
      </c>
      <c r="F48" s="237">
        <f t="shared" si="11"/>
        <v>0.56310562347368054</v>
      </c>
      <c r="G48" s="237">
        <f t="shared" si="11"/>
        <v>0.5628256155402187</v>
      </c>
      <c r="H48" s="237">
        <f t="shared" si="11"/>
        <v>0.56497374311120696</v>
      </c>
      <c r="I48" s="237">
        <f t="shared" si="11"/>
        <v>0.57894249020895039</v>
      </c>
      <c r="J48" s="237">
        <f t="shared" si="11"/>
        <v>0.53745853763202556</v>
      </c>
      <c r="K48" s="237">
        <f t="shared" si="11"/>
        <v>0.51380733291260561</v>
      </c>
      <c r="L48" s="237">
        <f t="shared" si="11"/>
        <v>0.50419098028502418</v>
      </c>
      <c r="M48" s="237">
        <f t="shared" si="11"/>
        <v>0.51607833989140572</v>
      </c>
      <c r="N48" s="237">
        <f t="shared" si="11"/>
        <v>0.52749007135364634</v>
      </c>
      <c r="O48" s="237">
        <f t="shared" si="11"/>
        <v>0.53416211171638239</v>
      </c>
      <c r="P48" s="237">
        <f t="shared" si="11"/>
        <v>0.54041300313133311</v>
      </c>
      <c r="Q48" s="237">
        <f t="shared" si="11"/>
        <v>0.54346853369285397</v>
      </c>
      <c r="R48" s="237">
        <f t="shared" si="11"/>
        <v>0.55567955379339318</v>
      </c>
      <c r="S48" s="237">
        <f t="shared" si="11"/>
        <v>0.55637935480913991</v>
      </c>
      <c r="T48" s="237">
        <f t="shared" si="11"/>
        <v>0.56481673939661425</v>
      </c>
      <c r="U48" s="237">
        <f t="shared" si="11"/>
        <v>0.56156013669040938</v>
      </c>
      <c r="V48" s="237">
        <f t="shared" si="11"/>
        <v>0.56785138716940875</v>
      </c>
      <c r="W48" s="237">
        <f t="shared" si="11"/>
        <v>0.56209726143637606</v>
      </c>
    </row>
  </sheetData>
  <conditionalFormatting sqref="B6:W15">
    <cfRule type="cellIs" dxfId="123" priority="21" operator="lessThan">
      <formula>0</formula>
    </cfRule>
  </conditionalFormatting>
  <conditionalFormatting sqref="B17:W26">
    <cfRule type="cellIs" dxfId="122" priority="8" operator="lessThan">
      <formula>0</formula>
    </cfRule>
  </conditionalFormatting>
  <conditionalFormatting sqref="B28:W37">
    <cfRule type="cellIs" dxfId="121" priority="1" operator="lessThan">
      <formula>0</formula>
    </cfRule>
  </conditionalFormatting>
  <conditionalFormatting sqref="B42:W46">
    <cfRule type="cellIs" dxfId="120" priority="3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0">
    <pageSetUpPr fitToPage="1"/>
  </sheetPr>
  <dimension ref="A1:DA5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9.109375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index!$A$1&amp;": Industry Summary / CO2 emissions"</f>
        <v>DK: Industry Summary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3" spans="1:105" ht="15" customHeight="1" x14ac:dyDescent="0.3">
      <c r="A3" s="32" t="s">
        <v>104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5" spans="1:105" ht="15" customHeight="1" x14ac:dyDescent="0.3">
      <c r="A5" s="34" t="s">
        <v>91</v>
      </c>
      <c r="B5" s="225">
        <f t="shared" ref="B5:W5" si="0">SUM(B6:B10,B16,B27,B38)</f>
        <v>7249.8791361732665</v>
      </c>
      <c r="C5" s="225">
        <f t="shared" si="0"/>
        <v>7429.2484649948947</v>
      </c>
      <c r="D5" s="225">
        <f t="shared" si="0"/>
        <v>7052.03355943516</v>
      </c>
      <c r="E5" s="225">
        <f t="shared" si="0"/>
        <v>6947.5661045264178</v>
      </c>
      <c r="F5" s="225">
        <f t="shared" si="0"/>
        <v>7191.9723996051844</v>
      </c>
      <c r="G5" s="225">
        <f t="shared" si="0"/>
        <v>6944.4729502435748</v>
      </c>
      <c r="H5" s="225">
        <f t="shared" si="0"/>
        <v>7131.5127639485718</v>
      </c>
      <c r="I5" s="225">
        <f t="shared" si="0"/>
        <v>6948.8444899254428</v>
      </c>
      <c r="J5" s="225">
        <f t="shared" si="0"/>
        <v>6148.9051127484809</v>
      </c>
      <c r="K5" s="225">
        <f t="shared" si="0"/>
        <v>4851.5298411632921</v>
      </c>
      <c r="L5" s="225">
        <f t="shared" si="0"/>
        <v>4992.7702532005451</v>
      </c>
      <c r="M5" s="225">
        <f t="shared" si="0"/>
        <v>5158.426767683035</v>
      </c>
      <c r="N5" s="225">
        <f t="shared" si="0"/>
        <v>4847.454859133918</v>
      </c>
      <c r="O5" s="225">
        <f t="shared" si="0"/>
        <v>4628.4448286732149</v>
      </c>
      <c r="P5" s="225">
        <f t="shared" si="0"/>
        <v>4646.3689034816844</v>
      </c>
      <c r="Q5" s="225">
        <f t="shared" si="0"/>
        <v>4605.8421520059946</v>
      </c>
      <c r="R5" s="225">
        <f t="shared" si="0"/>
        <v>4903.4406495143267</v>
      </c>
      <c r="S5" s="225">
        <f t="shared" si="0"/>
        <v>5257.3620360317527</v>
      </c>
      <c r="T5" s="225">
        <f t="shared" si="0"/>
        <v>5201.4442757488832</v>
      </c>
      <c r="U5" s="225">
        <f t="shared" si="0"/>
        <v>5050.3297644102713</v>
      </c>
      <c r="V5" s="225">
        <f t="shared" si="0"/>
        <v>5256.2280062571499</v>
      </c>
      <c r="W5" s="225">
        <f t="shared" si="0"/>
        <v>5601.6250621365707</v>
      </c>
      <c r="DA5" s="89"/>
    </row>
    <row r="6" spans="1:105" ht="12" customHeight="1" x14ac:dyDescent="0.3">
      <c r="A6" s="202" t="s">
        <v>92</v>
      </c>
      <c r="B6" s="226">
        <v>0</v>
      </c>
      <c r="C6" s="226">
        <v>0</v>
      </c>
      <c r="D6" s="226">
        <v>0</v>
      </c>
      <c r="E6" s="226">
        <v>0</v>
      </c>
      <c r="F6" s="226">
        <v>0</v>
      </c>
      <c r="G6" s="226">
        <v>0</v>
      </c>
      <c r="H6" s="226">
        <v>0</v>
      </c>
      <c r="I6" s="226">
        <v>0</v>
      </c>
      <c r="J6" s="226">
        <v>0</v>
      </c>
      <c r="K6" s="226">
        <v>0</v>
      </c>
      <c r="L6" s="226">
        <v>0</v>
      </c>
      <c r="M6" s="226">
        <v>0</v>
      </c>
      <c r="N6" s="226">
        <v>0</v>
      </c>
      <c r="O6" s="226">
        <v>0</v>
      </c>
      <c r="P6" s="226">
        <v>0</v>
      </c>
      <c r="Q6" s="226">
        <v>0</v>
      </c>
      <c r="R6" s="226">
        <v>0</v>
      </c>
      <c r="S6" s="226">
        <v>0</v>
      </c>
      <c r="T6" s="226">
        <v>0</v>
      </c>
      <c r="U6" s="226">
        <v>0</v>
      </c>
      <c r="V6" s="226">
        <v>0</v>
      </c>
      <c r="W6" s="226">
        <v>0</v>
      </c>
      <c r="DA6" s="174"/>
    </row>
    <row r="7" spans="1:105" ht="12" customHeight="1" x14ac:dyDescent="0.3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/>
    </row>
    <row r="8" spans="1:105" ht="12" customHeight="1" x14ac:dyDescent="0.3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/>
    </row>
    <row r="9" spans="1:105" ht="12" customHeight="1" x14ac:dyDescent="0.3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/>
    </row>
    <row r="10" spans="1:105" ht="12" customHeight="1" x14ac:dyDescent="0.3">
      <c r="A10" s="36" t="s">
        <v>96</v>
      </c>
      <c r="B10" s="227">
        <f t="shared" ref="B10:W10" si="1">SUM(B11:B15)</f>
        <v>70.88031757325524</v>
      </c>
      <c r="C10" s="227">
        <f t="shared" si="1"/>
        <v>78.182000395326909</v>
      </c>
      <c r="D10" s="227">
        <f t="shared" si="1"/>
        <v>68.047126786848068</v>
      </c>
      <c r="E10" s="227">
        <f t="shared" si="1"/>
        <v>68.285056718867693</v>
      </c>
      <c r="F10" s="227">
        <f t="shared" si="1"/>
        <v>65.623427877474967</v>
      </c>
      <c r="G10" s="227">
        <f t="shared" si="1"/>
        <v>57.14307597494907</v>
      </c>
      <c r="H10" s="227">
        <f t="shared" si="1"/>
        <v>55.525260686182392</v>
      </c>
      <c r="I10" s="227">
        <f t="shared" si="1"/>
        <v>49.581428796990124</v>
      </c>
      <c r="J10" s="227">
        <f t="shared" si="1"/>
        <v>51.779382297552942</v>
      </c>
      <c r="K10" s="227">
        <f t="shared" si="1"/>
        <v>45.84525862780599</v>
      </c>
      <c r="L10" s="227">
        <f t="shared" si="1"/>
        <v>51.240785797235489</v>
      </c>
      <c r="M10" s="227">
        <f t="shared" si="1"/>
        <v>43.959986092668359</v>
      </c>
      <c r="N10" s="227">
        <f t="shared" si="1"/>
        <v>36.124582233493122</v>
      </c>
      <c r="O10" s="227">
        <f t="shared" si="1"/>
        <v>29.825029371174828</v>
      </c>
      <c r="P10" s="227">
        <f t="shared" si="1"/>
        <v>27.354947803437383</v>
      </c>
      <c r="Q10" s="227">
        <f t="shared" si="1"/>
        <v>24.453379460210904</v>
      </c>
      <c r="R10" s="227">
        <f t="shared" si="1"/>
        <v>23.365635602444751</v>
      </c>
      <c r="S10" s="227">
        <f t="shared" si="1"/>
        <v>25.503449490612923</v>
      </c>
      <c r="T10" s="227">
        <f t="shared" si="1"/>
        <v>24.831173992062922</v>
      </c>
      <c r="U10" s="227">
        <f t="shared" si="1"/>
        <v>22.850714832002819</v>
      </c>
      <c r="V10" s="227">
        <f t="shared" si="1"/>
        <v>22.054480011669703</v>
      </c>
      <c r="W10" s="227">
        <f t="shared" si="1"/>
        <v>27.751923258045892</v>
      </c>
      <c r="DA10" s="90"/>
    </row>
    <row r="11" spans="1:105" ht="12" customHeight="1" x14ac:dyDescent="0.3">
      <c r="A11" s="37" t="s">
        <v>83</v>
      </c>
      <c r="B11" s="228">
        <v>21.185400542848974</v>
      </c>
      <c r="C11" s="228">
        <v>24.808819366735815</v>
      </c>
      <c r="D11" s="228">
        <v>21.798736493831814</v>
      </c>
      <c r="E11" s="228">
        <v>23.326747295709232</v>
      </c>
      <c r="F11" s="228">
        <v>24.071852232347936</v>
      </c>
      <c r="G11" s="228">
        <v>20.715353646364779</v>
      </c>
      <c r="H11" s="228">
        <v>19.696729240093326</v>
      </c>
      <c r="I11" s="228">
        <v>17.618964839247599</v>
      </c>
      <c r="J11" s="228">
        <v>16.493132167768913</v>
      </c>
      <c r="K11" s="228">
        <v>12.996318277615959</v>
      </c>
      <c r="L11" s="228">
        <v>13.51256548223903</v>
      </c>
      <c r="M11" s="228">
        <v>9.6480562757142838</v>
      </c>
      <c r="N11" s="228">
        <v>6.9453818538926955</v>
      </c>
      <c r="O11" s="228">
        <v>5.2781151515219653</v>
      </c>
      <c r="P11" s="228">
        <v>3.7591283744060089</v>
      </c>
      <c r="Q11" s="228">
        <v>3.5405863199970562</v>
      </c>
      <c r="R11" s="228">
        <v>3.5140861518893196</v>
      </c>
      <c r="S11" s="228">
        <v>3.5293573655409096</v>
      </c>
      <c r="T11" s="228">
        <v>3.9539397358809403</v>
      </c>
      <c r="U11" s="228">
        <v>3.5938953627735932</v>
      </c>
      <c r="V11" s="228">
        <v>3.6820328752773595</v>
      </c>
      <c r="W11" s="228">
        <v>6.0292530727328426</v>
      </c>
      <c r="DA11" s="69"/>
    </row>
    <row r="12" spans="1:105" ht="12" customHeight="1" x14ac:dyDescent="0.3">
      <c r="A12" s="37" t="s">
        <v>72</v>
      </c>
      <c r="B12" s="228">
        <v>49.694917030406266</v>
      </c>
      <c r="C12" s="228">
        <v>53.373181028591091</v>
      </c>
      <c r="D12" s="228">
        <v>46.248390293016257</v>
      </c>
      <c r="E12" s="228">
        <v>44.958309423158461</v>
      </c>
      <c r="F12" s="228">
        <v>41.551575645127024</v>
      </c>
      <c r="G12" s="228">
        <v>36.427722328584288</v>
      </c>
      <c r="H12" s="228">
        <v>35.828531446089066</v>
      </c>
      <c r="I12" s="228">
        <v>31.962463957742525</v>
      </c>
      <c r="J12" s="228">
        <v>35.28625012978403</v>
      </c>
      <c r="K12" s="228">
        <v>32.848940350190034</v>
      </c>
      <c r="L12" s="228">
        <v>37.728220314996456</v>
      </c>
      <c r="M12" s="228">
        <v>34.311929816954077</v>
      </c>
      <c r="N12" s="228">
        <v>29.179200379600427</v>
      </c>
      <c r="O12" s="228">
        <v>24.546914219652862</v>
      </c>
      <c r="P12" s="228">
        <v>23.595819429031376</v>
      </c>
      <c r="Q12" s="228">
        <v>20.912793140213846</v>
      </c>
      <c r="R12" s="228">
        <v>19.851549450555432</v>
      </c>
      <c r="S12" s="228">
        <v>21.974092125072012</v>
      </c>
      <c r="T12" s="228">
        <v>20.877234256181982</v>
      </c>
      <c r="U12" s="228">
        <v>19.256819469229224</v>
      </c>
      <c r="V12" s="228">
        <v>18.372447136392342</v>
      </c>
      <c r="W12" s="228">
        <v>21.722670185313049</v>
      </c>
      <c r="DA12" s="69"/>
    </row>
    <row r="13" spans="1:105" ht="12" customHeight="1" x14ac:dyDescent="0.3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/>
    </row>
    <row r="14" spans="1:105" ht="12" customHeight="1" x14ac:dyDescent="0.3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/>
    </row>
    <row r="15" spans="1:105" ht="12" customHeight="1" x14ac:dyDescent="0.3">
      <c r="A15" s="38" t="s">
        <v>38</v>
      </c>
      <c r="B15" s="229">
        <v>0</v>
      </c>
      <c r="C15" s="229">
        <v>0</v>
      </c>
      <c r="D15" s="229">
        <v>0</v>
      </c>
      <c r="E15" s="229">
        <v>0</v>
      </c>
      <c r="F15" s="229">
        <v>0</v>
      </c>
      <c r="G15" s="229">
        <v>0</v>
      </c>
      <c r="H15" s="229">
        <v>0</v>
      </c>
      <c r="I15" s="229">
        <v>0</v>
      </c>
      <c r="J15" s="229">
        <v>0</v>
      </c>
      <c r="K15" s="229">
        <v>0</v>
      </c>
      <c r="L15" s="229">
        <v>0</v>
      </c>
      <c r="M15" s="229">
        <v>0</v>
      </c>
      <c r="N15" s="229">
        <v>0</v>
      </c>
      <c r="O15" s="229">
        <v>0</v>
      </c>
      <c r="P15" s="229">
        <v>0</v>
      </c>
      <c r="Q15" s="229">
        <v>0</v>
      </c>
      <c r="R15" s="229">
        <v>0</v>
      </c>
      <c r="S15" s="229">
        <v>0</v>
      </c>
      <c r="T15" s="229">
        <v>0</v>
      </c>
      <c r="U15" s="229">
        <v>0</v>
      </c>
      <c r="V15" s="229">
        <v>0</v>
      </c>
      <c r="W15" s="229">
        <v>0</v>
      </c>
      <c r="DA15" s="91"/>
    </row>
    <row r="16" spans="1:105" ht="12" customHeight="1" x14ac:dyDescent="0.3">
      <c r="A16" s="39" t="s">
        <v>98</v>
      </c>
      <c r="B16" s="230">
        <f t="shared" ref="B16:W16" si="2">SUM(B17:B26)</f>
        <v>1831.0788519931916</v>
      </c>
      <c r="C16" s="230">
        <f t="shared" si="2"/>
        <v>1915.6213885823604</v>
      </c>
      <c r="D16" s="230">
        <f t="shared" si="2"/>
        <v>1790.8435039399144</v>
      </c>
      <c r="E16" s="230">
        <f t="shared" si="2"/>
        <v>1714.0612074691148</v>
      </c>
      <c r="F16" s="230">
        <f t="shared" si="2"/>
        <v>1733.2017534172983</v>
      </c>
      <c r="G16" s="230">
        <f t="shared" si="2"/>
        <v>1671.9717556875114</v>
      </c>
      <c r="H16" s="230">
        <f t="shared" si="2"/>
        <v>1713.1499000675485</v>
      </c>
      <c r="I16" s="230">
        <f t="shared" si="2"/>
        <v>1538.9206758625676</v>
      </c>
      <c r="J16" s="230">
        <f t="shared" si="2"/>
        <v>1587.3327549525993</v>
      </c>
      <c r="K16" s="230">
        <f t="shared" si="2"/>
        <v>1353.533443341244</v>
      </c>
      <c r="L16" s="230">
        <f t="shared" si="2"/>
        <v>1494.4812402128921</v>
      </c>
      <c r="M16" s="230">
        <f t="shared" si="2"/>
        <v>1401.3313178463382</v>
      </c>
      <c r="N16" s="230">
        <f t="shared" si="2"/>
        <v>1238.5343708903372</v>
      </c>
      <c r="O16" s="230">
        <f t="shared" si="2"/>
        <v>1166.5398890654367</v>
      </c>
      <c r="P16" s="230">
        <f t="shared" si="2"/>
        <v>1193.6543784603493</v>
      </c>
      <c r="Q16" s="230">
        <f t="shared" si="2"/>
        <v>1170.3843582901939</v>
      </c>
      <c r="R16" s="230">
        <f t="shared" si="2"/>
        <v>1116.1516869601094</v>
      </c>
      <c r="S16" s="230">
        <f t="shared" si="2"/>
        <v>1185.1229661235791</v>
      </c>
      <c r="T16" s="230">
        <f t="shared" si="2"/>
        <v>1153.4375440413944</v>
      </c>
      <c r="U16" s="230">
        <f t="shared" si="2"/>
        <v>1109.2630135223337</v>
      </c>
      <c r="V16" s="230">
        <f t="shared" si="2"/>
        <v>1094.5584737769645</v>
      </c>
      <c r="W16" s="230">
        <f t="shared" si="2"/>
        <v>1219.8858703490062</v>
      </c>
      <c r="DA16" s="92"/>
    </row>
    <row r="17" spans="1:105" ht="12" customHeight="1" x14ac:dyDescent="0.3">
      <c r="A17" s="46" t="s">
        <v>30</v>
      </c>
      <c r="B17" s="231">
        <v>266.79378303308556</v>
      </c>
      <c r="C17" s="231">
        <v>260.36394517471189</v>
      </c>
      <c r="D17" s="231">
        <v>223.27034176329173</v>
      </c>
      <c r="E17" s="231">
        <v>204.26731241872437</v>
      </c>
      <c r="F17" s="231">
        <v>230.59843534235404</v>
      </c>
      <c r="G17" s="231">
        <v>196.48564452661554</v>
      </c>
      <c r="H17" s="231">
        <v>178.93935296611389</v>
      </c>
      <c r="I17" s="231">
        <v>164.65533411809648</v>
      </c>
      <c r="J17" s="231">
        <v>207.14724675015876</v>
      </c>
      <c r="K17" s="231">
        <v>124.24000929746332</v>
      </c>
      <c r="L17" s="231">
        <v>141.58287456584077</v>
      </c>
      <c r="M17" s="231">
        <v>172.49808877557237</v>
      </c>
      <c r="N17" s="231">
        <v>134.31609871888494</v>
      </c>
      <c r="O17" s="231">
        <v>132.23812860755547</v>
      </c>
      <c r="P17" s="231">
        <v>132.88395157573592</v>
      </c>
      <c r="Q17" s="231">
        <v>130.99911477503449</v>
      </c>
      <c r="R17" s="231">
        <v>130.17148105450062</v>
      </c>
      <c r="S17" s="231">
        <v>145.33119233022379</v>
      </c>
      <c r="T17" s="231">
        <v>117.1741655533841</v>
      </c>
      <c r="U17" s="231">
        <v>101.35137910492237</v>
      </c>
      <c r="V17" s="231">
        <v>99.141270322040555</v>
      </c>
      <c r="W17" s="231">
        <v>115.82265600586204</v>
      </c>
      <c r="DA17" s="73"/>
    </row>
    <row r="18" spans="1:105" ht="12" customHeight="1" x14ac:dyDescent="0.3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/>
    </row>
    <row r="19" spans="1:105" ht="12" customHeight="1" x14ac:dyDescent="0.3">
      <c r="A19" s="46" t="s">
        <v>33</v>
      </c>
      <c r="B19" s="231">
        <v>34.999783798379127</v>
      </c>
      <c r="C19" s="231">
        <v>33.837342176060631</v>
      </c>
      <c r="D19" s="231">
        <v>32.099853408775772</v>
      </c>
      <c r="E19" s="231">
        <v>34.1406402379002</v>
      </c>
      <c r="F19" s="231">
        <v>34.46706546983787</v>
      </c>
      <c r="G19" s="231">
        <v>32.136655222419911</v>
      </c>
      <c r="H19" s="231">
        <v>28.930023085120158</v>
      </c>
      <c r="I19" s="231">
        <v>31.14028600926569</v>
      </c>
      <c r="J19" s="231">
        <v>28.453874933717842</v>
      </c>
      <c r="K19" s="231">
        <v>23.601590328101047</v>
      </c>
      <c r="L19" s="231">
        <v>26.595305858540399</v>
      </c>
      <c r="M19" s="231">
        <v>23.650980938038387</v>
      </c>
      <c r="N19" s="231">
        <v>26.571267929799806</v>
      </c>
      <c r="O19" s="231">
        <v>22.934422148432112</v>
      </c>
      <c r="P19" s="231">
        <v>21.516854389316524</v>
      </c>
      <c r="Q19" s="231">
        <v>25.559005814965968</v>
      </c>
      <c r="R19" s="231">
        <v>31.320788618223755</v>
      </c>
      <c r="S19" s="231">
        <v>33.35899988951774</v>
      </c>
      <c r="T19" s="231">
        <v>34.520261533584275</v>
      </c>
      <c r="U19" s="231">
        <v>35.207445156630769</v>
      </c>
      <c r="V19" s="231">
        <v>35.259771700863809</v>
      </c>
      <c r="W19" s="231">
        <v>40.622394062501449</v>
      </c>
      <c r="DA19" s="73"/>
    </row>
    <row r="20" spans="1:105" ht="12" customHeight="1" x14ac:dyDescent="0.3">
      <c r="A20" s="46" t="s">
        <v>83</v>
      </c>
      <c r="B20" s="231">
        <v>283.36596933526124</v>
      </c>
      <c r="C20" s="231">
        <v>327.1534656506231</v>
      </c>
      <c r="D20" s="231">
        <v>303.82167506326311</v>
      </c>
      <c r="E20" s="231">
        <v>300.72188167502259</v>
      </c>
      <c r="F20" s="231">
        <v>319.95927080479748</v>
      </c>
      <c r="G20" s="231">
        <v>305.58341731561279</v>
      </c>
      <c r="H20" s="231">
        <v>283.97752039112072</v>
      </c>
      <c r="I20" s="231">
        <v>269.72818919797612</v>
      </c>
      <c r="J20" s="231">
        <v>236.6639833235273</v>
      </c>
      <c r="K20" s="231">
        <v>195.70231685482412</v>
      </c>
      <c r="L20" s="231">
        <v>200.36517508557711</v>
      </c>
      <c r="M20" s="231">
        <v>150.4078493796379</v>
      </c>
      <c r="N20" s="231">
        <v>106.66430557487607</v>
      </c>
      <c r="O20" s="231">
        <v>97.741418456541723</v>
      </c>
      <c r="P20" s="231">
        <v>89.59160750453141</v>
      </c>
      <c r="Q20" s="231">
        <v>91.453145433713303</v>
      </c>
      <c r="R20" s="231">
        <v>84.324518288792959</v>
      </c>
      <c r="S20" s="231">
        <v>81.311280498902448</v>
      </c>
      <c r="T20" s="231">
        <v>92.488740535804524</v>
      </c>
      <c r="U20" s="231">
        <v>87.103665822555627</v>
      </c>
      <c r="V20" s="231">
        <v>90.094298788436532</v>
      </c>
      <c r="W20" s="231">
        <v>147.00485851315145</v>
      </c>
      <c r="DA20" s="73"/>
    </row>
    <row r="21" spans="1:105" ht="12" customHeight="1" x14ac:dyDescent="0.3">
      <c r="A21" s="46" t="s">
        <v>70</v>
      </c>
      <c r="B21" s="231">
        <v>395.26719661528341</v>
      </c>
      <c r="C21" s="231">
        <v>364.97717262907878</v>
      </c>
      <c r="D21" s="231">
        <v>387.68729271991015</v>
      </c>
      <c r="E21" s="231">
        <v>360.11255682717217</v>
      </c>
      <c r="F21" s="231">
        <v>361.37440268290038</v>
      </c>
      <c r="G21" s="231">
        <v>312.78783113482825</v>
      </c>
      <c r="H21" s="231">
        <v>415.83766322749648</v>
      </c>
      <c r="I21" s="231">
        <v>286.53898903075986</v>
      </c>
      <c r="J21" s="231">
        <v>271.87685448576815</v>
      </c>
      <c r="K21" s="231">
        <v>210.97558326588882</v>
      </c>
      <c r="L21" s="231">
        <v>261.2506230995873</v>
      </c>
      <c r="M21" s="231">
        <v>200.14564696381657</v>
      </c>
      <c r="N21" s="231">
        <v>176.99330895020253</v>
      </c>
      <c r="O21" s="231">
        <v>106.00011887607309</v>
      </c>
      <c r="P21" s="231">
        <v>106.97289237965798</v>
      </c>
      <c r="Q21" s="231">
        <v>92.775824217037595</v>
      </c>
      <c r="R21" s="231">
        <v>99.95357497114243</v>
      </c>
      <c r="S21" s="231">
        <v>106.37567480055186</v>
      </c>
      <c r="T21" s="231">
        <v>51.444798796512835</v>
      </c>
      <c r="U21" s="231">
        <v>72.971371271978015</v>
      </c>
      <c r="V21" s="231">
        <v>88.606820134207567</v>
      </c>
      <c r="W21" s="231">
        <v>62.725609814237352</v>
      </c>
      <c r="DA21" s="73"/>
    </row>
    <row r="22" spans="1:105" ht="12" customHeight="1" x14ac:dyDescent="0.3">
      <c r="A22" s="46" t="s">
        <v>34</v>
      </c>
      <c r="B22" s="231">
        <v>22.999451058175215</v>
      </c>
      <c r="C22" s="231">
        <v>25.585361956537586</v>
      </c>
      <c r="D22" s="231">
        <v>21.413734876282</v>
      </c>
      <c r="E22" s="231">
        <v>22.062648575501296</v>
      </c>
      <c r="F22" s="231">
        <v>24.098801923904858</v>
      </c>
      <c r="G22" s="231">
        <v>23.178569007962395</v>
      </c>
      <c r="H22" s="231">
        <v>25.000256896785764</v>
      </c>
      <c r="I22" s="231">
        <v>27.770126243179178</v>
      </c>
      <c r="J22" s="231">
        <v>20.954926026363069</v>
      </c>
      <c r="K22" s="231">
        <v>17.715254779373854</v>
      </c>
      <c r="L22" s="231">
        <v>15.962482104921609</v>
      </c>
      <c r="M22" s="231">
        <v>20.567923488489154</v>
      </c>
      <c r="N22" s="231">
        <v>16.770585366070421</v>
      </c>
      <c r="O22" s="231">
        <v>15.808130774952772</v>
      </c>
      <c r="P22" s="231">
        <v>19.473708503994047</v>
      </c>
      <c r="Q22" s="231">
        <v>22.640192104779263</v>
      </c>
      <c r="R22" s="231">
        <v>22.55694793163719</v>
      </c>
      <c r="S22" s="231">
        <v>25.493848619279742</v>
      </c>
      <c r="T22" s="231">
        <v>25.737492837524478</v>
      </c>
      <c r="U22" s="231">
        <v>27.950847189302721</v>
      </c>
      <c r="V22" s="231">
        <v>26.967787990964467</v>
      </c>
      <c r="W22" s="231">
        <v>22.108756106436108</v>
      </c>
      <c r="DA22" s="73"/>
    </row>
    <row r="23" spans="1:105" ht="12" customHeight="1" x14ac:dyDescent="0.3">
      <c r="A23" s="46" t="s">
        <v>72</v>
      </c>
      <c r="B23" s="231">
        <v>821.7948663371435</v>
      </c>
      <c r="C23" s="231">
        <v>897.10183546092003</v>
      </c>
      <c r="D23" s="231">
        <v>817.02694481634512</v>
      </c>
      <c r="E23" s="231">
        <v>782.69339798377314</v>
      </c>
      <c r="F23" s="231">
        <v>749.70210587439556</v>
      </c>
      <c r="G23" s="231">
        <v>789.12017754441104</v>
      </c>
      <c r="H23" s="231">
        <v>767.49310554338535</v>
      </c>
      <c r="I23" s="231">
        <v>744.69176492965084</v>
      </c>
      <c r="J23" s="231">
        <v>807.75801770035491</v>
      </c>
      <c r="K23" s="231">
        <v>767.5409540647247</v>
      </c>
      <c r="L23" s="231">
        <v>832.31888292704446</v>
      </c>
      <c r="M23" s="231">
        <v>821.93693905429609</v>
      </c>
      <c r="N23" s="231">
        <v>773.55475348875189</v>
      </c>
      <c r="O23" s="231">
        <v>787.65762125757328</v>
      </c>
      <c r="P23" s="231">
        <v>818.66819828192308</v>
      </c>
      <c r="Q23" s="231">
        <v>801.48224293019518</v>
      </c>
      <c r="R23" s="231">
        <v>743.37227409163563</v>
      </c>
      <c r="S23" s="231">
        <v>787.49444492867917</v>
      </c>
      <c r="T23" s="231">
        <v>824.66677563280916</v>
      </c>
      <c r="U23" s="231">
        <v>777.06215598672236</v>
      </c>
      <c r="V23" s="231">
        <v>746.83513599180583</v>
      </c>
      <c r="W23" s="231">
        <v>825.00698426373697</v>
      </c>
      <c r="DA23" s="73"/>
    </row>
    <row r="24" spans="1:105" ht="12" customHeight="1" x14ac:dyDescent="0.3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/>
    </row>
    <row r="25" spans="1:105" ht="12" customHeight="1" x14ac:dyDescent="0.3">
      <c r="A25" s="46" t="s">
        <v>73</v>
      </c>
      <c r="B25" s="231">
        <v>5.8578018158636276</v>
      </c>
      <c r="C25" s="231">
        <v>6.6022655344284376</v>
      </c>
      <c r="D25" s="231">
        <v>5.5236612920463468</v>
      </c>
      <c r="E25" s="231">
        <v>10.062769751021277</v>
      </c>
      <c r="F25" s="231">
        <v>13.001671319107974</v>
      </c>
      <c r="G25" s="231">
        <v>12.67946093566129</v>
      </c>
      <c r="H25" s="231">
        <v>12.971977957526118</v>
      </c>
      <c r="I25" s="231">
        <v>14.395986333639252</v>
      </c>
      <c r="J25" s="231">
        <v>14.47785173270927</v>
      </c>
      <c r="K25" s="231">
        <v>13.75773475086827</v>
      </c>
      <c r="L25" s="231">
        <v>16.405896571380474</v>
      </c>
      <c r="M25" s="231">
        <v>12.123889246487689</v>
      </c>
      <c r="N25" s="231">
        <v>3.6640508617515497</v>
      </c>
      <c r="O25" s="231">
        <v>4.1600489443082198</v>
      </c>
      <c r="P25" s="231">
        <v>4.5471658251903699</v>
      </c>
      <c r="Q25" s="231">
        <v>5.4748330144679365</v>
      </c>
      <c r="R25" s="231">
        <v>4.4521020041767851</v>
      </c>
      <c r="S25" s="231">
        <v>5.757525056424436</v>
      </c>
      <c r="T25" s="231">
        <v>7.4053091517750813</v>
      </c>
      <c r="U25" s="231">
        <v>7.6161489902217392</v>
      </c>
      <c r="V25" s="231">
        <v>7.6533888486458377</v>
      </c>
      <c r="W25" s="231">
        <v>6.594611583080817</v>
      </c>
      <c r="DA25" s="73"/>
    </row>
    <row r="26" spans="1:105" ht="12" customHeight="1" x14ac:dyDescent="0.3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/>
    </row>
    <row r="27" spans="1:105" ht="12" customHeight="1" x14ac:dyDescent="0.3">
      <c r="A27" s="39" t="s">
        <v>105</v>
      </c>
      <c r="B27" s="230">
        <f t="shared" ref="B27:W27" si="3">SUM(B28:B37)</f>
        <v>3481.72508778673</v>
      </c>
      <c r="C27" s="230">
        <f t="shared" si="3"/>
        <v>3580.4950242140726</v>
      </c>
      <c r="D27" s="230">
        <f t="shared" si="3"/>
        <v>3323.9076807543311</v>
      </c>
      <c r="E27" s="230">
        <f t="shared" si="3"/>
        <v>3428.7273487711122</v>
      </c>
      <c r="F27" s="230">
        <f t="shared" si="3"/>
        <v>3537.4592543153503</v>
      </c>
      <c r="G27" s="230">
        <f t="shared" si="3"/>
        <v>3413.4488551894297</v>
      </c>
      <c r="H27" s="230">
        <f t="shared" si="3"/>
        <v>3544.2054922398215</v>
      </c>
      <c r="I27" s="230">
        <f t="shared" si="3"/>
        <v>3536.7201212391833</v>
      </c>
      <c r="J27" s="230">
        <f t="shared" si="3"/>
        <v>2986.0757793552689</v>
      </c>
      <c r="K27" s="230">
        <f t="shared" si="3"/>
        <v>2388.3824929584512</v>
      </c>
      <c r="L27" s="230">
        <f t="shared" si="3"/>
        <v>2437.5915381509585</v>
      </c>
      <c r="M27" s="230">
        <f t="shared" si="3"/>
        <v>2521.3646437518896</v>
      </c>
      <c r="N27" s="230">
        <f t="shared" si="3"/>
        <v>2388.1242695521814</v>
      </c>
      <c r="O27" s="230">
        <f t="shared" si="3"/>
        <v>2240.0053724832387</v>
      </c>
      <c r="P27" s="230">
        <f t="shared" si="3"/>
        <v>2216.3959716384084</v>
      </c>
      <c r="Q27" s="230">
        <f t="shared" si="3"/>
        <v>2185.8212326139696</v>
      </c>
      <c r="R27" s="230">
        <f t="shared" si="3"/>
        <v>2366.6602380941299</v>
      </c>
      <c r="S27" s="230">
        <f t="shared" si="3"/>
        <v>2537.2961606450604</v>
      </c>
      <c r="T27" s="230">
        <f t="shared" si="3"/>
        <v>2563.1131841166293</v>
      </c>
      <c r="U27" s="230">
        <f t="shared" si="3"/>
        <v>2504.81251734139</v>
      </c>
      <c r="V27" s="230">
        <f t="shared" si="3"/>
        <v>2615.9483921826031</v>
      </c>
      <c r="W27" s="230">
        <f t="shared" si="3"/>
        <v>2813.9187765344445</v>
      </c>
      <c r="DA27" s="92"/>
    </row>
    <row r="28" spans="1:105" ht="12" customHeight="1" x14ac:dyDescent="0.3">
      <c r="A28" s="18" t="s">
        <v>30</v>
      </c>
      <c r="B28" s="232">
        <v>792.73477735242739</v>
      </c>
      <c r="C28" s="232">
        <v>665.85321681316509</v>
      </c>
      <c r="D28" s="232">
        <v>577.75355142603496</v>
      </c>
      <c r="E28" s="232">
        <v>611.61659597055279</v>
      </c>
      <c r="F28" s="232">
        <v>685.65487704590259</v>
      </c>
      <c r="G28" s="232">
        <v>659.89851946226145</v>
      </c>
      <c r="H28" s="232">
        <v>705.65175781944879</v>
      </c>
      <c r="I28" s="232">
        <v>701.6645260364138</v>
      </c>
      <c r="J28" s="232">
        <v>489.706902441203</v>
      </c>
      <c r="K28" s="232">
        <v>255.99808189926478</v>
      </c>
      <c r="L28" s="232">
        <v>281.37217583028286</v>
      </c>
      <c r="M28" s="232">
        <v>297.67165821785011</v>
      </c>
      <c r="N28" s="232">
        <v>216.98028118642787</v>
      </c>
      <c r="O28" s="232">
        <v>244.21150709601699</v>
      </c>
      <c r="P28" s="232">
        <v>273.96463748416994</v>
      </c>
      <c r="Q28" s="232">
        <v>271.40326346745468</v>
      </c>
      <c r="R28" s="232">
        <v>299.17086447876704</v>
      </c>
      <c r="S28" s="232">
        <v>335.17189433330799</v>
      </c>
      <c r="T28" s="232">
        <v>379.49887266592236</v>
      </c>
      <c r="U28" s="232">
        <v>309.99369912605198</v>
      </c>
      <c r="V28" s="232">
        <v>363.07686327915036</v>
      </c>
      <c r="W28" s="232">
        <v>423.40848205782765</v>
      </c>
      <c r="DA28" s="71"/>
    </row>
    <row r="29" spans="1:105" ht="12" customHeight="1" x14ac:dyDescent="0.3">
      <c r="A29" s="18" t="s">
        <v>40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/>
    </row>
    <row r="30" spans="1:105" ht="12" customHeight="1" x14ac:dyDescent="0.3">
      <c r="A30" s="18" t="s">
        <v>33</v>
      </c>
      <c r="B30" s="232">
        <v>86.909719081412177</v>
      </c>
      <c r="C30" s="232">
        <v>73.55913546384879</v>
      </c>
      <c r="D30" s="232">
        <v>72.393973751092716</v>
      </c>
      <c r="E30" s="232">
        <v>73.255837402081312</v>
      </c>
      <c r="F30" s="232">
        <v>72.929412170103973</v>
      </c>
      <c r="G30" s="232">
        <v>78.162472897490701</v>
      </c>
      <c r="H30" s="232">
        <v>78.466454554838776</v>
      </c>
      <c r="I30" s="232">
        <v>55.937865430737347</v>
      </c>
      <c r="J30" s="232">
        <v>55.721626026272489</v>
      </c>
      <c r="K30" s="232">
        <v>43.158462071883719</v>
      </c>
      <c r="L30" s="232">
        <v>48.872470821375018</v>
      </c>
      <c r="M30" s="232">
        <v>46.01172194202406</v>
      </c>
      <c r="N30" s="232">
        <v>51.799386390253026</v>
      </c>
      <c r="O30" s="232">
        <v>43.825630251708517</v>
      </c>
      <c r="P30" s="232">
        <v>36.535473730813564</v>
      </c>
      <c r="Q30" s="232">
        <v>36.263496825092275</v>
      </c>
      <c r="R30" s="232">
        <v>36.327232221958631</v>
      </c>
      <c r="S30" s="232">
        <v>39.574352670620705</v>
      </c>
      <c r="T30" s="232">
        <v>38.996892226571163</v>
      </c>
      <c r="U30" s="232">
        <v>39.870979283609387</v>
      </c>
      <c r="V30" s="232">
        <v>42.143862499318999</v>
      </c>
      <c r="W30" s="232">
        <v>47.941383777741535</v>
      </c>
      <c r="DA30" s="71"/>
    </row>
    <row r="31" spans="1:105" ht="12" customHeight="1" x14ac:dyDescent="0.3">
      <c r="A31" s="18" t="s">
        <v>83</v>
      </c>
      <c r="B31" s="232">
        <v>761.74010156112979</v>
      </c>
      <c r="C31" s="232">
        <v>859.8769103029598</v>
      </c>
      <c r="D31" s="232">
        <v>810.28074808177439</v>
      </c>
      <c r="E31" s="232">
        <v>859.3139363497819</v>
      </c>
      <c r="F31" s="232">
        <v>883.62827408163935</v>
      </c>
      <c r="G31" s="232">
        <v>872.88346263707126</v>
      </c>
      <c r="H31" s="232">
        <v>819.57048180811353</v>
      </c>
      <c r="I31" s="232">
        <v>782.10862452265224</v>
      </c>
      <c r="J31" s="232">
        <v>759.34486955110901</v>
      </c>
      <c r="K31" s="232">
        <v>639.27191738996771</v>
      </c>
      <c r="L31" s="232">
        <v>643.58493303439968</v>
      </c>
      <c r="M31" s="232">
        <v>599.32071650715807</v>
      </c>
      <c r="N31" s="232">
        <v>541.35253581323627</v>
      </c>
      <c r="O31" s="232">
        <v>491.82512251439232</v>
      </c>
      <c r="P31" s="232">
        <v>416.06429700323002</v>
      </c>
      <c r="Q31" s="232">
        <v>424.13216540867603</v>
      </c>
      <c r="R31" s="232">
        <v>445.84838732166634</v>
      </c>
      <c r="S31" s="232">
        <v>458.38542473794377</v>
      </c>
      <c r="T31" s="232">
        <v>493.01102301115782</v>
      </c>
      <c r="U31" s="232">
        <v>466.58648665713912</v>
      </c>
      <c r="V31" s="232">
        <v>503.01780653800483</v>
      </c>
      <c r="W31" s="232">
        <v>694.49682045534814</v>
      </c>
      <c r="DA31" s="71"/>
    </row>
    <row r="32" spans="1:105" ht="12" customHeight="1" x14ac:dyDescent="0.3">
      <c r="A32" s="18" t="s">
        <v>70</v>
      </c>
      <c r="B32" s="232">
        <v>240.28723762334897</v>
      </c>
      <c r="C32" s="232">
        <v>204.50530888992904</v>
      </c>
      <c r="D32" s="232">
        <v>219.55090879888238</v>
      </c>
      <c r="E32" s="232">
        <v>171.61364741192128</v>
      </c>
      <c r="F32" s="232">
        <v>176.64460731644238</v>
      </c>
      <c r="G32" s="232">
        <v>156.01254462465275</v>
      </c>
      <c r="H32" s="232">
        <v>241.7413125314304</v>
      </c>
      <c r="I32" s="232">
        <v>204.28564960894087</v>
      </c>
      <c r="J32" s="232">
        <v>131.50079975363539</v>
      </c>
      <c r="K32" s="232">
        <v>95.466558653518675</v>
      </c>
      <c r="L32" s="232">
        <v>126.49226209956996</v>
      </c>
      <c r="M32" s="232">
        <v>93.788623996562976</v>
      </c>
      <c r="N32" s="232">
        <v>82.543968570212243</v>
      </c>
      <c r="O32" s="232">
        <v>50.347571524221877</v>
      </c>
      <c r="P32" s="232">
        <v>49.374798020653849</v>
      </c>
      <c r="Q32" s="232">
        <v>42.508911303156346</v>
      </c>
      <c r="R32" s="232">
        <v>43.520668789204599</v>
      </c>
      <c r="S32" s="232">
        <v>44.037540879666793</v>
      </c>
      <c r="T32" s="232">
        <v>22.578146323544058</v>
      </c>
      <c r="U32" s="232">
        <v>29.742856008219505</v>
      </c>
      <c r="V32" s="232">
        <v>33.209015066033658</v>
      </c>
      <c r="W32" s="232">
        <v>23.093281065879534</v>
      </c>
      <c r="DA32" s="71"/>
    </row>
    <row r="33" spans="1:105" ht="12" customHeight="1" x14ac:dyDescent="0.3">
      <c r="A33" s="18" t="s">
        <v>34</v>
      </c>
      <c r="B33" s="232">
        <v>644.36527258095998</v>
      </c>
      <c r="C33" s="232">
        <v>742.80874468244065</v>
      </c>
      <c r="D33" s="232">
        <v>737.81222728209661</v>
      </c>
      <c r="E33" s="232">
        <v>755.53219658356829</v>
      </c>
      <c r="F33" s="232">
        <v>796.35700423511594</v>
      </c>
      <c r="G33" s="232">
        <v>757.47769815110166</v>
      </c>
      <c r="H33" s="232">
        <v>801.5787442619785</v>
      </c>
      <c r="I33" s="232">
        <v>860.03871891571976</v>
      </c>
      <c r="J33" s="232">
        <v>643.36449713225693</v>
      </c>
      <c r="K33" s="232">
        <v>551.69762937939993</v>
      </c>
      <c r="L33" s="232">
        <v>486.09736305408796</v>
      </c>
      <c r="M33" s="232">
        <v>616.19799967038716</v>
      </c>
      <c r="N33" s="232">
        <v>638.39057063273276</v>
      </c>
      <c r="O33" s="232">
        <v>575.06140822378143</v>
      </c>
      <c r="P33" s="232">
        <v>620.37963549458095</v>
      </c>
      <c r="Q33" s="232">
        <v>620.1138162541331</v>
      </c>
      <c r="R33" s="232">
        <v>716.59163026659053</v>
      </c>
      <c r="S33" s="232">
        <v>747.39290897900264</v>
      </c>
      <c r="T33" s="232">
        <v>650.85477492146447</v>
      </c>
      <c r="U33" s="232">
        <v>729.04642264935683</v>
      </c>
      <c r="V33" s="232">
        <v>744.39835804762663</v>
      </c>
      <c r="W33" s="232">
        <v>651.46159533247055</v>
      </c>
      <c r="DA33" s="71"/>
    </row>
    <row r="34" spans="1:105" ht="12" customHeight="1" x14ac:dyDescent="0.3">
      <c r="A34" s="18" t="s">
        <v>72</v>
      </c>
      <c r="B34" s="232">
        <v>955.68797958745211</v>
      </c>
      <c r="C34" s="232">
        <v>1016.1157344662101</v>
      </c>
      <c r="D34" s="232">
        <v>891.12371832681163</v>
      </c>
      <c r="E34" s="232">
        <v>929.59316438895974</v>
      </c>
      <c r="F34" s="232">
        <v>886.0705692770257</v>
      </c>
      <c r="G34" s="232">
        <v>852.60620456375</v>
      </c>
      <c r="H34" s="232">
        <v>875.2048816868753</v>
      </c>
      <c r="I34" s="232">
        <v>905.42012111027759</v>
      </c>
      <c r="J34" s="232">
        <v>854.95260856727327</v>
      </c>
      <c r="K34" s="232">
        <v>753.85609514218424</v>
      </c>
      <c r="L34" s="232">
        <v>804.97197611332103</v>
      </c>
      <c r="M34" s="232">
        <v>819.94036672856384</v>
      </c>
      <c r="N34" s="232">
        <v>802.26337193067991</v>
      </c>
      <c r="O34" s="232">
        <v>776.34496596438555</v>
      </c>
      <c r="P34" s="232">
        <v>762.89588588951437</v>
      </c>
      <c r="Q34" s="232">
        <v>723.01702112958822</v>
      </c>
      <c r="R34" s="232">
        <v>746.02850742095268</v>
      </c>
      <c r="S34" s="232">
        <v>805.85904274862844</v>
      </c>
      <c r="T34" s="232">
        <v>836.44329535418262</v>
      </c>
      <c r="U34" s="232">
        <v>793.56810706826616</v>
      </c>
      <c r="V34" s="232">
        <v>799.44520327354519</v>
      </c>
      <c r="W34" s="232">
        <v>859.96119603120007</v>
      </c>
      <c r="DA34" s="71"/>
    </row>
    <row r="35" spans="1:105" ht="12" customHeight="1" x14ac:dyDescent="0.3">
      <c r="A35" s="18" t="s">
        <v>36</v>
      </c>
      <c r="B35" s="232">
        <v>0</v>
      </c>
      <c r="C35" s="232">
        <v>0</v>
      </c>
      <c r="D35" s="232">
        <v>0</v>
      </c>
      <c r="E35" s="232">
        <v>0</v>
      </c>
      <c r="F35" s="232">
        <v>0</v>
      </c>
      <c r="G35" s="232">
        <v>0</v>
      </c>
      <c r="H35" s="232">
        <v>0</v>
      </c>
      <c r="I35" s="232">
        <v>0</v>
      </c>
      <c r="J35" s="232">
        <v>0</v>
      </c>
      <c r="K35" s="232">
        <v>0</v>
      </c>
      <c r="L35" s="232">
        <v>0</v>
      </c>
      <c r="M35" s="232">
        <v>0</v>
      </c>
      <c r="N35" s="232">
        <v>0</v>
      </c>
      <c r="O35" s="232">
        <v>0</v>
      </c>
      <c r="P35" s="232">
        <v>0</v>
      </c>
      <c r="Q35" s="232">
        <v>0</v>
      </c>
      <c r="R35" s="232">
        <v>0</v>
      </c>
      <c r="S35" s="232">
        <v>0</v>
      </c>
      <c r="T35" s="232">
        <v>0</v>
      </c>
      <c r="U35" s="232">
        <v>0</v>
      </c>
      <c r="V35" s="232">
        <v>0</v>
      </c>
      <c r="W35" s="232">
        <v>0</v>
      </c>
      <c r="DA35" s="71"/>
    </row>
    <row r="36" spans="1:105" ht="12" customHeight="1" x14ac:dyDescent="0.3">
      <c r="A36" s="18" t="s">
        <v>73</v>
      </c>
      <c r="B36" s="232">
        <v>0</v>
      </c>
      <c r="C36" s="232">
        <v>17.775973595519183</v>
      </c>
      <c r="D36" s="232">
        <v>14.992553087638267</v>
      </c>
      <c r="E36" s="232">
        <v>27.801970664246635</v>
      </c>
      <c r="F36" s="232">
        <v>36.174510189120596</v>
      </c>
      <c r="G36" s="232">
        <v>36.407952853101918</v>
      </c>
      <c r="H36" s="232">
        <v>21.99185957713653</v>
      </c>
      <c r="I36" s="232">
        <v>27.264615614441375</v>
      </c>
      <c r="J36" s="232">
        <v>51.484475883518769</v>
      </c>
      <c r="K36" s="232">
        <v>48.933748422232341</v>
      </c>
      <c r="L36" s="232">
        <v>46.200357197922024</v>
      </c>
      <c r="M36" s="232">
        <v>48.433556689343106</v>
      </c>
      <c r="N36" s="232">
        <v>54.794155028639551</v>
      </c>
      <c r="O36" s="232">
        <v>58.389166908731966</v>
      </c>
      <c r="P36" s="232">
        <v>57.181244015445756</v>
      </c>
      <c r="Q36" s="232">
        <v>68.38255822586919</v>
      </c>
      <c r="R36" s="232">
        <v>79.172947594990006</v>
      </c>
      <c r="S36" s="232">
        <v>106.8749962958899</v>
      </c>
      <c r="T36" s="232">
        <v>141.73017961378667</v>
      </c>
      <c r="U36" s="232">
        <v>136.00396654874726</v>
      </c>
      <c r="V36" s="232">
        <v>130.65728347892372</v>
      </c>
      <c r="W36" s="232">
        <v>113.55601781397738</v>
      </c>
      <c r="DA36" s="71"/>
    </row>
    <row r="37" spans="1:105" ht="12" customHeight="1" x14ac:dyDescent="0.3">
      <c r="A37" s="47" t="s">
        <v>38</v>
      </c>
      <c r="B37" s="233">
        <v>0</v>
      </c>
      <c r="C37" s="233">
        <v>0</v>
      </c>
      <c r="D37" s="233">
        <v>0</v>
      </c>
      <c r="E37" s="233">
        <v>0</v>
      </c>
      <c r="F37" s="233">
        <v>0</v>
      </c>
      <c r="G37" s="233">
        <v>0</v>
      </c>
      <c r="H37" s="233">
        <v>0</v>
      </c>
      <c r="I37" s="233">
        <v>0</v>
      </c>
      <c r="J37" s="233">
        <v>0</v>
      </c>
      <c r="K37" s="233">
        <v>0</v>
      </c>
      <c r="L37" s="233">
        <v>0</v>
      </c>
      <c r="M37" s="233">
        <v>0</v>
      </c>
      <c r="N37" s="233">
        <v>0</v>
      </c>
      <c r="O37" s="233">
        <v>0</v>
      </c>
      <c r="P37" s="233">
        <v>0</v>
      </c>
      <c r="Q37" s="233">
        <v>0</v>
      </c>
      <c r="R37" s="233">
        <v>0</v>
      </c>
      <c r="S37" s="233">
        <v>0</v>
      </c>
      <c r="T37" s="233">
        <v>0</v>
      </c>
      <c r="U37" s="233">
        <v>0</v>
      </c>
      <c r="V37" s="233">
        <v>0</v>
      </c>
      <c r="W37" s="233">
        <v>0</v>
      </c>
      <c r="DA37" s="86"/>
    </row>
    <row r="38" spans="1:105" ht="12" customHeight="1" x14ac:dyDescent="0.3">
      <c r="A38" s="42" t="s">
        <v>106</v>
      </c>
      <c r="B38" s="238">
        <f t="shared" ref="B38:W38" si="4">SUM(B39:B43)</f>
        <v>1866.1948788200898</v>
      </c>
      <c r="C38" s="238">
        <f t="shared" si="4"/>
        <v>1854.9500518031341</v>
      </c>
      <c r="D38" s="238">
        <f t="shared" si="4"/>
        <v>1869.2352479540655</v>
      </c>
      <c r="E38" s="238">
        <f t="shared" si="4"/>
        <v>1736.4924915673225</v>
      </c>
      <c r="F38" s="238">
        <f t="shared" si="4"/>
        <v>1855.6879639950612</v>
      </c>
      <c r="G38" s="238">
        <f t="shared" si="4"/>
        <v>1801.9092633916848</v>
      </c>
      <c r="H38" s="238">
        <f t="shared" si="4"/>
        <v>1818.6321109550192</v>
      </c>
      <c r="I38" s="238">
        <f t="shared" si="4"/>
        <v>1823.6222640267019</v>
      </c>
      <c r="J38" s="238">
        <f t="shared" si="4"/>
        <v>1523.7171961430593</v>
      </c>
      <c r="K38" s="238">
        <f t="shared" si="4"/>
        <v>1063.768646235791</v>
      </c>
      <c r="L38" s="238">
        <f t="shared" si="4"/>
        <v>1009.456689039459</v>
      </c>
      <c r="M38" s="238">
        <f t="shared" si="4"/>
        <v>1191.770819992139</v>
      </c>
      <c r="N38" s="238">
        <f t="shared" si="4"/>
        <v>1184.6716364579063</v>
      </c>
      <c r="O38" s="238">
        <f t="shared" si="4"/>
        <v>1192.0745377533649</v>
      </c>
      <c r="P38" s="238">
        <f t="shared" si="4"/>
        <v>1208.963605579489</v>
      </c>
      <c r="Q38" s="238">
        <f t="shared" si="4"/>
        <v>1225.1831816416202</v>
      </c>
      <c r="R38" s="238">
        <f t="shared" si="4"/>
        <v>1397.2630888576423</v>
      </c>
      <c r="S38" s="238">
        <f t="shared" si="4"/>
        <v>1509.4394597725002</v>
      </c>
      <c r="T38" s="238">
        <f t="shared" si="4"/>
        <v>1460.0623735987965</v>
      </c>
      <c r="U38" s="238">
        <f t="shared" si="4"/>
        <v>1413.4035187145441</v>
      </c>
      <c r="V38" s="238">
        <f t="shared" si="4"/>
        <v>1523.6666602859125</v>
      </c>
      <c r="W38" s="238">
        <f t="shared" si="4"/>
        <v>1540.0684919950745</v>
      </c>
      <c r="DA38" s="93"/>
    </row>
    <row r="39" spans="1:105" ht="12" customHeight="1" x14ac:dyDescent="0.3">
      <c r="A39" s="43" t="s">
        <v>107</v>
      </c>
      <c r="B39" s="239">
        <f>ISI!B$53</f>
        <v>40.725999999999999</v>
      </c>
      <c r="C39" s="239">
        <f>ISI!C$53</f>
        <v>46.932000000000002</v>
      </c>
      <c r="D39" s="239">
        <f>ISI!D$53</f>
        <v>0</v>
      </c>
      <c r="E39" s="239">
        <f>ISI!E$53</f>
        <v>0</v>
      </c>
      <c r="F39" s="239">
        <f>ISI!F$53</f>
        <v>0</v>
      </c>
      <c r="G39" s="239">
        <f>ISI!G$53</f>
        <v>16.175999999999998</v>
      </c>
      <c r="H39" s="239">
        <f>ISI!H$53</f>
        <v>0</v>
      </c>
      <c r="I39" s="239">
        <f>ISI!I$53</f>
        <v>0</v>
      </c>
      <c r="J39" s="239">
        <f>ISI!J$53</f>
        <v>0</v>
      </c>
      <c r="K39" s="239">
        <f>ISI!K$53</f>
        <v>0</v>
      </c>
      <c r="L39" s="239">
        <f>ISI!L$53</f>
        <v>0</v>
      </c>
      <c r="M39" s="239">
        <f>ISI!M$53</f>
        <v>0</v>
      </c>
      <c r="N39" s="239">
        <f>ISI!N$53</f>
        <v>0</v>
      </c>
      <c r="O39" s="239">
        <f>ISI!O$53</f>
        <v>0</v>
      </c>
      <c r="P39" s="239">
        <f>ISI!P$53</f>
        <v>0</v>
      </c>
      <c r="Q39" s="239">
        <f>ISI!Q$53</f>
        <v>0</v>
      </c>
      <c r="R39" s="239">
        <f>ISI!R$53</f>
        <v>0</v>
      </c>
      <c r="S39" s="239">
        <f>ISI!S$53</f>
        <v>0</v>
      </c>
      <c r="T39" s="239">
        <f>ISI!T$53</f>
        <v>0</v>
      </c>
      <c r="U39" s="239">
        <f>ISI!U$53</f>
        <v>0</v>
      </c>
      <c r="V39" s="239">
        <f>ISI!V$53</f>
        <v>0</v>
      </c>
      <c r="W39" s="239">
        <f>ISI!W$53</f>
        <v>0</v>
      </c>
      <c r="DA39" s="83"/>
    </row>
    <row r="40" spans="1:105" ht="12" customHeight="1" x14ac:dyDescent="0.3">
      <c r="A40" s="44" t="s">
        <v>108</v>
      </c>
      <c r="B40" s="240">
        <f>NFM!B$72</f>
        <v>0</v>
      </c>
      <c r="C40" s="240">
        <f>NFM!C$72</f>
        <v>0</v>
      </c>
      <c r="D40" s="240">
        <f>NFM!D$72</f>
        <v>0</v>
      </c>
      <c r="E40" s="240">
        <f>NFM!E$72</f>
        <v>0</v>
      </c>
      <c r="F40" s="240">
        <f>NFM!F$72</f>
        <v>0</v>
      </c>
      <c r="G40" s="240">
        <f>NFM!G$72</f>
        <v>0</v>
      </c>
      <c r="H40" s="240">
        <f>NFM!H$72</f>
        <v>0</v>
      </c>
      <c r="I40" s="240">
        <f>NFM!I$72</f>
        <v>0</v>
      </c>
      <c r="J40" s="240">
        <f>NFM!J$72</f>
        <v>0</v>
      </c>
      <c r="K40" s="240">
        <f>NFM!K$72</f>
        <v>0</v>
      </c>
      <c r="L40" s="240">
        <f>NFM!L$72</f>
        <v>0</v>
      </c>
      <c r="M40" s="240">
        <f>NFM!M$72</f>
        <v>0</v>
      </c>
      <c r="N40" s="240">
        <f>NFM!N$72</f>
        <v>0</v>
      </c>
      <c r="O40" s="240">
        <f>NFM!O$72</f>
        <v>0</v>
      </c>
      <c r="P40" s="240">
        <f>NFM!P$72</f>
        <v>0</v>
      </c>
      <c r="Q40" s="240">
        <f>NFM!Q$72</f>
        <v>0</v>
      </c>
      <c r="R40" s="240">
        <f>NFM!R$72</f>
        <v>0</v>
      </c>
      <c r="S40" s="240">
        <f>NFM!S$72</f>
        <v>0</v>
      </c>
      <c r="T40" s="240">
        <f>NFM!T$72</f>
        <v>0</v>
      </c>
      <c r="U40" s="240">
        <f>NFM!U$72</f>
        <v>0</v>
      </c>
      <c r="V40" s="240">
        <f>NFM!V$72</f>
        <v>0</v>
      </c>
      <c r="W40" s="240">
        <f>NFM!W$72</f>
        <v>0</v>
      </c>
      <c r="DA40" s="94"/>
    </row>
    <row r="41" spans="1:105" ht="12" customHeight="1" x14ac:dyDescent="0.3">
      <c r="A41" s="44" t="s">
        <v>109</v>
      </c>
      <c r="B41" s="240">
        <f>CHI!B$78</f>
        <v>0.87699899999999997</v>
      </c>
      <c r="C41" s="240">
        <f>CHI!C$78</f>
        <v>0.96125260000000001</v>
      </c>
      <c r="D41" s="240">
        <f>CHI!D$78</f>
        <v>0.98807590000000001</v>
      </c>
      <c r="E41" s="240">
        <f>CHI!E$78</f>
        <v>0.83957170000000003</v>
      </c>
      <c r="F41" s="240">
        <f>CHI!F$78</f>
        <v>1.1851898000000001</v>
      </c>
      <c r="G41" s="240">
        <f>CHI!G$78</f>
        <v>1.1195896000000001</v>
      </c>
      <c r="H41" s="240">
        <f>CHI!H$78</f>
        <v>1.0890789999999999</v>
      </c>
      <c r="I41" s="240">
        <f>CHI!I$78</f>
        <v>1.1500037999999999</v>
      </c>
      <c r="J41" s="240">
        <f>CHI!J$78</f>
        <v>1.4334921</v>
      </c>
      <c r="K41" s="240">
        <f>CHI!K$78</f>
        <v>1.0739683</v>
      </c>
      <c r="L41" s="240">
        <f>CHI!L$78</f>
        <v>1.1182399999999999</v>
      </c>
      <c r="M41" s="240">
        <f>CHI!M$78</f>
        <v>1.1456899</v>
      </c>
      <c r="N41" s="240">
        <f>CHI!N$78</f>
        <v>1.3451656000000001</v>
      </c>
      <c r="O41" s="240">
        <f>CHI!O$78</f>
        <v>1.3757003000000001</v>
      </c>
      <c r="P41" s="240">
        <f>CHI!P$78</f>
        <v>1.4759321999999999</v>
      </c>
      <c r="Q41" s="240">
        <f>CHI!Q$78</f>
        <v>1.5029482999999999</v>
      </c>
      <c r="R41" s="240">
        <f>CHI!R$78</f>
        <v>1.3907387</v>
      </c>
      <c r="S41" s="240">
        <f>CHI!S$78</f>
        <v>1.3684221000000001</v>
      </c>
      <c r="T41" s="240">
        <f>CHI!T$78</f>
        <v>1.4401196000000001</v>
      </c>
      <c r="U41" s="240">
        <f>CHI!U$78</f>
        <v>1.4913562</v>
      </c>
      <c r="V41" s="240">
        <f>CHI!V$78</f>
        <v>1.4330824</v>
      </c>
      <c r="W41" s="240">
        <f>CHI!W$78</f>
        <v>1.2346671</v>
      </c>
      <c r="DA41" s="94"/>
    </row>
    <row r="42" spans="1:105" ht="12" customHeight="1" x14ac:dyDescent="0.3">
      <c r="A42" s="44" t="s">
        <v>110</v>
      </c>
      <c r="B42" s="240">
        <f>NMM!B$58</f>
        <v>1632.3524920869399</v>
      </c>
      <c r="C42" s="240">
        <f>NMM!C$58</f>
        <v>1628.903427602</v>
      </c>
      <c r="D42" s="240">
        <f>NMM!D$58</f>
        <v>1669.537332932</v>
      </c>
      <c r="E42" s="240">
        <f>NMM!E$58</f>
        <v>1542.5132523690002</v>
      </c>
      <c r="F42" s="240">
        <f>NMM!F$58</f>
        <v>1660.784855567</v>
      </c>
      <c r="G42" s="240">
        <f>NMM!G$58</f>
        <v>1566.9004311725002</v>
      </c>
      <c r="H42" s="240">
        <f>NMM!H$58</f>
        <v>1621.1373020364101</v>
      </c>
      <c r="I42" s="240">
        <f>NMM!I$58</f>
        <v>1621.31725306204</v>
      </c>
      <c r="J42" s="240">
        <f>NMM!J$58</f>
        <v>1336.1732401472998</v>
      </c>
      <c r="K42" s="240">
        <f>NMM!K$58</f>
        <v>887.60115502654003</v>
      </c>
      <c r="L42" s="240">
        <f>NMM!L$58</f>
        <v>806.86809226781997</v>
      </c>
      <c r="M42" s="240">
        <f>NMM!M$58</f>
        <v>996.72052743555003</v>
      </c>
      <c r="N42" s="240">
        <f>NMM!N$58</f>
        <v>997.83229502309996</v>
      </c>
      <c r="O42" s="240">
        <f>NMM!O$58</f>
        <v>993.78551465681005</v>
      </c>
      <c r="P42" s="240">
        <f>NMM!P$58</f>
        <v>1023.54093107945</v>
      </c>
      <c r="Q42" s="240">
        <f>NMM!Q$58</f>
        <v>1048.6183400585501</v>
      </c>
      <c r="R42" s="240">
        <f>NMM!R$58</f>
        <v>1230.8258862385401</v>
      </c>
      <c r="S42" s="240">
        <f>NMM!S$58</f>
        <v>1335.3227896952403</v>
      </c>
      <c r="T42" s="240">
        <f>NMM!T$58</f>
        <v>1296.35896421186</v>
      </c>
      <c r="U42" s="240">
        <f>NMM!U$58</f>
        <v>1250.5876440121099</v>
      </c>
      <c r="V42" s="240">
        <f>NMM!V$58</f>
        <v>1353.0852419769999</v>
      </c>
      <c r="W42" s="240">
        <f>NMM!W$58</f>
        <v>1358.80206401841</v>
      </c>
      <c r="DA42" s="94"/>
    </row>
    <row r="43" spans="1:105" ht="12" customHeight="1" x14ac:dyDescent="0.3">
      <c r="A43" s="45" t="s">
        <v>111</v>
      </c>
      <c r="B43" s="241">
        <v>192.23938773315001</v>
      </c>
      <c r="C43" s="241">
        <v>178.1533716011341</v>
      </c>
      <c r="D43" s="241">
        <v>198.7098391220654</v>
      </c>
      <c r="E43" s="241">
        <v>193.13966749832221</v>
      </c>
      <c r="F43" s="241">
        <v>193.71791862806111</v>
      </c>
      <c r="G43" s="241">
        <v>217.71324261918451</v>
      </c>
      <c r="H43" s="241">
        <v>196.40572991860901</v>
      </c>
      <c r="I43" s="241">
        <v>201.15500716466209</v>
      </c>
      <c r="J43" s="241">
        <v>186.11046389575949</v>
      </c>
      <c r="K43" s="241">
        <v>175.09352290925091</v>
      </c>
      <c r="L43" s="241">
        <v>201.47035677163899</v>
      </c>
      <c r="M43" s="241">
        <v>193.90460265658891</v>
      </c>
      <c r="N43" s="241">
        <v>185.4941758348063</v>
      </c>
      <c r="O43" s="241">
        <v>196.91332279655481</v>
      </c>
      <c r="P43" s="241">
        <v>183.94674230003889</v>
      </c>
      <c r="Q43" s="241">
        <v>175.06189328306999</v>
      </c>
      <c r="R43" s="241">
        <v>165.04646391910219</v>
      </c>
      <c r="S43" s="241">
        <v>172.74824797725969</v>
      </c>
      <c r="T43" s="241">
        <v>162.2632897869367</v>
      </c>
      <c r="U43" s="241">
        <v>161.3245185024343</v>
      </c>
      <c r="V43" s="241">
        <v>169.1483359089124</v>
      </c>
      <c r="W43" s="241">
        <v>180.03176087666441</v>
      </c>
      <c r="DA43" s="84" t="s">
        <v>112</v>
      </c>
    </row>
    <row r="45" spans="1:105" ht="15" customHeight="1" x14ac:dyDescent="0.3">
      <c r="A45" s="32" t="s">
        <v>113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DA45" s="88"/>
    </row>
    <row r="47" spans="1:105" ht="12" customHeight="1" x14ac:dyDescent="0.3">
      <c r="A47" s="35" t="str">
        <f>$A$5</f>
        <v>All industrial sectors</v>
      </c>
      <c r="B47" s="234">
        <f t="shared" ref="B47:W47" si="5">SUM(B48:B55)</f>
        <v>1</v>
      </c>
      <c r="C47" s="234">
        <f t="shared" si="5"/>
        <v>1</v>
      </c>
      <c r="D47" s="234">
        <f t="shared" si="5"/>
        <v>0.99999999999999978</v>
      </c>
      <c r="E47" s="234">
        <f t="shared" si="5"/>
        <v>1</v>
      </c>
      <c r="F47" s="234">
        <f t="shared" si="5"/>
        <v>1</v>
      </c>
      <c r="G47" s="234">
        <f t="shared" si="5"/>
        <v>1</v>
      </c>
      <c r="H47" s="234">
        <f t="shared" si="5"/>
        <v>1</v>
      </c>
      <c r="I47" s="234">
        <f t="shared" si="5"/>
        <v>1</v>
      </c>
      <c r="J47" s="234">
        <f t="shared" si="5"/>
        <v>0.99999999999999989</v>
      </c>
      <c r="K47" s="234">
        <f t="shared" si="5"/>
        <v>1</v>
      </c>
      <c r="L47" s="234">
        <f t="shared" si="5"/>
        <v>1</v>
      </c>
      <c r="M47" s="234">
        <f t="shared" si="5"/>
        <v>1</v>
      </c>
      <c r="N47" s="234">
        <f t="shared" si="5"/>
        <v>1</v>
      </c>
      <c r="O47" s="234">
        <f t="shared" si="5"/>
        <v>1</v>
      </c>
      <c r="P47" s="234">
        <f t="shared" si="5"/>
        <v>0.99999999999999989</v>
      </c>
      <c r="Q47" s="234">
        <f t="shared" si="5"/>
        <v>1</v>
      </c>
      <c r="R47" s="234">
        <f t="shared" si="5"/>
        <v>1</v>
      </c>
      <c r="S47" s="234">
        <f t="shared" si="5"/>
        <v>1</v>
      </c>
      <c r="T47" s="234">
        <f t="shared" si="5"/>
        <v>1</v>
      </c>
      <c r="U47" s="234">
        <f t="shared" si="5"/>
        <v>1</v>
      </c>
      <c r="V47" s="234">
        <f t="shared" si="5"/>
        <v>1</v>
      </c>
      <c r="W47" s="234">
        <f t="shared" si="5"/>
        <v>1</v>
      </c>
      <c r="DA47" s="95"/>
    </row>
    <row r="48" spans="1:105" ht="12" customHeight="1" x14ac:dyDescent="0.3">
      <c r="A48" s="202" t="s">
        <v>92</v>
      </c>
      <c r="B48" s="235">
        <f t="shared" ref="B48:W48" si="6">IF(B6=0,0,B6/B$5)</f>
        <v>0</v>
      </c>
      <c r="C48" s="235">
        <f t="shared" si="6"/>
        <v>0</v>
      </c>
      <c r="D48" s="235">
        <f t="shared" si="6"/>
        <v>0</v>
      </c>
      <c r="E48" s="235">
        <f t="shared" si="6"/>
        <v>0</v>
      </c>
      <c r="F48" s="235">
        <f t="shared" si="6"/>
        <v>0</v>
      </c>
      <c r="G48" s="235">
        <f t="shared" si="6"/>
        <v>0</v>
      </c>
      <c r="H48" s="235">
        <f t="shared" si="6"/>
        <v>0</v>
      </c>
      <c r="I48" s="235">
        <f t="shared" si="6"/>
        <v>0</v>
      </c>
      <c r="J48" s="235">
        <f t="shared" si="6"/>
        <v>0</v>
      </c>
      <c r="K48" s="235">
        <f t="shared" si="6"/>
        <v>0</v>
      </c>
      <c r="L48" s="235">
        <f t="shared" si="6"/>
        <v>0</v>
      </c>
      <c r="M48" s="235">
        <f t="shared" si="6"/>
        <v>0</v>
      </c>
      <c r="N48" s="235">
        <f t="shared" si="6"/>
        <v>0</v>
      </c>
      <c r="O48" s="235">
        <f t="shared" si="6"/>
        <v>0</v>
      </c>
      <c r="P48" s="235">
        <f t="shared" si="6"/>
        <v>0</v>
      </c>
      <c r="Q48" s="235">
        <f t="shared" si="6"/>
        <v>0</v>
      </c>
      <c r="R48" s="235">
        <f t="shared" si="6"/>
        <v>0</v>
      </c>
      <c r="S48" s="235">
        <f t="shared" si="6"/>
        <v>0</v>
      </c>
      <c r="T48" s="235">
        <f t="shared" si="6"/>
        <v>0</v>
      </c>
      <c r="U48" s="235">
        <f t="shared" si="6"/>
        <v>0</v>
      </c>
      <c r="V48" s="235">
        <f t="shared" si="6"/>
        <v>0</v>
      </c>
      <c r="W48" s="235">
        <f t="shared" si="6"/>
        <v>0</v>
      </c>
      <c r="DA48" s="174"/>
    </row>
    <row r="49" spans="1:105" ht="12" customHeight="1" x14ac:dyDescent="0.3">
      <c r="A49" s="202" t="s">
        <v>93</v>
      </c>
      <c r="B49" s="235">
        <f t="shared" ref="B49:W49" si="7">IF(B7=0,0,B7/B$5)</f>
        <v>0</v>
      </c>
      <c r="C49" s="235">
        <f t="shared" si="7"/>
        <v>0</v>
      </c>
      <c r="D49" s="235">
        <f t="shared" si="7"/>
        <v>0</v>
      </c>
      <c r="E49" s="235">
        <f t="shared" si="7"/>
        <v>0</v>
      </c>
      <c r="F49" s="235">
        <f t="shared" si="7"/>
        <v>0</v>
      </c>
      <c r="G49" s="235">
        <f t="shared" si="7"/>
        <v>0</v>
      </c>
      <c r="H49" s="235">
        <f t="shared" si="7"/>
        <v>0</v>
      </c>
      <c r="I49" s="235">
        <f t="shared" si="7"/>
        <v>0</v>
      </c>
      <c r="J49" s="235">
        <f t="shared" si="7"/>
        <v>0</v>
      </c>
      <c r="K49" s="235">
        <f t="shared" si="7"/>
        <v>0</v>
      </c>
      <c r="L49" s="235">
        <f t="shared" si="7"/>
        <v>0</v>
      </c>
      <c r="M49" s="235">
        <f t="shared" si="7"/>
        <v>0</v>
      </c>
      <c r="N49" s="235">
        <f t="shared" si="7"/>
        <v>0</v>
      </c>
      <c r="O49" s="235">
        <f t="shared" si="7"/>
        <v>0</v>
      </c>
      <c r="P49" s="235">
        <f t="shared" si="7"/>
        <v>0</v>
      </c>
      <c r="Q49" s="235">
        <f t="shared" si="7"/>
        <v>0</v>
      </c>
      <c r="R49" s="235">
        <f t="shared" si="7"/>
        <v>0</v>
      </c>
      <c r="S49" s="235">
        <f t="shared" si="7"/>
        <v>0</v>
      </c>
      <c r="T49" s="235">
        <f t="shared" si="7"/>
        <v>0</v>
      </c>
      <c r="U49" s="235">
        <f t="shared" si="7"/>
        <v>0</v>
      </c>
      <c r="V49" s="235">
        <f t="shared" si="7"/>
        <v>0</v>
      </c>
      <c r="W49" s="235">
        <f t="shared" si="7"/>
        <v>0</v>
      </c>
      <c r="DA49" s="174"/>
    </row>
    <row r="50" spans="1:105" ht="12" customHeight="1" x14ac:dyDescent="0.3">
      <c r="A50" s="202" t="s">
        <v>94</v>
      </c>
      <c r="B50" s="235">
        <f t="shared" ref="B50:W50" si="8">IF(B8=0,0,B8/B$5)</f>
        <v>0</v>
      </c>
      <c r="C50" s="235">
        <f t="shared" si="8"/>
        <v>0</v>
      </c>
      <c r="D50" s="235">
        <f t="shared" si="8"/>
        <v>0</v>
      </c>
      <c r="E50" s="235">
        <f t="shared" si="8"/>
        <v>0</v>
      </c>
      <c r="F50" s="235">
        <f t="shared" si="8"/>
        <v>0</v>
      </c>
      <c r="G50" s="235">
        <f t="shared" si="8"/>
        <v>0</v>
      </c>
      <c r="H50" s="235">
        <f t="shared" si="8"/>
        <v>0</v>
      </c>
      <c r="I50" s="235">
        <f t="shared" si="8"/>
        <v>0</v>
      </c>
      <c r="J50" s="235">
        <f t="shared" si="8"/>
        <v>0</v>
      </c>
      <c r="K50" s="235">
        <f t="shared" si="8"/>
        <v>0</v>
      </c>
      <c r="L50" s="235">
        <f t="shared" si="8"/>
        <v>0</v>
      </c>
      <c r="M50" s="235">
        <f t="shared" si="8"/>
        <v>0</v>
      </c>
      <c r="N50" s="235">
        <f t="shared" si="8"/>
        <v>0</v>
      </c>
      <c r="O50" s="235">
        <f t="shared" si="8"/>
        <v>0</v>
      </c>
      <c r="P50" s="235">
        <f t="shared" si="8"/>
        <v>0</v>
      </c>
      <c r="Q50" s="235">
        <f t="shared" si="8"/>
        <v>0</v>
      </c>
      <c r="R50" s="235">
        <f t="shared" si="8"/>
        <v>0</v>
      </c>
      <c r="S50" s="235">
        <f t="shared" si="8"/>
        <v>0</v>
      </c>
      <c r="T50" s="235">
        <f t="shared" si="8"/>
        <v>0</v>
      </c>
      <c r="U50" s="235">
        <f t="shared" si="8"/>
        <v>0</v>
      </c>
      <c r="V50" s="235">
        <f t="shared" si="8"/>
        <v>0</v>
      </c>
      <c r="W50" s="235">
        <f t="shared" si="8"/>
        <v>0</v>
      </c>
      <c r="DA50" s="174"/>
    </row>
    <row r="51" spans="1:105" ht="12" customHeight="1" x14ac:dyDescent="0.3">
      <c r="A51" s="202" t="s">
        <v>95</v>
      </c>
      <c r="B51" s="235">
        <f t="shared" ref="B51:W51" si="9">IF(B9=0,0,B9/B$5)</f>
        <v>0</v>
      </c>
      <c r="C51" s="235">
        <f t="shared" si="9"/>
        <v>0</v>
      </c>
      <c r="D51" s="235">
        <f t="shared" si="9"/>
        <v>0</v>
      </c>
      <c r="E51" s="235">
        <f t="shared" si="9"/>
        <v>0</v>
      </c>
      <c r="F51" s="235">
        <f t="shared" si="9"/>
        <v>0</v>
      </c>
      <c r="G51" s="235">
        <f t="shared" si="9"/>
        <v>0</v>
      </c>
      <c r="H51" s="235">
        <f t="shared" si="9"/>
        <v>0</v>
      </c>
      <c r="I51" s="235">
        <f t="shared" si="9"/>
        <v>0</v>
      </c>
      <c r="J51" s="235">
        <f t="shared" si="9"/>
        <v>0</v>
      </c>
      <c r="K51" s="235">
        <f t="shared" si="9"/>
        <v>0</v>
      </c>
      <c r="L51" s="235">
        <f t="shared" si="9"/>
        <v>0</v>
      </c>
      <c r="M51" s="235">
        <f t="shared" si="9"/>
        <v>0</v>
      </c>
      <c r="N51" s="235">
        <f t="shared" si="9"/>
        <v>0</v>
      </c>
      <c r="O51" s="235">
        <f t="shared" si="9"/>
        <v>0</v>
      </c>
      <c r="P51" s="235">
        <f t="shared" si="9"/>
        <v>0</v>
      </c>
      <c r="Q51" s="235">
        <f t="shared" si="9"/>
        <v>0</v>
      </c>
      <c r="R51" s="235">
        <f t="shared" si="9"/>
        <v>0</v>
      </c>
      <c r="S51" s="235">
        <f t="shared" si="9"/>
        <v>0</v>
      </c>
      <c r="T51" s="235">
        <f t="shared" si="9"/>
        <v>0</v>
      </c>
      <c r="U51" s="235">
        <f t="shared" si="9"/>
        <v>0</v>
      </c>
      <c r="V51" s="235">
        <f t="shared" si="9"/>
        <v>0</v>
      </c>
      <c r="W51" s="235">
        <f t="shared" si="9"/>
        <v>0</v>
      </c>
      <c r="DA51" s="174"/>
    </row>
    <row r="52" spans="1:105" ht="12" customHeight="1" x14ac:dyDescent="0.3">
      <c r="A52" s="202" t="s">
        <v>96</v>
      </c>
      <c r="B52" s="235">
        <f t="shared" ref="B52:W52" si="10">IF(B10=0,0,B10/B$5)</f>
        <v>9.7767585144417028E-3</v>
      </c>
      <c r="C52" s="235">
        <f t="shared" si="10"/>
        <v>1.0523540942762187E-2</v>
      </c>
      <c r="D52" s="235">
        <f t="shared" si="10"/>
        <v>9.6492914013157887E-3</v>
      </c>
      <c r="E52" s="235">
        <f t="shared" si="10"/>
        <v>9.828630011073836E-3</v>
      </c>
      <c r="F52" s="235">
        <f t="shared" si="10"/>
        <v>9.1245383368097292E-3</v>
      </c>
      <c r="G52" s="235">
        <f t="shared" si="10"/>
        <v>8.2285691634733493E-3</v>
      </c>
      <c r="H52" s="235">
        <f t="shared" si="10"/>
        <v>7.7859021674721368E-3</v>
      </c>
      <c r="I52" s="235">
        <f t="shared" si="10"/>
        <v>7.1352048342532568E-3</v>
      </c>
      <c r="J52" s="235">
        <f t="shared" si="10"/>
        <v>8.4209109342408169E-3</v>
      </c>
      <c r="K52" s="235">
        <f t="shared" si="10"/>
        <v>9.4496499307965276E-3</v>
      </c>
      <c r="L52" s="235">
        <f t="shared" si="10"/>
        <v>1.0262996933293356E-2</v>
      </c>
      <c r="M52" s="235">
        <f t="shared" si="10"/>
        <v>8.5219754146889787E-3</v>
      </c>
      <c r="N52" s="235">
        <f t="shared" si="10"/>
        <v>7.4522782126427902E-3</v>
      </c>
      <c r="O52" s="235">
        <f t="shared" si="10"/>
        <v>6.443855436367908E-3</v>
      </c>
      <c r="P52" s="235">
        <f t="shared" si="10"/>
        <v>5.8873818182924257E-3</v>
      </c>
      <c r="Q52" s="235">
        <f t="shared" si="10"/>
        <v>5.3092091854603958E-3</v>
      </c>
      <c r="R52" s="235">
        <f t="shared" si="10"/>
        <v>4.7651510995160217E-3</v>
      </c>
      <c r="S52" s="235">
        <f t="shared" si="10"/>
        <v>4.8509973853470591E-3</v>
      </c>
      <c r="T52" s="235">
        <f t="shared" si="10"/>
        <v>4.7738998392879697E-3</v>
      </c>
      <c r="U52" s="235">
        <f t="shared" si="10"/>
        <v>4.5245985703808991E-3</v>
      </c>
      <c r="V52" s="235">
        <f t="shared" si="10"/>
        <v>4.1958758230075787E-3</v>
      </c>
      <c r="W52" s="235">
        <f t="shared" si="10"/>
        <v>4.954262905889806E-3</v>
      </c>
      <c r="DA52" s="174"/>
    </row>
    <row r="53" spans="1:105" ht="12" customHeight="1" x14ac:dyDescent="0.3">
      <c r="A53" s="40" t="str">
        <f>$A$16</f>
        <v>Steam processes</v>
      </c>
      <c r="B53" s="236">
        <f t="shared" ref="B53:W53" si="11">IF(B16=0,0,B16/B$5)</f>
        <v>0.2525668107840619</v>
      </c>
      <c r="C53" s="236">
        <f t="shared" si="11"/>
        <v>0.25784860980331703</v>
      </c>
      <c r="D53" s="236">
        <f t="shared" si="11"/>
        <v>0.25394710459706799</v>
      </c>
      <c r="E53" s="236">
        <f t="shared" si="11"/>
        <v>0.24671391127209061</v>
      </c>
      <c r="F53" s="236">
        <f t="shared" si="11"/>
        <v>0.24099115751785219</v>
      </c>
      <c r="G53" s="236">
        <f t="shared" si="11"/>
        <v>0.24076294452682223</v>
      </c>
      <c r="H53" s="236">
        <f t="shared" si="11"/>
        <v>0.24022251053491947</v>
      </c>
      <c r="I53" s="236">
        <f t="shared" si="11"/>
        <v>0.22146425612110357</v>
      </c>
      <c r="J53" s="236">
        <f t="shared" si="11"/>
        <v>0.25814884533859428</v>
      </c>
      <c r="K53" s="236">
        <f t="shared" si="11"/>
        <v>0.2789910580075286</v>
      </c>
      <c r="L53" s="236">
        <f t="shared" si="11"/>
        <v>0.29932906270919957</v>
      </c>
      <c r="M53" s="236">
        <f t="shared" si="11"/>
        <v>0.2716586627972547</v>
      </c>
      <c r="N53" s="236">
        <f t="shared" si="11"/>
        <v>0.25550199163930387</v>
      </c>
      <c r="O53" s="236">
        <f t="shared" si="11"/>
        <v>0.25203711662256884</v>
      </c>
      <c r="P53" s="236">
        <f t="shared" si="11"/>
        <v>0.25690047502812419</v>
      </c>
      <c r="Q53" s="236">
        <f t="shared" si="11"/>
        <v>0.25410865584710784</v>
      </c>
      <c r="R53" s="236">
        <f t="shared" si="11"/>
        <v>0.22762622548937375</v>
      </c>
      <c r="S53" s="236">
        <f t="shared" si="11"/>
        <v>0.22542160079546428</v>
      </c>
      <c r="T53" s="236">
        <f t="shared" si="11"/>
        <v>0.22175332136482939</v>
      </c>
      <c r="U53" s="236">
        <f t="shared" si="11"/>
        <v>0.21964169970430886</v>
      </c>
      <c r="V53" s="236">
        <f t="shared" si="11"/>
        <v>0.20824029560246887</v>
      </c>
      <c r="W53" s="236">
        <f t="shared" si="11"/>
        <v>0.21777356692340233</v>
      </c>
      <c r="DA53" s="96"/>
    </row>
    <row r="54" spans="1:105" ht="12" customHeight="1" x14ac:dyDescent="0.3">
      <c r="A54" s="41" t="str">
        <f>$A$27</f>
        <v>Other energy use related</v>
      </c>
      <c r="B54" s="237">
        <f t="shared" ref="B54:W54" si="12">IF(B27=0,0,B27/B$5)</f>
        <v>0.48024594926205944</v>
      </c>
      <c r="C54" s="237">
        <f t="shared" si="12"/>
        <v>0.48194579049073882</v>
      </c>
      <c r="D54" s="237">
        <f t="shared" si="12"/>
        <v>0.47134030953485179</v>
      </c>
      <c r="E54" s="237">
        <f t="shared" si="12"/>
        <v>0.49351489387589381</v>
      </c>
      <c r="F54" s="237">
        <f t="shared" si="12"/>
        <v>0.49186218435843071</v>
      </c>
      <c r="G54" s="237">
        <f t="shared" si="12"/>
        <v>0.49153461747873956</v>
      </c>
      <c r="H54" s="237">
        <f t="shared" si="12"/>
        <v>0.49697807597801563</v>
      </c>
      <c r="I54" s="237">
        <f t="shared" si="12"/>
        <v>0.50896521376565307</v>
      </c>
      <c r="J54" s="237">
        <f t="shared" si="12"/>
        <v>0.48562723356459986</v>
      </c>
      <c r="K54" s="237">
        <f t="shared" si="12"/>
        <v>0.49229471345182296</v>
      </c>
      <c r="L54" s="237">
        <f t="shared" si="12"/>
        <v>0.48822425517945167</v>
      </c>
      <c r="M54" s="237">
        <f t="shared" si="12"/>
        <v>0.48878558469569761</v>
      </c>
      <c r="N54" s="237">
        <f t="shared" si="12"/>
        <v>0.49265528797082214</v>
      </c>
      <c r="O54" s="237">
        <f t="shared" si="12"/>
        <v>0.48396501533439606</v>
      </c>
      <c r="P54" s="237">
        <f t="shared" si="12"/>
        <v>0.47701678830916472</v>
      </c>
      <c r="Q54" s="237">
        <f t="shared" si="12"/>
        <v>0.47457580187848453</v>
      </c>
      <c r="R54" s="237">
        <f t="shared" si="12"/>
        <v>0.48265297925621709</v>
      </c>
      <c r="S54" s="237">
        <f t="shared" si="12"/>
        <v>0.48261773552125525</v>
      </c>
      <c r="T54" s="237">
        <f t="shared" si="12"/>
        <v>0.49276951712562611</v>
      </c>
      <c r="U54" s="237">
        <f t="shared" si="12"/>
        <v>0.49597009189238117</v>
      </c>
      <c r="V54" s="237">
        <f t="shared" si="12"/>
        <v>0.49768548644931504</v>
      </c>
      <c r="W54" s="237">
        <f t="shared" si="12"/>
        <v>0.50233972201294752</v>
      </c>
      <c r="DA54" s="97"/>
    </row>
    <row r="55" spans="1:105" ht="12" customHeight="1" x14ac:dyDescent="0.3">
      <c r="A55" s="42" t="s">
        <v>106</v>
      </c>
      <c r="B55" s="242">
        <f t="shared" ref="B55:W55" si="13">IF(B38=0,0,B38/B$5)</f>
        <v>0.25741048143943696</v>
      </c>
      <c r="C55" s="242">
        <f t="shared" si="13"/>
        <v>0.24968205876318189</v>
      </c>
      <c r="D55" s="242">
        <f t="shared" si="13"/>
        <v>0.26506329446676424</v>
      </c>
      <c r="E55" s="242">
        <f t="shared" si="13"/>
        <v>0.24994256484094166</v>
      </c>
      <c r="F55" s="242">
        <f t="shared" si="13"/>
        <v>0.25802211978690748</v>
      </c>
      <c r="G55" s="242">
        <f t="shared" si="13"/>
        <v>0.25947386883096485</v>
      </c>
      <c r="H55" s="242">
        <f t="shared" si="13"/>
        <v>0.25501351131959277</v>
      </c>
      <c r="I55" s="242">
        <f t="shared" si="13"/>
        <v>0.26243532527899016</v>
      </c>
      <c r="J55" s="242">
        <f t="shared" si="13"/>
        <v>0.24780301016256492</v>
      </c>
      <c r="K55" s="242">
        <f t="shared" si="13"/>
        <v>0.21926457860985191</v>
      </c>
      <c r="L55" s="242">
        <f t="shared" si="13"/>
        <v>0.20218368517805541</v>
      </c>
      <c r="M55" s="242">
        <f t="shared" si="13"/>
        <v>0.23103377709235876</v>
      </c>
      <c r="N55" s="242">
        <f t="shared" si="13"/>
        <v>0.24439044217723122</v>
      </c>
      <c r="O55" s="242">
        <f t="shared" si="13"/>
        <v>0.25755401260666722</v>
      </c>
      <c r="P55" s="242">
        <f t="shared" si="13"/>
        <v>0.26019535484441858</v>
      </c>
      <c r="Q55" s="242">
        <f t="shared" si="13"/>
        <v>0.26600633308894722</v>
      </c>
      <c r="R55" s="242">
        <f t="shared" si="13"/>
        <v>0.28495564415489311</v>
      </c>
      <c r="S55" s="242">
        <f t="shared" si="13"/>
        <v>0.28710966629793339</v>
      </c>
      <c r="T55" s="242">
        <f t="shared" si="13"/>
        <v>0.2807032616702565</v>
      </c>
      <c r="U55" s="242">
        <f t="shared" si="13"/>
        <v>0.27986360983292896</v>
      </c>
      <c r="V55" s="242">
        <f t="shared" si="13"/>
        <v>0.28987834212520847</v>
      </c>
      <c r="W55" s="242">
        <f t="shared" si="13"/>
        <v>0.27493244815776047</v>
      </c>
      <c r="DA55" s="93"/>
    </row>
  </sheetData>
  <conditionalFormatting sqref="B6:W15">
    <cfRule type="cellIs" dxfId="119" priority="84" operator="lessThan">
      <formula>0</formula>
    </cfRule>
  </conditionalFormatting>
  <conditionalFormatting sqref="B17:W26">
    <cfRule type="cellIs" dxfId="118" priority="71" operator="lessThan">
      <formula>0</formula>
    </cfRule>
  </conditionalFormatting>
  <conditionalFormatting sqref="B28:W37">
    <cfRule type="cellIs" dxfId="117" priority="64" operator="lessThan">
      <formula>0</formula>
    </cfRule>
  </conditionalFormatting>
  <conditionalFormatting sqref="B48:W52">
    <cfRule type="cellIs" dxfId="116" priority="66" operator="lessThan">
      <formula>0</formula>
    </cfRule>
  </conditionalFormatting>
  <conditionalFormatting sqref="DA6:DA15">
    <cfRule type="cellIs" dxfId="115" priority="21" operator="lessThan">
      <formula>0</formula>
    </cfRule>
  </conditionalFormatting>
  <conditionalFormatting sqref="DA17:DA26">
    <cfRule type="cellIs" dxfId="114" priority="8" operator="lessThan">
      <formula>0</formula>
    </cfRule>
  </conditionalFormatting>
  <conditionalFormatting sqref="DA28:DA37">
    <cfRule type="cellIs" dxfId="113" priority="1" operator="lessThan">
      <formula>0</formula>
    </cfRule>
  </conditionalFormatting>
  <conditionalFormatting sqref="DA48:DA52">
    <cfRule type="cellIs" dxfId="112" priority="3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">
    <tabColor theme="4" tint="0.39997558519241921"/>
    <pageSetUpPr fitToPage="1"/>
  </sheetPr>
  <dimension ref="A1:DA67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Iron and steel"</f>
        <v>DK: Iron and steel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3" spans="1:105" ht="12" customHeight="1" x14ac:dyDescent="0.3">
      <c r="A3" s="30" t="s">
        <v>55</v>
      </c>
      <c r="B3" s="205">
        <f t="shared" ref="B3:W3" si="0">SUM(B4:B5)</f>
        <v>698.88536327394036</v>
      </c>
      <c r="C3" s="205">
        <f t="shared" si="0"/>
        <v>633.64162002672708</v>
      </c>
      <c r="D3" s="205">
        <f t="shared" si="0"/>
        <v>534.35508424284649</v>
      </c>
      <c r="E3" s="205">
        <f t="shared" si="0"/>
        <v>452.6409344845099</v>
      </c>
      <c r="F3" s="205">
        <f t="shared" si="0"/>
        <v>464.8825696951651</v>
      </c>
      <c r="G3" s="205">
        <f t="shared" si="0"/>
        <v>425.55508500211749</v>
      </c>
      <c r="H3" s="205">
        <f t="shared" si="0"/>
        <v>486.99757984150341</v>
      </c>
      <c r="I3" s="205">
        <f t="shared" si="0"/>
        <v>555.29281487548019</v>
      </c>
      <c r="J3" s="205">
        <f t="shared" si="0"/>
        <v>497.03476708040301</v>
      </c>
      <c r="K3" s="205">
        <f t="shared" si="0"/>
        <v>272.16097566315972</v>
      </c>
      <c r="L3" s="205">
        <f t="shared" si="0"/>
        <v>249.7377594592017</v>
      </c>
      <c r="M3" s="205">
        <f t="shared" si="0"/>
        <v>308.41328646971277</v>
      </c>
      <c r="N3" s="205">
        <f t="shared" si="0"/>
        <v>301.32388972389788</v>
      </c>
      <c r="O3" s="205">
        <f t="shared" si="0"/>
        <v>308.06895848209729</v>
      </c>
      <c r="P3" s="205">
        <f t="shared" si="0"/>
        <v>329.13658212827579</v>
      </c>
      <c r="Q3" s="205">
        <f t="shared" si="0"/>
        <v>403.39999999999992</v>
      </c>
      <c r="R3" s="205">
        <f t="shared" si="0"/>
        <v>398.68663250584552</v>
      </c>
      <c r="S3" s="205">
        <f t="shared" si="0"/>
        <v>401.98735320686552</v>
      </c>
      <c r="T3" s="205">
        <f t="shared" si="0"/>
        <v>379.38104071072928</v>
      </c>
      <c r="U3" s="205">
        <f t="shared" si="0"/>
        <v>439.7565375080784</v>
      </c>
      <c r="V3" s="205">
        <f t="shared" si="0"/>
        <v>343.6878518808997</v>
      </c>
      <c r="W3" s="205">
        <f t="shared" si="0"/>
        <v>346.93739741942562</v>
      </c>
      <c r="DA3" s="112"/>
    </row>
    <row r="4" spans="1:105" ht="12" customHeight="1" x14ac:dyDescent="0.3">
      <c r="A4" s="50" t="s">
        <v>41</v>
      </c>
      <c r="B4" s="243">
        <v>0</v>
      </c>
      <c r="C4" s="243">
        <v>0</v>
      </c>
      <c r="D4" s="243">
        <v>0</v>
      </c>
      <c r="E4" s="243">
        <v>0</v>
      </c>
      <c r="F4" s="243">
        <v>0</v>
      </c>
      <c r="G4" s="243">
        <v>0</v>
      </c>
      <c r="H4" s="243">
        <v>0</v>
      </c>
      <c r="I4" s="243">
        <v>0</v>
      </c>
      <c r="J4" s="243">
        <v>0</v>
      </c>
      <c r="K4" s="243">
        <v>0</v>
      </c>
      <c r="L4" s="243">
        <v>0</v>
      </c>
      <c r="M4" s="243">
        <v>0</v>
      </c>
      <c r="N4" s="243">
        <v>0</v>
      </c>
      <c r="O4" s="243">
        <v>0</v>
      </c>
      <c r="P4" s="243">
        <v>0</v>
      </c>
      <c r="Q4" s="243">
        <v>0</v>
      </c>
      <c r="R4" s="243">
        <v>0</v>
      </c>
      <c r="S4" s="243">
        <v>0</v>
      </c>
      <c r="T4" s="243">
        <v>0</v>
      </c>
      <c r="U4" s="243">
        <v>0</v>
      </c>
      <c r="V4" s="243">
        <v>0</v>
      </c>
      <c r="W4" s="243">
        <v>0</v>
      </c>
      <c r="DA4" s="83" t="s">
        <v>114</v>
      </c>
    </row>
    <row r="5" spans="1:105" ht="12" customHeight="1" x14ac:dyDescent="0.3">
      <c r="A5" s="49" t="s">
        <v>42</v>
      </c>
      <c r="B5" s="244">
        <v>698.88536327394036</v>
      </c>
      <c r="C5" s="244">
        <v>633.64162002672708</v>
      </c>
      <c r="D5" s="244">
        <v>534.35508424284649</v>
      </c>
      <c r="E5" s="244">
        <v>452.6409344845099</v>
      </c>
      <c r="F5" s="244">
        <v>464.8825696951651</v>
      </c>
      <c r="G5" s="244">
        <v>425.55508500211749</v>
      </c>
      <c r="H5" s="244">
        <v>486.99757984150341</v>
      </c>
      <c r="I5" s="244">
        <v>555.29281487548019</v>
      </c>
      <c r="J5" s="244">
        <v>497.03476708040301</v>
      </c>
      <c r="K5" s="244">
        <v>272.16097566315972</v>
      </c>
      <c r="L5" s="244">
        <v>249.7377594592017</v>
      </c>
      <c r="M5" s="244">
        <v>308.41328646971277</v>
      </c>
      <c r="N5" s="244">
        <v>301.32388972389788</v>
      </c>
      <c r="O5" s="244">
        <v>308.06895848209729</v>
      </c>
      <c r="P5" s="244">
        <v>329.13658212827579</v>
      </c>
      <c r="Q5" s="244">
        <v>403.39999999999992</v>
      </c>
      <c r="R5" s="244">
        <v>398.68663250584552</v>
      </c>
      <c r="S5" s="244">
        <v>401.98735320686552</v>
      </c>
      <c r="T5" s="244">
        <v>379.38104071072928</v>
      </c>
      <c r="U5" s="244">
        <v>439.7565375080784</v>
      </c>
      <c r="V5" s="244">
        <v>343.6878518808997</v>
      </c>
      <c r="W5" s="244">
        <v>346.93739741942562</v>
      </c>
      <c r="DA5" s="84" t="s">
        <v>115</v>
      </c>
    </row>
    <row r="6" spans="1:105" ht="12" customHeight="1" x14ac:dyDescent="0.3">
      <c r="A6" s="4"/>
      <c r="B6" s="245"/>
      <c r="C6" s="245"/>
      <c r="D6" s="245"/>
      <c r="E6" s="245"/>
      <c r="F6" s="245"/>
      <c r="G6" s="245"/>
      <c r="H6" s="245"/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45"/>
    </row>
    <row r="7" spans="1:105" ht="12" customHeight="1" x14ac:dyDescent="0.3">
      <c r="A7" s="30" t="s">
        <v>116</v>
      </c>
      <c r="B7" s="205">
        <f t="shared" ref="B7:W7" si="1">SUM(B8:B9)</f>
        <v>801</v>
      </c>
      <c r="C7" s="205">
        <f t="shared" si="1"/>
        <v>751</v>
      </c>
      <c r="D7" s="205">
        <f t="shared" si="1"/>
        <v>392</v>
      </c>
      <c r="E7" s="205">
        <f t="shared" si="1"/>
        <v>310</v>
      </c>
      <c r="F7" s="205">
        <f t="shared" si="1"/>
        <v>310</v>
      </c>
      <c r="G7" s="205">
        <f t="shared" si="1"/>
        <v>400</v>
      </c>
      <c r="H7" s="205">
        <f t="shared" si="1"/>
        <v>405</v>
      </c>
      <c r="I7" s="205">
        <f t="shared" si="1"/>
        <v>492.75841494567851</v>
      </c>
      <c r="J7" s="205">
        <f t="shared" si="1"/>
        <v>473.15705922912628</v>
      </c>
      <c r="K7" s="205">
        <f t="shared" si="1"/>
        <v>250.7032359780541</v>
      </c>
      <c r="L7" s="205">
        <f t="shared" si="1"/>
        <v>316.07205726331762</v>
      </c>
      <c r="M7" s="205">
        <f t="shared" si="1"/>
        <v>372.08278919615208</v>
      </c>
      <c r="N7" s="205">
        <f t="shared" si="1"/>
        <v>368.05519279743481</v>
      </c>
      <c r="O7" s="205">
        <f t="shared" si="1"/>
        <v>384.07359039657968</v>
      </c>
      <c r="P7" s="205">
        <f t="shared" si="1"/>
        <v>392.07512352984179</v>
      </c>
      <c r="Q7" s="205">
        <f t="shared" si="1"/>
        <v>460.08815516256948</v>
      </c>
      <c r="R7" s="205">
        <f t="shared" si="1"/>
        <v>492.09428769561782</v>
      </c>
      <c r="S7" s="205">
        <f t="shared" si="1"/>
        <v>472.09045486246259</v>
      </c>
      <c r="T7" s="205">
        <f t="shared" si="1"/>
        <v>524.10042022866605</v>
      </c>
      <c r="U7" s="205">
        <f t="shared" si="1"/>
        <v>504.10042022866611</v>
      </c>
      <c r="V7" s="205">
        <f t="shared" si="1"/>
        <v>484.10042022866611</v>
      </c>
      <c r="W7" s="205">
        <f t="shared" si="1"/>
        <v>524.10042022866605</v>
      </c>
      <c r="DA7" s="112"/>
    </row>
    <row r="8" spans="1:105" ht="12" customHeight="1" x14ac:dyDescent="0.3">
      <c r="A8" s="50" t="s">
        <v>41</v>
      </c>
      <c r="B8" s="243">
        <v>0</v>
      </c>
      <c r="C8" s="243">
        <v>0</v>
      </c>
      <c r="D8" s="243">
        <v>0</v>
      </c>
      <c r="E8" s="243">
        <v>0</v>
      </c>
      <c r="F8" s="243">
        <v>0</v>
      </c>
      <c r="G8" s="243">
        <v>0</v>
      </c>
      <c r="H8" s="243">
        <v>0</v>
      </c>
      <c r="I8" s="243">
        <v>0</v>
      </c>
      <c r="J8" s="243">
        <v>0</v>
      </c>
      <c r="K8" s="243">
        <v>0</v>
      </c>
      <c r="L8" s="243">
        <v>0</v>
      </c>
      <c r="M8" s="243">
        <v>0</v>
      </c>
      <c r="N8" s="243">
        <v>0</v>
      </c>
      <c r="O8" s="243">
        <v>0</v>
      </c>
      <c r="P8" s="243">
        <v>0</v>
      </c>
      <c r="Q8" s="243">
        <v>0</v>
      </c>
      <c r="R8" s="243">
        <v>0</v>
      </c>
      <c r="S8" s="243">
        <v>0</v>
      </c>
      <c r="T8" s="243">
        <v>0</v>
      </c>
      <c r="U8" s="243">
        <v>0</v>
      </c>
      <c r="V8" s="243">
        <v>0</v>
      </c>
      <c r="W8" s="243">
        <v>0</v>
      </c>
      <c r="DA8" s="83" t="s">
        <v>117</v>
      </c>
    </row>
    <row r="9" spans="1:105" ht="12" customHeight="1" x14ac:dyDescent="0.3">
      <c r="A9" s="49" t="s">
        <v>42</v>
      </c>
      <c r="B9" s="244">
        <v>801</v>
      </c>
      <c r="C9" s="244">
        <v>751</v>
      </c>
      <c r="D9" s="244">
        <v>392</v>
      </c>
      <c r="E9" s="244">
        <v>310</v>
      </c>
      <c r="F9" s="244">
        <v>310</v>
      </c>
      <c r="G9" s="244">
        <v>400</v>
      </c>
      <c r="H9" s="244">
        <v>405</v>
      </c>
      <c r="I9" s="244">
        <v>492.75841494567851</v>
      </c>
      <c r="J9" s="244">
        <v>473.15705922912628</v>
      </c>
      <c r="K9" s="244">
        <v>250.7032359780541</v>
      </c>
      <c r="L9" s="244">
        <v>316.07205726331762</v>
      </c>
      <c r="M9" s="244">
        <v>372.08278919615208</v>
      </c>
      <c r="N9" s="244">
        <v>368.05519279743481</v>
      </c>
      <c r="O9" s="244">
        <v>384.07359039657968</v>
      </c>
      <c r="P9" s="244">
        <v>392.07512352984179</v>
      </c>
      <c r="Q9" s="244">
        <v>460.08815516256948</v>
      </c>
      <c r="R9" s="244">
        <v>492.09428769561782</v>
      </c>
      <c r="S9" s="244">
        <v>472.09045486246259</v>
      </c>
      <c r="T9" s="244">
        <v>524.10042022866605</v>
      </c>
      <c r="U9" s="244">
        <v>504.10042022866611</v>
      </c>
      <c r="V9" s="244">
        <v>484.10042022866611</v>
      </c>
      <c r="W9" s="244">
        <v>524.10042022866605</v>
      </c>
      <c r="DA9" s="84" t="s">
        <v>118</v>
      </c>
    </row>
    <row r="10" spans="1:105" ht="12" customHeight="1" x14ac:dyDescent="0.3">
      <c r="A10" s="4"/>
      <c r="B10" s="245"/>
      <c r="C10" s="245"/>
      <c r="D10" s="245"/>
      <c r="E10" s="245"/>
      <c r="F10" s="245"/>
      <c r="G10" s="245"/>
      <c r="H10" s="245"/>
      <c r="I10" s="245"/>
      <c r="J10" s="245"/>
      <c r="K10" s="245"/>
      <c r="L10" s="245"/>
      <c r="M10" s="245"/>
      <c r="N10" s="245"/>
      <c r="O10" s="245"/>
      <c r="P10" s="245"/>
      <c r="Q10" s="245"/>
      <c r="R10" s="245"/>
      <c r="S10" s="245"/>
      <c r="T10" s="245"/>
      <c r="U10" s="245"/>
      <c r="V10" s="245"/>
      <c r="W10" s="245"/>
    </row>
    <row r="11" spans="1:105" ht="12" customHeight="1" x14ac:dyDescent="0.3">
      <c r="A11" s="30" t="s">
        <v>119</v>
      </c>
      <c r="B11" s="205">
        <f t="shared" ref="B11:W11" si="2">SUM(B12:B13)</f>
        <v>843.1578947368422</v>
      </c>
      <c r="C11" s="205">
        <f t="shared" si="2"/>
        <v>843.1578947368422</v>
      </c>
      <c r="D11" s="205">
        <f t="shared" si="2"/>
        <v>843.1578947368422</v>
      </c>
      <c r="E11" s="205">
        <f t="shared" si="2"/>
        <v>843.1578947368422</v>
      </c>
      <c r="F11" s="205">
        <f t="shared" si="2"/>
        <v>843.1578947368422</v>
      </c>
      <c r="G11" s="205">
        <f t="shared" si="2"/>
        <v>755.22544020230066</v>
      </c>
      <c r="H11" s="205">
        <f t="shared" si="2"/>
        <v>755.22544020230066</v>
      </c>
      <c r="I11" s="205">
        <f t="shared" si="2"/>
        <v>755.22544020230066</v>
      </c>
      <c r="J11" s="205">
        <f t="shared" si="2"/>
        <v>667.29298566775901</v>
      </c>
      <c r="K11" s="205">
        <f t="shared" si="2"/>
        <v>667.29298566775901</v>
      </c>
      <c r="L11" s="205">
        <f t="shared" si="2"/>
        <v>667.29298566775901</v>
      </c>
      <c r="M11" s="205">
        <f t="shared" si="2"/>
        <v>667.29298566775901</v>
      </c>
      <c r="N11" s="205">
        <f t="shared" si="2"/>
        <v>579.36053113321736</v>
      </c>
      <c r="O11" s="205">
        <f t="shared" si="2"/>
        <v>579.36053113321736</v>
      </c>
      <c r="P11" s="205">
        <f t="shared" si="2"/>
        <v>579.36053113321736</v>
      </c>
      <c r="Q11" s="205">
        <f t="shared" si="2"/>
        <v>579.36053113321736</v>
      </c>
      <c r="R11" s="205">
        <f t="shared" si="2"/>
        <v>579.36053113321736</v>
      </c>
      <c r="S11" s="205">
        <f t="shared" si="2"/>
        <v>579.36053113321736</v>
      </c>
      <c r="T11" s="205">
        <f t="shared" si="2"/>
        <v>579.36053113321736</v>
      </c>
      <c r="U11" s="205">
        <f t="shared" si="2"/>
        <v>579.36053113321736</v>
      </c>
      <c r="V11" s="205">
        <f t="shared" si="2"/>
        <v>579.36053113321736</v>
      </c>
      <c r="W11" s="205">
        <f t="shared" si="2"/>
        <v>579.36053113321736</v>
      </c>
      <c r="DA11" s="112"/>
    </row>
    <row r="12" spans="1:105" ht="12" customHeight="1" x14ac:dyDescent="0.3">
      <c r="A12" s="50" t="s">
        <v>41</v>
      </c>
      <c r="B12" s="243">
        <v>0</v>
      </c>
      <c r="C12" s="243">
        <v>0</v>
      </c>
      <c r="D12" s="243">
        <v>0</v>
      </c>
      <c r="E12" s="243">
        <v>0</v>
      </c>
      <c r="F12" s="243">
        <v>0</v>
      </c>
      <c r="G12" s="243">
        <v>0</v>
      </c>
      <c r="H12" s="243">
        <v>0</v>
      </c>
      <c r="I12" s="243">
        <v>0</v>
      </c>
      <c r="J12" s="243">
        <v>0</v>
      </c>
      <c r="K12" s="243">
        <v>0</v>
      </c>
      <c r="L12" s="243">
        <v>0</v>
      </c>
      <c r="M12" s="243">
        <v>0</v>
      </c>
      <c r="N12" s="243">
        <v>0</v>
      </c>
      <c r="O12" s="243">
        <v>0</v>
      </c>
      <c r="P12" s="243">
        <v>0</v>
      </c>
      <c r="Q12" s="243">
        <v>0</v>
      </c>
      <c r="R12" s="243">
        <v>0</v>
      </c>
      <c r="S12" s="243">
        <v>0</v>
      </c>
      <c r="T12" s="243">
        <v>0</v>
      </c>
      <c r="U12" s="243">
        <v>0</v>
      </c>
      <c r="V12" s="243">
        <v>0</v>
      </c>
      <c r="W12" s="243">
        <v>0</v>
      </c>
      <c r="DA12" s="83" t="s">
        <v>120</v>
      </c>
    </row>
    <row r="13" spans="1:105" ht="12" customHeight="1" x14ac:dyDescent="0.3">
      <c r="A13" s="49" t="s">
        <v>42</v>
      </c>
      <c r="B13" s="244">
        <v>843.1578947368422</v>
      </c>
      <c r="C13" s="244">
        <v>843.1578947368422</v>
      </c>
      <c r="D13" s="244">
        <v>843.1578947368422</v>
      </c>
      <c r="E13" s="244">
        <v>843.1578947368422</v>
      </c>
      <c r="F13" s="244">
        <v>843.1578947368422</v>
      </c>
      <c r="G13" s="244">
        <v>755.22544020230066</v>
      </c>
      <c r="H13" s="244">
        <v>755.22544020230066</v>
      </c>
      <c r="I13" s="244">
        <v>755.22544020230066</v>
      </c>
      <c r="J13" s="244">
        <v>667.29298566775901</v>
      </c>
      <c r="K13" s="244">
        <v>667.29298566775901</v>
      </c>
      <c r="L13" s="244">
        <v>667.29298566775901</v>
      </c>
      <c r="M13" s="244">
        <v>667.29298566775901</v>
      </c>
      <c r="N13" s="244">
        <v>579.36053113321736</v>
      </c>
      <c r="O13" s="244">
        <v>579.36053113321736</v>
      </c>
      <c r="P13" s="244">
        <v>579.36053113321736</v>
      </c>
      <c r="Q13" s="244">
        <v>579.36053113321736</v>
      </c>
      <c r="R13" s="244">
        <v>579.36053113321736</v>
      </c>
      <c r="S13" s="244">
        <v>579.36053113321736</v>
      </c>
      <c r="T13" s="244">
        <v>579.36053113321736</v>
      </c>
      <c r="U13" s="244">
        <v>579.36053113321736</v>
      </c>
      <c r="V13" s="244">
        <v>579.36053113321736</v>
      </c>
      <c r="W13" s="244">
        <v>579.36053113321736</v>
      </c>
      <c r="DA13" s="84" t="s">
        <v>121</v>
      </c>
    </row>
    <row r="14" spans="1:105" ht="12" customHeight="1" x14ac:dyDescent="0.3">
      <c r="A14" s="108" t="s">
        <v>122</v>
      </c>
      <c r="B14" s="247"/>
      <c r="C14" s="212">
        <f t="shared" ref="C14:W14" si="3">SUM(C15:C16)</f>
        <v>87.932454534541591</v>
      </c>
      <c r="D14" s="212">
        <f t="shared" si="3"/>
        <v>0</v>
      </c>
      <c r="E14" s="212">
        <f t="shared" si="3"/>
        <v>0</v>
      </c>
      <c r="F14" s="212">
        <f t="shared" si="3"/>
        <v>0</v>
      </c>
      <c r="G14" s="212">
        <f t="shared" si="3"/>
        <v>0</v>
      </c>
      <c r="H14" s="212">
        <f t="shared" si="3"/>
        <v>0</v>
      </c>
      <c r="I14" s="212">
        <f t="shared" si="3"/>
        <v>0</v>
      </c>
      <c r="J14" s="212">
        <f t="shared" si="3"/>
        <v>0</v>
      </c>
      <c r="K14" s="212">
        <f t="shared" si="3"/>
        <v>0</v>
      </c>
      <c r="L14" s="212">
        <f t="shared" si="3"/>
        <v>0</v>
      </c>
      <c r="M14" s="212">
        <f t="shared" si="3"/>
        <v>0</v>
      </c>
      <c r="N14" s="212">
        <f t="shared" si="3"/>
        <v>0</v>
      </c>
      <c r="O14" s="212">
        <f t="shared" si="3"/>
        <v>0</v>
      </c>
      <c r="P14" s="212">
        <f t="shared" si="3"/>
        <v>0</v>
      </c>
      <c r="Q14" s="212">
        <f t="shared" si="3"/>
        <v>0</v>
      </c>
      <c r="R14" s="212">
        <f t="shared" si="3"/>
        <v>87.932454534541591</v>
      </c>
      <c r="S14" s="212">
        <f t="shared" si="3"/>
        <v>0</v>
      </c>
      <c r="T14" s="212">
        <f t="shared" si="3"/>
        <v>0</v>
      </c>
      <c r="U14" s="212">
        <f t="shared" si="3"/>
        <v>0</v>
      </c>
      <c r="V14" s="212">
        <f t="shared" si="3"/>
        <v>87.932454534541591</v>
      </c>
      <c r="W14" s="212">
        <f t="shared" si="3"/>
        <v>0</v>
      </c>
      <c r="DA14" s="109"/>
    </row>
    <row r="15" spans="1:105" ht="12" customHeight="1" x14ac:dyDescent="0.3">
      <c r="A15" s="51" t="s">
        <v>41</v>
      </c>
      <c r="B15" s="248">
        <v>0</v>
      </c>
      <c r="C15" s="243">
        <v>0</v>
      </c>
      <c r="D15" s="243">
        <v>0</v>
      </c>
      <c r="E15" s="243">
        <v>0</v>
      </c>
      <c r="F15" s="243">
        <v>0</v>
      </c>
      <c r="G15" s="243">
        <v>0</v>
      </c>
      <c r="H15" s="243">
        <v>0</v>
      </c>
      <c r="I15" s="243">
        <v>0</v>
      </c>
      <c r="J15" s="243">
        <v>0</v>
      </c>
      <c r="K15" s="243">
        <v>0</v>
      </c>
      <c r="L15" s="243">
        <v>0</v>
      </c>
      <c r="M15" s="243">
        <v>0</v>
      </c>
      <c r="N15" s="243">
        <v>0</v>
      </c>
      <c r="O15" s="243">
        <v>0</v>
      </c>
      <c r="P15" s="243">
        <v>0</v>
      </c>
      <c r="Q15" s="243">
        <v>0</v>
      </c>
      <c r="R15" s="243">
        <v>0</v>
      </c>
      <c r="S15" s="243">
        <v>0</v>
      </c>
      <c r="T15" s="243">
        <v>0</v>
      </c>
      <c r="U15" s="243">
        <v>0</v>
      </c>
      <c r="V15" s="243">
        <v>0</v>
      </c>
      <c r="W15" s="243">
        <v>0</v>
      </c>
      <c r="DA15" s="83" t="s">
        <v>123</v>
      </c>
    </row>
    <row r="16" spans="1:105" ht="12" customHeight="1" x14ac:dyDescent="0.3">
      <c r="A16" s="52" t="s">
        <v>42</v>
      </c>
      <c r="B16" s="249">
        <v>0</v>
      </c>
      <c r="C16" s="244">
        <v>87.932454534541591</v>
      </c>
      <c r="D16" s="244">
        <v>0</v>
      </c>
      <c r="E16" s="244">
        <v>0</v>
      </c>
      <c r="F16" s="244">
        <v>0</v>
      </c>
      <c r="G16" s="244">
        <v>0</v>
      </c>
      <c r="H16" s="244">
        <v>0</v>
      </c>
      <c r="I16" s="244">
        <v>0</v>
      </c>
      <c r="J16" s="244">
        <v>0</v>
      </c>
      <c r="K16" s="244">
        <v>0</v>
      </c>
      <c r="L16" s="244">
        <v>0</v>
      </c>
      <c r="M16" s="244">
        <v>0</v>
      </c>
      <c r="N16" s="244">
        <v>0</v>
      </c>
      <c r="O16" s="244">
        <v>0</v>
      </c>
      <c r="P16" s="244">
        <v>0</v>
      </c>
      <c r="Q16" s="244">
        <v>0</v>
      </c>
      <c r="R16" s="244">
        <v>87.932454534541591</v>
      </c>
      <c r="S16" s="244">
        <v>0</v>
      </c>
      <c r="T16" s="244">
        <v>0</v>
      </c>
      <c r="U16" s="244">
        <v>0</v>
      </c>
      <c r="V16" s="244">
        <v>87.932454534541591</v>
      </c>
      <c r="W16" s="244">
        <v>0</v>
      </c>
      <c r="DA16" s="84" t="s">
        <v>124</v>
      </c>
    </row>
    <row r="17" spans="1:105" ht="12" customHeight="1" x14ac:dyDescent="0.3">
      <c r="A17" s="108" t="s">
        <v>125</v>
      </c>
      <c r="B17" s="247"/>
      <c r="C17" s="212">
        <f t="shared" ref="C17:W17" si="4">SUM(C18:C19)</f>
        <v>87.932454534541534</v>
      </c>
      <c r="D17" s="212">
        <f t="shared" si="4"/>
        <v>0</v>
      </c>
      <c r="E17" s="212">
        <f t="shared" si="4"/>
        <v>0</v>
      </c>
      <c r="F17" s="212">
        <f t="shared" si="4"/>
        <v>0</v>
      </c>
      <c r="G17" s="212">
        <f t="shared" si="4"/>
        <v>87.932454534541534</v>
      </c>
      <c r="H17" s="212">
        <f t="shared" si="4"/>
        <v>0</v>
      </c>
      <c r="I17" s="212">
        <f t="shared" si="4"/>
        <v>0</v>
      </c>
      <c r="J17" s="212">
        <f t="shared" si="4"/>
        <v>87.932454534541648</v>
      </c>
      <c r="K17" s="212">
        <f t="shared" si="4"/>
        <v>0</v>
      </c>
      <c r="L17" s="212">
        <f t="shared" si="4"/>
        <v>0</v>
      </c>
      <c r="M17" s="212">
        <f t="shared" si="4"/>
        <v>0</v>
      </c>
      <c r="N17" s="212">
        <f t="shared" si="4"/>
        <v>87.932454534541648</v>
      </c>
      <c r="O17" s="212">
        <f t="shared" si="4"/>
        <v>0</v>
      </c>
      <c r="P17" s="212">
        <f t="shared" si="4"/>
        <v>0</v>
      </c>
      <c r="Q17" s="212">
        <f t="shared" si="4"/>
        <v>0</v>
      </c>
      <c r="R17" s="212">
        <f t="shared" si="4"/>
        <v>87.932454534541648</v>
      </c>
      <c r="S17" s="212">
        <f t="shared" si="4"/>
        <v>0</v>
      </c>
      <c r="T17" s="212">
        <f t="shared" si="4"/>
        <v>0</v>
      </c>
      <c r="U17" s="212">
        <f t="shared" si="4"/>
        <v>0</v>
      </c>
      <c r="V17" s="212">
        <f t="shared" si="4"/>
        <v>87.932454534541648</v>
      </c>
      <c r="W17" s="212">
        <f t="shared" si="4"/>
        <v>0</v>
      </c>
      <c r="DA17" s="109"/>
    </row>
    <row r="18" spans="1:105" ht="12" customHeight="1" x14ac:dyDescent="0.3">
      <c r="A18" s="51" t="s">
        <v>41</v>
      </c>
      <c r="B18" s="248"/>
      <c r="C18" s="243">
        <f t="shared" ref="C18:W18" si="5">B12+C15-C12</f>
        <v>0</v>
      </c>
      <c r="D18" s="243">
        <f t="shared" si="5"/>
        <v>0</v>
      </c>
      <c r="E18" s="243">
        <f t="shared" si="5"/>
        <v>0</v>
      </c>
      <c r="F18" s="243">
        <f t="shared" si="5"/>
        <v>0</v>
      </c>
      <c r="G18" s="243">
        <f t="shared" si="5"/>
        <v>0</v>
      </c>
      <c r="H18" s="243">
        <f t="shared" si="5"/>
        <v>0</v>
      </c>
      <c r="I18" s="243">
        <f t="shared" si="5"/>
        <v>0</v>
      </c>
      <c r="J18" s="243">
        <f t="shared" si="5"/>
        <v>0</v>
      </c>
      <c r="K18" s="243">
        <f t="shared" si="5"/>
        <v>0</v>
      </c>
      <c r="L18" s="243">
        <f t="shared" si="5"/>
        <v>0</v>
      </c>
      <c r="M18" s="243">
        <f t="shared" si="5"/>
        <v>0</v>
      </c>
      <c r="N18" s="243">
        <f t="shared" si="5"/>
        <v>0</v>
      </c>
      <c r="O18" s="243">
        <f t="shared" si="5"/>
        <v>0</v>
      </c>
      <c r="P18" s="243">
        <f t="shared" si="5"/>
        <v>0</v>
      </c>
      <c r="Q18" s="243">
        <f t="shared" si="5"/>
        <v>0</v>
      </c>
      <c r="R18" s="243">
        <f t="shared" si="5"/>
        <v>0</v>
      </c>
      <c r="S18" s="243">
        <f t="shared" si="5"/>
        <v>0</v>
      </c>
      <c r="T18" s="243">
        <f t="shared" si="5"/>
        <v>0</v>
      </c>
      <c r="U18" s="243">
        <f t="shared" si="5"/>
        <v>0</v>
      </c>
      <c r="V18" s="243">
        <f t="shared" si="5"/>
        <v>0</v>
      </c>
      <c r="W18" s="243">
        <f t="shared" si="5"/>
        <v>0</v>
      </c>
      <c r="DA18" s="83"/>
    </row>
    <row r="19" spans="1:105" ht="12" customHeight="1" x14ac:dyDescent="0.3">
      <c r="A19" s="52" t="s">
        <v>42</v>
      </c>
      <c r="B19" s="249"/>
      <c r="C19" s="244">
        <f t="shared" ref="C19:W19" si="6">B13+C16-C13</f>
        <v>87.932454534541534</v>
      </c>
      <c r="D19" s="244">
        <f t="shared" si="6"/>
        <v>0</v>
      </c>
      <c r="E19" s="244">
        <f t="shared" si="6"/>
        <v>0</v>
      </c>
      <c r="F19" s="244">
        <f t="shared" si="6"/>
        <v>0</v>
      </c>
      <c r="G19" s="244">
        <f t="shared" si="6"/>
        <v>87.932454534541534</v>
      </c>
      <c r="H19" s="244">
        <f t="shared" si="6"/>
        <v>0</v>
      </c>
      <c r="I19" s="244">
        <f t="shared" si="6"/>
        <v>0</v>
      </c>
      <c r="J19" s="244">
        <f t="shared" si="6"/>
        <v>87.932454534541648</v>
      </c>
      <c r="K19" s="244">
        <f t="shared" si="6"/>
        <v>0</v>
      </c>
      <c r="L19" s="244">
        <f t="shared" si="6"/>
        <v>0</v>
      </c>
      <c r="M19" s="244">
        <f t="shared" si="6"/>
        <v>0</v>
      </c>
      <c r="N19" s="244">
        <f t="shared" si="6"/>
        <v>87.932454534541648</v>
      </c>
      <c r="O19" s="244">
        <f t="shared" si="6"/>
        <v>0</v>
      </c>
      <c r="P19" s="244">
        <f t="shared" si="6"/>
        <v>0</v>
      </c>
      <c r="Q19" s="244">
        <f t="shared" si="6"/>
        <v>0</v>
      </c>
      <c r="R19" s="244">
        <f t="shared" si="6"/>
        <v>87.932454534541648</v>
      </c>
      <c r="S19" s="244">
        <f t="shared" si="6"/>
        <v>0</v>
      </c>
      <c r="T19" s="244">
        <f t="shared" si="6"/>
        <v>0</v>
      </c>
      <c r="U19" s="244">
        <f t="shared" si="6"/>
        <v>0</v>
      </c>
      <c r="V19" s="244">
        <f t="shared" si="6"/>
        <v>87.932454534541648</v>
      </c>
      <c r="W19" s="244">
        <f t="shared" si="6"/>
        <v>0</v>
      </c>
      <c r="DA19" s="84"/>
    </row>
    <row r="20" spans="1:105" ht="12" customHeight="1" x14ac:dyDescent="0.3">
      <c r="A20" s="30" t="s">
        <v>126</v>
      </c>
      <c r="B20" s="205">
        <f t="shared" ref="B20:W20" si="7">SUM(B21:B22)</f>
        <v>42.157894736842195</v>
      </c>
      <c r="C20" s="205">
        <f t="shared" si="7"/>
        <v>92.157894736842195</v>
      </c>
      <c r="D20" s="205">
        <f t="shared" si="7"/>
        <v>451.1578947368422</v>
      </c>
      <c r="E20" s="205">
        <f t="shared" si="7"/>
        <v>533.1578947368422</v>
      </c>
      <c r="F20" s="205">
        <f t="shared" si="7"/>
        <v>533.1578947368422</v>
      </c>
      <c r="G20" s="205">
        <f t="shared" si="7"/>
        <v>355.22544020230066</v>
      </c>
      <c r="H20" s="205">
        <f t="shared" si="7"/>
        <v>350.22544020230066</v>
      </c>
      <c r="I20" s="205">
        <f t="shared" si="7"/>
        <v>262.46702525662215</v>
      </c>
      <c r="J20" s="205">
        <f t="shared" si="7"/>
        <v>194.13592643863274</v>
      </c>
      <c r="K20" s="205">
        <f t="shared" si="7"/>
        <v>416.58974968970495</v>
      </c>
      <c r="L20" s="205">
        <f t="shared" si="7"/>
        <v>351.22092840444139</v>
      </c>
      <c r="M20" s="205">
        <f t="shared" si="7"/>
        <v>295.21019647160693</v>
      </c>
      <c r="N20" s="205">
        <f t="shared" si="7"/>
        <v>211.30533833578255</v>
      </c>
      <c r="O20" s="205">
        <f t="shared" si="7"/>
        <v>195.28694073663769</v>
      </c>
      <c r="P20" s="205">
        <f t="shared" si="7"/>
        <v>187.28540760337557</v>
      </c>
      <c r="Q20" s="205">
        <f t="shared" si="7"/>
        <v>119.27237597064789</v>
      </c>
      <c r="R20" s="205">
        <f t="shared" si="7"/>
        <v>87.266243437599542</v>
      </c>
      <c r="S20" s="205">
        <f t="shared" si="7"/>
        <v>107.27007627075477</v>
      </c>
      <c r="T20" s="205">
        <f t="shared" si="7"/>
        <v>55.260110904551311</v>
      </c>
      <c r="U20" s="205">
        <f t="shared" si="7"/>
        <v>75.260110904551254</v>
      </c>
      <c r="V20" s="205">
        <f t="shared" si="7"/>
        <v>95.260110904551254</v>
      </c>
      <c r="W20" s="205">
        <f t="shared" si="7"/>
        <v>55.260110904551311</v>
      </c>
      <c r="DA20" s="112"/>
    </row>
    <row r="21" spans="1:105" ht="12" customHeight="1" x14ac:dyDescent="0.3">
      <c r="A21" s="50" t="s">
        <v>41</v>
      </c>
      <c r="B21" s="243">
        <f t="shared" ref="B21:W21" si="8">B12-B8</f>
        <v>0</v>
      </c>
      <c r="C21" s="243">
        <f t="shared" si="8"/>
        <v>0</v>
      </c>
      <c r="D21" s="243">
        <f t="shared" si="8"/>
        <v>0</v>
      </c>
      <c r="E21" s="243">
        <f t="shared" si="8"/>
        <v>0</v>
      </c>
      <c r="F21" s="243">
        <f t="shared" si="8"/>
        <v>0</v>
      </c>
      <c r="G21" s="243">
        <f t="shared" si="8"/>
        <v>0</v>
      </c>
      <c r="H21" s="243">
        <f t="shared" si="8"/>
        <v>0</v>
      </c>
      <c r="I21" s="243">
        <f t="shared" si="8"/>
        <v>0</v>
      </c>
      <c r="J21" s="243">
        <f t="shared" si="8"/>
        <v>0</v>
      </c>
      <c r="K21" s="243">
        <f t="shared" si="8"/>
        <v>0</v>
      </c>
      <c r="L21" s="243">
        <f t="shared" si="8"/>
        <v>0</v>
      </c>
      <c r="M21" s="243">
        <f t="shared" si="8"/>
        <v>0</v>
      </c>
      <c r="N21" s="243">
        <f t="shared" si="8"/>
        <v>0</v>
      </c>
      <c r="O21" s="243">
        <f t="shared" si="8"/>
        <v>0</v>
      </c>
      <c r="P21" s="243">
        <f t="shared" si="8"/>
        <v>0</v>
      </c>
      <c r="Q21" s="243">
        <f t="shared" si="8"/>
        <v>0</v>
      </c>
      <c r="R21" s="243">
        <f t="shared" si="8"/>
        <v>0</v>
      </c>
      <c r="S21" s="243">
        <f t="shared" si="8"/>
        <v>0</v>
      </c>
      <c r="T21" s="243">
        <f t="shared" si="8"/>
        <v>0</v>
      </c>
      <c r="U21" s="243">
        <f t="shared" si="8"/>
        <v>0</v>
      </c>
      <c r="V21" s="243">
        <f t="shared" si="8"/>
        <v>0</v>
      </c>
      <c r="W21" s="243">
        <f t="shared" si="8"/>
        <v>0</v>
      </c>
      <c r="DA21" s="83"/>
    </row>
    <row r="22" spans="1:105" ht="12" customHeight="1" x14ac:dyDescent="0.3">
      <c r="A22" s="49" t="s">
        <v>42</v>
      </c>
      <c r="B22" s="244">
        <f t="shared" ref="B22:W22" si="9">B13-B9</f>
        <v>42.157894736842195</v>
      </c>
      <c r="C22" s="244">
        <f t="shared" si="9"/>
        <v>92.157894736842195</v>
      </c>
      <c r="D22" s="244">
        <f t="shared" si="9"/>
        <v>451.1578947368422</v>
      </c>
      <c r="E22" s="244">
        <f t="shared" si="9"/>
        <v>533.1578947368422</v>
      </c>
      <c r="F22" s="244">
        <f t="shared" si="9"/>
        <v>533.1578947368422</v>
      </c>
      <c r="G22" s="244">
        <f t="shared" si="9"/>
        <v>355.22544020230066</v>
      </c>
      <c r="H22" s="244">
        <f t="shared" si="9"/>
        <v>350.22544020230066</v>
      </c>
      <c r="I22" s="244">
        <f t="shared" si="9"/>
        <v>262.46702525662215</v>
      </c>
      <c r="J22" s="244">
        <f t="shared" si="9"/>
        <v>194.13592643863274</v>
      </c>
      <c r="K22" s="244">
        <f t="shared" si="9"/>
        <v>416.58974968970495</v>
      </c>
      <c r="L22" s="244">
        <f t="shared" si="9"/>
        <v>351.22092840444139</v>
      </c>
      <c r="M22" s="244">
        <f t="shared" si="9"/>
        <v>295.21019647160693</v>
      </c>
      <c r="N22" s="244">
        <f t="shared" si="9"/>
        <v>211.30533833578255</v>
      </c>
      <c r="O22" s="244">
        <f t="shared" si="9"/>
        <v>195.28694073663769</v>
      </c>
      <c r="P22" s="244">
        <f t="shared" si="9"/>
        <v>187.28540760337557</v>
      </c>
      <c r="Q22" s="244">
        <f t="shared" si="9"/>
        <v>119.27237597064789</v>
      </c>
      <c r="R22" s="244">
        <f t="shared" si="9"/>
        <v>87.266243437599542</v>
      </c>
      <c r="S22" s="244">
        <f t="shared" si="9"/>
        <v>107.27007627075477</v>
      </c>
      <c r="T22" s="244">
        <f t="shared" si="9"/>
        <v>55.260110904551311</v>
      </c>
      <c r="U22" s="244">
        <f t="shared" si="9"/>
        <v>75.260110904551254</v>
      </c>
      <c r="V22" s="244">
        <f t="shared" si="9"/>
        <v>95.260110904551254</v>
      </c>
      <c r="W22" s="244">
        <f t="shared" si="9"/>
        <v>55.260110904551311</v>
      </c>
      <c r="DA22" s="84"/>
    </row>
    <row r="23" spans="1:105" ht="12" customHeight="1" x14ac:dyDescent="0.3">
      <c r="A23" s="4"/>
      <c r="B23" s="245"/>
      <c r="C23" s="245"/>
      <c r="D23" s="245"/>
      <c r="E23" s="245"/>
      <c r="F23" s="245"/>
      <c r="G23" s="245"/>
      <c r="H23" s="245"/>
      <c r="I23" s="245"/>
      <c r="J23" s="245"/>
      <c r="K23" s="245"/>
      <c r="L23" s="245"/>
      <c r="M23" s="245"/>
      <c r="N23" s="245"/>
      <c r="O23" s="245"/>
      <c r="P23" s="245"/>
      <c r="Q23" s="245"/>
      <c r="R23" s="245"/>
      <c r="S23" s="245"/>
      <c r="T23" s="245"/>
      <c r="U23" s="245"/>
      <c r="V23" s="245"/>
      <c r="W23" s="245"/>
    </row>
    <row r="24" spans="1:105" ht="12" customHeight="1" x14ac:dyDescent="0.3">
      <c r="A24" s="30" t="s">
        <v>67</v>
      </c>
      <c r="B24" s="205"/>
      <c r="C24" s="205"/>
      <c r="D24" s="205"/>
      <c r="E24" s="205"/>
      <c r="F24" s="205"/>
      <c r="G24" s="205"/>
      <c r="H24" s="205"/>
      <c r="I24" s="205"/>
      <c r="J24" s="205"/>
      <c r="K24" s="205"/>
      <c r="L24" s="205"/>
      <c r="M24" s="205"/>
      <c r="N24" s="205"/>
      <c r="O24" s="205"/>
      <c r="P24" s="205"/>
      <c r="Q24" s="205"/>
      <c r="R24" s="205"/>
      <c r="S24" s="205"/>
      <c r="T24" s="205"/>
      <c r="U24" s="205"/>
      <c r="V24" s="205"/>
      <c r="W24" s="205"/>
      <c r="DA24" s="112"/>
    </row>
    <row r="25" spans="1:105" ht="12" customHeight="1" x14ac:dyDescent="0.3">
      <c r="A25" s="31" t="s">
        <v>68</v>
      </c>
      <c r="B25" s="212">
        <v>157.5513977796943</v>
      </c>
      <c r="C25" s="212">
        <v>162.87719491538459</v>
      </c>
      <c r="D25" s="212">
        <v>110.54084862930149</v>
      </c>
      <c r="E25" s="212">
        <v>105.4773383206698</v>
      </c>
      <c r="F25" s="212">
        <v>105.276505687146</v>
      </c>
      <c r="G25" s="212">
        <v>106.501499286529</v>
      </c>
      <c r="H25" s="212">
        <v>106.076222208426</v>
      </c>
      <c r="I25" s="212">
        <v>104.38751077824379</v>
      </c>
      <c r="J25" s="212">
        <v>95.554684605763583</v>
      </c>
      <c r="K25" s="212">
        <v>50.781008208378204</v>
      </c>
      <c r="L25" s="212">
        <v>54.179371006213302</v>
      </c>
      <c r="M25" s="212">
        <v>62.360505091531962</v>
      </c>
      <c r="N25" s="212">
        <v>79.707065108794552</v>
      </c>
      <c r="O25" s="212">
        <v>80.703636999990664</v>
      </c>
      <c r="P25" s="212">
        <v>86.17862479369964</v>
      </c>
      <c r="Q25" s="212">
        <v>83.589001577271446</v>
      </c>
      <c r="R25" s="212">
        <v>87.332429342909592</v>
      </c>
      <c r="S25" s="212">
        <v>91.790526753756012</v>
      </c>
      <c r="T25" s="212">
        <v>97.210906686006155</v>
      </c>
      <c r="U25" s="212">
        <v>90.714310613807356</v>
      </c>
      <c r="V25" s="212">
        <v>86.887832330829397</v>
      </c>
      <c r="W25" s="212">
        <v>90.290700273922113</v>
      </c>
      <c r="DA25" s="109" t="s">
        <v>127</v>
      </c>
    </row>
    <row r="26" spans="1:105" ht="12" customHeight="1" x14ac:dyDescent="0.3">
      <c r="A26" s="24" t="s">
        <v>30</v>
      </c>
      <c r="B26" s="215">
        <f t="shared" ref="B26:W26" si="10">B27+B28</f>
        <v>0.69982803095442814</v>
      </c>
      <c r="C26" s="215">
        <f t="shared" si="10"/>
        <v>0.69982803095442814</v>
      </c>
      <c r="D26" s="215">
        <f t="shared" si="10"/>
        <v>0.69982803095442814</v>
      </c>
      <c r="E26" s="215">
        <f t="shared" si="10"/>
        <v>0</v>
      </c>
      <c r="F26" s="215">
        <f t="shared" si="10"/>
        <v>0</v>
      </c>
      <c r="G26" s="215">
        <f t="shared" si="10"/>
        <v>0</v>
      </c>
      <c r="H26" s="215">
        <f t="shared" si="10"/>
        <v>0</v>
      </c>
      <c r="I26" s="215">
        <f t="shared" si="10"/>
        <v>0</v>
      </c>
      <c r="J26" s="215">
        <f t="shared" si="10"/>
        <v>0</v>
      </c>
      <c r="K26" s="215">
        <f t="shared" si="10"/>
        <v>0</v>
      </c>
      <c r="L26" s="215">
        <f t="shared" si="10"/>
        <v>0</v>
      </c>
      <c r="M26" s="215">
        <f t="shared" si="10"/>
        <v>0</v>
      </c>
      <c r="N26" s="215">
        <f t="shared" si="10"/>
        <v>0</v>
      </c>
      <c r="O26" s="215">
        <f t="shared" si="10"/>
        <v>0</v>
      </c>
      <c r="P26" s="215">
        <f t="shared" si="10"/>
        <v>0</v>
      </c>
      <c r="Q26" s="215">
        <f t="shared" si="10"/>
        <v>0</v>
      </c>
      <c r="R26" s="215">
        <f t="shared" si="10"/>
        <v>0</v>
      </c>
      <c r="S26" s="215">
        <f t="shared" si="10"/>
        <v>0</v>
      </c>
      <c r="T26" s="215">
        <f t="shared" si="10"/>
        <v>0</v>
      </c>
      <c r="U26" s="215">
        <f t="shared" si="10"/>
        <v>0</v>
      </c>
      <c r="V26" s="215">
        <f t="shared" si="10"/>
        <v>0</v>
      </c>
      <c r="W26" s="215">
        <f t="shared" si="10"/>
        <v>0</v>
      </c>
      <c r="DA26" s="85"/>
    </row>
    <row r="27" spans="1:105" ht="12" customHeight="1" x14ac:dyDescent="0.3">
      <c r="A27" s="18" t="s">
        <v>39</v>
      </c>
      <c r="B27" s="206">
        <v>0.69982803095442814</v>
      </c>
      <c r="C27" s="206">
        <v>0.69982803095442814</v>
      </c>
      <c r="D27" s="206">
        <v>0.69982803095442814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128</v>
      </c>
    </row>
    <row r="28" spans="1:105" ht="12" customHeight="1" x14ac:dyDescent="0.3">
      <c r="A28" s="18" t="s">
        <v>40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129</v>
      </c>
    </row>
    <row r="29" spans="1:105" ht="12" customHeight="1" x14ac:dyDescent="0.3">
      <c r="A29" s="14" t="s">
        <v>31</v>
      </c>
      <c r="B29" s="206">
        <f t="shared" ref="B29:W29" si="11">SUM(B30:B34)</f>
        <v>10.465090283748923</v>
      </c>
      <c r="C29" s="206">
        <f t="shared" si="11"/>
        <v>11.563800515907136</v>
      </c>
      <c r="D29" s="206">
        <f t="shared" si="11"/>
        <v>10.465090283748923</v>
      </c>
      <c r="E29" s="206">
        <f t="shared" si="11"/>
        <v>9.3365434221840076</v>
      </c>
      <c r="F29" s="206">
        <f t="shared" si="11"/>
        <v>9.3365434221840076</v>
      </c>
      <c r="G29" s="206">
        <f t="shared" si="11"/>
        <v>5.1292347377472041</v>
      </c>
      <c r="H29" s="206">
        <f t="shared" si="11"/>
        <v>6.2279449699054164</v>
      </c>
      <c r="I29" s="206">
        <f t="shared" si="11"/>
        <v>8.2186586414445397</v>
      </c>
      <c r="J29" s="206">
        <f t="shared" si="11"/>
        <v>4.1033533963886493</v>
      </c>
      <c r="K29" s="206">
        <f t="shared" si="11"/>
        <v>3.0834909716251069</v>
      </c>
      <c r="L29" s="206">
        <f t="shared" si="11"/>
        <v>3.0834909716251069</v>
      </c>
      <c r="M29" s="206">
        <f t="shared" si="11"/>
        <v>2.1185726569217538</v>
      </c>
      <c r="N29" s="206">
        <f t="shared" si="11"/>
        <v>2.1185726569217538</v>
      </c>
      <c r="O29" s="206">
        <f t="shared" si="11"/>
        <v>2.1185726569217538</v>
      </c>
      <c r="P29" s="206">
        <f t="shared" si="11"/>
        <v>2.1185726569217538</v>
      </c>
      <c r="Q29" s="206">
        <f t="shared" si="11"/>
        <v>1.923301805674978</v>
      </c>
      <c r="R29" s="206">
        <f t="shared" si="11"/>
        <v>2.5598452278589856</v>
      </c>
      <c r="S29" s="206">
        <f t="shared" si="11"/>
        <v>2.5161650902837494</v>
      </c>
      <c r="T29" s="206">
        <f t="shared" si="11"/>
        <v>2.348495270851247</v>
      </c>
      <c r="U29" s="206">
        <f t="shared" si="11"/>
        <v>2.1306964746345654</v>
      </c>
      <c r="V29" s="206">
        <f t="shared" si="11"/>
        <v>1.9268271711092002</v>
      </c>
      <c r="W29" s="206">
        <f t="shared" si="11"/>
        <v>3.1160791057609636</v>
      </c>
      <c r="DA29" s="71"/>
    </row>
    <row r="30" spans="1:105" ht="12" customHeight="1" x14ac:dyDescent="0.3">
      <c r="A30" s="18" t="s">
        <v>32</v>
      </c>
      <c r="B30" s="206">
        <v>0</v>
      </c>
      <c r="C30" s="206">
        <v>0</v>
      </c>
      <c r="D30" s="206">
        <v>0</v>
      </c>
      <c r="E30" s="206">
        <v>0</v>
      </c>
      <c r="F30" s="206">
        <v>0</v>
      </c>
      <c r="G30" s="206">
        <v>0</v>
      </c>
      <c r="H30" s="206">
        <v>0</v>
      </c>
      <c r="I30" s="206">
        <v>0</v>
      </c>
      <c r="J30" s="206">
        <v>0</v>
      </c>
      <c r="K30" s="206">
        <v>0</v>
      </c>
      <c r="L30" s="206">
        <v>0</v>
      </c>
      <c r="M30" s="206">
        <v>0</v>
      </c>
      <c r="N30" s="206">
        <v>0</v>
      </c>
      <c r="O30" s="206">
        <v>0</v>
      </c>
      <c r="P30" s="206">
        <v>0</v>
      </c>
      <c r="Q30" s="206">
        <v>0</v>
      </c>
      <c r="R30" s="206">
        <v>0</v>
      </c>
      <c r="S30" s="206">
        <v>0</v>
      </c>
      <c r="T30" s="206">
        <v>0</v>
      </c>
      <c r="U30" s="206">
        <v>0</v>
      </c>
      <c r="V30" s="206">
        <v>0</v>
      </c>
      <c r="W30" s="206">
        <v>0</v>
      </c>
      <c r="DA30" s="71" t="s">
        <v>130</v>
      </c>
    </row>
    <row r="31" spans="1:105" ht="12" customHeight="1" x14ac:dyDescent="0.3">
      <c r="A31" s="18" t="s">
        <v>33</v>
      </c>
      <c r="B31" s="206">
        <v>4.3947549441100593</v>
      </c>
      <c r="C31" s="206">
        <v>5.4934651762682716</v>
      </c>
      <c r="D31" s="206">
        <v>4.3947549441100593</v>
      </c>
      <c r="E31" s="206">
        <v>2.1974204643164228</v>
      </c>
      <c r="F31" s="206">
        <v>2.1974204643164228</v>
      </c>
      <c r="G31" s="206">
        <v>1.098710232158211</v>
      </c>
      <c r="H31" s="206">
        <v>2.1974204643164228</v>
      </c>
      <c r="I31" s="206">
        <v>2.1974204643164228</v>
      </c>
      <c r="J31" s="206">
        <v>1.098710232158211</v>
      </c>
      <c r="K31" s="206">
        <v>1.098710232158211</v>
      </c>
      <c r="L31" s="206">
        <v>1.098710232158211</v>
      </c>
      <c r="M31" s="206">
        <v>1.098710232158211</v>
      </c>
      <c r="N31" s="206">
        <v>1.098710232158211</v>
      </c>
      <c r="O31" s="206">
        <v>1.098710232158211</v>
      </c>
      <c r="P31" s="206">
        <v>1.098710232158211</v>
      </c>
      <c r="Q31" s="206">
        <v>0.68555460017196901</v>
      </c>
      <c r="R31" s="206">
        <v>1.3294067067927771</v>
      </c>
      <c r="S31" s="206">
        <v>1.417282889079966</v>
      </c>
      <c r="T31" s="206">
        <v>0.79217540842648315</v>
      </c>
      <c r="U31" s="206">
        <v>0.833877901977644</v>
      </c>
      <c r="V31" s="206">
        <v>0.85803955288048139</v>
      </c>
      <c r="W31" s="206">
        <v>0.9877042132416165</v>
      </c>
      <c r="DA31" s="71" t="s">
        <v>131</v>
      </c>
    </row>
    <row r="32" spans="1:105" ht="12" customHeight="1" x14ac:dyDescent="0.3">
      <c r="A32" s="18" t="s">
        <v>69</v>
      </c>
      <c r="B32" s="206">
        <v>5.0993981083404982</v>
      </c>
      <c r="C32" s="206">
        <v>5.0993981083404982</v>
      </c>
      <c r="D32" s="206">
        <v>5.0993981083404982</v>
      </c>
      <c r="E32" s="206">
        <v>7.1391229578675839</v>
      </c>
      <c r="F32" s="206">
        <v>7.1391229578675839</v>
      </c>
      <c r="G32" s="206">
        <v>3.0595872742906272</v>
      </c>
      <c r="H32" s="206">
        <v>3.0595872742906272</v>
      </c>
      <c r="I32" s="206">
        <v>4.0794496990541704</v>
      </c>
      <c r="J32" s="206">
        <v>2.0397248495270852</v>
      </c>
      <c r="K32" s="206">
        <v>1.0198624247635431</v>
      </c>
      <c r="L32" s="206">
        <v>1.0198624247635431</v>
      </c>
      <c r="M32" s="206">
        <v>1.0198624247635431</v>
      </c>
      <c r="N32" s="206">
        <v>1.0198624247635431</v>
      </c>
      <c r="O32" s="206">
        <v>1.0198624247635431</v>
      </c>
      <c r="P32" s="206">
        <v>1.0198624247635431</v>
      </c>
      <c r="Q32" s="206">
        <v>1.1412725709372309</v>
      </c>
      <c r="R32" s="206">
        <v>1.1840928632846091</v>
      </c>
      <c r="S32" s="206">
        <v>1.0484092863284611</v>
      </c>
      <c r="T32" s="206">
        <v>1.5155631986242479</v>
      </c>
      <c r="U32" s="206">
        <v>1.266723989681857</v>
      </c>
      <c r="V32" s="206">
        <v>1.0668099742046431</v>
      </c>
      <c r="W32" s="206">
        <v>2.127429062768702</v>
      </c>
      <c r="DA32" s="71" t="s">
        <v>132</v>
      </c>
    </row>
    <row r="33" spans="1:105" ht="12" customHeight="1" x14ac:dyDescent="0.3">
      <c r="A33" s="18" t="s">
        <v>70</v>
      </c>
      <c r="B33" s="206">
        <v>0.97093723129836618</v>
      </c>
      <c r="C33" s="206">
        <v>0.97093723129836618</v>
      </c>
      <c r="D33" s="206">
        <v>0.97093723129836618</v>
      </c>
      <c r="E33" s="206">
        <v>0</v>
      </c>
      <c r="F33" s="206">
        <v>0</v>
      </c>
      <c r="G33" s="206">
        <v>0.97093723129836618</v>
      </c>
      <c r="H33" s="206">
        <v>0.97093723129836618</v>
      </c>
      <c r="I33" s="206">
        <v>1.9417884780739469</v>
      </c>
      <c r="J33" s="206">
        <v>0.96491831470335332</v>
      </c>
      <c r="K33" s="206">
        <v>0.96491831470335332</v>
      </c>
      <c r="L33" s="206">
        <v>0.96491831470335332</v>
      </c>
      <c r="M33" s="206">
        <v>0</v>
      </c>
      <c r="N33" s="206">
        <v>0</v>
      </c>
      <c r="O33" s="206">
        <v>0</v>
      </c>
      <c r="P33" s="206">
        <v>0</v>
      </c>
      <c r="Q33" s="206">
        <v>9.6474634565778164E-2</v>
      </c>
      <c r="R33" s="206">
        <v>4.6345657781599311E-2</v>
      </c>
      <c r="S33" s="206">
        <v>5.0472914875322433E-2</v>
      </c>
      <c r="T33" s="206">
        <v>4.0756663800515902E-2</v>
      </c>
      <c r="U33" s="206">
        <v>3.0094582975064489E-2</v>
      </c>
      <c r="V33" s="206">
        <v>1.9776440240756661E-3</v>
      </c>
      <c r="W33" s="206">
        <v>9.4582975064488384E-4</v>
      </c>
      <c r="DA33" s="71" t="s">
        <v>133</v>
      </c>
    </row>
    <row r="34" spans="1:105" ht="12" customHeight="1" x14ac:dyDescent="0.3">
      <c r="A34" s="18" t="s">
        <v>34</v>
      </c>
      <c r="B34" s="206">
        <v>0</v>
      </c>
      <c r="C34" s="206">
        <v>0</v>
      </c>
      <c r="D34" s="206">
        <v>0</v>
      </c>
      <c r="E34" s="206">
        <v>0</v>
      </c>
      <c r="F34" s="206">
        <v>0</v>
      </c>
      <c r="G34" s="206">
        <v>0</v>
      </c>
      <c r="H34" s="206">
        <v>0</v>
      </c>
      <c r="I34" s="206">
        <v>0</v>
      </c>
      <c r="J34" s="206">
        <v>0</v>
      </c>
      <c r="K34" s="206">
        <v>0</v>
      </c>
      <c r="L34" s="206">
        <v>0</v>
      </c>
      <c r="M34" s="206">
        <v>0</v>
      </c>
      <c r="N34" s="206">
        <v>0</v>
      </c>
      <c r="O34" s="206">
        <v>0</v>
      </c>
      <c r="P34" s="206">
        <v>0</v>
      </c>
      <c r="Q34" s="206">
        <v>0</v>
      </c>
      <c r="R34" s="206">
        <v>0</v>
      </c>
      <c r="S34" s="206">
        <v>0</v>
      </c>
      <c r="T34" s="206">
        <v>0</v>
      </c>
      <c r="U34" s="206">
        <v>0</v>
      </c>
      <c r="V34" s="206">
        <v>0</v>
      </c>
      <c r="W34" s="206">
        <v>0</v>
      </c>
      <c r="DA34" s="71" t="s">
        <v>134</v>
      </c>
    </row>
    <row r="35" spans="1:105" ht="12" customHeight="1" x14ac:dyDescent="0.3">
      <c r="A35" s="14" t="s">
        <v>35</v>
      </c>
      <c r="B35" s="206">
        <f t="shared" ref="B35:W35" si="12">B36+B37</f>
        <v>49.591401547721411</v>
      </c>
      <c r="C35" s="206">
        <f t="shared" si="12"/>
        <v>52.837661220980223</v>
      </c>
      <c r="D35" s="206">
        <f t="shared" si="12"/>
        <v>31.728718830610489</v>
      </c>
      <c r="E35" s="206">
        <f t="shared" si="12"/>
        <v>42.906018916595009</v>
      </c>
      <c r="F35" s="206">
        <f t="shared" si="12"/>
        <v>41.401461736887363</v>
      </c>
      <c r="G35" s="206">
        <f t="shared" si="12"/>
        <v>42.304815133276009</v>
      </c>
      <c r="H35" s="206">
        <f t="shared" si="12"/>
        <v>46.495786758383488</v>
      </c>
      <c r="I35" s="206">
        <f t="shared" si="12"/>
        <v>49.978503869303523</v>
      </c>
      <c r="J35" s="206">
        <f t="shared" si="12"/>
        <v>48.710748065348227</v>
      </c>
      <c r="K35" s="206">
        <f t="shared" si="12"/>
        <v>24.097334479793641</v>
      </c>
      <c r="L35" s="206">
        <f t="shared" si="12"/>
        <v>26.375924333619949</v>
      </c>
      <c r="M35" s="206">
        <f t="shared" si="12"/>
        <v>31.59974204643164</v>
      </c>
      <c r="N35" s="206">
        <f t="shared" si="12"/>
        <v>35.834565778159927</v>
      </c>
      <c r="O35" s="206">
        <f t="shared" si="12"/>
        <v>38.026225279449697</v>
      </c>
      <c r="P35" s="206">
        <f t="shared" si="12"/>
        <v>41.042906276870163</v>
      </c>
      <c r="Q35" s="206">
        <f t="shared" si="12"/>
        <v>39.546775580395533</v>
      </c>
      <c r="R35" s="206">
        <f t="shared" si="12"/>
        <v>42.026225279449697</v>
      </c>
      <c r="S35" s="206">
        <f t="shared" si="12"/>
        <v>45.81023215821152</v>
      </c>
      <c r="T35" s="206">
        <f t="shared" si="12"/>
        <v>47.838693035253662</v>
      </c>
      <c r="U35" s="206">
        <f t="shared" si="12"/>
        <v>45.672055030094583</v>
      </c>
      <c r="V35" s="206">
        <f t="shared" si="12"/>
        <v>44.203009458297508</v>
      </c>
      <c r="W35" s="206">
        <f t="shared" si="12"/>
        <v>44.21917454858125</v>
      </c>
      <c r="DA35" s="71"/>
    </row>
    <row r="36" spans="1:105" ht="12" customHeight="1" x14ac:dyDescent="0.3">
      <c r="A36" s="18" t="s">
        <v>72</v>
      </c>
      <c r="B36" s="206">
        <v>49.591401547721411</v>
      </c>
      <c r="C36" s="206">
        <v>52.837661220980223</v>
      </c>
      <c r="D36" s="206">
        <v>31.728718830610489</v>
      </c>
      <c r="E36" s="206">
        <v>42.906018916595009</v>
      </c>
      <c r="F36" s="206">
        <v>41.401461736887363</v>
      </c>
      <c r="G36" s="206">
        <v>42.304815133276009</v>
      </c>
      <c r="H36" s="206">
        <v>46.495786758383488</v>
      </c>
      <c r="I36" s="206">
        <v>49.978503869303523</v>
      </c>
      <c r="J36" s="206">
        <v>48.710748065348227</v>
      </c>
      <c r="K36" s="206">
        <v>24.097334479793641</v>
      </c>
      <c r="L36" s="206">
        <v>26.375924333619949</v>
      </c>
      <c r="M36" s="206">
        <v>31.59974204643164</v>
      </c>
      <c r="N36" s="206">
        <v>35.834565778159927</v>
      </c>
      <c r="O36" s="206">
        <v>38.026225279449697</v>
      </c>
      <c r="P36" s="206">
        <v>41.042906276870163</v>
      </c>
      <c r="Q36" s="206">
        <v>39.546775580395533</v>
      </c>
      <c r="R36" s="206">
        <v>42.026225279449697</v>
      </c>
      <c r="S36" s="206">
        <v>45.81023215821152</v>
      </c>
      <c r="T36" s="206">
        <v>47.838693035253662</v>
      </c>
      <c r="U36" s="206">
        <v>45.672055030094583</v>
      </c>
      <c r="V36" s="206">
        <v>44.203009458297508</v>
      </c>
      <c r="W36" s="206">
        <v>44.21917454858125</v>
      </c>
      <c r="DA36" s="71" t="s">
        <v>135</v>
      </c>
    </row>
    <row r="37" spans="1:105" ht="12" customHeight="1" x14ac:dyDescent="0.3">
      <c r="A37" s="18" t="s">
        <v>36</v>
      </c>
      <c r="B37" s="206">
        <v>0</v>
      </c>
      <c r="C37" s="206">
        <v>0</v>
      </c>
      <c r="D37" s="206">
        <v>0</v>
      </c>
      <c r="E37" s="206">
        <v>0</v>
      </c>
      <c r="F37" s="206">
        <v>0</v>
      </c>
      <c r="G37" s="206">
        <v>0</v>
      </c>
      <c r="H37" s="206">
        <v>0</v>
      </c>
      <c r="I37" s="206">
        <v>0</v>
      </c>
      <c r="J37" s="206">
        <v>0</v>
      </c>
      <c r="K37" s="206">
        <v>0</v>
      </c>
      <c r="L37" s="206">
        <v>0</v>
      </c>
      <c r="M37" s="206">
        <v>0</v>
      </c>
      <c r="N37" s="206">
        <v>0</v>
      </c>
      <c r="O37" s="206">
        <v>0</v>
      </c>
      <c r="P37" s="206">
        <v>0</v>
      </c>
      <c r="Q37" s="206">
        <v>0</v>
      </c>
      <c r="R37" s="206">
        <v>0</v>
      </c>
      <c r="S37" s="206">
        <v>0</v>
      </c>
      <c r="T37" s="206">
        <v>0</v>
      </c>
      <c r="U37" s="206">
        <v>0</v>
      </c>
      <c r="V37" s="206">
        <v>0</v>
      </c>
      <c r="W37" s="206">
        <v>0</v>
      </c>
      <c r="DA37" s="71" t="s">
        <v>136</v>
      </c>
    </row>
    <row r="38" spans="1:105" ht="12" customHeight="1" x14ac:dyDescent="0.3">
      <c r="A38" s="14" t="s">
        <v>37</v>
      </c>
      <c r="B38" s="206">
        <f t="shared" ref="B38:W38" si="13">B39+B40+B41+B42+B43+B44</f>
        <v>1.1659291640451348</v>
      </c>
      <c r="C38" s="206">
        <f t="shared" si="13"/>
        <v>1.2248303410079517</v>
      </c>
      <c r="D38" s="206">
        <f t="shared" si="13"/>
        <v>0.91367752010115644</v>
      </c>
      <c r="E38" s="206">
        <f t="shared" si="13"/>
        <v>0.87501673855460971</v>
      </c>
      <c r="F38" s="206">
        <f t="shared" si="13"/>
        <v>0.86506974561549776</v>
      </c>
      <c r="G38" s="206">
        <f t="shared" si="13"/>
        <v>0.89891975084539577</v>
      </c>
      <c r="H38" s="206">
        <f t="shared" si="13"/>
        <v>0.98791610352489467</v>
      </c>
      <c r="I38" s="206">
        <f t="shared" si="13"/>
        <v>1.0866509330159506</v>
      </c>
      <c r="J38" s="206">
        <f t="shared" si="13"/>
        <v>1.2816837459183694</v>
      </c>
      <c r="K38" s="206">
        <f t="shared" si="13"/>
        <v>0.88118017742377097</v>
      </c>
      <c r="L38" s="206">
        <f t="shared" si="13"/>
        <v>0.98341227878424875</v>
      </c>
      <c r="M38" s="206">
        <f t="shared" si="13"/>
        <v>1.0459737071811586</v>
      </c>
      <c r="N38" s="206">
        <f t="shared" si="13"/>
        <v>1.3125681182528381</v>
      </c>
      <c r="O38" s="206">
        <f t="shared" si="13"/>
        <v>1.4788734574283349</v>
      </c>
      <c r="P38" s="206">
        <f t="shared" si="13"/>
        <v>1.6776789639490157</v>
      </c>
      <c r="Q38" s="206">
        <f t="shared" si="13"/>
        <v>1.7422259968759175</v>
      </c>
      <c r="R38" s="206">
        <f t="shared" si="13"/>
        <v>1.8375884142767533</v>
      </c>
      <c r="S38" s="206">
        <f t="shared" si="13"/>
        <v>1.8675688861721744</v>
      </c>
      <c r="T38" s="206">
        <f t="shared" si="13"/>
        <v>2.098352945679423</v>
      </c>
      <c r="U38" s="206">
        <f t="shared" si="13"/>
        <v>2.1557551537901558</v>
      </c>
      <c r="V38" s="206">
        <f t="shared" si="13"/>
        <v>2.21551934716646</v>
      </c>
      <c r="W38" s="206">
        <f t="shared" si="13"/>
        <v>2.3572522945584189</v>
      </c>
      <c r="DA38" s="71"/>
    </row>
    <row r="39" spans="1:105" ht="12" customHeight="1" x14ac:dyDescent="0.3">
      <c r="A39" s="18" t="s">
        <v>73</v>
      </c>
      <c r="B39" s="206">
        <v>2.3903697334479789E-2</v>
      </c>
      <c r="C39" s="206">
        <v>4.7807394668959578E-2</v>
      </c>
      <c r="D39" s="206">
        <v>4.7807394668959578E-2</v>
      </c>
      <c r="E39" s="206">
        <v>4.7807394668959578E-2</v>
      </c>
      <c r="F39" s="206">
        <v>4.7807394668959578E-2</v>
      </c>
      <c r="G39" s="206">
        <v>0</v>
      </c>
      <c r="H39" s="206">
        <v>0</v>
      </c>
      <c r="I39" s="206">
        <v>4.7807394668959592E-2</v>
      </c>
      <c r="J39" s="206">
        <v>0.21496130696474641</v>
      </c>
      <c r="K39" s="206">
        <v>0.19105760963026661</v>
      </c>
      <c r="L39" s="206">
        <v>0.2256233877901978</v>
      </c>
      <c r="M39" s="206">
        <v>0.12527944969905419</v>
      </c>
      <c r="N39" s="206">
        <v>1.6337059329320719E-3</v>
      </c>
      <c r="O39" s="206">
        <v>6.1908856405846939E-3</v>
      </c>
      <c r="P39" s="206">
        <v>9.630266552020636E-3</v>
      </c>
      <c r="Q39" s="206">
        <v>3.3533963886500429E-2</v>
      </c>
      <c r="R39" s="206">
        <v>1.3757523645743759E-3</v>
      </c>
      <c r="S39" s="206">
        <v>1.3757523645743759E-3</v>
      </c>
      <c r="T39" s="206">
        <v>0</v>
      </c>
      <c r="U39" s="206">
        <v>0</v>
      </c>
      <c r="V39" s="206">
        <v>0</v>
      </c>
      <c r="W39" s="206">
        <v>0</v>
      </c>
      <c r="DA39" s="71" t="s">
        <v>137</v>
      </c>
    </row>
    <row r="40" spans="1:105" ht="12" customHeight="1" x14ac:dyDescent="0.3">
      <c r="A40" s="18" t="s">
        <v>74</v>
      </c>
      <c r="B40" s="206">
        <v>0</v>
      </c>
      <c r="C40" s="206">
        <v>0</v>
      </c>
      <c r="D40" s="206">
        <v>0</v>
      </c>
      <c r="E40" s="206">
        <v>0</v>
      </c>
      <c r="F40" s="206">
        <v>0</v>
      </c>
      <c r="G40" s="206">
        <v>0</v>
      </c>
      <c r="H40" s="206">
        <v>0</v>
      </c>
      <c r="I40" s="206">
        <v>0</v>
      </c>
      <c r="J40" s="206">
        <v>0</v>
      </c>
      <c r="K40" s="206">
        <v>0</v>
      </c>
      <c r="L40" s="206">
        <v>0</v>
      </c>
      <c r="M40" s="206">
        <v>0</v>
      </c>
      <c r="N40" s="206">
        <v>0</v>
      </c>
      <c r="O40" s="206">
        <v>0</v>
      </c>
      <c r="P40" s="206">
        <v>0</v>
      </c>
      <c r="Q40" s="206">
        <v>0</v>
      </c>
      <c r="R40" s="206">
        <v>0</v>
      </c>
      <c r="S40" s="206">
        <v>0</v>
      </c>
      <c r="T40" s="206">
        <v>0</v>
      </c>
      <c r="U40" s="206">
        <v>0</v>
      </c>
      <c r="V40" s="206">
        <v>0</v>
      </c>
      <c r="W40" s="206">
        <v>0</v>
      </c>
      <c r="DA40" s="71" t="s">
        <v>138</v>
      </c>
    </row>
    <row r="41" spans="1:105" ht="12" customHeight="1" x14ac:dyDescent="0.3">
      <c r="A41" s="18" t="s">
        <v>75</v>
      </c>
      <c r="B41" s="206">
        <v>0</v>
      </c>
      <c r="C41" s="206">
        <v>0</v>
      </c>
      <c r="D41" s="206">
        <v>0</v>
      </c>
      <c r="E41" s="206">
        <v>0</v>
      </c>
      <c r="F41" s="206">
        <v>0</v>
      </c>
      <c r="G41" s="206">
        <v>0</v>
      </c>
      <c r="H41" s="206">
        <v>0</v>
      </c>
      <c r="I41" s="206">
        <v>0</v>
      </c>
      <c r="J41" s="206">
        <v>0</v>
      </c>
      <c r="K41" s="206">
        <v>0</v>
      </c>
      <c r="L41" s="206">
        <v>0</v>
      </c>
      <c r="M41" s="206">
        <v>0</v>
      </c>
      <c r="N41" s="206">
        <v>0</v>
      </c>
      <c r="O41" s="206">
        <v>0</v>
      </c>
      <c r="P41" s="206">
        <v>0</v>
      </c>
      <c r="Q41" s="206">
        <v>0</v>
      </c>
      <c r="R41" s="206">
        <v>0</v>
      </c>
      <c r="S41" s="206">
        <v>0</v>
      </c>
      <c r="T41" s="206">
        <v>0</v>
      </c>
      <c r="U41" s="206">
        <v>0</v>
      </c>
      <c r="V41" s="206">
        <v>0</v>
      </c>
      <c r="W41" s="206">
        <v>0</v>
      </c>
      <c r="DA41" s="71" t="s">
        <v>139</v>
      </c>
    </row>
    <row r="42" spans="1:105" ht="12" customHeight="1" x14ac:dyDescent="0.3">
      <c r="A42" s="18" t="s">
        <v>76</v>
      </c>
      <c r="B42" s="206">
        <v>0</v>
      </c>
      <c r="C42" s="206">
        <v>0</v>
      </c>
      <c r="D42" s="206">
        <v>0</v>
      </c>
      <c r="E42" s="206">
        <v>0</v>
      </c>
      <c r="F42" s="206">
        <v>0</v>
      </c>
      <c r="G42" s="206">
        <v>0</v>
      </c>
      <c r="H42" s="206">
        <v>0</v>
      </c>
      <c r="I42" s="206">
        <v>0</v>
      </c>
      <c r="J42" s="206">
        <v>0</v>
      </c>
      <c r="K42" s="206">
        <v>0</v>
      </c>
      <c r="L42" s="206">
        <v>0</v>
      </c>
      <c r="M42" s="206">
        <v>0</v>
      </c>
      <c r="N42" s="206">
        <v>0</v>
      </c>
      <c r="O42" s="206">
        <v>0</v>
      </c>
      <c r="P42" s="206">
        <v>0</v>
      </c>
      <c r="Q42" s="206">
        <v>0</v>
      </c>
      <c r="R42" s="206">
        <v>0</v>
      </c>
      <c r="S42" s="206">
        <v>0</v>
      </c>
      <c r="T42" s="206">
        <v>0</v>
      </c>
      <c r="U42" s="206">
        <v>0</v>
      </c>
      <c r="V42" s="206">
        <v>0</v>
      </c>
      <c r="W42" s="206">
        <v>0</v>
      </c>
      <c r="DA42" s="71" t="s">
        <v>140</v>
      </c>
    </row>
    <row r="43" spans="1:105" ht="12" customHeight="1" x14ac:dyDescent="0.3">
      <c r="A43" s="18" t="s">
        <v>77</v>
      </c>
      <c r="B43" s="206">
        <v>0</v>
      </c>
      <c r="C43" s="206">
        <v>0</v>
      </c>
      <c r="D43" s="206">
        <v>0</v>
      </c>
      <c r="E43" s="206">
        <v>0</v>
      </c>
      <c r="F43" s="206">
        <v>0</v>
      </c>
      <c r="G43" s="206">
        <v>0</v>
      </c>
      <c r="H43" s="206">
        <v>0</v>
      </c>
      <c r="I43" s="206">
        <v>0</v>
      </c>
      <c r="J43" s="206">
        <v>0</v>
      </c>
      <c r="K43" s="206">
        <v>0</v>
      </c>
      <c r="L43" s="206">
        <v>0</v>
      </c>
      <c r="M43" s="206">
        <v>0</v>
      </c>
      <c r="N43" s="206">
        <v>0</v>
      </c>
      <c r="O43" s="206">
        <v>0</v>
      </c>
      <c r="P43" s="206">
        <v>0</v>
      </c>
      <c r="Q43" s="206">
        <v>0</v>
      </c>
      <c r="R43" s="206">
        <v>0</v>
      </c>
      <c r="S43" s="206">
        <v>0</v>
      </c>
      <c r="T43" s="206">
        <v>0</v>
      </c>
      <c r="U43" s="206">
        <v>0</v>
      </c>
      <c r="V43" s="206">
        <v>0</v>
      </c>
      <c r="W43" s="206">
        <v>0</v>
      </c>
      <c r="DA43" s="71" t="s">
        <v>141</v>
      </c>
    </row>
    <row r="44" spans="1:105" ht="12" customHeight="1" x14ac:dyDescent="0.3">
      <c r="A44" s="18" t="s">
        <v>78</v>
      </c>
      <c r="B44" s="206">
        <v>1.1420254667106551</v>
      </c>
      <c r="C44" s="206">
        <v>1.1770229463389921</v>
      </c>
      <c r="D44" s="206">
        <v>0.86587012543219688</v>
      </c>
      <c r="E44" s="206">
        <v>0.82720934388565015</v>
      </c>
      <c r="F44" s="206">
        <v>0.81726235094653821</v>
      </c>
      <c r="G44" s="206">
        <v>0.89891975084539577</v>
      </c>
      <c r="H44" s="206">
        <v>0.98791610352489467</v>
      </c>
      <c r="I44" s="206">
        <v>1.0388435383469909</v>
      </c>
      <c r="J44" s="206">
        <v>1.066722438953623</v>
      </c>
      <c r="K44" s="206">
        <v>0.69012256779350434</v>
      </c>
      <c r="L44" s="206">
        <v>0.757788890994051</v>
      </c>
      <c r="M44" s="206">
        <v>0.92069425748210443</v>
      </c>
      <c r="N44" s="206">
        <v>1.310934412319906</v>
      </c>
      <c r="O44" s="206">
        <v>1.4726825717877501</v>
      </c>
      <c r="P44" s="206">
        <v>1.668048697396995</v>
      </c>
      <c r="Q44" s="206">
        <v>1.7086920329894171</v>
      </c>
      <c r="R44" s="206">
        <v>1.836212661912179</v>
      </c>
      <c r="S44" s="206">
        <v>1.8661931338076001</v>
      </c>
      <c r="T44" s="206">
        <v>2.098352945679423</v>
      </c>
      <c r="U44" s="206">
        <v>2.1557551537901558</v>
      </c>
      <c r="V44" s="206">
        <v>2.21551934716646</v>
      </c>
      <c r="W44" s="206">
        <v>2.3572522945584189</v>
      </c>
      <c r="DA44" s="71" t="s">
        <v>142</v>
      </c>
    </row>
    <row r="45" spans="1:105" ht="12" customHeight="1" x14ac:dyDescent="0.3">
      <c r="A45" s="14" t="s">
        <v>79</v>
      </c>
      <c r="B45" s="206">
        <v>15.40558899398108</v>
      </c>
      <c r="C45" s="206">
        <v>15.8116079105761</v>
      </c>
      <c r="D45" s="206">
        <v>11.27351676698194</v>
      </c>
      <c r="E45" s="206">
        <v>9.1955288048151331</v>
      </c>
      <c r="F45" s="206">
        <v>8.7895098882201186</v>
      </c>
      <c r="G45" s="206">
        <v>8.8134135855545992</v>
      </c>
      <c r="H45" s="206">
        <v>7.7386070507308684</v>
      </c>
      <c r="I45" s="206">
        <v>6.066723989681857</v>
      </c>
      <c r="J45" s="206">
        <v>5.5173688736027513</v>
      </c>
      <c r="K45" s="206">
        <v>3.2005159071367149</v>
      </c>
      <c r="L45" s="206">
        <v>3.272226999140154</v>
      </c>
      <c r="M45" s="206">
        <v>3.6065348237317281</v>
      </c>
      <c r="N45" s="206">
        <v>5.8755803955288046</v>
      </c>
      <c r="O45" s="206">
        <v>4.9441100601891659</v>
      </c>
      <c r="P45" s="206">
        <v>3.6782459157351668</v>
      </c>
      <c r="Q45" s="206">
        <v>2.9902837489251932</v>
      </c>
      <c r="R45" s="206">
        <v>4.1465176268271708</v>
      </c>
      <c r="S45" s="206">
        <v>4.2771281169389512</v>
      </c>
      <c r="T45" s="206">
        <v>4.3992261392949263</v>
      </c>
      <c r="U45" s="206">
        <v>4.0601891659501286</v>
      </c>
      <c r="V45" s="206">
        <v>4.1353396388650054</v>
      </c>
      <c r="W45" s="206">
        <v>4.3625967325881341</v>
      </c>
      <c r="DA45" s="71" t="s">
        <v>143</v>
      </c>
    </row>
    <row r="46" spans="1:105" ht="12" customHeight="1" x14ac:dyDescent="0.3">
      <c r="A46" s="21" t="s">
        <v>38</v>
      </c>
      <c r="B46" s="209">
        <v>80.223559759243329</v>
      </c>
      <c r="C46" s="209">
        <v>80.739466895958728</v>
      </c>
      <c r="D46" s="209">
        <v>55.460017196904552</v>
      </c>
      <c r="E46" s="209">
        <v>43.164230438521074</v>
      </c>
      <c r="F46" s="209">
        <v>44.883920894239033</v>
      </c>
      <c r="G46" s="209">
        <v>49.355116079105763</v>
      </c>
      <c r="H46" s="209">
        <v>44.625967325881341</v>
      </c>
      <c r="I46" s="209">
        <v>39.036973344797943</v>
      </c>
      <c r="J46" s="209">
        <v>35.941530524505588</v>
      </c>
      <c r="K46" s="209">
        <v>19.518486672398971</v>
      </c>
      <c r="L46" s="209">
        <v>20.464316423043851</v>
      </c>
      <c r="M46" s="209">
        <v>23.98968185726569</v>
      </c>
      <c r="N46" s="209">
        <v>34.565778159931213</v>
      </c>
      <c r="O46" s="209">
        <v>34.135855546001707</v>
      </c>
      <c r="P46" s="209">
        <v>37.661220980223547</v>
      </c>
      <c r="Q46" s="209">
        <v>37.386414445399822</v>
      </c>
      <c r="R46" s="209">
        <v>36.762252794496987</v>
      </c>
      <c r="S46" s="209">
        <v>37.31943250214961</v>
      </c>
      <c r="T46" s="209">
        <v>40.526139294926907</v>
      </c>
      <c r="U46" s="209">
        <v>36.695614789337917</v>
      </c>
      <c r="V46" s="209">
        <v>34.407136715391218</v>
      </c>
      <c r="W46" s="209">
        <v>36.235597592433358</v>
      </c>
      <c r="DA46" s="86" t="s">
        <v>144</v>
      </c>
    </row>
    <row r="47" spans="1:105" ht="12" customHeight="1" x14ac:dyDescent="0.3">
      <c r="A47" s="31" t="s">
        <v>145</v>
      </c>
      <c r="B47" s="212">
        <f t="shared" ref="B47:W47" si="14">SUM(B48:B49)</f>
        <v>157.5513977796943</v>
      </c>
      <c r="C47" s="212">
        <f t="shared" si="14"/>
        <v>162.87719491538459</v>
      </c>
      <c r="D47" s="212">
        <f t="shared" si="14"/>
        <v>110.54084862930149</v>
      </c>
      <c r="E47" s="212">
        <f t="shared" si="14"/>
        <v>105.4773383206698</v>
      </c>
      <c r="F47" s="212">
        <f t="shared" si="14"/>
        <v>105.276505687146</v>
      </c>
      <c r="G47" s="212">
        <f t="shared" si="14"/>
        <v>106.501499286529</v>
      </c>
      <c r="H47" s="212">
        <f t="shared" si="14"/>
        <v>106.076222208426</v>
      </c>
      <c r="I47" s="212">
        <f t="shared" si="14"/>
        <v>104.38751077824379</v>
      </c>
      <c r="J47" s="212">
        <f t="shared" si="14"/>
        <v>95.554684605763583</v>
      </c>
      <c r="K47" s="212">
        <f t="shared" si="14"/>
        <v>50.781008208378211</v>
      </c>
      <c r="L47" s="212">
        <f t="shared" si="14"/>
        <v>54.179371006213287</v>
      </c>
      <c r="M47" s="212">
        <f t="shared" si="14"/>
        <v>62.360505091531962</v>
      </c>
      <c r="N47" s="212">
        <f t="shared" si="14"/>
        <v>79.707065108794552</v>
      </c>
      <c r="O47" s="212">
        <f t="shared" si="14"/>
        <v>80.703636999990664</v>
      </c>
      <c r="P47" s="212">
        <f t="shared" si="14"/>
        <v>86.178624793699655</v>
      </c>
      <c r="Q47" s="212">
        <f t="shared" si="14"/>
        <v>83.589001577271432</v>
      </c>
      <c r="R47" s="212">
        <f t="shared" si="14"/>
        <v>87.332429342909592</v>
      </c>
      <c r="S47" s="212">
        <f t="shared" si="14"/>
        <v>91.790526753756012</v>
      </c>
      <c r="T47" s="212">
        <f t="shared" si="14"/>
        <v>97.210906686006126</v>
      </c>
      <c r="U47" s="212">
        <f t="shared" si="14"/>
        <v>90.714310613807314</v>
      </c>
      <c r="V47" s="212">
        <f t="shared" si="14"/>
        <v>86.887832330829397</v>
      </c>
      <c r="W47" s="212">
        <f t="shared" si="14"/>
        <v>90.290700273922084</v>
      </c>
      <c r="DA47" s="109"/>
    </row>
    <row r="48" spans="1:105" ht="12" customHeight="1" x14ac:dyDescent="0.3">
      <c r="A48" s="51" t="s">
        <v>41</v>
      </c>
      <c r="B48" s="243">
        <f>ISI_fec!B5</f>
        <v>0</v>
      </c>
      <c r="C48" s="243">
        <f>ISI_fec!C5</f>
        <v>0</v>
      </c>
      <c r="D48" s="243">
        <f>ISI_fec!D5</f>
        <v>0</v>
      </c>
      <c r="E48" s="243">
        <f>ISI_fec!E5</f>
        <v>0</v>
      </c>
      <c r="F48" s="243">
        <f>ISI_fec!F5</f>
        <v>0</v>
      </c>
      <c r="G48" s="243">
        <f>ISI_fec!G5</f>
        <v>0</v>
      </c>
      <c r="H48" s="243">
        <f>ISI_fec!H5</f>
        <v>0</v>
      </c>
      <c r="I48" s="243">
        <f>ISI_fec!I5</f>
        <v>0</v>
      </c>
      <c r="J48" s="243">
        <f>ISI_fec!J5</f>
        <v>0</v>
      </c>
      <c r="K48" s="243">
        <f>ISI_fec!K5</f>
        <v>0</v>
      </c>
      <c r="L48" s="243">
        <f>ISI_fec!L5</f>
        <v>0</v>
      </c>
      <c r="M48" s="243">
        <f>ISI_fec!M5</f>
        <v>0</v>
      </c>
      <c r="N48" s="243">
        <f>ISI_fec!N5</f>
        <v>0</v>
      </c>
      <c r="O48" s="243">
        <f>ISI_fec!O5</f>
        <v>0</v>
      </c>
      <c r="P48" s="243">
        <f>ISI_fec!P5</f>
        <v>0</v>
      </c>
      <c r="Q48" s="243">
        <f>ISI_fec!Q5</f>
        <v>0</v>
      </c>
      <c r="R48" s="243">
        <f>ISI_fec!R5</f>
        <v>0</v>
      </c>
      <c r="S48" s="243">
        <f>ISI_fec!S5</f>
        <v>0</v>
      </c>
      <c r="T48" s="243">
        <f>ISI_fec!T5</f>
        <v>0</v>
      </c>
      <c r="U48" s="243">
        <f>ISI_fec!U5</f>
        <v>0</v>
      </c>
      <c r="V48" s="243">
        <f>ISI_fec!V5</f>
        <v>0</v>
      </c>
      <c r="W48" s="243">
        <f>ISI_fec!W5</f>
        <v>0</v>
      </c>
      <c r="DA48" s="83"/>
    </row>
    <row r="49" spans="1:105" ht="12" customHeight="1" x14ac:dyDescent="0.3">
      <c r="A49" s="52" t="s">
        <v>42</v>
      </c>
      <c r="B49" s="244">
        <f>ISI_fec!B54</f>
        <v>157.5513977796943</v>
      </c>
      <c r="C49" s="244">
        <f>ISI_fec!C54</f>
        <v>162.87719491538459</v>
      </c>
      <c r="D49" s="244">
        <f>ISI_fec!D54</f>
        <v>110.54084862930149</v>
      </c>
      <c r="E49" s="244">
        <f>ISI_fec!E54</f>
        <v>105.4773383206698</v>
      </c>
      <c r="F49" s="244">
        <f>ISI_fec!F54</f>
        <v>105.276505687146</v>
      </c>
      <c r="G49" s="244">
        <f>ISI_fec!G54</f>
        <v>106.501499286529</v>
      </c>
      <c r="H49" s="244">
        <f>ISI_fec!H54</f>
        <v>106.076222208426</v>
      </c>
      <c r="I49" s="244">
        <f>ISI_fec!I54</f>
        <v>104.38751077824379</v>
      </c>
      <c r="J49" s="244">
        <f>ISI_fec!J54</f>
        <v>95.554684605763583</v>
      </c>
      <c r="K49" s="244">
        <f>ISI_fec!K54</f>
        <v>50.781008208378211</v>
      </c>
      <c r="L49" s="244">
        <f>ISI_fec!L54</f>
        <v>54.179371006213287</v>
      </c>
      <c r="M49" s="244">
        <f>ISI_fec!M54</f>
        <v>62.360505091531962</v>
      </c>
      <c r="N49" s="244">
        <f>ISI_fec!N54</f>
        <v>79.707065108794552</v>
      </c>
      <c r="O49" s="244">
        <f>ISI_fec!O54</f>
        <v>80.703636999990664</v>
      </c>
      <c r="P49" s="244">
        <f>ISI_fec!P54</f>
        <v>86.178624793699655</v>
      </c>
      <c r="Q49" s="244">
        <f>ISI_fec!Q54</f>
        <v>83.589001577271432</v>
      </c>
      <c r="R49" s="244">
        <f>ISI_fec!R54</f>
        <v>87.332429342909592</v>
      </c>
      <c r="S49" s="244">
        <f>ISI_fec!S54</f>
        <v>91.790526753756012</v>
      </c>
      <c r="T49" s="244">
        <f>ISI_fec!T54</f>
        <v>97.210906686006126</v>
      </c>
      <c r="U49" s="244">
        <f>ISI_fec!U54</f>
        <v>90.714310613807314</v>
      </c>
      <c r="V49" s="244">
        <f>ISI_fec!V54</f>
        <v>86.887832330829397</v>
      </c>
      <c r="W49" s="244">
        <f>ISI_fec!W54</f>
        <v>90.290700273922084</v>
      </c>
      <c r="DA49" s="84"/>
    </row>
    <row r="50" spans="1:105" ht="12" customHeight="1" x14ac:dyDescent="0.3">
      <c r="A50" s="3"/>
      <c r="B50" s="250"/>
      <c r="C50" s="250"/>
      <c r="D50" s="250"/>
      <c r="E50" s="250"/>
      <c r="F50" s="250"/>
      <c r="G50" s="250"/>
      <c r="H50" s="250"/>
      <c r="I50" s="250"/>
      <c r="J50" s="250"/>
      <c r="K50" s="250"/>
      <c r="L50" s="250"/>
      <c r="M50" s="250"/>
      <c r="N50" s="250"/>
      <c r="O50" s="250"/>
      <c r="P50" s="250"/>
      <c r="Q50" s="250"/>
      <c r="R50" s="250"/>
      <c r="S50" s="250"/>
      <c r="T50" s="250"/>
      <c r="U50" s="250"/>
      <c r="V50" s="250"/>
      <c r="W50" s="250"/>
      <c r="DA50" s="87"/>
    </row>
    <row r="51" spans="1:105" ht="12" customHeight="1" x14ac:dyDescent="0.3">
      <c r="A51" s="30" t="s">
        <v>85</v>
      </c>
      <c r="B51" s="205">
        <f t="shared" ref="B51:W51" si="15">B52+B53</f>
        <v>190.91841508012618</v>
      </c>
      <c r="C51" s="205">
        <f t="shared" si="15"/>
        <v>207.73484857743415</v>
      </c>
      <c r="D51" s="205">
        <f t="shared" si="15"/>
        <v>108.31976455764692</v>
      </c>
      <c r="E51" s="205">
        <f t="shared" si="15"/>
        <v>128.81420529236581</v>
      </c>
      <c r="F51" s="205">
        <f t="shared" si="15"/>
        <v>125.28052232725031</v>
      </c>
      <c r="G51" s="205">
        <f t="shared" si="15"/>
        <v>131.08250424005476</v>
      </c>
      <c r="H51" s="205">
        <f t="shared" si="15"/>
        <v>127.65288707992229</v>
      </c>
      <c r="I51" s="205">
        <f t="shared" si="15"/>
        <v>142.14323951945596</v>
      </c>
      <c r="J51" s="205">
        <f t="shared" si="15"/>
        <v>127.09937160940032</v>
      </c>
      <c r="K51" s="205">
        <f t="shared" si="15"/>
        <v>66.123205193206715</v>
      </c>
      <c r="L51" s="205">
        <f t="shared" si="15"/>
        <v>71.475131099131218</v>
      </c>
      <c r="M51" s="205">
        <f t="shared" si="15"/>
        <v>80.454728082216306</v>
      </c>
      <c r="N51" s="205">
        <f t="shared" si="15"/>
        <v>90.234732600697384</v>
      </c>
      <c r="O51" s="205">
        <f t="shared" si="15"/>
        <v>95.382491040965036</v>
      </c>
      <c r="P51" s="205">
        <f t="shared" si="15"/>
        <v>102.46805568061488</v>
      </c>
      <c r="Q51" s="205">
        <f t="shared" si="15"/>
        <v>98.567945690968159</v>
      </c>
      <c r="R51" s="205">
        <f t="shared" si="15"/>
        <v>106.049259257252</v>
      </c>
      <c r="S51" s="205">
        <f t="shared" si="15"/>
        <v>114.76160073497151</v>
      </c>
      <c r="T51" s="205">
        <f t="shared" si="15"/>
        <v>119.29008564090532</v>
      </c>
      <c r="U51" s="205">
        <f t="shared" si="15"/>
        <v>113.50471536105715</v>
      </c>
      <c r="V51" s="205">
        <f t="shared" si="15"/>
        <v>109.40672844117775</v>
      </c>
      <c r="W51" s="205">
        <f t="shared" si="15"/>
        <v>113.07439512064559</v>
      </c>
      <c r="DA51" s="112"/>
    </row>
    <row r="52" spans="1:105" ht="12" customHeight="1" x14ac:dyDescent="0.3">
      <c r="A52" s="24" t="s">
        <v>146</v>
      </c>
      <c r="B52" s="215">
        <f>(ISI_emi!B5-ISI_emi!B52)+(ISI_emi!B54-ISI_emi!B96)</f>
        <v>150.19241508012618</v>
      </c>
      <c r="C52" s="215">
        <f>(ISI_emi!C5-ISI_emi!C52)+(ISI_emi!C54-ISI_emi!C96)</f>
        <v>160.80284857743413</v>
      </c>
      <c r="D52" s="215">
        <f>(ISI_emi!D5-ISI_emi!D52)+(ISI_emi!D54-ISI_emi!D96)</f>
        <v>108.31976455764692</v>
      </c>
      <c r="E52" s="215">
        <f>(ISI_emi!E5-ISI_emi!E52)+(ISI_emi!E54-ISI_emi!E96)</f>
        <v>128.81420529236581</v>
      </c>
      <c r="F52" s="215">
        <f>(ISI_emi!F5-ISI_emi!F52)+(ISI_emi!F54-ISI_emi!F96)</f>
        <v>125.28052232725031</v>
      </c>
      <c r="G52" s="215">
        <f>(ISI_emi!G5-ISI_emi!G52)+(ISI_emi!G54-ISI_emi!G96)</f>
        <v>114.90650424005476</v>
      </c>
      <c r="H52" s="215">
        <f>(ISI_emi!H5-ISI_emi!H52)+(ISI_emi!H54-ISI_emi!H96)</f>
        <v>127.65288707992229</v>
      </c>
      <c r="I52" s="215">
        <f>(ISI_emi!I5-ISI_emi!I52)+(ISI_emi!I54-ISI_emi!I96)</f>
        <v>142.14323951945596</v>
      </c>
      <c r="J52" s="215">
        <f>(ISI_emi!J5-ISI_emi!J52)+(ISI_emi!J54-ISI_emi!J96)</f>
        <v>127.09937160940032</v>
      </c>
      <c r="K52" s="215">
        <f>(ISI_emi!K5-ISI_emi!K52)+(ISI_emi!K54-ISI_emi!K96)</f>
        <v>66.123205193206715</v>
      </c>
      <c r="L52" s="215">
        <f>(ISI_emi!L5-ISI_emi!L52)+(ISI_emi!L54-ISI_emi!L96)</f>
        <v>71.475131099131218</v>
      </c>
      <c r="M52" s="215">
        <f>(ISI_emi!M5-ISI_emi!M52)+(ISI_emi!M54-ISI_emi!M96)</f>
        <v>80.454728082216306</v>
      </c>
      <c r="N52" s="215">
        <f>(ISI_emi!N5-ISI_emi!N52)+(ISI_emi!N54-ISI_emi!N96)</f>
        <v>90.234732600697384</v>
      </c>
      <c r="O52" s="215">
        <f>(ISI_emi!O5-ISI_emi!O52)+(ISI_emi!O54-ISI_emi!O96)</f>
        <v>95.382491040965036</v>
      </c>
      <c r="P52" s="215">
        <f>(ISI_emi!P5-ISI_emi!P52)+(ISI_emi!P54-ISI_emi!P96)</f>
        <v>102.46805568061488</v>
      </c>
      <c r="Q52" s="215">
        <f>(ISI_emi!Q5-ISI_emi!Q52)+(ISI_emi!Q54-ISI_emi!Q96)</f>
        <v>98.567945690968159</v>
      </c>
      <c r="R52" s="215">
        <f>(ISI_emi!R5-ISI_emi!R52)+(ISI_emi!R54-ISI_emi!R96)</f>
        <v>106.049259257252</v>
      </c>
      <c r="S52" s="215">
        <f>(ISI_emi!S5-ISI_emi!S52)+(ISI_emi!S54-ISI_emi!S96)</f>
        <v>114.76160073497151</v>
      </c>
      <c r="T52" s="215">
        <f>(ISI_emi!T5-ISI_emi!T52)+(ISI_emi!T54-ISI_emi!T96)</f>
        <v>119.29008564090532</v>
      </c>
      <c r="U52" s="215">
        <f>(ISI_emi!U5-ISI_emi!U52)+(ISI_emi!U54-ISI_emi!U96)</f>
        <v>113.50471536105715</v>
      </c>
      <c r="V52" s="215">
        <f>(ISI_emi!V5-ISI_emi!V52)+(ISI_emi!V54-ISI_emi!V96)</f>
        <v>109.40672844117775</v>
      </c>
      <c r="W52" s="215">
        <f>(ISI_emi!W5-ISI_emi!W52)+(ISI_emi!W54-ISI_emi!W96)</f>
        <v>113.07439512064559</v>
      </c>
      <c r="DA52" s="85"/>
    </row>
    <row r="53" spans="1:105" ht="12" customHeight="1" x14ac:dyDescent="0.3">
      <c r="A53" s="14" t="s">
        <v>147</v>
      </c>
      <c r="B53" s="206">
        <f>ISI_emi!B52+ISI_emi!B96</f>
        <v>40.725999999999999</v>
      </c>
      <c r="C53" s="206">
        <f>ISI_emi!C52+ISI_emi!C96</f>
        <v>46.932000000000002</v>
      </c>
      <c r="D53" s="206">
        <f>ISI_emi!D52+ISI_emi!D96</f>
        <v>0</v>
      </c>
      <c r="E53" s="206">
        <f>ISI_emi!E52+ISI_emi!E96</f>
        <v>0</v>
      </c>
      <c r="F53" s="206">
        <f>ISI_emi!F52+ISI_emi!F96</f>
        <v>0</v>
      </c>
      <c r="G53" s="206">
        <f>ISI_emi!G52+ISI_emi!G96</f>
        <v>16.175999999999998</v>
      </c>
      <c r="H53" s="206">
        <f>ISI_emi!H52+ISI_emi!H96</f>
        <v>0</v>
      </c>
      <c r="I53" s="206">
        <f>ISI_emi!I52+ISI_emi!I96</f>
        <v>0</v>
      </c>
      <c r="J53" s="206">
        <f>ISI_emi!J52+ISI_emi!J96</f>
        <v>0</v>
      </c>
      <c r="K53" s="206">
        <f>ISI_emi!K52+ISI_emi!K96</f>
        <v>0</v>
      </c>
      <c r="L53" s="206">
        <f>ISI_emi!L52+ISI_emi!L96</f>
        <v>0</v>
      </c>
      <c r="M53" s="206">
        <f>ISI_emi!M52+ISI_emi!M96</f>
        <v>0</v>
      </c>
      <c r="N53" s="206">
        <f>ISI_emi!N52+ISI_emi!N96</f>
        <v>0</v>
      </c>
      <c r="O53" s="206">
        <f>ISI_emi!O52+ISI_emi!O96</f>
        <v>0</v>
      </c>
      <c r="P53" s="206">
        <f>ISI_emi!P52+ISI_emi!P96</f>
        <v>0</v>
      </c>
      <c r="Q53" s="206">
        <f>ISI_emi!Q52+ISI_emi!Q96</f>
        <v>0</v>
      </c>
      <c r="R53" s="206">
        <f>ISI_emi!R52+ISI_emi!R96</f>
        <v>0</v>
      </c>
      <c r="S53" s="206">
        <f>ISI_emi!S52+ISI_emi!S96</f>
        <v>0</v>
      </c>
      <c r="T53" s="206">
        <f>ISI_emi!T52+ISI_emi!T96</f>
        <v>0</v>
      </c>
      <c r="U53" s="206">
        <f>ISI_emi!U52+ISI_emi!U96</f>
        <v>0</v>
      </c>
      <c r="V53" s="206">
        <f>ISI_emi!V52+ISI_emi!V96</f>
        <v>0</v>
      </c>
      <c r="W53" s="206">
        <f>ISI_emi!W52+ISI_emi!W96</f>
        <v>0</v>
      </c>
      <c r="DA53" s="71"/>
    </row>
    <row r="54" spans="1:105" ht="12" customHeight="1" x14ac:dyDescent="0.3">
      <c r="A54" s="31" t="s">
        <v>145</v>
      </c>
      <c r="B54" s="212">
        <f t="shared" ref="B54:W54" si="16">SUM(B55:B56)</f>
        <v>190.91841508012618</v>
      </c>
      <c r="C54" s="212">
        <f t="shared" si="16"/>
        <v>207.73484857743415</v>
      </c>
      <c r="D54" s="212">
        <f t="shared" si="16"/>
        <v>108.31976455764692</v>
      </c>
      <c r="E54" s="212">
        <f t="shared" si="16"/>
        <v>128.81420529236581</v>
      </c>
      <c r="F54" s="212">
        <f t="shared" si="16"/>
        <v>125.28052232725031</v>
      </c>
      <c r="G54" s="212">
        <f t="shared" si="16"/>
        <v>131.08250424005476</v>
      </c>
      <c r="H54" s="212">
        <f t="shared" si="16"/>
        <v>127.65288707992229</v>
      </c>
      <c r="I54" s="212">
        <f t="shared" si="16"/>
        <v>142.14323951945596</v>
      </c>
      <c r="J54" s="212">
        <f t="shared" si="16"/>
        <v>127.09937160940032</v>
      </c>
      <c r="K54" s="212">
        <f t="shared" si="16"/>
        <v>66.123205193206715</v>
      </c>
      <c r="L54" s="212">
        <f t="shared" si="16"/>
        <v>71.475131099131218</v>
      </c>
      <c r="M54" s="212">
        <f t="shared" si="16"/>
        <v>80.454728082216306</v>
      </c>
      <c r="N54" s="212">
        <f t="shared" si="16"/>
        <v>90.234732600697384</v>
      </c>
      <c r="O54" s="212">
        <f t="shared" si="16"/>
        <v>95.382491040965036</v>
      </c>
      <c r="P54" s="212">
        <f t="shared" si="16"/>
        <v>102.46805568061488</v>
      </c>
      <c r="Q54" s="212">
        <f t="shared" si="16"/>
        <v>98.567945690968159</v>
      </c>
      <c r="R54" s="212">
        <f t="shared" si="16"/>
        <v>106.049259257252</v>
      </c>
      <c r="S54" s="212">
        <f t="shared" si="16"/>
        <v>114.76160073497151</v>
      </c>
      <c r="T54" s="212">
        <f t="shared" si="16"/>
        <v>119.29008564090532</v>
      </c>
      <c r="U54" s="212">
        <f t="shared" si="16"/>
        <v>113.50471536105715</v>
      </c>
      <c r="V54" s="212">
        <f t="shared" si="16"/>
        <v>109.40672844117775</v>
      </c>
      <c r="W54" s="212">
        <f t="shared" si="16"/>
        <v>113.07439512064559</v>
      </c>
      <c r="DA54" s="109"/>
    </row>
    <row r="55" spans="1:105" ht="12" customHeight="1" x14ac:dyDescent="0.3">
      <c r="A55" s="51" t="s">
        <v>41</v>
      </c>
      <c r="B55" s="243">
        <f>ISI_emi!B$5</f>
        <v>0</v>
      </c>
      <c r="C55" s="243">
        <f>ISI_emi!C$5</f>
        <v>0</v>
      </c>
      <c r="D55" s="243">
        <f>ISI_emi!D$5</f>
        <v>0</v>
      </c>
      <c r="E55" s="243">
        <f>ISI_emi!E$5</f>
        <v>0</v>
      </c>
      <c r="F55" s="243">
        <f>ISI_emi!F$5</f>
        <v>0</v>
      </c>
      <c r="G55" s="243">
        <f>ISI_emi!G$5</f>
        <v>0</v>
      </c>
      <c r="H55" s="243">
        <f>ISI_emi!H$5</f>
        <v>0</v>
      </c>
      <c r="I55" s="243">
        <f>ISI_emi!I$5</f>
        <v>0</v>
      </c>
      <c r="J55" s="243">
        <f>ISI_emi!J$5</f>
        <v>0</v>
      </c>
      <c r="K55" s="243">
        <f>ISI_emi!K$5</f>
        <v>0</v>
      </c>
      <c r="L55" s="243">
        <f>ISI_emi!L$5</f>
        <v>0</v>
      </c>
      <c r="M55" s="243">
        <f>ISI_emi!M$5</f>
        <v>0</v>
      </c>
      <c r="N55" s="243">
        <f>ISI_emi!N$5</f>
        <v>0</v>
      </c>
      <c r="O55" s="243">
        <f>ISI_emi!O$5</f>
        <v>0</v>
      </c>
      <c r="P55" s="243">
        <f>ISI_emi!P$5</f>
        <v>0</v>
      </c>
      <c r="Q55" s="243">
        <f>ISI_emi!Q$5</f>
        <v>0</v>
      </c>
      <c r="R55" s="243">
        <f>ISI_emi!R$5</f>
        <v>0</v>
      </c>
      <c r="S55" s="243">
        <f>ISI_emi!S$5</f>
        <v>0</v>
      </c>
      <c r="T55" s="243">
        <f>ISI_emi!T$5</f>
        <v>0</v>
      </c>
      <c r="U55" s="243">
        <f>ISI_emi!U$5</f>
        <v>0</v>
      </c>
      <c r="V55" s="243">
        <f>ISI_emi!V$5</f>
        <v>0</v>
      </c>
      <c r="W55" s="243">
        <f>ISI_emi!W$5</f>
        <v>0</v>
      </c>
      <c r="DA55" s="83"/>
    </row>
    <row r="56" spans="1:105" ht="12" customHeight="1" x14ac:dyDescent="0.3">
      <c r="A56" s="52" t="s">
        <v>42</v>
      </c>
      <c r="B56" s="244">
        <f>ISI_emi!B$54</f>
        <v>190.91841508012618</v>
      </c>
      <c r="C56" s="244">
        <f>ISI_emi!C$54</f>
        <v>207.73484857743415</v>
      </c>
      <c r="D56" s="244">
        <f>ISI_emi!D$54</f>
        <v>108.31976455764692</v>
      </c>
      <c r="E56" s="244">
        <f>ISI_emi!E$54</f>
        <v>128.81420529236581</v>
      </c>
      <c r="F56" s="244">
        <f>ISI_emi!F$54</f>
        <v>125.28052232725031</v>
      </c>
      <c r="G56" s="244">
        <f>ISI_emi!G$54</f>
        <v>131.08250424005476</v>
      </c>
      <c r="H56" s="244">
        <f>ISI_emi!H$54</f>
        <v>127.65288707992229</v>
      </c>
      <c r="I56" s="244">
        <f>ISI_emi!I$54</f>
        <v>142.14323951945596</v>
      </c>
      <c r="J56" s="244">
        <f>ISI_emi!J$54</f>
        <v>127.09937160940032</v>
      </c>
      <c r="K56" s="244">
        <f>ISI_emi!K$54</f>
        <v>66.123205193206715</v>
      </c>
      <c r="L56" s="244">
        <f>ISI_emi!L$54</f>
        <v>71.475131099131218</v>
      </c>
      <c r="M56" s="244">
        <f>ISI_emi!M$54</f>
        <v>80.454728082216306</v>
      </c>
      <c r="N56" s="244">
        <f>ISI_emi!N$54</f>
        <v>90.234732600697384</v>
      </c>
      <c r="O56" s="244">
        <f>ISI_emi!O$54</f>
        <v>95.382491040965036</v>
      </c>
      <c r="P56" s="244">
        <f>ISI_emi!P$54</f>
        <v>102.46805568061488</v>
      </c>
      <c r="Q56" s="244">
        <f>ISI_emi!Q$54</f>
        <v>98.567945690968159</v>
      </c>
      <c r="R56" s="244">
        <f>ISI_emi!R$54</f>
        <v>106.049259257252</v>
      </c>
      <c r="S56" s="244">
        <f>ISI_emi!S$54</f>
        <v>114.76160073497151</v>
      </c>
      <c r="T56" s="244">
        <f>ISI_emi!T$54</f>
        <v>119.29008564090532</v>
      </c>
      <c r="U56" s="244">
        <f>ISI_emi!U$54</f>
        <v>113.50471536105715</v>
      </c>
      <c r="V56" s="244">
        <f>ISI_emi!V$54</f>
        <v>109.40672844117775</v>
      </c>
      <c r="W56" s="244">
        <f>ISI_emi!W$54</f>
        <v>113.07439512064559</v>
      </c>
      <c r="DA56" s="84"/>
    </row>
    <row r="57" spans="1:105" ht="12" customHeight="1" x14ac:dyDescent="0.3">
      <c r="A57" s="3"/>
      <c r="B57" s="250"/>
      <c r="C57" s="250"/>
      <c r="D57" s="250"/>
      <c r="E57" s="250"/>
      <c r="F57" s="250"/>
      <c r="G57" s="250"/>
      <c r="H57" s="250"/>
      <c r="I57" s="250"/>
      <c r="J57" s="250"/>
      <c r="K57" s="250"/>
      <c r="L57" s="250"/>
      <c r="M57" s="250"/>
      <c r="N57" s="250"/>
      <c r="O57" s="250"/>
      <c r="P57" s="250"/>
      <c r="Q57" s="250"/>
      <c r="R57" s="250"/>
      <c r="S57" s="250"/>
      <c r="T57" s="250"/>
      <c r="U57" s="250"/>
      <c r="V57" s="250"/>
      <c r="W57" s="250"/>
      <c r="DA57" s="87"/>
    </row>
    <row r="58" spans="1:105" ht="12" customHeight="1" x14ac:dyDescent="0.3">
      <c r="A58" s="110" t="s">
        <v>148</v>
      </c>
      <c r="B58" s="252">
        <f t="shared" ref="B58:W58" si="17">IF(B$7=0,"",B$3/B$7*1000)</f>
        <v>872.51605901865219</v>
      </c>
      <c r="C58" s="252">
        <f t="shared" si="17"/>
        <v>843.73051934317857</v>
      </c>
      <c r="D58" s="252">
        <f t="shared" si="17"/>
        <v>1363.1507251093021</v>
      </c>
      <c r="E58" s="252">
        <f t="shared" si="17"/>
        <v>1460.1320467242256</v>
      </c>
      <c r="F58" s="252">
        <f t="shared" si="17"/>
        <v>1499.6211925650487</v>
      </c>
      <c r="G58" s="252">
        <f t="shared" si="17"/>
        <v>1063.8877125052936</v>
      </c>
      <c r="H58" s="252">
        <f t="shared" si="17"/>
        <v>1202.4631601024776</v>
      </c>
      <c r="I58" s="252">
        <f t="shared" si="17"/>
        <v>1126.9068128175861</v>
      </c>
      <c r="J58" s="252">
        <f t="shared" si="17"/>
        <v>1050.4646552038737</v>
      </c>
      <c r="K58" s="252">
        <f t="shared" si="17"/>
        <v>1085.5901983131323</v>
      </c>
      <c r="L58" s="252">
        <f t="shared" si="17"/>
        <v>790.12919275919023</v>
      </c>
      <c r="M58" s="252">
        <f t="shared" si="17"/>
        <v>828.88350502856918</v>
      </c>
      <c r="N58" s="252">
        <f t="shared" si="17"/>
        <v>818.69212993208987</v>
      </c>
      <c r="O58" s="252">
        <f t="shared" si="17"/>
        <v>802.10919517792695</v>
      </c>
      <c r="P58" s="252">
        <f t="shared" si="17"/>
        <v>839.47326003513808</v>
      </c>
      <c r="Q58" s="252">
        <f t="shared" si="17"/>
        <v>876.78849253891542</v>
      </c>
      <c r="R58" s="252">
        <f t="shared" si="17"/>
        <v>810.18341906145213</v>
      </c>
      <c r="S58" s="252">
        <f t="shared" si="17"/>
        <v>851.50493738319551</v>
      </c>
      <c r="T58" s="252">
        <f t="shared" si="17"/>
        <v>723.87089585847798</v>
      </c>
      <c r="U58" s="252">
        <f t="shared" si="17"/>
        <v>872.35899805161728</v>
      </c>
      <c r="V58" s="252">
        <f t="shared" si="17"/>
        <v>709.95156690539091</v>
      </c>
      <c r="W58" s="252">
        <f t="shared" si="17"/>
        <v>661.96740935268883</v>
      </c>
      <c r="DA58" s="109"/>
    </row>
    <row r="59" spans="1:105" ht="12" customHeight="1" x14ac:dyDescent="0.3">
      <c r="A59" s="110" t="s">
        <v>149</v>
      </c>
      <c r="B59" s="253">
        <f t="shared" ref="B59:W59" si="18">IF(B$47=0,"",B$47/B$7)</f>
        <v>0.19669338049899412</v>
      </c>
      <c r="C59" s="253">
        <f t="shared" si="18"/>
        <v>0.21688041932807536</v>
      </c>
      <c r="D59" s="253">
        <f t="shared" si="18"/>
        <v>0.28199196078903443</v>
      </c>
      <c r="E59" s="253">
        <f t="shared" si="18"/>
        <v>0.34024947845377357</v>
      </c>
      <c r="F59" s="253">
        <f t="shared" si="18"/>
        <v>0.33960163124885806</v>
      </c>
      <c r="G59" s="253">
        <f t="shared" si="18"/>
        <v>0.26625374821632247</v>
      </c>
      <c r="H59" s="253">
        <f t="shared" si="18"/>
        <v>0.26191659804549633</v>
      </c>
      <c r="I59" s="253">
        <f t="shared" si="18"/>
        <v>0.21184318240359515</v>
      </c>
      <c r="J59" s="253">
        <f t="shared" si="18"/>
        <v>0.20195130293827285</v>
      </c>
      <c r="K59" s="253">
        <f t="shared" si="18"/>
        <v>0.20255425906358643</v>
      </c>
      <c r="L59" s="253">
        <f t="shared" si="18"/>
        <v>0.17141461815802592</v>
      </c>
      <c r="M59" s="253">
        <f t="shared" si="18"/>
        <v>0.16759846706765352</v>
      </c>
      <c r="N59" s="253">
        <f t="shared" si="18"/>
        <v>0.21656280543951634</v>
      </c>
      <c r="O59" s="253">
        <f t="shared" si="18"/>
        <v>0.2101254525640755</v>
      </c>
      <c r="P59" s="253">
        <f t="shared" si="18"/>
        <v>0.21980130750922378</v>
      </c>
      <c r="Q59" s="253">
        <f t="shared" si="18"/>
        <v>0.18168040328648702</v>
      </c>
      <c r="R59" s="253">
        <f t="shared" si="18"/>
        <v>0.17747092686621183</v>
      </c>
      <c r="S59" s="253">
        <f t="shared" si="18"/>
        <v>0.19443419329564285</v>
      </c>
      <c r="T59" s="253">
        <f t="shared" si="18"/>
        <v>0.18548145151952525</v>
      </c>
      <c r="U59" s="253">
        <f t="shared" si="18"/>
        <v>0.17995285656111573</v>
      </c>
      <c r="V59" s="253">
        <f t="shared" si="18"/>
        <v>0.17948307561845889</v>
      </c>
      <c r="W59" s="253">
        <f t="shared" si="18"/>
        <v>0.17227748116387329</v>
      </c>
      <c r="DA59" s="109"/>
    </row>
    <row r="60" spans="1:105" ht="12" customHeight="1" x14ac:dyDescent="0.3">
      <c r="A60" s="50" t="s">
        <v>41</v>
      </c>
      <c r="B60" s="254" t="str">
        <f t="shared" ref="B60:W60" si="19">IF(B$48=0,"",B$48/B$8)</f>
        <v/>
      </c>
      <c r="C60" s="254" t="str">
        <f t="shared" si="19"/>
        <v/>
      </c>
      <c r="D60" s="254" t="str">
        <f t="shared" si="19"/>
        <v/>
      </c>
      <c r="E60" s="254" t="str">
        <f t="shared" si="19"/>
        <v/>
      </c>
      <c r="F60" s="254" t="str">
        <f t="shared" si="19"/>
        <v/>
      </c>
      <c r="G60" s="254" t="str">
        <f t="shared" si="19"/>
        <v/>
      </c>
      <c r="H60" s="254" t="str">
        <f t="shared" si="19"/>
        <v/>
      </c>
      <c r="I60" s="254" t="str">
        <f t="shared" si="19"/>
        <v/>
      </c>
      <c r="J60" s="254" t="str">
        <f t="shared" si="19"/>
        <v/>
      </c>
      <c r="K60" s="254" t="str">
        <f t="shared" si="19"/>
        <v/>
      </c>
      <c r="L60" s="254" t="str">
        <f t="shared" si="19"/>
        <v/>
      </c>
      <c r="M60" s="254" t="str">
        <f t="shared" si="19"/>
        <v/>
      </c>
      <c r="N60" s="254" t="str">
        <f t="shared" si="19"/>
        <v/>
      </c>
      <c r="O60" s="254" t="str">
        <f t="shared" si="19"/>
        <v/>
      </c>
      <c r="P60" s="254" t="str">
        <f t="shared" si="19"/>
        <v/>
      </c>
      <c r="Q60" s="254" t="str">
        <f t="shared" si="19"/>
        <v/>
      </c>
      <c r="R60" s="254" t="str">
        <f t="shared" si="19"/>
        <v/>
      </c>
      <c r="S60" s="254" t="str">
        <f t="shared" si="19"/>
        <v/>
      </c>
      <c r="T60" s="254" t="str">
        <f t="shared" si="19"/>
        <v/>
      </c>
      <c r="U60" s="254" t="str">
        <f t="shared" si="19"/>
        <v/>
      </c>
      <c r="V60" s="254" t="str">
        <f t="shared" si="19"/>
        <v/>
      </c>
      <c r="W60" s="254" t="str">
        <f t="shared" si="19"/>
        <v/>
      </c>
      <c r="DA60" s="83"/>
    </row>
    <row r="61" spans="1:105" ht="12" customHeight="1" x14ac:dyDescent="0.3">
      <c r="A61" s="49" t="s">
        <v>42</v>
      </c>
      <c r="B61" s="255">
        <f t="shared" ref="B61:W61" si="20">IF(B$49=0,"",B$49/B$9)</f>
        <v>0.19669338049899412</v>
      </c>
      <c r="C61" s="255">
        <f t="shared" si="20"/>
        <v>0.21688041932807536</v>
      </c>
      <c r="D61" s="255">
        <f t="shared" si="20"/>
        <v>0.28199196078903443</v>
      </c>
      <c r="E61" s="255">
        <f t="shared" si="20"/>
        <v>0.34024947845377357</v>
      </c>
      <c r="F61" s="255">
        <f t="shared" si="20"/>
        <v>0.33960163124885806</v>
      </c>
      <c r="G61" s="255">
        <f t="shared" si="20"/>
        <v>0.26625374821632247</v>
      </c>
      <c r="H61" s="255">
        <f t="shared" si="20"/>
        <v>0.26191659804549633</v>
      </c>
      <c r="I61" s="255">
        <f t="shared" si="20"/>
        <v>0.21184318240359515</v>
      </c>
      <c r="J61" s="255">
        <f t="shared" si="20"/>
        <v>0.20195130293827285</v>
      </c>
      <c r="K61" s="255">
        <f t="shared" si="20"/>
        <v>0.20255425906358643</v>
      </c>
      <c r="L61" s="255">
        <f t="shared" si="20"/>
        <v>0.17141461815802592</v>
      </c>
      <c r="M61" s="255">
        <f t="shared" si="20"/>
        <v>0.16759846706765352</v>
      </c>
      <c r="N61" s="255">
        <f t="shared" si="20"/>
        <v>0.21656280543951634</v>
      </c>
      <c r="O61" s="255">
        <f t="shared" si="20"/>
        <v>0.2101254525640755</v>
      </c>
      <c r="P61" s="255">
        <f t="shared" si="20"/>
        <v>0.21980130750922378</v>
      </c>
      <c r="Q61" s="255">
        <f t="shared" si="20"/>
        <v>0.18168040328648702</v>
      </c>
      <c r="R61" s="255">
        <f t="shared" si="20"/>
        <v>0.17747092686621183</v>
      </c>
      <c r="S61" s="255">
        <f t="shared" si="20"/>
        <v>0.19443419329564285</v>
      </c>
      <c r="T61" s="255">
        <f t="shared" si="20"/>
        <v>0.18548145151952525</v>
      </c>
      <c r="U61" s="255">
        <f t="shared" si="20"/>
        <v>0.17995285656111573</v>
      </c>
      <c r="V61" s="255">
        <f t="shared" si="20"/>
        <v>0.17948307561845889</v>
      </c>
      <c r="W61" s="255">
        <f t="shared" si="20"/>
        <v>0.17227748116387329</v>
      </c>
      <c r="DA61" s="84"/>
    </row>
    <row r="62" spans="1:105" ht="12" customHeight="1" x14ac:dyDescent="0.3">
      <c r="A62" s="110" t="s">
        <v>150</v>
      </c>
      <c r="B62" s="253">
        <f>IF(SUM(ISI_ued!B$5,ISI_ued!B$54)=0,"",SUM(ISI_ued!B$5,ISI_ued!B$54)/B$7)</f>
        <v>9.3657024038585071E-2</v>
      </c>
      <c r="C62" s="253">
        <f>IF(SUM(ISI_ued!C$5,ISI_ued!C$54)=0,"",SUM(ISI_ued!C$5,ISI_ued!C$54)/C$7)</f>
        <v>0.10305386048748214</v>
      </c>
      <c r="D62" s="253">
        <f>IF(SUM(ISI_ued!D$5,ISI_ued!D$54)=0,"",SUM(ISI_ued!D$5,ISI_ued!D$54)/D$7)</f>
        <v>0.13411993359896621</v>
      </c>
      <c r="E62" s="253">
        <f>IF(SUM(ISI_ued!E$5,ISI_ued!E$54)=0,"",SUM(ISI_ued!E$5,ISI_ued!E$54)/E$7)</f>
        <v>0.15769347067018616</v>
      </c>
      <c r="F62" s="253">
        <f>IF(SUM(ISI_ued!F$5,ISI_ued!F$54)=0,"",SUM(ISI_ued!F$5,ISI_ued!F$54)/F$7)</f>
        <v>0.15807206735798809</v>
      </c>
      <c r="G62" s="253">
        <f>IF(SUM(ISI_ued!G$5,ISI_ued!G$54)=0,"",SUM(ISI_ued!G$5,ISI_ued!G$54)/G$7)</f>
        <v>0.12546117702272766</v>
      </c>
      <c r="H62" s="253">
        <f>IF(SUM(ISI_ued!H$5,ISI_ued!H$54)=0,"",SUM(ISI_ued!H$5,ISI_ued!H$54)/H$7)</f>
        <v>0.12187151186238922</v>
      </c>
      <c r="I62" s="253">
        <f>IF(SUM(ISI_ued!I$5,ISI_ued!I$54)=0,"",SUM(ISI_ued!I$5,ISI_ued!I$54)/I$7)</f>
        <v>9.6941212814976127E-2</v>
      </c>
      <c r="J62" s="253">
        <f>IF(SUM(ISI_ued!J$5,ISI_ued!J$54)=0,"",SUM(ISI_ued!J$5,ISI_ued!J$54)/J$7)</f>
        <v>9.2767045942078949E-2</v>
      </c>
      <c r="K62" s="253">
        <f>IF(SUM(ISI_ued!K$5,ISI_ued!K$54)=0,"",SUM(ISI_ued!K$5,ISI_ued!K$54)/K$7)</f>
        <v>9.3377025541772601E-2</v>
      </c>
      <c r="L62" s="253">
        <f>IF(SUM(ISI_ued!L$5,ISI_ued!L$54)=0,"",SUM(ISI_ued!L$5,ISI_ued!L$54)/L$7)</f>
        <v>7.888489944174007E-2</v>
      </c>
      <c r="M62" s="253">
        <f>IF(SUM(ISI_ued!M$5,ISI_ued!M$54)=0,"",SUM(ISI_ued!M$5,ISI_ued!M$54)/M$7)</f>
        <v>7.7511409175426663E-2</v>
      </c>
      <c r="N62" s="253">
        <f>IF(SUM(ISI_ued!N$5,ISI_ued!N$54)=0,"",SUM(ISI_ued!N$5,ISI_ued!N$54)/N$7)</f>
        <v>0.10194202487670882</v>
      </c>
      <c r="O62" s="253">
        <f>IF(SUM(ISI_ued!O$5,ISI_ued!O$54)=0,"",SUM(ISI_ued!O$5,ISI_ued!O$54)/O$7)</f>
        <v>9.8611200112044592E-2</v>
      </c>
      <c r="P62" s="253">
        <f>IF(SUM(ISI_ued!P$5,ISI_ued!P$54)=0,"",SUM(ISI_ued!P$5,ISI_ued!P$54)/P$7)</f>
        <v>0.10342680690790858</v>
      </c>
      <c r="Q62" s="253">
        <f>IF(SUM(ISI_ued!Q$5,ISI_ued!Q$54)=0,"",SUM(ISI_ued!Q$5,ISI_ued!Q$54)/Q$7)</f>
        <v>8.572346663332292E-2</v>
      </c>
      <c r="R62" s="253">
        <f>IF(SUM(ISI_ued!R$5,ISI_ued!R$54)=0,"",SUM(ISI_ued!R$5,ISI_ued!R$54)/R$7)</f>
        <v>8.6680917599516114E-2</v>
      </c>
      <c r="S62" s="253">
        <f>IF(SUM(ISI_ued!S$5,ISI_ued!S$54)=0,"",SUM(ISI_ued!S$5,ISI_ued!S$54)/S$7)</f>
        <v>9.4557981685160233E-2</v>
      </c>
      <c r="T62" s="253">
        <f>IF(SUM(ISI_ued!T$5,ISI_ued!T$54)=0,"",SUM(ISI_ued!T$5,ISI_ued!T$54)/T$7)</f>
        <v>9.0539223760320545E-2</v>
      </c>
      <c r="U62" s="253">
        <f>IF(SUM(ISI_ued!U$5,ISI_ued!U$54)=0,"",SUM(ISI_ued!U$5,ISI_ued!U$54)/U$7)</f>
        <v>8.7688072412638193E-2</v>
      </c>
      <c r="V62" s="253">
        <f>IF(SUM(ISI_ued!V$5,ISI_ued!V$54)=0,"",SUM(ISI_ued!V$5,ISI_ued!V$54)/V$7)</f>
        <v>9.1247426543011947E-2</v>
      </c>
      <c r="W62" s="253">
        <f>IF(SUM(ISI_ued!W$5,ISI_ued!W$54)=0,"",SUM(ISI_ued!W$5,ISI_ued!W$54)/W$7)</f>
        <v>8.7804114424762256E-2</v>
      </c>
      <c r="DA62" s="109"/>
    </row>
    <row r="63" spans="1:105" ht="12" customHeight="1" x14ac:dyDescent="0.3">
      <c r="A63" s="50" t="s">
        <v>41</v>
      </c>
      <c r="B63" s="254" t="str">
        <f>IF(ISI_ued!B$5=0,"",ISI_ued!B$5/B$8)</f>
        <v/>
      </c>
      <c r="C63" s="254" t="str">
        <f>IF(ISI_ued!C$5=0,"",ISI_ued!C$5/C$8)</f>
        <v/>
      </c>
      <c r="D63" s="254" t="str">
        <f>IF(ISI_ued!D$5=0,"",ISI_ued!D$5/D$8)</f>
        <v/>
      </c>
      <c r="E63" s="254" t="str">
        <f>IF(ISI_ued!E$5=0,"",ISI_ued!E$5/E$8)</f>
        <v/>
      </c>
      <c r="F63" s="254" t="str">
        <f>IF(ISI_ued!F$5=0,"",ISI_ued!F$5/F$8)</f>
        <v/>
      </c>
      <c r="G63" s="254" t="str">
        <f>IF(ISI_ued!G$5=0,"",ISI_ued!G$5/G$8)</f>
        <v/>
      </c>
      <c r="H63" s="254" t="str">
        <f>IF(ISI_ued!H$5=0,"",ISI_ued!H$5/H$8)</f>
        <v/>
      </c>
      <c r="I63" s="254" t="str">
        <f>IF(ISI_ued!I$5=0,"",ISI_ued!I$5/I$8)</f>
        <v/>
      </c>
      <c r="J63" s="254" t="str">
        <f>IF(ISI_ued!J$5=0,"",ISI_ued!J$5/J$8)</f>
        <v/>
      </c>
      <c r="K63" s="254" t="str">
        <f>IF(ISI_ued!K$5=0,"",ISI_ued!K$5/K$8)</f>
        <v/>
      </c>
      <c r="L63" s="254" t="str">
        <f>IF(ISI_ued!L$5=0,"",ISI_ued!L$5/L$8)</f>
        <v/>
      </c>
      <c r="M63" s="254" t="str">
        <f>IF(ISI_ued!M$5=0,"",ISI_ued!M$5/M$8)</f>
        <v/>
      </c>
      <c r="N63" s="254" t="str">
        <f>IF(ISI_ued!N$5=0,"",ISI_ued!N$5/N$8)</f>
        <v/>
      </c>
      <c r="O63" s="254" t="str">
        <f>IF(ISI_ued!O$5=0,"",ISI_ued!O$5/O$8)</f>
        <v/>
      </c>
      <c r="P63" s="254" t="str">
        <f>IF(ISI_ued!P$5=0,"",ISI_ued!P$5/P$8)</f>
        <v/>
      </c>
      <c r="Q63" s="254" t="str">
        <f>IF(ISI_ued!Q$5=0,"",ISI_ued!Q$5/Q$8)</f>
        <v/>
      </c>
      <c r="R63" s="254" t="str">
        <f>IF(ISI_ued!R$5=0,"",ISI_ued!R$5/R$8)</f>
        <v/>
      </c>
      <c r="S63" s="254" t="str">
        <f>IF(ISI_ued!S$5=0,"",ISI_ued!S$5/S$8)</f>
        <v/>
      </c>
      <c r="T63" s="254" t="str">
        <f>IF(ISI_ued!T$5=0,"",ISI_ued!T$5/T$8)</f>
        <v/>
      </c>
      <c r="U63" s="254" t="str">
        <f>IF(ISI_ued!U$5=0,"",ISI_ued!U$5/U$8)</f>
        <v/>
      </c>
      <c r="V63" s="254" t="str">
        <f>IF(ISI_ued!V$5=0,"",ISI_ued!V$5/V$8)</f>
        <v/>
      </c>
      <c r="W63" s="254" t="str">
        <f>IF(ISI_ued!W$5=0,"",ISI_ued!W$5/W$8)</f>
        <v/>
      </c>
      <c r="DA63" s="83"/>
    </row>
    <row r="64" spans="1:105" ht="12" customHeight="1" x14ac:dyDescent="0.3">
      <c r="A64" s="49" t="s">
        <v>42</v>
      </c>
      <c r="B64" s="255">
        <f>IF(ISI_ued!B$54=0,"",ISI_ued!B$54/B$9)</f>
        <v>9.3657024038585071E-2</v>
      </c>
      <c r="C64" s="255">
        <f>IF(ISI_ued!C$54=0,"",ISI_ued!C$54/C$9)</f>
        <v>0.10305386048748214</v>
      </c>
      <c r="D64" s="255">
        <f>IF(ISI_ued!D$54=0,"",ISI_ued!D$54/D$9)</f>
        <v>0.13411993359896621</v>
      </c>
      <c r="E64" s="255">
        <f>IF(ISI_ued!E$54=0,"",ISI_ued!E$54/E$9)</f>
        <v>0.15769347067018616</v>
      </c>
      <c r="F64" s="255">
        <f>IF(ISI_ued!F$54=0,"",ISI_ued!F$54/F$9)</f>
        <v>0.15807206735798809</v>
      </c>
      <c r="G64" s="255">
        <f>IF(ISI_ued!G$54=0,"",ISI_ued!G$54/G$9)</f>
        <v>0.12546117702272766</v>
      </c>
      <c r="H64" s="255">
        <f>IF(ISI_ued!H$54=0,"",ISI_ued!H$54/H$9)</f>
        <v>0.12187151186238922</v>
      </c>
      <c r="I64" s="255">
        <f>IF(ISI_ued!I$54=0,"",ISI_ued!I$54/I$9)</f>
        <v>9.6941212814976127E-2</v>
      </c>
      <c r="J64" s="255">
        <f>IF(ISI_ued!J$54=0,"",ISI_ued!J$54/J$9)</f>
        <v>9.2767045942078949E-2</v>
      </c>
      <c r="K64" s="255">
        <f>IF(ISI_ued!K$54=0,"",ISI_ued!K$54/K$9)</f>
        <v>9.3377025541772601E-2</v>
      </c>
      <c r="L64" s="255">
        <f>IF(ISI_ued!L$54=0,"",ISI_ued!L$54/L$9)</f>
        <v>7.888489944174007E-2</v>
      </c>
      <c r="M64" s="255">
        <f>IF(ISI_ued!M$54=0,"",ISI_ued!M$54/M$9)</f>
        <v>7.7511409175426663E-2</v>
      </c>
      <c r="N64" s="255">
        <f>IF(ISI_ued!N$54=0,"",ISI_ued!N$54/N$9)</f>
        <v>0.10194202487670882</v>
      </c>
      <c r="O64" s="255">
        <f>IF(ISI_ued!O$54=0,"",ISI_ued!O$54/O$9)</f>
        <v>9.8611200112044592E-2</v>
      </c>
      <c r="P64" s="255">
        <f>IF(ISI_ued!P$54=0,"",ISI_ued!P$54/P$9)</f>
        <v>0.10342680690790858</v>
      </c>
      <c r="Q64" s="255">
        <f>IF(ISI_ued!Q$54=0,"",ISI_ued!Q$54/Q$9)</f>
        <v>8.572346663332292E-2</v>
      </c>
      <c r="R64" s="255">
        <f>IF(ISI_ued!R$54=0,"",ISI_ued!R$54/R$9)</f>
        <v>8.6680917599516114E-2</v>
      </c>
      <c r="S64" s="255">
        <f>IF(ISI_ued!S$54=0,"",ISI_ued!S$54/S$9)</f>
        <v>9.4557981685160233E-2</v>
      </c>
      <c r="T64" s="255">
        <f>IF(ISI_ued!T$54=0,"",ISI_ued!T$54/T$9)</f>
        <v>9.0539223760320545E-2</v>
      </c>
      <c r="U64" s="255">
        <f>IF(ISI_ued!U$54=0,"",ISI_ued!U$54/U$9)</f>
        <v>8.7688072412638193E-2</v>
      </c>
      <c r="V64" s="255">
        <f>IF(ISI_ued!V$54=0,"",ISI_ued!V$54/V$9)</f>
        <v>9.1247426543011947E-2</v>
      </c>
      <c r="W64" s="255">
        <f>IF(ISI_ued!W$54=0,"",ISI_ued!W$54/W$9)</f>
        <v>8.7804114424762256E-2</v>
      </c>
      <c r="DA64" s="84"/>
    </row>
    <row r="65" spans="1:105" ht="12" customHeight="1" x14ac:dyDescent="0.3">
      <c r="A65" s="110" t="s">
        <v>88</v>
      </c>
      <c r="B65" s="256">
        <f t="shared" ref="B65:W65" si="21">IF(B$47=0,"",B$54/B$47)</f>
        <v>1.2117849652282318</v>
      </c>
      <c r="C65" s="256">
        <f t="shared" si="21"/>
        <v>1.2754078229635113</v>
      </c>
      <c r="D65" s="256">
        <f t="shared" si="21"/>
        <v>0.97990711941154918</v>
      </c>
      <c r="E65" s="256">
        <f t="shared" si="21"/>
        <v>1.2212500556351527</v>
      </c>
      <c r="F65" s="256">
        <f t="shared" si="21"/>
        <v>1.1900140635323799</v>
      </c>
      <c r="G65" s="256">
        <f t="shared" si="21"/>
        <v>1.23080430903037</v>
      </c>
      <c r="H65" s="256">
        <f t="shared" si="21"/>
        <v>1.2034071766724586</v>
      </c>
      <c r="I65" s="256">
        <f t="shared" si="21"/>
        <v>1.361688179550701</v>
      </c>
      <c r="J65" s="256">
        <f t="shared" si="21"/>
        <v>1.3301218264052965</v>
      </c>
      <c r="K65" s="256">
        <f t="shared" si="21"/>
        <v>1.302124702248374</v>
      </c>
      <c r="L65" s="256">
        <f t="shared" si="21"/>
        <v>1.3192314671009091</v>
      </c>
      <c r="M65" s="256">
        <f t="shared" si="21"/>
        <v>1.2901551705542775</v>
      </c>
      <c r="N65" s="256">
        <f t="shared" si="21"/>
        <v>1.1320794772399825</v>
      </c>
      <c r="O65" s="256">
        <f t="shared" si="21"/>
        <v>1.1818859048567547</v>
      </c>
      <c r="P65" s="256">
        <f t="shared" si="21"/>
        <v>1.1890193876487354</v>
      </c>
      <c r="Q65" s="256">
        <f t="shared" si="21"/>
        <v>1.1791975478956986</v>
      </c>
      <c r="R65" s="256">
        <f t="shared" si="21"/>
        <v>1.2143170647509534</v>
      </c>
      <c r="S65" s="256">
        <f t="shared" si="21"/>
        <v>1.2502553890211283</v>
      </c>
      <c r="T65" s="256">
        <f t="shared" si="21"/>
        <v>1.22712656128407</v>
      </c>
      <c r="U65" s="256">
        <f t="shared" si="21"/>
        <v>1.2512327392783051</v>
      </c>
      <c r="V65" s="256">
        <f t="shared" si="21"/>
        <v>1.2591720325650042</v>
      </c>
      <c r="W65" s="256">
        <f t="shared" si="21"/>
        <v>1.2523371153131253</v>
      </c>
      <c r="DA65" s="109"/>
    </row>
    <row r="66" spans="1:105" ht="12" customHeight="1" x14ac:dyDescent="0.3">
      <c r="A66" s="50" t="s">
        <v>151</v>
      </c>
      <c r="B66" s="257" t="str">
        <f t="shared" ref="B66:W66" si="22">IF(B$48=0,"",B$55/B$48)</f>
        <v/>
      </c>
      <c r="C66" s="257" t="str">
        <f t="shared" si="22"/>
        <v/>
      </c>
      <c r="D66" s="257" t="str">
        <f t="shared" si="22"/>
        <v/>
      </c>
      <c r="E66" s="257" t="str">
        <f t="shared" si="22"/>
        <v/>
      </c>
      <c r="F66" s="257" t="str">
        <f t="shared" si="22"/>
        <v/>
      </c>
      <c r="G66" s="257" t="str">
        <f t="shared" si="22"/>
        <v/>
      </c>
      <c r="H66" s="257" t="str">
        <f t="shared" si="22"/>
        <v/>
      </c>
      <c r="I66" s="257" t="str">
        <f t="shared" si="22"/>
        <v/>
      </c>
      <c r="J66" s="257" t="str">
        <f t="shared" si="22"/>
        <v/>
      </c>
      <c r="K66" s="257" t="str">
        <f t="shared" si="22"/>
        <v/>
      </c>
      <c r="L66" s="257" t="str">
        <f t="shared" si="22"/>
        <v/>
      </c>
      <c r="M66" s="257" t="str">
        <f t="shared" si="22"/>
        <v/>
      </c>
      <c r="N66" s="257" t="str">
        <f t="shared" si="22"/>
        <v/>
      </c>
      <c r="O66" s="257" t="str">
        <f t="shared" si="22"/>
        <v/>
      </c>
      <c r="P66" s="257" t="str">
        <f t="shared" si="22"/>
        <v/>
      </c>
      <c r="Q66" s="257" t="str">
        <f t="shared" si="22"/>
        <v/>
      </c>
      <c r="R66" s="257" t="str">
        <f t="shared" si="22"/>
        <v/>
      </c>
      <c r="S66" s="257" t="str">
        <f t="shared" si="22"/>
        <v/>
      </c>
      <c r="T66" s="257" t="str">
        <f t="shared" si="22"/>
        <v/>
      </c>
      <c r="U66" s="257" t="str">
        <f t="shared" si="22"/>
        <v/>
      </c>
      <c r="V66" s="257" t="str">
        <f t="shared" si="22"/>
        <v/>
      </c>
      <c r="W66" s="257" t="str">
        <f t="shared" si="22"/>
        <v/>
      </c>
      <c r="DA66" s="83"/>
    </row>
    <row r="67" spans="1:105" ht="12" customHeight="1" x14ac:dyDescent="0.3">
      <c r="A67" s="49" t="s">
        <v>152</v>
      </c>
      <c r="B67" s="258">
        <f t="shared" ref="B67:W67" si="23">IF(B$49=0,"",B$56/B$49)</f>
        <v>1.2117849652282318</v>
      </c>
      <c r="C67" s="258">
        <f t="shared" si="23"/>
        <v>1.2754078229635113</v>
      </c>
      <c r="D67" s="258">
        <f t="shared" si="23"/>
        <v>0.97990711941154918</v>
      </c>
      <c r="E67" s="258">
        <f t="shared" si="23"/>
        <v>1.2212500556351527</v>
      </c>
      <c r="F67" s="258">
        <f t="shared" si="23"/>
        <v>1.1900140635323799</v>
      </c>
      <c r="G67" s="258">
        <f t="shared" si="23"/>
        <v>1.23080430903037</v>
      </c>
      <c r="H67" s="258">
        <f t="shared" si="23"/>
        <v>1.2034071766724586</v>
      </c>
      <c r="I67" s="258">
        <f t="shared" si="23"/>
        <v>1.361688179550701</v>
      </c>
      <c r="J67" s="258">
        <f t="shared" si="23"/>
        <v>1.3301218264052965</v>
      </c>
      <c r="K67" s="258">
        <f t="shared" si="23"/>
        <v>1.302124702248374</v>
      </c>
      <c r="L67" s="258">
        <f t="shared" si="23"/>
        <v>1.3192314671009091</v>
      </c>
      <c r="M67" s="258">
        <f t="shared" si="23"/>
        <v>1.2901551705542775</v>
      </c>
      <c r="N67" s="258">
        <f t="shared" si="23"/>
        <v>1.1320794772399825</v>
      </c>
      <c r="O67" s="258">
        <f t="shared" si="23"/>
        <v>1.1818859048567547</v>
      </c>
      <c r="P67" s="258">
        <f t="shared" si="23"/>
        <v>1.1890193876487354</v>
      </c>
      <c r="Q67" s="258">
        <f t="shared" si="23"/>
        <v>1.1791975478956986</v>
      </c>
      <c r="R67" s="258">
        <f t="shared" si="23"/>
        <v>1.2143170647509534</v>
      </c>
      <c r="S67" s="258">
        <f t="shared" si="23"/>
        <v>1.2502553890211283</v>
      </c>
      <c r="T67" s="258">
        <f t="shared" si="23"/>
        <v>1.22712656128407</v>
      </c>
      <c r="U67" s="258">
        <f t="shared" si="23"/>
        <v>1.2512327392783051</v>
      </c>
      <c r="V67" s="258">
        <f t="shared" si="23"/>
        <v>1.2591720325650042</v>
      </c>
      <c r="W67" s="258">
        <f t="shared" si="23"/>
        <v>1.2523371153131253</v>
      </c>
      <c r="DA67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27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Iron and steel / final energy consumption"</f>
        <v>DK: Iron and steel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2"/>
    </row>
    <row r="3" spans="1:105" ht="15" customHeight="1" x14ac:dyDescent="0.3">
      <c r="A3" s="32" t="s">
        <v>153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3">
      <c r="A4" s="2"/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</row>
    <row r="5" spans="1:105" ht="15" customHeight="1" x14ac:dyDescent="0.3">
      <c r="A5" s="34" t="s">
        <v>41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154</v>
      </c>
    </row>
    <row r="6" spans="1:105" ht="12" customHeight="1" x14ac:dyDescent="0.3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155</v>
      </c>
    </row>
    <row r="7" spans="1:105" ht="12" customHeight="1" x14ac:dyDescent="0.3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156</v>
      </c>
    </row>
    <row r="8" spans="1:105" ht="12" customHeight="1" x14ac:dyDescent="0.3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157</v>
      </c>
    </row>
    <row r="9" spans="1:105" ht="12" customHeight="1" x14ac:dyDescent="0.3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158</v>
      </c>
    </row>
    <row r="10" spans="1:105" ht="12" customHeight="1" x14ac:dyDescent="0.3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159</v>
      </c>
    </row>
    <row r="11" spans="1:105" ht="12" customHeight="1" x14ac:dyDescent="0.3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161</v>
      </c>
    </row>
    <row r="12" spans="1:105" ht="12" customHeight="1" x14ac:dyDescent="0.3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163</v>
      </c>
    </row>
    <row r="13" spans="1:105" ht="12" customHeight="1" x14ac:dyDescent="0.3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164</v>
      </c>
    </row>
    <row r="14" spans="1:105" ht="12" customHeight="1" x14ac:dyDescent="0.3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165</v>
      </c>
    </row>
    <row r="15" spans="1:105" ht="12" customHeight="1" x14ac:dyDescent="0.3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166</v>
      </c>
    </row>
    <row r="16" spans="1:105" ht="12" customHeight="1" x14ac:dyDescent="0.3">
      <c r="A16" s="57" t="s">
        <v>167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168</v>
      </c>
    </row>
    <row r="17" spans="1:105" ht="12" customHeight="1" x14ac:dyDescent="0.3">
      <c r="A17" s="18" t="s">
        <v>30</v>
      </c>
      <c r="B17" s="232">
        <v>0</v>
      </c>
      <c r="C17" s="232">
        <v>0</v>
      </c>
      <c r="D17" s="232">
        <v>0</v>
      </c>
      <c r="E17" s="232">
        <v>0</v>
      </c>
      <c r="F17" s="232">
        <v>0</v>
      </c>
      <c r="G17" s="232">
        <v>0</v>
      </c>
      <c r="H17" s="232">
        <v>0</v>
      </c>
      <c r="I17" s="232">
        <v>0</v>
      </c>
      <c r="J17" s="232">
        <v>0</v>
      </c>
      <c r="K17" s="232">
        <v>0</v>
      </c>
      <c r="L17" s="232">
        <v>0</v>
      </c>
      <c r="M17" s="232">
        <v>0</v>
      </c>
      <c r="N17" s="232">
        <v>0</v>
      </c>
      <c r="O17" s="232">
        <v>0</v>
      </c>
      <c r="P17" s="232">
        <v>0</v>
      </c>
      <c r="Q17" s="232">
        <v>0</v>
      </c>
      <c r="R17" s="232">
        <v>0</v>
      </c>
      <c r="S17" s="232">
        <v>0</v>
      </c>
      <c r="T17" s="232">
        <v>0</v>
      </c>
      <c r="U17" s="232">
        <v>0</v>
      </c>
      <c r="V17" s="232">
        <v>0</v>
      </c>
      <c r="W17" s="232">
        <v>0</v>
      </c>
      <c r="DA17" s="71" t="s">
        <v>169</v>
      </c>
    </row>
    <row r="18" spans="1:105" ht="12" customHeight="1" x14ac:dyDescent="0.3">
      <c r="A18" s="18" t="s">
        <v>70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170</v>
      </c>
    </row>
    <row r="19" spans="1:105" ht="12" customHeight="1" x14ac:dyDescent="0.3">
      <c r="A19" s="18" t="s">
        <v>162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0</v>
      </c>
      <c r="T19" s="232">
        <v>0</v>
      </c>
      <c r="U19" s="232">
        <v>0</v>
      </c>
      <c r="V19" s="232">
        <v>0</v>
      </c>
      <c r="W19" s="232">
        <v>0</v>
      </c>
      <c r="DA19" s="71" t="s">
        <v>171</v>
      </c>
    </row>
    <row r="20" spans="1:105" ht="12" customHeight="1" x14ac:dyDescent="0.3">
      <c r="A20" s="18" t="s">
        <v>36</v>
      </c>
      <c r="B20" s="232">
        <v>0</v>
      </c>
      <c r="C20" s="232">
        <v>0</v>
      </c>
      <c r="D20" s="232">
        <v>0</v>
      </c>
      <c r="E20" s="232">
        <v>0</v>
      </c>
      <c r="F20" s="232">
        <v>0</v>
      </c>
      <c r="G20" s="232">
        <v>0</v>
      </c>
      <c r="H20" s="232">
        <v>0</v>
      </c>
      <c r="I20" s="232">
        <v>0</v>
      </c>
      <c r="J20" s="232">
        <v>0</v>
      </c>
      <c r="K20" s="232">
        <v>0</v>
      </c>
      <c r="L20" s="232">
        <v>0</v>
      </c>
      <c r="M20" s="232">
        <v>0</v>
      </c>
      <c r="N20" s="232">
        <v>0</v>
      </c>
      <c r="O20" s="232">
        <v>0</v>
      </c>
      <c r="P20" s="232">
        <v>0</v>
      </c>
      <c r="Q20" s="232">
        <v>0</v>
      </c>
      <c r="R20" s="232">
        <v>0</v>
      </c>
      <c r="S20" s="232">
        <v>0</v>
      </c>
      <c r="T20" s="232">
        <v>0</v>
      </c>
      <c r="U20" s="232">
        <v>0</v>
      </c>
      <c r="V20" s="232">
        <v>0</v>
      </c>
      <c r="W20" s="232">
        <v>0</v>
      </c>
      <c r="DA20" s="71" t="s">
        <v>172</v>
      </c>
    </row>
    <row r="21" spans="1:105" ht="12" customHeight="1" x14ac:dyDescent="0.3">
      <c r="A21" s="18" t="s">
        <v>38</v>
      </c>
      <c r="B21" s="232">
        <v>0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173</v>
      </c>
    </row>
    <row r="22" spans="1:105" ht="12" customHeight="1" x14ac:dyDescent="0.3">
      <c r="A22" s="57" t="s">
        <v>174</v>
      </c>
      <c r="B22" s="263">
        <v>0</v>
      </c>
      <c r="C22" s="263">
        <v>0</v>
      </c>
      <c r="D22" s="263">
        <v>0</v>
      </c>
      <c r="E22" s="263">
        <v>0</v>
      </c>
      <c r="F22" s="263">
        <v>0</v>
      </c>
      <c r="G22" s="263">
        <v>0</v>
      </c>
      <c r="H22" s="263">
        <v>0</v>
      </c>
      <c r="I22" s="263">
        <v>0</v>
      </c>
      <c r="J22" s="263">
        <v>0</v>
      </c>
      <c r="K22" s="263">
        <v>0</v>
      </c>
      <c r="L22" s="263">
        <v>0</v>
      </c>
      <c r="M22" s="263">
        <v>0</v>
      </c>
      <c r="N22" s="263">
        <v>0</v>
      </c>
      <c r="O22" s="263">
        <v>0</v>
      </c>
      <c r="P22" s="263">
        <v>0</v>
      </c>
      <c r="Q22" s="263">
        <v>0</v>
      </c>
      <c r="R22" s="263">
        <v>0</v>
      </c>
      <c r="S22" s="263">
        <v>0</v>
      </c>
      <c r="T22" s="263">
        <v>0</v>
      </c>
      <c r="U22" s="263">
        <v>0</v>
      </c>
      <c r="V22" s="263">
        <v>0</v>
      </c>
      <c r="W22" s="263">
        <v>0</v>
      </c>
      <c r="DA22" s="70" t="s">
        <v>175</v>
      </c>
    </row>
    <row r="23" spans="1:105" ht="12" customHeight="1" x14ac:dyDescent="0.3">
      <c r="A23" s="18" t="s">
        <v>30</v>
      </c>
      <c r="B23" s="232">
        <v>0</v>
      </c>
      <c r="C23" s="232">
        <v>0</v>
      </c>
      <c r="D23" s="232">
        <v>0</v>
      </c>
      <c r="E23" s="232">
        <v>0</v>
      </c>
      <c r="F23" s="232">
        <v>0</v>
      </c>
      <c r="G23" s="232">
        <v>0</v>
      </c>
      <c r="H23" s="232">
        <v>0</v>
      </c>
      <c r="I23" s="232">
        <v>0</v>
      </c>
      <c r="J23" s="232">
        <v>0</v>
      </c>
      <c r="K23" s="232">
        <v>0</v>
      </c>
      <c r="L23" s="232">
        <v>0</v>
      </c>
      <c r="M23" s="232">
        <v>0</v>
      </c>
      <c r="N23" s="232">
        <v>0</v>
      </c>
      <c r="O23" s="232">
        <v>0</v>
      </c>
      <c r="P23" s="232">
        <v>0</v>
      </c>
      <c r="Q23" s="232">
        <v>0</v>
      </c>
      <c r="R23" s="232">
        <v>0</v>
      </c>
      <c r="S23" s="232">
        <v>0</v>
      </c>
      <c r="T23" s="232">
        <v>0</v>
      </c>
      <c r="U23" s="232">
        <v>0</v>
      </c>
      <c r="V23" s="232">
        <v>0</v>
      </c>
      <c r="W23" s="232">
        <v>0</v>
      </c>
      <c r="DA23" s="71" t="s">
        <v>176</v>
      </c>
    </row>
    <row r="24" spans="1:105" ht="12" customHeight="1" x14ac:dyDescent="0.3">
      <c r="A24" s="18" t="s">
        <v>40</v>
      </c>
      <c r="B24" s="232">
        <v>0</v>
      </c>
      <c r="C24" s="232">
        <v>0</v>
      </c>
      <c r="D24" s="232">
        <v>0</v>
      </c>
      <c r="E24" s="232">
        <v>0</v>
      </c>
      <c r="F24" s="232">
        <v>0</v>
      </c>
      <c r="G24" s="232">
        <v>0</v>
      </c>
      <c r="H24" s="232">
        <v>0</v>
      </c>
      <c r="I24" s="232">
        <v>0</v>
      </c>
      <c r="J24" s="232">
        <v>0</v>
      </c>
      <c r="K24" s="232">
        <v>0</v>
      </c>
      <c r="L24" s="232">
        <v>0</v>
      </c>
      <c r="M24" s="232">
        <v>0</v>
      </c>
      <c r="N24" s="232">
        <v>0</v>
      </c>
      <c r="O24" s="232">
        <v>0</v>
      </c>
      <c r="P24" s="232">
        <v>0</v>
      </c>
      <c r="Q24" s="232">
        <v>0</v>
      </c>
      <c r="R24" s="232">
        <v>0</v>
      </c>
      <c r="S24" s="232">
        <v>0</v>
      </c>
      <c r="T24" s="232">
        <v>0</v>
      </c>
      <c r="U24" s="232">
        <v>0</v>
      </c>
      <c r="V24" s="232">
        <v>0</v>
      </c>
      <c r="W24" s="232">
        <v>0</v>
      </c>
      <c r="DA24" s="71" t="s">
        <v>177</v>
      </c>
    </row>
    <row r="25" spans="1:105" ht="12" customHeight="1" x14ac:dyDescent="0.3">
      <c r="A25" s="18" t="s">
        <v>70</v>
      </c>
      <c r="B25" s="232">
        <v>0</v>
      </c>
      <c r="C25" s="232">
        <v>0</v>
      </c>
      <c r="D25" s="232">
        <v>0</v>
      </c>
      <c r="E25" s="232">
        <v>0</v>
      </c>
      <c r="F25" s="232">
        <v>0</v>
      </c>
      <c r="G25" s="232">
        <v>0</v>
      </c>
      <c r="H25" s="232">
        <v>0</v>
      </c>
      <c r="I25" s="232">
        <v>0</v>
      </c>
      <c r="J25" s="232">
        <v>0</v>
      </c>
      <c r="K25" s="232">
        <v>0</v>
      </c>
      <c r="L25" s="232">
        <v>0</v>
      </c>
      <c r="M25" s="232">
        <v>0</v>
      </c>
      <c r="N25" s="232">
        <v>0</v>
      </c>
      <c r="O25" s="232">
        <v>0</v>
      </c>
      <c r="P25" s="232">
        <v>0</v>
      </c>
      <c r="Q25" s="232">
        <v>0</v>
      </c>
      <c r="R25" s="232">
        <v>0</v>
      </c>
      <c r="S25" s="232">
        <v>0</v>
      </c>
      <c r="T25" s="232">
        <v>0</v>
      </c>
      <c r="U25" s="232">
        <v>0</v>
      </c>
      <c r="V25" s="232">
        <v>0</v>
      </c>
      <c r="W25" s="232">
        <v>0</v>
      </c>
      <c r="DA25" s="71" t="s">
        <v>178</v>
      </c>
    </row>
    <row r="26" spans="1:105" ht="12" customHeight="1" x14ac:dyDescent="0.3">
      <c r="A26" s="18" t="s">
        <v>162</v>
      </c>
      <c r="B26" s="232">
        <v>0</v>
      </c>
      <c r="C26" s="232">
        <v>0</v>
      </c>
      <c r="D26" s="232">
        <v>0</v>
      </c>
      <c r="E26" s="232">
        <v>0</v>
      </c>
      <c r="F26" s="232">
        <v>0</v>
      </c>
      <c r="G26" s="232">
        <v>0</v>
      </c>
      <c r="H26" s="232">
        <v>0</v>
      </c>
      <c r="I26" s="232">
        <v>0</v>
      </c>
      <c r="J26" s="232">
        <v>0</v>
      </c>
      <c r="K26" s="232">
        <v>0</v>
      </c>
      <c r="L26" s="232">
        <v>0</v>
      </c>
      <c r="M26" s="232">
        <v>0</v>
      </c>
      <c r="N26" s="232">
        <v>0</v>
      </c>
      <c r="O26" s="232">
        <v>0</v>
      </c>
      <c r="P26" s="232">
        <v>0</v>
      </c>
      <c r="Q26" s="232">
        <v>0</v>
      </c>
      <c r="R26" s="232">
        <v>0</v>
      </c>
      <c r="S26" s="232">
        <v>0</v>
      </c>
      <c r="T26" s="232">
        <v>0</v>
      </c>
      <c r="U26" s="232">
        <v>0</v>
      </c>
      <c r="V26" s="232">
        <v>0</v>
      </c>
      <c r="W26" s="232">
        <v>0</v>
      </c>
      <c r="DA26" s="71" t="s">
        <v>179</v>
      </c>
    </row>
    <row r="27" spans="1:105" ht="12" customHeight="1" x14ac:dyDescent="0.3">
      <c r="A27" s="18" t="s">
        <v>36</v>
      </c>
      <c r="B27" s="232">
        <v>0</v>
      </c>
      <c r="C27" s="232">
        <v>0</v>
      </c>
      <c r="D27" s="232">
        <v>0</v>
      </c>
      <c r="E27" s="232">
        <v>0</v>
      </c>
      <c r="F27" s="232">
        <v>0</v>
      </c>
      <c r="G27" s="232">
        <v>0</v>
      </c>
      <c r="H27" s="232">
        <v>0</v>
      </c>
      <c r="I27" s="232">
        <v>0</v>
      </c>
      <c r="J27" s="232">
        <v>0</v>
      </c>
      <c r="K27" s="232">
        <v>0</v>
      </c>
      <c r="L27" s="232">
        <v>0</v>
      </c>
      <c r="M27" s="232">
        <v>0</v>
      </c>
      <c r="N27" s="232">
        <v>0</v>
      </c>
      <c r="O27" s="232">
        <v>0</v>
      </c>
      <c r="P27" s="232">
        <v>0</v>
      </c>
      <c r="Q27" s="232">
        <v>0</v>
      </c>
      <c r="R27" s="232">
        <v>0</v>
      </c>
      <c r="S27" s="232">
        <v>0</v>
      </c>
      <c r="T27" s="232">
        <v>0</v>
      </c>
      <c r="U27" s="232">
        <v>0</v>
      </c>
      <c r="V27" s="232">
        <v>0</v>
      </c>
      <c r="W27" s="232">
        <v>0</v>
      </c>
      <c r="DA27" s="71" t="s">
        <v>180</v>
      </c>
    </row>
    <row r="28" spans="1:105" ht="12" customHeight="1" x14ac:dyDescent="0.3">
      <c r="A28" s="57" t="s">
        <v>181</v>
      </c>
      <c r="B28" s="263">
        <v>0</v>
      </c>
      <c r="C28" s="263">
        <v>0</v>
      </c>
      <c r="D28" s="263">
        <v>0</v>
      </c>
      <c r="E28" s="263">
        <v>0</v>
      </c>
      <c r="F28" s="263">
        <v>0</v>
      </c>
      <c r="G28" s="263">
        <v>0</v>
      </c>
      <c r="H28" s="263">
        <v>0</v>
      </c>
      <c r="I28" s="263">
        <v>0</v>
      </c>
      <c r="J28" s="263">
        <v>0</v>
      </c>
      <c r="K28" s="263">
        <v>0</v>
      </c>
      <c r="L28" s="263">
        <v>0</v>
      </c>
      <c r="M28" s="263">
        <v>0</v>
      </c>
      <c r="N28" s="263">
        <v>0</v>
      </c>
      <c r="O28" s="263">
        <v>0</v>
      </c>
      <c r="P28" s="263">
        <v>0</v>
      </c>
      <c r="Q28" s="263">
        <v>0</v>
      </c>
      <c r="R28" s="263">
        <v>0</v>
      </c>
      <c r="S28" s="263">
        <v>0</v>
      </c>
      <c r="T28" s="263">
        <v>0</v>
      </c>
      <c r="U28" s="263">
        <v>0</v>
      </c>
      <c r="V28" s="263">
        <v>0</v>
      </c>
      <c r="W28" s="263">
        <v>0</v>
      </c>
      <c r="DA28" s="70" t="s">
        <v>182</v>
      </c>
    </row>
    <row r="29" spans="1:105" ht="12" customHeight="1" x14ac:dyDescent="0.3">
      <c r="A29" s="60" t="s">
        <v>183</v>
      </c>
      <c r="B29" s="264">
        <v>0</v>
      </c>
      <c r="C29" s="264">
        <v>0</v>
      </c>
      <c r="D29" s="264">
        <v>0</v>
      </c>
      <c r="E29" s="264">
        <v>0</v>
      </c>
      <c r="F29" s="264">
        <v>0</v>
      </c>
      <c r="G29" s="264">
        <v>0</v>
      </c>
      <c r="H29" s="264">
        <v>0</v>
      </c>
      <c r="I29" s="264">
        <v>0</v>
      </c>
      <c r="J29" s="264">
        <v>0</v>
      </c>
      <c r="K29" s="264">
        <v>0</v>
      </c>
      <c r="L29" s="264">
        <v>0</v>
      </c>
      <c r="M29" s="264">
        <v>0</v>
      </c>
      <c r="N29" s="264">
        <v>0</v>
      </c>
      <c r="O29" s="264">
        <v>0</v>
      </c>
      <c r="P29" s="264">
        <v>0</v>
      </c>
      <c r="Q29" s="264">
        <v>0</v>
      </c>
      <c r="R29" s="264">
        <v>0</v>
      </c>
      <c r="S29" s="264">
        <v>0</v>
      </c>
      <c r="T29" s="264">
        <v>0</v>
      </c>
      <c r="U29" s="264">
        <v>0</v>
      </c>
      <c r="V29" s="264">
        <v>0</v>
      </c>
      <c r="W29" s="264">
        <v>0</v>
      </c>
      <c r="DA29" s="72" t="s">
        <v>184</v>
      </c>
    </row>
    <row r="30" spans="1:105" ht="12" customHeight="1" x14ac:dyDescent="0.3">
      <c r="A30" s="59" t="s">
        <v>33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185</v>
      </c>
    </row>
    <row r="31" spans="1:105" ht="12" customHeight="1" x14ac:dyDescent="0.3">
      <c r="A31" s="59" t="s">
        <v>160</v>
      </c>
      <c r="B31" s="232">
        <v>0</v>
      </c>
      <c r="C31" s="232">
        <v>0</v>
      </c>
      <c r="D31" s="232">
        <v>0</v>
      </c>
      <c r="E31" s="232">
        <v>0</v>
      </c>
      <c r="F31" s="232">
        <v>0</v>
      </c>
      <c r="G31" s="232">
        <v>0</v>
      </c>
      <c r="H31" s="232">
        <v>0</v>
      </c>
      <c r="I31" s="232">
        <v>0</v>
      </c>
      <c r="J31" s="232">
        <v>0</v>
      </c>
      <c r="K31" s="232">
        <v>0</v>
      </c>
      <c r="L31" s="232">
        <v>0</v>
      </c>
      <c r="M31" s="232">
        <v>0</v>
      </c>
      <c r="N31" s="232">
        <v>0</v>
      </c>
      <c r="O31" s="232">
        <v>0</v>
      </c>
      <c r="P31" s="232">
        <v>0</v>
      </c>
      <c r="Q31" s="232">
        <v>0</v>
      </c>
      <c r="R31" s="232">
        <v>0</v>
      </c>
      <c r="S31" s="232">
        <v>0</v>
      </c>
      <c r="T31" s="232">
        <v>0</v>
      </c>
      <c r="U31" s="232">
        <v>0</v>
      </c>
      <c r="V31" s="232">
        <v>0</v>
      </c>
      <c r="W31" s="232">
        <v>0</v>
      </c>
      <c r="DA31" s="71" t="s">
        <v>186</v>
      </c>
    </row>
    <row r="32" spans="1:105" ht="12" customHeight="1" x14ac:dyDescent="0.3">
      <c r="A32" s="59" t="s">
        <v>70</v>
      </c>
      <c r="B32" s="232">
        <v>0</v>
      </c>
      <c r="C32" s="232">
        <v>0</v>
      </c>
      <c r="D32" s="232">
        <v>0</v>
      </c>
      <c r="E32" s="232">
        <v>0</v>
      </c>
      <c r="F32" s="232">
        <v>0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187</v>
      </c>
    </row>
    <row r="33" spans="1:105" ht="12" customHeight="1" x14ac:dyDescent="0.3">
      <c r="A33" s="59" t="s">
        <v>162</v>
      </c>
      <c r="B33" s="232">
        <v>0</v>
      </c>
      <c r="C33" s="232">
        <v>0</v>
      </c>
      <c r="D33" s="232">
        <v>0</v>
      </c>
      <c r="E33" s="232">
        <v>0</v>
      </c>
      <c r="F33" s="232">
        <v>0</v>
      </c>
      <c r="G33" s="232">
        <v>0</v>
      </c>
      <c r="H33" s="232">
        <v>0</v>
      </c>
      <c r="I33" s="232">
        <v>0</v>
      </c>
      <c r="J33" s="232">
        <v>0</v>
      </c>
      <c r="K33" s="232">
        <v>0</v>
      </c>
      <c r="L33" s="232">
        <v>0</v>
      </c>
      <c r="M33" s="232">
        <v>0</v>
      </c>
      <c r="N33" s="232">
        <v>0</v>
      </c>
      <c r="O33" s="232">
        <v>0</v>
      </c>
      <c r="P33" s="232">
        <v>0</v>
      </c>
      <c r="Q33" s="232">
        <v>0</v>
      </c>
      <c r="R33" s="232">
        <v>0</v>
      </c>
      <c r="S33" s="232">
        <v>0</v>
      </c>
      <c r="T33" s="232">
        <v>0</v>
      </c>
      <c r="U33" s="232">
        <v>0</v>
      </c>
      <c r="V33" s="232">
        <v>0</v>
      </c>
      <c r="W33" s="232">
        <v>0</v>
      </c>
      <c r="DA33" s="71" t="s">
        <v>188</v>
      </c>
    </row>
    <row r="34" spans="1:105" ht="12" customHeight="1" x14ac:dyDescent="0.3">
      <c r="A34" s="60" t="s">
        <v>189</v>
      </c>
      <c r="B34" s="264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190</v>
      </c>
    </row>
    <row r="35" spans="1:105" ht="12" customHeight="1" x14ac:dyDescent="0.3">
      <c r="A35" s="57" t="s">
        <v>191</v>
      </c>
      <c r="B35" s="263">
        <f t="shared" ref="B35:W35" si="0">B36+B40+B51</f>
        <v>0</v>
      </c>
      <c r="C35" s="263">
        <f t="shared" si="0"/>
        <v>0</v>
      </c>
      <c r="D35" s="263">
        <f t="shared" si="0"/>
        <v>0</v>
      </c>
      <c r="E35" s="263">
        <f t="shared" si="0"/>
        <v>0</v>
      </c>
      <c r="F35" s="263">
        <f t="shared" si="0"/>
        <v>0</v>
      </c>
      <c r="G35" s="263">
        <f t="shared" si="0"/>
        <v>0</v>
      </c>
      <c r="H35" s="263">
        <f t="shared" si="0"/>
        <v>0</v>
      </c>
      <c r="I35" s="263">
        <f t="shared" si="0"/>
        <v>0</v>
      </c>
      <c r="J35" s="263">
        <f t="shared" si="0"/>
        <v>0</v>
      </c>
      <c r="K35" s="263">
        <f t="shared" si="0"/>
        <v>0</v>
      </c>
      <c r="L35" s="263">
        <f t="shared" si="0"/>
        <v>0</v>
      </c>
      <c r="M35" s="263">
        <f t="shared" si="0"/>
        <v>0</v>
      </c>
      <c r="N35" s="263">
        <f t="shared" si="0"/>
        <v>0</v>
      </c>
      <c r="O35" s="263">
        <f t="shared" si="0"/>
        <v>0</v>
      </c>
      <c r="P35" s="263">
        <f t="shared" si="0"/>
        <v>0</v>
      </c>
      <c r="Q35" s="263">
        <f t="shared" si="0"/>
        <v>0</v>
      </c>
      <c r="R35" s="263">
        <f t="shared" si="0"/>
        <v>0</v>
      </c>
      <c r="S35" s="263">
        <f t="shared" si="0"/>
        <v>0</v>
      </c>
      <c r="T35" s="263">
        <f t="shared" si="0"/>
        <v>0</v>
      </c>
      <c r="U35" s="263">
        <f t="shared" si="0"/>
        <v>0</v>
      </c>
      <c r="V35" s="263">
        <f t="shared" si="0"/>
        <v>0</v>
      </c>
      <c r="W35" s="263">
        <f t="shared" si="0"/>
        <v>0</v>
      </c>
      <c r="DA35" s="70"/>
    </row>
    <row r="36" spans="1:105" ht="12" customHeight="1" x14ac:dyDescent="0.3">
      <c r="A36" s="60" t="s">
        <v>192</v>
      </c>
      <c r="B36" s="264">
        <v>0</v>
      </c>
      <c r="C36" s="264">
        <v>0</v>
      </c>
      <c r="D36" s="264">
        <v>0</v>
      </c>
      <c r="E36" s="264">
        <v>0</v>
      </c>
      <c r="F36" s="264">
        <v>0</v>
      </c>
      <c r="G36" s="264">
        <v>0</v>
      </c>
      <c r="H36" s="264">
        <v>0</v>
      </c>
      <c r="I36" s="264">
        <v>0</v>
      </c>
      <c r="J36" s="264">
        <v>0</v>
      </c>
      <c r="K36" s="264">
        <v>0</v>
      </c>
      <c r="L36" s="264">
        <v>0</v>
      </c>
      <c r="M36" s="264">
        <v>0</v>
      </c>
      <c r="N36" s="264">
        <v>0</v>
      </c>
      <c r="O36" s="264">
        <v>0</v>
      </c>
      <c r="P36" s="264">
        <v>0</v>
      </c>
      <c r="Q36" s="264">
        <v>0</v>
      </c>
      <c r="R36" s="264">
        <v>0</v>
      </c>
      <c r="S36" s="264">
        <v>0</v>
      </c>
      <c r="T36" s="264">
        <v>0</v>
      </c>
      <c r="U36" s="264">
        <v>0</v>
      </c>
      <c r="V36" s="264">
        <v>0</v>
      </c>
      <c r="W36" s="264">
        <v>0</v>
      </c>
      <c r="DA36" s="72" t="s">
        <v>193</v>
      </c>
    </row>
    <row r="37" spans="1:105" ht="12" customHeight="1" x14ac:dyDescent="0.3">
      <c r="A37" s="59" t="s">
        <v>33</v>
      </c>
      <c r="B37" s="232">
        <v>0</v>
      </c>
      <c r="C37" s="232">
        <v>0</v>
      </c>
      <c r="D37" s="232">
        <v>0</v>
      </c>
      <c r="E37" s="232">
        <v>0</v>
      </c>
      <c r="F37" s="232">
        <v>0</v>
      </c>
      <c r="G37" s="232">
        <v>0</v>
      </c>
      <c r="H37" s="232">
        <v>0</v>
      </c>
      <c r="I37" s="232">
        <v>0</v>
      </c>
      <c r="J37" s="232">
        <v>0</v>
      </c>
      <c r="K37" s="232">
        <v>0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0</v>
      </c>
      <c r="T37" s="232">
        <v>0</v>
      </c>
      <c r="U37" s="232">
        <v>0</v>
      </c>
      <c r="V37" s="232">
        <v>0</v>
      </c>
      <c r="W37" s="232">
        <v>0</v>
      </c>
      <c r="DA37" s="71" t="s">
        <v>194</v>
      </c>
    </row>
    <row r="38" spans="1:105" ht="12" customHeight="1" x14ac:dyDescent="0.3">
      <c r="A38" s="59" t="s">
        <v>160</v>
      </c>
      <c r="B38" s="232">
        <v>0</v>
      </c>
      <c r="C38" s="232">
        <v>0</v>
      </c>
      <c r="D38" s="232">
        <v>0</v>
      </c>
      <c r="E38" s="232">
        <v>0</v>
      </c>
      <c r="F38" s="232">
        <v>0</v>
      </c>
      <c r="G38" s="232">
        <v>0</v>
      </c>
      <c r="H38" s="232">
        <v>0</v>
      </c>
      <c r="I38" s="232">
        <v>0</v>
      </c>
      <c r="J38" s="232">
        <v>0</v>
      </c>
      <c r="K38" s="232">
        <v>0</v>
      </c>
      <c r="L38" s="232">
        <v>0</v>
      </c>
      <c r="M38" s="232">
        <v>0</v>
      </c>
      <c r="N38" s="232">
        <v>0</v>
      </c>
      <c r="O38" s="232">
        <v>0</v>
      </c>
      <c r="P38" s="232">
        <v>0</v>
      </c>
      <c r="Q38" s="232">
        <v>0</v>
      </c>
      <c r="R38" s="232">
        <v>0</v>
      </c>
      <c r="S38" s="232">
        <v>0</v>
      </c>
      <c r="T38" s="232">
        <v>0</v>
      </c>
      <c r="U38" s="232">
        <v>0</v>
      </c>
      <c r="V38" s="232">
        <v>0</v>
      </c>
      <c r="W38" s="232">
        <v>0</v>
      </c>
      <c r="DA38" s="71" t="s">
        <v>195</v>
      </c>
    </row>
    <row r="39" spans="1:105" ht="12" customHeight="1" x14ac:dyDescent="0.3">
      <c r="A39" s="59" t="s">
        <v>162</v>
      </c>
      <c r="B39" s="232">
        <v>0</v>
      </c>
      <c r="C39" s="232">
        <v>0</v>
      </c>
      <c r="D39" s="232">
        <v>0</v>
      </c>
      <c r="E39" s="232">
        <v>0</v>
      </c>
      <c r="F39" s="232">
        <v>0</v>
      </c>
      <c r="G39" s="232">
        <v>0</v>
      </c>
      <c r="H39" s="232">
        <v>0</v>
      </c>
      <c r="I39" s="232">
        <v>0</v>
      </c>
      <c r="J39" s="232">
        <v>0</v>
      </c>
      <c r="K39" s="232">
        <v>0</v>
      </c>
      <c r="L39" s="232">
        <v>0</v>
      </c>
      <c r="M39" s="232">
        <v>0</v>
      </c>
      <c r="N39" s="232">
        <v>0</v>
      </c>
      <c r="O39" s="232">
        <v>0</v>
      </c>
      <c r="P39" s="232">
        <v>0</v>
      </c>
      <c r="Q39" s="232">
        <v>0</v>
      </c>
      <c r="R39" s="232">
        <v>0</v>
      </c>
      <c r="S39" s="232">
        <v>0</v>
      </c>
      <c r="T39" s="232">
        <v>0</v>
      </c>
      <c r="U39" s="232">
        <v>0</v>
      </c>
      <c r="V39" s="232">
        <v>0</v>
      </c>
      <c r="W39" s="232">
        <v>0</v>
      </c>
      <c r="DA39" s="71" t="s">
        <v>196</v>
      </c>
    </row>
    <row r="40" spans="1:105" ht="12" customHeight="1" x14ac:dyDescent="0.3">
      <c r="A40" s="60" t="s">
        <v>197</v>
      </c>
      <c r="B40" s="264">
        <v>0</v>
      </c>
      <c r="C40" s="264">
        <v>0</v>
      </c>
      <c r="D40" s="264">
        <v>0</v>
      </c>
      <c r="E40" s="264">
        <v>0</v>
      </c>
      <c r="F40" s="264">
        <v>0</v>
      </c>
      <c r="G40" s="264">
        <v>0</v>
      </c>
      <c r="H40" s="264">
        <v>0</v>
      </c>
      <c r="I40" s="264">
        <v>0</v>
      </c>
      <c r="J40" s="264">
        <v>0</v>
      </c>
      <c r="K40" s="264">
        <v>0</v>
      </c>
      <c r="L40" s="264">
        <v>0</v>
      </c>
      <c r="M40" s="264">
        <v>0</v>
      </c>
      <c r="N40" s="264">
        <v>0</v>
      </c>
      <c r="O40" s="264">
        <v>0</v>
      </c>
      <c r="P40" s="264">
        <v>0</v>
      </c>
      <c r="Q40" s="264">
        <v>0</v>
      </c>
      <c r="R40" s="264">
        <v>0</v>
      </c>
      <c r="S40" s="264">
        <v>0</v>
      </c>
      <c r="T40" s="264">
        <v>0</v>
      </c>
      <c r="U40" s="264">
        <v>0</v>
      </c>
      <c r="V40" s="264">
        <v>0</v>
      </c>
      <c r="W40" s="264">
        <v>0</v>
      </c>
      <c r="DA40" s="72" t="s">
        <v>198</v>
      </c>
    </row>
    <row r="41" spans="1:105" ht="12" customHeight="1" x14ac:dyDescent="0.3">
      <c r="A41" s="64" t="s">
        <v>30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199</v>
      </c>
    </row>
    <row r="42" spans="1:105" ht="12" customHeight="1" x14ac:dyDescent="0.3">
      <c r="A42" s="64" t="s">
        <v>32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200</v>
      </c>
    </row>
    <row r="43" spans="1:105" ht="12" customHeight="1" x14ac:dyDescent="0.3">
      <c r="A43" s="64" t="s">
        <v>33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201</v>
      </c>
    </row>
    <row r="44" spans="1:105" ht="12" customHeight="1" x14ac:dyDescent="0.3">
      <c r="A44" s="64" t="s">
        <v>160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202</v>
      </c>
    </row>
    <row r="45" spans="1:105" ht="12" customHeight="1" x14ac:dyDescent="0.3">
      <c r="A45" s="64" t="s">
        <v>70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203</v>
      </c>
    </row>
    <row r="46" spans="1:105" ht="12" customHeight="1" x14ac:dyDescent="0.3">
      <c r="A46" s="64" t="s">
        <v>34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204</v>
      </c>
    </row>
    <row r="47" spans="1:105" ht="12" customHeight="1" x14ac:dyDescent="0.3">
      <c r="A47" s="64" t="s">
        <v>162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205</v>
      </c>
    </row>
    <row r="48" spans="1:105" ht="12" customHeight="1" x14ac:dyDescent="0.3">
      <c r="A48" s="64" t="s">
        <v>36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206</v>
      </c>
    </row>
    <row r="49" spans="1:105" ht="12" customHeight="1" x14ac:dyDescent="0.3">
      <c r="A49" s="64" t="s">
        <v>73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207</v>
      </c>
    </row>
    <row r="50" spans="1:105" ht="12" customHeight="1" x14ac:dyDescent="0.3">
      <c r="A50" s="64" t="s">
        <v>79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208</v>
      </c>
    </row>
    <row r="51" spans="1:105" ht="12" customHeight="1" x14ac:dyDescent="0.3">
      <c r="A51" s="61" t="s">
        <v>209</v>
      </c>
      <c r="B51" s="265">
        <v>0</v>
      </c>
      <c r="C51" s="265">
        <v>0</v>
      </c>
      <c r="D51" s="265">
        <v>0</v>
      </c>
      <c r="E51" s="265">
        <v>0</v>
      </c>
      <c r="F51" s="265">
        <v>0</v>
      </c>
      <c r="G51" s="265">
        <v>0</v>
      </c>
      <c r="H51" s="265">
        <v>0</v>
      </c>
      <c r="I51" s="265">
        <v>0</v>
      </c>
      <c r="J51" s="265">
        <v>0</v>
      </c>
      <c r="K51" s="265">
        <v>0</v>
      </c>
      <c r="L51" s="265">
        <v>0</v>
      </c>
      <c r="M51" s="265">
        <v>0</v>
      </c>
      <c r="N51" s="265">
        <v>0</v>
      </c>
      <c r="O51" s="265">
        <v>0</v>
      </c>
      <c r="P51" s="265">
        <v>0</v>
      </c>
      <c r="Q51" s="265">
        <v>0</v>
      </c>
      <c r="R51" s="265">
        <v>0</v>
      </c>
      <c r="S51" s="265">
        <v>0</v>
      </c>
      <c r="T51" s="265">
        <v>0</v>
      </c>
      <c r="U51" s="265">
        <v>0</v>
      </c>
      <c r="V51" s="265">
        <v>0</v>
      </c>
      <c r="W51" s="265">
        <v>0</v>
      </c>
      <c r="DA51" s="74" t="s">
        <v>210</v>
      </c>
    </row>
    <row r="52" spans="1:105" ht="12" hidden="1" customHeight="1" x14ac:dyDescent="0.3">
      <c r="A52" s="53"/>
      <c r="B52" s="266"/>
      <c r="C52" s="266"/>
      <c r="D52" s="266"/>
      <c r="E52" s="266"/>
      <c r="F52" s="266"/>
      <c r="G52" s="266"/>
      <c r="H52" s="266"/>
      <c r="I52" s="266"/>
      <c r="J52" s="266"/>
      <c r="K52" s="266"/>
      <c r="L52" s="266"/>
      <c r="M52" s="266"/>
      <c r="N52" s="266"/>
      <c r="O52" s="266"/>
      <c r="P52" s="266"/>
      <c r="Q52" s="266"/>
      <c r="R52" s="266"/>
      <c r="S52" s="266"/>
      <c r="T52" s="266"/>
      <c r="U52" s="266"/>
      <c r="V52" s="266"/>
      <c r="W52" s="266"/>
      <c r="DA52" s="75"/>
    </row>
    <row r="54" spans="1:105" ht="15" customHeight="1" x14ac:dyDescent="0.3">
      <c r="A54" s="34" t="s">
        <v>42</v>
      </c>
      <c r="B54" s="225">
        <v>157.5513977796943</v>
      </c>
      <c r="C54" s="225">
        <v>162.87719491538459</v>
      </c>
      <c r="D54" s="225">
        <v>110.54084862930149</v>
      </c>
      <c r="E54" s="225">
        <v>105.4773383206698</v>
      </c>
      <c r="F54" s="225">
        <v>105.276505687146</v>
      </c>
      <c r="G54" s="225">
        <v>106.501499286529</v>
      </c>
      <c r="H54" s="225">
        <v>106.076222208426</v>
      </c>
      <c r="I54" s="225">
        <v>104.38751077824379</v>
      </c>
      <c r="J54" s="225">
        <v>95.554684605763583</v>
      </c>
      <c r="K54" s="225">
        <v>50.781008208378211</v>
      </c>
      <c r="L54" s="225">
        <v>54.179371006213287</v>
      </c>
      <c r="M54" s="225">
        <v>62.360505091531962</v>
      </c>
      <c r="N54" s="225">
        <v>79.707065108794552</v>
      </c>
      <c r="O54" s="225">
        <v>80.703636999990664</v>
      </c>
      <c r="P54" s="225">
        <v>86.178624793699655</v>
      </c>
      <c r="Q54" s="225">
        <v>83.589001577271432</v>
      </c>
      <c r="R54" s="225">
        <v>87.332429342909592</v>
      </c>
      <c r="S54" s="225">
        <v>91.790526753756012</v>
      </c>
      <c r="T54" s="225">
        <v>97.210906686006126</v>
      </c>
      <c r="U54" s="225">
        <v>90.714310613807314</v>
      </c>
      <c r="V54" s="225">
        <v>86.887832330829397</v>
      </c>
      <c r="W54" s="225">
        <v>90.290700273922084</v>
      </c>
      <c r="DA54" s="89" t="s">
        <v>211</v>
      </c>
    </row>
    <row r="55" spans="1:105" ht="12" customHeight="1" x14ac:dyDescent="0.3">
      <c r="A55" s="55" t="s">
        <v>92</v>
      </c>
      <c r="B55" s="261">
        <v>0.41058642307351628</v>
      </c>
      <c r="C55" s="261">
        <v>0.41773099228087662</v>
      </c>
      <c r="D55" s="261">
        <v>0.28510774240438069</v>
      </c>
      <c r="E55" s="261">
        <v>0.23897786116539729</v>
      </c>
      <c r="F55" s="261">
        <v>0.24586385337737299</v>
      </c>
      <c r="G55" s="261">
        <v>0.26284106143746122</v>
      </c>
      <c r="H55" s="261">
        <v>0.24569799373451701</v>
      </c>
      <c r="I55" s="261">
        <v>0.22218299883405879</v>
      </c>
      <c r="J55" s="261">
        <v>0.2041679563396554</v>
      </c>
      <c r="K55" s="261">
        <v>0.1100557110164484</v>
      </c>
      <c r="L55" s="261">
        <v>0.11592187475916831</v>
      </c>
      <c r="M55" s="261">
        <v>0.13549442039308759</v>
      </c>
      <c r="N55" s="261">
        <v>0.18814410953637861</v>
      </c>
      <c r="O55" s="261">
        <v>0.18773156506246191</v>
      </c>
      <c r="P55" s="261">
        <v>0.20605311118717429</v>
      </c>
      <c r="Q55" s="261">
        <v>0.20336865288782599</v>
      </c>
      <c r="R55" s="261">
        <v>0.20300648952411909</v>
      </c>
      <c r="S55" s="261">
        <v>0.2081315685076692</v>
      </c>
      <c r="T55" s="261">
        <v>0.22446545090101869</v>
      </c>
      <c r="U55" s="261">
        <v>0.2048103510389554</v>
      </c>
      <c r="V55" s="261">
        <v>0.19288920006670629</v>
      </c>
      <c r="W55" s="261">
        <v>0.20241036708130691</v>
      </c>
      <c r="DA55" s="67" t="s">
        <v>212</v>
      </c>
    </row>
    <row r="56" spans="1:105" ht="12" customHeight="1" x14ac:dyDescent="0.3">
      <c r="A56" s="202" t="s">
        <v>93</v>
      </c>
      <c r="B56" s="226">
        <v>0.30337985963562802</v>
      </c>
      <c r="C56" s="226">
        <v>0.30865893921907023</v>
      </c>
      <c r="D56" s="226">
        <v>0.21066441073280329</v>
      </c>
      <c r="E56" s="226">
        <v>0.1765793165630305</v>
      </c>
      <c r="F56" s="226">
        <v>0.1816673351465071</v>
      </c>
      <c r="G56" s="226">
        <v>0.19421169294508969</v>
      </c>
      <c r="H56" s="226">
        <v>0.18154478244544059</v>
      </c>
      <c r="I56" s="226">
        <v>0.16416969293607281</v>
      </c>
      <c r="J56" s="226">
        <v>0.15085848546269909</v>
      </c>
      <c r="K56" s="226">
        <v>8.1319508595370779E-2</v>
      </c>
      <c r="L56" s="226">
        <v>8.5653982004266979E-2</v>
      </c>
      <c r="M56" s="226">
        <v>0.1001160192598612</v>
      </c>
      <c r="N56" s="226">
        <v>0.13901856061177309</v>
      </c>
      <c r="O56" s="226">
        <v>0.13871373396004549</v>
      </c>
      <c r="P56" s="226">
        <v>0.1522514151381387</v>
      </c>
      <c r="Q56" s="226">
        <v>0.15026788490847939</v>
      </c>
      <c r="R56" s="226">
        <v>0.15000028455865749</v>
      </c>
      <c r="S56" s="226">
        <v>0.15378717485817581</v>
      </c>
      <c r="T56" s="226">
        <v>0.16585618315782899</v>
      </c>
      <c r="U56" s="226">
        <v>0.1513331470753394</v>
      </c>
      <c r="V56" s="226">
        <v>0.1425246797091195</v>
      </c>
      <c r="W56" s="226">
        <v>0.1495598132404094</v>
      </c>
      <c r="DA56" s="174" t="s">
        <v>213</v>
      </c>
    </row>
    <row r="57" spans="1:105" ht="12" customHeight="1" x14ac:dyDescent="0.3">
      <c r="A57" s="202" t="s">
        <v>94</v>
      </c>
      <c r="B57" s="226">
        <v>7.5844964908907002</v>
      </c>
      <c r="C57" s="226">
        <v>7.716473480476755</v>
      </c>
      <c r="D57" s="226">
        <v>5.2666102683200817</v>
      </c>
      <c r="E57" s="226">
        <v>4.414482914075764</v>
      </c>
      <c r="F57" s="226">
        <v>4.5416833786626771</v>
      </c>
      <c r="G57" s="226">
        <v>4.8552923236272409</v>
      </c>
      <c r="H57" s="226">
        <v>4.5386195611360147</v>
      </c>
      <c r="I57" s="226">
        <v>4.1042423234018202</v>
      </c>
      <c r="J57" s="226">
        <v>3.771462136567477</v>
      </c>
      <c r="K57" s="226">
        <v>2.032987714884269</v>
      </c>
      <c r="L57" s="226">
        <v>2.1413495501066739</v>
      </c>
      <c r="M57" s="226">
        <v>2.502900481496531</v>
      </c>
      <c r="N57" s="226">
        <v>3.4754640152943281</v>
      </c>
      <c r="O57" s="226">
        <v>3.4678433490011389</v>
      </c>
      <c r="P57" s="226">
        <v>3.8062853784534658</v>
      </c>
      <c r="Q57" s="226">
        <v>3.7566971227119859</v>
      </c>
      <c r="R57" s="226">
        <v>3.7500071139664399</v>
      </c>
      <c r="S57" s="226">
        <v>3.8446793714543932</v>
      </c>
      <c r="T57" s="226">
        <v>4.1464045789457247</v>
      </c>
      <c r="U57" s="226">
        <v>3.7833286768834848</v>
      </c>
      <c r="V57" s="226">
        <v>3.563116992727986</v>
      </c>
      <c r="W57" s="226">
        <v>3.7389953310102362</v>
      </c>
      <c r="DA57" s="174" t="s">
        <v>214</v>
      </c>
    </row>
    <row r="58" spans="1:105" ht="12" customHeight="1" x14ac:dyDescent="0.3">
      <c r="A58" s="202" t="s">
        <v>95</v>
      </c>
      <c r="B58" s="226">
        <v>0.18961241227226761</v>
      </c>
      <c r="C58" s="226">
        <v>0.19291183701191891</v>
      </c>
      <c r="D58" s="226">
        <v>0.13166525670800211</v>
      </c>
      <c r="E58" s="226">
        <v>0.1103620728518941</v>
      </c>
      <c r="F58" s="226">
        <v>0.1135420844665669</v>
      </c>
      <c r="G58" s="226">
        <v>0.1213823080906811</v>
      </c>
      <c r="H58" s="226">
        <v>0.1134654890284004</v>
      </c>
      <c r="I58" s="226">
        <v>0.1026060580850455</v>
      </c>
      <c r="J58" s="226">
        <v>9.4286553414186944E-2</v>
      </c>
      <c r="K58" s="226">
        <v>5.0824692872106753E-2</v>
      </c>
      <c r="L58" s="226">
        <v>5.3533738752666871E-2</v>
      </c>
      <c r="M58" s="226">
        <v>6.2572512037413278E-2</v>
      </c>
      <c r="N58" s="226">
        <v>8.6886600382358209E-2</v>
      </c>
      <c r="O58" s="226">
        <v>8.6696083725028475E-2</v>
      </c>
      <c r="P58" s="226">
        <v>9.5157134461336723E-2</v>
      </c>
      <c r="Q58" s="226">
        <v>9.3917428067799666E-2</v>
      </c>
      <c r="R58" s="226">
        <v>9.3750177849161037E-2</v>
      </c>
      <c r="S58" s="226">
        <v>9.6116984286359855E-2</v>
      </c>
      <c r="T58" s="226">
        <v>0.10366011447364309</v>
      </c>
      <c r="U58" s="226">
        <v>9.458321692208714E-2</v>
      </c>
      <c r="V58" s="226">
        <v>8.9077924818199677E-2</v>
      </c>
      <c r="W58" s="226">
        <v>9.3474883275255924E-2</v>
      </c>
      <c r="DA58" s="174" t="s">
        <v>215</v>
      </c>
    </row>
    <row r="59" spans="1:105" ht="12" customHeight="1" x14ac:dyDescent="0.3">
      <c r="A59" s="56" t="s">
        <v>96</v>
      </c>
      <c r="B59" s="262">
        <v>1.2462844455961131</v>
      </c>
      <c r="C59" s="262">
        <v>1.2868254416552589</v>
      </c>
      <c r="D59" s="262">
        <v>0.93351303445135303</v>
      </c>
      <c r="E59" s="262">
        <v>0.91116605985172183</v>
      </c>
      <c r="F59" s="262">
        <v>0.89949906814598968</v>
      </c>
      <c r="G59" s="262">
        <v>0.97008559128353877</v>
      </c>
      <c r="H59" s="262">
        <v>1.0596287719828981</v>
      </c>
      <c r="I59" s="262">
        <v>1.1150942620932169</v>
      </c>
      <c r="J59" s="262">
        <v>1.1296372758322319</v>
      </c>
      <c r="K59" s="262">
        <v>0.71632604428123015</v>
      </c>
      <c r="L59" s="262">
        <v>0.7856228548612989</v>
      </c>
      <c r="M59" s="262">
        <v>0.95133939194720851</v>
      </c>
      <c r="N59" s="262">
        <v>1.3412854642774721</v>
      </c>
      <c r="O59" s="262">
        <v>1.501857499324982</v>
      </c>
      <c r="P59" s="262">
        <v>1.697674715113761</v>
      </c>
      <c r="Q59" s="262">
        <v>1.735734774246293</v>
      </c>
      <c r="R59" s="262">
        <v>1.8643854200090679</v>
      </c>
      <c r="S59" s="262">
        <v>1.897960406527313</v>
      </c>
      <c r="T59" s="262">
        <v>2.129581772976735</v>
      </c>
      <c r="U59" s="262">
        <v>2.1828178539924181</v>
      </c>
      <c r="V59" s="262">
        <v>2.2398642872144299</v>
      </c>
      <c r="W59" s="262">
        <v>2.3816067625365198</v>
      </c>
      <c r="DA59" s="68" t="s">
        <v>216</v>
      </c>
    </row>
    <row r="60" spans="1:105" ht="12" customHeight="1" x14ac:dyDescent="0.3">
      <c r="A60" s="37" t="s">
        <v>160</v>
      </c>
      <c r="B60" s="228">
        <v>1.103358260252533E-2</v>
      </c>
      <c r="C60" s="228">
        <v>1.128631551642754E-2</v>
      </c>
      <c r="D60" s="228">
        <v>1.0604051912852739E-2</v>
      </c>
      <c r="E60" s="228">
        <v>1.578599553056018E-2</v>
      </c>
      <c r="F60" s="228">
        <v>1.568157227224572E-2</v>
      </c>
      <c r="G60" s="228">
        <v>5.9443774135984487E-3</v>
      </c>
      <c r="H60" s="228">
        <v>5.7960026282637056E-3</v>
      </c>
      <c r="I60" s="228">
        <v>7.771993367234286E-3</v>
      </c>
      <c r="J60" s="228">
        <v>3.4184124500828712E-3</v>
      </c>
      <c r="K60" s="228">
        <v>1.431539371353068E-3</v>
      </c>
      <c r="L60" s="228">
        <v>1.400888253573827E-3</v>
      </c>
      <c r="M60" s="228">
        <v>1.2976357938007761E-3</v>
      </c>
      <c r="N60" s="228">
        <v>1.0883420445356199E-3</v>
      </c>
      <c r="O60" s="228">
        <v>9.98095990057129E-4</v>
      </c>
      <c r="P60" s="228">
        <v>9.268353426875206E-4</v>
      </c>
      <c r="Q60" s="228">
        <v>9.6456488759688326E-4</v>
      </c>
      <c r="R60" s="228">
        <v>1.011923308931567E-3</v>
      </c>
      <c r="S60" s="228">
        <v>9.43912366686802E-4</v>
      </c>
      <c r="T60" s="228">
        <v>1.25672057818017E-3</v>
      </c>
      <c r="U60" s="228">
        <v>9.6713210349673971E-4</v>
      </c>
      <c r="V60" s="228">
        <v>7.6519293585460327E-4</v>
      </c>
      <c r="W60" s="228">
        <v>1.482794196877637E-3</v>
      </c>
      <c r="DA60" s="69" t="s">
        <v>217</v>
      </c>
    </row>
    <row r="61" spans="1:105" ht="12" customHeight="1" x14ac:dyDescent="0.3">
      <c r="A61" s="37" t="s">
        <v>162</v>
      </c>
      <c r="B61" s="228">
        <v>5.7777335945801922E-2</v>
      </c>
      <c r="C61" s="228">
        <v>6.3722238832247535E-2</v>
      </c>
      <c r="D61" s="228">
        <v>3.399826754791585E-2</v>
      </c>
      <c r="E61" s="228">
        <v>5.5383903426046717E-2</v>
      </c>
      <c r="F61" s="228">
        <v>5.2330105127583543E-2</v>
      </c>
      <c r="G61" s="228">
        <v>4.8884009109988337E-2</v>
      </c>
      <c r="H61" s="228">
        <v>5.4043735886002142E-2</v>
      </c>
      <c r="I61" s="228">
        <v>6.031933046428322E-2</v>
      </c>
      <c r="J61" s="228">
        <v>5.2779663923073837E-2</v>
      </c>
      <c r="K61" s="228">
        <v>2.1535759232814349E-2</v>
      </c>
      <c r="L61" s="228">
        <v>2.3233184426512132E-2</v>
      </c>
      <c r="M61" s="228">
        <v>2.5771025280417109E-2</v>
      </c>
      <c r="N61" s="228">
        <v>2.368824224601911E-2</v>
      </c>
      <c r="O61" s="228">
        <v>2.3407941125922191E-2</v>
      </c>
      <c r="P61" s="228">
        <v>2.3555978038235299E-2</v>
      </c>
      <c r="Q61" s="228">
        <v>2.111562860272714E-2</v>
      </c>
      <c r="R61" s="228">
        <v>2.2746108903030141E-2</v>
      </c>
      <c r="S61" s="228">
        <v>2.6423698725716399E-2</v>
      </c>
      <c r="T61" s="228">
        <v>2.533902633867087E-2</v>
      </c>
      <c r="U61" s="228">
        <v>2.244230938400605E-2</v>
      </c>
      <c r="V61" s="228">
        <v>2.0477931362676279E-2</v>
      </c>
      <c r="W61" s="228">
        <v>1.9610012735690869E-2</v>
      </c>
      <c r="DA61" s="69" t="s">
        <v>218</v>
      </c>
    </row>
    <row r="62" spans="1:105" ht="12" customHeight="1" x14ac:dyDescent="0.3">
      <c r="A62" s="37" t="s">
        <v>97</v>
      </c>
      <c r="B62" s="228">
        <v>0</v>
      </c>
      <c r="C62" s="228">
        <v>0</v>
      </c>
      <c r="D62" s="228">
        <v>0</v>
      </c>
      <c r="E62" s="228">
        <v>0</v>
      </c>
      <c r="F62" s="228">
        <v>0</v>
      </c>
      <c r="G62" s="228">
        <v>0</v>
      </c>
      <c r="H62" s="228">
        <v>0</v>
      </c>
      <c r="I62" s="228">
        <v>0</v>
      </c>
      <c r="J62" s="228">
        <v>0</v>
      </c>
      <c r="K62" s="228">
        <v>0</v>
      </c>
      <c r="L62" s="228">
        <v>0</v>
      </c>
      <c r="M62" s="228">
        <v>0</v>
      </c>
      <c r="N62" s="228">
        <v>0</v>
      </c>
      <c r="O62" s="228">
        <v>0</v>
      </c>
      <c r="P62" s="228">
        <v>0</v>
      </c>
      <c r="Q62" s="228">
        <v>0</v>
      </c>
      <c r="R62" s="228">
        <v>0</v>
      </c>
      <c r="S62" s="228">
        <v>0</v>
      </c>
      <c r="T62" s="228">
        <v>0</v>
      </c>
      <c r="U62" s="228">
        <v>0</v>
      </c>
      <c r="V62" s="228">
        <v>0</v>
      </c>
      <c r="W62" s="228">
        <v>0</v>
      </c>
      <c r="DA62" s="69" t="s">
        <v>219</v>
      </c>
    </row>
    <row r="63" spans="1:105" ht="12" customHeight="1" x14ac:dyDescent="0.3">
      <c r="A63" s="37" t="s">
        <v>78</v>
      </c>
      <c r="B63" s="228">
        <v>1.142025466597433</v>
      </c>
      <c r="C63" s="228">
        <v>1.1770229462267521</v>
      </c>
      <c r="D63" s="228">
        <v>0.86587012530444452</v>
      </c>
      <c r="E63" s="228">
        <v>0.82720934370486954</v>
      </c>
      <c r="F63" s="228">
        <v>0.81726235076895681</v>
      </c>
      <c r="G63" s="228">
        <v>0.89891975051711615</v>
      </c>
      <c r="H63" s="228">
        <v>0.98791610305343935</v>
      </c>
      <c r="I63" s="228">
        <v>1.038843538095799</v>
      </c>
      <c r="J63" s="228">
        <v>1.0667224385696941</v>
      </c>
      <c r="K63" s="228">
        <v>0.69012256683943696</v>
      </c>
      <c r="L63" s="228">
        <v>0.75778889046426001</v>
      </c>
      <c r="M63" s="228">
        <v>0.9206942567584715</v>
      </c>
      <c r="N63" s="228">
        <v>1.3109344116317341</v>
      </c>
      <c r="O63" s="228">
        <v>1.472682570893123</v>
      </c>
      <c r="P63" s="228">
        <v>1.6680486968530319</v>
      </c>
      <c r="Q63" s="228">
        <v>1.708692032384671</v>
      </c>
      <c r="R63" s="228">
        <v>1.836212661247633</v>
      </c>
      <c r="S63" s="228">
        <v>1.866193133174382</v>
      </c>
      <c r="T63" s="228">
        <v>2.098352944901364</v>
      </c>
      <c r="U63" s="228">
        <v>2.1557551529011789</v>
      </c>
      <c r="V63" s="228">
        <v>2.2155193461843319</v>
      </c>
      <c r="W63" s="228">
        <v>2.3572522940261411</v>
      </c>
      <c r="DA63" s="69" t="s">
        <v>220</v>
      </c>
    </row>
    <row r="64" spans="1:105" ht="12" customHeight="1" x14ac:dyDescent="0.3">
      <c r="A64" s="37" t="s">
        <v>38</v>
      </c>
      <c r="B64" s="228">
        <v>3.5448060450352183E-2</v>
      </c>
      <c r="C64" s="228">
        <v>3.4793941079831907E-2</v>
      </c>
      <c r="D64" s="228">
        <v>2.3040589686139978E-2</v>
      </c>
      <c r="E64" s="228">
        <v>1.2786817190245429E-2</v>
      </c>
      <c r="F64" s="228">
        <v>1.4225039977203631E-2</v>
      </c>
      <c r="G64" s="228">
        <v>1.6337454242835791E-2</v>
      </c>
      <c r="H64" s="228">
        <v>1.187293041519252E-2</v>
      </c>
      <c r="I64" s="228">
        <v>8.1594001659006724E-3</v>
      </c>
      <c r="J64" s="228">
        <v>6.716760889381659E-3</v>
      </c>
      <c r="K64" s="228">
        <v>3.2361788376257471E-3</v>
      </c>
      <c r="L64" s="228">
        <v>3.19989171695294E-3</v>
      </c>
      <c r="M64" s="228">
        <v>3.5764741145190618E-3</v>
      </c>
      <c r="N64" s="228">
        <v>5.5744683551836142E-3</v>
      </c>
      <c r="O64" s="228">
        <v>4.7688913158793322E-3</v>
      </c>
      <c r="P64" s="228">
        <v>5.1432048798069107E-3</v>
      </c>
      <c r="Q64" s="228">
        <v>4.9625483712974743E-3</v>
      </c>
      <c r="R64" s="228">
        <v>4.414726549473366E-3</v>
      </c>
      <c r="S64" s="228">
        <v>4.3996622605280387E-3</v>
      </c>
      <c r="T64" s="228">
        <v>4.6330811585206539E-3</v>
      </c>
      <c r="U64" s="228">
        <v>3.6532596037367371E-3</v>
      </c>
      <c r="V64" s="228">
        <v>3.101816731566768E-3</v>
      </c>
      <c r="W64" s="228">
        <v>3.2616615778111569E-3</v>
      </c>
      <c r="DA64" s="69" t="s">
        <v>221</v>
      </c>
    </row>
    <row r="65" spans="1:105" ht="12" customHeight="1" x14ac:dyDescent="0.3">
      <c r="A65" s="57" t="s">
        <v>222</v>
      </c>
      <c r="B65" s="263">
        <v>24.07877673163339</v>
      </c>
      <c r="C65" s="263">
        <v>25.230180974907469</v>
      </c>
      <c r="D65" s="263">
        <v>16.598064377004221</v>
      </c>
      <c r="E65" s="263">
        <v>17.858976702412839</v>
      </c>
      <c r="F65" s="263">
        <v>17.577890450851751</v>
      </c>
      <c r="G65" s="263">
        <v>17.624348814429212</v>
      </c>
      <c r="H65" s="263">
        <v>18.42801543550021</v>
      </c>
      <c r="I65" s="263">
        <v>19.198414599047851</v>
      </c>
      <c r="J65" s="263">
        <v>17.64122749901334</v>
      </c>
      <c r="K65" s="263">
        <v>9.1897980911981207</v>
      </c>
      <c r="L65" s="263">
        <v>9.8919509415100197</v>
      </c>
      <c r="M65" s="263">
        <v>11.34529125476808</v>
      </c>
      <c r="N65" s="263">
        <v>13.636812510616499</v>
      </c>
      <c r="O65" s="263">
        <v>14.10780477372739</v>
      </c>
      <c r="P65" s="263">
        <v>15.122598997688399</v>
      </c>
      <c r="Q65" s="263">
        <v>14.606244340968489</v>
      </c>
      <c r="R65" s="263">
        <v>15.43094208861138</v>
      </c>
      <c r="S65" s="263">
        <v>16.48360282111544</v>
      </c>
      <c r="T65" s="263">
        <v>17.29877833522972</v>
      </c>
      <c r="U65" s="263">
        <v>16.290929998404479</v>
      </c>
      <c r="V65" s="263">
        <v>15.654131044671971</v>
      </c>
      <c r="W65" s="263">
        <v>16.084262948512158</v>
      </c>
      <c r="DA65" s="70" t="s">
        <v>223</v>
      </c>
    </row>
    <row r="66" spans="1:105" ht="12" customHeight="1" x14ac:dyDescent="0.3">
      <c r="A66" s="18" t="s">
        <v>30</v>
      </c>
      <c r="B66" s="232">
        <v>0.6542594275470841</v>
      </c>
      <c r="C66" s="232">
        <v>0.65364737383435167</v>
      </c>
      <c r="D66" s="232">
        <v>0.65996887533831561</v>
      </c>
      <c r="E66" s="232">
        <v>0</v>
      </c>
      <c r="F66" s="232">
        <v>0</v>
      </c>
      <c r="G66" s="232">
        <v>0</v>
      </c>
      <c r="H66" s="232">
        <v>0</v>
      </c>
      <c r="I66" s="232">
        <v>0</v>
      </c>
      <c r="J66" s="232">
        <v>0</v>
      </c>
      <c r="K66" s="232">
        <v>0</v>
      </c>
      <c r="L66" s="232">
        <v>0</v>
      </c>
      <c r="M66" s="232">
        <v>0</v>
      </c>
      <c r="N66" s="232">
        <v>0</v>
      </c>
      <c r="O66" s="232">
        <v>0</v>
      </c>
      <c r="P66" s="232">
        <v>0</v>
      </c>
      <c r="Q66" s="232">
        <v>0</v>
      </c>
      <c r="R66" s="232">
        <v>0</v>
      </c>
      <c r="S66" s="232">
        <v>0</v>
      </c>
      <c r="T66" s="232">
        <v>0</v>
      </c>
      <c r="U66" s="232">
        <v>0</v>
      </c>
      <c r="V66" s="232">
        <v>0</v>
      </c>
      <c r="W66" s="232">
        <v>0</v>
      </c>
      <c r="DA66" s="71" t="s">
        <v>224</v>
      </c>
    </row>
    <row r="67" spans="1:105" ht="12" customHeight="1" x14ac:dyDescent="0.3">
      <c r="A67" s="18" t="s">
        <v>70</v>
      </c>
      <c r="B67" s="232">
        <v>0.53610500659734284</v>
      </c>
      <c r="C67" s="232">
        <v>0.52993919789493005</v>
      </c>
      <c r="D67" s="232">
        <v>0.55885351681754158</v>
      </c>
      <c r="E67" s="232">
        <v>0</v>
      </c>
      <c r="F67" s="232">
        <v>0</v>
      </c>
      <c r="G67" s="232">
        <v>0.48026655236280652</v>
      </c>
      <c r="H67" s="232">
        <v>0.46077450036156309</v>
      </c>
      <c r="I67" s="232">
        <v>0.88098696634224105</v>
      </c>
      <c r="J67" s="232">
        <v>0.42345859454167739</v>
      </c>
      <c r="K67" s="232">
        <v>0.43504661662379551</v>
      </c>
      <c r="L67" s="232">
        <v>0.43004651183900039</v>
      </c>
      <c r="M67" s="232">
        <v>0</v>
      </c>
      <c r="N67" s="232">
        <v>0</v>
      </c>
      <c r="O67" s="232">
        <v>0</v>
      </c>
      <c r="P67" s="232">
        <v>0</v>
      </c>
      <c r="Q67" s="232">
        <v>4.3467299364994542E-2</v>
      </c>
      <c r="R67" s="232">
        <v>2.0869418489830389E-2</v>
      </c>
      <c r="S67" s="232">
        <v>2.2335779577197241E-2</v>
      </c>
      <c r="T67" s="232">
        <v>1.8107882294474228E-2</v>
      </c>
      <c r="U67" s="232">
        <v>1.321683500109155E-2</v>
      </c>
      <c r="V67" s="232">
        <v>8.6427872314737998E-4</v>
      </c>
      <c r="W67" s="232">
        <v>4.2309633383895841E-4</v>
      </c>
      <c r="DA67" s="71" t="s">
        <v>225</v>
      </c>
    </row>
    <row r="68" spans="1:105" ht="12" customHeight="1" x14ac:dyDescent="0.3">
      <c r="A68" s="18" t="s">
        <v>162</v>
      </c>
      <c r="B68" s="232">
        <v>22.888412297488959</v>
      </c>
      <c r="C68" s="232">
        <v>24.04659440317819</v>
      </c>
      <c r="D68" s="232">
        <v>15.37924198484836</v>
      </c>
      <c r="E68" s="232">
        <v>17.858976702412839</v>
      </c>
      <c r="F68" s="232">
        <v>17.577890450851751</v>
      </c>
      <c r="G68" s="232">
        <v>17.144082262066402</v>
      </c>
      <c r="H68" s="232">
        <v>17.967240935138651</v>
      </c>
      <c r="I68" s="232">
        <v>18.317427632705609</v>
      </c>
      <c r="J68" s="232">
        <v>17.217768904471662</v>
      </c>
      <c r="K68" s="232">
        <v>8.7547514745743253</v>
      </c>
      <c r="L68" s="232">
        <v>9.4619044296710193</v>
      </c>
      <c r="M68" s="232">
        <v>11.34529125476808</v>
      </c>
      <c r="N68" s="232">
        <v>13.636812510616499</v>
      </c>
      <c r="O68" s="232">
        <v>14.10780477372739</v>
      </c>
      <c r="P68" s="232">
        <v>15.122598997688399</v>
      </c>
      <c r="Q68" s="232">
        <v>14.5627770416035</v>
      </c>
      <c r="R68" s="232">
        <v>15.410072670121551</v>
      </c>
      <c r="S68" s="232">
        <v>16.461267041538239</v>
      </c>
      <c r="T68" s="232">
        <v>17.280670452935251</v>
      </c>
      <c r="U68" s="232">
        <v>16.277713163403391</v>
      </c>
      <c r="V68" s="232">
        <v>15.653266765948819</v>
      </c>
      <c r="W68" s="232">
        <v>16.083839852178318</v>
      </c>
      <c r="DA68" s="71" t="s">
        <v>226</v>
      </c>
    </row>
    <row r="69" spans="1:105" ht="12" customHeight="1" x14ac:dyDescent="0.3">
      <c r="A69" s="18" t="s">
        <v>36</v>
      </c>
      <c r="B69" s="232">
        <v>0</v>
      </c>
      <c r="C69" s="232">
        <v>0</v>
      </c>
      <c r="D69" s="232">
        <v>0</v>
      </c>
      <c r="E69" s="232">
        <v>0</v>
      </c>
      <c r="F69" s="232">
        <v>0</v>
      </c>
      <c r="G69" s="232">
        <v>0</v>
      </c>
      <c r="H69" s="232">
        <v>0</v>
      </c>
      <c r="I69" s="232">
        <v>0</v>
      </c>
      <c r="J69" s="232">
        <v>0</v>
      </c>
      <c r="K69" s="232">
        <v>0</v>
      </c>
      <c r="L69" s="232">
        <v>0</v>
      </c>
      <c r="M69" s="232">
        <v>0</v>
      </c>
      <c r="N69" s="232">
        <v>0</v>
      </c>
      <c r="O69" s="232">
        <v>0</v>
      </c>
      <c r="P69" s="232">
        <v>0</v>
      </c>
      <c r="Q69" s="232">
        <v>0</v>
      </c>
      <c r="R69" s="232">
        <v>0</v>
      </c>
      <c r="S69" s="232">
        <v>0</v>
      </c>
      <c r="T69" s="232">
        <v>0</v>
      </c>
      <c r="U69" s="232">
        <v>0</v>
      </c>
      <c r="V69" s="232">
        <v>0</v>
      </c>
      <c r="W69" s="232">
        <v>0</v>
      </c>
      <c r="DA69" s="71" t="s">
        <v>227</v>
      </c>
    </row>
    <row r="70" spans="1:105" ht="12" hidden="1" customHeight="1" x14ac:dyDescent="0.3">
      <c r="A70" s="54"/>
      <c r="B70" s="267"/>
      <c r="C70" s="267"/>
      <c r="D70" s="267"/>
      <c r="E70" s="267"/>
      <c r="F70" s="267"/>
      <c r="G70" s="267"/>
      <c r="H70" s="267"/>
      <c r="I70" s="267"/>
      <c r="J70" s="267"/>
      <c r="K70" s="267"/>
      <c r="L70" s="267"/>
      <c r="M70" s="267"/>
      <c r="N70" s="267"/>
      <c r="O70" s="267"/>
      <c r="P70" s="267"/>
      <c r="Q70" s="267"/>
      <c r="R70" s="267"/>
      <c r="S70" s="267"/>
      <c r="T70" s="267"/>
      <c r="U70" s="267"/>
      <c r="V70" s="267"/>
      <c r="W70" s="267"/>
      <c r="DA70" s="173"/>
    </row>
    <row r="71" spans="1:105" ht="12" customHeight="1" x14ac:dyDescent="0.3">
      <c r="A71" s="57" t="s">
        <v>228</v>
      </c>
      <c r="B71" s="263">
        <v>56.330493170611568</v>
      </c>
      <c r="C71" s="263">
        <v>57.310693889206952</v>
      </c>
      <c r="D71" s="263">
        <v>39.115418420747027</v>
      </c>
      <c r="E71" s="263">
        <v>32.786619380968723</v>
      </c>
      <c r="F71" s="263">
        <v>33.731344572722392</v>
      </c>
      <c r="G71" s="263">
        <v>36.060536306647833</v>
      </c>
      <c r="H71" s="263">
        <v>33.708589423126263</v>
      </c>
      <c r="I71" s="263">
        <v>30.48244460876144</v>
      </c>
      <c r="J71" s="263">
        <v>28.010866955017221</v>
      </c>
      <c r="K71" s="263">
        <v>15.09911709060291</v>
      </c>
      <c r="L71" s="263">
        <v>15.903926694810901</v>
      </c>
      <c r="M71" s="263">
        <v>18.589186328847969</v>
      </c>
      <c r="N71" s="263">
        <v>25.812471825041651</v>
      </c>
      <c r="O71" s="263">
        <v>25.75587269666185</v>
      </c>
      <c r="P71" s="263">
        <v>28.269501182298281</v>
      </c>
      <c r="Q71" s="263">
        <v>27.901206344962269</v>
      </c>
      <c r="R71" s="263">
        <v>27.851519263900951</v>
      </c>
      <c r="S71" s="263">
        <v>28.554655584192808</v>
      </c>
      <c r="T71" s="263">
        <v>30.795586114044749</v>
      </c>
      <c r="U71" s="263">
        <v>28.099000434811511</v>
      </c>
      <c r="V71" s="263">
        <v>26.463475547258501</v>
      </c>
      <c r="W71" s="263">
        <v>27.769734116349522</v>
      </c>
      <c r="DA71" s="70" t="s">
        <v>229</v>
      </c>
    </row>
    <row r="72" spans="1:105" ht="12" customHeight="1" x14ac:dyDescent="0.3">
      <c r="A72" s="57" t="s">
        <v>181</v>
      </c>
      <c r="B72" s="263">
        <v>33.819789097979793</v>
      </c>
      <c r="C72" s="263">
        <v>35.459272196487433</v>
      </c>
      <c r="D72" s="263">
        <v>23.897280597476229</v>
      </c>
      <c r="E72" s="263">
        <v>25.60429485644736</v>
      </c>
      <c r="F72" s="263">
        <v>25.186749506194399</v>
      </c>
      <c r="G72" s="263">
        <v>24.251108246749961</v>
      </c>
      <c r="H72" s="263">
        <v>25.64752977963634</v>
      </c>
      <c r="I72" s="263">
        <v>27.192326771963661</v>
      </c>
      <c r="J72" s="263">
        <v>24.624165457841499</v>
      </c>
      <c r="K72" s="263">
        <v>12.831849598471569</v>
      </c>
      <c r="L72" s="263">
        <v>13.825508593070589</v>
      </c>
      <c r="M72" s="263">
        <v>15.8037581773697</v>
      </c>
      <c r="N72" s="263">
        <v>18.668330513711119</v>
      </c>
      <c r="O72" s="263">
        <v>19.371386539783138</v>
      </c>
      <c r="P72" s="263">
        <v>20.743248216862781</v>
      </c>
      <c r="Q72" s="263">
        <v>19.98896346895333</v>
      </c>
      <c r="R72" s="263">
        <v>21.26241339104515</v>
      </c>
      <c r="S72" s="263">
        <v>22.76776282489687</v>
      </c>
      <c r="T72" s="263">
        <v>23.79699280874431</v>
      </c>
      <c r="U72" s="263">
        <v>22.468237706577849</v>
      </c>
      <c r="V72" s="263">
        <v>21.615176276404721</v>
      </c>
      <c r="W72" s="263">
        <v>22.320165506193351</v>
      </c>
      <c r="DA72" s="70" t="s">
        <v>230</v>
      </c>
    </row>
    <row r="73" spans="1:105" ht="12" customHeight="1" x14ac:dyDescent="0.3">
      <c r="A73" s="60" t="s">
        <v>183</v>
      </c>
      <c r="B73" s="264">
        <v>23.407883384612479</v>
      </c>
      <c r="C73" s="264">
        <v>25.460527057458599</v>
      </c>
      <c r="D73" s="264">
        <v>16.841481354915832</v>
      </c>
      <c r="E73" s="264">
        <v>21.918482968740889</v>
      </c>
      <c r="F73" s="264">
        <v>21.072065515630548</v>
      </c>
      <c r="G73" s="264">
        <v>18.945365298825319</v>
      </c>
      <c r="H73" s="264">
        <v>21.706618586703499</v>
      </c>
      <c r="I73" s="264">
        <v>24.53026212515304</v>
      </c>
      <c r="J73" s="264">
        <v>22.120362029916649</v>
      </c>
      <c r="K73" s="264">
        <v>11.39087107889131</v>
      </c>
      <c r="L73" s="264">
        <v>12.370298098042939</v>
      </c>
      <c r="M73" s="264">
        <v>14.039927550278669</v>
      </c>
      <c r="N73" s="264">
        <v>15.36724524657801</v>
      </c>
      <c r="O73" s="264">
        <v>16.317626475291391</v>
      </c>
      <c r="P73" s="264">
        <v>17.259645899338381</v>
      </c>
      <c r="Q73" s="264">
        <v>16.40601919175424</v>
      </c>
      <c r="R73" s="264">
        <v>18.063174011919401</v>
      </c>
      <c r="S73" s="264">
        <v>19.739662176717012</v>
      </c>
      <c r="T73" s="264">
        <v>20.342160231544639</v>
      </c>
      <c r="U73" s="264">
        <v>19.506909177629179</v>
      </c>
      <c r="V73" s="264">
        <v>18.92923686420492</v>
      </c>
      <c r="W73" s="264">
        <v>19.41323508207854</v>
      </c>
      <c r="DA73" s="72" t="s">
        <v>231</v>
      </c>
    </row>
    <row r="74" spans="1:105" ht="12" customHeight="1" x14ac:dyDescent="0.3">
      <c r="A74" s="59" t="s">
        <v>33</v>
      </c>
      <c r="B74" s="232">
        <v>2.799050582914782</v>
      </c>
      <c r="C74" s="232">
        <v>3.5017391612901672</v>
      </c>
      <c r="D74" s="232">
        <v>2.8044277684969798</v>
      </c>
      <c r="E74" s="232">
        <v>1.4036937355575521</v>
      </c>
      <c r="F74" s="232">
        <v>1.399251898449883</v>
      </c>
      <c r="G74" s="232">
        <v>0.69459734321654443</v>
      </c>
      <c r="H74" s="232">
        <v>1.384334730795179</v>
      </c>
      <c r="I74" s="232">
        <v>1.3684614158615831</v>
      </c>
      <c r="J74" s="232">
        <v>0.68755087336791298</v>
      </c>
      <c r="K74" s="232">
        <v>0.68766971400472732</v>
      </c>
      <c r="L74" s="232">
        <v>0.68727819722796302</v>
      </c>
      <c r="M74" s="232">
        <v>0.69031787654199683</v>
      </c>
      <c r="N74" s="232">
        <v>0.69506268850917152</v>
      </c>
      <c r="O74" s="232">
        <v>0.68921799613138068</v>
      </c>
      <c r="P74" s="232">
        <v>0.67691442617526643</v>
      </c>
      <c r="Q74" s="232">
        <v>0.41868425137927162</v>
      </c>
      <c r="R74" s="232">
        <v>0.82401275821460096</v>
      </c>
      <c r="S74" s="232">
        <v>0.87902152808399237</v>
      </c>
      <c r="T74" s="232">
        <v>0.49023396911380268</v>
      </c>
      <c r="U74" s="232">
        <v>0.51646872973719127</v>
      </c>
      <c r="V74" s="232">
        <v>0.53331388286069092</v>
      </c>
      <c r="W74" s="232">
        <v>0.61397578027382282</v>
      </c>
      <c r="DA74" s="71" t="s">
        <v>232</v>
      </c>
    </row>
    <row r="75" spans="1:105" ht="12" customHeight="1" x14ac:dyDescent="0.3">
      <c r="A75" s="59" t="s">
        <v>160</v>
      </c>
      <c r="B75" s="232">
        <v>3.24081544317617</v>
      </c>
      <c r="C75" s="232">
        <v>3.243351828081289</v>
      </c>
      <c r="D75" s="232">
        <v>3.2473153887977722</v>
      </c>
      <c r="E75" s="232">
        <v>4.5503278196709136</v>
      </c>
      <c r="F75" s="232">
        <v>4.5359952927291403</v>
      </c>
      <c r="G75" s="232">
        <v>1.9304928462666071</v>
      </c>
      <c r="H75" s="232">
        <v>1.9238326877385501</v>
      </c>
      <c r="I75" s="232">
        <v>2.5356703136862522</v>
      </c>
      <c r="J75" s="232">
        <v>1.2742798130731761</v>
      </c>
      <c r="K75" s="232">
        <v>0.63742382221577454</v>
      </c>
      <c r="L75" s="232">
        <v>0.63708008560452423</v>
      </c>
      <c r="M75" s="232">
        <v>0.63996262313873331</v>
      </c>
      <c r="N75" s="232">
        <v>0.64449372745604439</v>
      </c>
      <c r="O75" s="232">
        <v>0.63913087404966562</v>
      </c>
      <c r="P75" s="232">
        <v>0.62776533760618636</v>
      </c>
      <c r="Q75" s="232">
        <v>0.69641280757911395</v>
      </c>
      <c r="R75" s="232">
        <v>0.73331493181050911</v>
      </c>
      <c r="S75" s="232">
        <v>0.64965478714864899</v>
      </c>
      <c r="T75" s="232">
        <v>0.93712133359657668</v>
      </c>
      <c r="U75" s="232">
        <v>0.78395630204259159</v>
      </c>
      <c r="V75" s="232">
        <v>0.66259938681503383</v>
      </c>
      <c r="W75" s="232">
        <v>1.321528754830875</v>
      </c>
      <c r="DA75" s="71" t="s">
        <v>233</v>
      </c>
    </row>
    <row r="76" spans="1:105" ht="12" customHeight="1" x14ac:dyDescent="0.3">
      <c r="A76" s="59" t="s">
        <v>70</v>
      </c>
      <c r="B76" s="232">
        <v>0.39749297454887872</v>
      </c>
      <c r="C76" s="232">
        <v>0.40355744789586112</v>
      </c>
      <c r="D76" s="232">
        <v>0.3783314723299806</v>
      </c>
      <c r="E76" s="232">
        <v>0</v>
      </c>
      <c r="F76" s="232">
        <v>0</v>
      </c>
      <c r="G76" s="232">
        <v>0.44473031843078231</v>
      </c>
      <c r="H76" s="232">
        <v>0.46003527477563833</v>
      </c>
      <c r="I76" s="232">
        <v>0.94650274119535527</v>
      </c>
      <c r="J76" s="232">
        <v>0.48388375192202138</v>
      </c>
      <c r="K76" s="232">
        <v>0.47651563398557689</v>
      </c>
      <c r="L76" s="232">
        <v>0.4802154717105433</v>
      </c>
      <c r="M76" s="232">
        <v>0</v>
      </c>
      <c r="N76" s="232">
        <v>0</v>
      </c>
      <c r="O76" s="232">
        <v>0</v>
      </c>
      <c r="P76" s="232">
        <v>0</v>
      </c>
      <c r="Q76" s="232">
        <v>4.5504859045031383E-2</v>
      </c>
      <c r="R76" s="232">
        <v>2.2323161634743582E-2</v>
      </c>
      <c r="S76" s="232">
        <v>2.4676435758602271E-2</v>
      </c>
      <c r="T76" s="232">
        <v>1.9799494197618641E-2</v>
      </c>
      <c r="U76" s="232">
        <v>1.477092449168021E-2</v>
      </c>
      <c r="V76" s="232">
        <v>9.7907282299489391E-4</v>
      </c>
      <c r="W76" s="232">
        <v>4.5975148142761771E-4</v>
      </c>
      <c r="DA76" s="71" t="s">
        <v>234</v>
      </c>
    </row>
    <row r="77" spans="1:105" ht="12" customHeight="1" x14ac:dyDescent="0.3">
      <c r="A77" s="59" t="s">
        <v>162</v>
      </c>
      <c r="B77" s="232">
        <v>16.970524383972641</v>
      </c>
      <c r="C77" s="232">
        <v>18.31187862019128</v>
      </c>
      <c r="D77" s="232">
        <v>10.4114067252911</v>
      </c>
      <c r="E77" s="232">
        <v>15.964461413512421</v>
      </c>
      <c r="F77" s="232">
        <v>15.13681832445153</v>
      </c>
      <c r="G77" s="232">
        <v>15.87554479091138</v>
      </c>
      <c r="H77" s="232">
        <v>17.938415893394129</v>
      </c>
      <c r="I77" s="232">
        <v>19.679627654409849</v>
      </c>
      <c r="J77" s="232">
        <v>19.674647591553541</v>
      </c>
      <c r="K77" s="232">
        <v>9.5892619086852307</v>
      </c>
      <c r="L77" s="232">
        <v>10.565724343499911</v>
      </c>
      <c r="M77" s="232">
        <v>12.70964705059794</v>
      </c>
      <c r="N77" s="232">
        <v>14.027688830612799</v>
      </c>
      <c r="O77" s="232">
        <v>14.98927760511034</v>
      </c>
      <c r="P77" s="232">
        <v>15.954966135556919</v>
      </c>
      <c r="Q77" s="232">
        <v>15.24541727375083</v>
      </c>
      <c r="R77" s="232">
        <v>16.483523160259551</v>
      </c>
      <c r="S77" s="232">
        <v>18.186309425725771</v>
      </c>
      <c r="T77" s="232">
        <v>18.895005434636641</v>
      </c>
      <c r="U77" s="232">
        <v>18.191713221357709</v>
      </c>
      <c r="V77" s="232">
        <v>17.732344521706199</v>
      </c>
      <c r="W77" s="232">
        <v>17.477270795492419</v>
      </c>
      <c r="DA77" s="71" t="s">
        <v>235</v>
      </c>
    </row>
    <row r="78" spans="1:105" ht="12" customHeight="1" x14ac:dyDescent="0.3">
      <c r="A78" s="60" t="s">
        <v>189</v>
      </c>
      <c r="B78" s="264">
        <v>10.41190571336732</v>
      </c>
      <c r="C78" s="264">
        <v>9.9987451390288253</v>
      </c>
      <c r="D78" s="264">
        <v>7.0557992425604006</v>
      </c>
      <c r="E78" s="264">
        <v>3.6858118877064761</v>
      </c>
      <c r="F78" s="264">
        <v>4.1146839905638526</v>
      </c>
      <c r="G78" s="264">
        <v>5.3057429479246494</v>
      </c>
      <c r="H78" s="264">
        <v>3.940911192932842</v>
      </c>
      <c r="I78" s="264">
        <v>2.6620646468106202</v>
      </c>
      <c r="J78" s="264">
        <v>2.5038034279248498</v>
      </c>
      <c r="K78" s="264">
        <v>1.440978519580264</v>
      </c>
      <c r="L78" s="264">
        <v>1.455210495027649</v>
      </c>
      <c r="M78" s="264">
        <v>1.763830627091036</v>
      </c>
      <c r="N78" s="264">
        <v>3.3010852671331028</v>
      </c>
      <c r="O78" s="264">
        <v>3.0537600644917511</v>
      </c>
      <c r="P78" s="264">
        <v>3.4836023175244009</v>
      </c>
      <c r="Q78" s="264">
        <v>3.5829442771990858</v>
      </c>
      <c r="R78" s="264">
        <v>3.1992393791257552</v>
      </c>
      <c r="S78" s="264">
        <v>3.0281006481798549</v>
      </c>
      <c r="T78" s="264">
        <v>3.4548325771996629</v>
      </c>
      <c r="U78" s="264">
        <v>2.9613285289486728</v>
      </c>
      <c r="V78" s="264">
        <v>2.6859394121998021</v>
      </c>
      <c r="W78" s="264">
        <v>2.9069304241148082</v>
      </c>
      <c r="DA78" s="72" t="s">
        <v>236</v>
      </c>
    </row>
    <row r="79" spans="1:105" ht="12" customHeight="1" x14ac:dyDescent="0.3">
      <c r="A79" s="57" t="s">
        <v>191</v>
      </c>
      <c r="B79" s="263">
        <f t="shared" ref="B79:W79" si="1">B80+B84+B95</f>
        <v>33.58797914800131</v>
      </c>
      <c r="C79" s="263">
        <f t="shared" si="1"/>
        <v>34.954447164138827</v>
      </c>
      <c r="D79" s="263">
        <f t="shared" si="1"/>
        <v>24.102524521457354</v>
      </c>
      <c r="E79" s="263">
        <f t="shared" si="1"/>
        <v>23.375879156333085</v>
      </c>
      <c r="F79" s="263">
        <f t="shared" si="1"/>
        <v>22.798265437578372</v>
      </c>
      <c r="G79" s="263">
        <f t="shared" si="1"/>
        <v>22.161692941317931</v>
      </c>
      <c r="H79" s="263">
        <f t="shared" si="1"/>
        <v>22.153130971835878</v>
      </c>
      <c r="I79" s="263">
        <f t="shared" si="1"/>
        <v>21.806029463120652</v>
      </c>
      <c r="J79" s="263">
        <f t="shared" si="1"/>
        <v>19.928012286275266</v>
      </c>
      <c r="K79" s="263">
        <f t="shared" si="1"/>
        <v>10.668729756456177</v>
      </c>
      <c r="L79" s="263">
        <f t="shared" si="1"/>
        <v>11.375902776337714</v>
      </c>
      <c r="M79" s="263">
        <f t="shared" si="1"/>
        <v>12.869846505412118</v>
      </c>
      <c r="N79" s="263">
        <f t="shared" si="1"/>
        <v>16.358651509322971</v>
      </c>
      <c r="O79" s="263">
        <f t="shared" si="1"/>
        <v>16.085730758744617</v>
      </c>
      <c r="P79" s="263">
        <f t="shared" si="1"/>
        <v>16.08585464249634</v>
      </c>
      <c r="Q79" s="263">
        <f t="shared" si="1"/>
        <v>15.152601559564948</v>
      </c>
      <c r="R79" s="263">
        <f t="shared" si="1"/>
        <v>16.72640511344466</v>
      </c>
      <c r="S79" s="263">
        <f t="shared" si="1"/>
        <v>17.783830017916987</v>
      </c>
      <c r="T79" s="263">
        <f t="shared" si="1"/>
        <v>18.54958132753239</v>
      </c>
      <c r="U79" s="263">
        <f t="shared" si="1"/>
        <v>17.4392692281012</v>
      </c>
      <c r="V79" s="263">
        <f t="shared" si="1"/>
        <v>16.927576377957777</v>
      </c>
      <c r="W79" s="263">
        <f t="shared" si="1"/>
        <v>17.550490545723328</v>
      </c>
      <c r="DA79" s="70"/>
    </row>
    <row r="80" spans="1:105" ht="12" customHeight="1" x14ac:dyDescent="0.3">
      <c r="A80" s="60" t="s">
        <v>192</v>
      </c>
      <c r="B80" s="264">
        <v>10.956416673956079</v>
      </c>
      <c r="C80" s="264">
        <v>11.927257850676289</v>
      </c>
      <c r="D80" s="264">
        <v>7.8671438951524868</v>
      </c>
      <c r="E80" s="264">
        <v>10.339024066196821</v>
      </c>
      <c r="F80" s="264">
        <v>9.9397660322244263</v>
      </c>
      <c r="G80" s="264">
        <v>8.8524631229629538</v>
      </c>
      <c r="H80" s="264">
        <v>10.164009841440629</v>
      </c>
      <c r="I80" s="264">
        <v>11.43814334622575</v>
      </c>
      <c r="J80" s="264">
        <v>10.364274122435139</v>
      </c>
      <c r="K80" s="264">
        <v>5.3017386007931808</v>
      </c>
      <c r="L80" s="264">
        <v>5.7645910725300276</v>
      </c>
      <c r="M80" s="264">
        <v>6.6226822831219687</v>
      </c>
      <c r="N80" s="264">
        <v>7.2487826215942581</v>
      </c>
      <c r="O80" s="264">
        <v>7.6970807273410244</v>
      </c>
      <c r="P80" s="264">
        <v>8.1414345409665767</v>
      </c>
      <c r="Q80" s="264">
        <v>7.7308408115290286</v>
      </c>
      <c r="R80" s="264">
        <v>8.5168288163835957</v>
      </c>
      <c r="S80" s="264">
        <v>9.3074134695514488</v>
      </c>
      <c r="T80" s="264">
        <v>9.5922732020743045</v>
      </c>
      <c r="U80" s="264">
        <v>9.1991709929162528</v>
      </c>
      <c r="V80" s="264">
        <v>8.9288363756320308</v>
      </c>
      <c r="W80" s="264">
        <v>9.1572192548125333</v>
      </c>
      <c r="DA80" s="72" t="s">
        <v>237</v>
      </c>
    </row>
    <row r="81" spans="1:105" ht="12" customHeight="1" x14ac:dyDescent="0.3">
      <c r="A81" s="59" t="s">
        <v>33</v>
      </c>
      <c r="B81" s="232">
        <v>1.332770280354806</v>
      </c>
      <c r="C81" s="232">
        <v>1.6668474501632931</v>
      </c>
      <c r="D81" s="232">
        <v>1.34013460095291</v>
      </c>
      <c r="E81" s="232">
        <v>0.6621271797960081</v>
      </c>
      <c r="F81" s="232">
        <v>0.66003194990168512</v>
      </c>
      <c r="G81" s="232">
        <v>0.33236142287270692</v>
      </c>
      <c r="H81" s="232">
        <v>0.66224256489047462</v>
      </c>
      <c r="I81" s="232">
        <v>0.6637049498160672</v>
      </c>
      <c r="J81" s="232">
        <v>0.32934961194457463</v>
      </c>
      <c r="K81" s="232">
        <v>0.3340412620551923</v>
      </c>
      <c r="L81" s="232">
        <v>0.33320859783687867</v>
      </c>
      <c r="M81" s="232">
        <v>0.32562532494024998</v>
      </c>
      <c r="N81" s="232">
        <v>0.32786346912149472</v>
      </c>
      <c r="O81" s="232">
        <v>0.32510650755441561</v>
      </c>
      <c r="P81" s="232">
        <v>0.31930287114135653</v>
      </c>
      <c r="Q81" s="232">
        <v>0.19784104777415989</v>
      </c>
      <c r="R81" s="232">
        <v>0.38900469065842908</v>
      </c>
      <c r="S81" s="232">
        <v>0.41498466790759758</v>
      </c>
      <c r="T81" s="232">
        <v>0.23139330245403031</v>
      </c>
      <c r="U81" s="232">
        <v>0.2437436106622079</v>
      </c>
      <c r="V81" s="232">
        <v>0.25157478566697189</v>
      </c>
      <c r="W81" s="232">
        <v>0.28961911634811383</v>
      </c>
      <c r="DA81" s="71" t="s">
        <v>238</v>
      </c>
    </row>
    <row r="82" spans="1:105" ht="12" customHeight="1" x14ac:dyDescent="0.3">
      <c r="A82" s="59" t="s">
        <v>160</v>
      </c>
      <c r="B82" s="232">
        <v>1.543116988719168</v>
      </c>
      <c r="C82" s="232">
        <v>1.543853632612636</v>
      </c>
      <c r="D82" s="232">
        <v>1.551774576482351</v>
      </c>
      <c r="E82" s="232">
        <v>2.1464053376210939</v>
      </c>
      <c r="F82" s="232">
        <v>2.139644635195121</v>
      </c>
      <c r="G82" s="232">
        <v>0.92373136104945108</v>
      </c>
      <c r="H82" s="232">
        <v>0.92032935763757562</v>
      </c>
      <c r="I82" s="232">
        <v>1.2298022573297389</v>
      </c>
      <c r="J82" s="232">
        <v>0.61040364895279497</v>
      </c>
      <c r="K82" s="232">
        <v>0.30963390374865052</v>
      </c>
      <c r="L82" s="232">
        <v>0.30887137536194947</v>
      </c>
      <c r="M82" s="232">
        <v>0.30187257811291401</v>
      </c>
      <c r="N82" s="232">
        <v>0.30400991565812358</v>
      </c>
      <c r="O82" s="232">
        <v>0.3014802391968871</v>
      </c>
      <c r="P82" s="232">
        <v>0.29611907642928348</v>
      </c>
      <c r="Q82" s="232">
        <v>0.32907624082088321</v>
      </c>
      <c r="R82" s="232">
        <v>0.34618753819083709</v>
      </c>
      <c r="S82" s="232">
        <v>0.30670099364586051</v>
      </c>
      <c r="T82" s="232">
        <v>0.44232675384169262</v>
      </c>
      <c r="U82" s="232">
        <v>0.36998239904764091</v>
      </c>
      <c r="V82" s="232">
        <v>0.31256133410013198</v>
      </c>
      <c r="W82" s="232">
        <v>0.62337962261645818</v>
      </c>
      <c r="DA82" s="71" t="s">
        <v>239</v>
      </c>
    </row>
    <row r="83" spans="1:105" ht="12" customHeight="1" x14ac:dyDescent="0.3">
      <c r="A83" s="59" t="s">
        <v>162</v>
      </c>
      <c r="B83" s="232">
        <v>8.080529404882105</v>
      </c>
      <c r="C83" s="232">
        <v>8.7165567679003626</v>
      </c>
      <c r="D83" s="232">
        <v>4.9752347177172256</v>
      </c>
      <c r="E83" s="232">
        <v>7.530491548779719</v>
      </c>
      <c r="F83" s="232">
        <v>7.1400894471276199</v>
      </c>
      <c r="G83" s="232">
        <v>7.5963703390407957</v>
      </c>
      <c r="H83" s="232">
        <v>8.5814379189125756</v>
      </c>
      <c r="I83" s="232">
        <v>9.5446361390799446</v>
      </c>
      <c r="J83" s="232">
        <v>9.4245208615377738</v>
      </c>
      <c r="K83" s="232">
        <v>4.6580634349893382</v>
      </c>
      <c r="L83" s="232">
        <v>5.1225110993312004</v>
      </c>
      <c r="M83" s="232">
        <v>5.9951843800688049</v>
      </c>
      <c r="N83" s="232">
        <v>6.6169092368146396</v>
      </c>
      <c r="O83" s="232">
        <v>7.0704939805897213</v>
      </c>
      <c r="P83" s="232">
        <v>7.5260125933959374</v>
      </c>
      <c r="Q83" s="232">
        <v>7.2039235229339864</v>
      </c>
      <c r="R83" s="232">
        <v>7.7816365875343294</v>
      </c>
      <c r="S83" s="232">
        <v>8.5857278079979906</v>
      </c>
      <c r="T83" s="232">
        <v>8.9185531457785814</v>
      </c>
      <c r="U83" s="232">
        <v>8.5854449832064041</v>
      </c>
      <c r="V83" s="232">
        <v>8.3647002558649266</v>
      </c>
      <c r="W83" s="232">
        <v>8.244220515847962</v>
      </c>
      <c r="DA83" s="71" t="s">
        <v>240</v>
      </c>
    </row>
    <row r="84" spans="1:105" ht="12" customHeight="1" x14ac:dyDescent="0.3">
      <c r="A84" s="60" t="s">
        <v>197</v>
      </c>
      <c r="B84" s="264">
        <v>17.67392484458091</v>
      </c>
      <c r="C84" s="264">
        <v>18.267730635311789</v>
      </c>
      <c r="D84" s="264">
        <v>12.863669360088061</v>
      </c>
      <c r="E84" s="264">
        <v>11.298244901428451</v>
      </c>
      <c r="F84" s="264">
        <v>10.91758876551151</v>
      </c>
      <c r="G84" s="264">
        <v>10.77045783370702</v>
      </c>
      <c r="H84" s="264">
        <v>10.10385517675245</v>
      </c>
      <c r="I84" s="264">
        <v>9.076782500571035</v>
      </c>
      <c r="J84" s="264">
        <v>8.3643699144287389</v>
      </c>
      <c r="K84" s="264">
        <v>4.6670238988939934</v>
      </c>
      <c r="L84" s="264">
        <v>4.9057915075299618</v>
      </c>
      <c r="M84" s="264">
        <v>5.415159227774927</v>
      </c>
      <c r="N84" s="264">
        <v>7.5527355737976576</v>
      </c>
      <c r="O84" s="264">
        <v>6.9481808691810656</v>
      </c>
      <c r="P84" s="264">
        <v>6.3011928649865396</v>
      </c>
      <c r="Q84" s="264">
        <v>5.7287105614518268</v>
      </c>
      <c r="R84" s="264">
        <v>6.699260937726585</v>
      </c>
      <c r="S84" s="264">
        <v>7.046855039656247</v>
      </c>
      <c r="T84" s="264">
        <v>7.3266069300490413</v>
      </c>
      <c r="U84" s="264">
        <v>6.8425210607251312</v>
      </c>
      <c r="V84" s="264">
        <v>6.7317288600053722</v>
      </c>
      <c r="W84" s="264">
        <v>7.0220402948899041</v>
      </c>
      <c r="DA84" s="72" t="s">
        <v>241</v>
      </c>
    </row>
    <row r="85" spans="1:105" ht="12" customHeight="1" x14ac:dyDescent="0.3">
      <c r="A85" s="64" t="s">
        <v>30</v>
      </c>
      <c r="B85" s="231">
        <v>4.5568603406497293E-2</v>
      </c>
      <c r="C85" s="231">
        <v>4.6180657119165969E-2</v>
      </c>
      <c r="D85" s="231">
        <v>3.9859155615695648E-2</v>
      </c>
      <c r="E85" s="231">
        <v>0</v>
      </c>
      <c r="F85" s="231">
        <v>0</v>
      </c>
      <c r="G85" s="231">
        <v>0</v>
      </c>
      <c r="H85" s="231">
        <v>0</v>
      </c>
      <c r="I85" s="231">
        <v>0</v>
      </c>
      <c r="J85" s="231">
        <v>0</v>
      </c>
      <c r="K85" s="231">
        <v>0</v>
      </c>
      <c r="L85" s="231">
        <v>0</v>
      </c>
      <c r="M85" s="231">
        <v>0</v>
      </c>
      <c r="N85" s="231">
        <v>0</v>
      </c>
      <c r="O85" s="231">
        <v>0</v>
      </c>
      <c r="P85" s="231">
        <v>0</v>
      </c>
      <c r="Q85" s="231">
        <v>0</v>
      </c>
      <c r="R85" s="231">
        <v>0</v>
      </c>
      <c r="S85" s="231">
        <v>0</v>
      </c>
      <c r="T85" s="231">
        <v>0</v>
      </c>
      <c r="U85" s="231">
        <v>0</v>
      </c>
      <c r="V85" s="231">
        <v>0</v>
      </c>
      <c r="W85" s="231">
        <v>0</v>
      </c>
      <c r="DA85" s="73" t="s">
        <v>242</v>
      </c>
    </row>
    <row r="86" spans="1:105" ht="12" customHeight="1" x14ac:dyDescent="0.3">
      <c r="A86" s="64" t="s">
        <v>32</v>
      </c>
      <c r="B86" s="231">
        <v>0</v>
      </c>
      <c r="C86" s="231">
        <v>0</v>
      </c>
      <c r="D86" s="231">
        <v>0</v>
      </c>
      <c r="E86" s="231">
        <v>0</v>
      </c>
      <c r="F86" s="231">
        <v>0</v>
      </c>
      <c r="G86" s="231">
        <v>0</v>
      </c>
      <c r="H86" s="231">
        <v>0</v>
      </c>
      <c r="I86" s="231">
        <v>0</v>
      </c>
      <c r="J86" s="231">
        <v>0</v>
      </c>
      <c r="K86" s="231">
        <v>0</v>
      </c>
      <c r="L86" s="231">
        <v>0</v>
      </c>
      <c r="M86" s="231">
        <v>0</v>
      </c>
      <c r="N86" s="231">
        <v>0</v>
      </c>
      <c r="O86" s="231">
        <v>0</v>
      </c>
      <c r="P86" s="231">
        <v>0</v>
      </c>
      <c r="Q86" s="231">
        <v>0</v>
      </c>
      <c r="R86" s="231">
        <v>0</v>
      </c>
      <c r="S86" s="231">
        <v>0</v>
      </c>
      <c r="T86" s="231">
        <v>0</v>
      </c>
      <c r="U86" s="231">
        <v>0</v>
      </c>
      <c r="V86" s="231">
        <v>0</v>
      </c>
      <c r="W86" s="231">
        <v>0</v>
      </c>
      <c r="DA86" s="73" t="s">
        <v>243</v>
      </c>
    </row>
    <row r="87" spans="1:105" ht="12" customHeight="1" x14ac:dyDescent="0.3">
      <c r="A87" s="64" t="s">
        <v>33</v>
      </c>
      <c r="B87" s="231">
        <v>0.26293408084464243</v>
      </c>
      <c r="C87" s="231">
        <v>0.3248785648186483</v>
      </c>
      <c r="D87" s="231">
        <v>0.25019257466789641</v>
      </c>
      <c r="E87" s="231">
        <v>0.13159954895479151</v>
      </c>
      <c r="F87" s="231">
        <v>0.13813661596039711</v>
      </c>
      <c r="G87" s="231">
        <v>7.1751466070376621E-2</v>
      </c>
      <c r="H87" s="231">
        <v>0.15084316863202099</v>
      </c>
      <c r="I87" s="231">
        <v>0.16525409863219159</v>
      </c>
      <c r="J87" s="231">
        <v>8.1809746844553138E-2</v>
      </c>
      <c r="K87" s="231">
        <v>7.6999256108952988E-2</v>
      </c>
      <c r="L87" s="231">
        <v>7.8223437098982287E-2</v>
      </c>
      <c r="M87" s="231">
        <v>8.276703068436525E-2</v>
      </c>
      <c r="N87" s="231">
        <v>7.5784074536585103E-2</v>
      </c>
      <c r="O87" s="231">
        <v>8.4385728484116754E-2</v>
      </c>
      <c r="P87" s="231">
        <v>0.10249293484845511</v>
      </c>
      <c r="Q87" s="231">
        <v>6.9029301023502077E-2</v>
      </c>
      <c r="R87" s="231">
        <v>0.1163892579297055</v>
      </c>
      <c r="S87" s="231">
        <v>0.1232766930977563</v>
      </c>
      <c r="T87" s="231">
        <v>7.054813686487775E-2</v>
      </c>
      <c r="U87" s="231">
        <v>7.3665561586251302E-2</v>
      </c>
      <c r="V87" s="231">
        <v>7.3150884362311291E-2</v>
      </c>
      <c r="W87" s="231">
        <v>8.4109316625458966E-2</v>
      </c>
      <c r="DA87" s="73" t="s">
        <v>244</v>
      </c>
    </row>
    <row r="88" spans="1:105" ht="12" customHeight="1" x14ac:dyDescent="0.3">
      <c r="A88" s="64" t="s">
        <v>160</v>
      </c>
      <c r="B88" s="231">
        <v>0.30443209384636971</v>
      </c>
      <c r="C88" s="231">
        <v>0.30090633213262202</v>
      </c>
      <c r="D88" s="231">
        <v>0.28970409115490481</v>
      </c>
      <c r="E88" s="231">
        <v>0.42660380501539991</v>
      </c>
      <c r="F88" s="231">
        <v>0.44780145765322082</v>
      </c>
      <c r="G88" s="231">
        <v>0.19941868956273889</v>
      </c>
      <c r="H88" s="231">
        <v>0.2096292262852118</v>
      </c>
      <c r="I88" s="231">
        <v>0.30620513465687088</v>
      </c>
      <c r="J88" s="231">
        <v>0.15162297504763239</v>
      </c>
      <c r="K88" s="231">
        <v>7.1373159435668743E-2</v>
      </c>
      <c r="L88" s="231">
        <v>7.2510075547719072E-2</v>
      </c>
      <c r="M88" s="231">
        <v>7.6729587724863241E-2</v>
      </c>
      <c r="N88" s="231">
        <v>7.0270439612650809E-2</v>
      </c>
      <c r="O88" s="231">
        <v>7.8253215537178664E-2</v>
      </c>
      <c r="P88" s="231">
        <v>9.50511753914519E-2</v>
      </c>
      <c r="Q88" s="231">
        <v>0.11481895765755309</v>
      </c>
      <c r="R88" s="231">
        <v>0.1035784699828272</v>
      </c>
      <c r="S88" s="231">
        <v>9.1109593173876943E-2</v>
      </c>
      <c r="T88" s="231">
        <v>0.13485839061923671</v>
      </c>
      <c r="U88" s="231">
        <v>0.11181815649988169</v>
      </c>
      <c r="V88" s="231">
        <v>9.0884060365077457E-2</v>
      </c>
      <c r="W88" s="231">
        <v>0.18103789113659541</v>
      </c>
      <c r="DA88" s="73" t="s">
        <v>245</v>
      </c>
    </row>
    <row r="89" spans="1:105" ht="12" customHeight="1" x14ac:dyDescent="0.3">
      <c r="A89" s="64" t="s">
        <v>70</v>
      </c>
      <c r="B89" s="231">
        <v>3.7339250152591569E-2</v>
      </c>
      <c r="C89" s="231">
        <v>3.7440585507796401E-2</v>
      </c>
      <c r="D89" s="231">
        <v>3.3752242152010968E-2</v>
      </c>
      <c r="E89" s="231">
        <v>0</v>
      </c>
      <c r="F89" s="231">
        <v>0</v>
      </c>
      <c r="G89" s="231">
        <v>4.5940360505245921E-2</v>
      </c>
      <c r="H89" s="231">
        <v>5.0127456160692738E-2</v>
      </c>
      <c r="I89" s="231">
        <v>0.1142987705288418</v>
      </c>
      <c r="J89" s="231">
        <v>5.7575968237844347E-2</v>
      </c>
      <c r="K89" s="231">
        <v>5.3356064101615037E-2</v>
      </c>
      <c r="L89" s="231">
        <v>5.4656331157917071E-2</v>
      </c>
      <c r="M89" s="231">
        <v>0</v>
      </c>
      <c r="N89" s="231">
        <v>0</v>
      </c>
      <c r="O89" s="231">
        <v>0</v>
      </c>
      <c r="P89" s="231">
        <v>0</v>
      </c>
      <c r="Q89" s="231">
        <v>7.5024761564437869E-3</v>
      </c>
      <c r="R89" s="231">
        <v>3.1530776573680469E-3</v>
      </c>
      <c r="S89" s="231">
        <v>3.46069953985136E-3</v>
      </c>
      <c r="T89" s="231">
        <v>2.8492873087395038E-3</v>
      </c>
      <c r="U89" s="231">
        <v>2.106823482578369E-3</v>
      </c>
      <c r="V89" s="231">
        <v>1.3429247795503069E-4</v>
      </c>
      <c r="W89" s="231">
        <v>6.298193538379219E-5</v>
      </c>
      <c r="DA89" s="73" t="s">
        <v>246</v>
      </c>
    </row>
    <row r="90" spans="1:105" ht="12" customHeight="1" x14ac:dyDescent="0.3">
      <c r="A90" s="64" t="s">
        <v>34</v>
      </c>
      <c r="B90" s="231">
        <v>0</v>
      </c>
      <c r="C90" s="231">
        <v>0</v>
      </c>
      <c r="D90" s="231">
        <v>0</v>
      </c>
      <c r="E90" s="231">
        <v>0</v>
      </c>
      <c r="F90" s="231">
        <v>0</v>
      </c>
      <c r="G90" s="231">
        <v>0</v>
      </c>
      <c r="H90" s="231">
        <v>0</v>
      </c>
      <c r="I90" s="231">
        <v>0</v>
      </c>
      <c r="J90" s="231">
        <v>0</v>
      </c>
      <c r="K90" s="231">
        <v>0</v>
      </c>
      <c r="L90" s="231">
        <v>0</v>
      </c>
      <c r="M90" s="231">
        <v>0</v>
      </c>
      <c r="N90" s="231">
        <v>0</v>
      </c>
      <c r="O90" s="231">
        <v>0</v>
      </c>
      <c r="P90" s="231">
        <v>0</v>
      </c>
      <c r="Q90" s="231">
        <v>0</v>
      </c>
      <c r="R90" s="231">
        <v>0</v>
      </c>
      <c r="S90" s="231">
        <v>0</v>
      </c>
      <c r="T90" s="231">
        <v>0</v>
      </c>
      <c r="U90" s="231">
        <v>0</v>
      </c>
      <c r="V90" s="231">
        <v>0</v>
      </c>
      <c r="W90" s="231">
        <v>0</v>
      </c>
      <c r="DA90" s="73" t="s">
        <v>247</v>
      </c>
    </row>
    <row r="91" spans="1:105" ht="12" customHeight="1" x14ac:dyDescent="0.3">
      <c r="A91" s="64" t="s">
        <v>162</v>
      </c>
      <c r="B91" s="231">
        <v>1.5941581254686781</v>
      </c>
      <c r="C91" s="231">
        <v>1.698909190903058</v>
      </c>
      <c r="D91" s="231">
        <v>0.92883713525319012</v>
      </c>
      <c r="E91" s="231">
        <v>1.4967053482574091</v>
      </c>
      <c r="F91" s="231">
        <v>1.4943334092049141</v>
      </c>
      <c r="G91" s="231">
        <v>1.639933732166182</v>
      </c>
      <c r="H91" s="231">
        <v>1.9546482750196419</v>
      </c>
      <c r="I91" s="231">
        <v>2.3764931124485562</v>
      </c>
      <c r="J91" s="231">
        <v>2.3410310437632091</v>
      </c>
      <c r="K91" s="231">
        <v>1.0737219024853051</v>
      </c>
      <c r="L91" s="231">
        <v>1.2025512767936879</v>
      </c>
      <c r="M91" s="231">
        <v>1.523848335919916</v>
      </c>
      <c r="N91" s="231">
        <v>1.529466958146402</v>
      </c>
      <c r="O91" s="231">
        <v>1.835240979280492</v>
      </c>
      <c r="P91" s="231">
        <v>2.415772572436711</v>
      </c>
      <c r="Q91" s="231">
        <v>2.5135421137809382</v>
      </c>
      <c r="R91" s="231">
        <v>2.3282467529344721</v>
      </c>
      <c r="S91" s="231">
        <v>2.5505041845139029</v>
      </c>
      <c r="T91" s="231">
        <v>2.719124975927385</v>
      </c>
      <c r="U91" s="231">
        <v>2.5947413531682151</v>
      </c>
      <c r="V91" s="231">
        <v>2.4322199838904699</v>
      </c>
      <c r="W91" s="231">
        <v>2.3942333725792291</v>
      </c>
      <c r="DA91" s="73" t="s">
        <v>248</v>
      </c>
    </row>
    <row r="92" spans="1:105" ht="12" customHeight="1" x14ac:dyDescent="0.3">
      <c r="A92" s="64" t="s">
        <v>36</v>
      </c>
      <c r="B92" s="231">
        <v>0</v>
      </c>
      <c r="C92" s="231">
        <v>0</v>
      </c>
      <c r="D92" s="231">
        <v>0</v>
      </c>
      <c r="E92" s="231">
        <v>0</v>
      </c>
      <c r="F92" s="231">
        <v>0</v>
      </c>
      <c r="G92" s="231">
        <v>0</v>
      </c>
      <c r="H92" s="231">
        <v>0</v>
      </c>
      <c r="I92" s="231">
        <v>0</v>
      </c>
      <c r="J92" s="231">
        <v>0</v>
      </c>
      <c r="K92" s="231">
        <v>0</v>
      </c>
      <c r="L92" s="231">
        <v>0</v>
      </c>
      <c r="M92" s="231">
        <v>0</v>
      </c>
      <c r="N92" s="231">
        <v>0</v>
      </c>
      <c r="O92" s="231">
        <v>0</v>
      </c>
      <c r="P92" s="231">
        <v>0</v>
      </c>
      <c r="Q92" s="231">
        <v>0</v>
      </c>
      <c r="R92" s="231">
        <v>0</v>
      </c>
      <c r="S92" s="231">
        <v>0</v>
      </c>
      <c r="T92" s="231">
        <v>0</v>
      </c>
      <c r="U92" s="231">
        <v>0</v>
      </c>
      <c r="V92" s="231">
        <v>0</v>
      </c>
      <c r="W92" s="231">
        <v>0</v>
      </c>
      <c r="DA92" s="73" t="s">
        <v>249</v>
      </c>
    </row>
    <row r="93" spans="1:105" ht="12" customHeight="1" x14ac:dyDescent="0.3">
      <c r="A93" s="64" t="s">
        <v>73</v>
      </c>
      <c r="B93" s="231">
        <v>2.390369733377733E-2</v>
      </c>
      <c r="C93" s="231">
        <v>4.7807394667709918E-2</v>
      </c>
      <c r="D93" s="231">
        <v>4.7807394667242868E-2</v>
      </c>
      <c r="E93" s="231">
        <v>4.7807394667494632E-2</v>
      </c>
      <c r="F93" s="231">
        <v>4.7807394667898712E-2</v>
      </c>
      <c r="G93" s="231">
        <v>0</v>
      </c>
      <c r="H93" s="231">
        <v>0</v>
      </c>
      <c r="I93" s="231">
        <v>4.7807394668598041E-2</v>
      </c>
      <c r="J93" s="231">
        <v>0.21496130696354651</v>
      </c>
      <c r="K93" s="231">
        <v>0.19105760963001139</v>
      </c>
      <c r="L93" s="231">
        <v>0.22562338779028179</v>
      </c>
      <c r="M93" s="231">
        <v>0.1252794496995577</v>
      </c>
      <c r="N93" s="231">
        <v>1.6337059329432689E-3</v>
      </c>
      <c r="O93" s="231">
        <v>6.190885640646634E-3</v>
      </c>
      <c r="P93" s="231">
        <v>9.6302665520800034E-3</v>
      </c>
      <c r="Q93" s="231">
        <v>3.3533963886741042E-2</v>
      </c>
      <c r="R93" s="231">
        <v>1.3757523645844809E-3</v>
      </c>
      <c r="S93" s="231">
        <v>1.375752364583166E-3</v>
      </c>
      <c r="T93" s="231">
        <v>0</v>
      </c>
      <c r="U93" s="231">
        <v>0</v>
      </c>
      <c r="V93" s="231">
        <v>0</v>
      </c>
      <c r="W93" s="231">
        <v>0</v>
      </c>
      <c r="DA93" s="73" t="s">
        <v>250</v>
      </c>
    </row>
    <row r="94" spans="1:105" ht="12" customHeight="1" x14ac:dyDescent="0.3">
      <c r="A94" s="64" t="s">
        <v>79</v>
      </c>
      <c r="B94" s="231">
        <v>15.405588993528349</v>
      </c>
      <c r="C94" s="231">
        <v>15.81160791016279</v>
      </c>
      <c r="D94" s="231">
        <v>11.273516766577121</v>
      </c>
      <c r="E94" s="231">
        <v>9.1955288045333567</v>
      </c>
      <c r="F94" s="231">
        <v>8.7895098880250782</v>
      </c>
      <c r="G94" s="231">
        <v>8.8134135854024755</v>
      </c>
      <c r="H94" s="231">
        <v>7.7386070506548856</v>
      </c>
      <c r="I94" s="231">
        <v>6.0667239896359764</v>
      </c>
      <c r="J94" s="231">
        <v>5.5173688735719528</v>
      </c>
      <c r="K94" s="231">
        <v>3.2005159071324401</v>
      </c>
      <c r="L94" s="231">
        <v>3.272226999141373</v>
      </c>
      <c r="M94" s="231">
        <v>3.606534823746224</v>
      </c>
      <c r="N94" s="231">
        <v>5.8755803955690764</v>
      </c>
      <c r="O94" s="231">
        <v>4.9441100602386321</v>
      </c>
      <c r="P94" s="231">
        <v>3.678245915757842</v>
      </c>
      <c r="Q94" s="231">
        <v>2.9902837489466489</v>
      </c>
      <c r="R94" s="231">
        <v>4.1465176268576283</v>
      </c>
      <c r="S94" s="231">
        <v>4.277128116966276</v>
      </c>
      <c r="T94" s="231">
        <v>4.3992261393288024</v>
      </c>
      <c r="U94" s="231">
        <v>4.0601891659882048</v>
      </c>
      <c r="V94" s="231">
        <v>4.1353396389095582</v>
      </c>
      <c r="W94" s="231">
        <v>4.3625967326132367</v>
      </c>
      <c r="DA94" s="73" t="s">
        <v>251</v>
      </c>
    </row>
    <row r="95" spans="1:105" ht="12" customHeight="1" x14ac:dyDescent="0.3">
      <c r="A95" s="61" t="s">
        <v>209</v>
      </c>
      <c r="B95" s="265">
        <v>4.9576376294643216</v>
      </c>
      <c r="C95" s="265">
        <v>4.7594586781507511</v>
      </c>
      <c r="D95" s="265">
        <v>3.3717112662168058</v>
      </c>
      <c r="E95" s="265">
        <v>1.7386101887078129</v>
      </c>
      <c r="F95" s="265">
        <v>1.9409106398424369</v>
      </c>
      <c r="G95" s="265">
        <v>2.5387719846479588</v>
      </c>
      <c r="H95" s="265">
        <v>1.885265953642802</v>
      </c>
      <c r="I95" s="265">
        <v>1.2911036163238669</v>
      </c>
      <c r="J95" s="265">
        <v>1.199368249411388</v>
      </c>
      <c r="K95" s="265">
        <v>0.69996725676900295</v>
      </c>
      <c r="L95" s="265">
        <v>0.70552019627772444</v>
      </c>
      <c r="M95" s="265">
        <v>0.83200499451522225</v>
      </c>
      <c r="N95" s="265">
        <v>1.557133313931055</v>
      </c>
      <c r="O95" s="265">
        <v>1.440469162222529</v>
      </c>
      <c r="P95" s="265">
        <v>1.643227236543223</v>
      </c>
      <c r="Q95" s="265">
        <v>1.6930501865840939</v>
      </c>
      <c r="R95" s="265">
        <v>1.510315359334478</v>
      </c>
      <c r="S95" s="265">
        <v>1.429561508709291</v>
      </c>
      <c r="T95" s="265">
        <v>1.6307011954090449</v>
      </c>
      <c r="U95" s="265">
        <v>1.397577174459816</v>
      </c>
      <c r="V95" s="265">
        <v>1.2670111423203729</v>
      </c>
      <c r="W95" s="265">
        <v>1.3712309960208919</v>
      </c>
      <c r="DA95" s="74" t="s">
        <v>252</v>
      </c>
    </row>
    <row r="96" spans="1:105" ht="12" hidden="1" customHeight="1" x14ac:dyDescent="0.3"/>
    <row r="98" spans="1:105" ht="15" customHeight="1" x14ac:dyDescent="0.3">
      <c r="A98" s="32" t="s">
        <v>253</v>
      </c>
      <c r="B98" s="259"/>
      <c r="C98" s="259"/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  <c r="W98" s="259"/>
      <c r="DA98" s="88"/>
    </row>
    <row r="100" spans="1:105" ht="12" customHeight="1" x14ac:dyDescent="0.3">
      <c r="A100" s="35" t="s">
        <v>41</v>
      </c>
      <c r="B100" s="234">
        <f t="shared" ref="B100:W100" si="2">SUM(B$101:B$105,B$109:B$110,B$112:B$114,B$107,B$106)</f>
        <v>0</v>
      </c>
      <c r="C100" s="234">
        <f t="shared" si="2"/>
        <v>0</v>
      </c>
      <c r="D100" s="234">
        <f t="shared" si="2"/>
        <v>0</v>
      </c>
      <c r="E100" s="234">
        <f t="shared" si="2"/>
        <v>0</v>
      </c>
      <c r="F100" s="234">
        <f t="shared" si="2"/>
        <v>0</v>
      </c>
      <c r="G100" s="234">
        <f t="shared" si="2"/>
        <v>0</v>
      </c>
      <c r="H100" s="234">
        <f t="shared" si="2"/>
        <v>0</v>
      </c>
      <c r="I100" s="234">
        <f t="shared" si="2"/>
        <v>0</v>
      </c>
      <c r="J100" s="234">
        <f t="shared" si="2"/>
        <v>0</v>
      </c>
      <c r="K100" s="234">
        <f t="shared" si="2"/>
        <v>0</v>
      </c>
      <c r="L100" s="234">
        <f t="shared" si="2"/>
        <v>0</v>
      </c>
      <c r="M100" s="234">
        <f t="shared" si="2"/>
        <v>0</v>
      </c>
      <c r="N100" s="234">
        <f t="shared" si="2"/>
        <v>0</v>
      </c>
      <c r="O100" s="234">
        <f t="shared" si="2"/>
        <v>0</v>
      </c>
      <c r="P100" s="234">
        <f t="shared" si="2"/>
        <v>0</v>
      </c>
      <c r="Q100" s="234">
        <f t="shared" si="2"/>
        <v>0</v>
      </c>
      <c r="R100" s="234">
        <f t="shared" si="2"/>
        <v>0</v>
      </c>
      <c r="S100" s="234">
        <f t="shared" si="2"/>
        <v>0</v>
      </c>
      <c r="T100" s="234">
        <f t="shared" si="2"/>
        <v>0</v>
      </c>
      <c r="U100" s="234">
        <f t="shared" si="2"/>
        <v>0</v>
      </c>
      <c r="V100" s="234">
        <f t="shared" si="2"/>
        <v>0</v>
      </c>
      <c r="W100" s="234">
        <f t="shared" si="2"/>
        <v>0</v>
      </c>
      <c r="DA100" s="95"/>
    </row>
    <row r="101" spans="1:105" ht="12" customHeight="1" x14ac:dyDescent="0.3">
      <c r="A101" s="55" t="s">
        <v>92</v>
      </c>
      <c r="B101" s="268">
        <f t="shared" ref="B101:W101" si="3">IF(B$6=0,0,B$6/B$5)</f>
        <v>0</v>
      </c>
      <c r="C101" s="268">
        <f t="shared" si="3"/>
        <v>0</v>
      </c>
      <c r="D101" s="268">
        <f t="shared" si="3"/>
        <v>0</v>
      </c>
      <c r="E101" s="268">
        <f t="shared" si="3"/>
        <v>0</v>
      </c>
      <c r="F101" s="268">
        <f t="shared" si="3"/>
        <v>0</v>
      </c>
      <c r="G101" s="268">
        <f t="shared" si="3"/>
        <v>0</v>
      </c>
      <c r="H101" s="268">
        <f t="shared" si="3"/>
        <v>0</v>
      </c>
      <c r="I101" s="268">
        <f t="shared" si="3"/>
        <v>0</v>
      </c>
      <c r="J101" s="268">
        <f t="shared" si="3"/>
        <v>0</v>
      </c>
      <c r="K101" s="268">
        <f t="shared" si="3"/>
        <v>0</v>
      </c>
      <c r="L101" s="268">
        <f t="shared" si="3"/>
        <v>0</v>
      </c>
      <c r="M101" s="268">
        <f t="shared" si="3"/>
        <v>0</v>
      </c>
      <c r="N101" s="268">
        <f t="shared" si="3"/>
        <v>0</v>
      </c>
      <c r="O101" s="268">
        <f t="shared" si="3"/>
        <v>0</v>
      </c>
      <c r="P101" s="268">
        <f t="shared" si="3"/>
        <v>0</v>
      </c>
      <c r="Q101" s="268">
        <f t="shared" si="3"/>
        <v>0</v>
      </c>
      <c r="R101" s="268">
        <f t="shared" si="3"/>
        <v>0</v>
      </c>
      <c r="S101" s="268">
        <f t="shared" si="3"/>
        <v>0</v>
      </c>
      <c r="T101" s="268">
        <f t="shared" si="3"/>
        <v>0</v>
      </c>
      <c r="U101" s="268">
        <f t="shared" si="3"/>
        <v>0</v>
      </c>
      <c r="V101" s="268">
        <f t="shared" si="3"/>
        <v>0</v>
      </c>
      <c r="W101" s="268">
        <f t="shared" si="3"/>
        <v>0</v>
      </c>
      <c r="DA101" s="76"/>
    </row>
    <row r="102" spans="1:105" ht="12" customHeight="1" x14ac:dyDescent="0.3">
      <c r="A102" s="202" t="s">
        <v>93</v>
      </c>
      <c r="B102" s="269">
        <f t="shared" ref="B102:W102" si="4">IF(B$7=0,0,B$7/B$5)</f>
        <v>0</v>
      </c>
      <c r="C102" s="269">
        <f t="shared" si="4"/>
        <v>0</v>
      </c>
      <c r="D102" s="269">
        <f t="shared" si="4"/>
        <v>0</v>
      </c>
      <c r="E102" s="269">
        <f t="shared" si="4"/>
        <v>0</v>
      </c>
      <c r="F102" s="269">
        <f t="shared" si="4"/>
        <v>0</v>
      </c>
      <c r="G102" s="269">
        <f t="shared" si="4"/>
        <v>0</v>
      </c>
      <c r="H102" s="269">
        <f t="shared" si="4"/>
        <v>0</v>
      </c>
      <c r="I102" s="269">
        <f t="shared" si="4"/>
        <v>0</v>
      </c>
      <c r="J102" s="269">
        <f t="shared" si="4"/>
        <v>0</v>
      </c>
      <c r="K102" s="269">
        <f t="shared" si="4"/>
        <v>0</v>
      </c>
      <c r="L102" s="269">
        <f t="shared" si="4"/>
        <v>0</v>
      </c>
      <c r="M102" s="269">
        <f t="shared" si="4"/>
        <v>0</v>
      </c>
      <c r="N102" s="269">
        <f t="shared" si="4"/>
        <v>0</v>
      </c>
      <c r="O102" s="269">
        <f t="shared" si="4"/>
        <v>0</v>
      </c>
      <c r="P102" s="269">
        <f t="shared" si="4"/>
        <v>0</v>
      </c>
      <c r="Q102" s="269">
        <f t="shared" si="4"/>
        <v>0</v>
      </c>
      <c r="R102" s="269">
        <f t="shared" si="4"/>
        <v>0</v>
      </c>
      <c r="S102" s="269">
        <f t="shared" si="4"/>
        <v>0</v>
      </c>
      <c r="T102" s="269">
        <f t="shared" si="4"/>
        <v>0</v>
      </c>
      <c r="U102" s="269">
        <f t="shared" si="4"/>
        <v>0</v>
      </c>
      <c r="V102" s="269">
        <f t="shared" si="4"/>
        <v>0</v>
      </c>
      <c r="W102" s="269">
        <f t="shared" si="4"/>
        <v>0</v>
      </c>
      <c r="DA102" s="77"/>
    </row>
    <row r="103" spans="1:105" ht="12" customHeight="1" x14ac:dyDescent="0.3">
      <c r="A103" s="202" t="s">
        <v>94</v>
      </c>
      <c r="B103" s="269">
        <f t="shared" ref="B103:W103" si="5">IF(B$8=0,0,B$8/B$5)</f>
        <v>0</v>
      </c>
      <c r="C103" s="269">
        <f t="shared" si="5"/>
        <v>0</v>
      </c>
      <c r="D103" s="269">
        <f t="shared" si="5"/>
        <v>0</v>
      </c>
      <c r="E103" s="269">
        <f t="shared" si="5"/>
        <v>0</v>
      </c>
      <c r="F103" s="269">
        <f t="shared" si="5"/>
        <v>0</v>
      </c>
      <c r="G103" s="269">
        <f t="shared" si="5"/>
        <v>0</v>
      </c>
      <c r="H103" s="269">
        <f t="shared" si="5"/>
        <v>0</v>
      </c>
      <c r="I103" s="269">
        <f t="shared" si="5"/>
        <v>0</v>
      </c>
      <c r="J103" s="269">
        <f t="shared" si="5"/>
        <v>0</v>
      </c>
      <c r="K103" s="269">
        <f t="shared" si="5"/>
        <v>0</v>
      </c>
      <c r="L103" s="269">
        <f t="shared" si="5"/>
        <v>0</v>
      </c>
      <c r="M103" s="269">
        <f t="shared" si="5"/>
        <v>0</v>
      </c>
      <c r="N103" s="269">
        <f t="shared" si="5"/>
        <v>0</v>
      </c>
      <c r="O103" s="269">
        <f t="shared" si="5"/>
        <v>0</v>
      </c>
      <c r="P103" s="269">
        <f t="shared" si="5"/>
        <v>0</v>
      </c>
      <c r="Q103" s="269">
        <f t="shared" si="5"/>
        <v>0</v>
      </c>
      <c r="R103" s="269">
        <f t="shared" si="5"/>
        <v>0</v>
      </c>
      <c r="S103" s="269">
        <f t="shared" si="5"/>
        <v>0</v>
      </c>
      <c r="T103" s="269">
        <f t="shared" si="5"/>
        <v>0</v>
      </c>
      <c r="U103" s="269">
        <f t="shared" si="5"/>
        <v>0</v>
      </c>
      <c r="V103" s="269">
        <f t="shared" si="5"/>
        <v>0</v>
      </c>
      <c r="W103" s="269">
        <f t="shared" si="5"/>
        <v>0</v>
      </c>
      <c r="DA103" s="77"/>
    </row>
    <row r="104" spans="1:105" ht="12" customHeight="1" x14ac:dyDescent="0.3">
      <c r="A104" s="202" t="s">
        <v>95</v>
      </c>
      <c r="B104" s="269">
        <f t="shared" ref="B104:W104" si="6">IF(B$9=0,0,B$9/B$5)</f>
        <v>0</v>
      </c>
      <c r="C104" s="269">
        <f t="shared" si="6"/>
        <v>0</v>
      </c>
      <c r="D104" s="269">
        <f t="shared" si="6"/>
        <v>0</v>
      </c>
      <c r="E104" s="269">
        <f t="shared" si="6"/>
        <v>0</v>
      </c>
      <c r="F104" s="269">
        <f t="shared" si="6"/>
        <v>0</v>
      </c>
      <c r="G104" s="269">
        <f t="shared" si="6"/>
        <v>0</v>
      </c>
      <c r="H104" s="269">
        <f t="shared" si="6"/>
        <v>0</v>
      </c>
      <c r="I104" s="269">
        <f t="shared" si="6"/>
        <v>0</v>
      </c>
      <c r="J104" s="269">
        <f t="shared" si="6"/>
        <v>0</v>
      </c>
      <c r="K104" s="269">
        <f t="shared" si="6"/>
        <v>0</v>
      </c>
      <c r="L104" s="269">
        <f t="shared" si="6"/>
        <v>0</v>
      </c>
      <c r="M104" s="269">
        <f t="shared" si="6"/>
        <v>0</v>
      </c>
      <c r="N104" s="269">
        <f t="shared" si="6"/>
        <v>0</v>
      </c>
      <c r="O104" s="269">
        <f t="shared" si="6"/>
        <v>0</v>
      </c>
      <c r="P104" s="269">
        <f t="shared" si="6"/>
        <v>0</v>
      </c>
      <c r="Q104" s="269">
        <f t="shared" si="6"/>
        <v>0</v>
      </c>
      <c r="R104" s="269">
        <f t="shared" si="6"/>
        <v>0</v>
      </c>
      <c r="S104" s="269">
        <f t="shared" si="6"/>
        <v>0</v>
      </c>
      <c r="T104" s="269">
        <f t="shared" si="6"/>
        <v>0</v>
      </c>
      <c r="U104" s="269">
        <f t="shared" si="6"/>
        <v>0</v>
      </c>
      <c r="V104" s="269">
        <f t="shared" si="6"/>
        <v>0</v>
      </c>
      <c r="W104" s="269">
        <f t="shared" si="6"/>
        <v>0</v>
      </c>
      <c r="DA104" s="77"/>
    </row>
    <row r="105" spans="1:105" ht="12" customHeight="1" x14ac:dyDescent="0.3">
      <c r="A105" s="56" t="s">
        <v>96</v>
      </c>
      <c r="B105" s="270">
        <f t="shared" ref="B105:W105" si="7">IF(B$10=0,0,B$10/B$5)</f>
        <v>0</v>
      </c>
      <c r="C105" s="270">
        <f t="shared" si="7"/>
        <v>0</v>
      </c>
      <c r="D105" s="270">
        <f t="shared" si="7"/>
        <v>0</v>
      </c>
      <c r="E105" s="270">
        <f t="shared" si="7"/>
        <v>0</v>
      </c>
      <c r="F105" s="270">
        <f t="shared" si="7"/>
        <v>0</v>
      </c>
      <c r="G105" s="270">
        <f t="shared" si="7"/>
        <v>0</v>
      </c>
      <c r="H105" s="270">
        <f t="shared" si="7"/>
        <v>0</v>
      </c>
      <c r="I105" s="270">
        <f t="shared" si="7"/>
        <v>0</v>
      </c>
      <c r="J105" s="270">
        <f t="shared" si="7"/>
        <v>0</v>
      </c>
      <c r="K105" s="270">
        <f t="shared" si="7"/>
        <v>0</v>
      </c>
      <c r="L105" s="270">
        <f t="shared" si="7"/>
        <v>0</v>
      </c>
      <c r="M105" s="270">
        <f t="shared" si="7"/>
        <v>0</v>
      </c>
      <c r="N105" s="270">
        <f t="shared" si="7"/>
        <v>0</v>
      </c>
      <c r="O105" s="270">
        <f t="shared" si="7"/>
        <v>0</v>
      </c>
      <c r="P105" s="270">
        <f t="shared" si="7"/>
        <v>0</v>
      </c>
      <c r="Q105" s="270">
        <f t="shared" si="7"/>
        <v>0</v>
      </c>
      <c r="R105" s="270">
        <f t="shared" si="7"/>
        <v>0</v>
      </c>
      <c r="S105" s="270">
        <f t="shared" si="7"/>
        <v>0</v>
      </c>
      <c r="T105" s="270">
        <f t="shared" si="7"/>
        <v>0</v>
      </c>
      <c r="U105" s="270">
        <f t="shared" si="7"/>
        <v>0</v>
      </c>
      <c r="V105" s="270">
        <f t="shared" si="7"/>
        <v>0</v>
      </c>
      <c r="W105" s="270">
        <f t="shared" si="7"/>
        <v>0</v>
      </c>
      <c r="DA105" s="78"/>
    </row>
    <row r="106" spans="1:105" ht="12" customHeight="1" x14ac:dyDescent="0.3">
      <c r="A106" s="203" t="s">
        <v>167</v>
      </c>
      <c r="B106" s="271">
        <f t="shared" ref="B106:W106" si="8">IF(B$16=0,0,B$16/B$5)</f>
        <v>0</v>
      </c>
      <c r="C106" s="271">
        <f t="shared" si="8"/>
        <v>0</v>
      </c>
      <c r="D106" s="271">
        <f t="shared" si="8"/>
        <v>0</v>
      </c>
      <c r="E106" s="271">
        <f t="shared" si="8"/>
        <v>0</v>
      </c>
      <c r="F106" s="271">
        <f t="shared" si="8"/>
        <v>0</v>
      </c>
      <c r="G106" s="271">
        <f t="shared" si="8"/>
        <v>0</v>
      </c>
      <c r="H106" s="271">
        <f t="shared" si="8"/>
        <v>0</v>
      </c>
      <c r="I106" s="271">
        <f t="shared" si="8"/>
        <v>0</v>
      </c>
      <c r="J106" s="271">
        <f t="shared" si="8"/>
        <v>0</v>
      </c>
      <c r="K106" s="271">
        <f t="shared" si="8"/>
        <v>0</v>
      </c>
      <c r="L106" s="271">
        <f t="shared" si="8"/>
        <v>0</v>
      </c>
      <c r="M106" s="271">
        <f t="shared" si="8"/>
        <v>0</v>
      </c>
      <c r="N106" s="271">
        <f t="shared" si="8"/>
        <v>0</v>
      </c>
      <c r="O106" s="271">
        <f t="shared" si="8"/>
        <v>0</v>
      </c>
      <c r="P106" s="271">
        <f t="shared" si="8"/>
        <v>0</v>
      </c>
      <c r="Q106" s="271">
        <f t="shared" si="8"/>
        <v>0</v>
      </c>
      <c r="R106" s="271">
        <f t="shared" si="8"/>
        <v>0</v>
      </c>
      <c r="S106" s="271">
        <f t="shared" si="8"/>
        <v>0</v>
      </c>
      <c r="T106" s="271">
        <f t="shared" si="8"/>
        <v>0</v>
      </c>
      <c r="U106" s="271">
        <f t="shared" si="8"/>
        <v>0</v>
      </c>
      <c r="V106" s="271">
        <f t="shared" si="8"/>
        <v>0</v>
      </c>
      <c r="W106" s="271">
        <f t="shared" si="8"/>
        <v>0</v>
      </c>
      <c r="DA106" s="79"/>
    </row>
    <row r="107" spans="1:105" ht="12" customHeight="1" x14ac:dyDescent="0.3">
      <c r="A107" s="203" t="s">
        <v>174</v>
      </c>
      <c r="B107" s="271">
        <f t="shared" ref="B107:W107" si="9">IF(B$22=0,0,B$22/B$5)</f>
        <v>0</v>
      </c>
      <c r="C107" s="271">
        <f t="shared" si="9"/>
        <v>0</v>
      </c>
      <c r="D107" s="271">
        <f t="shared" si="9"/>
        <v>0</v>
      </c>
      <c r="E107" s="271">
        <f t="shared" si="9"/>
        <v>0</v>
      </c>
      <c r="F107" s="271">
        <f t="shared" si="9"/>
        <v>0</v>
      </c>
      <c r="G107" s="271">
        <f t="shared" si="9"/>
        <v>0</v>
      </c>
      <c r="H107" s="271">
        <f t="shared" si="9"/>
        <v>0</v>
      </c>
      <c r="I107" s="271">
        <f t="shared" si="9"/>
        <v>0</v>
      </c>
      <c r="J107" s="271">
        <f t="shared" si="9"/>
        <v>0</v>
      </c>
      <c r="K107" s="271">
        <f t="shared" si="9"/>
        <v>0</v>
      </c>
      <c r="L107" s="271">
        <f t="shared" si="9"/>
        <v>0</v>
      </c>
      <c r="M107" s="271">
        <f t="shared" si="9"/>
        <v>0</v>
      </c>
      <c r="N107" s="271">
        <f t="shared" si="9"/>
        <v>0</v>
      </c>
      <c r="O107" s="271">
        <f t="shared" si="9"/>
        <v>0</v>
      </c>
      <c r="P107" s="271">
        <f t="shared" si="9"/>
        <v>0</v>
      </c>
      <c r="Q107" s="271">
        <f t="shared" si="9"/>
        <v>0</v>
      </c>
      <c r="R107" s="271">
        <f t="shared" si="9"/>
        <v>0</v>
      </c>
      <c r="S107" s="271">
        <f t="shared" si="9"/>
        <v>0</v>
      </c>
      <c r="T107" s="271">
        <f t="shared" si="9"/>
        <v>0</v>
      </c>
      <c r="U107" s="271">
        <f t="shared" si="9"/>
        <v>0</v>
      </c>
      <c r="V107" s="271">
        <f t="shared" si="9"/>
        <v>0</v>
      </c>
      <c r="W107" s="271">
        <f t="shared" si="9"/>
        <v>0</v>
      </c>
      <c r="DA107" s="79"/>
    </row>
    <row r="108" spans="1:105" ht="12" customHeight="1" x14ac:dyDescent="0.3">
      <c r="A108" s="203" t="s">
        <v>181</v>
      </c>
      <c r="B108" s="271">
        <f t="shared" ref="B108:W108" si="10">IF(B$28=0,0,B$28/B$5)</f>
        <v>0</v>
      </c>
      <c r="C108" s="271">
        <f t="shared" si="10"/>
        <v>0</v>
      </c>
      <c r="D108" s="271">
        <f t="shared" si="10"/>
        <v>0</v>
      </c>
      <c r="E108" s="271">
        <f t="shared" si="10"/>
        <v>0</v>
      </c>
      <c r="F108" s="271">
        <f t="shared" si="10"/>
        <v>0</v>
      </c>
      <c r="G108" s="271">
        <f t="shared" si="10"/>
        <v>0</v>
      </c>
      <c r="H108" s="271">
        <f t="shared" si="10"/>
        <v>0</v>
      </c>
      <c r="I108" s="271">
        <f t="shared" si="10"/>
        <v>0</v>
      </c>
      <c r="J108" s="271">
        <f t="shared" si="10"/>
        <v>0</v>
      </c>
      <c r="K108" s="271">
        <f t="shared" si="10"/>
        <v>0</v>
      </c>
      <c r="L108" s="271">
        <f t="shared" si="10"/>
        <v>0</v>
      </c>
      <c r="M108" s="271">
        <f t="shared" si="10"/>
        <v>0</v>
      </c>
      <c r="N108" s="271">
        <f t="shared" si="10"/>
        <v>0</v>
      </c>
      <c r="O108" s="271">
        <f t="shared" si="10"/>
        <v>0</v>
      </c>
      <c r="P108" s="271">
        <f t="shared" si="10"/>
        <v>0</v>
      </c>
      <c r="Q108" s="271">
        <f t="shared" si="10"/>
        <v>0</v>
      </c>
      <c r="R108" s="271">
        <f t="shared" si="10"/>
        <v>0</v>
      </c>
      <c r="S108" s="271">
        <f t="shared" si="10"/>
        <v>0</v>
      </c>
      <c r="T108" s="271">
        <f t="shared" si="10"/>
        <v>0</v>
      </c>
      <c r="U108" s="271">
        <f t="shared" si="10"/>
        <v>0</v>
      </c>
      <c r="V108" s="271">
        <f t="shared" si="10"/>
        <v>0</v>
      </c>
      <c r="W108" s="271">
        <f t="shared" si="10"/>
        <v>0</v>
      </c>
      <c r="DA108" s="79"/>
    </row>
    <row r="109" spans="1:105" ht="12" customHeight="1" x14ac:dyDescent="0.3">
      <c r="A109" s="62" t="s">
        <v>183</v>
      </c>
      <c r="B109" s="272">
        <f t="shared" ref="B109:W109" si="11">IF(B$29=0,0,B$29/B$5)</f>
        <v>0</v>
      </c>
      <c r="C109" s="272">
        <f t="shared" si="11"/>
        <v>0</v>
      </c>
      <c r="D109" s="272">
        <f t="shared" si="11"/>
        <v>0</v>
      </c>
      <c r="E109" s="272">
        <f t="shared" si="11"/>
        <v>0</v>
      </c>
      <c r="F109" s="272">
        <f t="shared" si="11"/>
        <v>0</v>
      </c>
      <c r="G109" s="272">
        <f t="shared" si="11"/>
        <v>0</v>
      </c>
      <c r="H109" s="272">
        <f t="shared" si="11"/>
        <v>0</v>
      </c>
      <c r="I109" s="272">
        <f t="shared" si="11"/>
        <v>0</v>
      </c>
      <c r="J109" s="272">
        <f t="shared" si="11"/>
        <v>0</v>
      </c>
      <c r="K109" s="272">
        <f t="shared" si="11"/>
        <v>0</v>
      </c>
      <c r="L109" s="272">
        <f t="shared" si="11"/>
        <v>0</v>
      </c>
      <c r="M109" s="272">
        <f t="shared" si="11"/>
        <v>0</v>
      </c>
      <c r="N109" s="272">
        <f t="shared" si="11"/>
        <v>0</v>
      </c>
      <c r="O109" s="272">
        <f t="shared" si="11"/>
        <v>0</v>
      </c>
      <c r="P109" s="272">
        <f t="shared" si="11"/>
        <v>0</v>
      </c>
      <c r="Q109" s="272">
        <f t="shared" si="11"/>
        <v>0</v>
      </c>
      <c r="R109" s="272">
        <f t="shared" si="11"/>
        <v>0</v>
      </c>
      <c r="S109" s="272">
        <f t="shared" si="11"/>
        <v>0</v>
      </c>
      <c r="T109" s="272">
        <f t="shared" si="11"/>
        <v>0</v>
      </c>
      <c r="U109" s="272">
        <f t="shared" si="11"/>
        <v>0</v>
      </c>
      <c r="V109" s="272">
        <f t="shared" si="11"/>
        <v>0</v>
      </c>
      <c r="W109" s="272">
        <f t="shared" si="11"/>
        <v>0</v>
      </c>
      <c r="DA109" s="80"/>
    </row>
    <row r="110" spans="1:105" ht="12" customHeight="1" x14ac:dyDescent="0.3">
      <c r="A110" s="62" t="s">
        <v>189</v>
      </c>
      <c r="B110" s="272">
        <f t="shared" ref="B110:W110" si="12">IF(B$34=0,0,B$34/B$5)</f>
        <v>0</v>
      </c>
      <c r="C110" s="272">
        <f t="shared" si="12"/>
        <v>0</v>
      </c>
      <c r="D110" s="272">
        <f t="shared" si="12"/>
        <v>0</v>
      </c>
      <c r="E110" s="272">
        <f t="shared" si="12"/>
        <v>0</v>
      </c>
      <c r="F110" s="272">
        <f t="shared" si="12"/>
        <v>0</v>
      </c>
      <c r="G110" s="272">
        <f t="shared" si="12"/>
        <v>0</v>
      </c>
      <c r="H110" s="272">
        <f t="shared" si="12"/>
        <v>0</v>
      </c>
      <c r="I110" s="272">
        <f t="shared" si="12"/>
        <v>0</v>
      </c>
      <c r="J110" s="272">
        <f t="shared" si="12"/>
        <v>0</v>
      </c>
      <c r="K110" s="272">
        <f t="shared" si="12"/>
        <v>0</v>
      </c>
      <c r="L110" s="272">
        <f t="shared" si="12"/>
        <v>0</v>
      </c>
      <c r="M110" s="272">
        <f t="shared" si="12"/>
        <v>0</v>
      </c>
      <c r="N110" s="272">
        <f t="shared" si="12"/>
        <v>0</v>
      </c>
      <c r="O110" s="272">
        <f t="shared" si="12"/>
        <v>0</v>
      </c>
      <c r="P110" s="272">
        <f t="shared" si="12"/>
        <v>0</v>
      </c>
      <c r="Q110" s="272">
        <f t="shared" si="12"/>
        <v>0</v>
      </c>
      <c r="R110" s="272">
        <f t="shared" si="12"/>
        <v>0</v>
      </c>
      <c r="S110" s="272">
        <f t="shared" si="12"/>
        <v>0</v>
      </c>
      <c r="T110" s="272">
        <f t="shared" si="12"/>
        <v>0</v>
      </c>
      <c r="U110" s="272">
        <f t="shared" si="12"/>
        <v>0</v>
      </c>
      <c r="V110" s="272">
        <f t="shared" si="12"/>
        <v>0</v>
      </c>
      <c r="W110" s="272">
        <f t="shared" si="12"/>
        <v>0</v>
      </c>
      <c r="DA110" s="80"/>
    </row>
    <row r="111" spans="1:105" ht="12" customHeight="1" x14ac:dyDescent="0.3">
      <c r="A111" s="203" t="s">
        <v>191</v>
      </c>
      <c r="B111" s="271">
        <f t="shared" ref="B111:W111" si="13">IF(B$35=0,0,B$35/B$5)</f>
        <v>0</v>
      </c>
      <c r="C111" s="271">
        <f t="shared" si="13"/>
        <v>0</v>
      </c>
      <c r="D111" s="271">
        <f t="shared" si="13"/>
        <v>0</v>
      </c>
      <c r="E111" s="271">
        <f t="shared" si="13"/>
        <v>0</v>
      </c>
      <c r="F111" s="271">
        <f t="shared" si="13"/>
        <v>0</v>
      </c>
      <c r="G111" s="271">
        <f t="shared" si="13"/>
        <v>0</v>
      </c>
      <c r="H111" s="271">
        <f t="shared" si="13"/>
        <v>0</v>
      </c>
      <c r="I111" s="271">
        <f t="shared" si="13"/>
        <v>0</v>
      </c>
      <c r="J111" s="271">
        <f t="shared" si="13"/>
        <v>0</v>
      </c>
      <c r="K111" s="271">
        <f t="shared" si="13"/>
        <v>0</v>
      </c>
      <c r="L111" s="271">
        <f t="shared" si="13"/>
        <v>0</v>
      </c>
      <c r="M111" s="271">
        <f t="shared" si="13"/>
        <v>0</v>
      </c>
      <c r="N111" s="271">
        <f t="shared" si="13"/>
        <v>0</v>
      </c>
      <c r="O111" s="271">
        <f t="shared" si="13"/>
        <v>0</v>
      </c>
      <c r="P111" s="271">
        <f t="shared" si="13"/>
        <v>0</v>
      </c>
      <c r="Q111" s="271">
        <f t="shared" si="13"/>
        <v>0</v>
      </c>
      <c r="R111" s="271">
        <f t="shared" si="13"/>
        <v>0</v>
      </c>
      <c r="S111" s="271">
        <f t="shared" si="13"/>
        <v>0</v>
      </c>
      <c r="T111" s="271">
        <f t="shared" si="13"/>
        <v>0</v>
      </c>
      <c r="U111" s="271">
        <f t="shared" si="13"/>
        <v>0</v>
      </c>
      <c r="V111" s="271">
        <f t="shared" si="13"/>
        <v>0</v>
      </c>
      <c r="W111" s="271">
        <f t="shared" si="13"/>
        <v>0</v>
      </c>
      <c r="DA111" s="79"/>
    </row>
    <row r="112" spans="1:105" ht="12" customHeight="1" x14ac:dyDescent="0.3">
      <c r="A112" s="62" t="s">
        <v>192</v>
      </c>
      <c r="B112" s="272">
        <f t="shared" ref="B112:W112" si="14">IF(B$36=0,0,B$36/B$5)</f>
        <v>0</v>
      </c>
      <c r="C112" s="272">
        <f t="shared" si="14"/>
        <v>0</v>
      </c>
      <c r="D112" s="272">
        <f t="shared" si="14"/>
        <v>0</v>
      </c>
      <c r="E112" s="272">
        <f t="shared" si="14"/>
        <v>0</v>
      </c>
      <c r="F112" s="272">
        <f t="shared" si="14"/>
        <v>0</v>
      </c>
      <c r="G112" s="272">
        <f t="shared" si="14"/>
        <v>0</v>
      </c>
      <c r="H112" s="272">
        <f t="shared" si="14"/>
        <v>0</v>
      </c>
      <c r="I112" s="272">
        <f t="shared" si="14"/>
        <v>0</v>
      </c>
      <c r="J112" s="272">
        <f t="shared" si="14"/>
        <v>0</v>
      </c>
      <c r="K112" s="272">
        <f t="shared" si="14"/>
        <v>0</v>
      </c>
      <c r="L112" s="272">
        <f t="shared" si="14"/>
        <v>0</v>
      </c>
      <c r="M112" s="272">
        <f t="shared" si="14"/>
        <v>0</v>
      </c>
      <c r="N112" s="272">
        <f t="shared" si="14"/>
        <v>0</v>
      </c>
      <c r="O112" s="272">
        <f t="shared" si="14"/>
        <v>0</v>
      </c>
      <c r="P112" s="272">
        <f t="shared" si="14"/>
        <v>0</v>
      </c>
      <c r="Q112" s="272">
        <f t="shared" si="14"/>
        <v>0</v>
      </c>
      <c r="R112" s="272">
        <f t="shared" si="14"/>
        <v>0</v>
      </c>
      <c r="S112" s="272">
        <f t="shared" si="14"/>
        <v>0</v>
      </c>
      <c r="T112" s="272">
        <f t="shared" si="14"/>
        <v>0</v>
      </c>
      <c r="U112" s="272">
        <f t="shared" si="14"/>
        <v>0</v>
      </c>
      <c r="V112" s="272">
        <f t="shared" si="14"/>
        <v>0</v>
      </c>
      <c r="W112" s="272">
        <f t="shared" si="14"/>
        <v>0</v>
      </c>
      <c r="DA112" s="80"/>
    </row>
    <row r="113" spans="1:105" ht="12" customHeight="1" x14ac:dyDescent="0.3">
      <c r="A113" s="62" t="s">
        <v>197</v>
      </c>
      <c r="B113" s="272">
        <f t="shared" ref="B113:W113" si="15">IF(B$40=0,0,B$40/B$5)</f>
        <v>0</v>
      </c>
      <c r="C113" s="272">
        <f t="shared" si="15"/>
        <v>0</v>
      </c>
      <c r="D113" s="272">
        <f t="shared" si="15"/>
        <v>0</v>
      </c>
      <c r="E113" s="272">
        <f t="shared" si="15"/>
        <v>0</v>
      </c>
      <c r="F113" s="272">
        <f t="shared" si="15"/>
        <v>0</v>
      </c>
      <c r="G113" s="272">
        <f t="shared" si="15"/>
        <v>0</v>
      </c>
      <c r="H113" s="272">
        <f t="shared" si="15"/>
        <v>0</v>
      </c>
      <c r="I113" s="272">
        <f t="shared" si="15"/>
        <v>0</v>
      </c>
      <c r="J113" s="272">
        <f t="shared" si="15"/>
        <v>0</v>
      </c>
      <c r="K113" s="272">
        <f t="shared" si="15"/>
        <v>0</v>
      </c>
      <c r="L113" s="272">
        <f t="shared" si="15"/>
        <v>0</v>
      </c>
      <c r="M113" s="272">
        <f t="shared" si="15"/>
        <v>0</v>
      </c>
      <c r="N113" s="272">
        <f t="shared" si="15"/>
        <v>0</v>
      </c>
      <c r="O113" s="272">
        <f t="shared" si="15"/>
        <v>0</v>
      </c>
      <c r="P113" s="272">
        <f t="shared" si="15"/>
        <v>0</v>
      </c>
      <c r="Q113" s="272">
        <f t="shared" si="15"/>
        <v>0</v>
      </c>
      <c r="R113" s="272">
        <f t="shared" si="15"/>
        <v>0</v>
      </c>
      <c r="S113" s="272">
        <f t="shared" si="15"/>
        <v>0</v>
      </c>
      <c r="T113" s="272">
        <f t="shared" si="15"/>
        <v>0</v>
      </c>
      <c r="U113" s="272">
        <f t="shared" si="15"/>
        <v>0</v>
      </c>
      <c r="V113" s="272">
        <f t="shared" si="15"/>
        <v>0</v>
      </c>
      <c r="W113" s="272">
        <f t="shared" si="15"/>
        <v>0</v>
      </c>
      <c r="DA113" s="80"/>
    </row>
    <row r="114" spans="1:105" ht="12" customHeight="1" x14ac:dyDescent="0.3">
      <c r="A114" s="63" t="s">
        <v>209</v>
      </c>
      <c r="B114" s="273">
        <f t="shared" ref="B114:W114" si="16">IF(B$51=0,0,B$51/B$5)</f>
        <v>0</v>
      </c>
      <c r="C114" s="273">
        <f t="shared" si="16"/>
        <v>0</v>
      </c>
      <c r="D114" s="273">
        <f t="shared" si="16"/>
        <v>0</v>
      </c>
      <c r="E114" s="273">
        <f t="shared" si="16"/>
        <v>0</v>
      </c>
      <c r="F114" s="273">
        <f t="shared" si="16"/>
        <v>0</v>
      </c>
      <c r="G114" s="273">
        <f t="shared" si="16"/>
        <v>0</v>
      </c>
      <c r="H114" s="273">
        <f t="shared" si="16"/>
        <v>0</v>
      </c>
      <c r="I114" s="273">
        <f t="shared" si="16"/>
        <v>0</v>
      </c>
      <c r="J114" s="273">
        <f t="shared" si="16"/>
        <v>0</v>
      </c>
      <c r="K114" s="273">
        <f t="shared" si="16"/>
        <v>0</v>
      </c>
      <c r="L114" s="273">
        <f t="shared" si="16"/>
        <v>0</v>
      </c>
      <c r="M114" s="273">
        <f t="shared" si="16"/>
        <v>0</v>
      </c>
      <c r="N114" s="273">
        <f t="shared" si="16"/>
        <v>0</v>
      </c>
      <c r="O114" s="273">
        <f t="shared" si="16"/>
        <v>0</v>
      </c>
      <c r="P114" s="273">
        <f t="shared" si="16"/>
        <v>0</v>
      </c>
      <c r="Q114" s="273">
        <f t="shared" si="16"/>
        <v>0</v>
      </c>
      <c r="R114" s="273">
        <f t="shared" si="16"/>
        <v>0</v>
      </c>
      <c r="S114" s="273">
        <f t="shared" si="16"/>
        <v>0</v>
      </c>
      <c r="T114" s="273">
        <f t="shared" si="16"/>
        <v>0</v>
      </c>
      <c r="U114" s="273">
        <f t="shared" si="16"/>
        <v>0</v>
      </c>
      <c r="V114" s="273">
        <f t="shared" si="16"/>
        <v>0</v>
      </c>
      <c r="W114" s="273">
        <f t="shared" si="16"/>
        <v>0</v>
      </c>
      <c r="DA114" s="81"/>
    </row>
    <row r="115" spans="1:105" ht="12" hidden="1" customHeight="1" x14ac:dyDescent="0.3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</row>
    <row r="116" spans="1:105" ht="12" customHeight="1" x14ac:dyDescent="0.3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spans="1:105" ht="12" customHeight="1" x14ac:dyDescent="0.3">
      <c r="A117" s="35" t="s">
        <v>42</v>
      </c>
      <c r="B117" s="234">
        <f t="shared" ref="B117:W117" si="17">SUM(B$118:B$122,B$126:B$127,B$129:B$131,B$124,B$123)</f>
        <v>1</v>
      </c>
      <c r="C117" s="234">
        <f t="shared" si="17"/>
        <v>0.99999999999999978</v>
      </c>
      <c r="D117" s="234">
        <f t="shared" si="17"/>
        <v>0.99999999999999956</v>
      </c>
      <c r="E117" s="234">
        <f t="shared" si="17"/>
        <v>1.0000000000000002</v>
      </c>
      <c r="F117" s="234">
        <f t="shared" si="17"/>
        <v>1.0000000000000002</v>
      </c>
      <c r="G117" s="234">
        <f t="shared" si="17"/>
        <v>0.99999999999999967</v>
      </c>
      <c r="H117" s="234">
        <f t="shared" si="17"/>
        <v>0.99999999999999956</v>
      </c>
      <c r="I117" s="234">
        <f t="shared" si="17"/>
        <v>1.0000000000000002</v>
      </c>
      <c r="J117" s="234">
        <f t="shared" si="17"/>
        <v>0.99999999999999989</v>
      </c>
      <c r="K117" s="234">
        <f t="shared" si="17"/>
        <v>0.99999999999999989</v>
      </c>
      <c r="L117" s="234">
        <f t="shared" si="17"/>
        <v>1.0000000000000002</v>
      </c>
      <c r="M117" s="234">
        <f t="shared" si="17"/>
        <v>1.0000000000000002</v>
      </c>
      <c r="N117" s="234">
        <f t="shared" si="17"/>
        <v>0.99999999999999978</v>
      </c>
      <c r="O117" s="234">
        <f t="shared" si="17"/>
        <v>1</v>
      </c>
      <c r="P117" s="234">
        <f t="shared" si="17"/>
        <v>1.0000000000000002</v>
      </c>
      <c r="Q117" s="234">
        <f t="shared" si="17"/>
        <v>0.99999999999999978</v>
      </c>
      <c r="R117" s="234">
        <f t="shared" si="17"/>
        <v>0.99999999999999989</v>
      </c>
      <c r="S117" s="234">
        <f t="shared" si="17"/>
        <v>1</v>
      </c>
      <c r="T117" s="234">
        <f t="shared" si="17"/>
        <v>0.99999999999999989</v>
      </c>
      <c r="U117" s="234">
        <f t="shared" si="17"/>
        <v>1</v>
      </c>
      <c r="V117" s="234">
        <f t="shared" si="17"/>
        <v>1</v>
      </c>
      <c r="W117" s="234">
        <f t="shared" si="17"/>
        <v>1</v>
      </c>
      <c r="DA117" s="95"/>
    </row>
    <row r="118" spans="1:105" ht="12" customHeight="1" x14ac:dyDescent="0.3">
      <c r="A118" s="55" t="s">
        <v>92</v>
      </c>
      <c r="B118" s="268">
        <f t="shared" ref="B118:W118" si="18">IF(B$55=0,0,B$55/B$54)</f>
        <v>2.6060474794875727E-3</v>
      </c>
      <c r="C118" s="268">
        <f t="shared" si="18"/>
        <v>2.5646990820162988E-3</v>
      </c>
      <c r="D118" s="268">
        <f t="shared" si="18"/>
        <v>2.5792071070531485E-3</v>
      </c>
      <c r="E118" s="268">
        <f t="shared" si="18"/>
        <v>2.2656796708204964E-3</v>
      </c>
      <c r="F118" s="268">
        <f t="shared" si="18"/>
        <v>2.3354104676309782E-3</v>
      </c>
      <c r="G118" s="268">
        <f t="shared" si="18"/>
        <v>2.4679564437897735E-3</v>
      </c>
      <c r="H118" s="268">
        <f t="shared" si="18"/>
        <v>2.3162400453114965E-3</v>
      </c>
      <c r="I118" s="268">
        <f t="shared" si="18"/>
        <v>2.1284442667289434E-3</v>
      </c>
      <c r="J118" s="268">
        <f t="shared" si="18"/>
        <v>2.1366608783442167E-3</v>
      </c>
      <c r="K118" s="268">
        <f t="shared" si="18"/>
        <v>2.1672612439051697E-3</v>
      </c>
      <c r="L118" s="268">
        <f t="shared" si="18"/>
        <v>2.1395943254098391E-3</v>
      </c>
      <c r="M118" s="268">
        <f t="shared" si="18"/>
        <v>2.1727601499412262E-3</v>
      </c>
      <c r="N118" s="268">
        <f t="shared" si="18"/>
        <v>2.3604445763945152E-3</v>
      </c>
      <c r="O118" s="268">
        <f t="shared" si="18"/>
        <v>2.3261846930452915E-3</v>
      </c>
      <c r="P118" s="268">
        <f t="shared" si="18"/>
        <v>2.3910002240165522E-3</v>
      </c>
      <c r="Q118" s="268">
        <f t="shared" si="18"/>
        <v>2.4329594689539119E-3</v>
      </c>
      <c r="R118" s="268">
        <f t="shared" si="18"/>
        <v>2.3245258496934385E-3</v>
      </c>
      <c r="S118" s="268">
        <f t="shared" si="18"/>
        <v>2.2674624045465846E-3</v>
      </c>
      <c r="T118" s="268">
        <f t="shared" si="18"/>
        <v>2.3090562422799759E-3</v>
      </c>
      <c r="U118" s="268">
        <f t="shared" si="18"/>
        <v>2.2577512815026776E-3</v>
      </c>
      <c r="V118" s="268">
        <f t="shared" si="18"/>
        <v>2.2199794251083608E-3</v>
      </c>
      <c r="W118" s="268">
        <f t="shared" si="18"/>
        <v>2.2417631767971506E-3</v>
      </c>
      <c r="DA118" s="76"/>
    </row>
    <row r="119" spans="1:105" ht="12" customHeight="1" x14ac:dyDescent="0.3">
      <c r="A119" s="202" t="s">
        <v>93</v>
      </c>
      <c r="B119" s="269">
        <f t="shared" ref="B119:W119" si="19">IF(B$56=0,0,B$56/B$54)</f>
        <v>1.925592942436773E-3</v>
      </c>
      <c r="C119" s="269">
        <f t="shared" si="19"/>
        <v>1.8950408581104303E-3</v>
      </c>
      <c r="D119" s="269">
        <f t="shared" si="19"/>
        <v>1.9057607512971604E-3</v>
      </c>
      <c r="E119" s="269">
        <f t="shared" si="19"/>
        <v>1.6740971982645038E-3</v>
      </c>
      <c r="F119" s="269">
        <f t="shared" si="19"/>
        <v>1.725620868215122E-3</v>
      </c>
      <c r="G119" s="269">
        <f t="shared" si="19"/>
        <v>1.8235582996121713E-3</v>
      </c>
      <c r="H119" s="269">
        <f t="shared" si="19"/>
        <v>1.7114559574786577E-3</v>
      </c>
      <c r="I119" s="269">
        <f t="shared" si="19"/>
        <v>1.57269477653153E-3</v>
      </c>
      <c r="J119" s="269">
        <f t="shared" si="19"/>
        <v>1.5787659818574686E-3</v>
      </c>
      <c r="K119" s="269">
        <f t="shared" si="19"/>
        <v>1.6013764094970078E-3</v>
      </c>
      <c r="L119" s="269">
        <f t="shared" si="19"/>
        <v>1.5809334884017792E-3</v>
      </c>
      <c r="M119" s="269">
        <f t="shared" si="19"/>
        <v>1.6054395183764496E-3</v>
      </c>
      <c r="N119" s="269">
        <f t="shared" si="19"/>
        <v>1.7441184218992697E-3</v>
      </c>
      <c r="O119" s="269">
        <f t="shared" si="19"/>
        <v>1.7188039983880967E-3</v>
      </c>
      <c r="P119" s="269">
        <f t="shared" si="19"/>
        <v>1.7666958077204023E-3</v>
      </c>
      <c r="Q119" s="269">
        <f t="shared" si="19"/>
        <v>1.7976992435968816E-3</v>
      </c>
      <c r="R119" s="269">
        <f t="shared" si="19"/>
        <v>1.7175782889272829E-3</v>
      </c>
      <c r="S119" s="269">
        <f t="shared" si="19"/>
        <v>1.6754144495840682E-3</v>
      </c>
      <c r="T119" s="269">
        <f t="shared" si="19"/>
        <v>1.7061478882564997E-3</v>
      </c>
      <c r="U119" s="269">
        <f t="shared" si="19"/>
        <v>1.6682389586754518E-3</v>
      </c>
      <c r="V119" s="269">
        <f t="shared" si="19"/>
        <v>1.6403295592235547E-3</v>
      </c>
      <c r="W119" s="269">
        <f t="shared" si="19"/>
        <v>1.6564254434474192E-3</v>
      </c>
      <c r="DA119" s="77"/>
    </row>
    <row r="120" spans="1:105" ht="12" customHeight="1" x14ac:dyDescent="0.3">
      <c r="A120" s="202" t="s">
        <v>94</v>
      </c>
      <c r="B120" s="269">
        <f t="shared" ref="B120:W120" si="20">IF(B$57=0,0,B$57/B$54)</f>
        <v>4.8139823560919323E-2</v>
      </c>
      <c r="C120" s="269">
        <f t="shared" si="20"/>
        <v>4.737602145276075E-2</v>
      </c>
      <c r="D120" s="269">
        <f t="shared" si="20"/>
        <v>4.7644018782429007E-2</v>
      </c>
      <c r="E120" s="269">
        <f t="shared" si="20"/>
        <v>4.1852429956612612E-2</v>
      </c>
      <c r="F120" s="269">
        <f t="shared" si="20"/>
        <v>4.3140521705378042E-2</v>
      </c>
      <c r="G120" s="269">
        <f t="shared" si="20"/>
        <v>4.5588957490304269E-2</v>
      </c>
      <c r="H120" s="269">
        <f t="shared" si="20"/>
        <v>4.2786398936966445E-2</v>
      </c>
      <c r="I120" s="269">
        <f t="shared" si="20"/>
        <v>3.9317369413288249E-2</v>
      </c>
      <c r="J120" s="269">
        <f t="shared" si="20"/>
        <v>3.9469149546436717E-2</v>
      </c>
      <c r="K120" s="269">
        <f t="shared" si="20"/>
        <v>4.0034410237425183E-2</v>
      </c>
      <c r="L120" s="269">
        <f t="shared" si="20"/>
        <v>3.9523337210044467E-2</v>
      </c>
      <c r="M120" s="269">
        <f t="shared" si="20"/>
        <v>4.013598795941125E-2</v>
      </c>
      <c r="N120" s="269">
        <f t="shared" si="20"/>
        <v>4.3602960547481751E-2</v>
      </c>
      <c r="O120" s="269">
        <f t="shared" si="20"/>
        <v>4.2970099959702433E-2</v>
      </c>
      <c r="P120" s="269">
        <f t="shared" si="20"/>
        <v>4.4167395193010037E-2</v>
      </c>
      <c r="Q120" s="269">
        <f t="shared" si="20"/>
        <v>4.4942481089922048E-2</v>
      </c>
      <c r="R120" s="269">
        <f t="shared" si="20"/>
        <v>4.2939457223182105E-2</v>
      </c>
      <c r="S120" s="269">
        <f t="shared" si="20"/>
        <v>4.1885361239601682E-2</v>
      </c>
      <c r="T120" s="269">
        <f t="shared" si="20"/>
        <v>4.2653697206412489E-2</v>
      </c>
      <c r="U120" s="269">
        <f t="shared" si="20"/>
        <v>4.1705973966886294E-2</v>
      </c>
      <c r="V120" s="269">
        <f t="shared" si="20"/>
        <v>4.1008238980588849E-2</v>
      </c>
      <c r="W120" s="269">
        <f t="shared" si="20"/>
        <v>4.141063608618549E-2</v>
      </c>
      <c r="DA120" s="77"/>
    </row>
    <row r="121" spans="1:105" ht="12" customHeight="1" x14ac:dyDescent="0.3">
      <c r="A121" s="202" t="s">
        <v>95</v>
      </c>
      <c r="B121" s="269">
        <f t="shared" ref="B121:W121" si="21">IF(B$58=0,0,B$58/B$54)</f>
        <v>1.2034955890229838E-3</v>
      </c>
      <c r="C121" s="269">
        <f t="shared" si="21"/>
        <v>1.1844005363190191E-3</v>
      </c>
      <c r="D121" s="269">
        <f t="shared" si="21"/>
        <v>1.1911004695607256E-3</v>
      </c>
      <c r="E121" s="269">
        <f t="shared" si="21"/>
        <v>1.0463107489153153E-3</v>
      </c>
      <c r="F121" s="269">
        <f t="shared" si="21"/>
        <v>1.0785130426344508E-3</v>
      </c>
      <c r="G121" s="269">
        <f t="shared" si="21"/>
        <v>1.1397239372576075E-3</v>
      </c>
      <c r="H121" s="269">
        <f t="shared" si="21"/>
        <v>1.0696599734241613E-3</v>
      </c>
      <c r="I121" s="269">
        <f t="shared" si="21"/>
        <v>9.8293423533220617E-4</v>
      </c>
      <c r="J121" s="269">
        <f t="shared" si="21"/>
        <v>9.8672873866091811E-4</v>
      </c>
      <c r="K121" s="269">
        <f t="shared" si="21"/>
        <v>1.0008602559356302E-3</v>
      </c>
      <c r="L121" s="269">
        <f t="shared" si="21"/>
        <v>9.8808343025111214E-4</v>
      </c>
      <c r="M121" s="269">
        <f t="shared" si="21"/>
        <v>1.0033996989852814E-3</v>
      </c>
      <c r="N121" s="269">
        <f t="shared" si="21"/>
        <v>1.0900740136870438E-3</v>
      </c>
      <c r="O121" s="269">
        <f t="shared" si="21"/>
        <v>1.074252498992561E-3</v>
      </c>
      <c r="P121" s="269">
        <f t="shared" si="21"/>
        <v>1.104184879825252E-3</v>
      </c>
      <c r="Q121" s="269">
        <f t="shared" si="21"/>
        <v>1.1235620272480515E-3</v>
      </c>
      <c r="R121" s="269">
        <f t="shared" si="21"/>
        <v>1.0734864305795529E-3</v>
      </c>
      <c r="S121" s="269">
        <f t="shared" si="21"/>
        <v>1.0471340309900423E-3</v>
      </c>
      <c r="T121" s="269">
        <f t="shared" si="21"/>
        <v>1.066342430160312E-3</v>
      </c>
      <c r="U121" s="269">
        <f t="shared" si="21"/>
        <v>1.0426493491721576E-3</v>
      </c>
      <c r="V121" s="269">
        <f t="shared" si="21"/>
        <v>1.0252059745147215E-3</v>
      </c>
      <c r="W121" s="269">
        <f t="shared" si="21"/>
        <v>1.0352659021546375E-3</v>
      </c>
      <c r="DA121" s="77"/>
    </row>
    <row r="122" spans="1:105" ht="12" customHeight="1" x14ac:dyDescent="0.3">
      <c r="A122" s="56" t="s">
        <v>96</v>
      </c>
      <c r="B122" s="270">
        <f t="shared" ref="B122:W122" si="22">IF(B$59=0,0,B$59/B$54)</f>
        <v>7.910335694633475E-3</v>
      </c>
      <c r="C122" s="270">
        <f t="shared" si="22"/>
        <v>7.9005869564721456E-3</v>
      </c>
      <c r="D122" s="270">
        <f t="shared" si="22"/>
        <v>8.4449599042059741E-3</v>
      </c>
      <c r="E122" s="270">
        <f t="shared" si="22"/>
        <v>8.6385006898981043E-3</v>
      </c>
      <c r="F122" s="270">
        <f t="shared" si="22"/>
        <v>8.5441577137738943E-3</v>
      </c>
      <c r="G122" s="270">
        <f t="shared" si="22"/>
        <v>9.1086566647634176E-3</v>
      </c>
      <c r="H122" s="270">
        <f t="shared" si="22"/>
        <v>9.9893147580318725E-3</v>
      </c>
      <c r="I122" s="270">
        <f t="shared" si="22"/>
        <v>1.0682257425048422E-2</v>
      </c>
      <c r="J122" s="270">
        <f t="shared" si="22"/>
        <v>1.182189319647543E-2</v>
      </c>
      <c r="K122" s="270">
        <f t="shared" si="22"/>
        <v>1.410618003765915E-2</v>
      </c>
      <c r="L122" s="270">
        <f t="shared" si="22"/>
        <v>1.450040560218397E-2</v>
      </c>
      <c r="M122" s="270">
        <f t="shared" si="22"/>
        <v>1.5255479258079204E-2</v>
      </c>
      <c r="N122" s="270">
        <f t="shared" si="22"/>
        <v>1.6827686008093656E-2</v>
      </c>
      <c r="O122" s="270">
        <f t="shared" si="22"/>
        <v>1.8609539237062586E-2</v>
      </c>
      <c r="P122" s="270">
        <f t="shared" si="22"/>
        <v>1.969948718928588E-2</v>
      </c>
      <c r="Q122" s="270">
        <f t="shared" si="22"/>
        <v>2.0765109541854537E-2</v>
      </c>
      <c r="R122" s="270">
        <f t="shared" si="22"/>
        <v>2.1348145632003251E-2</v>
      </c>
      <c r="S122" s="270">
        <f t="shared" si="22"/>
        <v>2.0677083721492531E-2</v>
      </c>
      <c r="T122" s="270">
        <f t="shared" si="22"/>
        <v>2.1906819363956168E-2</v>
      </c>
      <c r="U122" s="270">
        <f t="shared" si="22"/>
        <v>2.4062552415629327E-2</v>
      </c>
      <c r="V122" s="270">
        <f t="shared" si="22"/>
        <v>2.5778802706068717E-2</v>
      </c>
      <c r="W122" s="270">
        <f t="shared" si="22"/>
        <v>2.637709925065649E-2</v>
      </c>
      <c r="DA122" s="78"/>
    </row>
    <row r="123" spans="1:105" ht="12" customHeight="1" x14ac:dyDescent="0.3">
      <c r="A123" s="203" t="s">
        <v>222</v>
      </c>
      <c r="B123" s="271">
        <f t="shared" ref="B123:W123" si="23">IF(B$65=0,0,B$65/B$54)</f>
        <v>0.15283124790363958</v>
      </c>
      <c r="C123" s="271">
        <f t="shared" si="23"/>
        <v>0.15490309117869236</v>
      </c>
      <c r="D123" s="271">
        <f t="shared" si="23"/>
        <v>0.15015322012467802</v>
      </c>
      <c r="E123" s="271">
        <f t="shared" si="23"/>
        <v>0.1693157694984527</v>
      </c>
      <c r="F123" s="271">
        <f t="shared" si="23"/>
        <v>0.16696878696837264</v>
      </c>
      <c r="G123" s="271">
        <f t="shared" si="23"/>
        <v>0.16548451366879915</v>
      </c>
      <c r="H123" s="271">
        <f t="shared" si="23"/>
        <v>0.17372428101079573</v>
      </c>
      <c r="I123" s="271">
        <f t="shared" si="23"/>
        <v>0.18391486161435647</v>
      </c>
      <c r="J123" s="271">
        <f t="shared" si="23"/>
        <v>0.18461917981098408</v>
      </c>
      <c r="K123" s="271">
        <f t="shared" si="23"/>
        <v>0.18096919331510875</v>
      </c>
      <c r="L123" s="271">
        <f t="shared" si="23"/>
        <v>0.18257781066479364</v>
      </c>
      <c r="M123" s="271">
        <f t="shared" si="23"/>
        <v>0.18193071461040292</v>
      </c>
      <c r="N123" s="271">
        <f t="shared" si="23"/>
        <v>0.17108662189484969</v>
      </c>
      <c r="O123" s="271">
        <f t="shared" si="23"/>
        <v>0.17481002465513445</v>
      </c>
      <c r="P123" s="271">
        <f t="shared" si="23"/>
        <v>0.17547969735987226</v>
      </c>
      <c r="Q123" s="271">
        <f t="shared" si="23"/>
        <v>0.17473883005369037</v>
      </c>
      <c r="R123" s="271">
        <f t="shared" si="23"/>
        <v>0.17669200553235495</v>
      </c>
      <c r="S123" s="271">
        <f t="shared" si="23"/>
        <v>0.17957847507875796</v>
      </c>
      <c r="T123" s="271">
        <f t="shared" si="23"/>
        <v>0.17795100287568807</v>
      </c>
      <c r="U123" s="271">
        <f t="shared" si="23"/>
        <v>0.17958500580750589</v>
      </c>
      <c r="V123" s="271">
        <f t="shared" si="23"/>
        <v>0.18016482428826341</v>
      </c>
      <c r="W123" s="271">
        <f t="shared" si="23"/>
        <v>0.17813864439766278</v>
      </c>
      <c r="DA123" s="79"/>
    </row>
    <row r="124" spans="1:105" ht="12" customHeight="1" x14ac:dyDescent="0.3">
      <c r="A124" s="203" t="s">
        <v>228</v>
      </c>
      <c r="B124" s="271">
        <f t="shared" ref="B124:W124" si="24">IF(B$71=0,0,B$71/B$54)</f>
        <v>0.35753724793593428</v>
      </c>
      <c r="C124" s="271">
        <f t="shared" si="24"/>
        <v>0.35186444559645141</v>
      </c>
      <c r="D124" s="271">
        <f t="shared" si="24"/>
        <v>0.35385487723113562</v>
      </c>
      <c r="E124" s="271">
        <f t="shared" si="24"/>
        <v>0.31084041276517227</v>
      </c>
      <c r="F124" s="271">
        <f t="shared" si="24"/>
        <v>0.32040714452437324</v>
      </c>
      <c r="G124" s="271">
        <f t="shared" si="24"/>
        <v>0.33859181840841002</v>
      </c>
      <c r="H124" s="271">
        <f t="shared" si="24"/>
        <v>0.31777705428548597</v>
      </c>
      <c r="I124" s="271">
        <f t="shared" si="24"/>
        <v>0.29201237180103851</v>
      </c>
      <c r="J124" s="271">
        <f t="shared" si="24"/>
        <v>0.29313965160979333</v>
      </c>
      <c r="K124" s="271">
        <f t="shared" si="24"/>
        <v>0.29733787538530498</v>
      </c>
      <c r="L124" s="271">
        <f t="shared" si="24"/>
        <v>0.29354210651480317</v>
      </c>
      <c r="M124" s="271">
        <f t="shared" si="24"/>
        <v>0.29809229898896739</v>
      </c>
      <c r="N124" s="271">
        <f t="shared" si="24"/>
        <v>0.32384170449394212</v>
      </c>
      <c r="O124" s="271">
        <f t="shared" si="24"/>
        <v>0.31914141238349431</v>
      </c>
      <c r="P124" s="271">
        <f t="shared" si="24"/>
        <v>0.32803379318214659</v>
      </c>
      <c r="Q124" s="271">
        <f t="shared" si="24"/>
        <v>0.33379040087193534</v>
      </c>
      <c r="R124" s="271">
        <f t="shared" si="24"/>
        <v>0.31891382701083854</v>
      </c>
      <c r="S124" s="271">
        <f t="shared" si="24"/>
        <v>0.3110849953045331</v>
      </c>
      <c r="T124" s="271">
        <f t="shared" si="24"/>
        <v>0.31679147087389414</v>
      </c>
      <c r="U124" s="271">
        <f t="shared" si="24"/>
        <v>0.30975267567689213</v>
      </c>
      <c r="V124" s="271">
        <f t="shared" si="24"/>
        <v>0.30457055766447949</v>
      </c>
      <c r="W124" s="271">
        <f t="shared" si="24"/>
        <v>0.30755918419175254</v>
      </c>
      <c r="DA124" s="79"/>
    </row>
    <row r="125" spans="1:105" ht="12" customHeight="1" x14ac:dyDescent="0.3">
      <c r="A125" s="203" t="s">
        <v>181</v>
      </c>
      <c r="B125" s="271">
        <f t="shared" ref="B125:W125" si="25">IF(B$72=0,0,B$72/B$54)</f>
        <v>0.21465876897690456</v>
      </c>
      <c r="C125" s="271">
        <f t="shared" si="25"/>
        <v>0.21770556777398259</v>
      </c>
      <c r="D125" s="271">
        <f t="shared" si="25"/>
        <v>0.21618506546494598</v>
      </c>
      <c r="E125" s="271">
        <f t="shared" si="25"/>
        <v>0.24274688064848363</v>
      </c>
      <c r="F125" s="271">
        <f t="shared" si="25"/>
        <v>0.23924378323348586</v>
      </c>
      <c r="G125" s="271">
        <f t="shared" si="25"/>
        <v>0.22770673097761168</v>
      </c>
      <c r="H125" s="271">
        <f t="shared" si="25"/>
        <v>0.24178396671444685</v>
      </c>
      <c r="I125" s="271">
        <f t="shared" si="25"/>
        <v>0.2604940626444272</v>
      </c>
      <c r="J125" s="271">
        <f t="shared" si="25"/>
        <v>0.25769710359502607</v>
      </c>
      <c r="K125" s="271">
        <f t="shared" si="25"/>
        <v>0.25268993372121507</v>
      </c>
      <c r="L125" s="271">
        <f t="shared" si="25"/>
        <v>0.25518030822995491</v>
      </c>
      <c r="M125" s="271">
        <f t="shared" si="25"/>
        <v>0.25342575648117577</v>
      </c>
      <c r="N125" s="271">
        <f t="shared" si="25"/>
        <v>0.2342117413083791</v>
      </c>
      <c r="O125" s="271">
        <f t="shared" si="25"/>
        <v>0.24003114679683368</v>
      </c>
      <c r="P125" s="271">
        <f t="shared" si="25"/>
        <v>0.24070061765918641</v>
      </c>
      <c r="Q125" s="271">
        <f t="shared" si="25"/>
        <v>0.23913389431353729</v>
      </c>
      <c r="R125" s="271">
        <f t="shared" si="25"/>
        <v>0.2434652688700388</v>
      </c>
      <c r="S125" s="271">
        <f t="shared" si="25"/>
        <v>0.24804044197257238</v>
      </c>
      <c r="T125" s="271">
        <f t="shared" si="25"/>
        <v>0.24479756047959972</v>
      </c>
      <c r="U125" s="271">
        <f t="shared" si="25"/>
        <v>0.24768129256066942</v>
      </c>
      <c r="V125" s="271">
        <f t="shared" si="25"/>
        <v>0.24877103843612933</v>
      </c>
      <c r="W125" s="271">
        <f t="shared" si="25"/>
        <v>0.24720337131597039</v>
      </c>
      <c r="DA125" s="79"/>
    </row>
    <row r="126" spans="1:105" ht="12" customHeight="1" x14ac:dyDescent="0.3">
      <c r="A126" s="62" t="s">
        <v>183</v>
      </c>
      <c r="B126" s="272">
        <f t="shared" ref="B126:W126" si="26">IF(B$73=0,0,B$73/B$54)</f>
        <v>0.14857299722179523</v>
      </c>
      <c r="C126" s="272">
        <f t="shared" si="26"/>
        <v>0.15631732281910585</v>
      </c>
      <c r="D126" s="272">
        <f t="shared" si="26"/>
        <v>0.15235527466768148</v>
      </c>
      <c r="E126" s="272">
        <f t="shared" si="26"/>
        <v>0.20780276899010114</v>
      </c>
      <c r="F126" s="272">
        <f t="shared" si="26"/>
        <v>0.20015924140046182</v>
      </c>
      <c r="G126" s="272">
        <f t="shared" si="26"/>
        <v>0.17788824970299411</v>
      </c>
      <c r="H126" s="272">
        <f t="shared" si="26"/>
        <v>0.20463227417783422</v>
      </c>
      <c r="I126" s="272">
        <f t="shared" si="26"/>
        <v>0.2349923083927544</v>
      </c>
      <c r="J126" s="272">
        <f t="shared" si="26"/>
        <v>0.23149427075375864</v>
      </c>
      <c r="K126" s="272">
        <f t="shared" si="26"/>
        <v>0.22431360622359528</v>
      </c>
      <c r="L126" s="272">
        <f t="shared" si="26"/>
        <v>0.22832118328993362</v>
      </c>
      <c r="M126" s="272">
        <f t="shared" si="26"/>
        <v>0.22514133792968868</v>
      </c>
      <c r="N126" s="272">
        <f t="shared" si="26"/>
        <v>0.1927965259491464</v>
      </c>
      <c r="O126" s="272">
        <f t="shared" si="26"/>
        <v>0.20219195914668975</v>
      </c>
      <c r="P126" s="272">
        <f t="shared" si="26"/>
        <v>0.20027757394198054</v>
      </c>
      <c r="Q126" s="272">
        <f t="shared" si="26"/>
        <v>0.19627007001140181</v>
      </c>
      <c r="R126" s="272">
        <f t="shared" si="26"/>
        <v>0.20683237770696375</v>
      </c>
      <c r="S126" s="272">
        <f t="shared" si="26"/>
        <v>0.2150511918258414</v>
      </c>
      <c r="T126" s="272">
        <f t="shared" si="26"/>
        <v>0.20925800329432551</v>
      </c>
      <c r="U126" s="272">
        <f t="shared" si="26"/>
        <v>0.21503673506019125</v>
      </c>
      <c r="V126" s="272">
        <f t="shared" si="26"/>
        <v>0.21785831636506922</v>
      </c>
      <c r="W126" s="272">
        <f t="shared" si="26"/>
        <v>0.21500813509235239</v>
      </c>
      <c r="DA126" s="80"/>
    </row>
    <row r="127" spans="1:105" ht="12" customHeight="1" x14ac:dyDescent="0.3">
      <c r="A127" s="62" t="s">
        <v>189</v>
      </c>
      <c r="B127" s="272">
        <f t="shared" ref="B127:W127" si="27">IF(B$78=0,0,B$78/B$54)</f>
        <v>6.6085771755109352E-2</v>
      </c>
      <c r="C127" s="272">
        <f t="shared" si="27"/>
        <v>6.1388244954876686E-2</v>
      </c>
      <c r="D127" s="272">
        <f t="shared" si="27"/>
        <v>6.382979079726453E-2</v>
      </c>
      <c r="E127" s="272">
        <f t="shared" si="27"/>
        <v>3.4944111658382529E-2</v>
      </c>
      <c r="F127" s="272">
        <f t="shared" si="27"/>
        <v>3.9084541833024053E-2</v>
      </c>
      <c r="G127" s="272">
        <f t="shared" si="27"/>
        <v>4.9818481274617646E-2</v>
      </c>
      <c r="H127" s="272">
        <f t="shared" si="27"/>
        <v>3.7151692536612616E-2</v>
      </c>
      <c r="I127" s="272">
        <f t="shared" si="27"/>
        <v>2.5501754251672813E-2</v>
      </c>
      <c r="J127" s="272">
        <f t="shared" si="27"/>
        <v>2.6202832841267391E-2</v>
      </c>
      <c r="K127" s="272">
        <f t="shared" si="27"/>
        <v>2.837632749761989E-2</v>
      </c>
      <c r="L127" s="272">
        <f t="shared" si="27"/>
        <v>2.6859124940021278E-2</v>
      </c>
      <c r="M127" s="272">
        <f t="shared" si="27"/>
        <v>2.8284418551487157E-2</v>
      </c>
      <c r="N127" s="272">
        <f t="shared" si="27"/>
        <v>4.1415215359232621E-2</v>
      </c>
      <c r="O127" s="272">
        <f t="shared" si="27"/>
        <v>3.7839187650143997E-2</v>
      </c>
      <c r="P127" s="272">
        <f t="shared" si="27"/>
        <v>4.0423043717205849E-2</v>
      </c>
      <c r="Q127" s="272">
        <f t="shared" si="27"/>
        <v>4.286382430213545E-2</v>
      </c>
      <c r="R127" s="272">
        <f t="shared" si="27"/>
        <v>3.6632891163075124E-2</v>
      </c>
      <c r="S127" s="272">
        <f t="shared" si="27"/>
        <v>3.2989250146730931E-2</v>
      </c>
      <c r="T127" s="272">
        <f t="shared" si="27"/>
        <v>3.5539557185274136E-2</v>
      </c>
      <c r="U127" s="272">
        <f t="shared" si="27"/>
        <v>3.2644557500478198E-2</v>
      </c>
      <c r="V127" s="272">
        <f t="shared" si="27"/>
        <v>3.0912722071060134E-2</v>
      </c>
      <c r="W127" s="272">
        <f t="shared" si="27"/>
        <v>3.219523622361796E-2</v>
      </c>
      <c r="DA127" s="80"/>
    </row>
    <row r="128" spans="1:105" ht="12" customHeight="1" x14ac:dyDescent="0.3">
      <c r="A128" s="203" t="s">
        <v>191</v>
      </c>
      <c r="B128" s="271">
        <f t="shared" ref="B128:W128" si="28">IF(B$79=0,0,B$79/B$54)</f>
        <v>0.21318743991702135</v>
      </c>
      <c r="C128" s="271">
        <f t="shared" si="28"/>
        <v>0.21460614656519481</v>
      </c>
      <c r="D128" s="271">
        <f t="shared" si="28"/>
        <v>0.21804179016469397</v>
      </c>
      <c r="E128" s="271">
        <f t="shared" si="28"/>
        <v>0.22161991882338053</v>
      </c>
      <c r="F128" s="271">
        <f t="shared" si="28"/>
        <v>0.21655606147613601</v>
      </c>
      <c r="G128" s="271">
        <f t="shared" si="28"/>
        <v>0.20808808410945145</v>
      </c>
      <c r="H128" s="271">
        <f t="shared" si="28"/>
        <v>0.20884162831805844</v>
      </c>
      <c r="I128" s="271">
        <f t="shared" si="28"/>
        <v>0.20889500382324869</v>
      </c>
      <c r="J128" s="271">
        <f t="shared" si="28"/>
        <v>0.2085508666424217</v>
      </c>
      <c r="K128" s="271">
        <f t="shared" si="28"/>
        <v>0.21009290939394887</v>
      </c>
      <c r="L128" s="271">
        <f t="shared" si="28"/>
        <v>0.20996742053415729</v>
      </c>
      <c r="M128" s="271">
        <f t="shared" si="28"/>
        <v>0.20637816333466061</v>
      </c>
      <c r="N128" s="271">
        <f t="shared" si="28"/>
        <v>0.20523464873527283</v>
      </c>
      <c r="O128" s="271">
        <f t="shared" si="28"/>
        <v>0.19931853577734643</v>
      </c>
      <c r="P128" s="271">
        <f t="shared" si="28"/>
        <v>0.18665712850493693</v>
      </c>
      <c r="Q128" s="271">
        <f t="shared" si="28"/>
        <v>0.18127506338926139</v>
      </c>
      <c r="R128" s="271">
        <f t="shared" si="28"/>
        <v>0.19152570516238199</v>
      </c>
      <c r="S128" s="271">
        <f t="shared" si="28"/>
        <v>0.1937436317979217</v>
      </c>
      <c r="T128" s="271">
        <f t="shared" si="28"/>
        <v>0.1908179026397526</v>
      </c>
      <c r="U128" s="271">
        <f t="shared" si="28"/>
        <v>0.19224385998306676</v>
      </c>
      <c r="V128" s="271">
        <f t="shared" si="28"/>
        <v>0.19482102296562373</v>
      </c>
      <c r="W128" s="271">
        <f t="shared" si="28"/>
        <v>0.19437761023537317</v>
      </c>
      <c r="DA128" s="79"/>
    </row>
    <row r="129" spans="1:105" ht="12" customHeight="1" x14ac:dyDescent="0.3">
      <c r="A129" s="62" t="s">
        <v>192</v>
      </c>
      <c r="B129" s="272">
        <f t="shared" ref="B129:W129" si="29">IF(B$80=0,0,B$80/B$54)</f>
        <v>6.9541856361544613E-2</v>
      </c>
      <c r="C129" s="272">
        <f t="shared" si="29"/>
        <v>7.3228531820384996E-2</v>
      </c>
      <c r="D129" s="272">
        <f t="shared" si="29"/>
        <v>7.1169563041215092E-2</v>
      </c>
      <c r="E129" s="272">
        <f t="shared" si="29"/>
        <v>9.8021283346801519E-2</v>
      </c>
      <c r="F129" s="272">
        <f t="shared" si="29"/>
        <v>9.4415805001761638E-2</v>
      </c>
      <c r="G129" s="272">
        <f t="shared" si="29"/>
        <v>8.3120549309324804E-2</v>
      </c>
      <c r="H129" s="272">
        <f t="shared" si="29"/>
        <v>9.5817984745626306E-2</v>
      </c>
      <c r="I129" s="272">
        <f t="shared" si="29"/>
        <v>0.10957386818548089</v>
      </c>
      <c r="J129" s="272">
        <f t="shared" si="29"/>
        <v>0.10846432244735803</v>
      </c>
      <c r="K129" s="272">
        <f t="shared" si="29"/>
        <v>0.10440396494369843</v>
      </c>
      <c r="L129" s="272">
        <f t="shared" si="29"/>
        <v>0.10639826497559274</v>
      </c>
      <c r="M129" s="272">
        <f t="shared" si="29"/>
        <v>0.10619994615824999</v>
      </c>
      <c r="N129" s="272">
        <f t="shared" si="29"/>
        <v>9.0942786711569149E-2</v>
      </c>
      <c r="O129" s="272">
        <f t="shared" si="29"/>
        <v>9.5374644978415468E-2</v>
      </c>
      <c r="P129" s="272">
        <f t="shared" si="29"/>
        <v>9.4471622870011041E-2</v>
      </c>
      <c r="Q129" s="272">
        <f t="shared" si="29"/>
        <v>9.2486339897031505E-2</v>
      </c>
      <c r="R129" s="272">
        <f t="shared" si="29"/>
        <v>9.7521950098770113E-2</v>
      </c>
      <c r="S129" s="272">
        <f t="shared" si="29"/>
        <v>0.101398410039853</v>
      </c>
      <c r="T129" s="272">
        <f t="shared" si="29"/>
        <v>9.8674866114124501E-2</v>
      </c>
      <c r="U129" s="272">
        <f t="shared" si="29"/>
        <v>0.10140815633907357</v>
      </c>
      <c r="V129" s="272">
        <f t="shared" si="29"/>
        <v>0.10276279354783623</v>
      </c>
      <c r="W129" s="272">
        <f t="shared" si="29"/>
        <v>0.10141929597435338</v>
      </c>
      <c r="DA129" s="80"/>
    </row>
    <row r="130" spans="1:105" ht="12" customHeight="1" x14ac:dyDescent="0.3">
      <c r="A130" s="62" t="s">
        <v>197</v>
      </c>
      <c r="B130" s="272">
        <f t="shared" ref="B130:W130" si="30">IF(B$84=0,0,B$84/B$54)</f>
        <v>0.11217878796159293</v>
      </c>
      <c r="C130" s="272">
        <f t="shared" si="30"/>
        <v>0.11215646637825483</v>
      </c>
      <c r="D130" s="272">
        <f t="shared" si="30"/>
        <v>0.1163702786761331</v>
      </c>
      <c r="E130" s="272">
        <f t="shared" si="30"/>
        <v>0.10711537740059181</v>
      </c>
      <c r="F130" s="272">
        <f t="shared" si="30"/>
        <v>0.10370394319465451</v>
      </c>
      <c r="G130" s="272">
        <f t="shared" si="30"/>
        <v>0.10112963578785353</v>
      </c>
      <c r="H130" s="272">
        <f t="shared" si="30"/>
        <v>9.5250895689890674E-2</v>
      </c>
      <c r="I130" s="272">
        <f t="shared" si="30"/>
        <v>8.6952763150501308E-2</v>
      </c>
      <c r="J130" s="272">
        <f t="shared" si="30"/>
        <v>8.7534901600462442E-2</v>
      </c>
      <c r="K130" s="272">
        <f t="shared" si="30"/>
        <v>9.1904908223621976E-2</v>
      </c>
      <c r="L130" s="272">
        <f t="shared" si="30"/>
        <v>9.0547221505531433E-2</v>
      </c>
      <c r="M130" s="272">
        <f t="shared" si="30"/>
        <v>8.6836359324329149E-2</v>
      </c>
      <c r="N130" s="272">
        <f t="shared" si="30"/>
        <v>9.4756161997543165E-2</v>
      </c>
      <c r="O130" s="272">
        <f t="shared" si="30"/>
        <v>8.609501538551316E-2</v>
      </c>
      <c r="P130" s="272">
        <f t="shared" si="30"/>
        <v>7.3117816396708238E-2</v>
      </c>
      <c r="Q130" s="272">
        <f t="shared" si="30"/>
        <v>6.8534262323447975E-2</v>
      </c>
      <c r="R130" s="272">
        <f t="shared" si="30"/>
        <v>7.6709888733565726E-2</v>
      </c>
      <c r="S130" s="272">
        <f t="shared" si="30"/>
        <v>7.6771049136264966E-2</v>
      </c>
      <c r="T130" s="272">
        <f t="shared" si="30"/>
        <v>7.5368157543414152E-2</v>
      </c>
      <c r="U130" s="272">
        <f t="shared" si="30"/>
        <v>7.5429345319675004E-2</v>
      </c>
      <c r="V130" s="272">
        <f t="shared" si="30"/>
        <v>7.7476082432048787E-2</v>
      </c>
      <c r="W130" s="272">
        <f t="shared" si="30"/>
        <v>7.777146786531261E-2</v>
      </c>
      <c r="DA130" s="80"/>
    </row>
    <row r="131" spans="1:105" ht="12" customHeight="1" x14ac:dyDescent="0.3">
      <c r="A131" s="63" t="s">
        <v>209</v>
      </c>
      <c r="B131" s="273">
        <f t="shared" ref="B131:W131" si="31">IF(B$95=0,0,B$95/B$54)</f>
        <v>3.1466795593883823E-2</v>
      </c>
      <c r="C131" s="273">
        <f t="shared" si="31"/>
        <v>2.9221148366555001E-2</v>
      </c>
      <c r="D131" s="273">
        <f t="shared" si="31"/>
        <v>3.0501948447345766E-2</v>
      </c>
      <c r="E131" s="273">
        <f t="shared" si="31"/>
        <v>1.6483258075987182E-2</v>
      </c>
      <c r="F131" s="273">
        <f t="shared" si="31"/>
        <v>1.8436313279719896E-2</v>
      </c>
      <c r="G131" s="273">
        <f t="shared" si="31"/>
        <v>2.3837899012273147E-2</v>
      </c>
      <c r="H131" s="273">
        <f t="shared" si="31"/>
        <v>1.7772747882541472E-2</v>
      </c>
      <c r="I131" s="273">
        <f t="shared" si="31"/>
        <v>1.2368372487266511E-2</v>
      </c>
      <c r="J131" s="273">
        <f t="shared" si="31"/>
        <v>1.2551642594601222E-2</v>
      </c>
      <c r="K131" s="273">
        <f t="shared" si="31"/>
        <v>1.3784036226628471E-2</v>
      </c>
      <c r="L131" s="273">
        <f t="shared" si="31"/>
        <v>1.3021934053033127E-2</v>
      </c>
      <c r="M131" s="273">
        <f t="shared" si="31"/>
        <v>1.334185785208147E-2</v>
      </c>
      <c r="N131" s="273">
        <f t="shared" si="31"/>
        <v>1.9535700026160507E-2</v>
      </c>
      <c r="O131" s="273">
        <f t="shared" si="31"/>
        <v>1.7848875413417807E-2</v>
      </c>
      <c r="P131" s="273">
        <f t="shared" si="31"/>
        <v>1.9067689238217642E-2</v>
      </c>
      <c r="Q131" s="273">
        <f t="shared" si="31"/>
        <v>2.0254461168781906E-2</v>
      </c>
      <c r="R131" s="273">
        <f t="shared" si="31"/>
        <v>1.7293866330046145E-2</v>
      </c>
      <c r="S131" s="273">
        <f t="shared" si="31"/>
        <v>1.5574172621803745E-2</v>
      </c>
      <c r="T131" s="273">
        <f t="shared" si="31"/>
        <v>1.6774878982213942E-2</v>
      </c>
      <c r="U131" s="273">
        <f t="shared" si="31"/>
        <v>1.5406358324318187E-2</v>
      </c>
      <c r="V131" s="273">
        <f t="shared" si="31"/>
        <v>1.4582146985738694E-2</v>
      </c>
      <c r="W131" s="273">
        <f t="shared" si="31"/>
        <v>1.5186846395707191E-2</v>
      </c>
      <c r="DA131" s="81"/>
    </row>
    <row r="132" spans="1:105" ht="12" hidden="1" customHeight="1" x14ac:dyDescent="0.3">
      <c r="A132" s="6"/>
    </row>
    <row r="133" spans="1:105" ht="12" customHeight="1" x14ac:dyDescent="0.3">
      <c r="A133" s="6"/>
    </row>
    <row r="134" spans="1:105" ht="15" customHeight="1" x14ac:dyDescent="0.3">
      <c r="A134" s="32" t="s">
        <v>254</v>
      </c>
      <c r="B134" s="259"/>
      <c r="C134" s="259"/>
      <c r="D134" s="259"/>
      <c r="E134" s="259"/>
      <c r="F134" s="259"/>
      <c r="G134" s="259"/>
      <c r="H134" s="259"/>
      <c r="I134" s="259"/>
      <c r="J134" s="259"/>
      <c r="K134" s="259"/>
      <c r="L134" s="259"/>
      <c r="M134" s="259"/>
      <c r="N134" s="259"/>
      <c r="O134" s="259"/>
      <c r="P134" s="259"/>
      <c r="Q134" s="259"/>
      <c r="R134" s="259"/>
      <c r="S134" s="259"/>
      <c r="T134" s="259"/>
      <c r="U134" s="259"/>
      <c r="V134" s="259"/>
      <c r="W134" s="259"/>
      <c r="DA134" s="88"/>
    </row>
    <row r="136" spans="1:105" ht="12" customHeight="1" x14ac:dyDescent="0.3">
      <c r="A136" s="35" t="s">
        <v>41</v>
      </c>
      <c r="B136" s="274">
        <f t="shared" ref="B136:W136" si="32">SUM(B$137:B$145)</f>
        <v>0</v>
      </c>
      <c r="C136" s="274">
        <f t="shared" si="32"/>
        <v>0</v>
      </c>
      <c r="D136" s="274">
        <f t="shared" si="32"/>
        <v>0</v>
      </c>
      <c r="E136" s="274">
        <f t="shared" si="32"/>
        <v>0</v>
      </c>
      <c r="F136" s="274">
        <f t="shared" si="32"/>
        <v>0</v>
      </c>
      <c r="G136" s="274">
        <f t="shared" si="32"/>
        <v>0</v>
      </c>
      <c r="H136" s="274">
        <f t="shared" si="32"/>
        <v>0</v>
      </c>
      <c r="I136" s="274">
        <f t="shared" si="32"/>
        <v>0</v>
      </c>
      <c r="J136" s="274">
        <f t="shared" si="32"/>
        <v>0</v>
      </c>
      <c r="K136" s="274">
        <f t="shared" si="32"/>
        <v>0</v>
      </c>
      <c r="L136" s="274">
        <f t="shared" si="32"/>
        <v>0</v>
      </c>
      <c r="M136" s="274">
        <f t="shared" si="32"/>
        <v>0</v>
      </c>
      <c r="N136" s="274">
        <f t="shared" si="32"/>
        <v>0</v>
      </c>
      <c r="O136" s="274">
        <f t="shared" si="32"/>
        <v>0</v>
      </c>
      <c r="P136" s="274">
        <f t="shared" si="32"/>
        <v>0</v>
      </c>
      <c r="Q136" s="274">
        <f t="shared" si="32"/>
        <v>0</v>
      </c>
      <c r="R136" s="274">
        <f t="shared" si="32"/>
        <v>0</v>
      </c>
      <c r="S136" s="274">
        <f t="shared" si="32"/>
        <v>0</v>
      </c>
      <c r="T136" s="274">
        <f t="shared" si="32"/>
        <v>0</v>
      </c>
      <c r="U136" s="274">
        <f t="shared" si="32"/>
        <v>0</v>
      </c>
      <c r="V136" s="274">
        <f t="shared" si="32"/>
        <v>0</v>
      </c>
      <c r="W136" s="274">
        <f t="shared" si="32"/>
        <v>0</v>
      </c>
      <c r="DA136" s="111"/>
    </row>
    <row r="137" spans="1:105" ht="12" customHeight="1" x14ac:dyDescent="0.3">
      <c r="A137" s="55" t="s">
        <v>92</v>
      </c>
      <c r="B137" s="275">
        <f>IF(B$6=0,0,B$6/ISI!B$8*1000)</f>
        <v>0</v>
      </c>
      <c r="C137" s="275">
        <f>IF(C$6=0,0,C$6/ISI!C$8*1000)</f>
        <v>0</v>
      </c>
      <c r="D137" s="275">
        <f>IF(D$6=0,0,D$6/ISI!D$8*1000)</f>
        <v>0</v>
      </c>
      <c r="E137" s="275">
        <f>IF(E$6=0,0,E$6/ISI!E$8*1000)</f>
        <v>0</v>
      </c>
      <c r="F137" s="275">
        <f>IF(F$6=0,0,F$6/ISI!F$8*1000)</f>
        <v>0</v>
      </c>
      <c r="G137" s="275">
        <f>IF(G$6=0,0,G$6/ISI!G$8*1000)</f>
        <v>0</v>
      </c>
      <c r="H137" s="275">
        <f>IF(H$6=0,0,H$6/ISI!H$8*1000)</f>
        <v>0</v>
      </c>
      <c r="I137" s="275">
        <f>IF(I$6=0,0,I$6/ISI!I$8*1000)</f>
        <v>0</v>
      </c>
      <c r="J137" s="275">
        <f>IF(J$6=0,0,J$6/ISI!J$8*1000)</f>
        <v>0</v>
      </c>
      <c r="K137" s="275">
        <f>IF(K$6=0,0,K$6/ISI!K$8*1000)</f>
        <v>0</v>
      </c>
      <c r="L137" s="275">
        <f>IF(L$6=0,0,L$6/ISI!L$8*1000)</f>
        <v>0</v>
      </c>
      <c r="M137" s="275">
        <f>IF(M$6=0,0,M$6/ISI!M$8*1000)</f>
        <v>0</v>
      </c>
      <c r="N137" s="275">
        <f>IF(N$6=0,0,N$6/ISI!N$8*1000)</f>
        <v>0</v>
      </c>
      <c r="O137" s="275">
        <f>IF(O$6=0,0,O$6/ISI!O$8*1000)</f>
        <v>0</v>
      </c>
      <c r="P137" s="275">
        <f>IF(P$6=0,0,P$6/ISI!P$8*1000)</f>
        <v>0</v>
      </c>
      <c r="Q137" s="275">
        <f>IF(Q$6=0,0,Q$6/ISI!Q$8*1000)</f>
        <v>0</v>
      </c>
      <c r="R137" s="275">
        <f>IF(R$6=0,0,R$6/ISI!R$8*1000)</f>
        <v>0</v>
      </c>
      <c r="S137" s="275">
        <f>IF(S$6=0,0,S$6/ISI!S$8*1000)</f>
        <v>0</v>
      </c>
      <c r="T137" s="275">
        <f>IF(T$6=0,0,T$6/ISI!T$8*1000)</f>
        <v>0</v>
      </c>
      <c r="U137" s="275">
        <f>IF(U$6=0,0,U$6/ISI!U$8*1000)</f>
        <v>0</v>
      </c>
      <c r="V137" s="275">
        <f>IF(V$6=0,0,V$6/ISI!V$8*1000)</f>
        <v>0</v>
      </c>
      <c r="W137" s="275">
        <f>IF(W$6=0,0,W$6/ISI!W$8*1000)</f>
        <v>0</v>
      </c>
      <c r="DA137" s="76"/>
    </row>
    <row r="138" spans="1:105" ht="12" customHeight="1" x14ac:dyDescent="0.3">
      <c r="A138" s="202" t="s">
        <v>93</v>
      </c>
      <c r="B138" s="276">
        <f>IF(B$7=0,0,B$7/ISI!B$8*1000)</f>
        <v>0</v>
      </c>
      <c r="C138" s="276">
        <f>IF(C$7=0,0,C$7/ISI!C$8*1000)</f>
        <v>0</v>
      </c>
      <c r="D138" s="276">
        <f>IF(D$7=0,0,D$7/ISI!D$8*1000)</f>
        <v>0</v>
      </c>
      <c r="E138" s="276">
        <f>IF(E$7=0,0,E$7/ISI!E$8*1000)</f>
        <v>0</v>
      </c>
      <c r="F138" s="276">
        <f>IF(F$7=0,0,F$7/ISI!F$8*1000)</f>
        <v>0</v>
      </c>
      <c r="G138" s="276">
        <f>IF(G$7=0,0,G$7/ISI!G$8*1000)</f>
        <v>0</v>
      </c>
      <c r="H138" s="276">
        <f>IF(H$7=0,0,H$7/ISI!H$8*1000)</f>
        <v>0</v>
      </c>
      <c r="I138" s="276">
        <f>IF(I$7=0,0,I$7/ISI!I$8*1000)</f>
        <v>0</v>
      </c>
      <c r="J138" s="276">
        <f>IF(J$7=0,0,J$7/ISI!J$8*1000)</f>
        <v>0</v>
      </c>
      <c r="K138" s="276">
        <f>IF(K$7=0,0,K$7/ISI!K$8*1000)</f>
        <v>0</v>
      </c>
      <c r="L138" s="276">
        <f>IF(L$7=0,0,L$7/ISI!L$8*1000)</f>
        <v>0</v>
      </c>
      <c r="M138" s="276">
        <f>IF(M$7=0,0,M$7/ISI!M$8*1000)</f>
        <v>0</v>
      </c>
      <c r="N138" s="276">
        <f>IF(N$7=0,0,N$7/ISI!N$8*1000)</f>
        <v>0</v>
      </c>
      <c r="O138" s="276">
        <f>IF(O$7=0,0,O$7/ISI!O$8*1000)</f>
        <v>0</v>
      </c>
      <c r="P138" s="276">
        <f>IF(P$7=0,0,P$7/ISI!P$8*1000)</f>
        <v>0</v>
      </c>
      <c r="Q138" s="276">
        <f>IF(Q$7=0,0,Q$7/ISI!Q$8*1000)</f>
        <v>0</v>
      </c>
      <c r="R138" s="276">
        <f>IF(R$7=0,0,R$7/ISI!R$8*1000)</f>
        <v>0</v>
      </c>
      <c r="S138" s="276">
        <f>IF(S$7=0,0,S$7/ISI!S$8*1000)</f>
        <v>0</v>
      </c>
      <c r="T138" s="276">
        <f>IF(T$7=0,0,T$7/ISI!T$8*1000)</f>
        <v>0</v>
      </c>
      <c r="U138" s="276">
        <f>IF(U$7=0,0,U$7/ISI!U$8*1000)</f>
        <v>0</v>
      </c>
      <c r="V138" s="276">
        <f>IF(V$7=0,0,V$7/ISI!V$8*1000)</f>
        <v>0</v>
      </c>
      <c r="W138" s="276">
        <f>IF(W$7=0,0,W$7/ISI!W$8*1000)</f>
        <v>0</v>
      </c>
      <c r="DA138" s="77"/>
    </row>
    <row r="139" spans="1:105" ht="12" customHeight="1" x14ac:dyDescent="0.3">
      <c r="A139" s="202" t="s">
        <v>94</v>
      </c>
      <c r="B139" s="276">
        <f>IF(B$8=0,0,B$8/ISI!B$8*1000)</f>
        <v>0</v>
      </c>
      <c r="C139" s="276">
        <f>IF(C$8=0,0,C$8/ISI!C$8*1000)</f>
        <v>0</v>
      </c>
      <c r="D139" s="276">
        <f>IF(D$8=0,0,D$8/ISI!D$8*1000)</f>
        <v>0</v>
      </c>
      <c r="E139" s="276">
        <f>IF(E$8=0,0,E$8/ISI!E$8*1000)</f>
        <v>0</v>
      </c>
      <c r="F139" s="276">
        <f>IF(F$8=0,0,F$8/ISI!F$8*1000)</f>
        <v>0</v>
      </c>
      <c r="G139" s="276">
        <f>IF(G$8=0,0,G$8/ISI!G$8*1000)</f>
        <v>0</v>
      </c>
      <c r="H139" s="276">
        <f>IF(H$8=0,0,H$8/ISI!H$8*1000)</f>
        <v>0</v>
      </c>
      <c r="I139" s="276">
        <f>IF(I$8=0,0,I$8/ISI!I$8*1000)</f>
        <v>0</v>
      </c>
      <c r="J139" s="276">
        <f>IF(J$8=0,0,J$8/ISI!J$8*1000)</f>
        <v>0</v>
      </c>
      <c r="K139" s="276">
        <f>IF(K$8=0,0,K$8/ISI!K$8*1000)</f>
        <v>0</v>
      </c>
      <c r="L139" s="276">
        <f>IF(L$8=0,0,L$8/ISI!L$8*1000)</f>
        <v>0</v>
      </c>
      <c r="M139" s="276">
        <f>IF(M$8=0,0,M$8/ISI!M$8*1000)</f>
        <v>0</v>
      </c>
      <c r="N139" s="276">
        <f>IF(N$8=0,0,N$8/ISI!N$8*1000)</f>
        <v>0</v>
      </c>
      <c r="O139" s="276">
        <f>IF(O$8=0,0,O$8/ISI!O$8*1000)</f>
        <v>0</v>
      </c>
      <c r="P139" s="276">
        <f>IF(P$8=0,0,P$8/ISI!P$8*1000)</f>
        <v>0</v>
      </c>
      <c r="Q139" s="276">
        <f>IF(Q$8=0,0,Q$8/ISI!Q$8*1000)</f>
        <v>0</v>
      </c>
      <c r="R139" s="276">
        <f>IF(R$8=0,0,R$8/ISI!R$8*1000)</f>
        <v>0</v>
      </c>
      <c r="S139" s="276">
        <f>IF(S$8=0,0,S$8/ISI!S$8*1000)</f>
        <v>0</v>
      </c>
      <c r="T139" s="276">
        <f>IF(T$8=0,0,T$8/ISI!T$8*1000)</f>
        <v>0</v>
      </c>
      <c r="U139" s="276">
        <f>IF(U$8=0,0,U$8/ISI!U$8*1000)</f>
        <v>0</v>
      </c>
      <c r="V139" s="276">
        <f>IF(V$8=0,0,V$8/ISI!V$8*1000)</f>
        <v>0</v>
      </c>
      <c r="W139" s="276">
        <f>IF(W$8=0,0,W$8/ISI!W$8*1000)</f>
        <v>0</v>
      </c>
      <c r="DA139" s="77"/>
    </row>
    <row r="140" spans="1:105" ht="12" customHeight="1" x14ac:dyDescent="0.3">
      <c r="A140" s="202" t="s">
        <v>95</v>
      </c>
      <c r="B140" s="276">
        <f>IF(B$9=0,0,B$9/ISI!B$8*1000)</f>
        <v>0</v>
      </c>
      <c r="C140" s="276">
        <f>IF(C$9=0,0,C$9/ISI!C$8*1000)</f>
        <v>0</v>
      </c>
      <c r="D140" s="276">
        <f>IF(D$9=0,0,D$9/ISI!D$8*1000)</f>
        <v>0</v>
      </c>
      <c r="E140" s="276">
        <f>IF(E$9=0,0,E$9/ISI!E$8*1000)</f>
        <v>0</v>
      </c>
      <c r="F140" s="276">
        <f>IF(F$9=0,0,F$9/ISI!F$8*1000)</f>
        <v>0</v>
      </c>
      <c r="G140" s="276">
        <f>IF(G$9=0,0,G$9/ISI!G$8*1000)</f>
        <v>0</v>
      </c>
      <c r="H140" s="276">
        <f>IF(H$9=0,0,H$9/ISI!H$8*1000)</f>
        <v>0</v>
      </c>
      <c r="I140" s="276">
        <f>IF(I$9=0,0,I$9/ISI!I$8*1000)</f>
        <v>0</v>
      </c>
      <c r="J140" s="276">
        <f>IF(J$9=0,0,J$9/ISI!J$8*1000)</f>
        <v>0</v>
      </c>
      <c r="K140" s="276">
        <f>IF(K$9=0,0,K$9/ISI!K$8*1000)</f>
        <v>0</v>
      </c>
      <c r="L140" s="276">
        <f>IF(L$9=0,0,L$9/ISI!L$8*1000)</f>
        <v>0</v>
      </c>
      <c r="M140" s="276">
        <f>IF(M$9=0,0,M$9/ISI!M$8*1000)</f>
        <v>0</v>
      </c>
      <c r="N140" s="276">
        <f>IF(N$9=0,0,N$9/ISI!N$8*1000)</f>
        <v>0</v>
      </c>
      <c r="O140" s="276">
        <f>IF(O$9=0,0,O$9/ISI!O$8*1000)</f>
        <v>0</v>
      </c>
      <c r="P140" s="276">
        <f>IF(P$9=0,0,P$9/ISI!P$8*1000)</f>
        <v>0</v>
      </c>
      <c r="Q140" s="276">
        <f>IF(Q$9=0,0,Q$9/ISI!Q$8*1000)</f>
        <v>0</v>
      </c>
      <c r="R140" s="276">
        <f>IF(R$9=0,0,R$9/ISI!R$8*1000)</f>
        <v>0</v>
      </c>
      <c r="S140" s="276">
        <f>IF(S$9=0,0,S$9/ISI!S$8*1000)</f>
        <v>0</v>
      </c>
      <c r="T140" s="276">
        <f>IF(T$9=0,0,T$9/ISI!T$8*1000)</f>
        <v>0</v>
      </c>
      <c r="U140" s="276">
        <f>IF(U$9=0,0,U$9/ISI!U$8*1000)</f>
        <v>0</v>
      </c>
      <c r="V140" s="276">
        <f>IF(V$9=0,0,V$9/ISI!V$8*1000)</f>
        <v>0</v>
      </c>
      <c r="W140" s="276">
        <f>IF(W$9=0,0,W$9/ISI!W$8*1000)</f>
        <v>0</v>
      </c>
      <c r="DA140" s="77"/>
    </row>
    <row r="141" spans="1:105" ht="12" customHeight="1" x14ac:dyDescent="0.3">
      <c r="A141" s="56" t="s">
        <v>96</v>
      </c>
      <c r="B141" s="277">
        <f>IF(B$10=0,0,B$10/ISI!B$8*1000)</f>
        <v>0</v>
      </c>
      <c r="C141" s="277">
        <f>IF(C$10=0,0,C$10/ISI!C$8*1000)</f>
        <v>0</v>
      </c>
      <c r="D141" s="277">
        <f>IF(D$10=0,0,D$10/ISI!D$8*1000)</f>
        <v>0</v>
      </c>
      <c r="E141" s="277">
        <f>IF(E$10=0,0,E$10/ISI!E$8*1000)</f>
        <v>0</v>
      </c>
      <c r="F141" s="277">
        <f>IF(F$10=0,0,F$10/ISI!F$8*1000)</f>
        <v>0</v>
      </c>
      <c r="G141" s="277">
        <f>IF(G$10=0,0,G$10/ISI!G$8*1000)</f>
        <v>0</v>
      </c>
      <c r="H141" s="277">
        <f>IF(H$10=0,0,H$10/ISI!H$8*1000)</f>
        <v>0</v>
      </c>
      <c r="I141" s="277">
        <f>IF(I$10=0,0,I$10/ISI!I$8*1000)</f>
        <v>0</v>
      </c>
      <c r="J141" s="277">
        <f>IF(J$10=0,0,J$10/ISI!J$8*1000)</f>
        <v>0</v>
      </c>
      <c r="K141" s="277">
        <f>IF(K$10=0,0,K$10/ISI!K$8*1000)</f>
        <v>0</v>
      </c>
      <c r="L141" s="277">
        <f>IF(L$10=0,0,L$10/ISI!L$8*1000)</f>
        <v>0</v>
      </c>
      <c r="M141" s="277">
        <f>IF(M$10=0,0,M$10/ISI!M$8*1000)</f>
        <v>0</v>
      </c>
      <c r="N141" s="277">
        <f>IF(N$10=0,0,N$10/ISI!N$8*1000)</f>
        <v>0</v>
      </c>
      <c r="O141" s="277">
        <f>IF(O$10=0,0,O$10/ISI!O$8*1000)</f>
        <v>0</v>
      </c>
      <c r="P141" s="277">
        <f>IF(P$10=0,0,P$10/ISI!P$8*1000)</f>
        <v>0</v>
      </c>
      <c r="Q141" s="277">
        <f>IF(Q$10=0,0,Q$10/ISI!Q$8*1000)</f>
        <v>0</v>
      </c>
      <c r="R141" s="277">
        <f>IF(R$10=0,0,R$10/ISI!R$8*1000)</f>
        <v>0</v>
      </c>
      <c r="S141" s="277">
        <f>IF(S$10=0,0,S$10/ISI!S$8*1000)</f>
        <v>0</v>
      </c>
      <c r="T141" s="277">
        <f>IF(T$10=0,0,T$10/ISI!T$8*1000)</f>
        <v>0</v>
      </c>
      <c r="U141" s="277">
        <f>IF(U$10=0,0,U$10/ISI!U$8*1000)</f>
        <v>0</v>
      </c>
      <c r="V141" s="277">
        <f>IF(V$10=0,0,V$10/ISI!V$8*1000)</f>
        <v>0</v>
      </c>
      <c r="W141" s="277">
        <f>IF(W$10=0,0,W$10/ISI!W$8*1000)</f>
        <v>0</v>
      </c>
      <c r="DA141" s="78"/>
    </row>
    <row r="142" spans="1:105" ht="12" customHeight="1" x14ac:dyDescent="0.3">
      <c r="A142" s="203" t="s">
        <v>167</v>
      </c>
      <c r="B142" s="278">
        <f>IF(B$16=0,0,B$16/ISI!B$8*1000)</f>
        <v>0</v>
      </c>
      <c r="C142" s="278">
        <f>IF(C$16=0,0,C$16/ISI!C$8*1000)</f>
        <v>0</v>
      </c>
      <c r="D142" s="278">
        <f>IF(D$16=0,0,D$16/ISI!D$8*1000)</f>
        <v>0</v>
      </c>
      <c r="E142" s="278">
        <f>IF(E$16=0,0,E$16/ISI!E$8*1000)</f>
        <v>0</v>
      </c>
      <c r="F142" s="278">
        <f>IF(F$16=0,0,F$16/ISI!F$8*1000)</f>
        <v>0</v>
      </c>
      <c r="G142" s="278">
        <f>IF(G$16=0,0,G$16/ISI!G$8*1000)</f>
        <v>0</v>
      </c>
      <c r="H142" s="278">
        <f>IF(H$16=0,0,H$16/ISI!H$8*1000)</f>
        <v>0</v>
      </c>
      <c r="I142" s="278">
        <f>IF(I$16=0,0,I$16/ISI!I$8*1000)</f>
        <v>0</v>
      </c>
      <c r="J142" s="278">
        <f>IF(J$16=0,0,J$16/ISI!J$8*1000)</f>
        <v>0</v>
      </c>
      <c r="K142" s="278">
        <f>IF(K$16=0,0,K$16/ISI!K$8*1000)</f>
        <v>0</v>
      </c>
      <c r="L142" s="278">
        <f>IF(L$16=0,0,L$16/ISI!L$8*1000)</f>
        <v>0</v>
      </c>
      <c r="M142" s="278">
        <f>IF(M$16=0,0,M$16/ISI!M$8*1000)</f>
        <v>0</v>
      </c>
      <c r="N142" s="278">
        <f>IF(N$16=0,0,N$16/ISI!N$8*1000)</f>
        <v>0</v>
      </c>
      <c r="O142" s="278">
        <f>IF(O$16=0,0,O$16/ISI!O$8*1000)</f>
        <v>0</v>
      </c>
      <c r="P142" s="278">
        <f>IF(P$16=0,0,P$16/ISI!P$8*1000)</f>
        <v>0</v>
      </c>
      <c r="Q142" s="278">
        <f>IF(Q$16=0,0,Q$16/ISI!Q$8*1000)</f>
        <v>0</v>
      </c>
      <c r="R142" s="278">
        <f>IF(R$16=0,0,R$16/ISI!R$8*1000)</f>
        <v>0</v>
      </c>
      <c r="S142" s="278">
        <f>IF(S$16=0,0,S$16/ISI!S$8*1000)</f>
        <v>0</v>
      </c>
      <c r="T142" s="278">
        <f>IF(T$16=0,0,T$16/ISI!T$8*1000)</f>
        <v>0</v>
      </c>
      <c r="U142" s="278">
        <f>IF(U$16=0,0,U$16/ISI!U$8*1000)</f>
        <v>0</v>
      </c>
      <c r="V142" s="278">
        <f>IF(V$16=0,0,V$16/ISI!V$8*1000)</f>
        <v>0</v>
      </c>
      <c r="W142" s="278">
        <f>IF(W$16=0,0,W$16/ISI!W$8*1000)</f>
        <v>0</v>
      </c>
      <c r="DA142" s="79"/>
    </row>
    <row r="143" spans="1:105" ht="12" customHeight="1" x14ac:dyDescent="0.3">
      <c r="A143" s="203" t="s">
        <v>174</v>
      </c>
      <c r="B143" s="278">
        <f>IF(B$22=0,0,B$22/ISI!B$8*1000)</f>
        <v>0</v>
      </c>
      <c r="C143" s="278">
        <f>IF(C$22=0,0,C$22/ISI!C$8*1000)</f>
        <v>0</v>
      </c>
      <c r="D143" s="278">
        <f>IF(D$22=0,0,D$22/ISI!D$8*1000)</f>
        <v>0</v>
      </c>
      <c r="E143" s="278">
        <f>IF(E$22=0,0,E$22/ISI!E$8*1000)</f>
        <v>0</v>
      </c>
      <c r="F143" s="278">
        <f>IF(F$22=0,0,F$22/ISI!F$8*1000)</f>
        <v>0</v>
      </c>
      <c r="G143" s="278">
        <f>IF(G$22=0,0,G$22/ISI!G$8*1000)</f>
        <v>0</v>
      </c>
      <c r="H143" s="278">
        <f>IF(H$22=0,0,H$22/ISI!H$8*1000)</f>
        <v>0</v>
      </c>
      <c r="I143" s="278">
        <f>IF(I$22=0,0,I$22/ISI!I$8*1000)</f>
        <v>0</v>
      </c>
      <c r="J143" s="278">
        <f>IF(J$22=0,0,J$22/ISI!J$8*1000)</f>
        <v>0</v>
      </c>
      <c r="K143" s="278">
        <f>IF(K$22=0,0,K$22/ISI!K$8*1000)</f>
        <v>0</v>
      </c>
      <c r="L143" s="278">
        <f>IF(L$22=0,0,L$22/ISI!L$8*1000)</f>
        <v>0</v>
      </c>
      <c r="M143" s="278">
        <f>IF(M$22=0,0,M$22/ISI!M$8*1000)</f>
        <v>0</v>
      </c>
      <c r="N143" s="278">
        <f>IF(N$22=0,0,N$22/ISI!N$8*1000)</f>
        <v>0</v>
      </c>
      <c r="O143" s="278">
        <f>IF(O$22=0,0,O$22/ISI!O$8*1000)</f>
        <v>0</v>
      </c>
      <c r="P143" s="278">
        <f>IF(P$22=0,0,P$22/ISI!P$8*1000)</f>
        <v>0</v>
      </c>
      <c r="Q143" s="278">
        <f>IF(Q$22=0,0,Q$22/ISI!Q$8*1000)</f>
        <v>0</v>
      </c>
      <c r="R143" s="278">
        <f>IF(R$22=0,0,R$22/ISI!R$8*1000)</f>
        <v>0</v>
      </c>
      <c r="S143" s="278">
        <f>IF(S$22=0,0,S$22/ISI!S$8*1000)</f>
        <v>0</v>
      </c>
      <c r="T143" s="278">
        <f>IF(T$22=0,0,T$22/ISI!T$8*1000)</f>
        <v>0</v>
      </c>
      <c r="U143" s="278">
        <f>IF(U$22=0,0,U$22/ISI!U$8*1000)</f>
        <v>0</v>
      </c>
      <c r="V143" s="278">
        <f>IF(V$22=0,0,V$22/ISI!V$8*1000)</f>
        <v>0</v>
      </c>
      <c r="W143" s="278">
        <f>IF(W$22=0,0,W$22/ISI!W$8*1000)</f>
        <v>0</v>
      </c>
      <c r="DA143" s="79"/>
    </row>
    <row r="144" spans="1:105" ht="12" customHeight="1" x14ac:dyDescent="0.3">
      <c r="A144" s="203" t="s">
        <v>181</v>
      </c>
      <c r="B144" s="278">
        <f>IF(B$28=0,0,B$28/ISI!B$8*1000)</f>
        <v>0</v>
      </c>
      <c r="C144" s="278">
        <f>IF(C$28=0,0,C$28/ISI!C$8*1000)</f>
        <v>0</v>
      </c>
      <c r="D144" s="278">
        <f>IF(D$28=0,0,D$28/ISI!D$8*1000)</f>
        <v>0</v>
      </c>
      <c r="E144" s="278">
        <f>IF(E$28=0,0,E$28/ISI!E$8*1000)</f>
        <v>0</v>
      </c>
      <c r="F144" s="278">
        <f>IF(F$28=0,0,F$28/ISI!F$8*1000)</f>
        <v>0</v>
      </c>
      <c r="G144" s="278">
        <f>IF(G$28=0,0,G$28/ISI!G$8*1000)</f>
        <v>0</v>
      </c>
      <c r="H144" s="278">
        <f>IF(H$28=0,0,H$28/ISI!H$8*1000)</f>
        <v>0</v>
      </c>
      <c r="I144" s="278">
        <f>IF(I$28=0,0,I$28/ISI!I$8*1000)</f>
        <v>0</v>
      </c>
      <c r="J144" s="278">
        <f>IF(J$28=0,0,J$28/ISI!J$8*1000)</f>
        <v>0</v>
      </c>
      <c r="K144" s="278">
        <f>IF(K$28=0,0,K$28/ISI!K$8*1000)</f>
        <v>0</v>
      </c>
      <c r="L144" s="278">
        <f>IF(L$28=0,0,L$28/ISI!L$8*1000)</f>
        <v>0</v>
      </c>
      <c r="M144" s="278">
        <f>IF(M$28=0,0,M$28/ISI!M$8*1000)</f>
        <v>0</v>
      </c>
      <c r="N144" s="278">
        <f>IF(N$28=0,0,N$28/ISI!N$8*1000)</f>
        <v>0</v>
      </c>
      <c r="O144" s="278">
        <f>IF(O$28=0,0,O$28/ISI!O$8*1000)</f>
        <v>0</v>
      </c>
      <c r="P144" s="278">
        <f>IF(P$28=0,0,P$28/ISI!P$8*1000)</f>
        <v>0</v>
      </c>
      <c r="Q144" s="278">
        <f>IF(Q$28=0,0,Q$28/ISI!Q$8*1000)</f>
        <v>0</v>
      </c>
      <c r="R144" s="278">
        <f>IF(R$28=0,0,R$28/ISI!R$8*1000)</f>
        <v>0</v>
      </c>
      <c r="S144" s="278">
        <f>IF(S$28=0,0,S$28/ISI!S$8*1000)</f>
        <v>0</v>
      </c>
      <c r="T144" s="278">
        <f>IF(T$28=0,0,T$28/ISI!T$8*1000)</f>
        <v>0</v>
      </c>
      <c r="U144" s="278">
        <f>IF(U$28=0,0,U$28/ISI!U$8*1000)</f>
        <v>0</v>
      </c>
      <c r="V144" s="278">
        <f>IF(V$28=0,0,V$28/ISI!V$8*1000)</f>
        <v>0</v>
      </c>
      <c r="W144" s="278">
        <f>IF(W$28=0,0,W$28/ISI!W$8*1000)</f>
        <v>0</v>
      </c>
      <c r="DA144" s="79"/>
    </row>
    <row r="145" spans="1:105" ht="12" customHeight="1" x14ac:dyDescent="0.3">
      <c r="A145" s="41" t="s">
        <v>191</v>
      </c>
      <c r="B145" s="279">
        <f>IF(B$35=0,0,B$35/ISI!B$8*1000)</f>
        <v>0</v>
      </c>
      <c r="C145" s="279">
        <f>IF(C$35=0,0,C$35/ISI!C$8*1000)</f>
        <v>0</v>
      </c>
      <c r="D145" s="279">
        <f>IF(D$35=0,0,D$35/ISI!D$8*1000)</f>
        <v>0</v>
      </c>
      <c r="E145" s="279">
        <f>IF(E$35=0,0,E$35/ISI!E$8*1000)</f>
        <v>0</v>
      </c>
      <c r="F145" s="279">
        <f>IF(F$35=0,0,F$35/ISI!F$8*1000)</f>
        <v>0</v>
      </c>
      <c r="G145" s="279">
        <f>IF(G$35=0,0,G$35/ISI!G$8*1000)</f>
        <v>0</v>
      </c>
      <c r="H145" s="279">
        <f>IF(H$35=0,0,H$35/ISI!H$8*1000)</f>
        <v>0</v>
      </c>
      <c r="I145" s="279">
        <f>IF(I$35=0,0,I$35/ISI!I$8*1000)</f>
        <v>0</v>
      </c>
      <c r="J145" s="279">
        <f>IF(J$35=0,0,J$35/ISI!J$8*1000)</f>
        <v>0</v>
      </c>
      <c r="K145" s="279">
        <f>IF(K$35=0,0,K$35/ISI!K$8*1000)</f>
        <v>0</v>
      </c>
      <c r="L145" s="279">
        <f>IF(L$35=0,0,L$35/ISI!L$8*1000)</f>
        <v>0</v>
      </c>
      <c r="M145" s="279">
        <f>IF(M$35=0,0,M$35/ISI!M$8*1000)</f>
        <v>0</v>
      </c>
      <c r="N145" s="279">
        <f>IF(N$35=0,0,N$35/ISI!N$8*1000)</f>
        <v>0</v>
      </c>
      <c r="O145" s="279">
        <f>IF(O$35=0,0,O$35/ISI!O$8*1000)</f>
        <v>0</v>
      </c>
      <c r="P145" s="279">
        <f>IF(P$35=0,0,P$35/ISI!P$8*1000)</f>
        <v>0</v>
      </c>
      <c r="Q145" s="279">
        <f>IF(Q$35=0,0,Q$35/ISI!Q$8*1000)</f>
        <v>0</v>
      </c>
      <c r="R145" s="279">
        <f>IF(R$35=0,0,R$35/ISI!R$8*1000)</f>
        <v>0</v>
      </c>
      <c r="S145" s="279">
        <f>IF(S$35=0,0,S$35/ISI!S$8*1000)</f>
        <v>0</v>
      </c>
      <c r="T145" s="279">
        <f>IF(T$35=0,0,T$35/ISI!T$8*1000)</f>
        <v>0</v>
      </c>
      <c r="U145" s="279">
        <f>IF(U$35=0,0,U$35/ISI!U$8*1000)</f>
        <v>0</v>
      </c>
      <c r="V145" s="279">
        <f>IF(V$35=0,0,V$35/ISI!V$8*1000)</f>
        <v>0</v>
      </c>
      <c r="W145" s="279">
        <f>IF(W$35=0,0,W$35/ISI!W$8*1000)</f>
        <v>0</v>
      </c>
      <c r="DA145" s="82"/>
    </row>
    <row r="146" spans="1:105" ht="12" customHeight="1" x14ac:dyDescent="0.3">
      <c r="A146" s="20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DA146" s="173"/>
    </row>
    <row r="147" spans="1:105" ht="12" customHeight="1" x14ac:dyDescent="0.3">
      <c r="A147" s="35" t="s">
        <v>42</v>
      </c>
      <c r="B147" s="274">
        <f t="shared" ref="B147:W147" si="33">SUM(B$148:B$152,B$155,B$156,B$154,B$153)</f>
        <v>196.69338049899415</v>
      </c>
      <c r="C147" s="274">
        <f t="shared" si="33"/>
        <v>216.88041932807531</v>
      </c>
      <c r="D147" s="274">
        <f t="shared" si="33"/>
        <v>281.99196078903429</v>
      </c>
      <c r="E147" s="274">
        <f t="shared" si="33"/>
        <v>340.24947845377358</v>
      </c>
      <c r="F147" s="274">
        <f t="shared" si="33"/>
        <v>339.6016312488581</v>
      </c>
      <c r="G147" s="274">
        <f t="shared" si="33"/>
        <v>266.25374821632238</v>
      </c>
      <c r="H147" s="274">
        <f t="shared" si="33"/>
        <v>261.91659804549619</v>
      </c>
      <c r="I147" s="274">
        <f t="shared" si="33"/>
        <v>211.84318240359519</v>
      </c>
      <c r="J147" s="274">
        <f t="shared" si="33"/>
        <v>201.95130293827282</v>
      </c>
      <c r="K147" s="274">
        <f t="shared" si="33"/>
        <v>202.55425906358641</v>
      </c>
      <c r="L147" s="274">
        <f t="shared" si="33"/>
        <v>171.41461815802595</v>
      </c>
      <c r="M147" s="274">
        <f t="shared" si="33"/>
        <v>167.59846706765353</v>
      </c>
      <c r="N147" s="274">
        <f t="shared" si="33"/>
        <v>216.56280543951632</v>
      </c>
      <c r="O147" s="274">
        <f t="shared" si="33"/>
        <v>210.12545256407549</v>
      </c>
      <c r="P147" s="274">
        <f t="shared" si="33"/>
        <v>219.80130750922385</v>
      </c>
      <c r="Q147" s="274">
        <f t="shared" si="33"/>
        <v>181.68040328648698</v>
      </c>
      <c r="R147" s="274">
        <f t="shared" si="33"/>
        <v>177.47092686621181</v>
      </c>
      <c r="S147" s="274">
        <f t="shared" si="33"/>
        <v>194.43419329564284</v>
      </c>
      <c r="T147" s="274">
        <f t="shared" si="33"/>
        <v>185.48145151952525</v>
      </c>
      <c r="U147" s="274">
        <f t="shared" si="33"/>
        <v>179.95285656111574</v>
      </c>
      <c r="V147" s="274">
        <f t="shared" si="33"/>
        <v>179.48307561845891</v>
      </c>
      <c r="W147" s="274">
        <f t="shared" si="33"/>
        <v>172.27748116387326</v>
      </c>
      <c r="DA147" s="111"/>
    </row>
    <row r="148" spans="1:105" ht="12" customHeight="1" x14ac:dyDescent="0.3">
      <c r="A148" s="55" t="s">
        <v>92</v>
      </c>
      <c r="B148" s="275">
        <f>IF(B$55=0,0,B$55/ISI!B$9*1000)</f>
        <v>0.51259228848129368</v>
      </c>
      <c r="C148" s="275">
        <f>IF(C$55=0,0,C$55/ISI!C$9*1000)</f>
        <v>0.5562330123580248</v>
      </c>
      <c r="D148" s="275">
        <f>IF(D$55=0,0,D$55/ISI!D$9*1000)</f>
        <v>0.72731566939893033</v>
      </c>
      <c r="E148" s="275">
        <f>IF(E$55=0,0,E$55/ISI!E$9*1000)</f>
        <v>0.77089632633999128</v>
      </c>
      <c r="F148" s="275">
        <f>IF(F$55=0,0,F$55/ISI!F$9*1000)</f>
        <v>0.7931092044431387</v>
      </c>
      <c r="G148" s="275">
        <f>IF(G$55=0,0,G$55/ISI!G$9*1000)</f>
        <v>0.65710265359365305</v>
      </c>
      <c r="H148" s="275">
        <f>IF(H$55=0,0,H$55/ISI!H$9*1000)</f>
        <v>0.60666171292473337</v>
      </c>
      <c r="I148" s="275">
        <f>IF(I$55=0,0,I$55/ISI!I$9*1000)</f>
        <v>0.45089640703254585</v>
      </c>
      <c r="J148" s="275">
        <f>IF(J$55=0,0,J$55/ISI!J$9*1000)</f>
        <v>0.43150144831884901</v>
      </c>
      <c r="K148" s="275">
        <f>IF(K$55=0,0,K$55/ISI!K$9*1000)</f>
        <v>0.4389879954564383</v>
      </c>
      <c r="L148" s="275">
        <f>IF(L$55=0,0,L$55/ISI!L$9*1000)</f>
        <v>0.36675774430320657</v>
      </c>
      <c r="M148" s="275">
        <f>IF(M$55=0,0,M$55/ISI!M$9*1000)</f>
        <v>0.36415127043583456</v>
      </c>
      <c r="N148" s="275">
        <f>IF(N$55=0,0,N$55/ISI!N$9*1000)</f>
        <v>0.51118449954848699</v>
      </c>
      <c r="O148" s="275">
        <f>IF(O$55=0,0,O$55/ISI!O$9*1000)</f>
        <v>0.48879061137376695</v>
      </c>
      <c r="P148" s="275">
        <f>IF(P$55=0,0,P$55/ISI!P$9*1000)</f>
        <v>0.52554497549368517</v>
      </c>
      <c r="Q148" s="275">
        <f>IF(Q$55=0,0,Q$55/ISI!Q$9*1000)</f>
        <v>0.44202105749922393</v>
      </c>
      <c r="R148" s="275">
        <f>IF(R$55=0,0,R$55/ISI!R$9*1000)</f>
        <v>0.41253575706956314</v>
      </c>
      <c r="S148" s="275">
        <f>IF(S$55=0,0,S$55/ISI!S$9*1000)</f>
        <v>0.44087222345621374</v>
      </c>
      <c r="T148" s="275">
        <f>IF(T$55=0,0,T$55/ISI!T$9*1000)</f>
        <v>0.42828710345831045</v>
      </c>
      <c r="U148" s="275">
        <f>IF(U$55=0,0,U$55/ISI!U$9*1000)</f>
        <v>0.40628879251092653</v>
      </c>
      <c r="V148" s="275">
        <f>IF(V$55=0,0,V$55/ISI!V$9*1000)</f>
        <v>0.39844873502814676</v>
      </c>
      <c r="W148" s="275">
        <f>IF(W$55=0,0,W$55/ISI!W$9*1000)</f>
        <v>0.38620531346453579</v>
      </c>
      <c r="DA148" s="76"/>
    </row>
    <row r="149" spans="1:105" ht="12" customHeight="1" x14ac:dyDescent="0.3">
      <c r="A149" s="202" t="s">
        <v>93</v>
      </c>
      <c r="B149" s="276">
        <f>IF(B$56=0,0,B$56/ISI!B$9*1000)</f>
        <v>0.37875138531289393</v>
      </c>
      <c r="C149" s="276">
        <f>IF(C$56=0,0,C$56/ISI!C$9*1000)</f>
        <v>0.41099725595082587</v>
      </c>
      <c r="D149" s="276">
        <f>IF(D$56=0,0,D$56/ISI!D$9*1000)</f>
        <v>0.5374092110530696</v>
      </c>
      <c r="E149" s="276">
        <f>IF(E$56=0,0,E$56/ISI!E$9*1000)</f>
        <v>0.56961069859042102</v>
      </c>
      <c r="F149" s="276">
        <f>IF(F$56=0,0,F$56/ISI!F$9*1000)</f>
        <v>0.58602366176292608</v>
      </c>
      <c r="G149" s="276">
        <f>IF(G$56=0,0,G$56/ISI!G$9*1000)</f>
        <v>0.48552923236272422</v>
      </c>
      <c r="H149" s="276">
        <f>IF(H$56=0,0,H$56/ISI!H$9*1000)</f>
        <v>0.44825872208750761</v>
      </c>
      <c r="I149" s="276">
        <f>IF(I$56=0,0,I$56/ISI!I$9*1000)</f>
        <v>0.33316466640995024</v>
      </c>
      <c r="J149" s="276">
        <f>IF(J$56=0,0,J$56/ISI!J$9*1000)</f>
        <v>0.31883384707073742</v>
      </c>
      <c r="K149" s="276">
        <f>IF(K$56=0,0,K$56/ISI!K$9*1000)</f>
        <v>0.32436561210757275</v>
      </c>
      <c r="L149" s="276">
        <f>IF(L$56=0,0,L$56/ISI!L$9*1000)</f>
        <v>0.27099511024762685</v>
      </c>
      <c r="M149" s="276">
        <f>IF(M$56=0,0,M$56/ISI!M$9*1000)</f>
        <v>0.26906920224972491</v>
      </c>
      <c r="N149" s="276">
        <f>IF(N$56=0,0,N$56/ISI!N$9*1000)</f>
        <v>0.37771117846524782</v>
      </c>
      <c r="O149" s="276">
        <f>IF(O$56=0,0,O$56/ISI!O$9*1000)</f>
        <v>0.36116446803024133</v>
      </c>
      <c r="P149" s="276">
        <f>IF(P$56=0,0,P$56/ISI!P$9*1000)</f>
        <v>0.38832204850800861</v>
      </c>
      <c r="Q149" s="276">
        <f>IF(Q$56=0,0,Q$56/ISI!Q$9*1000)</f>
        <v>0.32660672356449411</v>
      </c>
      <c r="R149" s="276">
        <f>IF(R$56=0,0,R$56/ISI!R$9*1000)</f>
        <v>0.30482021090120703</v>
      </c>
      <c r="S149" s="276">
        <f>IF(S$56=0,0,S$56/ISI!S$9*1000)</f>
        <v>0.32575785694074177</v>
      </c>
      <c r="T149" s="276">
        <f>IF(T$56=0,0,T$56/ISI!T$9*1000)</f>
        <v>0.31645878682078832</v>
      </c>
      <c r="U149" s="276">
        <f>IF(U$56=0,0,U$56/ISI!U$9*1000)</f>
        <v>0.30020436604018863</v>
      </c>
      <c r="V149" s="276">
        <f>IF(V$56=0,0,V$56/ISI!V$9*1000)</f>
        <v>0.29441139431731456</v>
      </c>
      <c r="W149" s="276">
        <f>IF(W$56=0,0,W$56/ISI!W$9*1000)</f>
        <v>0.28536480313287316</v>
      </c>
      <c r="DA149" s="77"/>
    </row>
    <row r="150" spans="1:105" ht="12" customHeight="1" x14ac:dyDescent="0.3">
      <c r="A150" s="202" t="s">
        <v>94</v>
      </c>
      <c r="B150" s="276">
        <f>IF(B$57=0,0,B$57/ISI!B$9*1000)</f>
        <v>9.4687846328223468</v>
      </c>
      <c r="C150" s="276">
        <f>IF(C$57=0,0,C$57/ISI!C$9*1000)</f>
        <v>10.274931398770645</v>
      </c>
      <c r="D150" s="276">
        <f>IF(D$57=0,0,D$57/ISI!D$9*1000)</f>
        <v>13.435230276326738</v>
      </c>
      <c r="E150" s="276">
        <f>IF(E$57=0,0,E$57/ISI!E$9*1000)</f>
        <v>14.24026746476053</v>
      </c>
      <c r="F150" s="276">
        <f>IF(F$57=0,0,F$57/ISI!F$9*1000)</f>
        <v>14.650591544073151</v>
      </c>
      <c r="G150" s="276">
        <f>IF(G$57=0,0,G$57/ISI!G$9*1000)</f>
        <v>12.138230809068101</v>
      </c>
      <c r="H150" s="276">
        <f>IF(H$57=0,0,H$57/ISI!H$9*1000)</f>
        <v>11.20646805218769</v>
      </c>
      <c r="I150" s="276">
        <f>IF(I$57=0,0,I$57/ISI!I$9*1000)</f>
        <v>8.3291166602487561</v>
      </c>
      <c r="J150" s="276">
        <f>IF(J$57=0,0,J$57/ISI!J$9*1000)</f>
        <v>7.9708461767684353</v>
      </c>
      <c r="K150" s="276">
        <f>IF(K$57=0,0,K$57/ISI!K$9*1000)</f>
        <v>8.1091403026893172</v>
      </c>
      <c r="L150" s="276">
        <f>IF(L$57=0,0,L$57/ISI!L$9*1000)</f>
        <v>6.7748777561906692</v>
      </c>
      <c r="M150" s="276">
        <f>IF(M$57=0,0,M$57/ISI!M$9*1000)</f>
        <v>6.7267300562431247</v>
      </c>
      <c r="N150" s="276">
        <f>IF(N$57=0,0,N$57/ISI!N$9*1000)</f>
        <v>9.4427794616311971</v>
      </c>
      <c r="O150" s="276">
        <f>IF(O$57=0,0,O$57/ISI!O$9*1000)</f>
        <v>9.0291117007560366</v>
      </c>
      <c r="P150" s="276">
        <f>IF(P$57=0,0,P$57/ISI!P$9*1000)</f>
        <v>9.7080512127002123</v>
      </c>
      <c r="Q150" s="276">
        <f>IF(Q$57=0,0,Q$57/ISI!Q$9*1000)</f>
        <v>8.1651680891123544</v>
      </c>
      <c r="R150" s="276">
        <f>IF(R$57=0,0,R$57/ISI!R$9*1000)</f>
        <v>7.6205052725301821</v>
      </c>
      <c r="S150" s="276">
        <f>IF(S$57=0,0,S$57/ISI!S$9*1000)</f>
        <v>8.1439464235185408</v>
      </c>
      <c r="T150" s="276">
        <f>IF(T$57=0,0,T$57/ISI!T$9*1000)</f>
        <v>7.9114696705197067</v>
      </c>
      <c r="U150" s="276">
        <f>IF(U$57=0,0,U$57/ISI!U$9*1000)</f>
        <v>7.5051091510047163</v>
      </c>
      <c r="V150" s="276">
        <f>IF(V$57=0,0,V$57/ISI!V$9*1000)</f>
        <v>7.3602848579328608</v>
      </c>
      <c r="W150" s="276">
        <f>IF(W$57=0,0,W$57/ISI!W$9*1000)</f>
        <v>7.1341200783218328</v>
      </c>
      <c r="DA150" s="77"/>
    </row>
    <row r="151" spans="1:105" ht="12" customHeight="1" x14ac:dyDescent="0.3">
      <c r="A151" s="202" t="s">
        <v>95</v>
      </c>
      <c r="B151" s="276">
        <f>IF(B$58=0,0,B$58/ISI!B$9*1000)</f>
        <v>0.23671961582055881</v>
      </c>
      <c r="C151" s="276">
        <f>IF(C$58=0,0,C$58/ISI!C$9*1000)</f>
        <v>0.2568732849692662</v>
      </c>
      <c r="D151" s="276">
        <f>IF(D$58=0,0,D$58/ISI!D$9*1000)</f>
        <v>0.33588075690816865</v>
      </c>
      <c r="E151" s="276">
        <f>IF(E$58=0,0,E$58/ISI!E$9*1000)</f>
        <v>0.35600668661901325</v>
      </c>
      <c r="F151" s="276">
        <f>IF(F$58=0,0,F$58/ISI!F$9*1000)</f>
        <v>0.36626478860182871</v>
      </c>
      <c r="G151" s="276">
        <f>IF(G$58=0,0,G$58/ISI!G$9*1000)</f>
        <v>0.30345577022670273</v>
      </c>
      <c r="H151" s="276">
        <f>IF(H$58=0,0,H$58/ISI!H$9*1000)</f>
        <v>0.28016170130469237</v>
      </c>
      <c r="I151" s="276">
        <f>IF(I$58=0,0,I$58/ISI!I$9*1000)</f>
        <v>0.20822791650621889</v>
      </c>
      <c r="J151" s="276">
        <f>IF(J$58=0,0,J$58/ISI!J$9*1000)</f>
        <v>0.19927115441921089</v>
      </c>
      <c r="K151" s="276">
        <f>IF(K$58=0,0,K$58/ISI!K$9*1000)</f>
        <v>0.20272850756723304</v>
      </c>
      <c r="L151" s="276">
        <f>IF(L$58=0,0,L$58/ISI!L$9*1000)</f>
        <v>0.16937194390476679</v>
      </c>
      <c r="M151" s="276">
        <f>IF(M$58=0,0,M$58/ISI!M$9*1000)</f>
        <v>0.16816825140607813</v>
      </c>
      <c r="N151" s="276">
        <f>IF(N$58=0,0,N$58/ISI!N$9*1000)</f>
        <v>0.23606948654077997</v>
      </c>
      <c r="O151" s="276">
        <f>IF(O$58=0,0,O$58/ISI!O$9*1000)</f>
        <v>0.22572779251890093</v>
      </c>
      <c r="P151" s="276">
        <f>IF(P$58=0,0,P$58/ISI!P$9*1000)</f>
        <v>0.24270128031750549</v>
      </c>
      <c r="Q151" s="276">
        <f>IF(Q$58=0,0,Q$58/ISI!Q$9*1000)</f>
        <v>0.20412920222780889</v>
      </c>
      <c r="R151" s="276">
        <f>IF(R$58=0,0,R$58/ISI!R$9*1000)</f>
        <v>0.19051263181325462</v>
      </c>
      <c r="S151" s="276">
        <f>IF(S$58=0,0,S$58/ISI!S$9*1000)</f>
        <v>0.20359866058796358</v>
      </c>
      <c r="T151" s="276">
        <f>IF(T$58=0,0,T$58/ISI!T$9*1000)</f>
        <v>0.19778674176299263</v>
      </c>
      <c r="U151" s="276">
        <f>IF(U$58=0,0,U$58/ISI!U$9*1000)</f>
        <v>0.18762772877511794</v>
      </c>
      <c r="V151" s="276">
        <f>IF(V$58=0,0,V$58/ISI!V$9*1000)</f>
        <v>0.1840071214483216</v>
      </c>
      <c r="W151" s="276">
        <f>IF(W$58=0,0,W$58/ISI!W$9*1000)</f>
        <v>0.17835300195804582</v>
      </c>
      <c r="DA151" s="77"/>
    </row>
    <row r="152" spans="1:105" ht="12" customHeight="1" x14ac:dyDescent="0.3">
      <c r="A152" s="56" t="s">
        <v>96</v>
      </c>
      <c r="B152" s="277">
        <f>IF(B$59=0,0,B$59/ISI!B$9*1000)</f>
        <v>1.5559106686593172</v>
      </c>
      <c r="C152" s="277">
        <f>IF(C$59=0,0,C$59/ISI!C$9*1000)</f>
        <v>1.7134826120576017</v>
      </c>
      <c r="D152" s="277">
        <f>IF(D$59=0,0,D$59/ISI!D$9*1000)</f>
        <v>2.381410802171819</v>
      </c>
      <c r="E152" s="277">
        <f>IF(E$59=0,0,E$59/ISI!E$9*1000)</f>
        <v>2.9392453543603931</v>
      </c>
      <c r="F152" s="277">
        <f>IF(F$59=0,0,F$59/ISI!F$9*1000)</f>
        <v>2.9016098972451281</v>
      </c>
      <c r="G152" s="277">
        <f>IF(G$59=0,0,G$59/ISI!G$9*1000)</f>
        <v>2.4252139782088471</v>
      </c>
      <c r="H152" s="277">
        <f>IF(H$59=0,0,H$59/ISI!H$9*1000)</f>
        <v>2.6163673382293777</v>
      </c>
      <c r="I152" s="277">
        <f>IF(I$59=0,0,I$59/ISI!I$9*1000)</f>
        <v>2.2629634081766916</v>
      </c>
      <c r="J152" s="277">
        <f>IF(J$59=0,0,J$59/ISI!J$9*1000)</f>
        <v>2.3874467342253163</v>
      </c>
      <c r="K152" s="277">
        <f>IF(K$59=0,0,K$59/ISI!K$9*1000)</f>
        <v>2.8572668457456025</v>
      </c>
      <c r="L152" s="277">
        <f>IF(L$59=0,0,L$59/ISI!L$9*1000)</f>
        <v>2.4855814894348649</v>
      </c>
      <c r="M152" s="277">
        <f>IF(M$59=0,0,M$59/ISI!M$9*1000)</f>
        <v>2.5567949380364592</v>
      </c>
      <c r="N152" s="277">
        <f>IF(N$59=0,0,N$59/ISI!N$9*1000)</f>
        <v>3.644250890968058</v>
      </c>
      <c r="O152" s="277">
        <f>IF(O$59=0,0,O$59/ISI!O$9*1000)</f>
        <v>3.9103378541966958</v>
      </c>
      <c r="P152" s="277">
        <f>IF(P$59=0,0,P$59/ISI!P$9*1000)</f>
        <v>4.3299730414662401</v>
      </c>
      <c r="Q152" s="277">
        <f>IF(Q$59=0,0,Q$59/ISI!Q$9*1000)</f>
        <v>3.7726134758522116</v>
      </c>
      <c r="R152" s="277">
        <f>IF(R$59=0,0,R$59/ISI!R$9*1000)</f>
        <v>3.7886751921864881</v>
      </c>
      <c r="S152" s="277">
        <f>IF(S$59=0,0,S$59/ISI!S$9*1000)</f>
        <v>4.0203320930948694</v>
      </c>
      <c r="T152" s="277">
        <f>IF(T$59=0,0,T$59/ISI!T$9*1000)</f>
        <v>4.0633086538026326</v>
      </c>
      <c r="U152" s="277">
        <f>IF(U$59=0,0,U$59/ISI!U$9*1000)</f>
        <v>4.330125043344073</v>
      </c>
      <c r="V152" s="277">
        <f>IF(V$59=0,0,V$59/ISI!V$9*1000)</f>
        <v>4.6268587954466636</v>
      </c>
      <c r="W152" s="277">
        <f>IF(W$59=0,0,W$59/ISI!W$9*1000)</f>
        <v>4.5441802193125893</v>
      </c>
      <c r="DA152" s="78"/>
    </row>
    <row r="153" spans="1:105" ht="12" customHeight="1" x14ac:dyDescent="0.3">
      <c r="A153" s="203" t="s">
        <v>222</v>
      </c>
      <c r="B153" s="278">
        <f>IF(B$65=0,0,B$65/ISI!B$9*1000)</f>
        <v>30.060894796046679</v>
      </c>
      <c r="C153" s="278">
        <f>IF(C$65=0,0,C$65/ISI!C$9*1000)</f>
        <v>33.595447370049897</v>
      </c>
      <c r="D153" s="278">
        <f>IF(D$65=0,0,D$65/ISI!D$9*1000)</f>
        <v>42.342000961745455</v>
      </c>
      <c r="E153" s="278">
        <f>IF(E$65=0,0,E$65/ISI!E$9*1000)</f>
        <v>57.609602265847869</v>
      </c>
      <c r="F153" s="278">
        <f>IF(F$65=0,0,F$65/ISI!F$9*1000)</f>
        <v>56.702872422102423</v>
      </c>
      <c r="G153" s="278">
        <f>IF(G$65=0,0,G$65/ISI!G$9*1000)</f>
        <v>44.060872036073029</v>
      </c>
      <c r="H153" s="278">
        <f>IF(H$65=0,0,H$65/ISI!H$9*1000)</f>
        <v>45.501272680247432</v>
      </c>
      <c r="I153" s="278">
        <f>IF(I$65=0,0,I$65/ISI!I$9*1000)</f>
        <v>38.961109575702075</v>
      </c>
      <c r="J153" s="278">
        <f>IF(J$65=0,0,J$65/ISI!J$9*1000)</f>
        <v>37.284083910223508</v>
      </c>
      <c r="K153" s="278">
        <f>IF(K$65=0,0,K$65/ISI!K$9*1000)</f>
        <v>36.656080865276792</v>
      </c>
      <c r="L153" s="278">
        <f>IF(L$65=0,0,L$65/ISI!L$9*1000)</f>
        <v>31.296505699233951</v>
      </c>
      <c r="M153" s="278">
        <f>IF(M$65=0,0,M$65/ISI!M$9*1000)</f>
        <v>30.491308881226288</v>
      </c>
      <c r="N153" s="278">
        <f>IF(N$65=0,0,N$65/ISI!N$9*1000)</f>
        <v>37.050998810718433</v>
      </c>
      <c r="O153" s="278">
        <f>IF(O$65=0,0,O$65/ISI!O$9*1000)</f>
        <v>36.732035543397323</v>
      </c>
      <c r="P153" s="278">
        <f>IF(P$65=0,0,P$65/ISI!P$9*1000)</f>
        <v>38.570666921022813</v>
      </c>
      <c r="Q153" s="278">
        <f>IF(Q$65=0,0,Q$65/ISI!Q$9*1000)</f>
        <v>31.746621113963382</v>
      </c>
      <c r="R153" s="278">
        <f>IF(R$65=0,0,R$65/ISI!R$9*1000)</f>
        <v>31.357693991676857</v>
      </c>
      <c r="S153" s="278">
        <f>IF(S$65=0,0,S$65/ISI!S$9*1000)</f>
        <v>34.916195935200008</v>
      </c>
      <c r="T153" s="278">
        <f>IF(T$65=0,0,T$65/ISI!T$9*1000)</f>
        <v>33.006610312737834</v>
      </c>
      <c r="U153" s="278">
        <f>IF(U$65=0,0,U$65/ISI!U$9*1000)</f>
        <v>32.316834790605242</v>
      </c>
      <c r="V153" s="278">
        <f>IF(V$65=0,0,V$65/ISI!V$9*1000)</f>
        <v>32.336536781516742</v>
      </c>
      <c r="W153" s="278">
        <f>IF(W$65=0,0,W$65/ISI!W$9*1000)</f>
        <v>30.689276954776265</v>
      </c>
      <c r="DA153" s="79"/>
    </row>
    <row r="154" spans="1:105" ht="12" customHeight="1" x14ac:dyDescent="0.3">
      <c r="A154" s="203" t="s">
        <v>228</v>
      </c>
      <c r="B154" s="278">
        <f>IF(B$71=0,0,B$71/ISI!B$9*1000)</f>
        <v>70.325209950825936</v>
      </c>
      <c r="C154" s="278">
        <f>IF(C$71=0,0,C$71/ISI!C$9*1000)</f>
        <v>76.312508507599134</v>
      </c>
      <c r="D154" s="278">
        <f>IF(D$71=0,0,D$71/ISI!D$9*1000)</f>
        <v>99.784230665170995</v>
      </c>
      <c r="E154" s="278">
        <f>IF(E$71=0,0,E$71/ISI!E$9*1000)</f>
        <v>105.76328832570556</v>
      </c>
      <c r="F154" s="278">
        <f>IF(F$71=0,0,F$71/ISI!F$9*1000)</f>
        <v>108.81078894426578</v>
      </c>
      <c r="G154" s="278">
        <f>IF(G$71=0,0,G$71/ISI!G$9*1000)</f>
        <v>90.151340766619583</v>
      </c>
      <c r="H154" s="278">
        <f>IF(H$71=0,0,H$71/ISI!H$9*1000)</f>
        <v>83.231084995373493</v>
      </c>
      <c r="I154" s="278">
        <f>IF(I$71=0,0,I$71/ISI!I$9*1000)</f>
        <v>61.860830143553841</v>
      </c>
      <c r="J154" s="278">
        <f>IF(J$71=0,0,J$71/ISI!J$9*1000)</f>
        <v>59.199934585469137</v>
      </c>
      <c r="K154" s="278">
        <f>IF(K$71=0,0,K$71/ISI!K$9*1000)</f>
        <v>60.227053040211437</v>
      </c>
      <c r="L154" s="278">
        <f>IF(L$71=0,0,L$71/ISI!L$9*1000)</f>
        <v>50.317408101537559</v>
      </c>
      <c r="M154" s="278">
        <f>IF(M$71=0,0,M$71/ISI!M$9*1000)</f>
        <v>49.959812355223576</v>
      </c>
      <c r="N154" s="278">
        <f>IF(N$71=0,0,N$71/ISI!N$9*1000)</f>
        <v>70.132068043522935</v>
      </c>
      <c r="O154" s="278">
        <f>IF(O$71=0,0,O$71/ISI!O$9*1000)</f>
        <v>67.059733709019994</v>
      </c>
      <c r="P154" s="278">
        <f>IF(P$71=0,0,P$71/ISI!P$9*1000)</f>
        <v>72.102256648646119</v>
      </c>
      <c r="Q154" s="278">
        <f>IF(Q$71=0,0,Q$71/ISI!Q$9*1000)</f>
        <v>60.643174643571385</v>
      </c>
      <c r="R154" s="278">
        <f>IF(R$71=0,0,R$71/ISI!R$9*1000)</f>
        <v>56.597932470064258</v>
      </c>
      <c r="S154" s="278">
        <f>IF(S$71=0,0,S$71/ISI!S$9*1000)</f>
        <v>60.485560108415733</v>
      </c>
      <c r="T154" s="278">
        <f>IF(T$71=0,0,T$71/ISI!T$9*1000)</f>
        <v>58.758941846695286</v>
      </c>
      <c r="U154" s="278">
        <f>IF(U$71=0,0,U$71/ISI!U$9*1000)</f>
        <v>55.740878815505575</v>
      </c>
      <c r="V154" s="278">
        <f>IF(V$71=0,0,V$71/ISI!V$9*1000)</f>
        <v>54.665260432449962</v>
      </c>
      <c r="W154" s="278">
        <f>IF(W$71=0,0,W$71/ISI!W$9*1000)</f>
        <v>52.985521561370874</v>
      </c>
      <c r="DA154" s="79"/>
    </row>
    <row r="155" spans="1:105" ht="12" customHeight="1" x14ac:dyDescent="0.3">
      <c r="A155" s="203" t="s">
        <v>181</v>
      </c>
      <c r="B155" s="278">
        <f>IF(B$72=0,0,B$72/ISI!B$9*1000)</f>
        <v>42.221958923819969</v>
      </c>
      <c r="C155" s="278">
        <f>IF(C$72=0,0,C$72/ISI!C$9*1000)</f>
        <v>47.216074828878071</v>
      </c>
      <c r="D155" s="278">
        <f>IF(D$72=0,0,D$72/ISI!D$9*1000)</f>
        <v>60.962450503765893</v>
      </c>
      <c r="E155" s="278">
        <f>IF(E$72=0,0,E$72/ISI!E$9*1000)</f>
        <v>82.594499536926961</v>
      </c>
      <c r="F155" s="278">
        <f>IF(F$72=0,0,F$72/ISI!F$9*1000)</f>
        <v>81.247579052239985</v>
      </c>
      <c r="G155" s="278">
        <f>IF(G$72=0,0,G$72/ISI!G$9*1000)</f>
        <v>60.627770616874905</v>
      </c>
      <c r="H155" s="278">
        <f>IF(H$72=0,0,H$72/ISI!H$9*1000)</f>
        <v>63.327234023793437</v>
      </c>
      <c r="I155" s="278">
        <f>IF(I$72=0,0,I$72/ISI!I$9*1000)</f>
        <v>55.183891227836938</v>
      </c>
      <c r="J155" s="278">
        <f>IF(J$72=0,0,J$72/ISI!J$9*1000)</f>
        <v>52.042265834434581</v>
      </c>
      <c r="K155" s="278">
        <f>IF(K$72=0,0,K$72/ISI!K$9*1000)</f>
        <v>51.183422297727482</v>
      </c>
      <c r="L155" s="278">
        <f>IF(L$72=0,0,L$72/ISI!L$9*1000)</f>
        <v>43.74163509668508</v>
      </c>
      <c r="M155" s="278">
        <f>IF(M$72=0,0,M$72/ISI!M$9*1000)</f>
        <v>42.473768301705519</v>
      </c>
      <c r="N155" s="278">
        <f>IF(N$72=0,0,N$72/ISI!N$9*1000)</f>
        <v>50.721551764616834</v>
      </c>
      <c r="O155" s="278">
        <f>IF(O$72=0,0,O$72/ISI!O$9*1000)</f>
        <v>50.436653350158721</v>
      </c>
      <c r="P155" s="278">
        <f>IF(P$72=0,0,P$72/ISI!P$9*1000)</f>
        <v>52.906310479766923</v>
      </c>
      <c r="Q155" s="278">
        <f>IF(Q$72=0,0,Q$72/ISI!Q$9*1000)</f>
        <v>43.445942358351623</v>
      </c>
      <c r="R155" s="278">
        <f>IF(R$72=0,0,R$72/ISI!R$9*1000)</f>
        <v>43.208006926097255</v>
      </c>
      <c r="S155" s="278">
        <f>IF(S$72=0,0,S$72/ISI!S$9*1000)</f>
        <v>48.227543239631828</v>
      </c>
      <c r="T155" s="278">
        <f>IF(T$72=0,0,T$72/ISI!T$9*1000)</f>
        <v>45.405406846194921</v>
      </c>
      <c r="U155" s="278">
        <f>IF(U$72=0,0,U$72/ISI!U$9*1000)</f>
        <v>44.570956113041881</v>
      </c>
      <c r="V155" s="278">
        <f>IF(V$72=0,0,V$72/ISI!V$9*1000)</f>
        <v>44.650191103314341</v>
      </c>
      <c r="W155" s="278">
        <f>IF(W$72=0,0,W$72/ISI!W$9*1000)</f>
        <v>42.587574145533061</v>
      </c>
      <c r="DA155" s="79"/>
    </row>
    <row r="156" spans="1:105" ht="12" customHeight="1" x14ac:dyDescent="0.3">
      <c r="A156" s="41" t="s">
        <v>191</v>
      </c>
      <c r="B156" s="279">
        <f>IF(B$79=0,0,B$79/ISI!B$9*1000)</f>
        <v>41.932558237205136</v>
      </c>
      <c r="C156" s="279">
        <f>IF(C$79=0,0,C$79/ISI!C$9*1000)</f>
        <v>46.543871057441841</v>
      </c>
      <c r="D156" s="279">
        <f>IF(D$79=0,0,D$79/ISI!D$9*1000)</f>
        <v>61.486031942493256</v>
      </c>
      <c r="E156" s="279">
        <f>IF(E$79=0,0,E$79/ISI!E$9*1000)</f>
        <v>75.406061794622843</v>
      </c>
      <c r="F156" s="279">
        <f>IF(F$79=0,0,F$79/ISI!F$9*1000)</f>
        <v>73.542791734123782</v>
      </c>
      <c r="G156" s="279">
        <f>IF(G$79=0,0,G$79/ISI!G$9*1000)</f>
        <v>55.40423235329483</v>
      </c>
      <c r="H156" s="279">
        <f>IF(H$79=0,0,H$79/ISI!H$9*1000)</f>
        <v>54.69908881934785</v>
      </c>
      <c r="I156" s="279">
        <f>IF(I$79=0,0,I$79/ISI!I$9*1000)</f>
        <v>44.252982398128182</v>
      </c>
      <c r="J156" s="279">
        <f>IF(J$79=0,0,J$79/ISI!J$9*1000)</f>
        <v>42.117119247343041</v>
      </c>
      <c r="K156" s="279">
        <f>IF(K$79=0,0,K$79/ISI!K$9*1000)</f>
        <v>42.555213596804514</v>
      </c>
      <c r="L156" s="279">
        <f>IF(L$79=0,0,L$79/ISI!L$9*1000)</f>
        <v>35.991485216488222</v>
      </c>
      <c r="M156" s="279">
        <f>IF(M$79=0,0,M$79/ISI!M$9*1000)</f>
        <v>34.588663811126935</v>
      </c>
      <c r="N156" s="279">
        <f>IF(N$79=0,0,N$79/ISI!N$9*1000)</f>
        <v>44.446191303504371</v>
      </c>
      <c r="O156" s="279">
        <f>IF(O$79=0,0,O$79/ISI!O$9*1000)</f>
        <v>41.881897534623789</v>
      </c>
      <c r="P156" s="279">
        <f>IF(P$79=0,0,P$79/ISI!P$9*1000)</f>
        <v>41.02748090130234</v>
      </c>
      <c r="Q156" s="279">
        <f>IF(Q$79=0,0,Q$79/ISI!Q$9*1000)</f>
        <v>32.9341266223445</v>
      </c>
      <c r="R156" s="279">
        <f>IF(R$79=0,0,R$79/ISI!R$9*1000)</f>
        <v>33.990244413872745</v>
      </c>
      <c r="S156" s="279">
        <f>IF(S$79=0,0,S$79/ISI!S$9*1000)</f>
        <v>37.670386754796965</v>
      </c>
      <c r="T156" s="279">
        <f>IF(T$79=0,0,T$79/ISI!T$9*1000)</f>
        <v>35.393181557532756</v>
      </c>
      <c r="U156" s="279">
        <f>IF(U$79=0,0,U$79/ISI!U$9*1000)</f>
        <v>34.594831760288024</v>
      </c>
      <c r="V156" s="279">
        <f>IF(V$79=0,0,V$79/ISI!V$9*1000)</f>
        <v>34.967076397004554</v>
      </c>
      <c r="W156" s="279">
        <f>IF(W$79=0,0,W$79/ISI!W$9*1000)</f>
        <v>33.486885086003198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6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Iron and steel / useful energy demand"</f>
        <v>DK: Iron and steel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2"/>
    </row>
    <row r="3" spans="1:105" ht="15" customHeight="1" x14ac:dyDescent="0.3">
      <c r="A3" s="32" t="s">
        <v>255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3">
      <c r="A4" s="2"/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</row>
    <row r="5" spans="1:105" ht="15" customHeight="1" x14ac:dyDescent="0.3">
      <c r="A5" s="34" t="s">
        <v>41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256</v>
      </c>
    </row>
    <row r="6" spans="1:105" ht="12" customHeight="1" x14ac:dyDescent="0.3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257</v>
      </c>
    </row>
    <row r="7" spans="1:105" ht="12" customHeight="1" x14ac:dyDescent="0.3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258</v>
      </c>
    </row>
    <row r="8" spans="1:105" ht="12" customHeight="1" x14ac:dyDescent="0.3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259</v>
      </c>
    </row>
    <row r="9" spans="1:105" ht="12" customHeight="1" x14ac:dyDescent="0.3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260</v>
      </c>
    </row>
    <row r="10" spans="1:105" ht="12" customHeight="1" x14ac:dyDescent="0.3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261</v>
      </c>
    </row>
    <row r="11" spans="1:105" ht="12" customHeight="1" x14ac:dyDescent="0.3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262</v>
      </c>
    </row>
    <row r="12" spans="1:105" ht="12" customHeight="1" x14ac:dyDescent="0.3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263</v>
      </c>
    </row>
    <row r="13" spans="1:105" ht="12" customHeight="1" x14ac:dyDescent="0.3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264</v>
      </c>
    </row>
    <row r="14" spans="1:105" ht="12" customHeight="1" x14ac:dyDescent="0.3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265</v>
      </c>
    </row>
    <row r="15" spans="1:105" ht="12" customHeight="1" x14ac:dyDescent="0.3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266</v>
      </c>
    </row>
    <row r="16" spans="1:105" ht="12" customHeight="1" x14ac:dyDescent="0.3">
      <c r="A16" s="57" t="s">
        <v>167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267</v>
      </c>
    </row>
    <row r="17" spans="1:105" ht="12" customHeight="1" x14ac:dyDescent="0.3">
      <c r="A17" s="18" t="s">
        <v>30</v>
      </c>
      <c r="B17" s="232">
        <v>0</v>
      </c>
      <c r="C17" s="232">
        <v>0</v>
      </c>
      <c r="D17" s="232">
        <v>0</v>
      </c>
      <c r="E17" s="232">
        <v>0</v>
      </c>
      <c r="F17" s="232">
        <v>0</v>
      </c>
      <c r="G17" s="232">
        <v>0</v>
      </c>
      <c r="H17" s="232">
        <v>0</v>
      </c>
      <c r="I17" s="232">
        <v>0</v>
      </c>
      <c r="J17" s="232">
        <v>0</v>
      </c>
      <c r="K17" s="232">
        <v>0</v>
      </c>
      <c r="L17" s="232">
        <v>0</v>
      </c>
      <c r="M17" s="232">
        <v>0</v>
      </c>
      <c r="N17" s="232">
        <v>0</v>
      </c>
      <c r="O17" s="232">
        <v>0</v>
      </c>
      <c r="P17" s="232">
        <v>0</v>
      </c>
      <c r="Q17" s="232">
        <v>0</v>
      </c>
      <c r="R17" s="232">
        <v>0</v>
      </c>
      <c r="S17" s="232">
        <v>0</v>
      </c>
      <c r="T17" s="232">
        <v>0</v>
      </c>
      <c r="U17" s="232">
        <v>0</v>
      </c>
      <c r="V17" s="232">
        <v>0</v>
      </c>
      <c r="W17" s="232">
        <v>0</v>
      </c>
      <c r="DA17" s="71" t="s">
        <v>268</v>
      </c>
    </row>
    <row r="18" spans="1:105" ht="12" customHeight="1" x14ac:dyDescent="0.3">
      <c r="A18" s="18" t="s">
        <v>70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269</v>
      </c>
    </row>
    <row r="19" spans="1:105" ht="12" customHeight="1" x14ac:dyDescent="0.3">
      <c r="A19" s="18" t="s">
        <v>162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0</v>
      </c>
      <c r="T19" s="232">
        <v>0</v>
      </c>
      <c r="U19" s="232">
        <v>0</v>
      </c>
      <c r="V19" s="232">
        <v>0</v>
      </c>
      <c r="W19" s="232">
        <v>0</v>
      </c>
      <c r="DA19" s="71" t="s">
        <v>270</v>
      </c>
    </row>
    <row r="20" spans="1:105" ht="12" customHeight="1" x14ac:dyDescent="0.3">
      <c r="A20" s="18" t="s">
        <v>36</v>
      </c>
      <c r="B20" s="232">
        <v>0</v>
      </c>
      <c r="C20" s="232">
        <v>0</v>
      </c>
      <c r="D20" s="232">
        <v>0</v>
      </c>
      <c r="E20" s="232">
        <v>0</v>
      </c>
      <c r="F20" s="232">
        <v>0</v>
      </c>
      <c r="G20" s="232">
        <v>0</v>
      </c>
      <c r="H20" s="232">
        <v>0</v>
      </c>
      <c r="I20" s="232">
        <v>0</v>
      </c>
      <c r="J20" s="232">
        <v>0</v>
      </c>
      <c r="K20" s="232">
        <v>0</v>
      </c>
      <c r="L20" s="232">
        <v>0</v>
      </c>
      <c r="M20" s="232">
        <v>0</v>
      </c>
      <c r="N20" s="232">
        <v>0</v>
      </c>
      <c r="O20" s="232">
        <v>0</v>
      </c>
      <c r="P20" s="232">
        <v>0</v>
      </c>
      <c r="Q20" s="232">
        <v>0</v>
      </c>
      <c r="R20" s="232">
        <v>0</v>
      </c>
      <c r="S20" s="232">
        <v>0</v>
      </c>
      <c r="T20" s="232">
        <v>0</v>
      </c>
      <c r="U20" s="232">
        <v>0</v>
      </c>
      <c r="V20" s="232">
        <v>0</v>
      </c>
      <c r="W20" s="232">
        <v>0</v>
      </c>
      <c r="DA20" s="71" t="s">
        <v>271</v>
      </c>
    </row>
    <row r="21" spans="1:105" ht="12" customHeight="1" x14ac:dyDescent="0.3">
      <c r="A21" s="18" t="s">
        <v>38</v>
      </c>
      <c r="B21" s="232">
        <v>0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272</v>
      </c>
    </row>
    <row r="22" spans="1:105" ht="12" customHeight="1" x14ac:dyDescent="0.3">
      <c r="A22" s="57" t="s">
        <v>174</v>
      </c>
      <c r="B22" s="263">
        <v>0</v>
      </c>
      <c r="C22" s="263">
        <v>0</v>
      </c>
      <c r="D22" s="263">
        <v>0</v>
      </c>
      <c r="E22" s="263">
        <v>0</v>
      </c>
      <c r="F22" s="263">
        <v>0</v>
      </c>
      <c r="G22" s="263">
        <v>0</v>
      </c>
      <c r="H22" s="263">
        <v>0</v>
      </c>
      <c r="I22" s="263">
        <v>0</v>
      </c>
      <c r="J22" s="263">
        <v>0</v>
      </c>
      <c r="K22" s="263">
        <v>0</v>
      </c>
      <c r="L22" s="263">
        <v>0</v>
      </c>
      <c r="M22" s="263">
        <v>0</v>
      </c>
      <c r="N22" s="263">
        <v>0</v>
      </c>
      <c r="O22" s="263">
        <v>0</v>
      </c>
      <c r="P22" s="263">
        <v>0</v>
      </c>
      <c r="Q22" s="263">
        <v>0</v>
      </c>
      <c r="R22" s="263">
        <v>0</v>
      </c>
      <c r="S22" s="263">
        <v>0</v>
      </c>
      <c r="T22" s="263">
        <v>0</v>
      </c>
      <c r="U22" s="263">
        <v>0</v>
      </c>
      <c r="V22" s="263">
        <v>0</v>
      </c>
      <c r="W22" s="263">
        <v>0</v>
      </c>
      <c r="DA22" s="70" t="s">
        <v>273</v>
      </c>
    </row>
    <row r="23" spans="1:105" ht="12" customHeight="1" x14ac:dyDescent="0.3">
      <c r="A23" s="18" t="s">
        <v>30</v>
      </c>
      <c r="B23" s="232">
        <v>0</v>
      </c>
      <c r="C23" s="232">
        <v>0</v>
      </c>
      <c r="D23" s="232">
        <v>0</v>
      </c>
      <c r="E23" s="232">
        <v>0</v>
      </c>
      <c r="F23" s="232">
        <v>0</v>
      </c>
      <c r="G23" s="232">
        <v>0</v>
      </c>
      <c r="H23" s="232">
        <v>0</v>
      </c>
      <c r="I23" s="232">
        <v>0</v>
      </c>
      <c r="J23" s="232">
        <v>0</v>
      </c>
      <c r="K23" s="232">
        <v>0</v>
      </c>
      <c r="L23" s="232">
        <v>0</v>
      </c>
      <c r="M23" s="232">
        <v>0</v>
      </c>
      <c r="N23" s="232">
        <v>0</v>
      </c>
      <c r="O23" s="232">
        <v>0</v>
      </c>
      <c r="P23" s="232">
        <v>0</v>
      </c>
      <c r="Q23" s="232">
        <v>0</v>
      </c>
      <c r="R23" s="232">
        <v>0</v>
      </c>
      <c r="S23" s="232">
        <v>0</v>
      </c>
      <c r="T23" s="232">
        <v>0</v>
      </c>
      <c r="U23" s="232">
        <v>0</v>
      </c>
      <c r="V23" s="232">
        <v>0</v>
      </c>
      <c r="W23" s="232">
        <v>0</v>
      </c>
      <c r="DA23" s="71" t="s">
        <v>274</v>
      </c>
    </row>
    <row r="24" spans="1:105" ht="12" customHeight="1" x14ac:dyDescent="0.3">
      <c r="A24" s="18" t="s">
        <v>40</v>
      </c>
      <c r="B24" s="232">
        <v>0</v>
      </c>
      <c r="C24" s="232">
        <v>0</v>
      </c>
      <c r="D24" s="232">
        <v>0</v>
      </c>
      <c r="E24" s="232">
        <v>0</v>
      </c>
      <c r="F24" s="232">
        <v>0</v>
      </c>
      <c r="G24" s="232">
        <v>0</v>
      </c>
      <c r="H24" s="232">
        <v>0</v>
      </c>
      <c r="I24" s="232">
        <v>0</v>
      </c>
      <c r="J24" s="232">
        <v>0</v>
      </c>
      <c r="K24" s="232">
        <v>0</v>
      </c>
      <c r="L24" s="232">
        <v>0</v>
      </c>
      <c r="M24" s="232">
        <v>0</v>
      </c>
      <c r="N24" s="232">
        <v>0</v>
      </c>
      <c r="O24" s="232">
        <v>0</v>
      </c>
      <c r="P24" s="232">
        <v>0</v>
      </c>
      <c r="Q24" s="232">
        <v>0</v>
      </c>
      <c r="R24" s="232">
        <v>0</v>
      </c>
      <c r="S24" s="232">
        <v>0</v>
      </c>
      <c r="T24" s="232">
        <v>0</v>
      </c>
      <c r="U24" s="232">
        <v>0</v>
      </c>
      <c r="V24" s="232">
        <v>0</v>
      </c>
      <c r="W24" s="232">
        <v>0</v>
      </c>
      <c r="DA24" s="71" t="s">
        <v>275</v>
      </c>
    </row>
    <row r="25" spans="1:105" ht="12" customHeight="1" x14ac:dyDescent="0.3">
      <c r="A25" s="18" t="s">
        <v>70</v>
      </c>
      <c r="B25" s="232">
        <v>0</v>
      </c>
      <c r="C25" s="232">
        <v>0</v>
      </c>
      <c r="D25" s="232">
        <v>0</v>
      </c>
      <c r="E25" s="232">
        <v>0</v>
      </c>
      <c r="F25" s="232">
        <v>0</v>
      </c>
      <c r="G25" s="232">
        <v>0</v>
      </c>
      <c r="H25" s="232">
        <v>0</v>
      </c>
      <c r="I25" s="232">
        <v>0</v>
      </c>
      <c r="J25" s="232">
        <v>0</v>
      </c>
      <c r="K25" s="232">
        <v>0</v>
      </c>
      <c r="L25" s="232">
        <v>0</v>
      </c>
      <c r="M25" s="232">
        <v>0</v>
      </c>
      <c r="N25" s="232">
        <v>0</v>
      </c>
      <c r="O25" s="232">
        <v>0</v>
      </c>
      <c r="P25" s="232">
        <v>0</v>
      </c>
      <c r="Q25" s="232">
        <v>0</v>
      </c>
      <c r="R25" s="232">
        <v>0</v>
      </c>
      <c r="S25" s="232">
        <v>0</v>
      </c>
      <c r="T25" s="232">
        <v>0</v>
      </c>
      <c r="U25" s="232">
        <v>0</v>
      </c>
      <c r="V25" s="232">
        <v>0</v>
      </c>
      <c r="W25" s="232">
        <v>0</v>
      </c>
      <c r="DA25" s="71" t="s">
        <v>276</v>
      </c>
    </row>
    <row r="26" spans="1:105" ht="12" customHeight="1" x14ac:dyDescent="0.3">
      <c r="A26" s="18" t="s">
        <v>162</v>
      </c>
      <c r="B26" s="232">
        <v>0</v>
      </c>
      <c r="C26" s="232">
        <v>0</v>
      </c>
      <c r="D26" s="232">
        <v>0</v>
      </c>
      <c r="E26" s="232">
        <v>0</v>
      </c>
      <c r="F26" s="232">
        <v>0</v>
      </c>
      <c r="G26" s="232">
        <v>0</v>
      </c>
      <c r="H26" s="232">
        <v>0</v>
      </c>
      <c r="I26" s="232">
        <v>0</v>
      </c>
      <c r="J26" s="232">
        <v>0</v>
      </c>
      <c r="K26" s="232">
        <v>0</v>
      </c>
      <c r="L26" s="232">
        <v>0</v>
      </c>
      <c r="M26" s="232">
        <v>0</v>
      </c>
      <c r="N26" s="232">
        <v>0</v>
      </c>
      <c r="O26" s="232">
        <v>0</v>
      </c>
      <c r="P26" s="232">
        <v>0</v>
      </c>
      <c r="Q26" s="232">
        <v>0</v>
      </c>
      <c r="R26" s="232">
        <v>0</v>
      </c>
      <c r="S26" s="232">
        <v>0</v>
      </c>
      <c r="T26" s="232">
        <v>0</v>
      </c>
      <c r="U26" s="232">
        <v>0</v>
      </c>
      <c r="V26" s="232">
        <v>0</v>
      </c>
      <c r="W26" s="232">
        <v>0</v>
      </c>
      <c r="DA26" s="71" t="s">
        <v>277</v>
      </c>
    </row>
    <row r="27" spans="1:105" ht="12" customHeight="1" x14ac:dyDescent="0.3">
      <c r="A27" s="18" t="s">
        <v>36</v>
      </c>
      <c r="B27" s="232">
        <v>0</v>
      </c>
      <c r="C27" s="232">
        <v>0</v>
      </c>
      <c r="D27" s="232">
        <v>0</v>
      </c>
      <c r="E27" s="232">
        <v>0</v>
      </c>
      <c r="F27" s="232">
        <v>0</v>
      </c>
      <c r="G27" s="232">
        <v>0</v>
      </c>
      <c r="H27" s="232">
        <v>0</v>
      </c>
      <c r="I27" s="232">
        <v>0</v>
      </c>
      <c r="J27" s="232">
        <v>0</v>
      </c>
      <c r="K27" s="232">
        <v>0</v>
      </c>
      <c r="L27" s="232">
        <v>0</v>
      </c>
      <c r="M27" s="232">
        <v>0</v>
      </c>
      <c r="N27" s="232">
        <v>0</v>
      </c>
      <c r="O27" s="232">
        <v>0</v>
      </c>
      <c r="P27" s="232">
        <v>0</v>
      </c>
      <c r="Q27" s="232">
        <v>0</v>
      </c>
      <c r="R27" s="232">
        <v>0</v>
      </c>
      <c r="S27" s="232">
        <v>0</v>
      </c>
      <c r="T27" s="232">
        <v>0</v>
      </c>
      <c r="U27" s="232">
        <v>0</v>
      </c>
      <c r="V27" s="232">
        <v>0</v>
      </c>
      <c r="W27" s="232">
        <v>0</v>
      </c>
      <c r="DA27" s="71" t="s">
        <v>278</v>
      </c>
    </row>
    <row r="28" spans="1:105" ht="12" customHeight="1" x14ac:dyDescent="0.3">
      <c r="A28" s="57" t="s">
        <v>181</v>
      </c>
      <c r="B28" s="263">
        <v>0</v>
      </c>
      <c r="C28" s="263">
        <v>0</v>
      </c>
      <c r="D28" s="263">
        <v>0</v>
      </c>
      <c r="E28" s="263">
        <v>0</v>
      </c>
      <c r="F28" s="263">
        <v>0</v>
      </c>
      <c r="G28" s="263">
        <v>0</v>
      </c>
      <c r="H28" s="263">
        <v>0</v>
      </c>
      <c r="I28" s="263">
        <v>0</v>
      </c>
      <c r="J28" s="263">
        <v>0</v>
      </c>
      <c r="K28" s="263">
        <v>0</v>
      </c>
      <c r="L28" s="263">
        <v>0</v>
      </c>
      <c r="M28" s="263">
        <v>0</v>
      </c>
      <c r="N28" s="263">
        <v>0</v>
      </c>
      <c r="O28" s="263">
        <v>0</v>
      </c>
      <c r="P28" s="263">
        <v>0</v>
      </c>
      <c r="Q28" s="263">
        <v>0</v>
      </c>
      <c r="R28" s="263">
        <v>0</v>
      </c>
      <c r="S28" s="263">
        <v>0</v>
      </c>
      <c r="T28" s="263">
        <v>0</v>
      </c>
      <c r="U28" s="263">
        <v>0</v>
      </c>
      <c r="V28" s="263">
        <v>0</v>
      </c>
      <c r="W28" s="263">
        <v>0</v>
      </c>
      <c r="DA28" s="70" t="s">
        <v>279</v>
      </c>
    </row>
    <row r="29" spans="1:105" ht="12" customHeight="1" x14ac:dyDescent="0.3">
      <c r="A29" s="60" t="s">
        <v>183</v>
      </c>
      <c r="B29" s="264">
        <v>0</v>
      </c>
      <c r="C29" s="264">
        <v>0</v>
      </c>
      <c r="D29" s="264">
        <v>0</v>
      </c>
      <c r="E29" s="264">
        <v>0</v>
      </c>
      <c r="F29" s="264">
        <v>0</v>
      </c>
      <c r="G29" s="264">
        <v>0</v>
      </c>
      <c r="H29" s="264">
        <v>0</v>
      </c>
      <c r="I29" s="264">
        <v>0</v>
      </c>
      <c r="J29" s="264">
        <v>0</v>
      </c>
      <c r="K29" s="264">
        <v>0</v>
      </c>
      <c r="L29" s="264">
        <v>0</v>
      </c>
      <c r="M29" s="264">
        <v>0</v>
      </c>
      <c r="N29" s="264">
        <v>0</v>
      </c>
      <c r="O29" s="264">
        <v>0</v>
      </c>
      <c r="P29" s="264">
        <v>0</v>
      </c>
      <c r="Q29" s="264">
        <v>0</v>
      </c>
      <c r="R29" s="264">
        <v>0</v>
      </c>
      <c r="S29" s="264">
        <v>0</v>
      </c>
      <c r="T29" s="264">
        <v>0</v>
      </c>
      <c r="U29" s="264">
        <v>0</v>
      </c>
      <c r="V29" s="264">
        <v>0</v>
      </c>
      <c r="W29" s="264">
        <v>0</v>
      </c>
      <c r="DA29" s="72" t="s">
        <v>280</v>
      </c>
    </row>
    <row r="30" spans="1:105" ht="12" customHeight="1" x14ac:dyDescent="0.3">
      <c r="A30" s="59" t="s">
        <v>33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281</v>
      </c>
    </row>
    <row r="31" spans="1:105" ht="12" customHeight="1" x14ac:dyDescent="0.3">
      <c r="A31" s="59" t="s">
        <v>160</v>
      </c>
      <c r="B31" s="232">
        <v>0</v>
      </c>
      <c r="C31" s="232">
        <v>0</v>
      </c>
      <c r="D31" s="232">
        <v>0</v>
      </c>
      <c r="E31" s="232">
        <v>0</v>
      </c>
      <c r="F31" s="232">
        <v>0</v>
      </c>
      <c r="G31" s="232">
        <v>0</v>
      </c>
      <c r="H31" s="232">
        <v>0</v>
      </c>
      <c r="I31" s="232">
        <v>0</v>
      </c>
      <c r="J31" s="232">
        <v>0</v>
      </c>
      <c r="K31" s="232">
        <v>0</v>
      </c>
      <c r="L31" s="232">
        <v>0</v>
      </c>
      <c r="M31" s="232">
        <v>0</v>
      </c>
      <c r="N31" s="232">
        <v>0</v>
      </c>
      <c r="O31" s="232">
        <v>0</v>
      </c>
      <c r="P31" s="232">
        <v>0</v>
      </c>
      <c r="Q31" s="232">
        <v>0</v>
      </c>
      <c r="R31" s="232">
        <v>0</v>
      </c>
      <c r="S31" s="232">
        <v>0</v>
      </c>
      <c r="T31" s="232">
        <v>0</v>
      </c>
      <c r="U31" s="232">
        <v>0</v>
      </c>
      <c r="V31" s="232">
        <v>0</v>
      </c>
      <c r="W31" s="232">
        <v>0</v>
      </c>
      <c r="DA31" s="71" t="s">
        <v>282</v>
      </c>
    </row>
    <row r="32" spans="1:105" ht="12" customHeight="1" x14ac:dyDescent="0.3">
      <c r="A32" s="59" t="s">
        <v>70</v>
      </c>
      <c r="B32" s="232">
        <v>0</v>
      </c>
      <c r="C32" s="232">
        <v>0</v>
      </c>
      <c r="D32" s="232">
        <v>0</v>
      </c>
      <c r="E32" s="232">
        <v>0</v>
      </c>
      <c r="F32" s="232">
        <v>0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283</v>
      </c>
    </row>
    <row r="33" spans="1:105" ht="12" customHeight="1" x14ac:dyDescent="0.3">
      <c r="A33" s="59" t="s">
        <v>162</v>
      </c>
      <c r="B33" s="232">
        <v>0</v>
      </c>
      <c r="C33" s="232">
        <v>0</v>
      </c>
      <c r="D33" s="232">
        <v>0</v>
      </c>
      <c r="E33" s="232">
        <v>0</v>
      </c>
      <c r="F33" s="232">
        <v>0</v>
      </c>
      <c r="G33" s="232">
        <v>0</v>
      </c>
      <c r="H33" s="232">
        <v>0</v>
      </c>
      <c r="I33" s="232">
        <v>0</v>
      </c>
      <c r="J33" s="232">
        <v>0</v>
      </c>
      <c r="K33" s="232">
        <v>0</v>
      </c>
      <c r="L33" s="232">
        <v>0</v>
      </c>
      <c r="M33" s="232">
        <v>0</v>
      </c>
      <c r="N33" s="232">
        <v>0</v>
      </c>
      <c r="O33" s="232">
        <v>0</v>
      </c>
      <c r="P33" s="232">
        <v>0</v>
      </c>
      <c r="Q33" s="232">
        <v>0</v>
      </c>
      <c r="R33" s="232">
        <v>0</v>
      </c>
      <c r="S33" s="232">
        <v>0</v>
      </c>
      <c r="T33" s="232">
        <v>0</v>
      </c>
      <c r="U33" s="232">
        <v>0</v>
      </c>
      <c r="V33" s="232">
        <v>0</v>
      </c>
      <c r="W33" s="232">
        <v>0</v>
      </c>
      <c r="DA33" s="71" t="s">
        <v>284</v>
      </c>
    </row>
    <row r="34" spans="1:105" ht="12" customHeight="1" x14ac:dyDescent="0.3">
      <c r="A34" s="60" t="s">
        <v>189</v>
      </c>
      <c r="B34" s="264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285</v>
      </c>
    </row>
    <row r="35" spans="1:105" ht="12" customHeight="1" x14ac:dyDescent="0.3">
      <c r="A35" s="57" t="s">
        <v>191</v>
      </c>
      <c r="B35" s="263">
        <f t="shared" ref="B35:W35" si="0">B36+B40+B51</f>
        <v>0</v>
      </c>
      <c r="C35" s="263">
        <f t="shared" si="0"/>
        <v>0</v>
      </c>
      <c r="D35" s="263">
        <f t="shared" si="0"/>
        <v>0</v>
      </c>
      <c r="E35" s="263">
        <f t="shared" si="0"/>
        <v>0</v>
      </c>
      <c r="F35" s="263">
        <f t="shared" si="0"/>
        <v>0</v>
      </c>
      <c r="G35" s="263">
        <f t="shared" si="0"/>
        <v>0</v>
      </c>
      <c r="H35" s="263">
        <f t="shared" si="0"/>
        <v>0</v>
      </c>
      <c r="I35" s="263">
        <f t="shared" si="0"/>
        <v>0</v>
      </c>
      <c r="J35" s="263">
        <f t="shared" si="0"/>
        <v>0</v>
      </c>
      <c r="K35" s="263">
        <f t="shared" si="0"/>
        <v>0</v>
      </c>
      <c r="L35" s="263">
        <f t="shared" si="0"/>
        <v>0</v>
      </c>
      <c r="M35" s="263">
        <f t="shared" si="0"/>
        <v>0</v>
      </c>
      <c r="N35" s="263">
        <f t="shared" si="0"/>
        <v>0</v>
      </c>
      <c r="O35" s="263">
        <f t="shared" si="0"/>
        <v>0</v>
      </c>
      <c r="P35" s="263">
        <f t="shared" si="0"/>
        <v>0</v>
      </c>
      <c r="Q35" s="263">
        <f t="shared" si="0"/>
        <v>0</v>
      </c>
      <c r="R35" s="263">
        <f t="shared" si="0"/>
        <v>0</v>
      </c>
      <c r="S35" s="263">
        <f t="shared" si="0"/>
        <v>0</v>
      </c>
      <c r="T35" s="263">
        <f t="shared" si="0"/>
        <v>0</v>
      </c>
      <c r="U35" s="263">
        <f t="shared" si="0"/>
        <v>0</v>
      </c>
      <c r="V35" s="263">
        <f t="shared" si="0"/>
        <v>0</v>
      </c>
      <c r="W35" s="263">
        <f t="shared" si="0"/>
        <v>0</v>
      </c>
      <c r="DA35" s="70"/>
    </row>
    <row r="36" spans="1:105" ht="12" customHeight="1" x14ac:dyDescent="0.3">
      <c r="A36" s="60" t="s">
        <v>192</v>
      </c>
      <c r="B36" s="264">
        <v>0</v>
      </c>
      <c r="C36" s="264">
        <v>0</v>
      </c>
      <c r="D36" s="264">
        <v>0</v>
      </c>
      <c r="E36" s="264">
        <v>0</v>
      </c>
      <c r="F36" s="264">
        <v>0</v>
      </c>
      <c r="G36" s="264">
        <v>0</v>
      </c>
      <c r="H36" s="264">
        <v>0</v>
      </c>
      <c r="I36" s="264">
        <v>0</v>
      </c>
      <c r="J36" s="264">
        <v>0</v>
      </c>
      <c r="K36" s="264">
        <v>0</v>
      </c>
      <c r="L36" s="264">
        <v>0</v>
      </c>
      <c r="M36" s="264">
        <v>0</v>
      </c>
      <c r="N36" s="264">
        <v>0</v>
      </c>
      <c r="O36" s="264">
        <v>0</v>
      </c>
      <c r="P36" s="264">
        <v>0</v>
      </c>
      <c r="Q36" s="264">
        <v>0</v>
      </c>
      <c r="R36" s="264">
        <v>0</v>
      </c>
      <c r="S36" s="264">
        <v>0</v>
      </c>
      <c r="T36" s="264">
        <v>0</v>
      </c>
      <c r="U36" s="264">
        <v>0</v>
      </c>
      <c r="V36" s="264">
        <v>0</v>
      </c>
      <c r="W36" s="264">
        <v>0</v>
      </c>
      <c r="DA36" s="72" t="s">
        <v>286</v>
      </c>
    </row>
    <row r="37" spans="1:105" ht="12" customHeight="1" x14ac:dyDescent="0.3">
      <c r="A37" s="59" t="s">
        <v>33</v>
      </c>
      <c r="B37" s="232">
        <v>0</v>
      </c>
      <c r="C37" s="232">
        <v>0</v>
      </c>
      <c r="D37" s="232">
        <v>0</v>
      </c>
      <c r="E37" s="232">
        <v>0</v>
      </c>
      <c r="F37" s="232">
        <v>0</v>
      </c>
      <c r="G37" s="232">
        <v>0</v>
      </c>
      <c r="H37" s="232">
        <v>0</v>
      </c>
      <c r="I37" s="232">
        <v>0</v>
      </c>
      <c r="J37" s="232">
        <v>0</v>
      </c>
      <c r="K37" s="232">
        <v>0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0</v>
      </c>
      <c r="T37" s="232">
        <v>0</v>
      </c>
      <c r="U37" s="232">
        <v>0</v>
      </c>
      <c r="V37" s="232">
        <v>0</v>
      </c>
      <c r="W37" s="232">
        <v>0</v>
      </c>
      <c r="DA37" s="71" t="s">
        <v>287</v>
      </c>
    </row>
    <row r="38" spans="1:105" ht="12" customHeight="1" x14ac:dyDescent="0.3">
      <c r="A38" s="59" t="s">
        <v>160</v>
      </c>
      <c r="B38" s="232">
        <v>0</v>
      </c>
      <c r="C38" s="232">
        <v>0</v>
      </c>
      <c r="D38" s="232">
        <v>0</v>
      </c>
      <c r="E38" s="232">
        <v>0</v>
      </c>
      <c r="F38" s="232">
        <v>0</v>
      </c>
      <c r="G38" s="232">
        <v>0</v>
      </c>
      <c r="H38" s="232">
        <v>0</v>
      </c>
      <c r="I38" s="232">
        <v>0</v>
      </c>
      <c r="J38" s="232">
        <v>0</v>
      </c>
      <c r="K38" s="232">
        <v>0</v>
      </c>
      <c r="L38" s="232">
        <v>0</v>
      </c>
      <c r="M38" s="232">
        <v>0</v>
      </c>
      <c r="N38" s="232">
        <v>0</v>
      </c>
      <c r="O38" s="232">
        <v>0</v>
      </c>
      <c r="P38" s="232">
        <v>0</v>
      </c>
      <c r="Q38" s="232">
        <v>0</v>
      </c>
      <c r="R38" s="232">
        <v>0</v>
      </c>
      <c r="S38" s="232">
        <v>0</v>
      </c>
      <c r="T38" s="232">
        <v>0</v>
      </c>
      <c r="U38" s="232">
        <v>0</v>
      </c>
      <c r="V38" s="232">
        <v>0</v>
      </c>
      <c r="W38" s="232">
        <v>0</v>
      </c>
      <c r="DA38" s="71" t="s">
        <v>288</v>
      </c>
    </row>
    <row r="39" spans="1:105" ht="12" customHeight="1" x14ac:dyDescent="0.3">
      <c r="A39" s="59" t="s">
        <v>162</v>
      </c>
      <c r="B39" s="232">
        <v>0</v>
      </c>
      <c r="C39" s="232">
        <v>0</v>
      </c>
      <c r="D39" s="232">
        <v>0</v>
      </c>
      <c r="E39" s="232">
        <v>0</v>
      </c>
      <c r="F39" s="232">
        <v>0</v>
      </c>
      <c r="G39" s="232">
        <v>0</v>
      </c>
      <c r="H39" s="232">
        <v>0</v>
      </c>
      <c r="I39" s="232">
        <v>0</v>
      </c>
      <c r="J39" s="232">
        <v>0</v>
      </c>
      <c r="K39" s="232">
        <v>0</v>
      </c>
      <c r="L39" s="232">
        <v>0</v>
      </c>
      <c r="M39" s="232">
        <v>0</v>
      </c>
      <c r="N39" s="232">
        <v>0</v>
      </c>
      <c r="O39" s="232">
        <v>0</v>
      </c>
      <c r="P39" s="232">
        <v>0</v>
      </c>
      <c r="Q39" s="232">
        <v>0</v>
      </c>
      <c r="R39" s="232">
        <v>0</v>
      </c>
      <c r="S39" s="232">
        <v>0</v>
      </c>
      <c r="T39" s="232">
        <v>0</v>
      </c>
      <c r="U39" s="232">
        <v>0</v>
      </c>
      <c r="V39" s="232">
        <v>0</v>
      </c>
      <c r="W39" s="232">
        <v>0</v>
      </c>
      <c r="DA39" s="71" t="s">
        <v>289</v>
      </c>
    </row>
    <row r="40" spans="1:105" ht="12" customHeight="1" x14ac:dyDescent="0.3">
      <c r="A40" s="60" t="s">
        <v>197</v>
      </c>
      <c r="B40" s="264">
        <v>0</v>
      </c>
      <c r="C40" s="264">
        <v>0</v>
      </c>
      <c r="D40" s="264">
        <v>0</v>
      </c>
      <c r="E40" s="264">
        <v>0</v>
      </c>
      <c r="F40" s="264">
        <v>0</v>
      </c>
      <c r="G40" s="264">
        <v>0</v>
      </c>
      <c r="H40" s="264">
        <v>0</v>
      </c>
      <c r="I40" s="264">
        <v>0</v>
      </c>
      <c r="J40" s="264">
        <v>0</v>
      </c>
      <c r="K40" s="264">
        <v>0</v>
      </c>
      <c r="L40" s="264">
        <v>0</v>
      </c>
      <c r="M40" s="264">
        <v>0</v>
      </c>
      <c r="N40" s="264">
        <v>0</v>
      </c>
      <c r="O40" s="264">
        <v>0</v>
      </c>
      <c r="P40" s="264">
        <v>0</v>
      </c>
      <c r="Q40" s="264">
        <v>0</v>
      </c>
      <c r="R40" s="264">
        <v>0</v>
      </c>
      <c r="S40" s="264">
        <v>0</v>
      </c>
      <c r="T40" s="264">
        <v>0</v>
      </c>
      <c r="U40" s="264">
        <v>0</v>
      </c>
      <c r="V40" s="264">
        <v>0</v>
      </c>
      <c r="W40" s="264">
        <v>0</v>
      </c>
      <c r="DA40" s="72" t="s">
        <v>290</v>
      </c>
    </row>
    <row r="41" spans="1:105" ht="12" customHeight="1" x14ac:dyDescent="0.3">
      <c r="A41" s="64" t="s">
        <v>30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291</v>
      </c>
    </row>
    <row r="42" spans="1:105" ht="12" customHeight="1" x14ac:dyDescent="0.3">
      <c r="A42" s="64" t="s">
        <v>32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292</v>
      </c>
    </row>
    <row r="43" spans="1:105" ht="12" customHeight="1" x14ac:dyDescent="0.3">
      <c r="A43" s="64" t="s">
        <v>33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293</v>
      </c>
    </row>
    <row r="44" spans="1:105" ht="12" customHeight="1" x14ac:dyDescent="0.3">
      <c r="A44" s="64" t="s">
        <v>160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294</v>
      </c>
    </row>
    <row r="45" spans="1:105" ht="12" customHeight="1" x14ac:dyDescent="0.3">
      <c r="A45" s="64" t="s">
        <v>70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295</v>
      </c>
    </row>
    <row r="46" spans="1:105" ht="12" customHeight="1" x14ac:dyDescent="0.3">
      <c r="A46" s="64" t="s">
        <v>34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296</v>
      </c>
    </row>
    <row r="47" spans="1:105" ht="12" customHeight="1" x14ac:dyDescent="0.3">
      <c r="A47" s="64" t="s">
        <v>162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297</v>
      </c>
    </row>
    <row r="48" spans="1:105" ht="12" customHeight="1" x14ac:dyDescent="0.3">
      <c r="A48" s="64" t="s">
        <v>36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298</v>
      </c>
    </row>
    <row r="49" spans="1:105" ht="12" customHeight="1" x14ac:dyDescent="0.3">
      <c r="A49" s="64" t="s">
        <v>73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299</v>
      </c>
    </row>
    <row r="50" spans="1:105" ht="12" customHeight="1" x14ac:dyDescent="0.3">
      <c r="A50" s="64" t="s">
        <v>79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300</v>
      </c>
    </row>
    <row r="51" spans="1:105" ht="12" customHeight="1" x14ac:dyDescent="0.3">
      <c r="A51" s="61" t="s">
        <v>209</v>
      </c>
      <c r="B51" s="265">
        <v>0</v>
      </c>
      <c r="C51" s="265">
        <v>0</v>
      </c>
      <c r="D51" s="265">
        <v>0</v>
      </c>
      <c r="E51" s="265">
        <v>0</v>
      </c>
      <c r="F51" s="265">
        <v>0</v>
      </c>
      <c r="G51" s="265">
        <v>0</v>
      </c>
      <c r="H51" s="265">
        <v>0</v>
      </c>
      <c r="I51" s="265">
        <v>0</v>
      </c>
      <c r="J51" s="265">
        <v>0</v>
      </c>
      <c r="K51" s="265">
        <v>0</v>
      </c>
      <c r="L51" s="265">
        <v>0</v>
      </c>
      <c r="M51" s="265">
        <v>0</v>
      </c>
      <c r="N51" s="265">
        <v>0</v>
      </c>
      <c r="O51" s="265">
        <v>0</v>
      </c>
      <c r="P51" s="265">
        <v>0</v>
      </c>
      <c r="Q51" s="265">
        <v>0</v>
      </c>
      <c r="R51" s="265">
        <v>0</v>
      </c>
      <c r="S51" s="265">
        <v>0</v>
      </c>
      <c r="T51" s="265">
        <v>0</v>
      </c>
      <c r="U51" s="265">
        <v>0</v>
      </c>
      <c r="V51" s="265">
        <v>0</v>
      </c>
      <c r="W51" s="265">
        <v>0</v>
      </c>
      <c r="DA51" s="74" t="s">
        <v>301</v>
      </c>
    </row>
    <row r="52" spans="1:105" ht="12" hidden="1" customHeight="1" x14ac:dyDescent="0.3">
      <c r="A52" s="53"/>
      <c r="B52" s="266"/>
      <c r="C52" s="266"/>
      <c r="D52" s="266"/>
      <c r="E52" s="266"/>
      <c r="F52" s="266"/>
      <c r="G52" s="266"/>
      <c r="H52" s="266"/>
      <c r="I52" s="266"/>
      <c r="J52" s="266"/>
      <c r="K52" s="266"/>
      <c r="L52" s="266"/>
      <c r="M52" s="266"/>
      <c r="N52" s="266"/>
      <c r="O52" s="266"/>
      <c r="P52" s="266"/>
      <c r="Q52" s="266"/>
      <c r="R52" s="266"/>
      <c r="S52" s="266"/>
      <c r="T52" s="266"/>
      <c r="U52" s="266"/>
      <c r="V52" s="266"/>
      <c r="W52" s="266"/>
      <c r="DA52" s="75"/>
    </row>
    <row r="54" spans="1:105" ht="15" customHeight="1" x14ac:dyDescent="0.3">
      <c r="A54" s="34" t="s">
        <v>42</v>
      </c>
      <c r="B54" s="225">
        <v>75.019276254906643</v>
      </c>
      <c r="C54" s="225">
        <v>77.393449226099079</v>
      </c>
      <c r="D54" s="225">
        <v>52.575013970794757</v>
      </c>
      <c r="E54" s="225">
        <v>48.884975907757713</v>
      </c>
      <c r="F54" s="225">
        <v>49.002340880976313</v>
      </c>
      <c r="G54" s="225">
        <v>50.184470809091067</v>
      </c>
      <c r="H54" s="225">
        <v>49.35796230426763</v>
      </c>
      <c r="I54" s="225">
        <v>47.768598369619333</v>
      </c>
      <c r="J54" s="225">
        <v>43.893382651327329</v>
      </c>
      <c r="K54" s="225">
        <v>23.4099224693278</v>
      </c>
      <c r="L54" s="225">
        <v>24.93331245356072</v>
      </c>
      <c r="M54" s="225">
        <v>28.840661320516968</v>
      </c>
      <c r="N54" s="225">
        <v>37.520291620157963</v>
      </c>
      <c r="O54" s="225">
        <v>37.873957680348568</v>
      </c>
      <c r="P54" s="225">
        <v>40.551078094715351</v>
      </c>
      <c r="Q54" s="225">
        <v>39.440351617465623</v>
      </c>
      <c r="R54" s="225">
        <v>42.655184402936428</v>
      </c>
      <c r="S54" s="225">
        <v>44.639920584623702</v>
      </c>
      <c r="T54" s="225">
        <v>47.451645219961222</v>
      </c>
      <c r="U54" s="225">
        <v>44.20359415225262</v>
      </c>
      <c r="V54" s="225">
        <v>44.172917534256428</v>
      </c>
      <c r="W54" s="225">
        <v>46.018173267823776</v>
      </c>
      <c r="DA54" s="89" t="s">
        <v>302</v>
      </c>
    </row>
    <row r="55" spans="1:105" ht="12" customHeight="1" x14ac:dyDescent="0.3">
      <c r="A55" s="55" t="s">
        <v>92</v>
      </c>
      <c r="B55" s="261">
        <v>0.15837606071313429</v>
      </c>
      <c r="C55" s="261">
        <v>0.16138784906829959</v>
      </c>
      <c r="D55" s="261">
        <v>0.1101496564765857</v>
      </c>
      <c r="E55" s="261">
        <v>9.2327655120435795E-2</v>
      </c>
      <c r="F55" s="261">
        <v>9.4988016674468129E-2</v>
      </c>
      <c r="G55" s="261">
        <v>0.10154705860009181</v>
      </c>
      <c r="H55" s="261">
        <v>9.4923937801934366E-2</v>
      </c>
      <c r="I55" s="261">
        <v>8.5839061367185041E-2</v>
      </c>
      <c r="J55" s="261">
        <v>7.887905836819549E-2</v>
      </c>
      <c r="K55" s="261">
        <v>4.2519360083017932E-2</v>
      </c>
      <c r="L55" s="261">
        <v>4.4785717059671083E-2</v>
      </c>
      <c r="M55" s="261">
        <v>5.2347452001581869E-2</v>
      </c>
      <c r="N55" s="261">
        <v>7.2688341813360688E-2</v>
      </c>
      <c r="O55" s="261">
        <v>7.2528957744376718E-2</v>
      </c>
      <c r="P55" s="261">
        <v>7.9607376572072466E-2</v>
      </c>
      <c r="Q55" s="261">
        <v>7.8570252301067789E-2</v>
      </c>
      <c r="R55" s="261">
        <v>8.1662719435217315E-2</v>
      </c>
      <c r="S55" s="261">
        <v>8.3724367257895699E-2</v>
      </c>
      <c r="T55" s="261">
        <v>9.0294941717375982E-2</v>
      </c>
      <c r="U55" s="261">
        <v>8.238835257695272E-2</v>
      </c>
      <c r="V55" s="261">
        <v>8.0442491115407466E-2</v>
      </c>
      <c r="W55" s="261">
        <v>8.5097164063271669E-2</v>
      </c>
      <c r="DA55" s="67" t="s">
        <v>303</v>
      </c>
    </row>
    <row r="56" spans="1:105" ht="12" customHeight="1" x14ac:dyDescent="0.3">
      <c r="A56" s="202" t="s">
        <v>93</v>
      </c>
      <c r="B56" s="226">
        <v>3.0367929348691751E-2</v>
      </c>
      <c r="C56" s="226">
        <v>3.094542682887302E-2</v>
      </c>
      <c r="D56" s="226">
        <v>2.1120723489406849E-2</v>
      </c>
      <c r="E56" s="226">
        <v>1.7703431282498419E-2</v>
      </c>
      <c r="F56" s="226">
        <v>1.8213544183091169E-2</v>
      </c>
      <c r="G56" s="226">
        <v>1.9471212298433589E-2</v>
      </c>
      <c r="H56" s="226">
        <v>1.8201257334529038E-2</v>
      </c>
      <c r="I56" s="226">
        <v>1.645927130160341E-2</v>
      </c>
      <c r="J56" s="226">
        <v>1.5124720622742709E-2</v>
      </c>
      <c r="K56" s="226">
        <v>8.1529046570457467E-3</v>
      </c>
      <c r="L56" s="226">
        <v>8.5874688723445378E-3</v>
      </c>
      <c r="M56" s="226">
        <v>1.003739906656383E-2</v>
      </c>
      <c r="N56" s="226">
        <v>1.393767731513372E-2</v>
      </c>
      <c r="O56" s="226">
        <v>1.390711610452893E-2</v>
      </c>
      <c r="P56" s="226">
        <v>1.526437250989731E-2</v>
      </c>
      <c r="Q56" s="226">
        <v>1.506550838582536E-2</v>
      </c>
      <c r="R56" s="226">
        <v>1.5658475675326921E-2</v>
      </c>
      <c r="S56" s="226">
        <v>1.6053787789664611E-2</v>
      </c>
      <c r="T56" s="226">
        <v>1.7313667218836881E-2</v>
      </c>
      <c r="U56" s="226">
        <v>1.5797612713349389E-2</v>
      </c>
      <c r="V56" s="226">
        <v>1.554948072789842E-2</v>
      </c>
      <c r="W56" s="226">
        <v>1.6317015680344878E-2</v>
      </c>
      <c r="DA56" s="174" t="s">
        <v>304</v>
      </c>
    </row>
    <row r="57" spans="1:105" ht="12" customHeight="1" x14ac:dyDescent="0.3">
      <c r="A57" s="202" t="s">
        <v>94</v>
      </c>
      <c r="B57" s="226">
        <v>4.2009654998398762</v>
      </c>
      <c r="C57" s="226">
        <v>4.2808539559354344</v>
      </c>
      <c r="D57" s="226">
        <v>2.921747798207329</v>
      </c>
      <c r="E57" s="226">
        <v>2.4490146559750809</v>
      </c>
      <c r="F57" s="226">
        <v>2.5195814263270311</v>
      </c>
      <c r="G57" s="226">
        <v>2.6935616902474542</v>
      </c>
      <c r="H57" s="226">
        <v>2.517881717851072</v>
      </c>
      <c r="I57" s="226">
        <v>2.276903047837183</v>
      </c>
      <c r="J57" s="226">
        <v>2.0922871889385508</v>
      </c>
      <c r="K57" s="226">
        <v>1.1278368964332599</v>
      </c>
      <c r="L57" s="226">
        <v>1.1879525946415039</v>
      </c>
      <c r="M57" s="226">
        <v>1.388529547161113</v>
      </c>
      <c r="N57" s="226">
        <v>1.92807684964204</v>
      </c>
      <c r="O57" s="226">
        <v>1.9238491464651171</v>
      </c>
      <c r="P57" s="226">
        <v>2.111606015493622</v>
      </c>
      <c r="Q57" s="226">
        <v>2.084096029060579</v>
      </c>
      <c r="R57" s="226">
        <v>2.1596567147982491</v>
      </c>
      <c r="S57" s="226">
        <v>2.2208102459589352</v>
      </c>
      <c r="T57" s="226">
        <v>2.395096413288242</v>
      </c>
      <c r="U57" s="226">
        <v>2.1853721149898431</v>
      </c>
      <c r="V57" s="226">
        <v>2.1253454766432638</v>
      </c>
      <c r="W57" s="226">
        <v>2.2572240321820991</v>
      </c>
      <c r="DA57" s="174" t="s">
        <v>305</v>
      </c>
    </row>
    <row r="58" spans="1:105" ht="12" customHeight="1" x14ac:dyDescent="0.3">
      <c r="A58" s="202" t="s">
        <v>95</v>
      </c>
      <c r="B58" s="226">
        <v>7.2432205218242091E-2</v>
      </c>
      <c r="C58" s="226">
        <v>7.3809625967520429E-2</v>
      </c>
      <c r="D58" s="226">
        <v>5.0376189979129002E-2</v>
      </c>
      <c r="E58" s="226">
        <v>4.2225419882841432E-2</v>
      </c>
      <c r="F58" s="226">
        <v>4.3442117994719698E-2</v>
      </c>
      <c r="G58" s="226">
        <v>4.6441850837250387E-2</v>
      </c>
      <c r="H58" s="226">
        <v>4.3412811961821687E-2</v>
      </c>
      <c r="I58" s="226">
        <v>3.925790602880929E-2</v>
      </c>
      <c r="J58" s="226">
        <v>3.6074796389180618E-2</v>
      </c>
      <c r="K58" s="226">
        <v>1.944593773461669E-2</v>
      </c>
      <c r="L58" s="226">
        <v>2.0482440555128639E-2</v>
      </c>
      <c r="M58" s="226">
        <v>2.3940748172152311E-2</v>
      </c>
      <c r="N58" s="226">
        <v>3.3243514628991118E-2</v>
      </c>
      <c r="O58" s="226">
        <v>3.3170621418103167E-2</v>
      </c>
      <c r="P58" s="226">
        <v>3.6407887724890453E-2</v>
      </c>
      <c r="Q58" s="226">
        <v>3.5933566052183251E-2</v>
      </c>
      <c r="R58" s="226">
        <v>3.7347884687732008E-2</v>
      </c>
      <c r="S58" s="226">
        <v>3.8290765180576579E-2</v>
      </c>
      <c r="T58" s="226">
        <v>4.1295772348376072E-2</v>
      </c>
      <c r="U58" s="226">
        <v>3.7679748028685643E-2</v>
      </c>
      <c r="V58" s="226">
        <v>3.7087914891660488E-2</v>
      </c>
      <c r="W58" s="226">
        <v>3.8918604384823793E-2</v>
      </c>
      <c r="DA58" s="174" t="s">
        <v>306</v>
      </c>
    </row>
    <row r="59" spans="1:105" ht="12" customHeight="1" x14ac:dyDescent="0.3">
      <c r="A59" s="56" t="s">
        <v>96</v>
      </c>
      <c r="B59" s="262">
        <v>0.94786478954250764</v>
      </c>
      <c r="C59" s="262">
        <v>0.97952138817980827</v>
      </c>
      <c r="D59" s="262">
        <v>0.71290828138718709</v>
      </c>
      <c r="E59" s="262">
        <v>0.69012926852160128</v>
      </c>
      <c r="F59" s="262">
        <v>0.68165119037102129</v>
      </c>
      <c r="G59" s="262">
        <v>0.73988647432456733</v>
      </c>
      <c r="H59" s="262">
        <v>0.80879341536903682</v>
      </c>
      <c r="I59" s="262">
        <v>0.8502740609219972</v>
      </c>
      <c r="J59" s="262">
        <v>0.86467964093490357</v>
      </c>
      <c r="K59" s="262">
        <v>0.55135089402554294</v>
      </c>
      <c r="L59" s="262">
        <v>0.60485744045903722</v>
      </c>
      <c r="M59" s="262">
        <v>0.73312659274256686</v>
      </c>
      <c r="N59" s="262">
        <v>1.0366872256401001</v>
      </c>
      <c r="O59" s="262">
        <v>1.1617098025984991</v>
      </c>
      <c r="P59" s="262">
        <v>1.3139233649816211</v>
      </c>
      <c r="Q59" s="262">
        <v>1.344083569023593</v>
      </c>
      <c r="R59" s="262">
        <v>1.5032869993542211</v>
      </c>
      <c r="S59" s="262">
        <v>1.529613970227039</v>
      </c>
      <c r="T59" s="262">
        <v>1.7172833188051551</v>
      </c>
      <c r="U59" s="262">
        <v>1.761257265903784</v>
      </c>
      <c r="V59" s="262">
        <v>1.889613713560093</v>
      </c>
      <c r="W59" s="262">
        <v>2.0095288474011381</v>
      </c>
      <c r="DA59" s="68" t="s">
        <v>307</v>
      </c>
    </row>
    <row r="60" spans="1:105" ht="12" customHeight="1" x14ac:dyDescent="0.3">
      <c r="A60" s="37" t="s">
        <v>160</v>
      </c>
      <c r="B60" s="228">
        <v>5.4452480125773443E-3</v>
      </c>
      <c r="C60" s="228">
        <v>5.5788217482898557E-3</v>
      </c>
      <c r="D60" s="228">
        <v>5.2415790915388881E-3</v>
      </c>
      <c r="E60" s="228">
        <v>7.8030119799602704E-3</v>
      </c>
      <c r="F60" s="228">
        <v>7.7513956004904546E-3</v>
      </c>
      <c r="G60" s="228">
        <v>2.9383036427394682E-3</v>
      </c>
      <c r="H60" s="228">
        <v>2.86496203908516E-3</v>
      </c>
      <c r="I60" s="228">
        <v>3.8416935590345281E-3</v>
      </c>
      <c r="J60" s="228">
        <v>1.6897200590741219E-3</v>
      </c>
      <c r="K60" s="228">
        <v>7.076094024496656E-4</v>
      </c>
      <c r="L60" s="228">
        <v>6.9245856582567317E-4</v>
      </c>
      <c r="M60" s="228">
        <v>6.4142091165874E-4</v>
      </c>
      <c r="N60" s="228">
        <v>5.3796708578597553E-4</v>
      </c>
      <c r="O60" s="228">
        <v>4.9335849313329391E-4</v>
      </c>
      <c r="P60" s="228">
        <v>4.5813438046657471E-4</v>
      </c>
      <c r="Q60" s="228">
        <v>4.767840811051101E-4</v>
      </c>
      <c r="R60" s="228">
        <v>5.2080803866093523E-4</v>
      </c>
      <c r="S60" s="228">
        <v>4.8580474826793421E-4</v>
      </c>
      <c r="T60" s="228">
        <v>6.4679820465635032E-4</v>
      </c>
      <c r="U60" s="228">
        <v>4.9775528392559712E-4</v>
      </c>
      <c r="V60" s="228">
        <v>4.1159439210402919E-4</v>
      </c>
      <c r="W60" s="228">
        <v>7.9758940194293697E-4</v>
      </c>
      <c r="DA60" s="69" t="s">
        <v>308</v>
      </c>
    </row>
    <row r="61" spans="1:105" ht="12" customHeight="1" x14ac:dyDescent="0.3">
      <c r="A61" s="37" t="s">
        <v>162</v>
      </c>
      <c r="B61" s="228">
        <v>3.1633976003824338E-2</v>
      </c>
      <c r="C61" s="228">
        <v>3.4944310643733337E-2</v>
      </c>
      <c r="D61" s="228">
        <v>1.8644134988268841E-2</v>
      </c>
      <c r="E61" s="228">
        <v>3.037169379872591E-2</v>
      </c>
      <c r="F61" s="228">
        <v>2.8697037064430529E-2</v>
      </c>
      <c r="G61" s="228">
        <v>2.6807250202672651E-2</v>
      </c>
      <c r="H61" s="228">
        <v>2.963676621783454E-2</v>
      </c>
      <c r="I61" s="228">
        <v>3.307820723491639E-2</v>
      </c>
      <c r="J61" s="228">
        <v>2.8943568298896279E-2</v>
      </c>
      <c r="K61" s="228">
        <v>1.180988418440931E-2</v>
      </c>
      <c r="L61" s="228">
        <v>1.2740726451568591E-2</v>
      </c>
      <c r="M61" s="228">
        <v>1.413243993791794E-2</v>
      </c>
      <c r="N61" s="228">
        <v>1.2990273267517319E-2</v>
      </c>
      <c r="O61" s="228">
        <v>1.283656037867425E-2</v>
      </c>
      <c r="P61" s="228">
        <v>1.2917741579231661E-2</v>
      </c>
      <c r="Q61" s="228">
        <v>1.1579490910134001E-2</v>
      </c>
      <c r="R61" s="228">
        <v>1.298770293760762E-2</v>
      </c>
      <c r="S61" s="228">
        <v>1.508755414059978E-2</v>
      </c>
      <c r="T61" s="228">
        <v>1.4468221717299159E-2</v>
      </c>
      <c r="U61" s="228">
        <v>1.281423775626633E-2</v>
      </c>
      <c r="V61" s="228">
        <v>1.222023993955502E-2</v>
      </c>
      <c r="W61" s="228">
        <v>1.1702308040969689E-2</v>
      </c>
      <c r="DA61" s="69" t="s">
        <v>309</v>
      </c>
    </row>
    <row r="62" spans="1:105" ht="12" customHeight="1" x14ac:dyDescent="0.3">
      <c r="A62" s="37" t="s">
        <v>97</v>
      </c>
      <c r="B62" s="228">
        <v>0</v>
      </c>
      <c r="C62" s="228">
        <v>0</v>
      </c>
      <c r="D62" s="228">
        <v>0</v>
      </c>
      <c r="E62" s="228">
        <v>0</v>
      </c>
      <c r="F62" s="228">
        <v>0</v>
      </c>
      <c r="G62" s="228">
        <v>0</v>
      </c>
      <c r="H62" s="228">
        <v>0</v>
      </c>
      <c r="I62" s="228">
        <v>0</v>
      </c>
      <c r="J62" s="228">
        <v>0</v>
      </c>
      <c r="K62" s="228">
        <v>0</v>
      </c>
      <c r="L62" s="228">
        <v>0</v>
      </c>
      <c r="M62" s="228">
        <v>0</v>
      </c>
      <c r="N62" s="228">
        <v>0</v>
      </c>
      <c r="O62" s="228">
        <v>0</v>
      </c>
      <c r="P62" s="228">
        <v>0</v>
      </c>
      <c r="Q62" s="228">
        <v>0</v>
      </c>
      <c r="R62" s="228">
        <v>0</v>
      </c>
      <c r="S62" s="228">
        <v>0</v>
      </c>
      <c r="T62" s="228">
        <v>0</v>
      </c>
      <c r="U62" s="228">
        <v>0</v>
      </c>
      <c r="V62" s="228">
        <v>0</v>
      </c>
      <c r="W62" s="228">
        <v>0</v>
      </c>
      <c r="DA62" s="69" t="s">
        <v>310</v>
      </c>
    </row>
    <row r="63" spans="1:105" ht="12" customHeight="1" x14ac:dyDescent="0.3">
      <c r="A63" s="37" t="s">
        <v>78</v>
      </c>
      <c r="B63" s="228">
        <v>0.88660252027096231</v>
      </c>
      <c r="C63" s="228">
        <v>0.91522375982486204</v>
      </c>
      <c r="D63" s="228">
        <v>0.67327906744860599</v>
      </c>
      <c r="E63" s="228">
        <v>0.64321740551859774</v>
      </c>
      <c r="F63" s="228">
        <v>0.63548287128292991</v>
      </c>
      <c r="G63" s="228">
        <v>0.69897763377215205</v>
      </c>
      <c r="H63" s="228">
        <v>0.76817898336359935</v>
      </c>
      <c r="I63" s="228">
        <v>0.80777888982857105</v>
      </c>
      <c r="J63" s="228">
        <v>0.82945682923773645</v>
      </c>
      <c r="K63" s="228">
        <v>0.53662213841079531</v>
      </c>
      <c r="L63" s="228">
        <v>0.58923778819057937</v>
      </c>
      <c r="M63" s="228">
        <v>0.71590894809735639</v>
      </c>
      <c r="N63" s="228">
        <v>1.0193499837396109</v>
      </c>
      <c r="O63" s="228">
        <v>1.145121328247827</v>
      </c>
      <c r="P63" s="228">
        <v>1.2970331672792119</v>
      </c>
      <c r="Q63" s="228">
        <v>1.3286364138228219</v>
      </c>
      <c r="R63" s="228">
        <v>1.4866376088125799</v>
      </c>
      <c r="S63" s="228">
        <v>1.5109104493374741</v>
      </c>
      <c r="T63" s="228">
        <v>1.6988720698251969</v>
      </c>
      <c r="U63" s="228">
        <v>1.745346142813794</v>
      </c>
      <c r="V63" s="228">
        <v>1.874675493045278</v>
      </c>
      <c r="W63" s="228">
        <v>1.994603709575506</v>
      </c>
      <c r="DA63" s="69" t="s">
        <v>311</v>
      </c>
    </row>
    <row r="64" spans="1:105" ht="12" customHeight="1" x14ac:dyDescent="0.3">
      <c r="A64" s="37" t="s">
        <v>38</v>
      </c>
      <c r="B64" s="228">
        <v>2.4183045255143601E-2</v>
      </c>
      <c r="C64" s="228">
        <v>2.377449596292305E-2</v>
      </c>
      <c r="D64" s="228">
        <v>1.5743499858773331E-2</v>
      </c>
      <c r="E64" s="228">
        <v>8.7371572243173344E-3</v>
      </c>
      <c r="F64" s="228">
        <v>9.7198864231703309E-3</v>
      </c>
      <c r="G64" s="228">
        <v>1.116328670700318E-2</v>
      </c>
      <c r="H64" s="228">
        <v>8.1127037485178299E-3</v>
      </c>
      <c r="I64" s="228">
        <v>5.5752702994752651E-3</v>
      </c>
      <c r="J64" s="228">
        <v>4.5895233391967088E-3</v>
      </c>
      <c r="K64" s="228">
        <v>2.2112620278887359E-3</v>
      </c>
      <c r="L64" s="228">
        <v>2.1864672510635889E-3</v>
      </c>
      <c r="M64" s="228">
        <v>2.4437837956338511E-3</v>
      </c>
      <c r="N64" s="228">
        <v>3.809001547185335E-3</v>
      </c>
      <c r="O64" s="228">
        <v>3.2585554788649908E-3</v>
      </c>
      <c r="P64" s="228">
        <v>3.514321742710907E-3</v>
      </c>
      <c r="Q64" s="228">
        <v>3.3908802095319328E-3</v>
      </c>
      <c r="R64" s="228">
        <v>3.1408795653723662E-3</v>
      </c>
      <c r="S64" s="228">
        <v>3.1301620006976322E-3</v>
      </c>
      <c r="T64" s="228">
        <v>3.2962290580025068E-3</v>
      </c>
      <c r="U64" s="228">
        <v>2.5991300497979551E-3</v>
      </c>
      <c r="V64" s="228">
        <v>2.306386183155147E-3</v>
      </c>
      <c r="W64" s="228">
        <v>2.4252403827197998E-3</v>
      </c>
      <c r="DA64" s="69" t="s">
        <v>312</v>
      </c>
    </row>
    <row r="65" spans="1:105" ht="12" customHeight="1" x14ac:dyDescent="0.3">
      <c r="A65" s="57" t="s">
        <v>222</v>
      </c>
      <c r="B65" s="263">
        <v>9.3642994091711067</v>
      </c>
      <c r="C65" s="263">
        <v>9.8315025713404598</v>
      </c>
      <c r="D65" s="263">
        <v>6.4411922373684218</v>
      </c>
      <c r="E65" s="263">
        <v>7.0100816841752156</v>
      </c>
      <c r="F65" s="263">
        <v>6.8997485101879494</v>
      </c>
      <c r="G65" s="263">
        <v>6.8917551720672838</v>
      </c>
      <c r="H65" s="263">
        <v>7.2082783637344008</v>
      </c>
      <c r="I65" s="263">
        <v>7.4877291610585903</v>
      </c>
      <c r="J65" s="263">
        <v>6.9014829864251794</v>
      </c>
      <c r="K65" s="263">
        <v>3.5834590086498981</v>
      </c>
      <c r="L65" s="263">
        <v>3.859344116083931</v>
      </c>
      <c r="M65" s="263">
        <v>4.4533020985428484</v>
      </c>
      <c r="N65" s="263">
        <v>5.3527797927128011</v>
      </c>
      <c r="O65" s="263">
        <v>5.5376556840944069</v>
      </c>
      <c r="P65" s="263">
        <v>5.9359870398677064</v>
      </c>
      <c r="Q65" s="263">
        <v>5.7309313765863177</v>
      </c>
      <c r="R65" s="263">
        <v>6.3054632693299322</v>
      </c>
      <c r="S65" s="263">
        <v>6.7356039617445091</v>
      </c>
      <c r="T65" s="263">
        <v>7.0690078806072147</v>
      </c>
      <c r="U65" s="263">
        <v>6.6573768288587472</v>
      </c>
      <c r="V65" s="263">
        <v>6.6865228871864533</v>
      </c>
      <c r="W65" s="263">
        <v>6.8702775367210682</v>
      </c>
      <c r="DA65" s="70" t="s">
        <v>313</v>
      </c>
    </row>
    <row r="66" spans="1:105" ht="12" customHeight="1" x14ac:dyDescent="0.3">
      <c r="A66" s="18" t="s">
        <v>30</v>
      </c>
      <c r="B66" s="232">
        <v>0.21342003870804249</v>
      </c>
      <c r="C66" s="232">
        <v>0.21355901512847139</v>
      </c>
      <c r="D66" s="232">
        <v>0.2156243697667076</v>
      </c>
      <c r="E66" s="232">
        <v>0</v>
      </c>
      <c r="F66" s="232">
        <v>0</v>
      </c>
      <c r="G66" s="232">
        <v>0</v>
      </c>
      <c r="H66" s="232">
        <v>0</v>
      </c>
      <c r="I66" s="232">
        <v>0</v>
      </c>
      <c r="J66" s="232">
        <v>0</v>
      </c>
      <c r="K66" s="232">
        <v>0</v>
      </c>
      <c r="L66" s="232">
        <v>0</v>
      </c>
      <c r="M66" s="232">
        <v>0</v>
      </c>
      <c r="N66" s="232">
        <v>0</v>
      </c>
      <c r="O66" s="232">
        <v>0</v>
      </c>
      <c r="P66" s="232">
        <v>0</v>
      </c>
      <c r="Q66" s="232">
        <v>0</v>
      </c>
      <c r="R66" s="232">
        <v>0</v>
      </c>
      <c r="S66" s="232">
        <v>0</v>
      </c>
      <c r="T66" s="232">
        <v>0</v>
      </c>
      <c r="U66" s="232">
        <v>0</v>
      </c>
      <c r="V66" s="232">
        <v>0</v>
      </c>
      <c r="W66" s="232">
        <v>0</v>
      </c>
      <c r="DA66" s="71" t="s">
        <v>314</v>
      </c>
    </row>
    <row r="67" spans="1:105" ht="12" customHeight="1" x14ac:dyDescent="0.3">
      <c r="A67" s="18" t="s">
        <v>70</v>
      </c>
      <c r="B67" s="232">
        <v>0.18086802947821609</v>
      </c>
      <c r="C67" s="232">
        <v>0.17907178873075419</v>
      </c>
      <c r="D67" s="232">
        <v>0.18884222811317969</v>
      </c>
      <c r="E67" s="232">
        <v>0</v>
      </c>
      <c r="F67" s="232">
        <v>0</v>
      </c>
      <c r="G67" s="232">
        <v>0.16228690185739331</v>
      </c>
      <c r="H67" s="232">
        <v>0.15570034130146401</v>
      </c>
      <c r="I67" s="232">
        <v>0.29769436293456558</v>
      </c>
      <c r="J67" s="232">
        <v>0.143090921145682</v>
      </c>
      <c r="K67" s="232">
        <v>0.14700663043901069</v>
      </c>
      <c r="L67" s="232">
        <v>0.14531704470689061</v>
      </c>
      <c r="M67" s="232">
        <v>0</v>
      </c>
      <c r="N67" s="232">
        <v>0</v>
      </c>
      <c r="O67" s="232">
        <v>0</v>
      </c>
      <c r="P67" s="232">
        <v>0</v>
      </c>
      <c r="Q67" s="232">
        <v>1.4688037947568511E-2</v>
      </c>
      <c r="R67" s="232">
        <v>7.3426234459361053E-3</v>
      </c>
      <c r="S67" s="232">
        <v>7.8585428188479509E-3</v>
      </c>
      <c r="T67" s="232">
        <v>6.3710141783034592E-3</v>
      </c>
      <c r="U67" s="232">
        <v>4.6501651498997978E-3</v>
      </c>
      <c r="V67" s="232">
        <v>3.1780677267893571E-4</v>
      </c>
      <c r="W67" s="232">
        <v>1.5557814486047441E-4</v>
      </c>
      <c r="DA67" s="71" t="s">
        <v>315</v>
      </c>
    </row>
    <row r="68" spans="1:105" ht="12" customHeight="1" x14ac:dyDescent="0.3">
      <c r="A68" s="18" t="s">
        <v>162</v>
      </c>
      <c r="B68" s="232">
        <v>8.9700113409848488</v>
      </c>
      <c r="C68" s="232">
        <v>9.4388717674812348</v>
      </c>
      <c r="D68" s="232">
        <v>6.0367256394885347</v>
      </c>
      <c r="E68" s="232">
        <v>7.0100816841752156</v>
      </c>
      <c r="F68" s="232">
        <v>6.8997485101879494</v>
      </c>
      <c r="G68" s="232">
        <v>6.7294682702098907</v>
      </c>
      <c r="H68" s="232">
        <v>7.0525780224329369</v>
      </c>
      <c r="I68" s="232">
        <v>7.1900347981240236</v>
      </c>
      <c r="J68" s="232">
        <v>6.7583920652794971</v>
      </c>
      <c r="K68" s="232">
        <v>3.4364523782108871</v>
      </c>
      <c r="L68" s="232">
        <v>3.71402707137704</v>
      </c>
      <c r="M68" s="232">
        <v>4.4533020985428484</v>
      </c>
      <c r="N68" s="232">
        <v>5.3527797927128011</v>
      </c>
      <c r="O68" s="232">
        <v>5.5376556840944069</v>
      </c>
      <c r="P68" s="232">
        <v>5.9359870398677064</v>
      </c>
      <c r="Q68" s="232">
        <v>5.7162433386387486</v>
      </c>
      <c r="R68" s="232">
        <v>6.298120645883996</v>
      </c>
      <c r="S68" s="232">
        <v>6.7277454189256609</v>
      </c>
      <c r="T68" s="232">
        <v>7.0626368664289112</v>
      </c>
      <c r="U68" s="232">
        <v>6.6527266637088474</v>
      </c>
      <c r="V68" s="232">
        <v>6.6862050804137736</v>
      </c>
      <c r="W68" s="232">
        <v>6.8701219585762079</v>
      </c>
      <c r="DA68" s="71" t="s">
        <v>316</v>
      </c>
    </row>
    <row r="69" spans="1:105" ht="12" customHeight="1" x14ac:dyDescent="0.3">
      <c r="A69" s="18" t="s">
        <v>36</v>
      </c>
      <c r="B69" s="232">
        <v>0</v>
      </c>
      <c r="C69" s="232">
        <v>0</v>
      </c>
      <c r="D69" s="232">
        <v>0</v>
      </c>
      <c r="E69" s="232">
        <v>0</v>
      </c>
      <c r="F69" s="232">
        <v>0</v>
      </c>
      <c r="G69" s="232">
        <v>0</v>
      </c>
      <c r="H69" s="232">
        <v>0</v>
      </c>
      <c r="I69" s="232">
        <v>0</v>
      </c>
      <c r="J69" s="232">
        <v>0</v>
      </c>
      <c r="K69" s="232">
        <v>0</v>
      </c>
      <c r="L69" s="232">
        <v>0</v>
      </c>
      <c r="M69" s="232">
        <v>0</v>
      </c>
      <c r="N69" s="232">
        <v>0</v>
      </c>
      <c r="O69" s="232">
        <v>0</v>
      </c>
      <c r="P69" s="232">
        <v>0</v>
      </c>
      <c r="Q69" s="232">
        <v>0</v>
      </c>
      <c r="R69" s="232">
        <v>0</v>
      </c>
      <c r="S69" s="232">
        <v>0</v>
      </c>
      <c r="T69" s="232">
        <v>0</v>
      </c>
      <c r="U69" s="232">
        <v>0</v>
      </c>
      <c r="V69" s="232">
        <v>0</v>
      </c>
      <c r="W69" s="232">
        <v>0</v>
      </c>
      <c r="DA69" s="71" t="s">
        <v>317</v>
      </c>
    </row>
    <row r="70" spans="1:105" ht="12" hidden="1" customHeight="1" x14ac:dyDescent="0.3">
      <c r="A70" s="54"/>
      <c r="B70" s="267"/>
      <c r="C70" s="267"/>
      <c r="D70" s="267"/>
      <c r="E70" s="267"/>
      <c r="F70" s="267"/>
      <c r="G70" s="267"/>
      <c r="H70" s="267"/>
      <c r="I70" s="267"/>
      <c r="J70" s="267"/>
      <c r="K70" s="267"/>
      <c r="L70" s="267"/>
      <c r="M70" s="267"/>
      <c r="N70" s="267"/>
      <c r="O70" s="267"/>
      <c r="P70" s="267"/>
      <c r="Q70" s="267"/>
      <c r="R70" s="267"/>
      <c r="S70" s="267"/>
      <c r="T70" s="267"/>
      <c r="U70" s="267"/>
      <c r="V70" s="267"/>
      <c r="W70" s="267"/>
      <c r="DA70" s="173"/>
    </row>
    <row r="71" spans="1:105" ht="12" customHeight="1" x14ac:dyDescent="0.3">
      <c r="A71" s="57" t="s">
        <v>228</v>
      </c>
      <c r="B71" s="263">
        <v>31.162222258210029</v>
      </c>
      <c r="C71" s="263">
        <v>31.754824559945181</v>
      </c>
      <c r="D71" s="263">
        <v>21.67314972561498</v>
      </c>
      <c r="E71" s="263">
        <v>18.166476022242541</v>
      </c>
      <c r="F71" s="263">
        <v>18.68993125695831</v>
      </c>
      <c r="G71" s="263">
        <v>19.980494498441001</v>
      </c>
      <c r="H71" s="263">
        <v>18.677323037894389</v>
      </c>
      <c r="I71" s="263">
        <v>16.889774229234359</v>
      </c>
      <c r="J71" s="263">
        <v>15.52031751086597</v>
      </c>
      <c r="K71" s="263">
        <v>8.366149171899341</v>
      </c>
      <c r="L71" s="263">
        <v>8.8120796964047585</v>
      </c>
      <c r="M71" s="263">
        <v>10.299933756269979</v>
      </c>
      <c r="N71" s="263">
        <v>14.30222631481854</v>
      </c>
      <c r="O71" s="263">
        <v>14.270865755907479</v>
      </c>
      <c r="P71" s="263">
        <v>15.66362208380281</v>
      </c>
      <c r="Q71" s="263">
        <v>15.45955653944651</v>
      </c>
      <c r="R71" s="263">
        <v>16.068033273409029</v>
      </c>
      <c r="S71" s="263">
        <v>16.473685032766941</v>
      </c>
      <c r="T71" s="263">
        <v>17.766517426428461</v>
      </c>
      <c r="U71" s="263">
        <v>16.210809531000379</v>
      </c>
      <c r="V71" s="263">
        <v>15.95618749236187</v>
      </c>
      <c r="W71" s="263">
        <v>16.743797819837539</v>
      </c>
      <c r="DA71" s="70" t="s">
        <v>318</v>
      </c>
    </row>
    <row r="72" spans="1:105" ht="12" customHeight="1" x14ac:dyDescent="0.3">
      <c r="A72" s="57" t="s">
        <v>181</v>
      </c>
      <c r="B72" s="263">
        <v>14.44964602439587</v>
      </c>
      <c r="C72" s="263">
        <v>15.082705182820529</v>
      </c>
      <c r="D72" s="263">
        <v>10.150878721618669</v>
      </c>
      <c r="E72" s="263">
        <v>10.5109476134436</v>
      </c>
      <c r="F72" s="263">
        <v>10.384977782420011</v>
      </c>
      <c r="G72" s="263">
        <v>10.188937355851079</v>
      </c>
      <c r="H72" s="263">
        <v>10.608582189543791</v>
      </c>
      <c r="I72" s="263">
        <v>11.06052373349036</v>
      </c>
      <c r="J72" s="263">
        <v>10.08491907006038</v>
      </c>
      <c r="K72" s="263">
        <v>5.2523222507646521</v>
      </c>
      <c r="L72" s="263">
        <v>5.6537068569579736</v>
      </c>
      <c r="M72" s="263">
        <v>6.5072210506143522</v>
      </c>
      <c r="N72" s="263">
        <v>7.8101559679869386</v>
      </c>
      <c r="O72" s="263">
        <v>8.0695106443376847</v>
      </c>
      <c r="P72" s="263">
        <v>8.664328091058433</v>
      </c>
      <c r="Q72" s="263">
        <v>8.3690634023580444</v>
      </c>
      <c r="R72" s="263">
        <v>9.2035589682508903</v>
      </c>
      <c r="S72" s="263">
        <v>9.8192609431645295</v>
      </c>
      <c r="T72" s="263">
        <v>10.29064997385596</v>
      </c>
      <c r="U72" s="263">
        <v>9.688324866439066</v>
      </c>
      <c r="V72" s="263">
        <v>9.7271722256322004</v>
      </c>
      <c r="W72" s="263">
        <v>10.03626093810573</v>
      </c>
      <c r="DA72" s="70" t="s">
        <v>319</v>
      </c>
    </row>
    <row r="73" spans="1:105" ht="12" customHeight="1" x14ac:dyDescent="0.3">
      <c r="A73" s="60" t="s">
        <v>183</v>
      </c>
      <c r="B73" s="264">
        <v>9.2523548190626155</v>
      </c>
      <c r="C73" s="264">
        <v>10.083723944222109</v>
      </c>
      <c r="D73" s="264">
        <v>6.6232552502295068</v>
      </c>
      <c r="E73" s="264">
        <v>8.66818592490662</v>
      </c>
      <c r="F73" s="264">
        <v>8.3277968276519303</v>
      </c>
      <c r="G73" s="264">
        <v>7.5362735380715042</v>
      </c>
      <c r="H73" s="264">
        <v>8.6382808324709686</v>
      </c>
      <c r="I73" s="264">
        <v>9.7295955979788502</v>
      </c>
      <c r="J73" s="264">
        <v>8.8331153499637125</v>
      </c>
      <c r="K73" s="264">
        <v>4.5318893879959621</v>
      </c>
      <c r="L73" s="264">
        <v>4.9261585634766876</v>
      </c>
      <c r="M73" s="264">
        <v>5.6253747698769878</v>
      </c>
      <c r="N73" s="264">
        <v>6.1597425323050627</v>
      </c>
      <c r="O73" s="264">
        <v>6.542750130161993</v>
      </c>
      <c r="P73" s="264">
        <v>6.9226632735337512</v>
      </c>
      <c r="Q73" s="264">
        <v>6.5777314930419237</v>
      </c>
      <c r="R73" s="264">
        <v>7.5381437605675714</v>
      </c>
      <c r="S73" s="264">
        <v>8.2429347380111846</v>
      </c>
      <c r="T73" s="264">
        <v>8.4921816405359394</v>
      </c>
      <c r="U73" s="264">
        <v>8.1467579554924718</v>
      </c>
      <c r="V73" s="264">
        <v>8.2658687447581904</v>
      </c>
      <c r="W73" s="264">
        <v>8.4547258043930622</v>
      </c>
      <c r="DA73" s="72" t="s">
        <v>320</v>
      </c>
    </row>
    <row r="74" spans="1:105" ht="12" customHeight="1" x14ac:dyDescent="0.3">
      <c r="A74" s="59" t="s">
        <v>33</v>
      </c>
      <c r="B74" s="232">
        <v>1.087333460850423</v>
      </c>
      <c r="C74" s="232">
        <v>1.3624638335774819</v>
      </c>
      <c r="D74" s="232">
        <v>1.09115249093818</v>
      </c>
      <c r="E74" s="232">
        <v>0.5461520290425661</v>
      </c>
      <c r="F74" s="232">
        <v>0.54442378997760621</v>
      </c>
      <c r="G74" s="232">
        <v>0.27025535468006501</v>
      </c>
      <c r="H74" s="232">
        <v>0.53861978788241371</v>
      </c>
      <c r="I74" s="232">
        <v>0.53244376604872523</v>
      </c>
      <c r="J74" s="232">
        <v>0.2675136997820407</v>
      </c>
      <c r="K74" s="232">
        <v>0.26755993854002952</v>
      </c>
      <c r="L74" s="232">
        <v>0.2674076063919138</v>
      </c>
      <c r="M74" s="232">
        <v>0.26859029103525511</v>
      </c>
      <c r="N74" s="232">
        <v>0.27043641217810438</v>
      </c>
      <c r="O74" s="232">
        <v>0.26816234731594829</v>
      </c>
      <c r="P74" s="232">
        <v>0.26337524915786609</v>
      </c>
      <c r="Q74" s="232">
        <v>0.1629025246936294</v>
      </c>
      <c r="R74" s="232">
        <v>0.33382196309170742</v>
      </c>
      <c r="S74" s="232">
        <v>0.35610697671801078</v>
      </c>
      <c r="T74" s="232">
        <v>0.19860234482096309</v>
      </c>
      <c r="U74" s="232">
        <v>0.2092305046464446</v>
      </c>
      <c r="V74" s="232">
        <v>0.2258043361879489</v>
      </c>
      <c r="W74" s="232">
        <v>0.25995646833072</v>
      </c>
      <c r="DA74" s="71" t="s">
        <v>321</v>
      </c>
    </row>
    <row r="75" spans="1:105" ht="12" customHeight="1" x14ac:dyDescent="0.3">
      <c r="A75" s="59" t="s">
        <v>160</v>
      </c>
      <c r="B75" s="232">
        <v>1.2034477106718851</v>
      </c>
      <c r="C75" s="232">
        <v>1.2063023424452819</v>
      </c>
      <c r="D75" s="232">
        <v>1.207776512634072</v>
      </c>
      <c r="E75" s="232">
        <v>1.6924069292261139</v>
      </c>
      <c r="F75" s="232">
        <v>1.6870762214461781</v>
      </c>
      <c r="G75" s="232">
        <v>0.71800969058078423</v>
      </c>
      <c r="H75" s="232">
        <v>0.71553257269184867</v>
      </c>
      <c r="I75" s="232">
        <v>0.94309381195878872</v>
      </c>
      <c r="J75" s="232">
        <v>0.47394387193271892</v>
      </c>
      <c r="K75" s="232">
        <v>0.23707753294350339</v>
      </c>
      <c r="L75" s="232">
        <v>0.23694968672104141</v>
      </c>
      <c r="M75" s="232">
        <v>0.23802179112537911</v>
      </c>
      <c r="N75" s="232">
        <v>0.23970704824257261</v>
      </c>
      <c r="O75" s="232">
        <v>0.23771243804632611</v>
      </c>
      <c r="P75" s="232">
        <v>0.23348524532668</v>
      </c>
      <c r="Q75" s="232">
        <v>0.25901735168477241</v>
      </c>
      <c r="R75" s="232">
        <v>0.2839830494470087</v>
      </c>
      <c r="S75" s="232">
        <v>0.25158487784617178</v>
      </c>
      <c r="T75" s="232">
        <v>0.36290898012884232</v>
      </c>
      <c r="U75" s="232">
        <v>0.30359439257236309</v>
      </c>
      <c r="V75" s="232">
        <v>0.26817688224450259</v>
      </c>
      <c r="W75" s="232">
        <v>0.53486838098438549</v>
      </c>
      <c r="DA75" s="71" t="s">
        <v>322</v>
      </c>
    </row>
    <row r="76" spans="1:105" ht="12" customHeight="1" x14ac:dyDescent="0.3">
      <c r="A76" s="59" t="s">
        <v>70</v>
      </c>
      <c r="B76" s="232">
        <v>0.1375961868497865</v>
      </c>
      <c r="C76" s="232">
        <v>0.13991732452186931</v>
      </c>
      <c r="D76" s="232">
        <v>0.1311712314240091</v>
      </c>
      <c r="E76" s="232">
        <v>0</v>
      </c>
      <c r="F76" s="232">
        <v>0</v>
      </c>
      <c r="G76" s="232">
        <v>0.1541923624828043</v>
      </c>
      <c r="H76" s="232">
        <v>0.1594987409299414</v>
      </c>
      <c r="I76" s="232">
        <v>0.32816178190036471</v>
      </c>
      <c r="J76" s="232">
        <v>0.1677672418178347</v>
      </c>
      <c r="K76" s="232">
        <v>0.1652126430765547</v>
      </c>
      <c r="L76" s="232">
        <v>0.1664954130968864</v>
      </c>
      <c r="M76" s="232">
        <v>0</v>
      </c>
      <c r="N76" s="232">
        <v>0</v>
      </c>
      <c r="O76" s="232">
        <v>0</v>
      </c>
      <c r="P76" s="232">
        <v>0</v>
      </c>
      <c r="Q76" s="232">
        <v>1.577698085742819E-2</v>
      </c>
      <c r="R76" s="232">
        <v>8.0586373077860471E-3</v>
      </c>
      <c r="S76" s="232">
        <v>8.9081667319899846E-3</v>
      </c>
      <c r="T76" s="232">
        <v>7.147596081008966E-3</v>
      </c>
      <c r="U76" s="232">
        <v>5.3322878330048914E-3</v>
      </c>
      <c r="V76" s="232">
        <v>3.6939355985732151E-4</v>
      </c>
      <c r="W76" s="232">
        <v>1.7345924877654439E-4</v>
      </c>
      <c r="DA76" s="71" t="s">
        <v>323</v>
      </c>
    </row>
    <row r="77" spans="1:105" ht="12" customHeight="1" x14ac:dyDescent="0.3">
      <c r="A77" s="59" t="s">
        <v>162</v>
      </c>
      <c r="B77" s="232">
        <v>6.8239774606905206</v>
      </c>
      <c r="C77" s="232">
        <v>7.3750404436774764</v>
      </c>
      <c r="D77" s="232">
        <v>4.1931550152332449</v>
      </c>
      <c r="E77" s="232">
        <v>6.4296269666379411</v>
      </c>
      <c r="F77" s="232">
        <v>6.0962968162281452</v>
      </c>
      <c r="G77" s="232">
        <v>6.3938161303278509</v>
      </c>
      <c r="H77" s="232">
        <v>7.2246297309667646</v>
      </c>
      <c r="I77" s="232">
        <v>7.9258962380709717</v>
      </c>
      <c r="J77" s="232">
        <v>7.9238905364311183</v>
      </c>
      <c r="K77" s="232">
        <v>3.8620392734358751</v>
      </c>
      <c r="L77" s="232">
        <v>4.2553058572668458</v>
      </c>
      <c r="M77" s="232">
        <v>5.1187626877163526</v>
      </c>
      <c r="N77" s="232">
        <v>5.6495990718843858</v>
      </c>
      <c r="O77" s="232">
        <v>6.0368753447997188</v>
      </c>
      <c r="P77" s="232">
        <v>6.4258027790492047</v>
      </c>
      <c r="Q77" s="232">
        <v>6.140034635806094</v>
      </c>
      <c r="R77" s="232">
        <v>6.9122801107210696</v>
      </c>
      <c r="S77" s="232">
        <v>7.6263347167150117</v>
      </c>
      <c r="T77" s="232">
        <v>7.9235227195051241</v>
      </c>
      <c r="U77" s="232">
        <v>7.6286007704406593</v>
      </c>
      <c r="V77" s="232">
        <v>7.7715181327658813</v>
      </c>
      <c r="W77" s="232">
        <v>7.6597274958291814</v>
      </c>
      <c r="DA77" s="71" t="s">
        <v>324</v>
      </c>
    </row>
    <row r="78" spans="1:105" ht="12" customHeight="1" x14ac:dyDescent="0.3">
      <c r="A78" s="60" t="s">
        <v>189</v>
      </c>
      <c r="B78" s="264">
        <v>5.1972912053332578</v>
      </c>
      <c r="C78" s="264">
        <v>4.9989812385984163</v>
      </c>
      <c r="D78" s="264">
        <v>3.5276234713891599</v>
      </c>
      <c r="E78" s="264">
        <v>1.8427616885369811</v>
      </c>
      <c r="F78" s="264">
        <v>2.0571809547680751</v>
      </c>
      <c r="G78" s="264">
        <v>2.6526638177795752</v>
      </c>
      <c r="H78" s="264">
        <v>1.9703013570728221</v>
      </c>
      <c r="I78" s="264">
        <v>1.3309281355115099</v>
      </c>
      <c r="J78" s="264">
        <v>1.251803720096665</v>
      </c>
      <c r="K78" s="264">
        <v>0.7204328627686899</v>
      </c>
      <c r="L78" s="264">
        <v>0.72754829348128658</v>
      </c>
      <c r="M78" s="264">
        <v>0.88184628073736404</v>
      </c>
      <c r="N78" s="264">
        <v>1.650413435681876</v>
      </c>
      <c r="O78" s="264">
        <v>1.5267605141756919</v>
      </c>
      <c r="P78" s="264">
        <v>1.7416648175246821</v>
      </c>
      <c r="Q78" s="264">
        <v>1.791331909316122</v>
      </c>
      <c r="R78" s="264">
        <v>1.6654152076833191</v>
      </c>
      <c r="S78" s="264">
        <v>1.5763262051533451</v>
      </c>
      <c r="T78" s="264">
        <v>1.79846833332002</v>
      </c>
      <c r="U78" s="264">
        <v>1.541566910946595</v>
      </c>
      <c r="V78" s="264">
        <v>1.46130348087401</v>
      </c>
      <c r="W78" s="264">
        <v>1.581535133712666</v>
      </c>
      <c r="DA78" s="72" t="s">
        <v>325</v>
      </c>
    </row>
    <row r="79" spans="1:105" ht="12" customHeight="1" x14ac:dyDescent="0.3">
      <c r="A79" s="57" t="s">
        <v>191</v>
      </c>
      <c r="B79" s="263">
        <f t="shared" ref="B79:W79" si="1">B80+B84+B95</f>
        <v>14.633102078467179</v>
      </c>
      <c r="C79" s="263">
        <f t="shared" si="1"/>
        <v>15.197898666012986</v>
      </c>
      <c r="D79" s="263">
        <f t="shared" si="1"/>
        <v>10.49349063665305</v>
      </c>
      <c r="E79" s="263">
        <f t="shared" si="1"/>
        <v>9.9060701571138807</v>
      </c>
      <c r="F79" s="263">
        <f t="shared" si="1"/>
        <v>9.6698070358597121</v>
      </c>
      <c r="G79" s="263">
        <f t="shared" si="1"/>
        <v>9.522375496423912</v>
      </c>
      <c r="H79" s="263">
        <f t="shared" si="1"/>
        <v>9.3805655727766535</v>
      </c>
      <c r="I79" s="263">
        <f t="shared" si="1"/>
        <v>9.0618378983792436</v>
      </c>
      <c r="J79" s="263">
        <f t="shared" si="1"/>
        <v>8.29961767872223</v>
      </c>
      <c r="K79" s="263">
        <f t="shared" si="1"/>
        <v>4.4586860450804302</v>
      </c>
      <c r="L79" s="263">
        <f t="shared" si="1"/>
        <v>4.7415161225263747</v>
      </c>
      <c r="M79" s="263">
        <f t="shared" si="1"/>
        <v>5.3722226759458085</v>
      </c>
      <c r="N79" s="263">
        <f t="shared" si="1"/>
        <v>6.9704959356000611</v>
      </c>
      <c r="O79" s="263">
        <f t="shared" si="1"/>
        <v>6.7907599516783801</v>
      </c>
      <c r="P79" s="263">
        <f t="shared" si="1"/>
        <v>6.730331862704297</v>
      </c>
      <c r="Q79" s="263">
        <f t="shared" si="1"/>
        <v>6.3230513742515058</v>
      </c>
      <c r="R79" s="263">
        <f t="shared" si="1"/>
        <v>7.2805160979958341</v>
      </c>
      <c r="S79" s="263">
        <f t="shared" si="1"/>
        <v>7.7228775105336069</v>
      </c>
      <c r="T79" s="263">
        <f t="shared" si="1"/>
        <v>8.0641858256915899</v>
      </c>
      <c r="U79" s="263">
        <f t="shared" si="1"/>
        <v>7.5645878317418118</v>
      </c>
      <c r="V79" s="263">
        <f t="shared" si="1"/>
        <v>7.6549958521375805</v>
      </c>
      <c r="W79" s="263">
        <f t="shared" si="1"/>
        <v>7.9607513094477618</v>
      </c>
      <c r="DA79" s="70"/>
    </row>
    <row r="80" spans="1:105" ht="12" customHeight="1" x14ac:dyDescent="0.3">
      <c r="A80" s="60" t="s">
        <v>192</v>
      </c>
      <c r="B80" s="264">
        <v>4.1196953934118383</v>
      </c>
      <c r="C80" s="264">
        <v>4.4930382121884467</v>
      </c>
      <c r="D80" s="264">
        <v>2.944853359757424</v>
      </c>
      <c r="E80" s="264">
        <v>3.8812592478368808</v>
      </c>
      <c r="F80" s="264">
        <v>3.728846927308942</v>
      </c>
      <c r="G80" s="264">
        <v>3.3529856026425469</v>
      </c>
      <c r="H80" s="264">
        <v>3.850213660236959</v>
      </c>
      <c r="I80" s="264">
        <v>4.3282463665913387</v>
      </c>
      <c r="J80" s="264">
        <v>3.9401586812906908</v>
      </c>
      <c r="K80" s="264">
        <v>2.0134768548767981</v>
      </c>
      <c r="L80" s="264">
        <v>2.1904595141861098</v>
      </c>
      <c r="M80" s="264">
        <v>2.5188128216537451</v>
      </c>
      <c r="N80" s="264">
        <v>2.7580808573923981</v>
      </c>
      <c r="O80" s="264">
        <v>2.9295759999807269</v>
      </c>
      <c r="P80" s="264">
        <v>3.0996855723711358</v>
      </c>
      <c r="Q80" s="264">
        <v>2.9433260479045722</v>
      </c>
      <c r="R80" s="264">
        <v>3.3743969374154741</v>
      </c>
      <c r="S80" s="264">
        <v>3.6899474777444272</v>
      </c>
      <c r="T80" s="264">
        <v>3.8016869587252908</v>
      </c>
      <c r="U80" s="264">
        <v>3.6472459516687898</v>
      </c>
      <c r="V80" s="264">
        <v>3.7010819274423881</v>
      </c>
      <c r="W80" s="264">
        <v>3.785663276634585</v>
      </c>
      <c r="DA80" s="72" t="s">
        <v>326</v>
      </c>
    </row>
    <row r="81" spans="1:105" ht="12" customHeight="1" x14ac:dyDescent="0.3">
      <c r="A81" s="59" t="s">
        <v>33</v>
      </c>
      <c r="B81" s="232">
        <v>0.49145378726068778</v>
      </c>
      <c r="C81" s="232">
        <v>0.61561958122360672</v>
      </c>
      <c r="D81" s="232">
        <v>0.49495417336545899</v>
      </c>
      <c r="E81" s="232">
        <v>0.24454454851453489</v>
      </c>
      <c r="F81" s="232">
        <v>0.2437707137224045</v>
      </c>
      <c r="G81" s="232">
        <v>0.1227516050996349</v>
      </c>
      <c r="H81" s="232">
        <v>0.24458716388616231</v>
      </c>
      <c r="I81" s="232">
        <v>0.2451272689781987</v>
      </c>
      <c r="J81" s="232">
        <v>0.1216392478877498</v>
      </c>
      <c r="K81" s="232">
        <v>0.12337202293927781</v>
      </c>
      <c r="L81" s="232">
        <v>0.1230644936585822</v>
      </c>
      <c r="M81" s="232">
        <v>0.1202637506844909</v>
      </c>
      <c r="N81" s="232">
        <v>0.1210903682513479</v>
      </c>
      <c r="O81" s="232">
        <v>0.12007213498398531</v>
      </c>
      <c r="P81" s="232">
        <v>0.11792866815513341</v>
      </c>
      <c r="Q81" s="232">
        <v>7.3068967989623909E-2</v>
      </c>
      <c r="R81" s="232">
        <v>0.14959297158795429</v>
      </c>
      <c r="S81" s="232">
        <v>0.15958365317051421</v>
      </c>
      <c r="T81" s="232">
        <v>8.8983018844990436E-2</v>
      </c>
      <c r="U81" s="232">
        <v>9.3732368529595225E-2</v>
      </c>
      <c r="V81" s="232">
        <v>0.1011094807819663</v>
      </c>
      <c r="W81" s="232">
        <v>0.1163997353743314</v>
      </c>
      <c r="DA81" s="71" t="s">
        <v>327</v>
      </c>
    </row>
    <row r="82" spans="1:105" ht="12" customHeight="1" x14ac:dyDescent="0.3">
      <c r="A82" s="59" t="s">
        <v>160</v>
      </c>
      <c r="B82" s="232">
        <v>0.54393519235334375</v>
      </c>
      <c r="C82" s="232">
        <v>0.54505912346699203</v>
      </c>
      <c r="D82" s="232">
        <v>0.54785562090137074</v>
      </c>
      <c r="E82" s="232">
        <v>0.75779062678940323</v>
      </c>
      <c r="F82" s="232">
        <v>0.75540375379802616</v>
      </c>
      <c r="G82" s="232">
        <v>0.32612431343024473</v>
      </c>
      <c r="H82" s="232">
        <v>0.32492323260332029</v>
      </c>
      <c r="I82" s="232">
        <v>0.43418296026127401</v>
      </c>
      <c r="J82" s="232">
        <v>0.2155036402616945</v>
      </c>
      <c r="K82" s="232">
        <v>0.10931657030679651</v>
      </c>
      <c r="L82" s="232">
        <v>0.1090473588703661</v>
      </c>
      <c r="M82" s="232">
        <v>0.1065764262551888</v>
      </c>
      <c r="N82" s="232">
        <v>0.1073310154884787</v>
      </c>
      <c r="O82" s="232">
        <v>0.1064379105946662</v>
      </c>
      <c r="P82" s="232">
        <v>0.1045451465287302</v>
      </c>
      <c r="Q82" s="232">
        <v>0.1161807075403291</v>
      </c>
      <c r="R82" s="232">
        <v>0.1272590570552615</v>
      </c>
      <c r="S82" s="232">
        <v>0.1127437441949984</v>
      </c>
      <c r="T82" s="232">
        <v>0.162599976586039</v>
      </c>
      <c r="U82" s="232">
        <v>0.13600608351156551</v>
      </c>
      <c r="V82" s="232">
        <v>0.1200828371112357</v>
      </c>
      <c r="W82" s="232">
        <v>0.23949601410753679</v>
      </c>
      <c r="DA82" s="71" t="s">
        <v>328</v>
      </c>
    </row>
    <row r="83" spans="1:105" ht="12" customHeight="1" x14ac:dyDescent="0.3">
      <c r="A83" s="59" t="s">
        <v>162</v>
      </c>
      <c r="B83" s="232">
        <v>3.084306413797806</v>
      </c>
      <c r="C83" s="232">
        <v>3.332359507497848</v>
      </c>
      <c r="D83" s="232">
        <v>1.9020435654905941</v>
      </c>
      <c r="E83" s="232">
        <v>2.8789240725329419</v>
      </c>
      <c r="F83" s="232">
        <v>2.729672459788512</v>
      </c>
      <c r="G83" s="232">
        <v>2.904109684112667</v>
      </c>
      <c r="H83" s="232">
        <v>3.2807032637474758</v>
      </c>
      <c r="I83" s="232">
        <v>3.6489361373518658</v>
      </c>
      <c r="J83" s="232">
        <v>3.603015793141247</v>
      </c>
      <c r="K83" s="232">
        <v>1.780788261630724</v>
      </c>
      <c r="L83" s="232">
        <v>1.958347661657162</v>
      </c>
      <c r="M83" s="232">
        <v>2.2919726447140651</v>
      </c>
      <c r="N83" s="232">
        <v>2.5296594736525719</v>
      </c>
      <c r="O83" s="232">
        <v>2.7030659544020761</v>
      </c>
      <c r="P83" s="232">
        <v>2.877211757687272</v>
      </c>
      <c r="Q83" s="232">
        <v>2.7540763723746191</v>
      </c>
      <c r="R83" s="232">
        <v>3.097544908772258</v>
      </c>
      <c r="S83" s="232">
        <v>3.417620080378915</v>
      </c>
      <c r="T83" s="232">
        <v>3.5501039632942608</v>
      </c>
      <c r="U83" s="232">
        <v>3.41750749962763</v>
      </c>
      <c r="V83" s="232">
        <v>3.4798896095491858</v>
      </c>
      <c r="W83" s="232">
        <v>3.429767527152717</v>
      </c>
      <c r="DA83" s="71" t="s">
        <v>329</v>
      </c>
    </row>
    <row r="84" spans="1:105" ht="12" customHeight="1" x14ac:dyDescent="0.3">
      <c r="A84" s="60" t="s">
        <v>197</v>
      </c>
      <c r="B84" s="264">
        <v>8.1643311361800333</v>
      </c>
      <c r="C84" s="264">
        <v>8.4461063784448118</v>
      </c>
      <c r="D84" s="264">
        <v>5.9484833353280457</v>
      </c>
      <c r="E84" s="264">
        <v>5.1996975687056031</v>
      </c>
      <c r="F84" s="264">
        <v>5.0198385873538749</v>
      </c>
      <c r="G84" s="264">
        <v>4.9645340573164649</v>
      </c>
      <c r="H84" s="264">
        <v>4.6356383654898714</v>
      </c>
      <c r="I84" s="264">
        <v>4.1208568171244853</v>
      </c>
      <c r="J84" s="264">
        <v>3.790260249331133</v>
      </c>
      <c r="K84" s="264">
        <v>2.113017232929689</v>
      </c>
      <c r="L84" s="264">
        <v>2.2162293251618772</v>
      </c>
      <c r="M84" s="264">
        <v>2.4585551451368342</v>
      </c>
      <c r="N84" s="264">
        <v>3.4734274208722531</v>
      </c>
      <c r="O84" s="264">
        <v>3.1775630169124511</v>
      </c>
      <c r="P84" s="264">
        <v>2.8507999951323999</v>
      </c>
      <c r="Q84" s="264">
        <v>2.5762339489924222</v>
      </c>
      <c r="R84" s="264">
        <v>3.1598099377307061</v>
      </c>
      <c r="S84" s="264">
        <v>3.32652462415271</v>
      </c>
      <c r="T84" s="264">
        <v>3.4567020283630021</v>
      </c>
      <c r="U84" s="264">
        <v>3.2267412525304868</v>
      </c>
      <c r="V84" s="264">
        <v>3.2995791200124791</v>
      </c>
      <c r="W84" s="264">
        <v>3.466929962227451</v>
      </c>
      <c r="DA84" s="72" t="s">
        <v>330</v>
      </c>
    </row>
    <row r="85" spans="1:105" ht="12" customHeight="1" x14ac:dyDescent="0.3">
      <c r="A85" s="64" t="s">
        <v>30</v>
      </c>
      <c r="B85" s="231">
        <v>1.6222721842123269E-2</v>
      </c>
      <c r="C85" s="231">
        <v>1.6466727374256959E-2</v>
      </c>
      <c r="D85" s="231">
        <v>1.4212657199703301E-2</v>
      </c>
      <c r="E85" s="231">
        <v>0</v>
      </c>
      <c r="F85" s="231">
        <v>0</v>
      </c>
      <c r="G85" s="231">
        <v>0</v>
      </c>
      <c r="H85" s="231">
        <v>0</v>
      </c>
      <c r="I85" s="231">
        <v>0</v>
      </c>
      <c r="J85" s="231">
        <v>0</v>
      </c>
      <c r="K85" s="231">
        <v>0</v>
      </c>
      <c r="L85" s="231">
        <v>0</v>
      </c>
      <c r="M85" s="231">
        <v>0</v>
      </c>
      <c r="N85" s="231">
        <v>0</v>
      </c>
      <c r="O85" s="231">
        <v>0</v>
      </c>
      <c r="P85" s="231">
        <v>0</v>
      </c>
      <c r="Q85" s="231">
        <v>0</v>
      </c>
      <c r="R85" s="231">
        <v>0</v>
      </c>
      <c r="S85" s="231">
        <v>0</v>
      </c>
      <c r="T85" s="231">
        <v>0</v>
      </c>
      <c r="U85" s="231">
        <v>0</v>
      </c>
      <c r="V85" s="231">
        <v>0</v>
      </c>
      <c r="W85" s="231">
        <v>0</v>
      </c>
      <c r="DA85" s="73" t="s">
        <v>331</v>
      </c>
    </row>
    <row r="86" spans="1:105" ht="12" customHeight="1" x14ac:dyDescent="0.3">
      <c r="A86" s="64" t="s">
        <v>32</v>
      </c>
      <c r="B86" s="231">
        <v>0</v>
      </c>
      <c r="C86" s="231">
        <v>0</v>
      </c>
      <c r="D86" s="231">
        <v>0</v>
      </c>
      <c r="E86" s="231">
        <v>0</v>
      </c>
      <c r="F86" s="231">
        <v>0</v>
      </c>
      <c r="G86" s="231">
        <v>0</v>
      </c>
      <c r="H86" s="231">
        <v>0</v>
      </c>
      <c r="I86" s="231">
        <v>0</v>
      </c>
      <c r="J86" s="231">
        <v>0</v>
      </c>
      <c r="K86" s="231">
        <v>0</v>
      </c>
      <c r="L86" s="231">
        <v>0</v>
      </c>
      <c r="M86" s="231">
        <v>0</v>
      </c>
      <c r="N86" s="231">
        <v>0</v>
      </c>
      <c r="O86" s="231">
        <v>0</v>
      </c>
      <c r="P86" s="231">
        <v>0</v>
      </c>
      <c r="Q86" s="231">
        <v>0</v>
      </c>
      <c r="R86" s="231">
        <v>0</v>
      </c>
      <c r="S86" s="231">
        <v>0</v>
      </c>
      <c r="T86" s="231">
        <v>0</v>
      </c>
      <c r="U86" s="231">
        <v>0</v>
      </c>
      <c r="V86" s="231">
        <v>0</v>
      </c>
      <c r="W86" s="231">
        <v>0</v>
      </c>
      <c r="DA86" s="73" t="s">
        <v>332</v>
      </c>
    </row>
    <row r="87" spans="1:105" ht="12" customHeight="1" x14ac:dyDescent="0.3">
      <c r="A87" s="64" t="s">
        <v>33</v>
      </c>
      <c r="B87" s="231">
        <v>0.10972715918061</v>
      </c>
      <c r="C87" s="231">
        <v>0.135793035085498</v>
      </c>
      <c r="D87" s="231">
        <v>0.10457571766537981</v>
      </c>
      <c r="E87" s="231">
        <v>5.5006097981346251E-2</v>
      </c>
      <c r="F87" s="231">
        <v>5.7738467135168323E-2</v>
      </c>
      <c r="G87" s="231">
        <v>2.9990742402378701E-2</v>
      </c>
      <c r="H87" s="231">
        <v>6.304956346347404E-2</v>
      </c>
      <c r="I87" s="231">
        <v>6.9073056962407037E-2</v>
      </c>
      <c r="J87" s="231">
        <v>3.4194911658143472E-2</v>
      </c>
      <c r="K87" s="231">
        <v>3.2184218408490457E-2</v>
      </c>
      <c r="L87" s="231">
        <v>3.2695902681113498E-2</v>
      </c>
      <c r="M87" s="231">
        <v>3.4595038019570083E-2</v>
      </c>
      <c r="N87" s="231">
        <v>3.1676295720565767E-2</v>
      </c>
      <c r="O87" s="231">
        <v>3.5271622783594678E-2</v>
      </c>
      <c r="P87" s="231">
        <v>4.2840089205826958E-2</v>
      </c>
      <c r="Q87" s="231">
        <v>2.8852929404697261E-2</v>
      </c>
      <c r="R87" s="231">
        <v>5.065346016808165E-2</v>
      </c>
      <c r="S87" s="231">
        <v>5.3650922555511002E-2</v>
      </c>
      <c r="T87" s="231">
        <v>3.0703067483905729E-2</v>
      </c>
      <c r="U87" s="231">
        <v>3.20597936265061E-2</v>
      </c>
      <c r="V87" s="231">
        <v>3.3272406781056973E-2</v>
      </c>
      <c r="W87" s="231">
        <v>3.8256808803269093E-2</v>
      </c>
      <c r="DA87" s="73" t="s">
        <v>333</v>
      </c>
    </row>
    <row r="88" spans="1:105" ht="12" customHeight="1" x14ac:dyDescent="0.3">
      <c r="A88" s="64" t="s">
        <v>160</v>
      </c>
      <c r="B88" s="231">
        <v>0.1237542067645961</v>
      </c>
      <c r="C88" s="231">
        <v>0.12251522069452291</v>
      </c>
      <c r="D88" s="231">
        <v>0.1179541833247498</v>
      </c>
      <c r="E88" s="231">
        <v>0.17369345121507571</v>
      </c>
      <c r="F88" s="231">
        <v>0.18232416055483081</v>
      </c>
      <c r="G88" s="231">
        <v>8.1194119742297038E-2</v>
      </c>
      <c r="H88" s="231">
        <v>8.5351380744740649E-2</v>
      </c>
      <c r="I88" s="231">
        <v>0.1246726494068869</v>
      </c>
      <c r="J88" s="231">
        <v>6.1733902768565038E-2</v>
      </c>
      <c r="K88" s="231">
        <v>2.9059868291745849E-2</v>
      </c>
      <c r="L88" s="231">
        <v>2.952276824932339E-2</v>
      </c>
      <c r="M88" s="231">
        <v>3.1240759565565289E-2</v>
      </c>
      <c r="N88" s="231">
        <v>2.861089149048093E-2</v>
      </c>
      <c r="O88" s="231">
        <v>3.1861110743817887E-2</v>
      </c>
      <c r="P88" s="231">
        <v>3.8700467510351368E-2</v>
      </c>
      <c r="Q88" s="231">
        <v>4.6748999390050228E-2</v>
      </c>
      <c r="R88" s="231">
        <v>4.3910460566802298E-2</v>
      </c>
      <c r="S88" s="231">
        <v>3.8624476679199958E-2</v>
      </c>
      <c r="T88" s="231">
        <v>5.7171090134563687E-2</v>
      </c>
      <c r="U88" s="231">
        <v>4.7403545857113302E-2</v>
      </c>
      <c r="V88" s="231">
        <v>4.0267497461247768E-2</v>
      </c>
      <c r="W88" s="231">
        <v>8.0211456139273593E-2</v>
      </c>
      <c r="DA88" s="73" t="s">
        <v>334</v>
      </c>
    </row>
    <row r="89" spans="1:105" ht="12" customHeight="1" x14ac:dyDescent="0.3">
      <c r="A89" s="64" t="s">
        <v>70</v>
      </c>
      <c r="B89" s="231">
        <v>1.371754943902615E-2</v>
      </c>
      <c r="C89" s="231">
        <v>1.3776622471232271E-2</v>
      </c>
      <c r="D89" s="231">
        <v>1.241946116438377E-2</v>
      </c>
      <c r="E89" s="231">
        <v>0</v>
      </c>
      <c r="F89" s="231">
        <v>0</v>
      </c>
      <c r="G89" s="231">
        <v>1.6904196189487759E-2</v>
      </c>
      <c r="H89" s="231">
        <v>1.8444878187743791E-2</v>
      </c>
      <c r="I89" s="231">
        <v>4.205732867542808E-2</v>
      </c>
      <c r="J89" s="231">
        <v>2.1185629633470079E-2</v>
      </c>
      <c r="K89" s="231">
        <v>1.96328754400957E-2</v>
      </c>
      <c r="L89" s="231">
        <v>2.011132117227378E-2</v>
      </c>
      <c r="M89" s="231">
        <v>0</v>
      </c>
      <c r="N89" s="231">
        <v>0</v>
      </c>
      <c r="O89" s="231">
        <v>0</v>
      </c>
      <c r="P89" s="231">
        <v>0</v>
      </c>
      <c r="Q89" s="231">
        <v>2.76060804618627E-3</v>
      </c>
      <c r="R89" s="231">
        <v>1.208021249704013E-3</v>
      </c>
      <c r="S89" s="231">
        <v>1.325878724620754E-3</v>
      </c>
      <c r="T89" s="231">
        <v>1.0916317292173519E-3</v>
      </c>
      <c r="U89" s="231">
        <v>8.0717565911603013E-4</v>
      </c>
      <c r="V89" s="231">
        <v>5.377247320172484E-5</v>
      </c>
      <c r="W89" s="231">
        <v>2.5218794709796059E-5</v>
      </c>
      <c r="DA89" s="73" t="s">
        <v>335</v>
      </c>
    </row>
    <row r="90" spans="1:105" ht="12" customHeight="1" x14ac:dyDescent="0.3">
      <c r="A90" s="64" t="s">
        <v>34</v>
      </c>
      <c r="B90" s="231">
        <v>0</v>
      </c>
      <c r="C90" s="231">
        <v>0</v>
      </c>
      <c r="D90" s="231">
        <v>0</v>
      </c>
      <c r="E90" s="231">
        <v>0</v>
      </c>
      <c r="F90" s="231">
        <v>0</v>
      </c>
      <c r="G90" s="231">
        <v>0</v>
      </c>
      <c r="H90" s="231">
        <v>0</v>
      </c>
      <c r="I90" s="231">
        <v>0</v>
      </c>
      <c r="J90" s="231">
        <v>0</v>
      </c>
      <c r="K90" s="231">
        <v>0</v>
      </c>
      <c r="L90" s="231">
        <v>0</v>
      </c>
      <c r="M90" s="231">
        <v>0</v>
      </c>
      <c r="N90" s="231">
        <v>0</v>
      </c>
      <c r="O90" s="231">
        <v>0</v>
      </c>
      <c r="P90" s="231">
        <v>0</v>
      </c>
      <c r="Q90" s="231">
        <v>0</v>
      </c>
      <c r="R90" s="231">
        <v>0</v>
      </c>
      <c r="S90" s="231">
        <v>0</v>
      </c>
      <c r="T90" s="231">
        <v>0</v>
      </c>
      <c r="U90" s="231">
        <v>0</v>
      </c>
      <c r="V90" s="231">
        <v>0</v>
      </c>
      <c r="W90" s="231">
        <v>0</v>
      </c>
      <c r="DA90" s="73" t="s">
        <v>336</v>
      </c>
    </row>
    <row r="91" spans="1:105" ht="12" customHeight="1" x14ac:dyDescent="0.3">
      <c r="A91" s="64" t="s">
        <v>162</v>
      </c>
      <c r="B91" s="231">
        <v>0.68698044325098651</v>
      </c>
      <c r="C91" s="231">
        <v>0.73328419810578549</v>
      </c>
      <c r="D91" s="231">
        <v>0.40090523822110241</v>
      </c>
      <c r="E91" s="231">
        <v>0.64600885496074756</v>
      </c>
      <c r="F91" s="231">
        <v>0.64498507721242671</v>
      </c>
      <c r="G91" s="231">
        <v>0.70782917543632584</v>
      </c>
      <c r="H91" s="231">
        <v>0.84366645409973628</v>
      </c>
      <c r="I91" s="231">
        <v>1.025743374393929</v>
      </c>
      <c r="J91" s="231">
        <v>1.010437215160495</v>
      </c>
      <c r="K91" s="231">
        <v>0.46344048785446962</v>
      </c>
      <c r="L91" s="231">
        <v>0.51904589921961608</v>
      </c>
      <c r="M91" s="231">
        <v>0.65772432748209964</v>
      </c>
      <c r="N91" s="231">
        <v>0.66014944055810654</v>
      </c>
      <c r="O91" s="231">
        <v>0.79212780590540832</v>
      </c>
      <c r="P91" s="231">
        <v>1.0426971983379449</v>
      </c>
      <c r="Q91" s="231">
        <v>1.08489654607687</v>
      </c>
      <c r="R91" s="231">
        <v>1.04633546909102</v>
      </c>
      <c r="S91" s="231">
        <v>1.146219999644974</v>
      </c>
      <c r="T91" s="231">
        <v>1.221999731608415</v>
      </c>
      <c r="U91" s="231">
        <v>1.1661005894307559</v>
      </c>
      <c r="V91" s="231">
        <v>1.1423868929554271</v>
      </c>
      <c r="W91" s="231">
        <v>1.1245450007099971</v>
      </c>
      <c r="DA91" s="73" t="s">
        <v>337</v>
      </c>
    </row>
    <row r="92" spans="1:105" ht="12" customHeight="1" x14ac:dyDescent="0.3">
      <c r="A92" s="64" t="s">
        <v>36</v>
      </c>
      <c r="B92" s="231">
        <v>0</v>
      </c>
      <c r="C92" s="231">
        <v>0</v>
      </c>
      <c r="D92" s="231">
        <v>0</v>
      </c>
      <c r="E92" s="231">
        <v>0</v>
      </c>
      <c r="F92" s="231">
        <v>0</v>
      </c>
      <c r="G92" s="231">
        <v>0</v>
      </c>
      <c r="H92" s="231">
        <v>0</v>
      </c>
      <c r="I92" s="231">
        <v>0</v>
      </c>
      <c r="J92" s="231">
        <v>0</v>
      </c>
      <c r="K92" s="231">
        <v>0</v>
      </c>
      <c r="L92" s="231">
        <v>0</v>
      </c>
      <c r="M92" s="231">
        <v>0</v>
      </c>
      <c r="N92" s="231">
        <v>0</v>
      </c>
      <c r="O92" s="231">
        <v>0</v>
      </c>
      <c r="P92" s="231">
        <v>0</v>
      </c>
      <c r="Q92" s="231">
        <v>0</v>
      </c>
      <c r="R92" s="231">
        <v>0</v>
      </c>
      <c r="S92" s="231">
        <v>0</v>
      </c>
      <c r="T92" s="231">
        <v>0</v>
      </c>
      <c r="U92" s="231">
        <v>0</v>
      </c>
      <c r="V92" s="231">
        <v>0</v>
      </c>
      <c r="W92" s="231">
        <v>0</v>
      </c>
      <c r="DA92" s="73" t="s">
        <v>338</v>
      </c>
    </row>
    <row r="93" spans="1:105" ht="12" customHeight="1" x14ac:dyDescent="0.3">
      <c r="A93" s="64" t="s">
        <v>73</v>
      </c>
      <c r="B93" s="231">
        <v>8.6725618618616693E-3</v>
      </c>
      <c r="C93" s="231">
        <v>1.7372670622733559E-2</v>
      </c>
      <c r="D93" s="231">
        <v>1.737267062256383E-2</v>
      </c>
      <c r="E93" s="231">
        <v>1.7372670622655319E-2</v>
      </c>
      <c r="F93" s="231">
        <v>1.737267062280216E-2</v>
      </c>
      <c r="G93" s="231">
        <v>0</v>
      </c>
      <c r="H93" s="231">
        <v>0</v>
      </c>
      <c r="I93" s="231">
        <v>1.737267062305629E-2</v>
      </c>
      <c r="J93" s="231">
        <v>7.8114526182961774E-2</v>
      </c>
      <c r="K93" s="231">
        <v>6.9428190871711259E-2</v>
      </c>
      <c r="L93" s="231">
        <v>8.1989006682124874E-2</v>
      </c>
      <c r="M93" s="231">
        <v>4.5525145859867222E-2</v>
      </c>
      <c r="N93" s="231">
        <v>5.9367039899789215E-4</v>
      </c>
      <c r="O93" s="231">
        <v>2.2496983541043648E-3</v>
      </c>
      <c r="P93" s="231">
        <v>3.4995307730377951E-3</v>
      </c>
      <c r="Q93" s="231">
        <v>1.218586608469749E-2</v>
      </c>
      <c r="R93" s="231">
        <v>5.2053694377927385E-4</v>
      </c>
      <c r="S93" s="231">
        <v>5.205369437787761E-4</v>
      </c>
      <c r="T93" s="231">
        <v>0</v>
      </c>
      <c r="U93" s="231">
        <v>0</v>
      </c>
      <c r="V93" s="231">
        <v>0</v>
      </c>
      <c r="W93" s="231">
        <v>0</v>
      </c>
      <c r="DA93" s="73" t="s">
        <v>339</v>
      </c>
    </row>
    <row r="94" spans="1:105" ht="12" customHeight="1" x14ac:dyDescent="0.3">
      <c r="A94" s="64" t="s">
        <v>79</v>
      </c>
      <c r="B94" s="231">
        <v>7.2052564938408299</v>
      </c>
      <c r="C94" s="231">
        <v>7.4068979040907834</v>
      </c>
      <c r="D94" s="231">
        <v>5.2810434071301628</v>
      </c>
      <c r="E94" s="231">
        <v>4.3076164939257779</v>
      </c>
      <c r="F94" s="231">
        <v>4.1174182118286469</v>
      </c>
      <c r="G94" s="231">
        <v>4.1286158235459753</v>
      </c>
      <c r="H94" s="231">
        <v>3.6251260889941759</v>
      </c>
      <c r="I94" s="231">
        <v>2.841937737062779</v>
      </c>
      <c r="J94" s="231">
        <v>2.584594063927498</v>
      </c>
      <c r="K94" s="231">
        <v>1.4992715920631761</v>
      </c>
      <c r="L94" s="231">
        <v>1.5328644271574261</v>
      </c>
      <c r="M94" s="231">
        <v>1.6894698742097309</v>
      </c>
      <c r="N94" s="231">
        <v>2.7523971227041022</v>
      </c>
      <c r="O94" s="231">
        <v>2.316052779125525</v>
      </c>
      <c r="P94" s="231">
        <v>1.723062709305238</v>
      </c>
      <c r="Q94" s="231">
        <v>1.400788999989921</v>
      </c>
      <c r="R94" s="231">
        <v>2.017181989711319</v>
      </c>
      <c r="S94" s="231">
        <v>2.0861828096046251</v>
      </c>
      <c r="T94" s="231">
        <v>2.1457365074068999</v>
      </c>
      <c r="U94" s="231">
        <v>1.980370147956996</v>
      </c>
      <c r="V94" s="231">
        <v>2.0835985503415451</v>
      </c>
      <c r="W94" s="231">
        <v>2.2238914777802021</v>
      </c>
      <c r="DA94" s="73" t="s">
        <v>340</v>
      </c>
    </row>
    <row r="95" spans="1:105" ht="12" customHeight="1" x14ac:dyDescent="0.3">
      <c r="A95" s="61" t="s">
        <v>209</v>
      </c>
      <c r="B95" s="265">
        <v>2.3490755488753061</v>
      </c>
      <c r="C95" s="265">
        <v>2.2587540753797271</v>
      </c>
      <c r="D95" s="265">
        <v>1.600153941567581</v>
      </c>
      <c r="E95" s="265">
        <v>0.82511334057139663</v>
      </c>
      <c r="F95" s="265">
        <v>0.92112152119689417</v>
      </c>
      <c r="G95" s="265">
        <v>1.2048558364649009</v>
      </c>
      <c r="H95" s="265">
        <v>0.89471354704982442</v>
      </c>
      <c r="I95" s="265">
        <v>0.61273471466342</v>
      </c>
      <c r="J95" s="265">
        <v>0.56919874810040627</v>
      </c>
      <c r="K95" s="265">
        <v>0.33219195727394341</v>
      </c>
      <c r="L95" s="265">
        <v>0.33482728317838739</v>
      </c>
      <c r="M95" s="265">
        <v>0.39485470915522902</v>
      </c>
      <c r="N95" s="265">
        <v>0.73898765733541016</v>
      </c>
      <c r="O95" s="265">
        <v>0.68362093478520203</v>
      </c>
      <c r="P95" s="265">
        <v>0.77984629520076054</v>
      </c>
      <c r="Q95" s="265">
        <v>0.80349137735451126</v>
      </c>
      <c r="R95" s="265">
        <v>0.74630922284965329</v>
      </c>
      <c r="S95" s="265">
        <v>0.70640540863646983</v>
      </c>
      <c r="T95" s="265">
        <v>0.80579683860329709</v>
      </c>
      <c r="U95" s="265">
        <v>0.69060062754253482</v>
      </c>
      <c r="V95" s="265">
        <v>0.65433480468271266</v>
      </c>
      <c r="W95" s="265">
        <v>0.70815807058572577</v>
      </c>
      <c r="DA95" s="74" t="s">
        <v>341</v>
      </c>
    </row>
    <row r="96" spans="1:105" ht="12" hidden="1" customHeight="1" x14ac:dyDescent="0.3"/>
    <row r="98" spans="1:105" ht="15" customHeight="1" x14ac:dyDescent="0.3">
      <c r="A98" s="32" t="s">
        <v>342</v>
      </c>
      <c r="B98" s="259"/>
      <c r="C98" s="259"/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  <c r="W98" s="259"/>
      <c r="DA98" s="88"/>
    </row>
    <row r="100" spans="1:105" ht="12" customHeight="1" x14ac:dyDescent="0.3">
      <c r="A100" s="35" t="s">
        <v>41</v>
      </c>
      <c r="B100" s="234">
        <f t="shared" ref="B100:W100" si="2">SUM(B$101:B$105,B$109:B$110,B$112:B$114,B$107,B$106)</f>
        <v>0</v>
      </c>
      <c r="C100" s="234">
        <f t="shared" si="2"/>
        <v>0</v>
      </c>
      <c r="D100" s="234">
        <f t="shared" si="2"/>
        <v>0</v>
      </c>
      <c r="E100" s="234">
        <f t="shared" si="2"/>
        <v>0</v>
      </c>
      <c r="F100" s="234">
        <f t="shared" si="2"/>
        <v>0</v>
      </c>
      <c r="G100" s="234">
        <f t="shared" si="2"/>
        <v>0</v>
      </c>
      <c r="H100" s="234">
        <f t="shared" si="2"/>
        <v>0</v>
      </c>
      <c r="I100" s="234">
        <f t="shared" si="2"/>
        <v>0</v>
      </c>
      <c r="J100" s="234">
        <f t="shared" si="2"/>
        <v>0</v>
      </c>
      <c r="K100" s="234">
        <f t="shared" si="2"/>
        <v>0</v>
      </c>
      <c r="L100" s="234">
        <f t="shared" si="2"/>
        <v>0</v>
      </c>
      <c r="M100" s="234">
        <f t="shared" si="2"/>
        <v>0</v>
      </c>
      <c r="N100" s="234">
        <f t="shared" si="2"/>
        <v>0</v>
      </c>
      <c r="O100" s="234">
        <f t="shared" si="2"/>
        <v>0</v>
      </c>
      <c r="P100" s="234">
        <f t="shared" si="2"/>
        <v>0</v>
      </c>
      <c r="Q100" s="234">
        <f t="shared" si="2"/>
        <v>0</v>
      </c>
      <c r="R100" s="234">
        <f t="shared" si="2"/>
        <v>0</v>
      </c>
      <c r="S100" s="234">
        <f t="shared" si="2"/>
        <v>0</v>
      </c>
      <c r="T100" s="234">
        <f t="shared" si="2"/>
        <v>0</v>
      </c>
      <c r="U100" s="234">
        <f t="shared" si="2"/>
        <v>0</v>
      </c>
      <c r="V100" s="234">
        <f t="shared" si="2"/>
        <v>0</v>
      </c>
      <c r="W100" s="234">
        <f t="shared" si="2"/>
        <v>0</v>
      </c>
      <c r="DA100" s="95"/>
    </row>
    <row r="101" spans="1:105" ht="12" customHeight="1" x14ac:dyDescent="0.3">
      <c r="A101" s="55" t="s">
        <v>92</v>
      </c>
      <c r="B101" s="268">
        <f t="shared" ref="B101:W101" si="3">IF(B$6=0,0,B$6/B$5)</f>
        <v>0</v>
      </c>
      <c r="C101" s="268">
        <f t="shared" si="3"/>
        <v>0</v>
      </c>
      <c r="D101" s="268">
        <f t="shared" si="3"/>
        <v>0</v>
      </c>
      <c r="E101" s="268">
        <f t="shared" si="3"/>
        <v>0</v>
      </c>
      <c r="F101" s="268">
        <f t="shared" si="3"/>
        <v>0</v>
      </c>
      <c r="G101" s="268">
        <f t="shared" si="3"/>
        <v>0</v>
      </c>
      <c r="H101" s="268">
        <f t="shared" si="3"/>
        <v>0</v>
      </c>
      <c r="I101" s="268">
        <f t="shared" si="3"/>
        <v>0</v>
      </c>
      <c r="J101" s="268">
        <f t="shared" si="3"/>
        <v>0</v>
      </c>
      <c r="K101" s="268">
        <f t="shared" si="3"/>
        <v>0</v>
      </c>
      <c r="L101" s="268">
        <f t="shared" si="3"/>
        <v>0</v>
      </c>
      <c r="M101" s="268">
        <f t="shared" si="3"/>
        <v>0</v>
      </c>
      <c r="N101" s="268">
        <f t="shared" si="3"/>
        <v>0</v>
      </c>
      <c r="O101" s="268">
        <f t="shared" si="3"/>
        <v>0</v>
      </c>
      <c r="P101" s="268">
        <f t="shared" si="3"/>
        <v>0</v>
      </c>
      <c r="Q101" s="268">
        <f t="shared" si="3"/>
        <v>0</v>
      </c>
      <c r="R101" s="268">
        <f t="shared" si="3"/>
        <v>0</v>
      </c>
      <c r="S101" s="268">
        <f t="shared" si="3"/>
        <v>0</v>
      </c>
      <c r="T101" s="268">
        <f t="shared" si="3"/>
        <v>0</v>
      </c>
      <c r="U101" s="268">
        <f t="shared" si="3"/>
        <v>0</v>
      </c>
      <c r="V101" s="268">
        <f t="shared" si="3"/>
        <v>0</v>
      </c>
      <c r="W101" s="268">
        <f t="shared" si="3"/>
        <v>0</v>
      </c>
      <c r="DA101" s="76"/>
    </row>
    <row r="102" spans="1:105" ht="12" customHeight="1" x14ac:dyDescent="0.3">
      <c r="A102" s="202" t="s">
        <v>93</v>
      </c>
      <c r="B102" s="269">
        <f t="shared" ref="B102:W102" si="4">IF(B$7=0,0,B$7/B$5)</f>
        <v>0</v>
      </c>
      <c r="C102" s="269">
        <f t="shared" si="4"/>
        <v>0</v>
      </c>
      <c r="D102" s="269">
        <f t="shared" si="4"/>
        <v>0</v>
      </c>
      <c r="E102" s="269">
        <f t="shared" si="4"/>
        <v>0</v>
      </c>
      <c r="F102" s="269">
        <f t="shared" si="4"/>
        <v>0</v>
      </c>
      <c r="G102" s="269">
        <f t="shared" si="4"/>
        <v>0</v>
      </c>
      <c r="H102" s="269">
        <f t="shared" si="4"/>
        <v>0</v>
      </c>
      <c r="I102" s="269">
        <f t="shared" si="4"/>
        <v>0</v>
      </c>
      <c r="J102" s="269">
        <f t="shared" si="4"/>
        <v>0</v>
      </c>
      <c r="K102" s="269">
        <f t="shared" si="4"/>
        <v>0</v>
      </c>
      <c r="L102" s="269">
        <f t="shared" si="4"/>
        <v>0</v>
      </c>
      <c r="M102" s="269">
        <f t="shared" si="4"/>
        <v>0</v>
      </c>
      <c r="N102" s="269">
        <f t="shared" si="4"/>
        <v>0</v>
      </c>
      <c r="O102" s="269">
        <f t="shared" si="4"/>
        <v>0</v>
      </c>
      <c r="P102" s="269">
        <f t="shared" si="4"/>
        <v>0</v>
      </c>
      <c r="Q102" s="269">
        <f t="shared" si="4"/>
        <v>0</v>
      </c>
      <c r="R102" s="269">
        <f t="shared" si="4"/>
        <v>0</v>
      </c>
      <c r="S102" s="269">
        <f t="shared" si="4"/>
        <v>0</v>
      </c>
      <c r="T102" s="269">
        <f t="shared" si="4"/>
        <v>0</v>
      </c>
      <c r="U102" s="269">
        <f t="shared" si="4"/>
        <v>0</v>
      </c>
      <c r="V102" s="269">
        <f t="shared" si="4"/>
        <v>0</v>
      </c>
      <c r="W102" s="269">
        <f t="shared" si="4"/>
        <v>0</v>
      </c>
      <c r="DA102" s="77"/>
    </row>
    <row r="103" spans="1:105" ht="12" customHeight="1" x14ac:dyDescent="0.3">
      <c r="A103" s="202" t="s">
        <v>94</v>
      </c>
      <c r="B103" s="269">
        <f t="shared" ref="B103:W103" si="5">IF(B$8=0,0,B$8/B$5)</f>
        <v>0</v>
      </c>
      <c r="C103" s="269">
        <f t="shared" si="5"/>
        <v>0</v>
      </c>
      <c r="D103" s="269">
        <f t="shared" si="5"/>
        <v>0</v>
      </c>
      <c r="E103" s="269">
        <f t="shared" si="5"/>
        <v>0</v>
      </c>
      <c r="F103" s="269">
        <f t="shared" si="5"/>
        <v>0</v>
      </c>
      <c r="G103" s="269">
        <f t="shared" si="5"/>
        <v>0</v>
      </c>
      <c r="H103" s="269">
        <f t="shared" si="5"/>
        <v>0</v>
      </c>
      <c r="I103" s="269">
        <f t="shared" si="5"/>
        <v>0</v>
      </c>
      <c r="J103" s="269">
        <f t="shared" si="5"/>
        <v>0</v>
      </c>
      <c r="K103" s="269">
        <f t="shared" si="5"/>
        <v>0</v>
      </c>
      <c r="L103" s="269">
        <f t="shared" si="5"/>
        <v>0</v>
      </c>
      <c r="M103" s="269">
        <f t="shared" si="5"/>
        <v>0</v>
      </c>
      <c r="N103" s="269">
        <f t="shared" si="5"/>
        <v>0</v>
      </c>
      <c r="O103" s="269">
        <f t="shared" si="5"/>
        <v>0</v>
      </c>
      <c r="P103" s="269">
        <f t="shared" si="5"/>
        <v>0</v>
      </c>
      <c r="Q103" s="269">
        <f t="shared" si="5"/>
        <v>0</v>
      </c>
      <c r="R103" s="269">
        <f t="shared" si="5"/>
        <v>0</v>
      </c>
      <c r="S103" s="269">
        <f t="shared" si="5"/>
        <v>0</v>
      </c>
      <c r="T103" s="269">
        <f t="shared" si="5"/>
        <v>0</v>
      </c>
      <c r="U103" s="269">
        <f t="shared" si="5"/>
        <v>0</v>
      </c>
      <c r="V103" s="269">
        <f t="shared" si="5"/>
        <v>0</v>
      </c>
      <c r="W103" s="269">
        <f t="shared" si="5"/>
        <v>0</v>
      </c>
      <c r="DA103" s="77"/>
    </row>
    <row r="104" spans="1:105" ht="12" customHeight="1" x14ac:dyDescent="0.3">
      <c r="A104" s="202" t="s">
        <v>95</v>
      </c>
      <c r="B104" s="269">
        <f t="shared" ref="B104:W104" si="6">IF(B$9=0,0,B$9/B$5)</f>
        <v>0</v>
      </c>
      <c r="C104" s="269">
        <f t="shared" si="6"/>
        <v>0</v>
      </c>
      <c r="D104" s="269">
        <f t="shared" si="6"/>
        <v>0</v>
      </c>
      <c r="E104" s="269">
        <f t="shared" si="6"/>
        <v>0</v>
      </c>
      <c r="F104" s="269">
        <f t="shared" si="6"/>
        <v>0</v>
      </c>
      <c r="G104" s="269">
        <f t="shared" si="6"/>
        <v>0</v>
      </c>
      <c r="H104" s="269">
        <f t="shared" si="6"/>
        <v>0</v>
      </c>
      <c r="I104" s="269">
        <f t="shared" si="6"/>
        <v>0</v>
      </c>
      <c r="J104" s="269">
        <f t="shared" si="6"/>
        <v>0</v>
      </c>
      <c r="K104" s="269">
        <f t="shared" si="6"/>
        <v>0</v>
      </c>
      <c r="L104" s="269">
        <f t="shared" si="6"/>
        <v>0</v>
      </c>
      <c r="M104" s="269">
        <f t="shared" si="6"/>
        <v>0</v>
      </c>
      <c r="N104" s="269">
        <f t="shared" si="6"/>
        <v>0</v>
      </c>
      <c r="O104" s="269">
        <f t="shared" si="6"/>
        <v>0</v>
      </c>
      <c r="P104" s="269">
        <f t="shared" si="6"/>
        <v>0</v>
      </c>
      <c r="Q104" s="269">
        <f t="shared" si="6"/>
        <v>0</v>
      </c>
      <c r="R104" s="269">
        <f t="shared" si="6"/>
        <v>0</v>
      </c>
      <c r="S104" s="269">
        <f t="shared" si="6"/>
        <v>0</v>
      </c>
      <c r="T104" s="269">
        <f t="shared" si="6"/>
        <v>0</v>
      </c>
      <c r="U104" s="269">
        <f t="shared" si="6"/>
        <v>0</v>
      </c>
      <c r="V104" s="269">
        <f t="shared" si="6"/>
        <v>0</v>
      </c>
      <c r="W104" s="269">
        <f t="shared" si="6"/>
        <v>0</v>
      </c>
      <c r="DA104" s="77"/>
    </row>
    <row r="105" spans="1:105" ht="12" customHeight="1" x14ac:dyDescent="0.3">
      <c r="A105" s="56" t="s">
        <v>96</v>
      </c>
      <c r="B105" s="270">
        <f t="shared" ref="B105:W105" si="7">IF(B$10=0,0,B$10/B$5)</f>
        <v>0</v>
      </c>
      <c r="C105" s="270">
        <f t="shared" si="7"/>
        <v>0</v>
      </c>
      <c r="D105" s="270">
        <f t="shared" si="7"/>
        <v>0</v>
      </c>
      <c r="E105" s="270">
        <f t="shared" si="7"/>
        <v>0</v>
      </c>
      <c r="F105" s="270">
        <f t="shared" si="7"/>
        <v>0</v>
      </c>
      <c r="G105" s="270">
        <f t="shared" si="7"/>
        <v>0</v>
      </c>
      <c r="H105" s="270">
        <f t="shared" si="7"/>
        <v>0</v>
      </c>
      <c r="I105" s="270">
        <f t="shared" si="7"/>
        <v>0</v>
      </c>
      <c r="J105" s="270">
        <f t="shared" si="7"/>
        <v>0</v>
      </c>
      <c r="K105" s="270">
        <f t="shared" si="7"/>
        <v>0</v>
      </c>
      <c r="L105" s="270">
        <f t="shared" si="7"/>
        <v>0</v>
      </c>
      <c r="M105" s="270">
        <f t="shared" si="7"/>
        <v>0</v>
      </c>
      <c r="N105" s="270">
        <f t="shared" si="7"/>
        <v>0</v>
      </c>
      <c r="O105" s="270">
        <f t="shared" si="7"/>
        <v>0</v>
      </c>
      <c r="P105" s="270">
        <f t="shared" si="7"/>
        <v>0</v>
      </c>
      <c r="Q105" s="270">
        <f t="shared" si="7"/>
        <v>0</v>
      </c>
      <c r="R105" s="270">
        <f t="shared" si="7"/>
        <v>0</v>
      </c>
      <c r="S105" s="270">
        <f t="shared" si="7"/>
        <v>0</v>
      </c>
      <c r="T105" s="270">
        <f t="shared" si="7"/>
        <v>0</v>
      </c>
      <c r="U105" s="270">
        <f t="shared" si="7"/>
        <v>0</v>
      </c>
      <c r="V105" s="270">
        <f t="shared" si="7"/>
        <v>0</v>
      </c>
      <c r="W105" s="270">
        <f t="shared" si="7"/>
        <v>0</v>
      </c>
      <c r="DA105" s="78"/>
    </row>
    <row r="106" spans="1:105" ht="12" customHeight="1" x14ac:dyDescent="0.3">
      <c r="A106" s="203" t="s">
        <v>167</v>
      </c>
      <c r="B106" s="271">
        <f t="shared" ref="B106:W106" si="8">IF(B$16=0,0,B$16/B$5)</f>
        <v>0</v>
      </c>
      <c r="C106" s="271">
        <f t="shared" si="8"/>
        <v>0</v>
      </c>
      <c r="D106" s="271">
        <f t="shared" si="8"/>
        <v>0</v>
      </c>
      <c r="E106" s="271">
        <f t="shared" si="8"/>
        <v>0</v>
      </c>
      <c r="F106" s="271">
        <f t="shared" si="8"/>
        <v>0</v>
      </c>
      <c r="G106" s="271">
        <f t="shared" si="8"/>
        <v>0</v>
      </c>
      <c r="H106" s="271">
        <f t="shared" si="8"/>
        <v>0</v>
      </c>
      <c r="I106" s="271">
        <f t="shared" si="8"/>
        <v>0</v>
      </c>
      <c r="J106" s="271">
        <f t="shared" si="8"/>
        <v>0</v>
      </c>
      <c r="K106" s="271">
        <f t="shared" si="8"/>
        <v>0</v>
      </c>
      <c r="L106" s="271">
        <f t="shared" si="8"/>
        <v>0</v>
      </c>
      <c r="M106" s="271">
        <f t="shared" si="8"/>
        <v>0</v>
      </c>
      <c r="N106" s="271">
        <f t="shared" si="8"/>
        <v>0</v>
      </c>
      <c r="O106" s="271">
        <f t="shared" si="8"/>
        <v>0</v>
      </c>
      <c r="P106" s="271">
        <f t="shared" si="8"/>
        <v>0</v>
      </c>
      <c r="Q106" s="271">
        <f t="shared" si="8"/>
        <v>0</v>
      </c>
      <c r="R106" s="271">
        <f t="shared" si="8"/>
        <v>0</v>
      </c>
      <c r="S106" s="271">
        <f t="shared" si="8"/>
        <v>0</v>
      </c>
      <c r="T106" s="271">
        <f t="shared" si="8"/>
        <v>0</v>
      </c>
      <c r="U106" s="271">
        <f t="shared" si="8"/>
        <v>0</v>
      </c>
      <c r="V106" s="271">
        <f t="shared" si="8"/>
        <v>0</v>
      </c>
      <c r="W106" s="271">
        <f t="shared" si="8"/>
        <v>0</v>
      </c>
      <c r="DA106" s="79"/>
    </row>
    <row r="107" spans="1:105" ht="12" customHeight="1" x14ac:dyDescent="0.3">
      <c r="A107" s="203" t="s">
        <v>174</v>
      </c>
      <c r="B107" s="271">
        <f t="shared" ref="B107:W107" si="9">IF(B$22=0,0,B$22/B$5)</f>
        <v>0</v>
      </c>
      <c r="C107" s="271">
        <f t="shared" si="9"/>
        <v>0</v>
      </c>
      <c r="D107" s="271">
        <f t="shared" si="9"/>
        <v>0</v>
      </c>
      <c r="E107" s="271">
        <f t="shared" si="9"/>
        <v>0</v>
      </c>
      <c r="F107" s="271">
        <f t="shared" si="9"/>
        <v>0</v>
      </c>
      <c r="G107" s="271">
        <f t="shared" si="9"/>
        <v>0</v>
      </c>
      <c r="H107" s="271">
        <f t="shared" si="9"/>
        <v>0</v>
      </c>
      <c r="I107" s="271">
        <f t="shared" si="9"/>
        <v>0</v>
      </c>
      <c r="J107" s="271">
        <f t="shared" si="9"/>
        <v>0</v>
      </c>
      <c r="K107" s="271">
        <f t="shared" si="9"/>
        <v>0</v>
      </c>
      <c r="L107" s="271">
        <f t="shared" si="9"/>
        <v>0</v>
      </c>
      <c r="M107" s="271">
        <f t="shared" si="9"/>
        <v>0</v>
      </c>
      <c r="N107" s="271">
        <f t="shared" si="9"/>
        <v>0</v>
      </c>
      <c r="O107" s="271">
        <f t="shared" si="9"/>
        <v>0</v>
      </c>
      <c r="P107" s="271">
        <f t="shared" si="9"/>
        <v>0</v>
      </c>
      <c r="Q107" s="271">
        <f t="shared" si="9"/>
        <v>0</v>
      </c>
      <c r="R107" s="271">
        <f t="shared" si="9"/>
        <v>0</v>
      </c>
      <c r="S107" s="271">
        <f t="shared" si="9"/>
        <v>0</v>
      </c>
      <c r="T107" s="271">
        <f t="shared" si="9"/>
        <v>0</v>
      </c>
      <c r="U107" s="271">
        <f t="shared" si="9"/>
        <v>0</v>
      </c>
      <c r="V107" s="271">
        <f t="shared" si="9"/>
        <v>0</v>
      </c>
      <c r="W107" s="271">
        <f t="shared" si="9"/>
        <v>0</v>
      </c>
      <c r="DA107" s="79"/>
    </row>
    <row r="108" spans="1:105" ht="12" customHeight="1" x14ac:dyDescent="0.3">
      <c r="A108" s="203" t="s">
        <v>181</v>
      </c>
      <c r="B108" s="271">
        <f t="shared" ref="B108:W108" si="10">IF(B$28=0,0,B$28/B$5)</f>
        <v>0</v>
      </c>
      <c r="C108" s="271">
        <f t="shared" si="10"/>
        <v>0</v>
      </c>
      <c r="D108" s="271">
        <f t="shared" si="10"/>
        <v>0</v>
      </c>
      <c r="E108" s="271">
        <f t="shared" si="10"/>
        <v>0</v>
      </c>
      <c r="F108" s="271">
        <f t="shared" si="10"/>
        <v>0</v>
      </c>
      <c r="G108" s="271">
        <f t="shared" si="10"/>
        <v>0</v>
      </c>
      <c r="H108" s="271">
        <f t="shared" si="10"/>
        <v>0</v>
      </c>
      <c r="I108" s="271">
        <f t="shared" si="10"/>
        <v>0</v>
      </c>
      <c r="J108" s="271">
        <f t="shared" si="10"/>
        <v>0</v>
      </c>
      <c r="K108" s="271">
        <f t="shared" si="10"/>
        <v>0</v>
      </c>
      <c r="L108" s="271">
        <f t="shared" si="10"/>
        <v>0</v>
      </c>
      <c r="M108" s="271">
        <f t="shared" si="10"/>
        <v>0</v>
      </c>
      <c r="N108" s="271">
        <f t="shared" si="10"/>
        <v>0</v>
      </c>
      <c r="O108" s="271">
        <f t="shared" si="10"/>
        <v>0</v>
      </c>
      <c r="P108" s="271">
        <f t="shared" si="10"/>
        <v>0</v>
      </c>
      <c r="Q108" s="271">
        <f t="shared" si="10"/>
        <v>0</v>
      </c>
      <c r="R108" s="271">
        <f t="shared" si="10"/>
        <v>0</v>
      </c>
      <c r="S108" s="271">
        <f t="shared" si="10"/>
        <v>0</v>
      </c>
      <c r="T108" s="271">
        <f t="shared" si="10"/>
        <v>0</v>
      </c>
      <c r="U108" s="271">
        <f t="shared" si="10"/>
        <v>0</v>
      </c>
      <c r="V108" s="271">
        <f t="shared" si="10"/>
        <v>0</v>
      </c>
      <c r="W108" s="271">
        <f t="shared" si="10"/>
        <v>0</v>
      </c>
      <c r="DA108" s="79"/>
    </row>
    <row r="109" spans="1:105" ht="12" customHeight="1" x14ac:dyDescent="0.3">
      <c r="A109" s="62" t="s">
        <v>183</v>
      </c>
      <c r="B109" s="272">
        <f t="shared" ref="B109:W109" si="11">IF(B$29=0,0,B$29/B$5)</f>
        <v>0</v>
      </c>
      <c r="C109" s="272">
        <f t="shared" si="11"/>
        <v>0</v>
      </c>
      <c r="D109" s="272">
        <f t="shared" si="11"/>
        <v>0</v>
      </c>
      <c r="E109" s="272">
        <f t="shared" si="11"/>
        <v>0</v>
      </c>
      <c r="F109" s="272">
        <f t="shared" si="11"/>
        <v>0</v>
      </c>
      <c r="G109" s="272">
        <f t="shared" si="11"/>
        <v>0</v>
      </c>
      <c r="H109" s="272">
        <f t="shared" si="11"/>
        <v>0</v>
      </c>
      <c r="I109" s="272">
        <f t="shared" si="11"/>
        <v>0</v>
      </c>
      <c r="J109" s="272">
        <f t="shared" si="11"/>
        <v>0</v>
      </c>
      <c r="K109" s="272">
        <f t="shared" si="11"/>
        <v>0</v>
      </c>
      <c r="L109" s="272">
        <f t="shared" si="11"/>
        <v>0</v>
      </c>
      <c r="M109" s="272">
        <f t="shared" si="11"/>
        <v>0</v>
      </c>
      <c r="N109" s="272">
        <f t="shared" si="11"/>
        <v>0</v>
      </c>
      <c r="O109" s="272">
        <f t="shared" si="11"/>
        <v>0</v>
      </c>
      <c r="P109" s="272">
        <f t="shared" si="11"/>
        <v>0</v>
      </c>
      <c r="Q109" s="272">
        <f t="shared" si="11"/>
        <v>0</v>
      </c>
      <c r="R109" s="272">
        <f t="shared" si="11"/>
        <v>0</v>
      </c>
      <c r="S109" s="272">
        <f t="shared" si="11"/>
        <v>0</v>
      </c>
      <c r="T109" s="272">
        <f t="shared" si="11"/>
        <v>0</v>
      </c>
      <c r="U109" s="272">
        <f t="shared" si="11"/>
        <v>0</v>
      </c>
      <c r="V109" s="272">
        <f t="shared" si="11"/>
        <v>0</v>
      </c>
      <c r="W109" s="272">
        <f t="shared" si="11"/>
        <v>0</v>
      </c>
      <c r="DA109" s="80"/>
    </row>
    <row r="110" spans="1:105" ht="12" customHeight="1" x14ac:dyDescent="0.3">
      <c r="A110" s="62" t="s">
        <v>189</v>
      </c>
      <c r="B110" s="272">
        <f t="shared" ref="B110:W110" si="12">IF(B$34=0,0,B$34/B$5)</f>
        <v>0</v>
      </c>
      <c r="C110" s="272">
        <f t="shared" si="12"/>
        <v>0</v>
      </c>
      <c r="D110" s="272">
        <f t="shared" si="12"/>
        <v>0</v>
      </c>
      <c r="E110" s="272">
        <f t="shared" si="12"/>
        <v>0</v>
      </c>
      <c r="F110" s="272">
        <f t="shared" si="12"/>
        <v>0</v>
      </c>
      <c r="G110" s="272">
        <f t="shared" si="12"/>
        <v>0</v>
      </c>
      <c r="H110" s="272">
        <f t="shared" si="12"/>
        <v>0</v>
      </c>
      <c r="I110" s="272">
        <f t="shared" si="12"/>
        <v>0</v>
      </c>
      <c r="J110" s="272">
        <f t="shared" si="12"/>
        <v>0</v>
      </c>
      <c r="K110" s="272">
        <f t="shared" si="12"/>
        <v>0</v>
      </c>
      <c r="L110" s="272">
        <f t="shared" si="12"/>
        <v>0</v>
      </c>
      <c r="M110" s="272">
        <f t="shared" si="12"/>
        <v>0</v>
      </c>
      <c r="N110" s="272">
        <f t="shared" si="12"/>
        <v>0</v>
      </c>
      <c r="O110" s="272">
        <f t="shared" si="12"/>
        <v>0</v>
      </c>
      <c r="P110" s="272">
        <f t="shared" si="12"/>
        <v>0</v>
      </c>
      <c r="Q110" s="272">
        <f t="shared" si="12"/>
        <v>0</v>
      </c>
      <c r="R110" s="272">
        <f t="shared" si="12"/>
        <v>0</v>
      </c>
      <c r="S110" s="272">
        <f t="shared" si="12"/>
        <v>0</v>
      </c>
      <c r="T110" s="272">
        <f t="shared" si="12"/>
        <v>0</v>
      </c>
      <c r="U110" s="272">
        <f t="shared" si="12"/>
        <v>0</v>
      </c>
      <c r="V110" s="272">
        <f t="shared" si="12"/>
        <v>0</v>
      </c>
      <c r="W110" s="272">
        <f t="shared" si="12"/>
        <v>0</v>
      </c>
      <c r="DA110" s="80"/>
    </row>
    <row r="111" spans="1:105" ht="12" customHeight="1" x14ac:dyDescent="0.3">
      <c r="A111" s="203" t="s">
        <v>191</v>
      </c>
      <c r="B111" s="271">
        <f t="shared" ref="B111:W111" si="13">IF(B$35=0,0,B$35/B$5)</f>
        <v>0</v>
      </c>
      <c r="C111" s="271">
        <f t="shared" si="13"/>
        <v>0</v>
      </c>
      <c r="D111" s="271">
        <f t="shared" si="13"/>
        <v>0</v>
      </c>
      <c r="E111" s="271">
        <f t="shared" si="13"/>
        <v>0</v>
      </c>
      <c r="F111" s="271">
        <f t="shared" si="13"/>
        <v>0</v>
      </c>
      <c r="G111" s="271">
        <f t="shared" si="13"/>
        <v>0</v>
      </c>
      <c r="H111" s="271">
        <f t="shared" si="13"/>
        <v>0</v>
      </c>
      <c r="I111" s="271">
        <f t="shared" si="13"/>
        <v>0</v>
      </c>
      <c r="J111" s="271">
        <f t="shared" si="13"/>
        <v>0</v>
      </c>
      <c r="K111" s="271">
        <f t="shared" si="13"/>
        <v>0</v>
      </c>
      <c r="L111" s="271">
        <f t="shared" si="13"/>
        <v>0</v>
      </c>
      <c r="M111" s="271">
        <f t="shared" si="13"/>
        <v>0</v>
      </c>
      <c r="N111" s="271">
        <f t="shared" si="13"/>
        <v>0</v>
      </c>
      <c r="O111" s="271">
        <f t="shared" si="13"/>
        <v>0</v>
      </c>
      <c r="P111" s="271">
        <f t="shared" si="13"/>
        <v>0</v>
      </c>
      <c r="Q111" s="271">
        <f t="shared" si="13"/>
        <v>0</v>
      </c>
      <c r="R111" s="271">
        <f t="shared" si="13"/>
        <v>0</v>
      </c>
      <c r="S111" s="271">
        <f t="shared" si="13"/>
        <v>0</v>
      </c>
      <c r="T111" s="271">
        <f t="shared" si="13"/>
        <v>0</v>
      </c>
      <c r="U111" s="271">
        <f t="shared" si="13"/>
        <v>0</v>
      </c>
      <c r="V111" s="271">
        <f t="shared" si="13"/>
        <v>0</v>
      </c>
      <c r="W111" s="271">
        <f t="shared" si="13"/>
        <v>0</v>
      </c>
      <c r="DA111" s="79"/>
    </row>
    <row r="112" spans="1:105" ht="12" customHeight="1" x14ac:dyDescent="0.3">
      <c r="A112" s="62" t="s">
        <v>192</v>
      </c>
      <c r="B112" s="272">
        <f t="shared" ref="B112:W112" si="14">IF(B$36=0,0,B$36/B$5)</f>
        <v>0</v>
      </c>
      <c r="C112" s="272">
        <f t="shared" si="14"/>
        <v>0</v>
      </c>
      <c r="D112" s="272">
        <f t="shared" si="14"/>
        <v>0</v>
      </c>
      <c r="E112" s="272">
        <f t="shared" si="14"/>
        <v>0</v>
      </c>
      <c r="F112" s="272">
        <f t="shared" si="14"/>
        <v>0</v>
      </c>
      <c r="G112" s="272">
        <f t="shared" si="14"/>
        <v>0</v>
      </c>
      <c r="H112" s="272">
        <f t="shared" si="14"/>
        <v>0</v>
      </c>
      <c r="I112" s="272">
        <f t="shared" si="14"/>
        <v>0</v>
      </c>
      <c r="J112" s="272">
        <f t="shared" si="14"/>
        <v>0</v>
      </c>
      <c r="K112" s="272">
        <f t="shared" si="14"/>
        <v>0</v>
      </c>
      <c r="L112" s="272">
        <f t="shared" si="14"/>
        <v>0</v>
      </c>
      <c r="M112" s="272">
        <f t="shared" si="14"/>
        <v>0</v>
      </c>
      <c r="N112" s="272">
        <f t="shared" si="14"/>
        <v>0</v>
      </c>
      <c r="O112" s="272">
        <f t="shared" si="14"/>
        <v>0</v>
      </c>
      <c r="P112" s="272">
        <f t="shared" si="14"/>
        <v>0</v>
      </c>
      <c r="Q112" s="272">
        <f t="shared" si="14"/>
        <v>0</v>
      </c>
      <c r="R112" s="272">
        <f t="shared" si="14"/>
        <v>0</v>
      </c>
      <c r="S112" s="272">
        <f t="shared" si="14"/>
        <v>0</v>
      </c>
      <c r="T112" s="272">
        <f t="shared" si="14"/>
        <v>0</v>
      </c>
      <c r="U112" s="272">
        <f t="shared" si="14"/>
        <v>0</v>
      </c>
      <c r="V112" s="272">
        <f t="shared" si="14"/>
        <v>0</v>
      </c>
      <c r="W112" s="272">
        <f t="shared" si="14"/>
        <v>0</v>
      </c>
      <c r="DA112" s="80"/>
    </row>
    <row r="113" spans="1:105" ht="12" customHeight="1" x14ac:dyDescent="0.3">
      <c r="A113" s="62" t="s">
        <v>197</v>
      </c>
      <c r="B113" s="272">
        <f t="shared" ref="B113:W113" si="15">IF(B$40=0,0,B$40/B$5)</f>
        <v>0</v>
      </c>
      <c r="C113" s="272">
        <f t="shared" si="15"/>
        <v>0</v>
      </c>
      <c r="D113" s="272">
        <f t="shared" si="15"/>
        <v>0</v>
      </c>
      <c r="E113" s="272">
        <f t="shared" si="15"/>
        <v>0</v>
      </c>
      <c r="F113" s="272">
        <f t="shared" si="15"/>
        <v>0</v>
      </c>
      <c r="G113" s="272">
        <f t="shared" si="15"/>
        <v>0</v>
      </c>
      <c r="H113" s="272">
        <f t="shared" si="15"/>
        <v>0</v>
      </c>
      <c r="I113" s="272">
        <f t="shared" si="15"/>
        <v>0</v>
      </c>
      <c r="J113" s="272">
        <f t="shared" si="15"/>
        <v>0</v>
      </c>
      <c r="K113" s="272">
        <f t="shared" si="15"/>
        <v>0</v>
      </c>
      <c r="L113" s="272">
        <f t="shared" si="15"/>
        <v>0</v>
      </c>
      <c r="M113" s="272">
        <f t="shared" si="15"/>
        <v>0</v>
      </c>
      <c r="N113" s="272">
        <f t="shared" si="15"/>
        <v>0</v>
      </c>
      <c r="O113" s="272">
        <f t="shared" si="15"/>
        <v>0</v>
      </c>
      <c r="P113" s="272">
        <f t="shared" si="15"/>
        <v>0</v>
      </c>
      <c r="Q113" s="272">
        <f t="shared" si="15"/>
        <v>0</v>
      </c>
      <c r="R113" s="272">
        <f t="shared" si="15"/>
        <v>0</v>
      </c>
      <c r="S113" s="272">
        <f t="shared" si="15"/>
        <v>0</v>
      </c>
      <c r="T113" s="272">
        <f t="shared" si="15"/>
        <v>0</v>
      </c>
      <c r="U113" s="272">
        <f t="shared" si="15"/>
        <v>0</v>
      </c>
      <c r="V113" s="272">
        <f t="shared" si="15"/>
        <v>0</v>
      </c>
      <c r="W113" s="272">
        <f t="shared" si="15"/>
        <v>0</v>
      </c>
      <c r="DA113" s="80"/>
    </row>
    <row r="114" spans="1:105" ht="12" customHeight="1" x14ac:dyDescent="0.3">
      <c r="A114" s="63" t="s">
        <v>209</v>
      </c>
      <c r="B114" s="273">
        <f t="shared" ref="B114:W114" si="16">IF(B$51=0,0,B$51/B$5)</f>
        <v>0</v>
      </c>
      <c r="C114" s="273">
        <f t="shared" si="16"/>
        <v>0</v>
      </c>
      <c r="D114" s="273">
        <f t="shared" si="16"/>
        <v>0</v>
      </c>
      <c r="E114" s="273">
        <f t="shared" si="16"/>
        <v>0</v>
      </c>
      <c r="F114" s="273">
        <f t="shared" si="16"/>
        <v>0</v>
      </c>
      <c r="G114" s="273">
        <f t="shared" si="16"/>
        <v>0</v>
      </c>
      <c r="H114" s="273">
        <f t="shared" si="16"/>
        <v>0</v>
      </c>
      <c r="I114" s="273">
        <f t="shared" si="16"/>
        <v>0</v>
      </c>
      <c r="J114" s="273">
        <f t="shared" si="16"/>
        <v>0</v>
      </c>
      <c r="K114" s="273">
        <f t="shared" si="16"/>
        <v>0</v>
      </c>
      <c r="L114" s="273">
        <f t="shared" si="16"/>
        <v>0</v>
      </c>
      <c r="M114" s="273">
        <f t="shared" si="16"/>
        <v>0</v>
      </c>
      <c r="N114" s="273">
        <f t="shared" si="16"/>
        <v>0</v>
      </c>
      <c r="O114" s="273">
        <f t="shared" si="16"/>
        <v>0</v>
      </c>
      <c r="P114" s="273">
        <f t="shared" si="16"/>
        <v>0</v>
      </c>
      <c r="Q114" s="273">
        <f t="shared" si="16"/>
        <v>0</v>
      </c>
      <c r="R114" s="273">
        <f t="shared" si="16"/>
        <v>0</v>
      </c>
      <c r="S114" s="273">
        <f t="shared" si="16"/>
        <v>0</v>
      </c>
      <c r="T114" s="273">
        <f t="shared" si="16"/>
        <v>0</v>
      </c>
      <c r="U114" s="273">
        <f t="shared" si="16"/>
        <v>0</v>
      </c>
      <c r="V114" s="273">
        <f t="shared" si="16"/>
        <v>0</v>
      </c>
      <c r="W114" s="273">
        <f t="shared" si="16"/>
        <v>0</v>
      </c>
      <c r="DA114" s="81"/>
    </row>
    <row r="115" spans="1:105" ht="12" hidden="1" customHeight="1" x14ac:dyDescent="0.3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</row>
    <row r="116" spans="1:105" ht="12" customHeight="1" x14ac:dyDescent="0.3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spans="1:105" ht="12" customHeight="1" x14ac:dyDescent="0.3">
      <c r="A117" s="35" t="s">
        <v>42</v>
      </c>
      <c r="B117" s="234">
        <f t="shared" ref="B117:W117" si="17">SUM(B$118:B$122,B$126:B$127,B$129:B$131,B$124,B$123)</f>
        <v>1</v>
      </c>
      <c r="C117" s="234">
        <f t="shared" si="17"/>
        <v>1</v>
      </c>
      <c r="D117" s="234">
        <f t="shared" si="17"/>
        <v>1</v>
      </c>
      <c r="E117" s="234">
        <f t="shared" si="17"/>
        <v>0.99999999999999967</v>
      </c>
      <c r="F117" s="234">
        <f t="shared" si="17"/>
        <v>0.99999999999999978</v>
      </c>
      <c r="G117" s="234">
        <f t="shared" si="17"/>
        <v>1</v>
      </c>
      <c r="H117" s="234">
        <f t="shared" si="17"/>
        <v>1</v>
      </c>
      <c r="I117" s="234">
        <f t="shared" si="17"/>
        <v>1</v>
      </c>
      <c r="J117" s="234">
        <f t="shared" si="17"/>
        <v>1</v>
      </c>
      <c r="K117" s="234">
        <f t="shared" si="17"/>
        <v>1.0000000000000002</v>
      </c>
      <c r="L117" s="234">
        <f t="shared" si="17"/>
        <v>1.0000000000000002</v>
      </c>
      <c r="M117" s="234">
        <f t="shared" si="17"/>
        <v>1</v>
      </c>
      <c r="N117" s="234">
        <f t="shared" si="17"/>
        <v>1</v>
      </c>
      <c r="O117" s="234">
        <f t="shared" si="17"/>
        <v>1</v>
      </c>
      <c r="P117" s="234">
        <f t="shared" si="17"/>
        <v>1</v>
      </c>
      <c r="Q117" s="234">
        <f t="shared" si="17"/>
        <v>1.0000000000000002</v>
      </c>
      <c r="R117" s="234">
        <f t="shared" si="17"/>
        <v>1</v>
      </c>
      <c r="S117" s="234">
        <f t="shared" si="17"/>
        <v>0.99999999999999989</v>
      </c>
      <c r="T117" s="234">
        <f t="shared" si="17"/>
        <v>0.99999999999999978</v>
      </c>
      <c r="U117" s="234">
        <f t="shared" si="17"/>
        <v>1</v>
      </c>
      <c r="V117" s="234">
        <f t="shared" si="17"/>
        <v>1</v>
      </c>
      <c r="W117" s="234">
        <f t="shared" si="17"/>
        <v>1</v>
      </c>
      <c r="DA117" s="95"/>
    </row>
    <row r="118" spans="1:105" ht="12" customHeight="1" x14ac:dyDescent="0.3">
      <c r="A118" s="55" t="s">
        <v>92</v>
      </c>
      <c r="B118" s="268">
        <f t="shared" ref="B118:W118" si="18">IF(B$55=0,0,B$55/B$54)</f>
        <v>2.1111382116643079E-3</v>
      </c>
      <c r="C118" s="268">
        <f t="shared" si="18"/>
        <v>2.0852908183070797E-3</v>
      </c>
      <c r="D118" s="268">
        <f t="shared" si="18"/>
        <v>2.0950951442024052E-3</v>
      </c>
      <c r="E118" s="268">
        <f t="shared" si="18"/>
        <v>1.888671384325752E-3</v>
      </c>
      <c r="F118" s="268">
        <f t="shared" si="18"/>
        <v>1.9384383473676943E-3</v>
      </c>
      <c r="G118" s="268">
        <f t="shared" si="18"/>
        <v>2.0234757279077704E-3</v>
      </c>
      <c r="H118" s="268">
        <f t="shared" si="18"/>
        <v>1.9231737569872687E-3</v>
      </c>
      <c r="I118" s="268">
        <f t="shared" si="18"/>
        <v>1.7969767650075827E-3</v>
      </c>
      <c r="J118" s="268">
        <f t="shared" si="18"/>
        <v>1.7970603677274393E-3</v>
      </c>
      <c r="K118" s="268">
        <f t="shared" si="18"/>
        <v>1.8162964930246027E-3</v>
      </c>
      <c r="L118" s="268">
        <f t="shared" si="18"/>
        <v>1.7962201028477965E-3</v>
      </c>
      <c r="M118" s="268">
        <f t="shared" si="18"/>
        <v>1.8150572700058856E-3</v>
      </c>
      <c r="N118" s="268">
        <f t="shared" si="18"/>
        <v>1.9373074854862938E-3</v>
      </c>
      <c r="O118" s="268">
        <f t="shared" si="18"/>
        <v>1.9150086810708295E-3</v>
      </c>
      <c r="P118" s="268">
        <f t="shared" si="18"/>
        <v>1.9631383507519363E-3</v>
      </c>
      <c r="Q118" s="268">
        <f t="shared" si="18"/>
        <v>1.9921285961931948E-3</v>
      </c>
      <c r="R118" s="268">
        <f t="shared" si="18"/>
        <v>1.9144852045135121E-3</v>
      </c>
      <c r="S118" s="268">
        <f t="shared" si="18"/>
        <v>1.8755491981483207E-3</v>
      </c>
      <c r="T118" s="268">
        <f t="shared" si="18"/>
        <v>1.9028832677732343E-3</v>
      </c>
      <c r="U118" s="268">
        <f t="shared" si="18"/>
        <v>1.8638383180602566E-3</v>
      </c>
      <c r="V118" s="268">
        <f t="shared" si="18"/>
        <v>1.8210816854699198E-3</v>
      </c>
      <c r="W118" s="268">
        <f t="shared" si="18"/>
        <v>1.8492077807610889E-3</v>
      </c>
      <c r="DA118" s="76"/>
    </row>
    <row r="119" spans="1:105" ht="12" customHeight="1" x14ac:dyDescent="0.3">
      <c r="A119" s="202" t="s">
        <v>93</v>
      </c>
      <c r="B119" s="269">
        <f t="shared" ref="B119:W119" si="19">IF(B$56=0,0,B$56/B$54)</f>
        <v>4.04801683843298E-4</v>
      </c>
      <c r="C119" s="269">
        <f t="shared" si="19"/>
        <v>3.9984555719268058E-4</v>
      </c>
      <c r="D119" s="269">
        <f t="shared" si="19"/>
        <v>4.0172549456932795E-4</v>
      </c>
      <c r="E119" s="269">
        <f t="shared" si="19"/>
        <v>3.6214462529148971E-4</v>
      </c>
      <c r="F119" s="269">
        <f t="shared" si="19"/>
        <v>3.7168722668434869E-4</v>
      </c>
      <c r="G119" s="269">
        <f t="shared" si="19"/>
        <v>3.8799277913091634E-4</v>
      </c>
      <c r="H119" s="269">
        <f t="shared" si="19"/>
        <v>3.6876030704685928E-4</v>
      </c>
      <c r="I119" s="269">
        <f t="shared" si="19"/>
        <v>3.4456257590491601E-4</v>
      </c>
      <c r="J119" s="269">
        <f t="shared" si="19"/>
        <v>3.4457860636733905E-4</v>
      </c>
      <c r="K119" s="269">
        <f t="shared" si="19"/>
        <v>3.4826705076566845E-4</v>
      </c>
      <c r="L119" s="269">
        <f t="shared" si="19"/>
        <v>3.4441748918596508E-4</v>
      </c>
      <c r="M119" s="269">
        <f t="shared" si="19"/>
        <v>3.4802943507482336E-4</v>
      </c>
      <c r="N119" s="269">
        <f t="shared" si="19"/>
        <v>3.7147038877612652E-4</v>
      </c>
      <c r="O119" s="269">
        <f t="shared" si="19"/>
        <v>3.6719468881238234E-4</v>
      </c>
      <c r="P119" s="269">
        <f t="shared" si="19"/>
        <v>3.764233462361775E-4</v>
      </c>
      <c r="Q119" s="269">
        <f t="shared" si="19"/>
        <v>3.8198210127401104E-4</v>
      </c>
      <c r="R119" s="269">
        <f t="shared" si="19"/>
        <v>3.6709431443107243E-4</v>
      </c>
      <c r="S119" s="269">
        <f t="shared" si="19"/>
        <v>3.5962850245738041E-4</v>
      </c>
      <c r="T119" s="269">
        <f t="shared" si="19"/>
        <v>3.6486969289641481E-4</v>
      </c>
      <c r="U119" s="269">
        <f t="shared" si="19"/>
        <v>3.5738299150374272E-4</v>
      </c>
      <c r="V119" s="269">
        <f t="shared" si="19"/>
        <v>3.5201389439218453E-4</v>
      </c>
      <c r="W119" s="269">
        <f t="shared" si="19"/>
        <v>3.5457764882105495E-4</v>
      </c>
      <c r="DA119" s="77"/>
    </row>
    <row r="120" spans="1:105" ht="12" customHeight="1" x14ac:dyDescent="0.3">
      <c r="A120" s="202" t="s">
        <v>94</v>
      </c>
      <c r="B120" s="269">
        <f t="shared" ref="B120:W120" si="20">IF(B$57=0,0,B$57/B$54)</f>
        <v>5.5998480784665149E-2</v>
      </c>
      <c r="C120" s="269">
        <f t="shared" si="20"/>
        <v>5.5312872067883226E-2</v>
      </c>
      <c r="D120" s="269">
        <f t="shared" si="20"/>
        <v>5.55729343187688E-2</v>
      </c>
      <c r="E120" s="269">
        <f t="shared" si="20"/>
        <v>5.0097491315045102E-2</v>
      </c>
      <c r="F120" s="269">
        <f t="shared" si="20"/>
        <v>5.1417572732840255E-2</v>
      </c>
      <c r="G120" s="269">
        <f t="shared" si="20"/>
        <v>5.367321099178568E-2</v>
      </c>
      <c r="H120" s="269">
        <f t="shared" si="20"/>
        <v>5.1012675570550621E-2</v>
      </c>
      <c r="I120" s="269">
        <f t="shared" si="20"/>
        <v>4.7665268095563082E-2</v>
      </c>
      <c r="J120" s="269">
        <f t="shared" si="20"/>
        <v>4.7667485679080614E-2</v>
      </c>
      <c r="K120" s="269">
        <f t="shared" si="20"/>
        <v>4.8177728820374216E-2</v>
      </c>
      <c r="L120" s="269">
        <f t="shared" si="20"/>
        <v>4.7645197438331253E-2</v>
      </c>
      <c r="M120" s="269">
        <f t="shared" si="20"/>
        <v>4.8144858112990858E-2</v>
      </c>
      <c r="N120" s="269">
        <f t="shared" si="20"/>
        <v>5.1387576332327094E-2</v>
      </c>
      <c r="O120" s="269">
        <f t="shared" si="20"/>
        <v>5.0796094844435362E-2</v>
      </c>
      <c r="P120" s="269">
        <f t="shared" si="20"/>
        <v>5.2072746637254218E-2</v>
      </c>
      <c r="Q120" s="269">
        <f t="shared" si="20"/>
        <v>5.2841720309046776E-2</v>
      </c>
      <c r="R120" s="269">
        <f t="shared" si="20"/>
        <v>5.0630579729707512E-2</v>
      </c>
      <c r="S120" s="269">
        <f t="shared" si="20"/>
        <v>4.9749421971953443E-2</v>
      </c>
      <c r="T120" s="269">
        <f t="shared" si="20"/>
        <v>5.0474465156809992E-2</v>
      </c>
      <c r="U120" s="269">
        <f t="shared" si="20"/>
        <v>4.9438787883687878E-2</v>
      </c>
      <c r="V120" s="269">
        <f t="shared" si="20"/>
        <v>4.8114220098662092E-2</v>
      </c>
      <c r="W120" s="269">
        <f t="shared" si="20"/>
        <v>4.9050709141476627E-2</v>
      </c>
      <c r="DA120" s="77"/>
    </row>
    <row r="121" spans="1:105" ht="12" customHeight="1" x14ac:dyDescent="0.3">
      <c r="A121" s="202" t="s">
        <v>95</v>
      </c>
      <c r="B121" s="269">
        <f t="shared" ref="B121:W121" si="21">IF(B$58=0,0,B$58/B$54)</f>
        <v>9.6551458284036234E-4</v>
      </c>
      <c r="C121" s="269">
        <f t="shared" si="21"/>
        <v>9.5369345475081765E-4</v>
      </c>
      <c r="D121" s="269">
        <f t="shared" si="21"/>
        <v>9.5817739596061363E-4</v>
      </c>
      <c r="E121" s="269">
        <f t="shared" si="21"/>
        <v>8.6377090504284257E-4</v>
      </c>
      <c r="F121" s="269">
        <f t="shared" si="21"/>
        <v>8.8653148428639243E-4</v>
      </c>
      <c r="G121" s="269">
        <f t="shared" si="21"/>
        <v>9.2542274708687984E-4</v>
      </c>
      <c r="H121" s="269">
        <f t="shared" si="21"/>
        <v>8.7955032856103319E-4</v>
      </c>
      <c r="I121" s="269">
        <f t="shared" si="21"/>
        <v>8.2183499974278467E-4</v>
      </c>
      <c r="J121" s="269">
        <f t="shared" si="21"/>
        <v>8.2187323487336011E-4</v>
      </c>
      <c r="K121" s="269">
        <f t="shared" si="21"/>
        <v>8.3067074485595538E-4</v>
      </c>
      <c r="L121" s="269">
        <f t="shared" si="21"/>
        <v>8.2148894549322288E-4</v>
      </c>
      <c r="M121" s="269">
        <f t="shared" si="21"/>
        <v>8.3010399470698313E-4</v>
      </c>
      <c r="N121" s="269">
        <f t="shared" si="21"/>
        <v>8.8601429236042706E-4</v>
      </c>
      <c r="O121" s="269">
        <f t="shared" si="21"/>
        <v>8.758160870870437E-4</v>
      </c>
      <c r="P121" s="269">
        <f t="shared" si="21"/>
        <v>8.9782786144063478E-4</v>
      </c>
      <c r="Q121" s="269">
        <f t="shared" si="21"/>
        <v>9.1108635137701361E-4</v>
      </c>
      <c r="R121" s="269">
        <f t="shared" si="21"/>
        <v>8.7557667867357619E-4</v>
      </c>
      <c r="S121" s="269">
        <f t="shared" si="21"/>
        <v>8.5776956318703442E-4</v>
      </c>
      <c r="T121" s="269">
        <f t="shared" si="21"/>
        <v>8.7027061247192347E-4</v>
      </c>
      <c r="U121" s="269">
        <f t="shared" si="21"/>
        <v>8.5241367249240931E-4</v>
      </c>
      <c r="V121" s="269">
        <f t="shared" si="21"/>
        <v>8.3960754602406627E-4</v>
      </c>
      <c r="W121" s="269">
        <f t="shared" si="21"/>
        <v>8.4572249659540372E-4</v>
      </c>
      <c r="DA121" s="77"/>
    </row>
    <row r="122" spans="1:105" ht="12" customHeight="1" x14ac:dyDescent="0.3">
      <c r="A122" s="56" t="s">
        <v>96</v>
      </c>
      <c r="B122" s="270">
        <f t="shared" ref="B122:W122" si="22">IF(B$59=0,0,B$59/B$54)</f>
        <v>1.2634949800392302E-2</v>
      </c>
      <c r="C122" s="270">
        <f t="shared" si="22"/>
        <v>1.2656386270086127E-2</v>
      </c>
      <c r="D122" s="270">
        <f t="shared" si="22"/>
        <v>1.3559830564823154E-2</v>
      </c>
      <c r="E122" s="270">
        <f t="shared" si="22"/>
        <v>1.4117410425318068E-2</v>
      </c>
      <c r="F122" s="270">
        <f t="shared" si="22"/>
        <v>1.3910584231612738E-2</v>
      </c>
      <c r="G122" s="270">
        <f t="shared" si="22"/>
        <v>1.4743335187078125E-2</v>
      </c>
      <c r="H122" s="270">
        <f t="shared" si="22"/>
        <v>1.6386280502894791E-2</v>
      </c>
      <c r="I122" s="270">
        <f t="shared" si="22"/>
        <v>1.7799853668362366E-2</v>
      </c>
      <c r="J122" s="270">
        <f t="shared" si="22"/>
        <v>1.969954441204945E-2</v>
      </c>
      <c r="K122" s="270">
        <f t="shared" si="22"/>
        <v>2.3552017087964949E-2</v>
      </c>
      <c r="L122" s="270">
        <f t="shared" si="22"/>
        <v>2.4259008568781548E-2</v>
      </c>
      <c r="M122" s="270">
        <f t="shared" si="22"/>
        <v>2.5419895355209058E-2</v>
      </c>
      <c r="N122" s="270">
        <f t="shared" si="22"/>
        <v>2.7630041795387719E-2</v>
      </c>
      <c r="O122" s="270">
        <f t="shared" si="22"/>
        <v>3.0673050131258622E-2</v>
      </c>
      <c r="P122" s="270">
        <f t="shared" si="22"/>
        <v>3.2401687617593884E-2</v>
      </c>
      <c r="Q122" s="270">
        <f t="shared" si="22"/>
        <v>3.4078894175689448E-2</v>
      </c>
      <c r="R122" s="270">
        <f t="shared" si="22"/>
        <v>3.5242773425936312E-2</v>
      </c>
      <c r="S122" s="270">
        <f t="shared" si="22"/>
        <v>3.426560688716631E-2</v>
      </c>
      <c r="T122" s="270">
        <f t="shared" si="22"/>
        <v>3.6190174457486568E-2</v>
      </c>
      <c r="U122" s="270">
        <f t="shared" si="22"/>
        <v>3.9844209496571671E-2</v>
      </c>
      <c r="V122" s="270">
        <f t="shared" si="22"/>
        <v>4.2777652440427631E-2</v>
      </c>
      <c r="W122" s="270">
        <f t="shared" si="22"/>
        <v>4.3668157701649023E-2</v>
      </c>
      <c r="DA122" s="78"/>
    </row>
    <row r="123" spans="1:105" ht="12" customHeight="1" x14ac:dyDescent="0.3">
      <c r="A123" s="203" t="s">
        <v>222</v>
      </c>
      <c r="B123" s="271">
        <f t="shared" ref="B123:W123" si="23">IF(B$65=0,0,B$65/B$54)</f>
        <v>0.12482524327950489</v>
      </c>
      <c r="C123" s="271">
        <f t="shared" si="23"/>
        <v>0.12703274850328058</v>
      </c>
      <c r="D123" s="271">
        <f t="shared" si="23"/>
        <v>0.12251432288627602</v>
      </c>
      <c r="E123" s="271">
        <f t="shared" si="23"/>
        <v>0.14339951189508029</v>
      </c>
      <c r="F123" s="271">
        <f t="shared" si="23"/>
        <v>0.14080446742222003</v>
      </c>
      <c r="G123" s="271">
        <f t="shared" si="23"/>
        <v>0.13732844166643721</v>
      </c>
      <c r="H123" s="271">
        <f t="shared" si="23"/>
        <v>0.14604084178554413</v>
      </c>
      <c r="I123" s="271">
        <f t="shared" si="23"/>
        <v>0.15675002860918694</v>
      </c>
      <c r="J123" s="271">
        <f t="shared" si="23"/>
        <v>0.15723288043776412</v>
      </c>
      <c r="K123" s="271">
        <f t="shared" si="23"/>
        <v>0.15307436465648383</v>
      </c>
      <c r="L123" s="271">
        <f t="shared" si="23"/>
        <v>0.1547866583420118</v>
      </c>
      <c r="M123" s="271">
        <f t="shared" si="23"/>
        <v>0.15441054034966986</v>
      </c>
      <c r="N123" s="271">
        <f t="shared" si="23"/>
        <v>0.14266359779136134</v>
      </c>
      <c r="O123" s="271">
        <f t="shared" si="23"/>
        <v>0.14621275470684958</v>
      </c>
      <c r="P123" s="271">
        <f t="shared" si="23"/>
        <v>0.14638296486231495</v>
      </c>
      <c r="Q123" s="271">
        <f t="shared" si="23"/>
        <v>0.14530629524226787</v>
      </c>
      <c r="R123" s="271">
        <f t="shared" si="23"/>
        <v>0.14782407713365453</v>
      </c>
      <c r="S123" s="271">
        <f t="shared" si="23"/>
        <v>0.15088745395449021</v>
      </c>
      <c r="T123" s="271">
        <f t="shared" si="23"/>
        <v>0.14897287223317462</v>
      </c>
      <c r="U123" s="271">
        <f t="shared" si="23"/>
        <v>0.15060713854915089</v>
      </c>
      <c r="V123" s="271">
        <f t="shared" si="23"/>
        <v>0.15137154755515084</v>
      </c>
      <c r="W123" s="271">
        <f t="shared" si="23"/>
        <v>0.1492948774115033</v>
      </c>
      <c r="DA123" s="79"/>
    </row>
    <row r="124" spans="1:105" ht="12" customHeight="1" x14ac:dyDescent="0.3">
      <c r="A124" s="203" t="s">
        <v>228</v>
      </c>
      <c r="B124" s="271">
        <f t="shared" ref="B124:W124" si="24">IF(B$71=0,0,B$71/B$54)</f>
        <v>0.41538953471537737</v>
      </c>
      <c r="C124" s="271">
        <f t="shared" si="24"/>
        <v>0.41030377735428064</v>
      </c>
      <c r="D124" s="271">
        <f t="shared" si="24"/>
        <v>0.41223288571362704</v>
      </c>
      <c r="E124" s="271">
        <f t="shared" si="24"/>
        <v>0.37161675310061154</v>
      </c>
      <c r="F124" s="271">
        <f t="shared" si="24"/>
        <v>0.38140894742875669</v>
      </c>
      <c r="G124" s="271">
        <f t="shared" si="24"/>
        <v>0.39814098218649491</v>
      </c>
      <c r="H124" s="271">
        <f t="shared" si="24"/>
        <v>0.37840547230774751</v>
      </c>
      <c r="I124" s="271">
        <f t="shared" si="24"/>
        <v>0.35357483379659299</v>
      </c>
      <c r="J124" s="271">
        <f t="shared" si="24"/>
        <v>0.35359128354616887</v>
      </c>
      <c r="K124" s="271">
        <f t="shared" si="24"/>
        <v>0.35737620160258349</v>
      </c>
      <c r="L124" s="271">
        <f t="shared" si="24"/>
        <v>0.35342595224030521</v>
      </c>
      <c r="M124" s="271">
        <f t="shared" si="24"/>
        <v>0.35713237091906441</v>
      </c>
      <c r="N124" s="271">
        <f t="shared" si="24"/>
        <v>0.38118643798425594</v>
      </c>
      <c r="O124" s="271">
        <f t="shared" si="24"/>
        <v>0.37679890431181734</v>
      </c>
      <c r="P124" s="271">
        <f t="shared" si="24"/>
        <v>0.38626894326254929</v>
      </c>
      <c r="Q124" s="271">
        <f t="shared" si="24"/>
        <v>0.3919730911476067</v>
      </c>
      <c r="R124" s="271">
        <f t="shared" si="24"/>
        <v>0.37669590457339314</v>
      </c>
      <c r="S124" s="271">
        <f t="shared" si="24"/>
        <v>0.36903481944009842</v>
      </c>
      <c r="T124" s="271">
        <f t="shared" si="24"/>
        <v>0.37441309661808558</v>
      </c>
      <c r="U124" s="271">
        <f t="shared" si="24"/>
        <v>0.36673057568949458</v>
      </c>
      <c r="V124" s="271">
        <f t="shared" si="24"/>
        <v>0.36122104635691604</v>
      </c>
      <c r="W124" s="271">
        <f t="shared" si="24"/>
        <v>0.36385185744747756</v>
      </c>
      <c r="DA124" s="79"/>
    </row>
    <row r="125" spans="1:105" ht="12" customHeight="1" x14ac:dyDescent="0.3">
      <c r="A125" s="203" t="s">
        <v>181</v>
      </c>
      <c r="B125" s="271">
        <f t="shared" ref="B125:W125" si="25">IF(B$72=0,0,B$72/B$54)</f>
        <v>0.19261244237144703</v>
      </c>
      <c r="C125" s="271">
        <f t="shared" si="25"/>
        <v>0.19488348605264449</v>
      </c>
      <c r="D125" s="271">
        <f t="shared" si="25"/>
        <v>0.19307419922432068</v>
      </c>
      <c r="E125" s="271">
        <f t="shared" si="25"/>
        <v>0.2150138650631018</v>
      </c>
      <c r="F125" s="271">
        <f t="shared" si="25"/>
        <v>0.21192819762722123</v>
      </c>
      <c r="G125" s="271">
        <f t="shared" si="25"/>
        <v>0.20302968610770572</v>
      </c>
      <c r="H125" s="271">
        <f t="shared" si="25"/>
        <v>0.21493152663286796</v>
      </c>
      <c r="I125" s="271">
        <f t="shared" si="25"/>
        <v>0.23154381981039693</v>
      </c>
      <c r="J125" s="271">
        <f t="shared" si="25"/>
        <v>0.22975944119347597</v>
      </c>
      <c r="K125" s="271">
        <f t="shared" si="25"/>
        <v>0.22436307756449692</v>
      </c>
      <c r="L125" s="271">
        <f t="shared" si="25"/>
        <v>0.22675313869700331</v>
      </c>
      <c r="M125" s="271">
        <f t="shared" si="25"/>
        <v>0.22562662410189527</v>
      </c>
      <c r="N125" s="271">
        <f t="shared" si="25"/>
        <v>0.20815818936201694</v>
      </c>
      <c r="O125" s="271">
        <f t="shared" si="25"/>
        <v>0.21306225012034227</v>
      </c>
      <c r="P125" s="271">
        <f t="shared" si="25"/>
        <v>0.2136645558675683</v>
      </c>
      <c r="Q125" s="271">
        <f t="shared" si="25"/>
        <v>0.21219545615439997</v>
      </c>
      <c r="R125" s="271">
        <f t="shared" si="25"/>
        <v>0.2157664794344977</v>
      </c>
      <c r="S125" s="271">
        <f t="shared" si="25"/>
        <v>0.21996591424373615</v>
      </c>
      <c r="T125" s="271">
        <f t="shared" si="25"/>
        <v>0.21686603122302384</v>
      </c>
      <c r="U125" s="271">
        <f t="shared" si="25"/>
        <v>0.21917504791735012</v>
      </c>
      <c r="V125" s="271">
        <f t="shared" si="25"/>
        <v>0.22020669606187335</v>
      </c>
      <c r="W125" s="271">
        <f t="shared" si="25"/>
        <v>0.21809342321554412</v>
      </c>
      <c r="DA125" s="79"/>
    </row>
    <row r="126" spans="1:105" ht="12" customHeight="1" x14ac:dyDescent="0.3">
      <c r="A126" s="62" t="s">
        <v>183</v>
      </c>
      <c r="B126" s="272">
        <f t="shared" ref="B126:W126" si="26">IF(B$73=0,0,B$73/B$54)</f>
        <v>0.12333303226792279</v>
      </c>
      <c r="C126" s="272">
        <f t="shared" si="26"/>
        <v>0.1302916983937914</v>
      </c>
      <c r="D126" s="272">
        <f t="shared" si="26"/>
        <v>0.12597724184930703</v>
      </c>
      <c r="E126" s="272">
        <f t="shared" si="26"/>
        <v>0.1773179952315582</v>
      </c>
      <c r="F126" s="272">
        <f t="shared" si="26"/>
        <v>0.16994691841109466</v>
      </c>
      <c r="G126" s="272">
        <f t="shared" si="26"/>
        <v>0.15017142587276791</v>
      </c>
      <c r="H126" s="272">
        <f t="shared" si="26"/>
        <v>0.17501291441531164</v>
      </c>
      <c r="I126" s="272">
        <f t="shared" si="26"/>
        <v>0.2036818313716075</v>
      </c>
      <c r="J126" s="272">
        <f t="shared" si="26"/>
        <v>0.20124025118161179</v>
      </c>
      <c r="K126" s="272">
        <f t="shared" si="26"/>
        <v>0.19358839799378849</v>
      </c>
      <c r="L126" s="272">
        <f t="shared" si="26"/>
        <v>0.19757336987020288</v>
      </c>
      <c r="M126" s="272">
        <f t="shared" si="26"/>
        <v>0.19505013104103652</v>
      </c>
      <c r="N126" s="272">
        <f t="shared" si="26"/>
        <v>0.16417096633107486</v>
      </c>
      <c r="O126" s="272">
        <f t="shared" si="26"/>
        <v>0.17275063211988512</v>
      </c>
      <c r="P126" s="272">
        <f t="shared" si="26"/>
        <v>0.17071465417921697</v>
      </c>
      <c r="Q126" s="272">
        <f t="shared" si="26"/>
        <v>0.16677669501630571</v>
      </c>
      <c r="R126" s="272">
        <f t="shared" si="26"/>
        <v>0.17672280324378664</v>
      </c>
      <c r="S126" s="272">
        <f t="shared" si="26"/>
        <v>0.184653884461669</v>
      </c>
      <c r="T126" s="272">
        <f t="shared" si="26"/>
        <v>0.1789649568770606</v>
      </c>
      <c r="U126" s="272">
        <f t="shared" si="26"/>
        <v>0.18430080430636911</v>
      </c>
      <c r="V126" s="272">
        <f t="shared" si="26"/>
        <v>0.18712526149869879</v>
      </c>
      <c r="W126" s="272">
        <f t="shared" si="26"/>
        <v>0.18372580230829511</v>
      </c>
      <c r="DA126" s="80"/>
    </row>
    <row r="127" spans="1:105" ht="12" customHeight="1" x14ac:dyDescent="0.3">
      <c r="A127" s="62" t="s">
        <v>189</v>
      </c>
      <c r="B127" s="272">
        <f t="shared" ref="B127:W127" si="27">IF(B$78=0,0,B$78/B$54)</f>
        <v>6.9279410103524272E-2</v>
      </c>
      <c r="C127" s="272">
        <f t="shared" si="27"/>
        <v>6.4591787658853039E-2</v>
      </c>
      <c r="D127" s="272">
        <f t="shared" si="27"/>
        <v>6.7096957375013588E-2</v>
      </c>
      <c r="E127" s="272">
        <f t="shared" si="27"/>
        <v>3.7695869831543626E-2</v>
      </c>
      <c r="F127" s="272">
        <f t="shared" si="27"/>
        <v>4.1981279216126467E-2</v>
      </c>
      <c r="G127" s="272">
        <f t="shared" si="27"/>
        <v>5.2858260234937803E-2</v>
      </c>
      <c r="H127" s="272">
        <f t="shared" si="27"/>
        <v>3.9918612217556319E-2</v>
      </c>
      <c r="I127" s="272">
        <f t="shared" si="27"/>
        <v>2.786198843878944E-2</v>
      </c>
      <c r="J127" s="272">
        <f t="shared" si="27"/>
        <v>2.8519190011864138E-2</v>
      </c>
      <c r="K127" s="272">
        <f t="shared" si="27"/>
        <v>3.0774679570708407E-2</v>
      </c>
      <c r="L127" s="272">
        <f t="shared" si="27"/>
        <v>2.9179768826800449E-2</v>
      </c>
      <c r="M127" s="272">
        <f t="shared" si="27"/>
        <v>3.0576493060858738E-2</v>
      </c>
      <c r="N127" s="272">
        <f t="shared" si="27"/>
        <v>4.3987223030942095E-2</v>
      </c>
      <c r="O127" s="272">
        <f t="shared" si="27"/>
        <v>4.0311618000457156E-2</v>
      </c>
      <c r="P127" s="272">
        <f t="shared" si="27"/>
        <v>4.2949901688351347E-2</v>
      </c>
      <c r="Q127" s="272">
        <f t="shared" si="27"/>
        <v>4.5418761138094288E-2</v>
      </c>
      <c r="R127" s="272">
        <f t="shared" si="27"/>
        <v>3.9043676190711064E-2</v>
      </c>
      <c r="S127" s="272">
        <f t="shared" si="27"/>
        <v>3.5312029782067163E-2</v>
      </c>
      <c r="T127" s="272">
        <f t="shared" si="27"/>
        <v>3.7901074345963209E-2</v>
      </c>
      <c r="U127" s="272">
        <f t="shared" si="27"/>
        <v>3.4874243610981043E-2</v>
      </c>
      <c r="V127" s="272">
        <f t="shared" si="27"/>
        <v>3.3081434563174555E-2</v>
      </c>
      <c r="W127" s="272">
        <f t="shared" si="27"/>
        <v>3.4367620907248965E-2</v>
      </c>
      <c r="DA127" s="80"/>
    </row>
    <row r="128" spans="1:105" ht="12" customHeight="1" x14ac:dyDescent="0.3">
      <c r="A128" s="203" t="s">
        <v>191</v>
      </c>
      <c r="B128" s="271">
        <f t="shared" ref="B128:W128" si="28">IF(B$79=0,0,B$79/B$54)</f>
        <v>0.19505789457026518</v>
      </c>
      <c r="C128" s="271">
        <f t="shared" si="28"/>
        <v>0.1963718999215745</v>
      </c>
      <c r="D128" s="271">
        <f t="shared" si="28"/>
        <v>0.199590829257452</v>
      </c>
      <c r="E128" s="271">
        <f t="shared" si="28"/>
        <v>0.20264038128618275</v>
      </c>
      <c r="F128" s="271">
        <f t="shared" si="28"/>
        <v>0.19733357349901062</v>
      </c>
      <c r="G128" s="271">
        <f t="shared" si="28"/>
        <v>0.18974745260637291</v>
      </c>
      <c r="H128" s="271">
        <f t="shared" si="28"/>
        <v>0.19005171880779978</v>
      </c>
      <c r="I128" s="271">
        <f t="shared" si="28"/>
        <v>0.18970282167924235</v>
      </c>
      <c r="J128" s="271">
        <f t="shared" si="28"/>
        <v>0.18908585252249296</v>
      </c>
      <c r="K128" s="271">
        <f t="shared" si="28"/>
        <v>0.19046137597945059</v>
      </c>
      <c r="L128" s="271">
        <f t="shared" si="28"/>
        <v>0.19016791817604001</v>
      </c>
      <c r="M128" s="271">
        <f t="shared" si="28"/>
        <v>0.18627252046138279</v>
      </c>
      <c r="N128" s="271">
        <f t="shared" si="28"/>
        <v>0.18577936456802824</v>
      </c>
      <c r="O128" s="271">
        <f t="shared" si="28"/>
        <v>0.17929892642832679</v>
      </c>
      <c r="P128" s="271">
        <f t="shared" si="28"/>
        <v>0.16597171219429058</v>
      </c>
      <c r="Q128" s="271">
        <f t="shared" si="28"/>
        <v>0.16031934592214508</v>
      </c>
      <c r="R128" s="271">
        <f t="shared" si="28"/>
        <v>0.17068302950519271</v>
      </c>
      <c r="S128" s="271">
        <f t="shared" si="28"/>
        <v>0.17300383623876261</v>
      </c>
      <c r="T128" s="271">
        <f t="shared" si="28"/>
        <v>0.16994533673827758</v>
      </c>
      <c r="U128" s="271">
        <f t="shared" si="28"/>
        <v>0.1711306054816884</v>
      </c>
      <c r="V128" s="271">
        <f t="shared" si="28"/>
        <v>0.1732961343610839</v>
      </c>
      <c r="W128" s="271">
        <f t="shared" si="28"/>
        <v>0.17299146715617184</v>
      </c>
      <c r="DA128" s="79"/>
    </row>
    <row r="129" spans="1:105" ht="12" customHeight="1" x14ac:dyDescent="0.3">
      <c r="A129" s="62" t="s">
        <v>192</v>
      </c>
      <c r="B129" s="272">
        <f t="shared" ref="B129:W129" si="29">IF(B$80=0,0,B$80/B$54)</f>
        <v>5.4915157797758539E-2</v>
      </c>
      <c r="C129" s="272">
        <f t="shared" si="29"/>
        <v>5.8054502766279055E-2</v>
      </c>
      <c r="D129" s="272">
        <f t="shared" si="29"/>
        <v>5.6012412310404332E-2</v>
      </c>
      <c r="E129" s="272">
        <f t="shared" si="29"/>
        <v>7.939574840254654E-2</v>
      </c>
      <c r="F129" s="272">
        <f t="shared" si="29"/>
        <v>7.6095281577794063E-2</v>
      </c>
      <c r="G129" s="272">
        <f t="shared" si="29"/>
        <v>6.6813210313560648E-2</v>
      </c>
      <c r="H129" s="272">
        <f t="shared" si="29"/>
        <v>7.8005928131762811E-2</v>
      </c>
      <c r="I129" s="272">
        <f t="shared" si="29"/>
        <v>9.0608611395725791E-2</v>
      </c>
      <c r="J129" s="272">
        <f t="shared" si="29"/>
        <v>8.9766576264806081E-2</v>
      </c>
      <c r="K129" s="272">
        <f t="shared" si="29"/>
        <v>8.6009548195424404E-2</v>
      </c>
      <c r="L129" s="272">
        <f t="shared" si="29"/>
        <v>8.7852727882263032E-2</v>
      </c>
      <c r="M129" s="272">
        <f t="shared" si="29"/>
        <v>8.7335473818066917E-2</v>
      </c>
      <c r="N129" s="272">
        <f t="shared" si="29"/>
        <v>7.3509046393195027E-2</v>
      </c>
      <c r="O129" s="272">
        <f t="shared" si="29"/>
        <v>7.7350669943341527E-2</v>
      </c>
      <c r="P129" s="272">
        <f t="shared" si="29"/>
        <v>7.6439042264947563E-2</v>
      </c>
      <c r="Q129" s="272">
        <f t="shared" si="29"/>
        <v>7.4627277070247022E-2</v>
      </c>
      <c r="R129" s="272">
        <f t="shared" si="29"/>
        <v>7.9108717607212525E-2</v>
      </c>
      <c r="S129" s="272">
        <f t="shared" si="29"/>
        <v>8.2660260802870603E-2</v>
      </c>
      <c r="T129" s="272">
        <f t="shared" si="29"/>
        <v>8.0117073730587032E-2</v>
      </c>
      <c r="U129" s="272">
        <f t="shared" si="29"/>
        <v>8.2510167365721448E-2</v>
      </c>
      <c r="V129" s="272">
        <f t="shared" si="29"/>
        <v>8.3786223189178555E-2</v>
      </c>
      <c r="W129" s="272">
        <f t="shared" si="29"/>
        <v>8.2264527420551625E-2</v>
      </c>
      <c r="DA129" s="80"/>
    </row>
    <row r="130" spans="1:105" ht="12" customHeight="1" x14ac:dyDescent="0.3">
      <c r="A130" s="62" t="s">
        <v>197</v>
      </c>
      <c r="B130" s="272">
        <f t="shared" ref="B130:W130" si="30">IF(B$84=0,0,B$84/B$54)</f>
        <v>0.10882977740865694</v>
      </c>
      <c r="C130" s="272">
        <f t="shared" si="30"/>
        <v>0.10913205785376168</v>
      </c>
      <c r="D130" s="272">
        <f t="shared" si="30"/>
        <v>0.11314278182850143</v>
      </c>
      <c r="E130" s="272">
        <f t="shared" si="30"/>
        <v>0.10636596361460918</v>
      </c>
      <c r="F130" s="272">
        <f t="shared" si="30"/>
        <v>0.10244079154395411</v>
      </c>
      <c r="G130" s="272">
        <f t="shared" si="30"/>
        <v>9.8925703056673947E-2</v>
      </c>
      <c r="H130" s="272">
        <f t="shared" si="30"/>
        <v>9.3918754929821338E-2</v>
      </c>
      <c r="I130" s="272">
        <f t="shared" si="30"/>
        <v>8.6267065766479273E-2</v>
      </c>
      <c r="J130" s="272">
        <f t="shared" si="30"/>
        <v>8.635151862046149E-2</v>
      </c>
      <c r="K130" s="272">
        <f t="shared" si="30"/>
        <v>9.0261607474275543E-2</v>
      </c>
      <c r="L130" s="272">
        <f t="shared" si="30"/>
        <v>8.8886277316328977E-2</v>
      </c>
      <c r="M130" s="272">
        <f t="shared" si="30"/>
        <v>8.5246143207813402E-2</v>
      </c>
      <c r="N130" s="272">
        <f t="shared" si="30"/>
        <v>9.2574638172751758E-2</v>
      </c>
      <c r="O130" s="272">
        <f t="shared" si="30"/>
        <v>8.3898362133967688E-2</v>
      </c>
      <c r="P130" s="272">
        <f t="shared" si="30"/>
        <v>7.0301460012327482E-2</v>
      </c>
      <c r="Q130" s="272">
        <f t="shared" si="30"/>
        <v>6.5319751050382929E-2</v>
      </c>
      <c r="R130" s="272">
        <f t="shared" si="30"/>
        <v>7.4077980952607994E-2</v>
      </c>
      <c r="S130" s="272">
        <f t="shared" si="30"/>
        <v>7.4519053362709989E-2</v>
      </c>
      <c r="T130" s="272">
        <f t="shared" si="30"/>
        <v>7.28468320189853E-2</v>
      </c>
      <c r="U130" s="272">
        <f t="shared" si="30"/>
        <v>7.2997259938105089E-2</v>
      </c>
      <c r="V130" s="272">
        <f t="shared" si="30"/>
        <v>7.4696879993349563E-2</v>
      </c>
      <c r="W130" s="272">
        <f t="shared" si="30"/>
        <v>7.5338278685033164E-2</v>
      </c>
      <c r="DA130" s="80"/>
    </row>
    <row r="131" spans="1:105" ht="12" customHeight="1" x14ac:dyDescent="0.3">
      <c r="A131" s="63" t="s">
        <v>209</v>
      </c>
      <c r="B131" s="273">
        <f t="shared" ref="B131:W131" si="31">IF(B$95=0,0,B$95/B$54)</f>
        <v>3.1312959363849695E-2</v>
      </c>
      <c r="C131" s="273">
        <f t="shared" si="31"/>
        <v>2.9185339301533761E-2</v>
      </c>
      <c r="D131" s="273">
        <f t="shared" si="31"/>
        <v>3.0435635118546255E-2</v>
      </c>
      <c r="E131" s="273">
        <f t="shared" si="31"/>
        <v>1.6878669269027025E-2</v>
      </c>
      <c r="F131" s="273">
        <f t="shared" si="31"/>
        <v>1.8797500377262424E-2</v>
      </c>
      <c r="G131" s="273">
        <f t="shared" si="31"/>
        <v>2.4008539236138316E-2</v>
      </c>
      <c r="H131" s="273">
        <f t="shared" si="31"/>
        <v>1.8127035746215662E-2</v>
      </c>
      <c r="I131" s="273">
        <f t="shared" si="31"/>
        <v>1.2827144517037309E-2</v>
      </c>
      <c r="J131" s="273">
        <f t="shared" si="31"/>
        <v>1.2967757637225387E-2</v>
      </c>
      <c r="K131" s="273">
        <f t="shared" si="31"/>
        <v>1.4190220309750649E-2</v>
      </c>
      <c r="L131" s="273">
        <f t="shared" si="31"/>
        <v>1.3428912977448E-2</v>
      </c>
      <c r="M131" s="273">
        <f t="shared" si="31"/>
        <v>1.3690903435502472E-2</v>
      </c>
      <c r="N131" s="273">
        <f t="shared" si="31"/>
        <v>1.9695680002081471E-2</v>
      </c>
      <c r="O131" s="273">
        <f t="shared" si="31"/>
        <v>1.8049894351017566E-2</v>
      </c>
      <c r="P131" s="273">
        <f t="shared" si="31"/>
        <v>1.9231209917015518E-2</v>
      </c>
      <c r="Q131" s="273">
        <f t="shared" si="31"/>
        <v>2.0372317801515136E-2</v>
      </c>
      <c r="R131" s="273">
        <f t="shared" si="31"/>
        <v>1.7496330945372177E-2</v>
      </c>
      <c r="S131" s="273">
        <f t="shared" si="31"/>
        <v>1.5824522073182013E-2</v>
      </c>
      <c r="T131" s="273">
        <f t="shared" si="31"/>
        <v>1.6981430988705255E-2</v>
      </c>
      <c r="U131" s="273">
        <f t="shared" si="31"/>
        <v>1.562317817786185E-2</v>
      </c>
      <c r="V131" s="273">
        <f t="shared" si="31"/>
        <v>1.4813031178555754E-2</v>
      </c>
      <c r="W131" s="273">
        <f t="shared" si="31"/>
        <v>1.5388661050587046E-2</v>
      </c>
      <c r="DA131" s="81"/>
    </row>
    <row r="132" spans="1:105" ht="12" hidden="1" customHeight="1" x14ac:dyDescent="0.3">
      <c r="A132" s="6"/>
    </row>
    <row r="133" spans="1:105" ht="12" customHeight="1" x14ac:dyDescent="0.3">
      <c r="A133" s="6"/>
    </row>
    <row r="134" spans="1:105" ht="15" customHeight="1" x14ac:dyDescent="0.3">
      <c r="A134" s="32" t="s">
        <v>343</v>
      </c>
      <c r="B134" s="259"/>
      <c r="C134" s="259"/>
      <c r="D134" s="259"/>
      <c r="E134" s="259"/>
      <c r="F134" s="259"/>
      <c r="G134" s="259"/>
      <c r="H134" s="259"/>
      <c r="I134" s="259"/>
      <c r="J134" s="259"/>
      <c r="K134" s="259"/>
      <c r="L134" s="259"/>
      <c r="M134" s="259"/>
      <c r="N134" s="259"/>
      <c r="O134" s="259"/>
      <c r="P134" s="259"/>
      <c r="Q134" s="259"/>
      <c r="R134" s="259"/>
      <c r="S134" s="259"/>
      <c r="T134" s="259"/>
      <c r="U134" s="259"/>
      <c r="V134" s="259"/>
      <c r="W134" s="259"/>
      <c r="DA134" s="88"/>
    </row>
    <row r="136" spans="1:105" ht="12" customHeight="1" x14ac:dyDescent="0.3">
      <c r="A136" s="35" t="s">
        <v>41</v>
      </c>
      <c r="B136" s="274">
        <f>IF(B$5=0,0,B$5/ISI_fec!B$5)</f>
        <v>0</v>
      </c>
      <c r="C136" s="274">
        <f>IF(C$5=0,0,C$5/ISI_fec!C$5)</f>
        <v>0</v>
      </c>
      <c r="D136" s="274">
        <f>IF(D$5=0,0,D$5/ISI_fec!D$5)</f>
        <v>0</v>
      </c>
      <c r="E136" s="274">
        <f>IF(E$5=0,0,E$5/ISI_fec!E$5)</f>
        <v>0</v>
      </c>
      <c r="F136" s="274">
        <f>IF(F$5=0,0,F$5/ISI_fec!F$5)</f>
        <v>0</v>
      </c>
      <c r="G136" s="274">
        <f>IF(G$5=0,0,G$5/ISI_fec!G$5)</f>
        <v>0</v>
      </c>
      <c r="H136" s="274">
        <f>IF(H$5=0,0,H$5/ISI_fec!H$5)</f>
        <v>0</v>
      </c>
      <c r="I136" s="274">
        <f>IF(I$5=0,0,I$5/ISI_fec!I$5)</f>
        <v>0</v>
      </c>
      <c r="J136" s="274">
        <f>IF(J$5=0,0,J$5/ISI_fec!J$5)</f>
        <v>0</v>
      </c>
      <c r="K136" s="274">
        <f>IF(K$5=0,0,K$5/ISI_fec!K$5)</f>
        <v>0</v>
      </c>
      <c r="L136" s="274">
        <f>IF(L$5=0,0,L$5/ISI_fec!L$5)</f>
        <v>0</v>
      </c>
      <c r="M136" s="274">
        <f>IF(M$5=0,0,M$5/ISI_fec!M$5)</f>
        <v>0</v>
      </c>
      <c r="N136" s="274">
        <f>IF(N$5=0,0,N$5/ISI_fec!N$5)</f>
        <v>0</v>
      </c>
      <c r="O136" s="274">
        <f>IF(O$5=0,0,O$5/ISI_fec!O$5)</f>
        <v>0</v>
      </c>
      <c r="P136" s="274">
        <f>IF(P$5=0,0,P$5/ISI_fec!P$5)</f>
        <v>0</v>
      </c>
      <c r="Q136" s="274">
        <f>IF(Q$5=0,0,Q$5/ISI_fec!Q$5)</f>
        <v>0</v>
      </c>
      <c r="R136" s="274">
        <f>IF(R$5=0,0,R$5/ISI_fec!R$5)</f>
        <v>0</v>
      </c>
      <c r="S136" s="274">
        <f>IF(S$5=0,0,S$5/ISI_fec!S$5)</f>
        <v>0</v>
      </c>
      <c r="T136" s="274">
        <f>IF(T$5=0,0,T$5/ISI_fec!T$5)</f>
        <v>0</v>
      </c>
      <c r="U136" s="274">
        <f>IF(U$5=0,0,U$5/ISI_fec!U$5)</f>
        <v>0</v>
      </c>
      <c r="V136" s="274">
        <f>IF(V$5=0,0,V$5/ISI_fec!V$5)</f>
        <v>0</v>
      </c>
      <c r="W136" s="274">
        <f>IF(W$5=0,0,W$5/ISI_fec!W$5)</f>
        <v>0</v>
      </c>
      <c r="DA136" s="111"/>
    </row>
    <row r="137" spans="1:105" ht="12" customHeight="1" x14ac:dyDescent="0.3">
      <c r="A137" s="55" t="s">
        <v>92</v>
      </c>
      <c r="B137" s="275">
        <f>IF(B$6=0,0,B$6/ISI_fec!B$6)</f>
        <v>0</v>
      </c>
      <c r="C137" s="275">
        <f>IF(C$6=0,0,C$6/ISI_fec!C$6)</f>
        <v>0</v>
      </c>
      <c r="D137" s="275">
        <f>IF(D$6=0,0,D$6/ISI_fec!D$6)</f>
        <v>0</v>
      </c>
      <c r="E137" s="275">
        <f>IF(E$6=0,0,E$6/ISI_fec!E$6)</f>
        <v>0</v>
      </c>
      <c r="F137" s="275">
        <f>IF(F$6=0,0,F$6/ISI_fec!F$6)</f>
        <v>0</v>
      </c>
      <c r="G137" s="275">
        <f>IF(G$6=0,0,G$6/ISI_fec!G$6)</f>
        <v>0</v>
      </c>
      <c r="H137" s="275">
        <f>IF(H$6=0,0,H$6/ISI_fec!H$6)</f>
        <v>0</v>
      </c>
      <c r="I137" s="275">
        <f>IF(I$6=0,0,I$6/ISI_fec!I$6)</f>
        <v>0</v>
      </c>
      <c r="J137" s="275">
        <f>IF(J$6=0,0,J$6/ISI_fec!J$6)</f>
        <v>0</v>
      </c>
      <c r="K137" s="275">
        <f>IF(K$6=0,0,K$6/ISI_fec!K$6)</f>
        <v>0</v>
      </c>
      <c r="L137" s="275">
        <f>IF(L$6=0,0,L$6/ISI_fec!L$6)</f>
        <v>0</v>
      </c>
      <c r="M137" s="275">
        <f>IF(M$6=0,0,M$6/ISI_fec!M$6)</f>
        <v>0</v>
      </c>
      <c r="N137" s="275">
        <f>IF(N$6=0,0,N$6/ISI_fec!N$6)</f>
        <v>0</v>
      </c>
      <c r="O137" s="275">
        <f>IF(O$6=0,0,O$6/ISI_fec!O$6)</f>
        <v>0</v>
      </c>
      <c r="P137" s="275">
        <f>IF(P$6=0,0,P$6/ISI_fec!P$6)</f>
        <v>0</v>
      </c>
      <c r="Q137" s="275">
        <f>IF(Q$6=0,0,Q$6/ISI_fec!Q$6)</f>
        <v>0</v>
      </c>
      <c r="R137" s="275">
        <f>IF(R$6=0,0,R$6/ISI_fec!R$6)</f>
        <v>0</v>
      </c>
      <c r="S137" s="275">
        <f>IF(S$6=0,0,S$6/ISI_fec!S$6)</f>
        <v>0</v>
      </c>
      <c r="T137" s="275">
        <f>IF(T$6=0,0,T$6/ISI_fec!T$6)</f>
        <v>0</v>
      </c>
      <c r="U137" s="275">
        <f>IF(U$6=0,0,U$6/ISI_fec!U$6)</f>
        <v>0</v>
      </c>
      <c r="V137" s="275">
        <f>IF(V$6=0,0,V$6/ISI_fec!V$6)</f>
        <v>0</v>
      </c>
      <c r="W137" s="275">
        <f>IF(W$6=0,0,W$6/ISI_fec!W$6)</f>
        <v>0</v>
      </c>
      <c r="DA137" s="76"/>
    </row>
    <row r="138" spans="1:105" ht="12" customHeight="1" x14ac:dyDescent="0.3">
      <c r="A138" s="202" t="s">
        <v>93</v>
      </c>
      <c r="B138" s="276">
        <f>IF(B$7=0,0,B$7/ISI_fec!B$7)</f>
        <v>0</v>
      </c>
      <c r="C138" s="276">
        <f>IF(C$7=0,0,C$7/ISI_fec!C$7)</f>
        <v>0</v>
      </c>
      <c r="D138" s="276">
        <f>IF(D$7=0,0,D$7/ISI_fec!D$7)</f>
        <v>0</v>
      </c>
      <c r="E138" s="276">
        <f>IF(E$7=0,0,E$7/ISI_fec!E$7)</f>
        <v>0</v>
      </c>
      <c r="F138" s="276">
        <f>IF(F$7=0,0,F$7/ISI_fec!F$7)</f>
        <v>0</v>
      </c>
      <c r="G138" s="276">
        <f>IF(G$7=0,0,G$7/ISI_fec!G$7)</f>
        <v>0</v>
      </c>
      <c r="H138" s="276">
        <f>IF(H$7=0,0,H$7/ISI_fec!H$7)</f>
        <v>0</v>
      </c>
      <c r="I138" s="276">
        <f>IF(I$7=0,0,I$7/ISI_fec!I$7)</f>
        <v>0</v>
      </c>
      <c r="J138" s="276">
        <f>IF(J$7=0,0,J$7/ISI_fec!J$7)</f>
        <v>0</v>
      </c>
      <c r="K138" s="276">
        <f>IF(K$7=0,0,K$7/ISI_fec!K$7)</f>
        <v>0</v>
      </c>
      <c r="L138" s="276">
        <f>IF(L$7=0,0,L$7/ISI_fec!L$7)</f>
        <v>0</v>
      </c>
      <c r="M138" s="276">
        <f>IF(M$7=0,0,M$7/ISI_fec!M$7)</f>
        <v>0</v>
      </c>
      <c r="N138" s="276">
        <f>IF(N$7=0,0,N$7/ISI_fec!N$7)</f>
        <v>0</v>
      </c>
      <c r="O138" s="276">
        <f>IF(O$7=0,0,O$7/ISI_fec!O$7)</f>
        <v>0</v>
      </c>
      <c r="P138" s="276">
        <f>IF(P$7=0,0,P$7/ISI_fec!P$7)</f>
        <v>0</v>
      </c>
      <c r="Q138" s="276">
        <f>IF(Q$7=0,0,Q$7/ISI_fec!Q$7)</f>
        <v>0</v>
      </c>
      <c r="R138" s="276">
        <f>IF(R$7=0,0,R$7/ISI_fec!R$7)</f>
        <v>0</v>
      </c>
      <c r="S138" s="276">
        <f>IF(S$7=0,0,S$7/ISI_fec!S$7)</f>
        <v>0</v>
      </c>
      <c r="T138" s="276">
        <f>IF(T$7=0,0,T$7/ISI_fec!T$7)</f>
        <v>0</v>
      </c>
      <c r="U138" s="276">
        <f>IF(U$7=0,0,U$7/ISI_fec!U$7)</f>
        <v>0</v>
      </c>
      <c r="V138" s="276">
        <f>IF(V$7=0,0,V$7/ISI_fec!V$7)</f>
        <v>0</v>
      </c>
      <c r="W138" s="276">
        <f>IF(W$7=0,0,W$7/ISI_fec!W$7)</f>
        <v>0</v>
      </c>
      <c r="DA138" s="77"/>
    </row>
    <row r="139" spans="1:105" ht="12" customHeight="1" x14ac:dyDescent="0.3">
      <c r="A139" s="202" t="s">
        <v>94</v>
      </c>
      <c r="B139" s="276">
        <f>IF(B$8=0,0,B$8/ISI_fec!B$8)</f>
        <v>0</v>
      </c>
      <c r="C139" s="276">
        <f>IF(C$8=0,0,C$8/ISI_fec!C$8)</f>
        <v>0</v>
      </c>
      <c r="D139" s="276">
        <f>IF(D$8=0,0,D$8/ISI_fec!D$8)</f>
        <v>0</v>
      </c>
      <c r="E139" s="276">
        <f>IF(E$8=0,0,E$8/ISI_fec!E$8)</f>
        <v>0</v>
      </c>
      <c r="F139" s="276">
        <f>IF(F$8=0,0,F$8/ISI_fec!F$8)</f>
        <v>0</v>
      </c>
      <c r="G139" s="276">
        <f>IF(G$8=0,0,G$8/ISI_fec!G$8)</f>
        <v>0</v>
      </c>
      <c r="H139" s="276">
        <f>IF(H$8=0,0,H$8/ISI_fec!H$8)</f>
        <v>0</v>
      </c>
      <c r="I139" s="276">
        <f>IF(I$8=0,0,I$8/ISI_fec!I$8)</f>
        <v>0</v>
      </c>
      <c r="J139" s="276">
        <f>IF(J$8=0,0,J$8/ISI_fec!J$8)</f>
        <v>0</v>
      </c>
      <c r="K139" s="276">
        <f>IF(K$8=0,0,K$8/ISI_fec!K$8)</f>
        <v>0</v>
      </c>
      <c r="L139" s="276">
        <f>IF(L$8=0,0,L$8/ISI_fec!L$8)</f>
        <v>0</v>
      </c>
      <c r="M139" s="276">
        <f>IF(M$8=0,0,M$8/ISI_fec!M$8)</f>
        <v>0</v>
      </c>
      <c r="N139" s="276">
        <f>IF(N$8=0,0,N$8/ISI_fec!N$8)</f>
        <v>0</v>
      </c>
      <c r="O139" s="276">
        <f>IF(O$8=0,0,O$8/ISI_fec!O$8)</f>
        <v>0</v>
      </c>
      <c r="P139" s="276">
        <f>IF(P$8=0,0,P$8/ISI_fec!P$8)</f>
        <v>0</v>
      </c>
      <c r="Q139" s="276">
        <f>IF(Q$8=0,0,Q$8/ISI_fec!Q$8)</f>
        <v>0</v>
      </c>
      <c r="R139" s="276">
        <f>IF(R$8=0,0,R$8/ISI_fec!R$8)</f>
        <v>0</v>
      </c>
      <c r="S139" s="276">
        <f>IF(S$8=0,0,S$8/ISI_fec!S$8)</f>
        <v>0</v>
      </c>
      <c r="T139" s="276">
        <f>IF(T$8=0,0,T$8/ISI_fec!T$8)</f>
        <v>0</v>
      </c>
      <c r="U139" s="276">
        <f>IF(U$8=0,0,U$8/ISI_fec!U$8)</f>
        <v>0</v>
      </c>
      <c r="V139" s="276">
        <f>IF(V$8=0,0,V$8/ISI_fec!V$8)</f>
        <v>0</v>
      </c>
      <c r="W139" s="276">
        <f>IF(W$8=0,0,W$8/ISI_fec!W$8)</f>
        <v>0</v>
      </c>
      <c r="DA139" s="77"/>
    </row>
    <row r="140" spans="1:105" ht="12" customHeight="1" x14ac:dyDescent="0.3">
      <c r="A140" s="202" t="s">
        <v>95</v>
      </c>
      <c r="B140" s="276">
        <f>IF(B$9=0,0,B$9/ISI_fec!B$9)</f>
        <v>0</v>
      </c>
      <c r="C140" s="276">
        <f>IF(C$9=0,0,C$9/ISI_fec!C$9)</f>
        <v>0</v>
      </c>
      <c r="D140" s="276">
        <f>IF(D$9=0,0,D$9/ISI_fec!D$9)</f>
        <v>0</v>
      </c>
      <c r="E140" s="276">
        <f>IF(E$9=0,0,E$9/ISI_fec!E$9)</f>
        <v>0</v>
      </c>
      <c r="F140" s="276">
        <f>IF(F$9=0,0,F$9/ISI_fec!F$9)</f>
        <v>0</v>
      </c>
      <c r="G140" s="276">
        <f>IF(G$9=0,0,G$9/ISI_fec!G$9)</f>
        <v>0</v>
      </c>
      <c r="H140" s="276">
        <f>IF(H$9=0,0,H$9/ISI_fec!H$9)</f>
        <v>0</v>
      </c>
      <c r="I140" s="276">
        <f>IF(I$9=0,0,I$9/ISI_fec!I$9)</f>
        <v>0</v>
      </c>
      <c r="J140" s="276">
        <f>IF(J$9=0,0,J$9/ISI_fec!J$9)</f>
        <v>0</v>
      </c>
      <c r="K140" s="276">
        <f>IF(K$9=0,0,K$9/ISI_fec!K$9)</f>
        <v>0</v>
      </c>
      <c r="L140" s="276">
        <f>IF(L$9=0,0,L$9/ISI_fec!L$9)</f>
        <v>0</v>
      </c>
      <c r="M140" s="276">
        <f>IF(M$9=0,0,M$9/ISI_fec!M$9)</f>
        <v>0</v>
      </c>
      <c r="N140" s="276">
        <f>IF(N$9=0,0,N$9/ISI_fec!N$9)</f>
        <v>0</v>
      </c>
      <c r="O140" s="276">
        <f>IF(O$9=0,0,O$9/ISI_fec!O$9)</f>
        <v>0</v>
      </c>
      <c r="P140" s="276">
        <f>IF(P$9=0,0,P$9/ISI_fec!P$9)</f>
        <v>0</v>
      </c>
      <c r="Q140" s="276">
        <f>IF(Q$9=0,0,Q$9/ISI_fec!Q$9)</f>
        <v>0</v>
      </c>
      <c r="R140" s="276">
        <f>IF(R$9=0,0,R$9/ISI_fec!R$9)</f>
        <v>0</v>
      </c>
      <c r="S140" s="276">
        <f>IF(S$9=0,0,S$9/ISI_fec!S$9)</f>
        <v>0</v>
      </c>
      <c r="T140" s="276">
        <f>IF(T$9=0,0,T$9/ISI_fec!T$9)</f>
        <v>0</v>
      </c>
      <c r="U140" s="276">
        <f>IF(U$9=0,0,U$9/ISI_fec!U$9)</f>
        <v>0</v>
      </c>
      <c r="V140" s="276">
        <f>IF(V$9=0,0,V$9/ISI_fec!V$9)</f>
        <v>0</v>
      </c>
      <c r="W140" s="276">
        <f>IF(W$9=0,0,W$9/ISI_fec!W$9)</f>
        <v>0</v>
      </c>
      <c r="DA140" s="77"/>
    </row>
    <row r="141" spans="1:105" ht="12" customHeight="1" x14ac:dyDescent="0.3">
      <c r="A141" s="56" t="s">
        <v>96</v>
      </c>
      <c r="B141" s="277">
        <f>IF(B$10=0,0,B$10/ISI_fec!B$10)</f>
        <v>0</v>
      </c>
      <c r="C141" s="277">
        <f>IF(C$10=0,0,C$10/ISI_fec!C$10)</f>
        <v>0</v>
      </c>
      <c r="D141" s="277">
        <f>IF(D$10=0,0,D$10/ISI_fec!D$10)</f>
        <v>0</v>
      </c>
      <c r="E141" s="277">
        <f>IF(E$10=0,0,E$10/ISI_fec!E$10)</f>
        <v>0</v>
      </c>
      <c r="F141" s="277">
        <f>IF(F$10=0,0,F$10/ISI_fec!F$10)</f>
        <v>0</v>
      </c>
      <c r="G141" s="277">
        <f>IF(G$10=0,0,G$10/ISI_fec!G$10)</f>
        <v>0</v>
      </c>
      <c r="H141" s="277">
        <f>IF(H$10=0,0,H$10/ISI_fec!H$10)</f>
        <v>0</v>
      </c>
      <c r="I141" s="277">
        <f>IF(I$10=0,0,I$10/ISI_fec!I$10)</f>
        <v>0</v>
      </c>
      <c r="J141" s="277">
        <f>IF(J$10=0,0,J$10/ISI_fec!J$10)</f>
        <v>0</v>
      </c>
      <c r="K141" s="277">
        <f>IF(K$10=0,0,K$10/ISI_fec!K$10)</f>
        <v>0</v>
      </c>
      <c r="L141" s="277">
        <f>IF(L$10=0,0,L$10/ISI_fec!L$10)</f>
        <v>0</v>
      </c>
      <c r="M141" s="277">
        <f>IF(M$10=0,0,M$10/ISI_fec!M$10)</f>
        <v>0</v>
      </c>
      <c r="N141" s="277">
        <f>IF(N$10=0,0,N$10/ISI_fec!N$10)</f>
        <v>0</v>
      </c>
      <c r="O141" s="277">
        <f>IF(O$10=0,0,O$10/ISI_fec!O$10)</f>
        <v>0</v>
      </c>
      <c r="P141" s="277">
        <f>IF(P$10=0,0,P$10/ISI_fec!P$10)</f>
        <v>0</v>
      </c>
      <c r="Q141" s="277">
        <f>IF(Q$10=0,0,Q$10/ISI_fec!Q$10)</f>
        <v>0</v>
      </c>
      <c r="R141" s="277">
        <f>IF(R$10=0,0,R$10/ISI_fec!R$10)</f>
        <v>0</v>
      </c>
      <c r="S141" s="277">
        <f>IF(S$10=0,0,S$10/ISI_fec!S$10)</f>
        <v>0</v>
      </c>
      <c r="T141" s="277">
        <f>IF(T$10=0,0,T$10/ISI_fec!T$10)</f>
        <v>0</v>
      </c>
      <c r="U141" s="277">
        <f>IF(U$10=0,0,U$10/ISI_fec!U$10)</f>
        <v>0</v>
      </c>
      <c r="V141" s="277">
        <f>IF(V$10=0,0,V$10/ISI_fec!V$10)</f>
        <v>0</v>
      </c>
      <c r="W141" s="277">
        <f>IF(W$10=0,0,W$10/ISI_fec!W$10)</f>
        <v>0</v>
      </c>
      <c r="DA141" s="78"/>
    </row>
    <row r="142" spans="1:105" ht="12" customHeight="1" x14ac:dyDescent="0.3">
      <c r="A142" s="203" t="s">
        <v>167</v>
      </c>
      <c r="B142" s="278">
        <f>IF(B$16=0,0,B$16/ISI_fec!B$16)</f>
        <v>0</v>
      </c>
      <c r="C142" s="278">
        <f>IF(C$16=0,0,C$16/ISI_fec!C$16)</f>
        <v>0</v>
      </c>
      <c r="D142" s="278">
        <f>IF(D$16=0,0,D$16/ISI_fec!D$16)</f>
        <v>0</v>
      </c>
      <c r="E142" s="278">
        <f>IF(E$16=0,0,E$16/ISI_fec!E$16)</f>
        <v>0</v>
      </c>
      <c r="F142" s="278">
        <f>IF(F$16=0,0,F$16/ISI_fec!F$16)</f>
        <v>0</v>
      </c>
      <c r="G142" s="278">
        <f>IF(G$16=0,0,G$16/ISI_fec!G$16)</f>
        <v>0</v>
      </c>
      <c r="H142" s="278">
        <f>IF(H$16=0,0,H$16/ISI_fec!H$16)</f>
        <v>0</v>
      </c>
      <c r="I142" s="278">
        <f>IF(I$16=0,0,I$16/ISI_fec!I$16)</f>
        <v>0</v>
      </c>
      <c r="J142" s="278">
        <f>IF(J$16=0,0,J$16/ISI_fec!J$16)</f>
        <v>0</v>
      </c>
      <c r="K142" s="278">
        <f>IF(K$16=0,0,K$16/ISI_fec!K$16)</f>
        <v>0</v>
      </c>
      <c r="L142" s="278">
        <f>IF(L$16=0,0,L$16/ISI_fec!L$16)</f>
        <v>0</v>
      </c>
      <c r="M142" s="278">
        <f>IF(M$16=0,0,M$16/ISI_fec!M$16)</f>
        <v>0</v>
      </c>
      <c r="N142" s="278">
        <f>IF(N$16=0,0,N$16/ISI_fec!N$16)</f>
        <v>0</v>
      </c>
      <c r="O142" s="278">
        <f>IF(O$16=0,0,O$16/ISI_fec!O$16)</f>
        <v>0</v>
      </c>
      <c r="P142" s="278">
        <f>IF(P$16=0,0,P$16/ISI_fec!P$16)</f>
        <v>0</v>
      </c>
      <c r="Q142" s="278">
        <f>IF(Q$16=0,0,Q$16/ISI_fec!Q$16)</f>
        <v>0</v>
      </c>
      <c r="R142" s="278">
        <f>IF(R$16=0,0,R$16/ISI_fec!R$16)</f>
        <v>0</v>
      </c>
      <c r="S142" s="278">
        <f>IF(S$16=0,0,S$16/ISI_fec!S$16)</f>
        <v>0</v>
      </c>
      <c r="T142" s="278">
        <f>IF(T$16=0,0,T$16/ISI_fec!T$16)</f>
        <v>0</v>
      </c>
      <c r="U142" s="278">
        <f>IF(U$16=0,0,U$16/ISI_fec!U$16)</f>
        <v>0</v>
      </c>
      <c r="V142" s="278">
        <f>IF(V$16=0,0,V$16/ISI_fec!V$16)</f>
        <v>0</v>
      </c>
      <c r="W142" s="278">
        <f>IF(W$16=0,0,W$16/ISI_fec!W$16)</f>
        <v>0</v>
      </c>
      <c r="DA142" s="79"/>
    </row>
    <row r="143" spans="1:105" ht="12" customHeight="1" x14ac:dyDescent="0.3">
      <c r="A143" s="203" t="s">
        <v>174</v>
      </c>
      <c r="B143" s="278">
        <f>IF(B$22=0,0,B$22/ISI_fec!B$22)</f>
        <v>0</v>
      </c>
      <c r="C143" s="278">
        <f>IF(C$22=0,0,C$22/ISI_fec!C$22)</f>
        <v>0</v>
      </c>
      <c r="D143" s="278">
        <f>IF(D$22=0,0,D$22/ISI_fec!D$22)</f>
        <v>0</v>
      </c>
      <c r="E143" s="278">
        <f>IF(E$22=0,0,E$22/ISI_fec!E$22)</f>
        <v>0</v>
      </c>
      <c r="F143" s="278">
        <f>IF(F$22=0,0,F$22/ISI_fec!F$22)</f>
        <v>0</v>
      </c>
      <c r="G143" s="278">
        <f>IF(G$22=0,0,G$22/ISI_fec!G$22)</f>
        <v>0</v>
      </c>
      <c r="H143" s="278">
        <f>IF(H$22=0,0,H$22/ISI_fec!H$22)</f>
        <v>0</v>
      </c>
      <c r="I143" s="278">
        <f>IF(I$22=0,0,I$22/ISI_fec!I$22)</f>
        <v>0</v>
      </c>
      <c r="J143" s="278">
        <f>IF(J$22=0,0,J$22/ISI_fec!J$22)</f>
        <v>0</v>
      </c>
      <c r="K143" s="278">
        <f>IF(K$22=0,0,K$22/ISI_fec!K$22)</f>
        <v>0</v>
      </c>
      <c r="L143" s="278">
        <f>IF(L$22=0,0,L$22/ISI_fec!L$22)</f>
        <v>0</v>
      </c>
      <c r="M143" s="278">
        <f>IF(M$22=0,0,M$22/ISI_fec!M$22)</f>
        <v>0</v>
      </c>
      <c r="N143" s="278">
        <f>IF(N$22=0,0,N$22/ISI_fec!N$22)</f>
        <v>0</v>
      </c>
      <c r="O143" s="278">
        <f>IF(O$22=0,0,O$22/ISI_fec!O$22)</f>
        <v>0</v>
      </c>
      <c r="P143" s="278">
        <f>IF(P$22=0,0,P$22/ISI_fec!P$22)</f>
        <v>0</v>
      </c>
      <c r="Q143" s="278">
        <f>IF(Q$22=0,0,Q$22/ISI_fec!Q$22)</f>
        <v>0</v>
      </c>
      <c r="R143" s="278">
        <f>IF(R$22=0,0,R$22/ISI_fec!R$22)</f>
        <v>0</v>
      </c>
      <c r="S143" s="278">
        <f>IF(S$22=0,0,S$22/ISI_fec!S$22)</f>
        <v>0</v>
      </c>
      <c r="T143" s="278">
        <f>IF(T$22=0,0,T$22/ISI_fec!T$22)</f>
        <v>0</v>
      </c>
      <c r="U143" s="278">
        <f>IF(U$22=0,0,U$22/ISI_fec!U$22)</f>
        <v>0</v>
      </c>
      <c r="V143" s="278">
        <f>IF(V$22=0,0,V$22/ISI_fec!V$22)</f>
        <v>0</v>
      </c>
      <c r="W143" s="278">
        <f>IF(W$22=0,0,W$22/ISI_fec!W$22)</f>
        <v>0</v>
      </c>
      <c r="DA143" s="79"/>
    </row>
    <row r="144" spans="1:105" ht="12" customHeight="1" x14ac:dyDescent="0.3">
      <c r="A144" s="203" t="s">
        <v>181</v>
      </c>
      <c r="B144" s="278">
        <f>IF(B$28=0,0,B$28/ISI_fec!B$28)</f>
        <v>0</v>
      </c>
      <c r="C144" s="278">
        <f>IF(C$28=0,0,C$28/ISI_fec!C$28)</f>
        <v>0</v>
      </c>
      <c r="D144" s="278">
        <f>IF(D$28=0,0,D$28/ISI_fec!D$28)</f>
        <v>0</v>
      </c>
      <c r="E144" s="278">
        <f>IF(E$28=0,0,E$28/ISI_fec!E$28)</f>
        <v>0</v>
      </c>
      <c r="F144" s="278">
        <f>IF(F$28=0,0,F$28/ISI_fec!F$28)</f>
        <v>0</v>
      </c>
      <c r="G144" s="278">
        <f>IF(G$28=0,0,G$28/ISI_fec!G$28)</f>
        <v>0</v>
      </c>
      <c r="H144" s="278">
        <f>IF(H$28=0,0,H$28/ISI_fec!H$28)</f>
        <v>0</v>
      </c>
      <c r="I144" s="278">
        <f>IF(I$28=0,0,I$28/ISI_fec!I$28)</f>
        <v>0</v>
      </c>
      <c r="J144" s="278">
        <f>IF(J$28=0,0,J$28/ISI_fec!J$28)</f>
        <v>0</v>
      </c>
      <c r="K144" s="278">
        <f>IF(K$28=0,0,K$28/ISI_fec!K$28)</f>
        <v>0</v>
      </c>
      <c r="L144" s="278">
        <f>IF(L$28=0,0,L$28/ISI_fec!L$28)</f>
        <v>0</v>
      </c>
      <c r="M144" s="278">
        <f>IF(M$28=0,0,M$28/ISI_fec!M$28)</f>
        <v>0</v>
      </c>
      <c r="N144" s="278">
        <f>IF(N$28=0,0,N$28/ISI_fec!N$28)</f>
        <v>0</v>
      </c>
      <c r="O144" s="278">
        <f>IF(O$28=0,0,O$28/ISI_fec!O$28)</f>
        <v>0</v>
      </c>
      <c r="P144" s="278">
        <f>IF(P$28=0,0,P$28/ISI_fec!P$28)</f>
        <v>0</v>
      </c>
      <c r="Q144" s="278">
        <f>IF(Q$28=0,0,Q$28/ISI_fec!Q$28)</f>
        <v>0</v>
      </c>
      <c r="R144" s="278">
        <f>IF(R$28=0,0,R$28/ISI_fec!R$28)</f>
        <v>0</v>
      </c>
      <c r="S144" s="278">
        <f>IF(S$28=0,0,S$28/ISI_fec!S$28)</f>
        <v>0</v>
      </c>
      <c r="T144" s="278">
        <f>IF(T$28=0,0,T$28/ISI_fec!T$28)</f>
        <v>0</v>
      </c>
      <c r="U144" s="278">
        <f>IF(U$28=0,0,U$28/ISI_fec!U$28)</f>
        <v>0</v>
      </c>
      <c r="V144" s="278">
        <f>IF(V$28=0,0,V$28/ISI_fec!V$28)</f>
        <v>0</v>
      </c>
      <c r="W144" s="278">
        <f>IF(W$28=0,0,W$28/ISI_fec!W$28)</f>
        <v>0</v>
      </c>
      <c r="DA144" s="79"/>
    </row>
    <row r="145" spans="1:105" ht="12" customHeight="1" x14ac:dyDescent="0.3">
      <c r="A145" s="41" t="s">
        <v>191</v>
      </c>
      <c r="B145" s="279">
        <f>IF(B$35=0,0,B$35/ISI_fec!B$35)</f>
        <v>0</v>
      </c>
      <c r="C145" s="279">
        <f>IF(C$35=0,0,C$35/ISI_fec!C$35)</f>
        <v>0</v>
      </c>
      <c r="D145" s="279">
        <f>IF(D$35=0,0,D$35/ISI_fec!D$35)</f>
        <v>0</v>
      </c>
      <c r="E145" s="279">
        <f>IF(E$35=0,0,E$35/ISI_fec!E$35)</f>
        <v>0</v>
      </c>
      <c r="F145" s="279">
        <f>IF(F$35=0,0,F$35/ISI_fec!F$35)</f>
        <v>0</v>
      </c>
      <c r="G145" s="279">
        <f>IF(G$35=0,0,G$35/ISI_fec!G$35)</f>
        <v>0</v>
      </c>
      <c r="H145" s="279">
        <f>IF(H$35=0,0,H$35/ISI_fec!H$35)</f>
        <v>0</v>
      </c>
      <c r="I145" s="279">
        <f>IF(I$35=0,0,I$35/ISI_fec!I$35)</f>
        <v>0</v>
      </c>
      <c r="J145" s="279">
        <f>IF(J$35=0,0,J$35/ISI_fec!J$35)</f>
        <v>0</v>
      </c>
      <c r="K145" s="279">
        <f>IF(K$35=0,0,K$35/ISI_fec!K$35)</f>
        <v>0</v>
      </c>
      <c r="L145" s="279">
        <f>IF(L$35=0,0,L$35/ISI_fec!L$35)</f>
        <v>0</v>
      </c>
      <c r="M145" s="279">
        <f>IF(M$35=0,0,M$35/ISI_fec!M$35)</f>
        <v>0</v>
      </c>
      <c r="N145" s="279">
        <f>IF(N$35=0,0,N$35/ISI_fec!N$35)</f>
        <v>0</v>
      </c>
      <c r="O145" s="279">
        <f>IF(O$35=0,0,O$35/ISI_fec!O$35)</f>
        <v>0</v>
      </c>
      <c r="P145" s="279">
        <f>IF(P$35=0,0,P$35/ISI_fec!P$35)</f>
        <v>0</v>
      </c>
      <c r="Q145" s="279">
        <f>IF(Q$35=0,0,Q$35/ISI_fec!Q$35)</f>
        <v>0</v>
      </c>
      <c r="R145" s="279">
        <f>IF(R$35=0,0,R$35/ISI_fec!R$35)</f>
        <v>0</v>
      </c>
      <c r="S145" s="279">
        <f>IF(S$35=0,0,S$35/ISI_fec!S$35)</f>
        <v>0</v>
      </c>
      <c r="T145" s="279">
        <f>IF(T$35=0,0,T$35/ISI_fec!T$35)</f>
        <v>0</v>
      </c>
      <c r="U145" s="279">
        <f>IF(U$35=0,0,U$35/ISI_fec!U$35)</f>
        <v>0</v>
      </c>
      <c r="V145" s="279">
        <f>IF(V$35=0,0,V$35/ISI_fec!V$35)</f>
        <v>0</v>
      </c>
      <c r="W145" s="279">
        <f>IF(W$35=0,0,W$35/ISI_fec!W$35)</f>
        <v>0</v>
      </c>
      <c r="DA145" s="82"/>
    </row>
    <row r="146" spans="1:105" ht="12" customHeight="1" x14ac:dyDescent="0.3">
      <c r="A146" s="20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DA146" s="173"/>
    </row>
    <row r="147" spans="1:105" ht="12" customHeight="1" x14ac:dyDescent="0.3">
      <c r="A147" s="35" t="s">
        <v>42</v>
      </c>
      <c r="B147" s="274">
        <f>IF(B$54=0,0,B$54/ISI_fec!B$54)</f>
        <v>0.47615747820788523</v>
      </c>
      <c r="C147" s="274">
        <f>IF(C$54=0,0,C$54/ISI_fec!C$54)</f>
        <v>0.47516442842907081</v>
      </c>
      <c r="D147" s="274">
        <f>IF(D$54=0,0,D$54/ISI_fec!D$54)</f>
        <v>0.47561616020431469</v>
      </c>
      <c r="E147" s="274">
        <f>IF(E$54=0,0,E$54/ISI_fec!E$54)</f>
        <v>0.46346425389630824</v>
      </c>
      <c r="F147" s="274">
        <f>IF(F$54=0,0,F$54/ISI_fec!F$54)</f>
        <v>0.46546321575868355</v>
      </c>
      <c r="G147" s="274">
        <f>IF(G$54=0,0,G$54/ISI_fec!G$54)</f>
        <v>0.47120905475777397</v>
      </c>
      <c r="H147" s="274">
        <f>IF(H$54=0,0,H$54/ISI_fec!H$54)</f>
        <v>0.46530656236310569</v>
      </c>
      <c r="I147" s="274">
        <f>IF(I$54=0,0,I$54/ISI_fec!I$54)</f>
        <v>0.45760836726049375</v>
      </c>
      <c r="J147" s="274">
        <f>IF(J$54=0,0,J$54/ISI_fec!J$54)</f>
        <v>0.45935354014741636</v>
      </c>
      <c r="K147" s="274">
        <f>IF(K$54=0,0,K$54/ISI_fec!K$54)</f>
        <v>0.46099759132914309</v>
      </c>
      <c r="L147" s="274">
        <f>IF(L$54=0,0,L$54/ISI_fec!L$54)</f>
        <v>0.46019937091372598</v>
      </c>
      <c r="M147" s="274">
        <f>IF(M$54=0,0,M$54/ISI_fec!M$54)</f>
        <v>0.46248280507325928</v>
      </c>
      <c r="N147" s="274">
        <f>IF(N$54=0,0,N$54/ISI_fec!N$54)</f>
        <v>0.47072730088537817</v>
      </c>
      <c r="O147" s="274">
        <f>IF(O$54=0,0,O$54/ISI_fec!O$54)</f>
        <v>0.46929678869804775</v>
      </c>
      <c r="P147" s="274">
        <f>IF(P$54=0,0,P$54/ISI_fec!P$54)</f>
        <v>0.47054682285531152</v>
      </c>
      <c r="Q147" s="274">
        <f>IF(Q$54=0,0,Q$54/ISI_fec!Q$54)</f>
        <v>0.47183661574191832</v>
      </c>
      <c r="R147" s="274">
        <f>IF(R$54=0,0,R$54/ISI_fec!R$54)</f>
        <v>0.48842319770415898</v>
      </c>
      <c r="S147" s="274">
        <f>IF(S$54=0,0,S$54/ISI_fec!S$54)</f>
        <v>0.48632383061029838</v>
      </c>
      <c r="T147" s="274">
        <f>IF(T$54=0,0,T$54/ISI_fec!T$54)</f>
        <v>0.48813087787804849</v>
      </c>
      <c r="U147" s="274">
        <f>IF(U$54=0,0,U$54/ISI_fec!U$54)</f>
        <v>0.48728358131318417</v>
      </c>
      <c r="V147" s="274">
        <f>IF(V$54=0,0,V$54/ISI_fec!V$54)</f>
        <v>0.50839014335247801</v>
      </c>
      <c r="W147" s="274">
        <f>IF(W$54=0,0,W$54/ISI_fec!W$54)</f>
        <v>0.50966681095854593</v>
      </c>
      <c r="DA147" s="111"/>
    </row>
    <row r="148" spans="1:105" ht="12" customHeight="1" x14ac:dyDescent="0.3">
      <c r="A148" s="55" t="s">
        <v>92</v>
      </c>
      <c r="B148" s="275">
        <f>IF(B$55=0,0,B$55/ISI_fec!B$55)</f>
        <v>0.38573136327203089</v>
      </c>
      <c r="C148" s="275">
        <f>IF(C$55=0,0,C$55/ISI_fec!C$55)</f>
        <v>0.38634396788970976</v>
      </c>
      <c r="D148" s="275">
        <f>IF(D$55=0,0,D$55/ISI_fec!D$55)</f>
        <v>0.38634396788970976</v>
      </c>
      <c r="E148" s="275">
        <f>IF(E$55=0,0,E$55/ISI_fec!E$55)</f>
        <v>0.38634396788970987</v>
      </c>
      <c r="F148" s="275">
        <f>IF(F$55=0,0,F$55/ISI_fec!F$55)</f>
        <v>0.38634396788970987</v>
      </c>
      <c r="G148" s="275">
        <f>IF(G$55=0,0,G$55/ISI_fec!G$55)</f>
        <v>0.38634396788970998</v>
      </c>
      <c r="H148" s="275">
        <f>IF(H$55=0,0,H$55/ISI_fec!H$55)</f>
        <v>0.38634396788970982</v>
      </c>
      <c r="I148" s="275">
        <f>IF(I$55=0,0,I$55/ISI_fec!I$55)</f>
        <v>0.38634396788970982</v>
      </c>
      <c r="J148" s="275">
        <f>IF(J$55=0,0,J$55/ISI_fec!J$55)</f>
        <v>0.38634396788970976</v>
      </c>
      <c r="K148" s="275">
        <f>IF(K$55=0,0,K$55/ISI_fec!K$55)</f>
        <v>0.38634396788970987</v>
      </c>
      <c r="L148" s="275">
        <f>IF(L$55=0,0,L$55/ISI_fec!L$55)</f>
        <v>0.38634396788970982</v>
      </c>
      <c r="M148" s="275">
        <f>IF(M$55=0,0,M$55/ISI_fec!M$55)</f>
        <v>0.38634396788970976</v>
      </c>
      <c r="N148" s="275">
        <f>IF(N$55=0,0,N$55/ISI_fec!N$55)</f>
        <v>0.38634396788970971</v>
      </c>
      <c r="O148" s="275">
        <f>IF(O$55=0,0,O$55/ISI_fec!O$55)</f>
        <v>0.38634396788970959</v>
      </c>
      <c r="P148" s="275">
        <f>IF(P$55=0,0,P$55/ISI_fec!P$55)</f>
        <v>0.38634396788970982</v>
      </c>
      <c r="Q148" s="275">
        <f>IF(Q$55=0,0,Q$55/ISI_fec!Q$55)</f>
        <v>0.38634396788970982</v>
      </c>
      <c r="R148" s="275">
        <f>IF(R$55=0,0,R$55/ISI_fec!R$55)</f>
        <v>0.40226654638799125</v>
      </c>
      <c r="S148" s="275">
        <f>IF(S$55=0,0,S$55/ISI_fec!S$55)</f>
        <v>0.40226654638799131</v>
      </c>
      <c r="T148" s="275">
        <f>IF(T$55=0,0,T$55/ISI_fec!T$55)</f>
        <v>0.40226654638799114</v>
      </c>
      <c r="U148" s="275">
        <f>IF(U$55=0,0,U$55/ISI_fec!U$55)</f>
        <v>0.40226654638799125</v>
      </c>
      <c r="V148" s="275">
        <f>IF(V$55=0,0,V$55/ISI_fec!V$55)</f>
        <v>0.4170398917491922</v>
      </c>
      <c r="W148" s="275">
        <f>IF(W$55=0,0,W$55/ISI_fec!W$55)</f>
        <v>0.42041899972983449</v>
      </c>
      <c r="DA148" s="76"/>
    </row>
    <row r="149" spans="1:105" ht="12" customHeight="1" x14ac:dyDescent="0.3">
      <c r="A149" s="202" t="s">
        <v>93</v>
      </c>
      <c r="B149" s="276">
        <f>IF(B$56=0,0,B$56/ISI_fec!B$56)</f>
        <v>0.10009869931763075</v>
      </c>
      <c r="C149" s="276">
        <f>IF(C$56=0,0,C$56/ISI_fec!C$56)</f>
        <v>0.10025767245610065</v>
      </c>
      <c r="D149" s="276">
        <f>IF(D$56=0,0,D$56/ISI_fec!D$56)</f>
        <v>0.10025767245610066</v>
      </c>
      <c r="E149" s="276">
        <f>IF(E$56=0,0,E$56/ISI_fec!E$56)</f>
        <v>0.10025767245610065</v>
      </c>
      <c r="F149" s="276">
        <f>IF(F$56=0,0,F$56/ISI_fec!F$56)</f>
        <v>0.10025767245610065</v>
      </c>
      <c r="G149" s="276">
        <f>IF(G$56=0,0,G$56/ISI_fec!G$56)</f>
        <v>0.10025767245610061</v>
      </c>
      <c r="H149" s="276">
        <f>IF(H$56=0,0,H$56/ISI_fec!H$56)</f>
        <v>0.10025767245610068</v>
      </c>
      <c r="I149" s="276">
        <f>IF(I$56=0,0,I$56/ISI_fec!I$56)</f>
        <v>0.10025767245610066</v>
      </c>
      <c r="J149" s="276">
        <f>IF(J$56=0,0,J$56/ISI_fec!J$56)</f>
        <v>0.10025767245610066</v>
      </c>
      <c r="K149" s="276">
        <f>IF(K$56=0,0,K$56/ISI_fec!K$56)</f>
        <v>0.10025767245610068</v>
      </c>
      <c r="L149" s="276">
        <f>IF(L$56=0,0,L$56/ISI_fec!L$56)</f>
        <v>0.10025767245610065</v>
      </c>
      <c r="M149" s="276">
        <f>IF(M$56=0,0,M$56/ISI_fec!M$56)</f>
        <v>0.10025767245610066</v>
      </c>
      <c r="N149" s="276">
        <f>IF(N$56=0,0,N$56/ISI_fec!N$56)</f>
        <v>0.10025767245610064</v>
      </c>
      <c r="O149" s="276">
        <f>IF(O$56=0,0,O$56/ISI_fec!O$56)</f>
        <v>0.10025767245610068</v>
      </c>
      <c r="P149" s="276">
        <f>IF(P$56=0,0,P$56/ISI_fec!P$56)</f>
        <v>0.10025767245610062</v>
      </c>
      <c r="Q149" s="276">
        <f>IF(Q$56=0,0,Q$56/ISI_fec!Q$56)</f>
        <v>0.10025767245610066</v>
      </c>
      <c r="R149" s="276">
        <f>IF(R$56=0,0,R$56/ISI_fec!R$56)</f>
        <v>0.10438963980234109</v>
      </c>
      <c r="S149" s="276">
        <f>IF(S$56=0,0,S$56/ISI_fec!S$56)</f>
        <v>0.10438963980234105</v>
      </c>
      <c r="T149" s="276">
        <f>IF(T$56=0,0,T$56/ISI_fec!T$56)</f>
        <v>0.1043896398023411</v>
      </c>
      <c r="U149" s="276">
        <f>IF(U$56=0,0,U$56/ISI_fec!U$56)</f>
        <v>0.10438963980234109</v>
      </c>
      <c r="V149" s="276">
        <f>IF(V$56=0,0,V$56/ISI_fec!V$56)</f>
        <v>0.10910026782472734</v>
      </c>
      <c r="W149" s="276">
        <f>IF(W$56=0,0,W$56/ISI_fec!W$56)</f>
        <v>0.10910026782472741</v>
      </c>
      <c r="DA149" s="77"/>
    </row>
    <row r="150" spans="1:105" ht="12" customHeight="1" x14ac:dyDescent="0.3">
      <c r="A150" s="202" t="s">
        <v>94</v>
      </c>
      <c r="B150" s="276">
        <f>IF(B$57=0,0,B$57/ISI_fec!B$57)</f>
        <v>0.55388851519483362</v>
      </c>
      <c r="C150" s="276">
        <f>IF(C$57=0,0,C$57/ISI_fec!C$57)</f>
        <v>0.55476818092698821</v>
      </c>
      <c r="D150" s="276">
        <f>IF(D$57=0,0,D$57/ISI_fec!D$57)</f>
        <v>0.55476818092698821</v>
      </c>
      <c r="E150" s="276">
        <f>IF(E$57=0,0,E$57/ISI_fec!E$57)</f>
        <v>0.5547681809269881</v>
      </c>
      <c r="F150" s="276">
        <f>IF(F$57=0,0,F$57/ISI_fec!F$57)</f>
        <v>0.55476818092698821</v>
      </c>
      <c r="G150" s="276">
        <f>IF(G$57=0,0,G$57/ISI_fec!G$57)</f>
        <v>0.55476818092698821</v>
      </c>
      <c r="H150" s="276">
        <f>IF(H$57=0,0,H$57/ISI_fec!H$57)</f>
        <v>0.5547681809269881</v>
      </c>
      <c r="I150" s="276">
        <f>IF(I$57=0,0,I$57/ISI_fec!I$57)</f>
        <v>0.5547681809269881</v>
      </c>
      <c r="J150" s="276">
        <f>IF(J$57=0,0,J$57/ISI_fec!J$57)</f>
        <v>0.55476818092698799</v>
      </c>
      <c r="K150" s="276">
        <f>IF(K$57=0,0,K$57/ISI_fec!K$57)</f>
        <v>0.55476818092698799</v>
      </c>
      <c r="L150" s="276">
        <f>IF(L$57=0,0,L$57/ISI_fec!L$57)</f>
        <v>0.5547681809269881</v>
      </c>
      <c r="M150" s="276">
        <f>IF(M$57=0,0,M$57/ISI_fec!M$57)</f>
        <v>0.55476818092698799</v>
      </c>
      <c r="N150" s="276">
        <f>IF(N$57=0,0,N$57/ISI_fec!N$57)</f>
        <v>0.55476818092698799</v>
      </c>
      <c r="O150" s="276">
        <f>IF(O$57=0,0,O$57/ISI_fec!O$57)</f>
        <v>0.55476818092698832</v>
      </c>
      <c r="P150" s="276">
        <f>IF(P$57=0,0,P$57/ISI_fec!P$57)</f>
        <v>0.55476818092698821</v>
      </c>
      <c r="Q150" s="276">
        <f>IF(Q$57=0,0,Q$57/ISI_fec!Q$57)</f>
        <v>0.55476818092698821</v>
      </c>
      <c r="R150" s="276">
        <f>IF(R$57=0,0,R$57/ISI_fec!R$57)</f>
        <v>0.57590736475002235</v>
      </c>
      <c r="S150" s="276">
        <f>IF(S$57=0,0,S$57/ISI_fec!S$57)</f>
        <v>0.57763210697042622</v>
      </c>
      <c r="T150" s="276">
        <f>IF(T$57=0,0,T$57/ISI_fec!T$57)</f>
        <v>0.57763210697042622</v>
      </c>
      <c r="U150" s="276">
        <f>IF(U$57=0,0,U$57/ISI_fec!U$57)</f>
        <v>0.57763210697042644</v>
      </c>
      <c r="V150" s="276">
        <f>IF(V$57=0,0,V$57/ISI_fec!V$57)</f>
        <v>0.59648489818911654</v>
      </c>
      <c r="W150" s="276">
        <f>IF(W$57=0,0,W$57/ISI_fec!W$57)</f>
        <v>0.60369800771380522</v>
      </c>
      <c r="DA150" s="77"/>
    </row>
    <row r="151" spans="1:105" ht="12" customHeight="1" x14ac:dyDescent="0.3">
      <c r="A151" s="202" t="s">
        <v>95</v>
      </c>
      <c r="B151" s="276">
        <f>IF(B$58=0,0,B$58/ISI_fec!B$58)</f>
        <v>0.38200139089120116</v>
      </c>
      <c r="C151" s="276">
        <f>IF(C$58=0,0,C$58/ISI_fec!C$58)</f>
        <v>0.38260807170147965</v>
      </c>
      <c r="D151" s="276">
        <f>IF(D$58=0,0,D$58/ISI_fec!D$58)</f>
        <v>0.3826080717014797</v>
      </c>
      <c r="E151" s="276">
        <f>IF(E$58=0,0,E$58/ISI_fec!E$58)</f>
        <v>0.38260807170147976</v>
      </c>
      <c r="F151" s="276">
        <f>IF(F$58=0,0,F$58/ISI_fec!F$58)</f>
        <v>0.38260807170147976</v>
      </c>
      <c r="G151" s="276">
        <f>IF(G$58=0,0,G$58/ISI_fec!G$58)</f>
        <v>0.38260807170147948</v>
      </c>
      <c r="H151" s="276">
        <f>IF(H$58=0,0,H$58/ISI_fec!H$58)</f>
        <v>0.38260807170147981</v>
      </c>
      <c r="I151" s="276">
        <f>IF(I$58=0,0,I$58/ISI_fec!I$58)</f>
        <v>0.38260807170147981</v>
      </c>
      <c r="J151" s="276">
        <f>IF(J$58=0,0,J$58/ISI_fec!J$58)</f>
        <v>0.38260807170147954</v>
      </c>
      <c r="K151" s="276">
        <f>IF(K$58=0,0,K$58/ISI_fec!K$58)</f>
        <v>0.38260807170147942</v>
      </c>
      <c r="L151" s="276">
        <f>IF(L$58=0,0,L$58/ISI_fec!L$58)</f>
        <v>0.38260807170147954</v>
      </c>
      <c r="M151" s="276">
        <f>IF(M$58=0,0,M$58/ISI_fec!M$58)</f>
        <v>0.38260807170147954</v>
      </c>
      <c r="N151" s="276">
        <f>IF(N$58=0,0,N$58/ISI_fec!N$58)</f>
        <v>0.38260807170147965</v>
      </c>
      <c r="O151" s="276">
        <f>IF(O$58=0,0,O$58/ISI_fec!O$58)</f>
        <v>0.38260807170147954</v>
      </c>
      <c r="P151" s="276">
        <f>IF(P$58=0,0,P$58/ISI_fec!P$58)</f>
        <v>0.38260807170147959</v>
      </c>
      <c r="Q151" s="276">
        <f>IF(Q$58=0,0,Q$58/ISI_fec!Q$58)</f>
        <v>0.38260807170147965</v>
      </c>
      <c r="R151" s="276">
        <f>IF(R$58=0,0,R$58/ISI_fec!R$58)</f>
        <v>0.39837668092558431</v>
      </c>
      <c r="S151" s="276">
        <f>IF(S$58=0,0,S$58/ISI_fec!S$58)</f>
        <v>0.39837668092558431</v>
      </c>
      <c r="T151" s="276">
        <f>IF(T$58=0,0,T$58/ISI_fec!T$58)</f>
        <v>0.39837668092558443</v>
      </c>
      <c r="U151" s="276">
        <f>IF(U$58=0,0,U$58/ISI_fec!U$58)</f>
        <v>0.39837668092558437</v>
      </c>
      <c r="V151" s="276">
        <f>IF(V$58=0,0,V$58/ISI_fec!V$58)</f>
        <v>0.41635360239199226</v>
      </c>
      <c r="W151" s="276">
        <f>IF(W$58=0,0,W$58/ISI_fec!W$58)</f>
        <v>0.41635360239199226</v>
      </c>
      <c r="DA151" s="77"/>
    </row>
    <row r="152" spans="1:105" ht="12" customHeight="1" x14ac:dyDescent="0.3">
      <c r="A152" s="56" t="s">
        <v>96</v>
      </c>
      <c r="B152" s="277">
        <f>IF(B$59=0,0,B$59/ISI_fec!B$59)</f>
        <v>0.76055253107899645</v>
      </c>
      <c r="C152" s="277">
        <f>IF(C$59=0,0,C$59/ISI_fec!C$59)</f>
        <v>0.76119212169122041</v>
      </c>
      <c r="D152" s="277">
        <f>IF(D$59=0,0,D$59/ISI_fec!D$59)</f>
        <v>0.76368326426869826</v>
      </c>
      <c r="E152" s="277">
        <f>IF(E$59=0,0,E$59/ISI_fec!E$59)</f>
        <v>0.7574132739688626</v>
      </c>
      <c r="F152" s="277">
        <f>IF(F$59=0,0,F$59/ISI_fec!F$59)</f>
        <v>0.75781200282509753</v>
      </c>
      <c r="G152" s="277">
        <f>IF(G$59=0,0,G$59/ISI_fec!G$59)</f>
        <v>0.76270226150417242</v>
      </c>
      <c r="H152" s="277">
        <f>IF(H$59=0,0,H$59/ISI_fec!H$59)</f>
        <v>0.76327996818690613</v>
      </c>
      <c r="I152" s="277">
        <f>IF(I$59=0,0,I$59/ISI_fec!I$59)</f>
        <v>0.76251317025512422</v>
      </c>
      <c r="J152" s="277">
        <f>IF(J$59=0,0,J$59/ISI_fec!J$59)</f>
        <v>0.76544892722123792</v>
      </c>
      <c r="K152" s="277">
        <f>IF(K$59=0,0,K$59/ISI_fec!K$59)</f>
        <v>0.76969265382326679</v>
      </c>
      <c r="L152" s="277">
        <f>IF(L$59=0,0,L$59/ISI_fec!L$59)</f>
        <v>0.7699081521321377</v>
      </c>
      <c r="M152" s="277">
        <f>IF(M$59=0,0,M$59/ISI_fec!M$59)</f>
        <v>0.77062570828902388</v>
      </c>
      <c r="N152" s="277">
        <f>IF(N$59=0,0,N$59/ISI_fec!N$59)</f>
        <v>0.77290573352969727</v>
      </c>
      <c r="O152" s="277">
        <f>IF(O$59=0,0,O$59/ISI_fec!O$59)</f>
        <v>0.77351533226064118</v>
      </c>
      <c r="P152" s="277">
        <f>IF(P$59=0,0,P$59/ISI_fec!P$59)</f>
        <v>0.77395472364891482</v>
      </c>
      <c r="Q152" s="277">
        <f>IF(Q$59=0,0,Q$59/ISI_fec!Q$59)</f>
        <v>0.77435999379987852</v>
      </c>
      <c r="R152" s="277">
        <f>IF(R$59=0,0,R$59/ISI_fec!R$59)</f>
        <v>0.80631771908348726</v>
      </c>
      <c r="S152" s="277">
        <f>IF(S$59=0,0,S$59/ISI_fec!S$59)</f>
        <v>0.80592512097012847</v>
      </c>
      <c r="T152" s="277">
        <f>IF(T$59=0,0,T$59/ISI_fec!T$59)</f>
        <v>0.80639463607200768</v>
      </c>
      <c r="U152" s="277">
        <f>IF(U$59=0,0,U$59/ISI_fec!U$59)</f>
        <v>0.80687321788320943</v>
      </c>
      <c r="V152" s="277">
        <f>IF(V$59=0,0,V$59/ISI_fec!V$59)</f>
        <v>0.84362866283746141</v>
      </c>
      <c r="W152" s="277">
        <f>IF(W$59=0,0,W$59/ISI_fec!W$59)</f>
        <v>0.84377021387901097</v>
      </c>
      <c r="DA152" s="78"/>
    </row>
    <row r="153" spans="1:105" ht="12" customHeight="1" x14ac:dyDescent="0.3">
      <c r="A153" s="203" t="s">
        <v>222</v>
      </c>
      <c r="B153" s="278">
        <f>IF(B$65=0,0,B$65/ISI_fec!B$65)</f>
        <v>0.38890262215309296</v>
      </c>
      <c r="C153" s="278">
        <f>IF(C$65=0,0,C$65/ISI_fec!C$65)</f>
        <v>0.38967229688595273</v>
      </c>
      <c r="D153" s="278">
        <f>IF(D$65=0,0,D$65/ISI_fec!D$65)</f>
        <v>0.38806887906112525</v>
      </c>
      <c r="E153" s="278">
        <f>IF(E$65=0,0,E$65/ISI_fec!E$65)</f>
        <v>0.39252426390298822</v>
      </c>
      <c r="F153" s="278">
        <f>IF(F$65=0,0,F$65/ISI_fec!F$65)</f>
        <v>0.39252426390298822</v>
      </c>
      <c r="G153" s="278">
        <f>IF(G$65=0,0,G$65/ISI_fec!G$65)</f>
        <v>0.39103601753642908</v>
      </c>
      <c r="H153" s="278">
        <f>IF(H$65=0,0,H$65/ISI_fec!H$65)</f>
        <v>0.39115868927742403</v>
      </c>
      <c r="I153" s="278">
        <f>IF(I$65=0,0,I$65/ISI_fec!I$65)</f>
        <v>0.39001809875644344</v>
      </c>
      <c r="J153" s="278">
        <f>IF(J$65=0,0,J$65/ISI_fec!J$65)</f>
        <v>0.39121330909718011</v>
      </c>
      <c r="K153" s="278">
        <f>IF(K$65=0,0,K$65/ISI_fec!K$65)</f>
        <v>0.38993881836012179</v>
      </c>
      <c r="L153" s="278">
        <f>IF(L$65=0,0,L$65/ISI_fec!L$65)</f>
        <v>0.39014994503144967</v>
      </c>
      <c r="M153" s="278">
        <f>IF(M$65=0,0,M$65/ISI_fec!M$65)</f>
        <v>0.39252426390298806</v>
      </c>
      <c r="N153" s="278">
        <f>IF(N$65=0,0,N$65/ISI_fec!N$65)</f>
        <v>0.39252426390298817</v>
      </c>
      <c r="O153" s="278">
        <f>IF(O$65=0,0,O$65/ISI_fec!O$65)</f>
        <v>0.39252426390298822</v>
      </c>
      <c r="P153" s="278">
        <f>IF(P$65=0,0,P$65/ISI_fec!P$65)</f>
        <v>0.39252426390298822</v>
      </c>
      <c r="Q153" s="278">
        <f>IF(Q$65=0,0,Q$65/ISI_fec!Q$65)</f>
        <v>0.39236173535121893</v>
      </c>
      <c r="R153" s="278">
        <f>IF(R$65=0,0,R$65/ISI_fec!R$65)</f>
        <v>0.40862464735601617</v>
      </c>
      <c r="S153" s="278">
        <f>IF(S$65=0,0,S$65/ISI_fec!S$65)</f>
        <v>0.40862450004656886</v>
      </c>
      <c r="T153" s="278">
        <f>IF(T$65=0,0,T$65/ISI_fec!T$65)</f>
        <v>0.40864202914322978</v>
      </c>
      <c r="U153" s="278">
        <f>IF(U$65=0,0,U$65/ISI_fec!U$65)</f>
        <v>0.40865541927383919</v>
      </c>
      <c r="V153" s="278">
        <f>IF(V$65=0,0,V$65/ISI_fec!V$65)</f>
        <v>0.42714110851028514</v>
      </c>
      <c r="W153" s="278">
        <f>IF(W$65=0,0,W$65/ISI_fec!W$65)</f>
        <v>0.42714282642069024</v>
      </c>
      <c r="DA153" s="79"/>
    </row>
    <row r="154" spans="1:105" ht="12" customHeight="1" x14ac:dyDescent="0.3">
      <c r="A154" s="203" t="s">
        <v>228</v>
      </c>
      <c r="B154" s="278">
        <f>IF(B$71=0,0,B$71/ISI_fec!B$71)</f>
        <v>0.55320343395231997</v>
      </c>
      <c r="C154" s="278">
        <f>IF(C$71=0,0,C$71/ISI_fec!C$71)</f>
        <v>0.55408201166319182</v>
      </c>
      <c r="D154" s="278">
        <f>IF(D$71=0,0,D$71/ISI_fec!D$71)</f>
        <v>0.55408201166319182</v>
      </c>
      <c r="E154" s="278">
        <f>IF(E$71=0,0,E$71/ISI_fec!E$71)</f>
        <v>0.55408201166319182</v>
      </c>
      <c r="F154" s="278">
        <f>IF(F$71=0,0,F$71/ISI_fec!F$71)</f>
        <v>0.55408201166319182</v>
      </c>
      <c r="G154" s="278">
        <f>IF(G$71=0,0,G$71/ISI_fec!G$71)</f>
        <v>0.55408201166319193</v>
      </c>
      <c r="H154" s="278">
        <f>IF(H$71=0,0,H$71/ISI_fec!H$71)</f>
        <v>0.55408201166319182</v>
      </c>
      <c r="I154" s="278">
        <f>IF(I$71=0,0,I$71/ISI_fec!I$71)</f>
        <v>0.55408201166319193</v>
      </c>
      <c r="J154" s="278">
        <f>IF(J$71=0,0,J$71/ISI_fec!J$71)</f>
        <v>0.55408201166319193</v>
      </c>
      <c r="K154" s="278">
        <f>IF(K$71=0,0,K$71/ISI_fec!K$71)</f>
        <v>0.55408201166319182</v>
      </c>
      <c r="L154" s="278">
        <f>IF(L$71=0,0,L$71/ISI_fec!L$71)</f>
        <v>0.55408201166319171</v>
      </c>
      <c r="M154" s="278">
        <f>IF(M$71=0,0,M$71/ISI_fec!M$71)</f>
        <v>0.55408201166319149</v>
      </c>
      <c r="N154" s="278">
        <f>IF(N$71=0,0,N$71/ISI_fec!N$71)</f>
        <v>0.55408201166319193</v>
      </c>
      <c r="O154" s="278">
        <f>IF(O$71=0,0,O$71/ISI_fec!O$71)</f>
        <v>0.55408201166319204</v>
      </c>
      <c r="P154" s="278">
        <f>IF(P$71=0,0,P$71/ISI_fec!P$71)</f>
        <v>0.55408201166319182</v>
      </c>
      <c r="Q154" s="278">
        <f>IF(Q$71=0,0,Q$71/ISI_fec!Q$71)</f>
        <v>0.55408201166319193</v>
      </c>
      <c r="R154" s="278">
        <f>IF(R$71=0,0,R$71/ISI_fec!R$71)</f>
        <v>0.57691765828499009</v>
      </c>
      <c r="S154" s="278">
        <f>IF(S$71=0,0,S$71/ISI_fec!S$71)</f>
        <v>0.57691765828499042</v>
      </c>
      <c r="T154" s="278">
        <f>IF(T$71=0,0,T$71/ISI_fec!T$71)</f>
        <v>0.57691765828499031</v>
      </c>
      <c r="U154" s="278">
        <f>IF(U$71=0,0,U$71/ISI_fec!U$71)</f>
        <v>0.5769176582849902</v>
      </c>
      <c r="V154" s="278">
        <f>IF(V$71=0,0,V$71/ISI_fec!V$71)</f>
        <v>0.60295131921985434</v>
      </c>
      <c r="W154" s="278">
        <f>IF(W$71=0,0,W$71/ISI_fec!W$71)</f>
        <v>0.60295131921985434</v>
      </c>
      <c r="DA154" s="79"/>
    </row>
    <row r="155" spans="1:105" ht="12" customHeight="1" x14ac:dyDescent="0.3">
      <c r="A155" s="203" t="s">
        <v>181</v>
      </c>
      <c r="B155" s="278">
        <f>IF(B$72=0,0,B$72/ISI_fec!B$72)</f>
        <v>0.42725417306812868</v>
      </c>
      <c r="C155" s="278">
        <f>IF(C$72=0,0,C$72/ISI_fec!C$72)</f>
        <v>0.42535292600603941</v>
      </c>
      <c r="D155" s="278">
        <f>IF(D$72=0,0,D$72/ISI_fec!D$72)</f>
        <v>0.42477129061666935</v>
      </c>
      <c r="E155" s="278">
        <f>IF(E$72=0,0,E$72/ISI_fec!E$72)</f>
        <v>0.41051501993607381</v>
      </c>
      <c r="F155" s="278">
        <f>IF(F$72=0,0,F$72/ISI_fec!F$72)</f>
        <v>0.41231909579542775</v>
      </c>
      <c r="G155" s="278">
        <f>IF(G$72=0,0,G$72/ISI_fec!G$72)</f>
        <v>0.4201431642702993</v>
      </c>
      <c r="H155" s="278">
        <f>IF(H$72=0,0,H$72/ISI_fec!H$72)</f>
        <v>0.41362978347984247</v>
      </c>
      <c r="I155" s="278">
        <f>IF(I$72=0,0,I$72/ISI_fec!I$72)</f>
        <v>0.40675164822210752</v>
      </c>
      <c r="J155" s="278">
        <f>IF(J$72=0,0,J$72/ISI_fec!J$72)</f>
        <v>0.4095537405044874</v>
      </c>
      <c r="K155" s="278">
        <f>IF(K$72=0,0,K$72/ISI_fec!K$72)</f>
        <v>0.40931918742176249</v>
      </c>
      <c r="L155" s="278">
        <f>IF(L$72=0,0,L$72/ISI_fec!L$72)</f>
        <v>0.4089330109556793</v>
      </c>
      <c r="M155" s="278">
        <f>IF(M$72=0,0,M$72/ISI_fec!M$72)</f>
        <v>0.41175149464969746</v>
      </c>
      <c r="N155" s="278">
        <f>IF(N$72=0,0,N$72/ISI_fec!N$72)</f>
        <v>0.41836392184350396</v>
      </c>
      <c r="O155" s="278">
        <f>IF(O$72=0,0,O$72/ISI_fec!O$72)</f>
        <v>0.41656856249114022</v>
      </c>
      <c r="P155" s="278">
        <f>IF(P$72=0,0,P$72/ISI_fec!P$72)</f>
        <v>0.4176938925126949</v>
      </c>
      <c r="Q155" s="278">
        <f>IF(Q$72=0,0,Q$72/ISI_fec!Q$72)</f>
        <v>0.41868421118267563</v>
      </c>
      <c r="R155" s="278">
        <f>IF(R$72=0,0,R$72/ISI_fec!R$72)</f>
        <v>0.43285580046746003</v>
      </c>
      <c r="S155" s="278">
        <f>IF(S$72=0,0,S$72/ISI_fec!S$72)</f>
        <v>0.43127912999985352</v>
      </c>
      <c r="T155" s="278">
        <f>IF(T$72=0,0,T$72/ISI_fec!T$72)</f>
        <v>0.43243489026372334</v>
      </c>
      <c r="U155" s="278">
        <f>IF(U$72=0,0,U$72/ISI_fec!U$72)</f>
        <v>0.43120092429869084</v>
      </c>
      <c r="V155" s="278">
        <f>IF(V$72=0,0,V$72/ISI_fec!V$72)</f>
        <v>0.45001586391180398</v>
      </c>
      <c r="W155" s="278">
        <f>IF(W$72=0,0,W$72/ISI_fec!W$72)</f>
        <v>0.44964993361365935</v>
      </c>
      <c r="DA155" s="79"/>
    </row>
    <row r="156" spans="1:105" ht="12" customHeight="1" x14ac:dyDescent="0.3">
      <c r="A156" s="41" t="s">
        <v>191</v>
      </c>
      <c r="B156" s="279">
        <f>IF(B$79=0,0,B$79/ISI_fec!B$79)</f>
        <v>0.43566485539330035</v>
      </c>
      <c r="C156" s="279">
        <f>IF(C$79=0,0,C$79/ISI_fec!C$79)</f>
        <v>0.43479156156144622</v>
      </c>
      <c r="D156" s="279">
        <f>IF(D$79=0,0,D$79/ISI_fec!D$79)</f>
        <v>0.43536894350262706</v>
      </c>
      <c r="E156" s="279">
        <f>IF(E$79=0,0,E$79/ISI_fec!E$79)</f>
        <v>0.42377315911260988</v>
      </c>
      <c r="F156" s="279">
        <f>IF(F$79=0,0,F$79/ISI_fec!F$79)</f>
        <v>0.42414661160673095</v>
      </c>
      <c r="G156" s="279">
        <f>IF(G$79=0,0,G$79/ISI_fec!G$79)</f>
        <v>0.42967725983923083</v>
      </c>
      <c r="H156" s="279">
        <f>IF(H$79=0,0,H$79/ISI_fec!H$79)</f>
        <v>0.42344197687913843</v>
      </c>
      <c r="I156" s="279">
        <f>IF(I$79=0,0,I$79/ISI_fec!I$79)</f>
        <v>0.41556570001453202</v>
      </c>
      <c r="J156" s="279">
        <f>IF(J$79=0,0,J$79/ISI_fec!J$79)</f>
        <v>0.41647995592808357</v>
      </c>
      <c r="K156" s="279">
        <f>IF(K$79=0,0,K$79/ISI_fec!K$79)</f>
        <v>0.41792098467788619</v>
      </c>
      <c r="L156" s="279">
        <f>IF(L$79=0,0,L$79/ISI_fec!L$79)</f>
        <v>0.41680350260982346</v>
      </c>
      <c r="M156" s="279">
        <f>IF(M$79=0,0,M$79/ISI_fec!M$79)</f>
        <v>0.41742709780467419</v>
      </c>
      <c r="N156" s="279">
        <f>IF(N$79=0,0,N$79/ISI_fec!N$79)</f>
        <v>0.42610455584480789</v>
      </c>
      <c r="O156" s="279">
        <f>IF(O$79=0,0,O$79/ISI_fec!O$79)</f>
        <v>0.42216048829405828</v>
      </c>
      <c r="P156" s="279">
        <f>IF(P$79=0,0,P$79/ISI_fec!P$79)</f>
        <v>0.41840063908844488</v>
      </c>
      <c r="Q156" s="279">
        <f>IF(Q$79=0,0,Q$79/ISI_fec!Q$79)</f>
        <v>0.41729146967902253</v>
      </c>
      <c r="R156" s="279">
        <f>IF(R$79=0,0,R$79/ISI_fec!R$79)</f>
        <v>0.43527082171074322</v>
      </c>
      <c r="S156" s="279">
        <f>IF(S$79=0,0,S$79/ISI_fec!S$79)</f>
        <v>0.43426401977261953</v>
      </c>
      <c r="T156" s="279">
        <f>IF(T$79=0,0,T$79/ISI_fec!T$79)</f>
        <v>0.43473681067519548</v>
      </c>
      <c r="U156" s="279">
        <f>IF(U$79=0,0,U$79/ISI_fec!U$79)</f>
        <v>0.43376747802897758</v>
      </c>
      <c r="V156" s="279">
        <f>IF(V$79=0,0,V$79/ISI_fec!V$79)</f>
        <v>0.45222042903351028</v>
      </c>
      <c r="W156" s="279">
        <f>IF(W$79=0,0,W$79/ISI_fec!W$79)</f>
        <v>0.45359138473697097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39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activeCell="A134" sqref="A134:XFD134"/>
      <selection pane="topRight" activeCell="A134" sqref="A134:XFD134"/>
      <selection pane="bottomLeft" activeCell="A134" sqref="A134:XFD134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Iron and steel / CO2 emissions"</f>
        <v>DK: Iron and steel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2"/>
    </row>
    <row r="3" spans="1:105" ht="15" customHeight="1" x14ac:dyDescent="0.3">
      <c r="A3" s="32" t="s">
        <v>344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3">
      <c r="A4" s="2"/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</row>
    <row r="5" spans="1:105" ht="15" customHeight="1" x14ac:dyDescent="0.3">
      <c r="A5" s="34" t="s">
        <v>41</v>
      </c>
      <c r="B5" s="225">
        <f t="shared" ref="B5:W5" si="0">SUM(B6:B10)+B16+B22+B28+B35+B52</f>
        <v>0</v>
      </c>
      <c r="C5" s="225">
        <f t="shared" si="0"/>
        <v>0</v>
      </c>
      <c r="D5" s="225">
        <f t="shared" si="0"/>
        <v>0</v>
      </c>
      <c r="E5" s="225">
        <f t="shared" si="0"/>
        <v>0</v>
      </c>
      <c r="F5" s="225">
        <f t="shared" si="0"/>
        <v>0</v>
      </c>
      <c r="G5" s="225">
        <f t="shared" si="0"/>
        <v>0</v>
      </c>
      <c r="H5" s="225">
        <f t="shared" si="0"/>
        <v>0</v>
      </c>
      <c r="I5" s="225">
        <f t="shared" si="0"/>
        <v>0</v>
      </c>
      <c r="J5" s="225">
        <f t="shared" si="0"/>
        <v>0</v>
      </c>
      <c r="K5" s="225">
        <f t="shared" si="0"/>
        <v>0</v>
      </c>
      <c r="L5" s="225">
        <f t="shared" si="0"/>
        <v>0</v>
      </c>
      <c r="M5" s="225">
        <f t="shared" si="0"/>
        <v>0</v>
      </c>
      <c r="N5" s="225">
        <f t="shared" si="0"/>
        <v>0</v>
      </c>
      <c r="O5" s="225">
        <f t="shared" si="0"/>
        <v>0</v>
      </c>
      <c r="P5" s="225">
        <f t="shared" si="0"/>
        <v>0</v>
      </c>
      <c r="Q5" s="225">
        <f t="shared" si="0"/>
        <v>0</v>
      </c>
      <c r="R5" s="225">
        <f t="shared" si="0"/>
        <v>0</v>
      </c>
      <c r="S5" s="225">
        <f t="shared" si="0"/>
        <v>0</v>
      </c>
      <c r="T5" s="225">
        <f t="shared" si="0"/>
        <v>0</v>
      </c>
      <c r="U5" s="225">
        <f t="shared" si="0"/>
        <v>0</v>
      </c>
      <c r="V5" s="225">
        <f t="shared" si="0"/>
        <v>0</v>
      </c>
      <c r="W5" s="225">
        <f t="shared" si="0"/>
        <v>0</v>
      </c>
      <c r="DA5" s="89"/>
    </row>
    <row r="6" spans="1:105" ht="12" customHeight="1" x14ac:dyDescent="0.3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345</v>
      </c>
    </row>
    <row r="7" spans="1:105" ht="12" customHeight="1" x14ac:dyDescent="0.3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346</v>
      </c>
    </row>
    <row r="8" spans="1:105" ht="12" customHeight="1" x14ac:dyDescent="0.3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347</v>
      </c>
    </row>
    <row r="9" spans="1:105" ht="12" customHeight="1" x14ac:dyDescent="0.3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348</v>
      </c>
    </row>
    <row r="10" spans="1:105" ht="12" customHeight="1" x14ac:dyDescent="0.3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349</v>
      </c>
    </row>
    <row r="11" spans="1:105" ht="12" customHeight="1" x14ac:dyDescent="0.3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350</v>
      </c>
    </row>
    <row r="12" spans="1:105" ht="12" customHeight="1" x14ac:dyDescent="0.3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351</v>
      </c>
    </row>
    <row r="13" spans="1:105" ht="12" customHeight="1" x14ac:dyDescent="0.3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352</v>
      </c>
    </row>
    <row r="14" spans="1:105" ht="12" customHeight="1" x14ac:dyDescent="0.3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353</v>
      </c>
    </row>
    <row r="15" spans="1:105" ht="12" customHeight="1" x14ac:dyDescent="0.3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354</v>
      </c>
    </row>
    <row r="16" spans="1:105" ht="12" customHeight="1" x14ac:dyDescent="0.3">
      <c r="A16" s="57" t="s">
        <v>167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355</v>
      </c>
    </row>
    <row r="17" spans="1:105" ht="12" customHeight="1" x14ac:dyDescent="0.3">
      <c r="A17" s="18" t="s">
        <v>30</v>
      </c>
      <c r="B17" s="232">
        <v>0</v>
      </c>
      <c r="C17" s="232">
        <v>0</v>
      </c>
      <c r="D17" s="232">
        <v>0</v>
      </c>
      <c r="E17" s="232">
        <v>0</v>
      </c>
      <c r="F17" s="232">
        <v>0</v>
      </c>
      <c r="G17" s="232">
        <v>0</v>
      </c>
      <c r="H17" s="232">
        <v>0</v>
      </c>
      <c r="I17" s="232">
        <v>0</v>
      </c>
      <c r="J17" s="232">
        <v>0</v>
      </c>
      <c r="K17" s="232">
        <v>0</v>
      </c>
      <c r="L17" s="232">
        <v>0</v>
      </c>
      <c r="M17" s="232">
        <v>0</v>
      </c>
      <c r="N17" s="232">
        <v>0</v>
      </c>
      <c r="O17" s="232">
        <v>0</v>
      </c>
      <c r="P17" s="232">
        <v>0</v>
      </c>
      <c r="Q17" s="232">
        <v>0</v>
      </c>
      <c r="R17" s="232">
        <v>0</v>
      </c>
      <c r="S17" s="232">
        <v>0</v>
      </c>
      <c r="T17" s="232">
        <v>0</v>
      </c>
      <c r="U17" s="232">
        <v>0</v>
      </c>
      <c r="V17" s="232">
        <v>0</v>
      </c>
      <c r="W17" s="232">
        <v>0</v>
      </c>
      <c r="DA17" s="71" t="s">
        <v>356</v>
      </c>
    </row>
    <row r="18" spans="1:105" ht="12" customHeight="1" x14ac:dyDescent="0.3">
      <c r="A18" s="18" t="s">
        <v>70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357</v>
      </c>
    </row>
    <row r="19" spans="1:105" ht="12" customHeight="1" x14ac:dyDescent="0.3">
      <c r="A19" s="18" t="s">
        <v>162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0</v>
      </c>
      <c r="T19" s="232">
        <v>0</v>
      </c>
      <c r="U19" s="232">
        <v>0</v>
      </c>
      <c r="V19" s="232">
        <v>0</v>
      </c>
      <c r="W19" s="232">
        <v>0</v>
      </c>
      <c r="DA19" s="71" t="s">
        <v>358</v>
      </c>
    </row>
    <row r="20" spans="1:105" ht="12" customHeight="1" x14ac:dyDescent="0.3">
      <c r="A20" s="18" t="s">
        <v>36</v>
      </c>
      <c r="B20" s="232">
        <v>0</v>
      </c>
      <c r="C20" s="232">
        <v>0</v>
      </c>
      <c r="D20" s="232">
        <v>0</v>
      </c>
      <c r="E20" s="232">
        <v>0</v>
      </c>
      <c r="F20" s="232">
        <v>0</v>
      </c>
      <c r="G20" s="232">
        <v>0</v>
      </c>
      <c r="H20" s="232">
        <v>0</v>
      </c>
      <c r="I20" s="232">
        <v>0</v>
      </c>
      <c r="J20" s="232">
        <v>0</v>
      </c>
      <c r="K20" s="232">
        <v>0</v>
      </c>
      <c r="L20" s="232">
        <v>0</v>
      </c>
      <c r="M20" s="232">
        <v>0</v>
      </c>
      <c r="N20" s="232">
        <v>0</v>
      </c>
      <c r="O20" s="232">
        <v>0</v>
      </c>
      <c r="P20" s="232">
        <v>0</v>
      </c>
      <c r="Q20" s="232">
        <v>0</v>
      </c>
      <c r="R20" s="232">
        <v>0</v>
      </c>
      <c r="S20" s="232">
        <v>0</v>
      </c>
      <c r="T20" s="232">
        <v>0</v>
      </c>
      <c r="U20" s="232">
        <v>0</v>
      </c>
      <c r="V20" s="232">
        <v>0</v>
      </c>
      <c r="W20" s="232">
        <v>0</v>
      </c>
      <c r="DA20" s="71" t="s">
        <v>359</v>
      </c>
    </row>
    <row r="21" spans="1:105" ht="12" customHeight="1" x14ac:dyDescent="0.3">
      <c r="A21" s="18" t="s">
        <v>38</v>
      </c>
      <c r="B21" s="232">
        <v>0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360</v>
      </c>
    </row>
    <row r="22" spans="1:105" ht="12" customHeight="1" x14ac:dyDescent="0.3">
      <c r="A22" s="57" t="s">
        <v>174</v>
      </c>
      <c r="B22" s="263">
        <v>0</v>
      </c>
      <c r="C22" s="263">
        <v>0</v>
      </c>
      <c r="D22" s="263">
        <v>0</v>
      </c>
      <c r="E22" s="263">
        <v>0</v>
      </c>
      <c r="F22" s="263">
        <v>0</v>
      </c>
      <c r="G22" s="263">
        <v>0</v>
      </c>
      <c r="H22" s="263">
        <v>0</v>
      </c>
      <c r="I22" s="263">
        <v>0</v>
      </c>
      <c r="J22" s="263">
        <v>0</v>
      </c>
      <c r="K22" s="263">
        <v>0</v>
      </c>
      <c r="L22" s="263">
        <v>0</v>
      </c>
      <c r="M22" s="263">
        <v>0</v>
      </c>
      <c r="N22" s="263">
        <v>0</v>
      </c>
      <c r="O22" s="263">
        <v>0</v>
      </c>
      <c r="P22" s="263">
        <v>0</v>
      </c>
      <c r="Q22" s="263">
        <v>0</v>
      </c>
      <c r="R22" s="263">
        <v>0</v>
      </c>
      <c r="S22" s="263">
        <v>0</v>
      </c>
      <c r="T22" s="263">
        <v>0</v>
      </c>
      <c r="U22" s="263">
        <v>0</v>
      </c>
      <c r="V22" s="263">
        <v>0</v>
      </c>
      <c r="W22" s="263">
        <v>0</v>
      </c>
      <c r="DA22" s="70" t="s">
        <v>361</v>
      </c>
    </row>
    <row r="23" spans="1:105" ht="12" customHeight="1" x14ac:dyDescent="0.3">
      <c r="A23" s="18" t="s">
        <v>30</v>
      </c>
      <c r="B23" s="232">
        <v>0</v>
      </c>
      <c r="C23" s="232">
        <v>0</v>
      </c>
      <c r="D23" s="232">
        <v>0</v>
      </c>
      <c r="E23" s="232">
        <v>0</v>
      </c>
      <c r="F23" s="232">
        <v>0</v>
      </c>
      <c r="G23" s="232">
        <v>0</v>
      </c>
      <c r="H23" s="232">
        <v>0</v>
      </c>
      <c r="I23" s="232">
        <v>0</v>
      </c>
      <c r="J23" s="232">
        <v>0</v>
      </c>
      <c r="K23" s="232">
        <v>0</v>
      </c>
      <c r="L23" s="232">
        <v>0</v>
      </c>
      <c r="M23" s="232">
        <v>0</v>
      </c>
      <c r="N23" s="232">
        <v>0</v>
      </c>
      <c r="O23" s="232">
        <v>0</v>
      </c>
      <c r="P23" s="232">
        <v>0</v>
      </c>
      <c r="Q23" s="232">
        <v>0</v>
      </c>
      <c r="R23" s="232">
        <v>0</v>
      </c>
      <c r="S23" s="232">
        <v>0</v>
      </c>
      <c r="T23" s="232">
        <v>0</v>
      </c>
      <c r="U23" s="232">
        <v>0</v>
      </c>
      <c r="V23" s="232">
        <v>0</v>
      </c>
      <c r="W23" s="232">
        <v>0</v>
      </c>
      <c r="DA23" s="71" t="s">
        <v>362</v>
      </c>
    </row>
    <row r="24" spans="1:105" ht="12" customHeight="1" x14ac:dyDescent="0.3">
      <c r="A24" s="18" t="s">
        <v>40</v>
      </c>
      <c r="B24" s="232">
        <v>0</v>
      </c>
      <c r="C24" s="232">
        <v>0</v>
      </c>
      <c r="D24" s="232">
        <v>0</v>
      </c>
      <c r="E24" s="232">
        <v>0</v>
      </c>
      <c r="F24" s="232">
        <v>0</v>
      </c>
      <c r="G24" s="232">
        <v>0</v>
      </c>
      <c r="H24" s="232">
        <v>0</v>
      </c>
      <c r="I24" s="232">
        <v>0</v>
      </c>
      <c r="J24" s="232">
        <v>0</v>
      </c>
      <c r="K24" s="232">
        <v>0</v>
      </c>
      <c r="L24" s="232">
        <v>0</v>
      </c>
      <c r="M24" s="232">
        <v>0</v>
      </c>
      <c r="N24" s="232">
        <v>0</v>
      </c>
      <c r="O24" s="232">
        <v>0</v>
      </c>
      <c r="P24" s="232">
        <v>0</v>
      </c>
      <c r="Q24" s="232">
        <v>0</v>
      </c>
      <c r="R24" s="232">
        <v>0</v>
      </c>
      <c r="S24" s="232">
        <v>0</v>
      </c>
      <c r="T24" s="232">
        <v>0</v>
      </c>
      <c r="U24" s="232">
        <v>0</v>
      </c>
      <c r="V24" s="232">
        <v>0</v>
      </c>
      <c r="W24" s="232">
        <v>0</v>
      </c>
      <c r="DA24" s="71" t="s">
        <v>363</v>
      </c>
    </row>
    <row r="25" spans="1:105" ht="12" customHeight="1" x14ac:dyDescent="0.3">
      <c r="A25" s="18" t="s">
        <v>70</v>
      </c>
      <c r="B25" s="232">
        <v>0</v>
      </c>
      <c r="C25" s="232">
        <v>0</v>
      </c>
      <c r="D25" s="232">
        <v>0</v>
      </c>
      <c r="E25" s="232">
        <v>0</v>
      </c>
      <c r="F25" s="232">
        <v>0</v>
      </c>
      <c r="G25" s="232">
        <v>0</v>
      </c>
      <c r="H25" s="232">
        <v>0</v>
      </c>
      <c r="I25" s="232">
        <v>0</v>
      </c>
      <c r="J25" s="232">
        <v>0</v>
      </c>
      <c r="K25" s="232">
        <v>0</v>
      </c>
      <c r="L25" s="232">
        <v>0</v>
      </c>
      <c r="M25" s="232">
        <v>0</v>
      </c>
      <c r="N25" s="232">
        <v>0</v>
      </c>
      <c r="O25" s="232">
        <v>0</v>
      </c>
      <c r="P25" s="232">
        <v>0</v>
      </c>
      <c r="Q25" s="232">
        <v>0</v>
      </c>
      <c r="R25" s="232">
        <v>0</v>
      </c>
      <c r="S25" s="232">
        <v>0</v>
      </c>
      <c r="T25" s="232">
        <v>0</v>
      </c>
      <c r="U25" s="232">
        <v>0</v>
      </c>
      <c r="V25" s="232">
        <v>0</v>
      </c>
      <c r="W25" s="232">
        <v>0</v>
      </c>
      <c r="DA25" s="71" t="s">
        <v>364</v>
      </c>
    </row>
    <row r="26" spans="1:105" ht="12" customHeight="1" x14ac:dyDescent="0.3">
      <c r="A26" s="18" t="s">
        <v>162</v>
      </c>
      <c r="B26" s="232">
        <v>0</v>
      </c>
      <c r="C26" s="232">
        <v>0</v>
      </c>
      <c r="D26" s="232">
        <v>0</v>
      </c>
      <c r="E26" s="232">
        <v>0</v>
      </c>
      <c r="F26" s="232">
        <v>0</v>
      </c>
      <c r="G26" s="232">
        <v>0</v>
      </c>
      <c r="H26" s="232">
        <v>0</v>
      </c>
      <c r="I26" s="232">
        <v>0</v>
      </c>
      <c r="J26" s="232">
        <v>0</v>
      </c>
      <c r="K26" s="232">
        <v>0</v>
      </c>
      <c r="L26" s="232">
        <v>0</v>
      </c>
      <c r="M26" s="232">
        <v>0</v>
      </c>
      <c r="N26" s="232">
        <v>0</v>
      </c>
      <c r="O26" s="232">
        <v>0</v>
      </c>
      <c r="P26" s="232">
        <v>0</v>
      </c>
      <c r="Q26" s="232">
        <v>0</v>
      </c>
      <c r="R26" s="232">
        <v>0</v>
      </c>
      <c r="S26" s="232">
        <v>0</v>
      </c>
      <c r="T26" s="232">
        <v>0</v>
      </c>
      <c r="U26" s="232">
        <v>0</v>
      </c>
      <c r="V26" s="232">
        <v>0</v>
      </c>
      <c r="W26" s="232">
        <v>0</v>
      </c>
      <c r="DA26" s="71" t="s">
        <v>365</v>
      </c>
    </row>
    <row r="27" spans="1:105" ht="12" customHeight="1" x14ac:dyDescent="0.3">
      <c r="A27" s="18" t="s">
        <v>36</v>
      </c>
      <c r="B27" s="232">
        <v>0</v>
      </c>
      <c r="C27" s="232">
        <v>0</v>
      </c>
      <c r="D27" s="232">
        <v>0</v>
      </c>
      <c r="E27" s="232">
        <v>0</v>
      </c>
      <c r="F27" s="232">
        <v>0</v>
      </c>
      <c r="G27" s="232">
        <v>0</v>
      </c>
      <c r="H27" s="232">
        <v>0</v>
      </c>
      <c r="I27" s="232">
        <v>0</v>
      </c>
      <c r="J27" s="232">
        <v>0</v>
      </c>
      <c r="K27" s="232">
        <v>0</v>
      </c>
      <c r="L27" s="232">
        <v>0</v>
      </c>
      <c r="M27" s="232">
        <v>0</v>
      </c>
      <c r="N27" s="232">
        <v>0</v>
      </c>
      <c r="O27" s="232">
        <v>0</v>
      </c>
      <c r="P27" s="232">
        <v>0</v>
      </c>
      <c r="Q27" s="232">
        <v>0</v>
      </c>
      <c r="R27" s="232">
        <v>0</v>
      </c>
      <c r="S27" s="232">
        <v>0</v>
      </c>
      <c r="T27" s="232">
        <v>0</v>
      </c>
      <c r="U27" s="232">
        <v>0</v>
      </c>
      <c r="V27" s="232">
        <v>0</v>
      </c>
      <c r="W27" s="232">
        <v>0</v>
      </c>
      <c r="DA27" s="71" t="s">
        <v>366</v>
      </c>
    </row>
    <row r="28" spans="1:105" ht="12" customHeight="1" x14ac:dyDescent="0.3">
      <c r="A28" s="57" t="s">
        <v>181</v>
      </c>
      <c r="B28" s="263">
        <v>0</v>
      </c>
      <c r="C28" s="263">
        <v>0</v>
      </c>
      <c r="D28" s="263">
        <v>0</v>
      </c>
      <c r="E28" s="263">
        <v>0</v>
      </c>
      <c r="F28" s="263">
        <v>0</v>
      </c>
      <c r="G28" s="263">
        <v>0</v>
      </c>
      <c r="H28" s="263">
        <v>0</v>
      </c>
      <c r="I28" s="263">
        <v>0</v>
      </c>
      <c r="J28" s="263">
        <v>0</v>
      </c>
      <c r="K28" s="263">
        <v>0</v>
      </c>
      <c r="L28" s="263">
        <v>0</v>
      </c>
      <c r="M28" s="263">
        <v>0</v>
      </c>
      <c r="N28" s="263">
        <v>0</v>
      </c>
      <c r="O28" s="263">
        <v>0</v>
      </c>
      <c r="P28" s="263">
        <v>0</v>
      </c>
      <c r="Q28" s="263">
        <v>0</v>
      </c>
      <c r="R28" s="263">
        <v>0</v>
      </c>
      <c r="S28" s="263">
        <v>0</v>
      </c>
      <c r="T28" s="263">
        <v>0</v>
      </c>
      <c r="U28" s="263">
        <v>0</v>
      </c>
      <c r="V28" s="263">
        <v>0</v>
      </c>
      <c r="W28" s="263">
        <v>0</v>
      </c>
      <c r="DA28" s="70" t="s">
        <v>367</v>
      </c>
    </row>
    <row r="29" spans="1:105" ht="12" customHeight="1" x14ac:dyDescent="0.3">
      <c r="A29" s="60" t="s">
        <v>183</v>
      </c>
      <c r="B29" s="264">
        <v>0</v>
      </c>
      <c r="C29" s="264">
        <v>0</v>
      </c>
      <c r="D29" s="264">
        <v>0</v>
      </c>
      <c r="E29" s="264">
        <v>0</v>
      </c>
      <c r="F29" s="264">
        <v>0</v>
      </c>
      <c r="G29" s="264">
        <v>0</v>
      </c>
      <c r="H29" s="264">
        <v>0</v>
      </c>
      <c r="I29" s="264">
        <v>0</v>
      </c>
      <c r="J29" s="264">
        <v>0</v>
      </c>
      <c r="K29" s="264">
        <v>0</v>
      </c>
      <c r="L29" s="264">
        <v>0</v>
      </c>
      <c r="M29" s="264">
        <v>0</v>
      </c>
      <c r="N29" s="264">
        <v>0</v>
      </c>
      <c r="O29" s="264">
        <v>0</v>
      </c>
      <c r="P29" s="264">
        <v>0</v>
      </c>
      <c r="Q29" s="264">
        <v>0</v>
      </c>
      <c r="R29" s="264">
        <v>0</v>
      </c>
      <c r="S29" s="264">
        <v>0</v>
      </c>
      <c r="T29" s="264">
        <v>0</v>
      </c>
      <c r="U29" s="264">
        <v>0</v>
      </c>
      <c r="V29" s="264">
        <v>0</v>
      </c>
      <c r="W29" s="264">
        <v>0</v>
      </c>
      <c r="DA29" s="72" t="s">
        <v>368</v>
      </c>
    </row>
    <row r="30" spans="1:105" ht="12" customHeight="1" x14ac:dyDescent="0.3">
      <c r="A30" s="59" t="s">
        <v>33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369</v>
      </c>
    </row>
    <row r="31" spans="1:105" ht="12" customHeight="1" x14ac:dyDescent="0.3">
      <c r="A31" s="59" t="s">
        <v>160</v>
      </c>
      <c r="B31" s="232">
        <v>0</v>
      </c>
      <c r="C31" s="232">
        <v>0</v>
      </c>
      <c r="D31" s="232">
        <v>0</v>
      </c>
      <c r="E31" s="232">
        <v>0</v>
      </c>
      <c r="F31" s="232">
        <v>0</v>
      </c>
      <c r="G31" s="232">
        <v>0</v>
      </c>
      <c r="H31" s="232">
        <v>0</v>
      </c>
      <c r="I31" s="232">
        <v>0</v>
      </c>
      <c r="J31" s="232">
        <v>0</v>
      </c>
      <c r="K31" s="232">
        <v>0</v>
      </c>
      <c r="L31" s="232">
        <v>0</v>
      </c>
      <c r="M31" s="232">
        <v>0</v>
      </c>
      <c r="N31" s="232">
        <v>0</v>
      </c>
      <c r="O31" s="232">
        <v>0</v>
      </c>
      <c r="P31" s="232">
        <v>0</v>
      </c>
      <c r="Q31" s="232">
        <v>0</v>
      </c>
      <c r="R31" s="232">
        <v>0</v>
      </c>
      <c r="S31" s="232">
        <v>0</v>
      </c>
      <c r="T31" s="232">
        <v>0</v>
      </c>
      <c r="U31" s="232">
        <v>0</v>
      </c>
      <c r="V31" s="232">
        <v>0</v>
      </c>
      <c r="W31" s="232">
        <v>0</v>
      </c>
      <c r="DA31" s="71" t="s">
        <v>370</v>
      </c>
    </row>
    <row r="32" spans="1:105" ht="12" customHeight="1" x14ac:dyDescent="0.3">
      <c r="A32" s="59" t="s">
        <v>70</v>
      </c>
      <c r="B32" s="232">
        <v>0</v>
      </c>
      <c r="C32" s="232">
        <v>0</v>
      </c>
      <c r="D32" s="232">
        <v>0</v>
      </c>
      <c r="E32" s="232">
        <v>0</v>
      </c>
      <c r="F32" s="232">
        <v>0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371</v>
      </c>
    </row>
    <row r="33" spans="1:105" ht="12" customHeight="1" x14ac:dyDescent="0.3">
      <c r="A33" s="59" t="s">
        <v>162</v>
      </c>
      <c r="B33" s="232">
        <v>0</v>
      </c>
      <c r="C33" s="232">
        <v>0</v>
      </c>
      <c r="D33" s="232">
        <v>0</v>
      </c>
      <c r="E33" s="232">
        <v>0</v>
      </c>
      <c r="F33" s="232">
        <v>0</v>
      </c>
      <c r="G33" s="232">
        <v>0</v>
      </c>
      <c r="H33" s="232">
        <v>0</v>
      </c>
      <c r="I33" s="232">
        <v>0</v>
      </c>
      <c r="J33" s="232">
        <v>0</v>
      </c>
      <c r="K33" s="232">
        <v>0</v>
      </c>
      <c r="L33" s="232">
        <v>0</v>
      </c>
      <c r="M33" s="232">
        <v>0</v>
      </c>
      <c r="N33" s="232">
        <v>0</v>
      </c>
      <c r="O33" s="232">
        <v>0</v>
      </c>
      <c r="P33" s="232">
        <v>0</v>
      </c>
      <c r="Q33" s="232">
        <v>0</v>
      </c>
      <c r="R33" s="232">
        <v>0</v>
      </c>
      <c r="S33" s="232">
        <v>0</v>
      </c>
      <c r="T33" s="232">
        <v>0</v>
      </c>
      <c r="U33" s="232">
        <v>0</v>
      </c>
      <c r="V33" s="232">
        <v>0</v>
      </c>
      <c r="W33" s="232">
        <v>0</v>
      </c>
      <c r="DA33" s="71" t="s">
        <v>372</v>
      </c>
    </row>
    <row r="34" spans="1:105" ht="12" customHeight="1" x14ac:dyDescent="0.3">
      <c r="A34" s="60" t="s">
        <v>189</v>
      </c>
      <c r="B34" s="264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373</v>
      </c>
    </row>
    <row r="35" spans="1:105" ht="12" customHeight="1" x14ac:dyDescent="0.3">
      <c r="A35" s="57" t="s">
        <v>191</v>
      </c>
      <c r="B35" s="263">
        <f t="shared" ref="B35:W35" si="1">B36+B40+B51</f>
        <v>0</v>
      </c>
      <c r="C35" s="263">
        <f t="shared" si="1"/>
        <v>0</v>
      </c>
      <c r="D35" s="263">
        <f t="shared" si="1"/>
        <v>0</v>
      </c>
      <c r="E35" s="263">
        <f t="shared" si="1"/>
        <v>0</v>
      </c>
      <c r="F35" s="263">
        <f t="shared" si="1"/>
        <v>0</v>
      </c>
      <c r="G35" s="263">
        <f t="shared" si="1"/>
        <v>0</v>
      </c>
      <c r="H35" s="263">
        <f t="shared" si="1"/>
        <v>0</v>
      </c>
      <c r="I35" s="263">
        <f t="shared" si="1"/>
        <v>0</v>
      </c>
      <c r="J35" s="263">
        <f t="shared" si="1"/>
        <v>0</v>
      </c>
      <c r="K35" s="263">
        <f t="shared" si="1"/>
        <v>0</v>
      </c>
      <c r="L35" s="263">
        <f t="shared" si="1"/>
        <v>0</v>
      </c>
      <c r="M35" s="263">
        <f t="shared" si="1"/>
        <v>0</v>
      </c>
      <c r="N35" s="263">
        <f t="shared" si="1"/>
        <v>0</v>
      </c>
      <c r="O35" s="263">
        <f t="shared" si="1"/>
        <v>0</v>
      </c>
      <c r="P35" s="263">
        <f t="shared" si="1"/>
        <v>0</v>
      </c>
      <c r="Q35" s="263">
        <f t="shared" si="1"/>
        <v>0</v>
      </c>
      <c r="R35" s="263">
        <f t="shared" si="1"/>
        <v>0</v>
      </c>
      <c r="S35" s="263">
        <f t="shared" si="1"/>
        <v>0</v>
      </c>
      <c r="T35" s="263">
        <f t="shared" si="1"/>
        <v>0</v>
      </c>
      <c r="U35" s="263">
        <f t="shared" si="1"/>
        <v>0</v>
      </c>
      <c r="V35" s="263">
        <f t="shared" si="1"/>
        <v>0</v>
      </c>
      <c r="W35" s="263">
        <f t="shared" si="1"/>
        <v>0</v>
      </c>
      <c r="DA35" s="70"/>
    </row>
    <row r="36" spans="1:105" ht="12" customHeight="1" x14ac:dyDescent="0.3">
      <c r="A36" s="60" t="s">
        <v>192</v>
      </c>
      <c r="B36" s="264">
        <v>0</v>
      </c>
      <c r="C36" s="264">
        <v>0</v>
      </c>
      <c r="D36" s="264">
        <v>0</v>
      </c>
      <c r="E36" s="264">
        <v>0</v>
      </c>
      <c r="F36" s="264">
        <v>0</v>
      </c>
      <c r="G36" s="264">
        <v>0</v>
      </c>
      <c r="H36" s="264">
        <v>0</v>
      </c>
      <c r="I36" s="264">
        <v>0</v>
      </c>
      <c r="J36" s="264">
        <v>0</v>
      </c>
      <c r="K36" s="264">
        <v>0</v>
      </c>
      <c r="L36" s="264">
        <v>0</v>
      </c>
      <c r="M36" s="264">
        <v>0</v>
      </c>
      <c r="N36" s="264">
        <v>0</v>
      </c>
      <c r="O36" s="264">
        <v>0</v>
      </c>
      <c r="P36" s="264">
        <v>0</v>
      </c>
      <c r="Q36" s="264">
        <v>0</v>
      </c>
      <c r="R36" s="264">
        <v>0</v>
      </c>
      <c r="S36" s="264">
        <v>0</v>
      </c>
      <c r="T36" s="264">
        <v>0</v>
      </c>
      <c r="U36" s="264">
        <v>0</v>
      </c>
      <c r="V36" s="264">
        <v>0</v>
      </c>
      <c r="W36" s="264">
        <v>0</v>
      </c>
      <c r="DA36" s="72" t="s">
        <v>374</v>
      </c>
    </row>
    <row r="37" spans="1:105" ht="12" customHeight="1" x14ac:dyDescent="0.3">
      <c r="A37" s="59" t="s">
        <v>33</v>
      </c>
      <c r="B37" s="232">
        <v>0</v>
      </c>
      <c r="C37" s="232">
        <v>0</v>
      </c>
      <c r="D37" s="232">
        <v>0</v>
      </c>
      <c r="E37" s="232">
        <v>0</v>
      </c>
      <c r="F37" s="232">
        <v>0</v>
      </c>
      <c r="G37" s="232">
        <v>0</v>
      </c>
      <c r="H37" s="232">
        <v>0</v>
      </c>
      <c r="I37" s="232">
        <v>0</v>
      </c>
      <c r="J37" s="232">
        <v>0</v>
      </c>
      <c r="K37" s="232">
        <v>0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0</v>
      </c>
      <c r="T37" s="232">
        <v>0</v>
      </c>
      <c r="U37" s="232">
        <v>0</v>
      </c>
      <c r="V37" s="232">
        <v>0</v>
      </c>
      <c r="W37" s="232">
        <v>0</v>
      </c>
      <c r="DA37" s="71" t="s">
        <v>375</v>
      </c>
    </row>
    <row r="38" spans="1:105" ht="12" customHeight="1" x14ac:dyDescent="0.3">
      <c r="A38" s="59" t="s">
        <v>160</v>
      </c>
      <c r="B38" s="232">
        <v>0</v>
      </c>
      <c r="C38" s="232">
        <v>0</v>
      </c>
      <c r="D38" s="232">
        <v>0</v>
      </c>
      <c r="E38" s="232">
        <v>0</v>
      </c>
      <c r="F38" s="232">
        <v>0</v>
      </c>
      <c r="G38" s="232">
        <v>0</v>
      </c>
      <c r="H38" s="232">
        <v>0</v>
      </c>
      <c r="I38" s="232">
        <v>0</v>
      </c>
      <c r="J38" s="232">
        <v>0</v>
      </c>
      <c r="K38" s="232">
        <v>0</v>
      </c>
      <c r="L38" s="232">
        <v>0</v>
      </c>
      <c r="M38" s="232">
        <v>0</v>
      </c>
      <c r="N38" s="232">
        <v>0</v>
      </c>
      <c r="O38" s="232">
        <v>0</v>
      </c>
      <c r="P38" s="232">
        <v>0</v>
      </c>
      <c r="Q38" s="232">
        <v>0</v>
      </c>
      <c r="R38" s="232">
        <v>0</v>
      </c>
      <c r="S38" s="232">
        <v>0</v>
      </c>
      <c r="T38" s="232">
        <v>0</v>
      </c>
      <c r="U38" s="232">
        <v>0</v>
      </c>
      <c r="V38" s="232">
        <v>0</v>
      </c>
      <c r="W38" s="232">
        <v>0</v>
      </c>
      <c r="DA38" s="71" t="s">
        <v>376</v>
      </c>
    </row>
    <row r="39" spans="1:105" ht="12" customHeight="1" x14ac:dyDescent="0.3">
      <c r="A39" s="59" t="s">
        <v>162</v>
      </c>
      <c r="B39" s="232">
        <v>0</v>
      </c>
      <c r="C39" s="232">
        <v>0</v>
      </c>
      <c r="D39" s="232">
        <v>0</v>
      </c>
      <c r="E39" s="232">
        <v>0</v>
      </c>
      <c r="F39" s="232">
        <v>0</v>
      </c>
      <c r="G39" s="232">
        <v>0</v>
      </c>
      <c r="H39" s="232">
        <v>0</v>
      </c>
      <c r="I39" s="232">
        <v>0</v>
      </c>
      <c r="J39" s="232">
        <v>0</v>
      </c>
      <c r="K39" s="232">
        <v>0</v>
      </c>
      <c r="L39" s="232">
        <v>0</v>
      </c>
      <c r="M39" s="232">
        <v>0</v>
      </c>
      <c r="N39" s="232">
        <v>0</v>
      </c>
      <c r="O39" s="232">
        <v>0</v>
      </c>
      <c r="P39" s="232">
        <v>0</v>
      </c>
      <c r="Q39" s="232">
        <v>0</v>
      </c>
      <c r="R39" s="232">
        <v>0</v>
      </c>
      <c r="S39" s="232">
        <v>0</v>
      </c>
      <c r="T39" s="232">
        <v>0</v>
      </c>
      <c r="U39" s="232">
        <v>0</v>
      </c>
      <c r="V39" s="232">
        <v>0</v>
      </c>
      <c r="W39" s="232">
        <v>0</v>
      </c>
      <c r="DA39" s="71" t="s">
        <v>377</v>
      </c>
    </row>
    <row r="40" spans="1:105" ht="12" customHeight="1" x14ac:dyDescent="0.3">
      <c r="A40" s="60" t="s">
        <v>197</v>
      </c>
      <c r="B40" s="264">
        <v>0</v>
      </c>
      <c r="C40" s="264">
        <v>0</v>
      </c>
      <c r="D40" s="264">
        <v>0</v>
      </c>
      <c r="E40" s="264">
        <v>0</v>
      </c>
      <c r="F40" s="264">
        <v>0</v>
      </c>
      <c r="G40" s="264">
        <v>0</v>
      </c>
      <c r="H40" s="264">
        <v>0</v>
      </c>
      <c r="I40" s="264">
        <v>0</v>
      </c>
      <c r="J40" s="264">
        <v>0</v>
      </c>
      <c r="K40" s="264">
        <v>0</v>
      </c>
      <c r="L40" s="264">
        <v>0</v>
      </c>
      <c r="M40" s="264">
        <v>0</v>
      </c>
      <c r="N40" s="264">
        <v>0</v>
      </c>
      <c r="O40" s="264">
        <v>0</v>
      </c>
      <c r="P40" s="264">
        <v>0</v>
      </c>
      <c r="Q40" s="264">
        <v>0</v>
      </c>
      <c r="R40" s="264">
        <v>0</v>
      </c>
      <c r="S40" s="264">
        <v>0</v>
      </c>
      <c r="T40" s="264">
        <v>0</v>
      </c>
      <c r="U40" s="264">
        <v>0</v>
      </c>
      <c r="V40" s="264">
        <v>0</v>
      </c>
      <c r="W40" s="264">
        <v>0</v>
      </c>
      <c r="DA40" s="72" t="s">
        <v>378</v>
      </c>
    </row>
    <row r="41" spans="1:105" ht="12" customHeight="1" x14ac:dyDescent="0.3">
      <c r="A41" s="64" t="s">
        <v>30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379</v>
      </c>
    </row>
    <row r="42" spans="1:105" ht="12" customHeight="1" x14ac:dyDescent="0.3">
      <c r="A42" s="64" t="s">
        <v>32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380</v>
      </c>
    </row>
    <row r="43" spans="1:105" ht="12" customHeight="1" x14ac:dyDescent="0.3">
      <c r="A43" s="64" t="s">
        <v>33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381</v>
      </c>
    </row>
    <row r="44" spans="1:105" ht="12" customHeight="1" x14ac:dyDescent="0.3">
      <c r="A44" s="64" t="s">
        <v>160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382</v>
      </c>
    </row>
    <row r="45" spans="1:105" ht="12" customHeight="1" x14ac:dyDescent="0.3">
      <c r="A45" s="64" t="s">
        <v>70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383</v>
      </c>
    </row>
    <row r="46" spans="1:105" ht="12" customHeight="1" x14ac:dyDescent="0.3">
      <c r="A46" s="64" t="s">
        <v>34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384</v>
      </c>
    </row>
    <row r="47" spans="1:105" ht="12" customHeight="1" x14ac:dyDescent="0.3">
      <c r="A47" s="64" t="s">
        <v>162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385</v>
      </c>
    </row>
    <row r="48" spans="1:105" ht="12" customHeight="1" x14ac:dyDescent="0.3">
      <c r="A48" s="64" t="s">
        <v>36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386</v>
      </c>
    </row>
    <row r="49" spans="1:105" ht="12" customHeight="1" x14ac:dyDescent="0.3">
      <c r="A49" s="64" t="s">
        <v>73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387</v>
      </c>
    </row>
    <row r="50" spans="1:105" ht="12" customHeight="1" x14ac:dyDescent="0.3">
      <c r="A50" s="64" t="s">
        <v>79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388</v>
      </c>
    </row>
    <row r="51" spans="1:105" ht="12" customHeight="1" x14ac:dyDescent="0.3">
      <c r="A51" s="101" t="s">
        <v>209</v>
      </c>
      <c r="B51" s="280">
        <v>0</v>
      </c>
      <c r="C51" s="280">
        <v>0</v>
      </c>
      <c r="D51" s="280">
        <v>0</v>
      </c>
      <c r="E51" s="280">
        <v>0</v>
      </c>
      <c r="F51" s="280">
        <v>0</v>
      </c>
      <c r="G51" s="280">
        <v>0</v>
      </c>
      <c r="H51" s="280">
        <v>0</v>
      </c>
      <c r="I51" s="280">
        <v>0</v>
      </c>
      <c r="J51" s="280">
        <v>0</v>
      </c>
      <c r="K51" s="280">
        <v>0</v>
      </c>
      <c r="L51" s="280">
        <v>0</v>
      </c>
      <c r="M51" s="280">
        <v>0</v>
      </c>
      <c r="N51" s="280">
        <v>0</v>
      </c>
      <c r="O51" s="280">
        <v>0</v>
      </c>
      <c r="P51" s="280">
        <v>0</v>
      </c>
      <c r="Q51" s="280">
        <v>0</v>
      </c>
      <c r="R51" s="280">
        <v>0</v>
      </c>
      <c r="S51" s="280">
        <v>0</v>
      </c>
      <c r="T51" s="280">
        <v>0</v>
      </c>
      <c r="U51" s="280">
        <v>0</v>
      </c>
      <c r="V51" s="280">
        <v>0</v>
      </c>
      <c r="W51" s="280">
        <v>0</v>
      </c>
      <c r="DA51" s="102" t="s">
        <v>389</v>
      </c>
    </row>
    <row r="52" spans="1:105" ht="12" customHeight="1" x14ac:dyDescent="0.3">
      <c r="A52" s="100" t="s">
        <v>106</v>
      </c>
      <c r="B52" s="281">
        <v>0</v>
      </c>
      <c r="C52" s="281">
        <v>0</v>
      </c>
      <c r="D52" s="281">
        <v>0</v>
      </c>
      <c r="E52" s="281">
        <v>0</v>
      </c>
      <c r="F52" s="281">
        <v>0</v>
      </c>
      <c r="G52" s="281">
        <v>0</v>
      </c>
      <c r="H52" s="281">
        <v>0</v>
      </c>
      <c r="I52" s="281">
        <v>0</v>
      </c>
      <c r="J52" s="281">
        <v>0</v>
      </c>
      <c r="K52" s="281">
        <v>0</v>
      </c>
      <c r="L52" s="281">
        <v>0</v>
      </c>
      <c r="M52" s="281">
        <v>0</v>
      </c>
      <c r="N52" s="281">
        <v>0</v>
      </c>
      <c r="O52" s="281">
        <v>0</v>
      </c>
      <c r="P52" s="281">
        <v>0</v>
      </c>
      <c r="Q52" s="281">
        <v>0</v>
      </c>
      <c r="R52" s="281">
        <v>0</v>
      </c>
      <c r="S52" s="281">
        <v>0</v>
      </c>
      <c r="T52" s="281">
        <v>0</v>
      </c>
      <c r="U52" s="281">
        <v>0</v>
      </c>
      <c r="V52" s="281">
        <v>0</v>
      </c>
      <c r="W52" s="281">
        <v>0</v>
      </c>
      <c r="DA52" s="105" t="s">
        <v>390</v>
      </c>
    </row>
    <row r="54" spans="1:105" ht="15" customHeight="1" x14ac:dyDescent="0.3">
      <c r="A54" s="34" t="s">
        <v>42</v>
      </c>
      <c r="B54" s="225">
        <f t="shared" ref="B54:W54" si="2">SUM(B55:B59)+B65+B71+B72+B79+B96</f>
        <v>190.91841508012618</v>
      </c>
      <c r="C54" s="225">
        <f t="shared" si="2"/>
        <v>207.73484857743415</v>
      </c>
      <c r="D54" s="225">
        <f t="shared" si="2"/>
        <v>108.31976455764692</v>
      </c>
      <c r="E54" s="225">
        <f t="shared" si="2"/>
        <v>128.81420529236581</v>
      </c>
      <c r="F54" s="225">
        <f t="shared" si="2"/>
        <v>125.28052232725031</v>
      </c>
      <c r="G54" s="225">
        <f t="shared" si="2"/>
        <v>131.08250424005476</v>
      </c>
      <c r="H54" s="225">
        <f t="shared" si="2"/>
        <v>127.65288707992229</v>
      </c>
      <c r="I54" s="225">
        <f t="shared" si="2"/>
        <v>142.14323951945596</v>
      </c>
      <c r="J54" s="225">
        <f t="shared" si="2"/>
        <v>127.09937160940032</v>
      </c>
      <c r="K54" s="225">
        <f t="shared" si="2"/>
        <v>66.123205193206715</v>
      </c>
      <c r="L54" s="225">
        <f t="shared" si="2"/>
        <v>71.475131099131218</v>
      </c>
      <c r="M54" s="225">
        <f t="shared" si="2"/>
        <v>80.454728082216306</v>
      </c>
      <c r="N54" s="225">
        <f t="shared" si="2"/>
        <v>90.234732600697384</v>
      </c>
      <c r="O54" s="225">
        <f t="shared" si="2"/>
        <v>95.382491040965036</v>
      </c>
      <c r="P54" s="225">
        <f t="shared" si="2"/>
        <v>102.46805568061488</v>
      </c>
      <c r="Q54" s="225">
        <f t="shared" si="2"/>
        <v>98.567945690968159</v>
      </c>
      <c r="R54" s="225">
        <f t="shared" si="2"/>
        <v>106.049259257252</v>
      </c>
      <c r="S54" s="225">
        <f t="shared" si="2"/>
        <v>114.76160073497151</v>
      </c>
      <c r="T54" s="225">
        <f t="shared" si="2"/>
        <v>119.29008564090532</v>
      </c>
      <c r="U54" s="225">
        <f t="shared" si="2"/>
        <v>113.50471536105715</v>
      </c>
      <c r="V54" s="225">
        <f t="shared" si="2"/>
        <v>109.40672844117775</v>
      </c>
      <c r="W54" s="225">
        <f t="shared" si="2"/>
        <v>113.07439512064559</v>
      </c>
      <c r="DA54" s="89"/>
    </row>
    <row r="55" spans="1:105" ht="12" customHeight="1" x14ac:dyDescent="0.3">
      <c r="A55" s="55" t="s">
        <v>92</v>
      </c>
      <c r="B55" s="261">
        <v>0</v>
      </c>
      <c r="C55" s="261">
        <v>0</v>
      </c>
      <c r="D55" s="261">
        <v>0</v>
      </c>
      <c r="E55" s="261">
        <v>0</v>
      </c>
      <c r="F55" s="261">
        <v>0</v>
      </c>
      <c r="G55" s="261">
        <v>0</v>
      </c>
      <c r="H55" s="261">
        <v>0</v>
      </c>
      <c r="I55" s="261">
        <v>0</v>
      </c>
      <c r="J55" s="261">
        <v>0</v>
      </c>
      <c r="K55" s="261">
        <v>0</v>
      </c>
      <c r="L55" s="261">
        <v>0</v>
      </c>
      <c r="M55" s="261">
        <v>0</v>
      </c>
      <c r="N55" s="261">
        <v>0</v>
      </c>
      <c r="O55" s="261">
        <v>0</v>
      </c>
      <c r="P55" s="261">
        <v>0</v>
      </c>
      <c r="Q55" s="261">
        <v>0</v>
      </c>
      <c r="R55" s="261">
        <v>0</v>
      </c>
      <c r="S55" s="261">
        <v>0</v>
      </c>
      <c r="T55" s="261">
        <v>0</v>
      </c>
      <c r="U55" s="261">
        <v>0</v>
      </c>
      <c r="V55" s="261">
        <v>0</v>
      </c>
      <c r="W55" s="261">
        <v>0</v>
      </c>
      <c r="DA55" s="67" t="s">
        <v>391</v>
      </c>
    </row>
    <row r="56" spans="1:105" ht="12" customHeight="1" x14ac:dyDescent="0.3">
      <c r="A56" s="202" t="s">
        <v>93</v>
      </c>
      <c r="B56" s="226">
        <v>0</v>
      </c>
      <c r="C56" s="226">
        <v>0</v>
      </c>
      <c r="D56" s="226">
        <v>0</v>
      </c>
      <c r="E56" s="226">
        <v>0</v>
      </c>
      <c r="F56" s="226">
        <v>0</v>
      </c>
      <c r="G56" s="226">
        <v>0</v>
      </c>
      <c r="H56" s="226">
        <v>0</v>
      </c>
      <c r="I56" s="226">
        <v>0</v>
      </c>
      <c r="J56" s="226">
        <v>0</v>
      </c>
      <c r="K56" s="226">
        <v>0</v>
      </c>
      <c r="L56" s="226">
        <v>0</v>
      </c>
      <c r="M56" s="226">
        <v>0</v>
      </c>
      <c r="N56" s="226">
        <v>0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DA56" s="174" t="s">
        <v>392</v>
      </c>
    </row>
    <row r="57" spans="1:105" ht="12" customHeight="1" x14ac:dyDescent="0.3">
      <c r="A57" s="202" t="s">
        <v>94</v>
      </c>
      <c r="B57" s="226">
        <v>0</v>
      </c>
      <c r="C57" s="226">
        <v>0</v>
      </c>
      <c r="D57" s="226">
        <v>0</v>
      </c>
      <c r="E57" s="226">
        <v>0</v>
      </c>
      <c r="F57" s="226">
        <v>0</v>
      </c>
      <c r="G57" s="226">
        <v>0</v>
      </c>
      <c r="H57" s="226">
        <v>0</v>
      </c>
      <c r="I57" s="226">
        <v>0</v>
      </c>
      <c r="J57" s="226">
        <v>0</v>
      </c>
      <c r="K57" s="226">
        <v>0</v>
      </c>
      <c r="L57" s="226">
        <v>0</v>
      </c>
      <c r="M57" s="226">
        <v>0</v>
      </c>
      <c r="N57" s="226">
        <v>0</v>
      </c>
      <c r="O57" s="226">
        <v>0</v>
      </c>
      <c r="P57" s="226">
        <v>0</v>
      </c>
      <c r="Q57" s="226">
        <v>0</v>
      </c>
      <c r="R57" s="226">
        <v>0</v>
      </c>
      <c r="S57" s="226">
        <v>0</v>
      </c>
      <c r="T57" s="226">
        <v>0</v>
      </c>
      <c r="U57" s="226">
        <v>0</v>
      </c>
      <c r="V57" s="226">
        <v>0</v>
      </c>
      <c r="W57" s="226">
        <v>0</v>
      </c>
      <c r="DA57" s="174" t="s">
        <v>393</v>
      </c>
    </row>
    <row r="58" spans="1:105" ht="12" customHeight="1" x14ac:dyDescent="0.3">
      <c r="A58" s="202" t="s">
        <v>95</v>
      </c>
      <c r="B58" s="226">
        <v>0</v>
      </c>
      <c r="C58" s="226">
        <v>0</v>
      </c>
      <c r="D58" s="226">
        <v>0</v>
      </c>
      <c r="E58" s="226">
        <v>0</v>
      </c>
      <c r="F58" s="226">
        <v>0</v>
      </c>
      <c r="G58" s="226">
        <v>0</v>
      </c>
      <c r="H58" s="226">
        <v>0</v>
      </c>
      <c r="I58" s="226">
        <v>0</v>
      </c>
      <c r="J58" s="226">
        <v>0</v>
      </c>
      <c r="K58" s="226">
        <v>0</v>
      </c>
      <c r="L58" s="226">
        <v>0</v>
      </c>
      <c r="M58" s="226">
        <v>0</v>
      </c>
      <c r="N58" s="226">
        <v>0</v>
      </c>
      <c r="O58" s="226">
        <v>0</v>
      </c>
      <c r="P58" s="226">
        <v>0</v>
      </c>
      <c r="Q58" s="226">
        <v>0</v>
      </c>
      <c r="R58" s="226">
        <v>0</v>
      </c>
      <c r="S58" s="226">
        <v>0</v>
      </c>
      <c r="T58" s="226">
        <v>0</v>
      </c>
      <c r="U58" s="226">
        <v>0</v>
      </c>
      <c r="V58" s="226">
        <v>0</v>
      </c>
      <c r="W58" s="226">
        <v>0</v>
      </c>
      <c r="DA58" s="174" t="s">
        <v>394</v>
      </c>
    </row>
    <row r="59" spans="1:105" ht="12" customHeight="1" x14ac:dyDescent="0.3">
      <c r="A59" s="56" t="s">
        <v>96</v>
      </c>
      <c r="B59" s="262">
        <v>0.16993790032478021</v>
      </c>
      <c r="C59" s="262">
        <v>0.18468534065443759</v>
      </c>
      <c r="D59" s="262">
        <v>0.1127531640361638</v>
      </c>
      <c r="E59" s="262">
        <v>0.17906019368152659</v>
      </c>
      <c r="F59" s="262">
        <v>0.17156348343809541</v>
      </c>
      <c r="G59" s="262">
        <v>0.13326045464293651</v>
      </c>
      <c r="H59" s="262">
        <v>0.14491927334039001</v>
      </c>
      <c r="I59" s="262">
        <v>0.16578970806997301</v>
      </c>
      <c r="J59" s="262">
        <v>0.1345739472195546</v>
      </c>
      <c r="K59" s="262">
        <v>5.5024313958712281E-2</v>
      </c>
      <c r="L59" s="262">
        <v>5.8916124823019292E-2</v>
      </c>
      <c r="M59" s="262">
        <v>6.4556659851552706E-2</v>
      </c>
      <c r="N59" s="262">
        <v>5.9015313028387757E-2</v>
      </c>
      <c r="O59" s="262">
        <v>5.8076962159030049E-2</v>
      </c>
      <c r="P59" s="262">
        <v>5.8203590116779481E-2</v>
      </c>
      <c r="Q59" s="262">
        <v>5.258876290191724E-2</v>
      </c>
      <c r="R59" s="262">
        <v>5.6565352209458401E-2</v>
      </c>
      <c r="S59" s="262">
        <v>6.4992257635690942E-2</v>
      </c>
      <c r="T59" s="262">
        <v>6.3415046849426213E-2</v>
      </c>
      <c r="U59" s="262">
        <v>5.5712828401116452E-2</v>
      </c>
      <c r="V59" s="262">
        <v>5.0472407649233483E-2</v>
      </c>
      <c r="W59" s="262">
        <v>5.0660144534448573E-2</v>
      </c>
      <c r="DA59" s="68" t="s">
        <v>395</v>
      </c>
    </row>
    <row r="60" spans="1:105" ht="12" customHeight="1" x14ac:dyDescent="0.3">
      <c r="A60" s="37" t="s">
        <v>160</v>
      </c>
      <c r="B60" s="228">
        <v>3.4230794097427533E-2</v>
      </c>
      <c r="C60" s="228">
        <v>3.501487744089652E-2</v>
      </c>
      <c r="D60" s="228">
        <v>3.2898210010610322E-2</v>
      </c>
      <c r="E60" s="228">
        <v>4.8974769310725891E-2</v>
      </c>
      <c r="F60" s="228">
        <v>4.8650804630973862E-2</v>
      </c>
      <c r="G60" s="228">
        <v>1.8441948242243201E-2</v>
      </c>
      <c r="H60" s="228">
        <v>1.7981627518774738E-2</v>
      </c>
      <c r="I60" s="228">
        <v>2.4111978335982949E-2</v>
      </c>
      <c r="J60" s="228">
        <v>1.060534705129116E-2</v>
      </c>
      <c r="K60" s="228">
        <v>4.441234658625939E-3</v>
      </c>
      <c r="L60" s="228">
        <v>4.3461420545866077E-3</v>
      </c>
      <c r="M60" s="228">
        <v>4.0258096822404499E-3</v>
      </c>
      <c r="N60" s="228">
        <v>3.3764928197977449E-3</v>
      </c>
      <c r="O60" s="228">
        <v>3.0965117637578501E-3</v>
      </c>
      <c r="P60" s="228">
        <v>2.8754313916582071E-3</v>
      </c>
      <c r="Q60" s="228">
        <v>2.992484241100457E-3</v>
      </c>
      <c r="R60" s="228">
        <v>3.1394098977874998E-3</v>
      </c>
      <c r="S60" s="228">
        <v>2.9284114719616279E-3</v>
      </c>
      <c r="T60" s="228">
        <v>3.898873548093029E-3</v>
      </c>
      <c r="U60" s="228">
        <v>3.0004488199718311E-3</v>
      </c>
      <c r="V60" s="228">
        <v>2.3739489498225152E-3</v>
      </c>
      <c r="W60" s="228">
        <v>4.6002485929240817E-3</v>
      </c>
      <c r="DA60" s="69" t="s">
        <v>396</v>
      </c>
    </row>
    <row r="61" spans="1:105" ht="12" customHeight="1" x14ac:dyDescent="0.3">
      <c r="A61" s="37" t="s">
        <v>162</v>
      </c>
      <c r="B61" s="228">
        <v>0.13570710622735269</v>
      </c>
      <c r="C61" s="228">
        <v>0.14967046321354111</v>
      </c>
      <c r="D61" s="228">
        <v>7.985495402555351E-2</v>
      </c>
      <c r="E61" s="228">
        <v>0.1300854243708007</v>
      </c>
      <c r="F61" s="228">
        <v>0.1229126788071216</v>
      </c>
      <c r="G61" s="228">
        <v>0.1148185064006932</v>
      </c>
      <c r="H61" s="228">
        <v>0.12693764582161521</v>
      </c>
      <c r="I61" s="228">
        <v>0.14167772973399001</v>
      </c>
      <c r="J61" s="228">
        <v>0.1239686001682634</v>
      </c>
      <c r="K61" s="228">
        <v>5.0583079300086341E-2</v>
      </c>
      <c r="L61" s="228">
        <v>5.4569982768432682E-2</v>
      </c>
      <c r="M61" s="228">
        <v>6.0530850169312263E-2</v>
      </c>
      <c r="N61" s="228">
        <v>5.5638820208590019E-2</v>
      </c>
      <c r="O61" s="228">
        <v>5.4980450395272197E-2</v>
      </c>
      <c r="P61" s="228">
        <v>5.5328158725121278E-2</v>
      </c>
      <c r="Q61" s="228">
        <v>4.9596278660816777E-2</v>
      </c>
      <c r="R61" s="228">
        <v>5.3425942311670901E-2</v>
      </c>
      <c r="S61" s="228">
        <v>6.2063846163729321E-2</v>
      </c>
      <c r="T61" s="228">
        <v>5.9516173301333179E-2</v>
      </c>
      <c r="U61" s="228">
        <v>5.2712379581144622E-2</v>
      </c>
      <c r="V61" s="228">
        <v>4.809845869941097E-2</v>
      </c>
      <c r="W61" s="228">
        <v>4.6059895941524487E-2</v>
      </c>
      <c r="DA61" s="69" t="s">
        <v>397</v>
      </c>
    </row>
    <row r="62" spans="1:105" ht="12" customHeight="1" x14ac:dyDescent="0.3">
      <c r="A62" s="37" t="s">
        <v>97</v>
      </c>
      <c r="B62" s="228">
        <v>0</v>
      </c>
      <c r="C62" s="228">
        <v>0</v>
      </c>
      <c r="D62" s="228">
        <v>0</v>
      </c>
      <c r="E62" s="228">
        <v>0</v>
      </c>
      <c r="F62" s="228">
        <v>0</v>
      </c>
      <c r="G62" s="228">
        <v>0</v>
      </c>
      <c r="H62" s="228">
        <v>0</v>
      </c>
      <c r="I62" s="228">
        <v>0</v>
      </c>
      <c r="J62" s="228">
        <v>0</v>
      </c>
      <c r="K62" s="228">
        <v>0</v>
      </c>
      <c r="L62" s="228">
        <v>0</v>
      </c>
      <c r="M62" s="228">
        <v>0</v>
      </c>
      <c r="N62" s="228">
        <v>0</v>
      </c>
      <c r="O62" s="228">
        <v>0</v>
      </c>
      <c r="P62" s="228">
        <v>0</v>
      </c>
      <c r="Q62" s="228">
        <v>0</v>
      </c>
      <c r="R62" s="228">
        <v>0</v>
      </c>
      <c r="S62" s="228">
        <v>0</v>
      </c>
      <c r="T62" s="228">
        <v>0</v>
      </c>
      <c r="U62" s="228">
        <v>0</v>
      </c>
      <c r="V62" s="228">
        <v>0</v>
      </c>
      <c r="W62" s="228">
        <v>0</v>
      </c>
      <c r="DA62" s="69" t="s">
        <v>398</v>
      </c>
    </row>
    <row r="63" spans="1:105" ht="12" customHeight="1" x14ac:dyDescent="0.3">
      <c r="A63" s="37" t="s">
        <v>78</v>
      </c>
      <c r="B63" s="228">
        <v>0</v>
      </c>
      <c r="C63" s="228">
        <v>0</v>
      </c>
      <c r="D63" s="228">
        <v>0</v>
      </c>
      <c r="E63" s="228">
        <v>0</v>
      </c>
      <c r="F63" s="228">
        <v>0</v>
      </c>
      <c r="G63" s="228">
        <v>0</v>
      </c>
      <c r="H63" s="228">
        <v>0</v>
      </c>
      <c r="I63" s="228">
        <v>0</v>
      </c>
      <c r="J63" s="228">
        <v>0</v>
      </c>
      <c r="K63" s="228">
        <v>0</v>
      </c>
      <c r="L63" s="228">
        <v>0</v>
      </c>
      <c r="M63" s="228">
        <v>0</v>
      </c>
      <c r="N63" s="228">
        <v>0</v>
      </c>
      <c r="O63" s="228">
        <v>0</v>
      </c>
      <c r="P63" s="228">
        <v>0</v>
      </c>
      <c r="Q63" s="228">
        <v>0</v>
      </c>
      <c r="R63" s="228">
        <v>0</v>
      </c>
      <c r="S63" s="228">
        <v>0</v>
      </c>
      <c r="T63" s="228">
        <v>0</v>
      </c>
      <c r="U63" s="228">
        <v>0</v>
      </c>
      <c r="V63" s="228">
        <v>0</v>
      </c>
      <c r="W63" s="228">
        <v>0</v>
      </c>
      <c r="DA63" s="69" t="s">
        <v>399</v>
      </c>
    </row>
    <row r="64" spans="1:105" ht="12" customHeight="1" x14ac:dyDescent="0.3">
      <c r="A64" s="37" t="s">
        <v>38</v>
      </c>
      <c r="B64" s="228">
        <v>0</v>
      </c>
      <c r="C64" s="228">
        <v>0</v>
      </c>
      <c r="D64" s="228">
        <v>0</v>
      </c>
      <c r="E64" s="228">
        <v>0</v>
      </c>
      <c r="F64" s="228">
        <v>0</v>
      </c>
      <c r="G64" s="228">
        <v>0</v>
      </c>
      <c r="H64" s="228">
        <v>0</v>
      </c>
      <c r="I64" s="228">
        <v>0</v>
      </c>
      <c r="J64" s="228">
        <v>0</v>
      </c>
      <c r="K64" s="228">
        <v>0</v>
      </c>
      <c r="L64" s="228">
        <v>0</v>
      </c>
      <c r="M64" s="228">
        <v>0</v>
      </c>
      <c r="N64" s="228">
        <v>0</v>
      </c>
      <c r="O64" s="228">
        <v>0</v>
      </c>
      <c r="P64" s="228">
        <v>0</v>
      </c>
      <c r="Q64" s="228">
        <v>0</v>
      </c>
      <c r="R64" s="228">
        <v>0</v>
      </c>
      <c r="S64" s="228">
        <v>0</v>
      </c>
      <c r="T64" s="228">
        <v>0</v>
      </c>
      <c r="U64" s="228">
        <v>0</v>
      </c>
      <c r="V64" s="228">
        <v>0</v>
      </c>
      <c r="W64" s="228">
        <v>0</v>
      </c>
      <c r="DA64" s="69" t="s">
        <v>400</v>
      </c>
    </row>
    <row r="65" spans="1:105" ht="12" customHeight="1" x14ac:dyDescent="0.3">
      <c r="A65" s="57" t="s">
        <v>222</v>
      </c>
      <c r="B65" s="263">
        <v>58.428477769673563</v>
      </c>
      <c r="C65" s="263">
        <v>61.126087136135617</v>
      </c>
      <c r="D65" s="263">
        <v>40.890273645206904</v>
      </c>
      <c r="E65" s="263">
        <v>41.947071611948438</v>
      </c>
      <c r="F65" s="263">
        <v>41.286857685930258</v>
      </c>
      <c r="G65" s="263">
        <v>41.824274989022641</v>
      </c>
      <c r="H65" s="263">
        <v>43.694540183660877</v>
      </c>
      <c r="I65" s="263">
        <v>45.878790335622888</v>
      </c>
      <c r="J65" s="263">
        <v>41.813258877792109</v>
      </c>
      <c r="K65" s="263">
        <v>21.97291949582042</v>
      </c>
      <c r="L65" s="263">
        <v>23.617673423992329</v>
      </c>
      <c r="M65" s="263">
        <v>26.64776110368474</v>
      </c>
      <c r="N65" s="263">
        <v>32.03007431351098</v>
      </c>
      <c r="O65" s="263">
        <v>33.136338491946077</v>
      </c>
      <c r="P65" s="263">
        <v>35.519881888255732</v>
      </c>
      <c r="Q65" s="263">
        <v>34.345834388949257</v>
      </c>
      <c r="R65" s="263">
        <v>36.262727642155518</v>
      </c>
      <c r="S65" s="263">
        <v>38.736519380633183</v>
      </c>
      <c r="T65" s="263">
        <v>40.647428999519008</v>
      </c>
      <c r="U65" s="263">
        <v>38.275838287555153</v>
      </c>
      <c r="V65" s="263">
        <v>36.769112349983772</v>
      </c>
      <c r="W65" s="263">
        <v>37.779010487700631</v>
      </c>
      <c r="DA65" s="70" t="s">
        <v>401</v>
      </c>
    </row>
    <row r="66" spans="1:105" ht="12" customHeight="1" x14ac:dyDescent="0.3">
      <c r="A66" s="18" t="s">
        <v>30</v>
      </c>
      <c r="B66" s="232">
        <v>2.9310011072601831</v>
      </c>
      <c r="C66" s="232">
        <v>2.928259182521785</v>
      </c>
      <c r="D66" s="232">
        <v>2.9565787253935332</v>
      </c>
      <c r="E66" s="232">
        <v>0</v>
      </c>
      <c r="F66" s="232">
        <v>0</v>
      </c>
      <c r="G66" s="232">
        <v>0</v>
      </c>
      <c r="H66" s="232">
        <v>0</v>
      </c>
      <c r="I66" s="232">
        <v>0</v>
      </c>
      <c r="J66" s="232">
        <v>0</v>
      </c>
      <c r="K66" s="232">
        <v>0</v>
      </c>
      <c r="L66" s="232">
        <v>0</v>
      </c>
      <c r="M66" s="232">
        <v>0</v>
      </c>
      <c r="N66" s="232">
        <v>0</v>
      </c>
      <c r="O66" s="232">
        <v>0</v>
      </c>
      <c r="P66" s="232">
        <v>0</v>
      </c>
      <c r="Q66" s="232">
        <v>0</v>
      </c>
      <c r="R66" s="232">
        <v>0</v>
      </c>
      <c r="S66" s="232">
        <v>0</v>
      </c>
      <c r="T66" s="232">
        <v>0</v>
      </c>
      <c r="U66" s="232">
        <v>0</v>
      </c>
      <c r="V66" s="232">
        <v>0</v>
      </c>
      <c r="W66" s="232">
        <v>0</v>
      </c>
      <c r="DA66" s="71" t="s">
        <v>402</v>
      </c>
    </row>
    <row r="67" spans="1:105" ht="12" customHeight="1" x14ac:dyDescent="0.3">
      <c r="A67" s="18" t="s">
        <v>70</v>
      </c>
      <c r="B67" s="232">
        <v>1.737292877815239</v>
      </c>
      <c r="C67" s="232">
        <v>1.7173120617197859</v>
      </c>
      <c r="D67" s="232">
        <v>1.811011317859843</v>
      </c>
      <c r="E67" s="232">
        <v>0</v>
      </c>
      <c r="F67" s="232">
        <v>0</v>
      </c>
      <c r="G67" s="232">
        <v>1.5563437211088309</v>
      </c>
      <c r="H67" s="232">
        <v>1.4931781048600761</v>
      </c>
      <c r="I67" s="232">
        <v>2.854911562547632</v>
      </c>
      <c r="J67" s="232">
        <v>1.3722528073673721</v>
      </c>
      <c r="K67" s="232">
        <v>1.409804757047912</v>
      </c>
      <c r="L67" s="232">
        <v>1.3936015014840659</v>
      </c>
      <c r="M67" s="232">
        <v>0</v>
      </c>
      <c r="N67" s="232">
        <v>0</v>
      </c>
      <c r="O67" s="232">
        <v>0</v>
      </c>
      <c r="P67" s="232">
        <v>0</v>
      </c>
      <c r="Q67" s="232">
        <v>0.14085940007157199</v>
      </c>
      <c r="R67" s="232">
        <v>6.7629086951913747E-2</v>
      </c>
      <c r="S67" s="232">
        <v>7.2380952056768477E-2</v>
      </c>
      <c r="T67" s="232">
        <v>5.8680099151050658E-2</v>
      </c>
      <c r="U67" s="232">
        <v>4.2830253461709253E-2</v>
      </c>
      <c r="V67" s="232">
        <v>2.8007671103488512E-3</v>
      </c>
      <c r="W67" s="232">
        <v>1.3710788714201201E-3</v>
      </c>
      <c r="DA67" s="71" t="s">
        <v>403</v>
      </c>
    </row>
    <row r="68" spans="1:105" ht="12" customHeight="1" x14ac:dyDescent="0.3">
      <c r="A68" s="18" t="s">
        <v>162</v>
      </c>
      <c r="B68" s="232">
        <v>53.760183784598127</v>
      </c>
      <c r="C68" s="232">
        <v>56.480515891894044</v>
      </c>
      <c r="D68" s="232">
        <v>36.122683601953518</v>
      </c>
      <c r="E68" s="232">
        <v>41.947071611948438</v>
      </c>
      <c r="F68" s="232">
        <v>41.286857685930258</v>
      </c>
      <c r="G68" s="232">
        <v>40.267931267913809</v>
      </c>
      <c r="H68" s="232">
        <v>42.201362078800813</v>
      </c>
      <c r="I68" s="232">
        <v>43.023878773075253</v>
      </c>
      <c r="J68" s="232">
        <v>40.441006070424727</v>
      </c>
      <c r="K68" s="232">
        <v>20.563114738772509</v>
      </c>
      <c r="L68" s="232">
        <v>22.224071922508259</v>
      </c>
      <c r="M68" s="232">
        <v>26.64776110368474</v>
      </c>
      <c r="N68" s="232">
        <v>32.03007431351098</v>
      </c>
      <c r="O68" s="232">
        <v>33.136338491946077</v>
      </c>
      <c r="P68" s="232">
        <v>35.519881888255732</v>
      </c>
      <c r="Q68" s="232">
        <v>34.204974988877687</v>
      </c>
      <c r="R68" s="232">
        <v>36.195098555203607</v>
      </c>
      <c r="S68" s="232">
        <v>38.664138428576408</v>
      </c>
      <c r="T68" s="232">
        <v>40.588748900367968</v>
      </c>
      <c r="U68" s="232">
        <v>38.233008034093437</v>
      </c>
      <c r="V68" s="232">
        <v>36.766311582873421</v>
      </c>
      <c r="W68" s="232">
        <v>37.777639408829209</v>
      </c>
      <c r="DA68" s="71" t="s">
        <v>404</v>
      </c>
    </row>
    <row r="69" spans="1:105" ht="12" customHeight="1" x14ac:dyDescent="0.3">
      <c r="A69" s="18" t="s">
        <v>36</v>
      </c>
      <c r="B69" s="232">
        <v>0</v>
      </c>
      <c r="C69" s="232">
        <v>0</v>
      </c>
      <c r="D69" s="232">
        <v>0</v>
      </c>
      <c r="E69" s="232">
        <v>0</v>
      </c>
      <c r="F69" s="232">
        <v>0</v>
      </c>
      <c r="G69" s="232">
        <v>0</v>
      </c>
      <c r="H69" s="232">
        <v>0</v>
      </c>
      <c r="I69" s="232">
        <v>0</v>
      </c>
      <c r="J69" s="232">
        <v>0</v>
      </c>
      <c r="K69" s="232">
        <v>0</v>
      </c>
      <c r="L69" s="232">
        <v>0</v>
      </c>
      <c r="M69" s="232">
        <v>0</v>
      </c>
      <c r="N69" s="232">
        <v>0</v>
      </c>
      <c r="O69" s="232">
        <v>0</v>
      </c>
      <c r="P69" s="232">
        <v>0</v>
      </c>
      <c r="Q69" s="232">
        <v>0</v>
      </c>
      <c r="R69" s="232">
        <v>0</v>
      </c>
      <c r="S69" s="232">
        <v>0</v>
      </c>
      <c r="T69" s="232">
        <v>0</v>
      </c>
      <c r="U69" s="232">
        <v>0</v>
      </c>
      <c r="V69" s="232">
        <v>0</v>
      </c>
      <c r="W69" s="232">
        <v>0</v>
      </c>
      <c r="DA69" s="71" t="s">
        <v>405</v>
      </c>
    </row>
    <row r="70" spans="1:105" ht="12" hidden="1" customHeight="1" x14ac:dyDescent="0.3">
      <c r="A70" s="54"/>
      <c r="B70" s="267"/>
      <c r="C70" s="267"/>
      <c r="D70" s="267"/>
      <c r="E70" s="267"/>
      <c r="F70" s="267"/>
      <c r="G70" s="267"/>
      <c r="H70" s="267"/>
      <c r="I70" s="267"/>
      <c r="J70" s="267"/>
      <c r="K70" s="267"/>
      <c r="L70" s="267"/>
      <c r="M70" s="267"/>
      <c r="N70" s="267"/>
      <c r="O70" s="267"/>
      <c r="P70" s="267"/>
      <c r="Q70" s="267"/>
      <c r="R70" s="267"/>
      <c r="S70" s="267"/>
      <c r="T70" s="267"/>
      <c r="U70" s="267"/>
      <c r="V70" s="267"/>
      <c r="W70" s="267"/>
      <c r="DA70" s="173"/>
    </row>
    <row r="71" spans="1:105" ht="12" customHeight="1" x14ac:dyDescent="0.3">
      <c r="A71" s="57" t="s">
        <v>228</v>
      </c>
      <c r="B71" s="263">
        <v>0</v>
      </c>
      <c r="C71" s="263">
        <v>0</v>
      </c>
      <c r="D71" s="263">
        <v>0</v>
      </c>
      <c r="E71" s="263">
        <v>0</v>
      </c>
      <c r="F71" s="263">
        <v>0</v>
      </c>
      <c r="G71" s="263">
        <v>0</v>
      </c>
      <c r="H71" s="263">
        <v>0</v>
      </c>
      <c r="I71" s="263">
        <v>0</v>
      </c>
      <c r="J71" s="263">
        <v>0</v>
      </c>
      <c r="K71" s="263">
        <v>0</v>
      </c>
      <c r="L71" s="263">
        <v>0</v>
      </c>
      <c r="M71" s="263">
        <v>0</v>
      </c>
      <c r="N71" s="263">
        <v>0</v>
      </c>
      <c r="O71" s="263">
        <v>0</v>
      </c>
      <c r="P71" s="263">
        <v>0</v>
      </c>
      <c r="Q71" s="263">
        <v>0</v>
      </c>
      <c r="R71" s="263">
        <v>0</v>
      </c>
      <c r="S71" s="263">
        <v>0</v>
      </c>
      <c r="T71" s="263">
        <v>0</v>
      </c>
      <c r="U71" s="263">
        <v>0</v>
      </c>
      <c r="V71" s="263">
        <v>0</v>
      </c>
      <c r="W71" s="263">
        <v>0</v>
      </c>
      <c r="DA71" s="70" t="s">
        <v>406</v>
      </c>
    </row>
    <row r="72" spans="1:105" ht="12" customHeight="1" x14ac:dyDescent="0.3">
      <c r="A72" s="57" t="s">
        <v>181</v>
      </c>
      <c r="B72" s="263">
        <v>58.597485242754907</v>
      </c>
      <c r="C72" s="263">
        <v>63.631984893105397</v>
      </c>
      <c r="D72" s="263">
        <v>43.163740734349403</v>
      </c>
      <c r="E72" s="263">
        <v>55.322644018881107</v>
      </c>
      <c r="F72" s="263">
        <v>53.322479974250157</v>
      </c>
      <c r="G72" s="263">
        <v>46.553816388821588</v>
      </c>
      <c r="H72" s="263">
        <v>53.250208754695073</v>
      </c>
      <c r="I72" s="263">
        <v>60.772637489759163</v>
      </c>
      <c r="J72" s="263">
        <v>53.549545736508847</v>
      </c>
      <c r="K72" s="263">
        <v>27.861687252072471</v>
      </c>
      <c r="L72" s="263">
        <v>30.165086021669548</v>
      </c>
      <c r="M72" s="263">
        <v>33.661515616357008</v>
      </c>
      <c r="N72" s="263">
        <v>36.783917858845008</v>
      </c>
      <c r="O72" s="263">
        <v>39.010413832765749</v>
      </c>
      <c r="P72" s="263">
        <v>41.210852935361167</v>
      </c>
      <c r="Q72" s="263">
        <v>39.222492983088813</v>
      </c>
      <c r="R72" s="263">
        <v>43.24073882258589</v>
      </c>
      <c r="S72" s="263">
        <v>47.133637586267326</v>
      </c>
      <c r="T72" s="263">
        <v>48.647130070512553</v>
      </c>
      <c r="U72" s="263">
        <v>46.573072253213653</v>
      </c>
      <c r="V72" s="263">
        <v>45.117418540221493</v>
      </c>
      <c r="W72" s="263">
        <v>46.773992965111873</v>
      </c>
      <c r="DA72" s="70" t="s">
        <v>407</v>
      </c>
    </row>
    <row r="73" spans="1:105" ht="12" customHeight="1" x14ac:dyDescent="0.3">
      <c r="A73" s="60" t="s">
        <v>183</v>
      </c>
      <c r="B73" s="264">
        <v>58.597485242754907</v>
      </c>
      <c r="C73" s="264">
        <v>63.631984893105397</v>
      </c>
      <c r="D73" s="264">
        <v>43.163740734349403</v>
      </c>
      <c r="E73" s="264">
        <v>55.322644018881107</v>
      </c>
      <c r="F73" s="264">
        <v>53.322479974250157</v>
      </c>
      <c r="G73" s="264">
        <v>46.553816388821588</v>
      </c>
      <c r="H73" s="264">
        <v>53.250208754695073</v>
      </c>
      <c r="I73" s="264">
        <v>60.772637489759163</v>
      </c>
      <c r="J73" s="264">
        <v>53.549545736508847</v>
      </c>
      <c r="K73" s="264">
        <v>27.861687252072471</v>
      </c>
      <c r="L73" s="264">
        <v>30.165086021669548</v>
      </c>
      <c r="M73" s="264">
        <v>33.661515616357008</v>
      </c>
      <c r="N73" s="264">
        <v>36.783917858845008</v>
      </c>
      <c r="O73" s="264">
        <v>39.010413832765749</v>
      </c>
      <c r="P73" s="264">
        <v>41.210852935361167</v>
      </c>
      <c r="Q73" s="264">
        <v>39.222492983088813</v>
      </c>
      <c r="R73" s="264">
        <v>43.24073882258589</v>
      </c>
      <c r="S73" s="264">
        <v>47.133637586267326</v>
      </c>
      <c r="T73" s="264">
        <v>48.647130070512553</v>
      </c>
      <c r="U73" s="264">
        <v>46.573072253213653</v>
      </c>
      <c r="V73" s="264">
        <v>45.117418540221493</v>
      </c>
      <c r="W73" s="264">
        <v>46.773992965111873</v>
      </c>
      <c r="DA73" s="72" t="s">
        <v>408</v>
      </c>
    </row>
    <row r="74" spans="1:105" ht="12" customHeight="1" x14ac:dyDescent="0.3">
      <c r="A74" s="59" t="s">
        <v>33</v>
      </c>
      <c r="B74" s="232">
        <v>7.3947300027255416</v>
      </c>
      <c r="C74" s="232">
        <v>9.2511424394289836</v>
      </c>
      <c r="D74" s="232">
        <v>7.4089358323013332</v>
      </c>
      <c r="E74" s="232">
        <v>3.708377492112418</v>
      </c>
      <c r="F74" s="232">
        <v>3.6966427323593112</v>
      </c>
      <c r="G74" s="232">
        <v>1.8350364388013669</v>
      </c>
      <c r="H74" s="232">
        <v>3.6572335027136438</v>
      </c>
      <c r="I74" s="232">
        <v>3.6152982554913731</v>
      </c>
      <c r="J74" s="232">
        <v>1.816420575865187</v>
      </c>
      <c r="K74" s="232">
        <v>1.81673453747344</v>
      </c>
      <c r="L74" s="232">
        <v>1.815700200733197</v>
      </c>
      <c r="M74" s="232">
        <v>1.823730640754307</v>
      </c>
      <c r="N74" s="232">
        <v>1.8362658209418761</v>
      </c>
      <c r="O74" s="232">
        <v>1.8208248988140081</v>
      </c>
      <c r="P74" s="232">
        <v>1.7883204566111921</v>
      </c>
      <c r="Q74" s="232">
        <v>1.1061096981387579</v>
      </c>
      <c r="R74" s="232">
        <v>2.1769352447546151</v>
      </c>
      <c r="S74" s="232">
        <v>2.32226130761648</v>
      </c>
      <c r="T74" s="232">
        <v>1.295134808169857</v>
      </c>
      <c r="U74" s="232">
        <v>1.364443656205778</v>
      </c>
      <c r="V74" s="232">
        <v>1.4089463743642801</v>
      </c>
      <c r="W74" s="232">
        <v>1.622044685812629</v>
      </c>
      <c r="DA74" s="71" t="s">
        <v>409</v>
      </c>
    </row>
    <row r="75" spans="1:105" ht="12" customHeight="1" x14ac:dyDescent="0.3">
      <c r="A75" s="59" t="s">
        <v>160</v>
      </c>
      <c r="B75" s="232">
        <v>10.05436675824008</v>
      </c>
      <c r="C75" s="232">
        <v>10.062235686453761</v>
      </c>
      <c r="D75" s="232">
        <v>10.074532311735521</v>
      </c>
      <c r="E75" s="232">
        <v>14.117022573910059</v>
      </c>
      <c r="F75" s="232">
        <v>14.072557072874391</v>
      </c>
      <c r="G75" s="232">
        <v>5.989197299523032</v>
      </c>
      <c r="H75" s="232">
        <v>5.9685346984946062</v>
      </c>
      <c r="I75" s="232">
        <v>7.8667112517821263</v>
      </c>
      <c r="J75" s="232">
        <v>3.953349648538707</v>
      </c>
      <c r="K75" s="232">
        <v>1.977555649610077</v>
      </c>
      <c r="L75" s="232">
        <v>1.976489234685086</v>
      </c>
      <c r="M75" s="232">
        <v>1.9854320733229209</v>
      </c>
      <c r="N75" s="232">
        <v>1.9994894565417081</v>
      </c>
      <c r="O75" s="232">
        <v>1.9828516393121149</v>
      </c>
      <c r="P75" s="232">
        <v>1.94759098537778</v>
      </c>
      <c r="Q75" s="232">
        <v>2.1605641867942258</v>
      </c>
      <c r="R75" s="232">
        <v>2.2750500307696422</v>
      </c>
      <c r="S75" s="232">
        <v>2.0155012251599671</v>
      </c>
      <c r="T75" s="232">
        <v>2.907342843231091</v>
      </c>
      <c r="U75" s="232">
        <v>2.4321607698354151</v>
      </c>
      <c r="V75" s="232">
        <v>2.0556607945234329</v>
      </c>
      <c r="W75" s="232">
        <v>4.099935653727897</v>
      </c>
      <c r="DA75" s="71" t="s">
        <v>410</v>
      </c>
    </row>
    <row r="76" spans="1:105" ht="12" customHeight="1" x14ac:dyDescent="0.3">
      <c r="A76" s="59" t="s">
        <v>70</v>
      </c>
      <c r="B76" s="232">
        <v>1.2881090554411241</v>
      </c>
      <c r="C76" s="232">
        <v>1.307761485886203</v>
      </c>
      <c r="D76" s="232">
        <v>1.2260146132637999</v>
      </c>
      <c r="E76" s="232">
        <v>0</v>
      </c>
      <c r="F76" s="232">
        <v>0</v>
      </c>
      <c r="G76" s="232">
        <v>1.441185598437444</v>
      </c>
      <c r="H76" s="232">
        <v>1.490782582845317</v>
      </c>
      <c r="I76" s="232">
        <v>3.0672208818716169</v>
      </c>
      <c r="J76" s="232">
        <v>1.5680655572314699</v>
      </c>
      <c r="K76" s="232">
        <v>1.54418855803101</v>
      </c>
      <c r="L76" s="232">
        <v>1.556178190005262</v>
      </c>
      <c r="M76" s="232">
        <v>0</v>
      </c>
      <c r="N76" s="232">
        <v>0</v>
      </c>
      <c r="O76" s="232">
        <v>0</v>
      </c>
      <c r="P76" s="232">
        <v>0</v>
      </c>
      <c r="Q76" s="232">
        <v>0.1474622817396968</v>
      </c>
      <c r="R76" s="232">
        <v>7.2340062564434607E-2</v>
      </c>
      <c r="S76" s="232">
        <v>7.9966043155205779E-2</v>
      </c>
      <c r="T76" s="232">
        <v>6.4161908265300452E-2</v>
      </c>
      <c r="U76" s="232">
        <v>4.7866409756207443E-2</v>
      </c>
      <c r="V76" s="232">
        <v>3.1727669417738269E-3</v>
      </c>
      <c r="W76" s="232">
        <v>1.48986292688945E-3</v>
      </c>
      <c r="DA76" s="71" t="s">
        <v>411</v>
      </c>
    </row>
    <row r="77" spans="1:105" ht="12" customHeight="1" x14ac:dyDescent="0.3">
      <c r="A77" s="59" t="s">
        <v>162</v>
      </c>
      <c r="B77" s="232">
        <v>39.860279426348157</v>
      </c>
      <c r="C77" s="232">
        <v>43.010845281336458</v>
      </c>
      <c r="D77" s="232">
        <v>24.454257977048758</v>
      </c>
      <c r="E77" s="232">
        <v>37.497243952858639</v>
      </c>
      <c r="F77" s="232">
        <v>35.55328016901646</v>
      </c>
      <c r="G77" s="232">
        <v>37.288397052059743</v>
      </c>
      <c r="H77" s="232">
        <v>42.133657970641501</v>
      </c>
      <c r="I77" s="232">
        <v>46.223407100614047</v>
      </c>
      <c r="J77" s="232">
        <v>46.211709954873477</v>
      </c>
      <c r="K77" s="232">
        <v>22.52320850695795</v>
      </c>
      <c r="L77" s="232">
        <v>24.816718396245999</v>
      </c>
      <c r="M77" s="232">
        <v>29.85235290227978</v>
      </c>
      <c r="N77" s="232">
        <v>32.948162581361423</v>
      </c>
      <c r="O77" s="232">
        <v>35.206737294639623</v>
      </c>
      <c r="P77" s="232">
        <v>37.474941493372199</v>
      </c>
      <c r="Q77" s="232">
        <v>35.808356816416122</v>
      </c>
      <c r="R77" s="232">
        <v>38.716413484497203</v>
      </c>
      <c r="S77" s="232">
        <v>42.715909010335672</v>
      </c>
      <c r="T77" s="232">
        <v>44.380490510846293</v>
      </c>
      <c r="U77" s="232">
        <v>42.72860141741625</v>
      </c>
      <c r="V77" s="232">
        <v>41.649638604392003</v>
      </c>
      <c r="W77" s="232">
        <v>41.050522762644462</v>
      </c>
      <c r="DA77" s="71" t="s">
        <v>412</v>
      </c>
    </row>
    <row r="78" spans="1:105" ht="12" customHeight="1" x14ac:dyDescent="0.3">
      <c r="A78" s="60" t="s">
        <v>189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413</v>
      </c>
    </row>
    <row r="79" spans="1:105" ht="12" customHeight="1" x14ac:dyDescent="0.3">
      <c r="A79" s="57" t="s">
        <v>191</v>
      </c>
      <c r="B79" s="263">
        <f t="shared" ref="B79:W79" si="3">B80+B84+B95</f>
        <v>32.996514167372951</v>
      </c>
      <c r="C79" s="263">
        <f t="shared" si="3"/>
        <v>35.860091207538723</v>
      </c>
      <c r="D79" s="263">
        <f t="shared" si="3"/>
        <v>24.152997014054442</v>
      </c>
      <c r="E79" s="263">
        <f t="shared" si="3"/>
        <v>31.365429467854735</v>
      </c>
      <c r="F79" s="263">
        <f t="shared" si="3"/>
        <v>30.49962118363181</v>
      </c>
      <c r="G79" s="263">
        <f t="shared" si="3"/>
        <v>26.395152407567608</v>
      </c>
      <c r="H79" s="263">
        <f t="shared" si="3"/>
        <v>30.56321886822596</v>
      </c>
      <c r="I79" s="263">
        <f t="shared" si="3"/>
        <v>35.32602198600393</v>
      </c>
      <c r="J79" s="263">
        <f t="shared" si="3"/>
        <v>31.601993047879802</v>
      </c>
      <c r="K79" s="263">
        <f t="shared" si="3"/>
        <v>16.233574131355116</v>
      </c>
      <c r="L79" s="263">
        <f t="shared" si="3"/>
        <v>17.633455528646323</v>
      </c>
      <c r="M79" s="263">
        <f t="shared" si="3"/>
        <v>20.080894702323011</v>
      </c>
      <c r="N79" s="263">
        <f t="shared" si="3"/>
        <v>21.361725115313014</v>
      </c>
      <c r="O79" s="263">
        <f t="shared" si="3"/>
        <v>23.177661754094188</v>
      </c>
      <c r="P79" s="263">
        <f t="shared" si="3"/>
        <v>25.679117266881192</v>
      </c>
      <c r="Q79" s="263">
        <f t="shared" si="3"/>
        <v>24.94702955602817</v>
      </c>
      <c r="R79" s="263">
        <f t="shared" si="3"/>
        <v>26.489227440301139</v>
      </c>
      <c r="S79" s="263">
        <f t="shared" si="3"/>
        <v>28.826451510435309</v>
      </c>
      <c r="T79" s="263">
        <f t="shared" si="3"/>
        <v>29.932111524024322</v>
      </c>
      <c r="U79" s="263">
        <f t="shared" si="3"/>
        <v>28.600091991887222</v>
      </c>
      <c r="V79" s="263">
        <f t="shared" si="3"/>
        <v>27.469725143323259</v>
      </c>
      <c r="W79" s="263">
        <f t="shared" si="3"/>
        <v>28.470731523298646</v>
      </c>
      <c r="DA79" s="70"/>
    </row>
    <row r="80" spans="1:105" ht="12" customHeight="1" x14ac:dyDescent="0.3">
      <c r="A80" s="60" t="s">
        <v>192</v>
      </c>
      <c r="B80" s="264">
        <v>27.28790749061309</v>
      </c>
      <c r="C80" s="264">
        <v>29.66667935125578</v>
      </c>
      <c r="D80" s="264">
        <v>20.040522523521719</v>
      </c>
      <c r="E80" s="264">
        <v>26.095882125263209</v>
      </c>
      <c r="F80" s="264">
        <v>25.152397842009041</v>
      </c>
      <c r="G80" s="264">
        <v>21.58617263001652</v>
      </c>
      <c r="H80" s="264">
        <v>24.760843156492669</v>
      </c>
      <c r="I80" s="264">
        <v>27.987176101519811</v>
      </c>
      <c r="J80" s="264">
        <v>24.900092470958899</v>
      </c>
      <c r="K80" s="264">
        <v>12.78394307449906</v>
      </c>
      <c r="L80" s="264">
        <v>13.870269859690371</v>
      </c>
      <c r="M80" s="264">
        <v>15.878253096188971</v>
      </c>
      <c r="N80" s="264">
        <v>17.351101010685149</v>
      </c>
      <c r="O80" s="264">
        <v>18.401346846151348</v>
      </c>
      <c r="P80" s="264">
        <v>19.43930156548025</v>
      </c>
      <c r="Q80" s="264">
        <v>18.46414091357703</v>
      </c>
      <c r="R80" s="264">
        <v>20.379186412412881</v>
      </c>
      <c r="S80" s="264">
        <v>22.213963634899461</v>
      </c>
      <c r="T80" s="264">
        <v>22.931445298258691</v>
      </c>
      <c r="U80" s="264">
        <v>21.957228010410851</v>
      </c>
      <c r="V80" s="264">
        <v>21.281288703869372</v>
      </c>
      <c r="W80" s="264">
        <v>22.063103225021099</v>
      </c>
      <c r="DA80" s="72" t="s">
        <v>414</v>
      </c>
    </row>
    <row r="81" spans="1:105" ht="12" customHeight="1" x14ac:dyDescent="0.3">
      <c r="A81" s="59" t="s">
        <v>33</v>
      </c>
      <c r="B81" s="232">
        <v>3.521006886777176</v>
      </c>
      <c r="C81" s="232">
        <v>4.4035956066408586</v>
      </c>
      <c r="D81" s="232">
        <v>3.5404624703271459</v>
      </c>
      <c r="E81" s="232">
        <v>1.7492544621894239</v>
      </c>
      <c r="F81" s="232">
        <v>1.7437191355123249</v>
      </c>
      <c r="G81" s="232">
        <v>0.87805593813385652</v>
      </c>
      <c r="H81" s="232">
        <v>1.7495592947012499</v>
      </c>
      <c r="I81" s="232">
        <v>1.753422726734533</v>
      </c>
      <c r="J81" s="232">
        <v>0.87009912278770296</v>
      </c>
      <c r="K81" s="232">
        <v>0.88249385621876064</v>
      </c>
      <c r="L81" s="232">
        <v>0.88029406493419304</v>
      </c>
      <c r="M81" s="232">
        <v>0.86026003770015846</v>
      </c>
      <c r="N81" s="232">
        <v>0.86617292545877855</v>
      </c>
      <c r="O81" s="232">
        <v>0.85888938919799018</v>
      </c>
      <c r="P81" s="232">
        <v>0.84355693162451262</v>
      </c>
      <c r="Q81" s="232">
        <v>0.52267048715595821</v>
      </c>
      <c r="R81" s="232">
        <v>1.0277001333135369</v>
      </c>
      <c r="S81" s="232">
        <v>1.0963358765927791</v>
      </c>
      <c r="T81" s="232">
        <v>0.61131120906887093</v>
      </c>
      <c r="U81" s="232">
        <v>0.64393912769505579</v>
      </c>
      <c r="V81" s="232">
        <v>0.66462808026983178</v>
      </c>
      <c r="W81" s="232">
        <v>0.76513628660188471</v>
      </c>
      <c r="DA81" s="71" t="s">
        <v>415</v>
      </c>
    </row>
    <row r="82" spans="1:105" ht="12" customHeight="1" x14ac:dyDescent="0.3">
      <c r="A82" s="59" t="s">
        <v>160</v>
      </c>
      <c r="B82" s="232">
        <v>4.7873951564017334</v>
      </c>
      <c r="C82" s="232">
        <v>4.7896805342657363</v>
      </c>
      <c r="D82" s="232">
        <v>4.8142546194408826</v>
      </c>
      <c r="E82" s="232">
        <v>6.6590482718560304</v>
      </c>
      <c r="F82" s="232">
        <v>6.6380737415484843</v>
      </c>
      <c r="G82" s="232">
        <v>2.8658015406694051</v>
      </c>
      <c r="H82" s="232">
        <v>2.855247101326738</v>
      </c>
      <c r="I82" s="232">
        <v>3.8153616434222211</v>
      </c>
      <c r="J82" s="232">
        <v>1.8937277560997521</v>
      </c>
      <c r="K82" s="232">
        <v>0.96061404410720386</v>
      </c>
      <c r="L82" s="232">
        <v>0.95824836170476901</v>
      </c>
      <c r="M82" s="232">
        <v>0.93653516154197303</v>
      </c>
      <c r="N82" s="232">
        <v>0.94316607772417704</v>
      </c>
      <c r="O82" s="232">
        <v>0.93531796191291949</v>
      </c>
      <c r="P82" s="232">
        <v>0.91868538975284597</v>
      </c>
      <c r="Q82" s="232">
        <v>1.0209323161560351</v>
      </c>
      <c r="R82" s="232">
        <v>1.0740187268089709</v>
      </c>
      <c r="S82" s="232">
        <v>0.95151492866559828</v>
      </c>
      <c r="T82" s="232">
        <v>1.3722828368614399</v>
      </c>
      <c r="U82" s="232">
        <v>1.1478403504745029</v>
      </c>
      <c r="V82" s="232">
        <v>0.9696961590653308</v>
      </c>
      <c r="W82" s="232">
        <v>1.9339846607422051</v>
      </c>
      <c r="DA82" s="71" t="s">
        <v>416</v>
      </c>
    </row>
    <row r="83" spans="1:105" ht="12" customHeight="1" x14ac:dyDescent="0.3">
      <c r="A83" s="59" t="s">
        <v>162</v>
      </c>
      <c r="B83" s="232">
        <v>18.979505447434189</v>
      </c>
      <c r="C83" s="232">
        <v>20.473403210349179</v>
      </c>
      <c r="D83" s="232">
        <v>11.685805433753689</v>
      </c>
      <c r="E83" s="232">
        <v>17.687579391217749</v>
      </c>
      <c r="F83" s="232">
        <v>16.77060496494823</v>
      </c>
      <c r="G83" s="232">
        <v>17.84231515121326</v>
      </c>
      <c r="H83" s="232">
        <v>20.15603676046468</v>
      </c>
      <c r="I83" s="232">
        <v>22.418391731363052</v>
      </c>
      <c r="J83" s="232">
        <v>22.13626559207145</v>
      </c>
      <c r="K83" s="232">
        <v>10.940835174173101</v>
      </c>
      <c r="L83" s="232">
        <v>12.03172743305141</v>
      </c>
      <c r="M83" s="232">
        <v>14.08145789694683</v>
      </c>
      <c r="N83" s="232">
        <v>15.5417620075022</v>
      </c>
      <c r="O83" s="232">
        <v>16.607139495040439</v>
      </c>
      <c r="P83" s="232">
        <v>17.677059244102889</v>
      </c>
      <c r="Q83" s="232">
        <v>16.920538110265031</v>
      </c>
      <c r="R83" s="232">
        <v>18.277467552290378</v>
      </c>
      <c r="S83" s="232">
        <v>20.166112829641079</v>
      </c>
      <c r="T83" s="232">
        <v>20.94785125232838</v>
      </c>
      <c r="U83" s="232">
        <v>20.165448532241289</v>
      </c>
      <c r="V83" s="232">
        <v>19.646964464534211</v>
      </c>
      <c r="W83" s="232">
        <v>19.36398227767701</v>
      </c>
      <c r="DA83" s="71" t="s">
        <v>417</v>
      </c>
    </row>
    <row r="84" spans="1:105" ht="12" customHeight="1" x14ac:dyDescent="0.3">
      <c r="A84" s="60" t="s">
        <v>197</v>
      </c>
      <c r="B84" s="264">
        <v>5.7086066767598638</v>
      </c>
      <c r="C84" s="264">
        <v>6.1934118562829417</v>
      </c>
      <c r="D84" s="264">
        <v>4.1124744905327244</v>
      </c>
      <c r="E84" s="264">
        <v>5.2695473425915269</v>
      </c>
      <c r="F84" s="264">
        <v>5.3472233416227688</v>
      </c>
      <c r="G84" s="264">
        <v>4.8089797775510892</v>
      </c>
      <c r="H84" s="264">
        <v>5.8023757117332906</v>
      </c>
      <c r="I84" s="264">
        <v>7.338845884484118</v>
      </c>
      <c r="J84" s="264">
        <v>6.7019005769209024</v>
      </c>
      <c r="K84" s="264">
        <v>3.449631056856056</v>
      </c>
      <c r="L84" s="264">
        <v>3.763185668955952</v>
      </c>
      <c r="M84" s="264">
        <v>4.2026416061340397</v>
      </c>
      <c r="N84" s="264">
        <v>4.0106241046278672</v>
      </c>
      <c r="O84" s="264">
        <v>4.7763149079428384</v>
      </c>
      <c r="P84" s="264">
        <v>6.2398157014009437</v>
      </c>
      <c r="Q84" s="264">
        <v>6.4828886424511403</v>
      </c>
      <c r="R84" s="264">
        <v>6.1100410278882578</v>
      </c>
      <c r="S84" s="264">
        <v>6.6124878755358472</v>
      </c>
      <c r="T84" s="264">
        <v>7.00066622576563</v>
      </c>
      <c r="U84" s="264">
        <v>6.6428639814763706</v>
      </c>
      <c r="V84" s="264">
        <v>6.188436439453886</v>
      </c>
      <c r="W84" s="264">
        <v>6.4076282982775474</v>
      </c>
      <c r="DA84" s="72" t="s">
        <v>418</v>
      </c>
    </row>
    <row r="85" spans="1:105" ht="12" customHeight="1" x14ac:dyDescent="0.3">
      <c r="A85" s="64" t="s">
        <v>30</v>
      </c>
      <c r="B85" s="231">
        <v>0.20414169275555741</v>
      </c>
      <c r="C85" s="231">
        <v>0.20688361749366979</v>
      </c>
      <c r="D85" s="231">
        <v>0.17856407462413271</v>
      </c>
      <c r="E85" s="231">
        <v>0</v>
      </c>
      <c r="F85" s="231">
        <v>0</v>
      </c>
      <c r="G85" s="231">
        <v>0</v>
      </c>
      <c r="H85" s="231">
        <v>0</v>
      </c>
      <c r="I85" s="231">
        <v>0</v>
      </c>
      <c r="J85" s="231">
        <v>0</v>
      </c>
      <c r="K85" s="231">
        <v>0</v>
      </c>
      <c r="L85" s="231">
        <v>0</v>
      </c>
      <c r="M85" s="231">
        <v>0</v>
      </c>
      <c r="N85" s="231">
        <v>0</v>
      </c>
      <c r="O85" s="231">
        <v>0</v>
      </c>
      <c r="P85" s="231">
        <v>0</v>
      </c>
      <c r="Q85" s="231">
        <v>0</v>
      </c>
      <c r="R85" s="231">
        <v>0</v>
      </c>
      <c r="S85" s="231">
        <v>0</v>
      </c>
      <c r="T85" s="231">
        <v>0</v>
      </c>
      <c r="U85" s="231">
        <v>0</v>
      </c>
      <c r="V85" s="231">
        <v>0</v>
      </c>
      <c r="W85" s="231">
        <v>0</v>
      </c>
      <c r="DA85" s="73" t="s">
        <v>419</v>
      </c>
    </row>
    <row r="86" spans="1:105" ht="12" customHeight="1" x14ac:dyDescent="0.3">
      <c r="A86" s="64" t="s">
        <v>32</v>
      </c>
      <c r="B86" s="231">
        <v>0</v>
      </c>
      <c r="C86" s="231">
        <v>0</v>
      </c>
      <c r="D86" s="231">
        <v>0</v>
      </c>
      <c r="E86" s="231">
        <v>0</v>
      </c>
      <c r="F86" s="231">
        <v>0</v>
      </c>
      <c r="G86" s="231">
        <v>0</v>
      </c>
      <c r="H86" s="231">
        <v>0</v>
      </c>
      <c r="I86" s="231">
        <v>0</v>
      </c>
      <c r="J86" s="231">
        <v>0</v>
      </c>
      <c r="K86" s="231">
        <v>0</v>
      </c>
      <c r="L86" s="231">
        <v>0</v>
      </c>
      <c r="M86" s="231">
        <v>0</v>
      </c>
      <c r="N86" s="231">
        <v>0</v>
      </c>
      <c r="O86" s="231">
        <v>0</v>
      </c>
      <c r="P86" s="231">
        <v>0</v>
      </c>
      <c r="Q86" s="231">
        <v>0</v>
      </c>
      <c r="R86" s="231">
        <v>0</v>
      </c>
      <c r="S86" s="231">
        <v>0</v>
      </c>
      <c r="T86" s="231">
        <v>0</v>
      </c>
      <c r="U86" s="231">
        <v>0</v>
      </c>
      <c r="V86" s="231">
        <v>0</v>
      </c>
      <c r="W86" s="231">
        <v>0</v>
      </c>
      <c r="DA86" s="73" t="s">
        <v>420</v>
      </c>
    </row>
    <row r="87" spans="1:105" ht="12" customHeight="1" x14ac:dyDescent="0.3">
      <c r="A87" s="64" t="s">
        <v>33</v>
      </c>
      <c r="B87" s="231">
        <v>0.69463787050830017</v>
      </c>
      <c r="C87" s="231">
        <v>0.8582871939402944</v>
      </c>
      <c r="D87" s="231">
        <v>0.66097645739193533</v>
      </c>
      <c r="E87" s="231">
        <v>0.34766900567683418</v>
      </c>
      <c r="F87" s="231">
        <v>0.3649390921165872</v>
      </c>
      <c r="G87" s="231">
        <v>0.18955810306851881</v>
      </c>
      <c r="H87" s="231">
        <v>0.39850816258841237</v>
      </c>
      <c r="I87" s="231">
        <v>0.43657997775670693</v>
      </c>
      <c r="J87" s="231">
        <v>0.21613078134401709</v>
      </c>
      <c r="K87" s="231">
        <v>0.20342208633596451</v>
      </c>
      <c r="L87" s="231">
        <v>0.20665621434743811</v>
      </c>
      <c r="M87" s="231">
        <v>0.2186598015677286</v>
      </c>
      <c r="N87" s="231">
        <v>0.20021173362322781</v>
      </c>
      <c r="O87" s="231">
        <v>0.22293619201891629</v>
      </c>
      <c r="P87" s="231">
        <v>0.27077309178243603</v>
      </c>
      <c r="Q87" s="231">
        <v>0.1823664947184003</v>
      </c>
      <c r="R87" s="231">
        <v>0.30748538195815739</v>
      </c>
      <c r="S87" s="231">
        <v>0.3256810958155239</v>
      </c>
      <c r="T87" s="231">
        <v>0.18637906277772409</v>
      </c>
      <c r="U87" s="231">
        <v>0.19461489612031899</v>
      </c>
      <c r="V87" s="231">
        <v>0.19325518539096681</v>
      </c>
      <c r="W87" s="231">
        <v>0.2222059476007546</v>
      </c>
      <c r="DA87" s="73" t="s">
        <v>421</v>
      </c>
    </row>
    <row r="88" spans="1:105" ht="12" customHeight="1" x14ac:dyDescent="0.3">
      <c r="A88" s="64" t="s">
        <v>160</v>
      </c>
      <c r="B88" s="231">
        <v>0.94447585127234157</v>
      </c>
      <c r="C88" s="231">
        <v>0.93353746184729069</v>
      </c>
      <c r="D88" s="231">
        <v>0.89878341883589041</v>
      </c>
      <c r="E88" s="231">
        <v>1.323503664831311</v>
      </c>
      <c r="F88" s="231">
        <v>1.3892676608907559</v>
      </c>
      <c r="G88" s="231">
        <v>0.61868029157080484</v>
      </c>
      <c r="H88" s="231">
        <v>0.65035765265669521</v>
      </c>
      <c r="I88" s="231">
        <v>0.94997656641600781</v>
      </c>
      <c r="J88" s="231">
        <v>0.47039796829970559</v>
      </c>
      <c r="K88" s="231">
        <v>0.22142943164861609</v>
      </c>
      <c r="L88" s="231">
        <v>0.22495662156866389</v>
      </c>
      <c r="M88" s="231">
        <v>0.23804731547386501</v>
      </c>
      <c r="N88" s="231">
        <v>0.2180083329385526</v>
      </c>
      <c r="O88" s="231">
        <v>0.24277424704299519</v>
      </c>
      <c r="P88" s="231">
        <v>0.29488855349653781</v>
      </c>
      <c r="Q88" s="231">
        <v>0.35621649283319667</v>
      </c>
      <c r="R88" s="231">
        <v>0.32134379254995887</v>
      </c>
      <c r="S88" s="231">
        <v>0.28266011472298752</v>
      </c>
      <c r="T88" s="231">
        <v>0.41838720639486382</v>
      </c>
      <c r="U88" s="231">
        <v>0.34690675090657519</v>
      </c>
      <c r="V88" s="231">
        <v>0.28196041749695122</v>
      </c>
      <c r="W88" s="231">
        <v>0.56165535697452706</v>
      </c>
      <c r="DA88" s="73" t="s">
        <v>422</v>
      </c>
    </row>
    <row r="89" spans="1:105" ht="12" customHeight="1" x14ac:dyDescent="0.3">
      <c r="A89" s="64" t="s">
        <v>70</v>
      </c>
      <c r="B89" s="231">
        <v>0.1210009467450857</v>
      </c>
      <c r="C89" s="231">
        <v>0.1213293323947285</v>
      </c>
      <c r="D89" s="231">
        <v>0.1093769488801386</v>
      </c>
      <c r="E89" s="231">
        <v>0</v>
      </c>
      <c r="F89" s="231">
        <v>0</v>
      </c>
      <c r="G89" s="231">
        <v>0.1488735604552435</v>
      </c>
      <c r="H89" s="231">
        <v>0.16244219229307741</v>
      </c>
      <c r="I89" s="231">
        <v>0.37039467555641981</v>
      </c>
      <c r="J89" s="231">
        <v>0.18657971539529211</v>
      </c>
      <c r="K89" s="231">
        <v>0.1729047649458168</v>
      </c>
      <c r="L89" s="231">
        <v>0.1771183885239826</v>
      </c>
      <c r="M89" s="231">
        <v>0</v>
      </c>
      <c r="N89" s="231">
        <v>0</v>
      </c>
      <c r="O89" s="231">
        <v>0</v>
      </c>
      <c r="P89" s="231">
        <v>0</v>
      </c>
      <c r="Q89" s="231">
        <v>2.431239819097231E-2</v>
      </c>
      <c r="R89" s="231">
        <v>1.021781048476225E-2</v>
      </c>
      <c r="S89" s="231">
        <v>1.1214684789090049E-2</v>
      </c>
      <c r="T89" s="231">
        <v>9.2333525846744514E-3</v>
      </c>
      <c r="U89" s="231">
        <v>6.827336783008957E-3</v>
      </c>
      <c r="V89" s="231">
        <v>4.3518594794744281E-4</v>
      </c>
      <c r="W89" s="231">
        <v>2.0409820170820249E-4</v>
      </c>
      <c r="DA89" s="73" t="s">
        <v>423</v>
      </c>
    </row>
    <row r="90" spans="1:105" ht="12" customHeight="1" x14ac:dyDescent="0.3">
      <c r="A90" s="64" t="s">
        <v>34</v>
      </c>
      <c r="B90" s="231">
        <v>0</v>
      </c>
      <c r="C90" s="231">
        <v>0</v>
      </c>
      <c r="D90" s="231">
        <v>0</v>
      </c>
      <c r="E90" s="231">
        <v>0</v>
      </c>
      <c r="F90" s="231">
        <v>0</v>
      </c>
      <c r="G90" s="231">
        <v>0</v>
      </c>
      <c r="H90" s="231">
        <v>0</v>
      </c>
      <c r="I90" s="231">
        <v>0</v>
      </c>
      <c r="J90" s="231">
        <v>0</v>
      </c>
      <c r="K90" s="231">
        <v>0</v>
      </c>
      <c r="L90" s="231">
        <v>0</v>
      </c>
      <c r="M90" s="231">
        <v>0</v>
      </c>
      <c r="N90" s="231">
        <v>0</v>
      </c>
      <c r="O90" s="231">
        <v>0</v>
      </c>
      <c r="P90" s="231">
        <v>0</v>
      </c>
      <c r="Q90" s="231">
        <v>0</v>
      </c>
      <c r="R90" s="231">
        <v>0</v>
      </c>
      <c r="S90" s="231">
        <v>0</v>
      </c>
      <c r="T90" s="231">
        <v>0</v>
      </c>
      <c r="U90" s="231">
        <v>0</v>
      </c>
      <c r="V90" s="231">
        <v>0</v>
      </c>
      <c r="W90" s="231">
        <v>0</v>
      </c>
      <c r="DA90" s="73" t="s">
        <v>424</v>
      </c>
    </row>
    <row r="91" spans="1:105" ht="12" customHeight="1" x14ac:dyDescent="0.3">
      <c r="A91" s="64" t="s">
        <v>162</v>
      </c>
      <c r="B91" s="231">
        <v>3.7443503154785791</v>
      </c>
      <c r="C91" s="231">
        <v>3.9903890732653111</v>
      </c>
      <c r="D91" s="231">
        <v>2.1816478333295901</v>
      </c>
      <c r="E91" s="231">
        <v>3.5154537391191911</v>
      </c>
      <c r="F91" s="231">
        <v>3.5098825410067751</v>
      </c>
      <c r="G91" s="231">
        <v>3.8518678224565219</v>
      </c>
      <c r="H91" s="231">
        <v>4.5910677041951056</v>
      </c>
      <c r="I91" s="231">
        <v>5.5818946647549836</v>
      </c>
      <c r="J91" s="231">
        <v>5.498601542229598</v>
      </c>
      <c r="K91" s="231">
        <v>2.5219524212035909</v>
      </c>
      <c r="L91" s="231">
        <v>2.8245461856663749</v>
      </c>
      <c r="M91" s="231">
        <v>3.579207047397353</v>
      </c>
      <c r="N91" s="231">
        <v>3.592404038066086</v>
      </c>
      <c r="O91" s="231">
        <v>4.3106044688809266</v>
      </c>
      <c r="P91" s="231">
        <v>5.6741540561219699</v>
      </c>
      <c r="Q91" s="231">
        <v>5.9037946464296764</v>
      </c>
      <c r="R91" s="231">
        <v>5.4685738664093728</v>
      </c>
      <c r="S91" s="231">
        <v>5.9906109659644979</v>
      </c>
      <c r="T91" s="231">
        <v>6.3866666040083677</v>
      </c>
      <c r="U91" s="231">
        <v>6.094514997666467</v>
      </c>
      <c r="V91" s="231">
        <v>5.712785650618021</v>
      </c>
      <c r="W91" s="231">
        <v>5.623562895500557</v>
      </c>
      <c r="DA91" s="73" t="s">
        <v>425</v>
      </c>
    </row>
    <row r="92" spans="1:105" ht="12" customHeight="1" x14ac:dyDescent="0.3">
      <c r="A92" s="64" t="s">
        <v>36</v>
      </c>
      <c r="B92" s="231">
        <v>0</v>
      </c>
      <c r="C92" s="231">
        <v>0</v>
      </c>
      <c r="D92" s="231">
        <v>0</v>
      </c>
      <c r="E92" s="231">
        <v>0</v>
      </c>
      <c r="F92" s="231">
        <v>0</v>
      </c>
      <c r="G92" s="231">
        <v>0</v>
      </c>
      <c r="H92" s="231">
        <v>0</v>
      </c>
      <c r="I92" s="231">
        <v>0</v>
      </c>
      <c r="J92" s="231">
        <v>0</v>
      </c>
      <c r="K92" s="231">
        <v>0</v>
      </c>
      <c r="L92" s="231">
        <v>0</v>
      </c>
      <c r="M92" s="231">
        <v>0</v>
      </c>
      <c r="N92" s="231">
        <v>0</v>
      </c>
      <c r="O92" s="231">
        <v>0</v>
      </c>
      <c r="P92" s="231">
        <v>0</v>
      </c>
      <c r="Q92" s="231">
        <v>0</v>
      </c>
      <c r="R92" s="231">
        <v>0</v>
      </c>
      <c r="S92" s="231">
        <v>0</v>
      </c>
      <c r="T92" s="231">
        <v>0</v>
      </c>
      <c r="U92" s="231">
        <v>0</v>
      </c>
      <c r="V92" s="231">
        <v>0</v>
      </c>
      <c r="W92" s="231">
        <v>0</v>
      </c>
      <c r="DA92" s="73" t="s">
        <v>426</v>
      </c>
    </row>
    <row r="93" spans="1:105" ht="12" customHeight="1" x14ac:dyDescent="0.3">
      <c r="A93" s="64" t="s">
        <v>73</v>
      </c>
      <c r="B93" s="231">
        <v>0</v>
      </c>
      <c r="C93" s="231">
        <v>8.2985177341646801E-2</v>
      </c>
      <c r="D93" s="231">
        <v>8.3125757471035844E-2</v>
      </c>
      <c r="E93" s="231">
        <v>8.2920932964190258E-2</v>
      </c>
      <c r="F93" s="231">
        <v>8.3134047608650424E-2</v>
      </c>
      <c r="G93" s="231">
        <v>0</v>
      </c>
      <c r="H93" s="231">
        <v>0</v>
      </c>
      <c r="I93" s="231">
        <v>0</v>
      </c>
      <c r="J93" s="231">
        <v>0.33019056965228888</v>
      </c>
      <c r="K93" s="231">
        <v>0.3299223527220671</v>
      </c>
      <c r="L93" s="231">
        <v>0.3299082588494921</v>
      </c>
      <c r="M93" s="231">
        <v>0.1667274416950926</v>
      </c>
      <c r="N93" s="231">
        <v>0</v>
      </c>
      <c r="O93" s="231">
        <v>0</v>
      </c>
      <c r="P93" s="231">
        <v>0</v>
      </c>
      <c r="Q93" s="231">
        <v>1.6198610278894628E-2</v>
      </c>
      <c r="R93" s="231">
        <v>2.420176486006577E-3</v>
      </c>
      <c r="S93" s="231">
        <v>2.321014243747629E-3</v>
      </c>
      <c r="T93" s="231">
        <v>0</v>
      </c>
      <c r="U93" s="231">
        <v>0</v>
      </c>
      <c r="V93" s="231">
        <v>0</v>
      </c>
      <c r="W93" s="231">
        <v>0</v>
      </c>
      <c r="DA93" s="73" t="s">
        <v>427</v>
      </c>
    </row>
    <row r="94" spans="1:105" ht="12" customHeight="1" x14ac:dyDescent="0.3">
      <c r="A94" s="64" t="s">
        <v>79</v>
      </c>
      <c r="B94" s="231">
        <v>0</v>
      </c>
      <c r="C94" s="231">
        <v>0</v>
      </c>
      <c r="D94" s="231">
        <v>0</v>
      </c>
      <c r="E94" s="231">
        <v>0</v>
      </c>
      <c r="F94" s="231">
        <v>0</v>
      </c>
      <c r="G94" s="231">
        <v>0</v>
      </c>
      <c r="H94" s="231">
        <v>0</v>
      </c>
      <c r="I94" s="231">
        <v>0</v>
      </c>
      <c r="J94" s="231">
        <v>0</v>
      </c>
      <c r="K94" s="231">
        <v>0</v>
      </c>
      <c r="L94" s="231">
        <v>0</v>
      </c>
      <c r="M94" s="231">
        <v>0</v>
      </c>
      <c r="N94" s="231">
        <v>0</v>
      </c>
      <c r="O94" s="231">
        <v>0</v>
      </c>
      <c r="P94" s="231">
        <v>0</v>
      </c>
      <c r="Q94" s="231">
        <v>0</v>
      </c>
      <c r="R94" s="231">
        <v>0</v>
      </c>
      <c r="S94" s="231">
        <v>0</v>
      </c>
      <c r="T94" s="231">
        <v>0</v>
      </c>
      <c r="U94" s="231">
        <v>0</v>
      </c>
      <c r="V94" s="231">
        <v>0</v>
      </c>
      <c r="W94" s="231">
        <v>0</v>
      </c>
      <c r="DA94" s="73" t="s">
        <v>428</v>
      </c>
    </row>
    <row r="95" spans="1:105" ht="12" customHeight="1" x14ac:dyDescent="0.3">
      <c r="A95" s="101" t="s">
        <v>209</v>
      </c>
      <c r="B95" s="280">
        <v>0</v>
      </c>
      <c r="C95" s="280">
        <v>0</v>
      </c>
      <c r="D95" s="280">
        <v>0</v>
      </c>
      <c r="E95" s="280">
        <v>0</v>
      </c>
      <c r="F95" s="280">
        <v>0</v>
      </c>
      <c r="G95" s="280">
        <v>0</v>
      </c>
      <c r="H95" s="280">
        <v>0</v>
      </c>
      <c r="I95" s="280">
        <v>0</v>
      </c>
      <c r="J95" s="280">
        <v>0</v>
      </c>
      <c r="K95" s="280">
        <v>0</v>
      </c>
      <c r="L95" s="280">
        <v>0</v>
      </c>
      <c r="M95" s="280">
        <v>0</v>
      </c>
      <c r="N95" s="280">
        <v>0</v>
      </c>
      <c r="O95" s="280">
        <v>0</v>
      </c>
      <c r="P95" s="280">
        <v>0</v>
      </c>
      <c r="Q95" s="280">
        <v>0</v>
      </c>
      <c r="R95" s="280">
        <v>0</v>
      </c>
      <c r="S95" s="280">
        <v>0</v>
      </c>
      <c r="T95" s="280">
        <v>0</v>
      </c>
      <c r="U95" s="280">
        <v>0</v>
      </c>
      <c r="V95" s="280">
        <v>0</v>
      </c>
      <c r="W95" s="280">
        <v>0</v>
      </c>
      <c r="DA95" s="102" t="s">
        <v>429</v>
      </c>
    </row>
    <row r="96" spans="1:105" ht="12" customHeight="1" x14ac:dyDescent="0.3">
      <c r="A96" s="100" t="s">
        <v>106</v>
      </c>
      <c r="B96" s="281">
        <v>40.725999999999999</v>
      </c>
      <c r="C96" s="281">
        <v>46.932000000000002</v>
      </c>
      <c r="D96" s="281">
        <v>0</v>
      </c>
      <c r="E96" s="281">
        <v>0</v>
      </c>
      <c r="F96" s="281">
        <v>0</v>
      </c>
      <c r="G96" s="281">
        <v>16.175999999999998</v>
      </c>
      <c r="H96" s="281">
        <v>0</v>
      </c>
      <c r="I96" s="281">
        <v>0</v>
      </c>
      <c r="J96" s="281">
        <v>0</v>
      </c>
      <c r="K96" s="281">
        <v>0</v>
      </c>
      <c r="L96" s="281">
        <v>0</v>
      </c>
      <c r="M96" s="281">
        <v>0</v>
      </c>
      <c r="N96" s="281">
        <v>0</v>
      </c>
      <c r="O96" s="281">
        <v>0</v>
      </c>
      <c r="P96" s="281">
        <v>0</v>
      </c>
      <c r="Q96" s="281">
        <v>0</v>
      </c>
      <c r="R96" s="281">
        <v>0</v>
      </c>
      <c r="S96" s="281">
        <v>0</v>
      </c>
      <c r="T96" s="281">
        <v>0</v>
      </c>
      <c r="U96" s="281">
        <v>0</v>
      </c>
      <c r="V96" s="281">
        <v>0</v>
      </c>
      <c r="W96" s="281">
        <v>0</v>
      </c>
      <c r="DA96" s="105" t="s">
        <v>430</v>
      </c>
    </row>
    <row r="98" spans="1:105" ht="15" customHeight="1" x14ac:dyDescent="0.3">
      <c r="A98" s="32" t="s">
        <v>431</v>
      </c>
      <c r="B98" s="259"/>
      <c r="C98" s="259"/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  <c r="W98" s="259"/>
      <c r="DA98" s="88"/>
    </row>
    <row r="100" spans="1:105" ht="12" customHeight="1" x14ac:dyDescent="0.3">
      <c r="A100" s="35" t="s">
        <v>41</v>
      </c>
      <c r="B100" s="234">
        <f t="shared" ref="B100:W100" si="4">SUM(B$101:B$105,B$109:B$110,B$112:B$114,B$107,B$106,B115)</f>
        <v>0</v>
      </c>
      <c r="C100" s="234">
        <f t="shared" si="4"/>
        <v>0</v>
      </c>
      <c r="D100" s="234">
        <f t="shared" si="4"/>
        <v>0</v>
      </c>
      <c r="E100" s="234">
        <f t="shared" si="4"/>
        <v>0</v>
      </c>
      <c r="F100" s="234">
        <f t="shared" si="4"/>
        <v>0</v>
      </c>
      <c r="G100" s="234">
        <f t="shared" si="4"/>
        <v>0</v>
      </c>
      <c r="H100" s="234">
        <f t="shared" si="4"/>
        <v>0</v>
      </c>
      <c r="I100" s="234">
        <f t="shared" si="4"/>
        <v>0</v>
      </c>
      <c r="J100" s="234">
        <f t="shared" si="4"/>
        <v>0</v>
      </c>
      <c r="K100" s="234">
        <f t="shared" si="4"/>
        <v>0</v>
      </c>
      <c r="L100" s="234">
        <f t="shared" si="4"/>
        <v>0</v>
      </c>
      <c r="M100" s="234">
        <f t="shared" si="4"/>
        <v>0</v>
      </c>
      <c r="N100" s="234">
        <f t="shared" si="4"/>
        <v>0</v>
      </c>
      <c r="O100" s="234">
        <f t="shared" si="4"/>
        <v>0</v>
      </c>
      <c r="P100" s="234">
        <f t="shared" si="4"/>
        <v>0</v>
      </c>
      <c r="Q100" s="234">
        <f t="shared" si="4"/>
        <v>0</v>
      </c>
      <c r="R100" s="234">
        <f t="shared" si="4"/>
        <v>0</v>
      </c>
      <c r="S100" s="234">
        <f t="shared" si="4"/>
        <v>0</v>
      </c>
      <c r="T100" s="234">
        <f t="shared" si="4"/>
        <v>0</v>
      </c>
      <c r="U100" s="234">
        <f t="shared" si="4"/>
        <v>0</v>
      </c>
      <c r="V100" s="234">
        <f t="shared" si="4"/>
        <v>0</v>
      </c>
      <c r="W100" s="234">
        <f t="shared" si="4"/>
        <v>0</v>
      </c>
      <c r="DA100" s="95"/>
    </row>
    <row r="101" spans="1:105" ht="12" customHeight="1" x14ac:dyDescent="0.3">
      <c r="A101" s="55" t="s">
        <v>92</v>
      </c>
      <c r="B101" s="268">
        <f t="shared" ref="B101:W101" si="5">IF(B$6=0,0,B$6/B$5)</f>
        <v>0</v>
      </c>
      <c r="C101" s="268">
        <f t="shared" si="5"/>
        <v>0</v>
      </c>
      <c r="D101" s="268">
        <f t="shared" si="5"/>
        <v>0</v>
      </c>
      <c r="E101" s="268">
        <f t="shared" si="5"/>
        <v>0</v>
      </c>
      <c r="F101" s="268">
        <f t="shared" si="5"/>
        <v>0</v>
      </c>
      <c r="G101" s="268">
        <f t="shared" si="5"/>
        <v>0</v>
      </c>
      <c r="H101" s="268">
        <f t="shared" si="5"/>
        <v>0</v>
      </c>
      <c r="I101" s="268">
        <f t="shared" si="5"/>
        <v>0</v>
      </c>
      <c r="J101" s="268">
        <f t="shared" si="5"/>
        <v>0</v>
      </c>
      <c r="K101" s="268">
        <f t="shared" si="5"/>
        <v>0</v>
      </c>
      <c r="L101" s="268">
        <f t="shared" si="5"/>
        <v>0</v>
      </c>
      <c r="M101" s="268">
        <f t="shared" si="5"/>
        <v>0</v>
      </c>
      <c r="N101" s="268">
        <f t="shared" si="5"/>
        <v>0</v>
      </c>
      <c r="O101" s="268">
        <f t="shared" si="5"/>
        <v>0</v>
      </c>
      <c r="P101" s="268">
        <f t="shared" si="5"/>
        <v>0</v>
      </c>
      <c r="Q101" s="268">
        <f t="shared" si="5"/>
        <v>0</v>
      </c>
      <c r="R101" s="268">
        <f t="shared" si="5"/>
        <v>0</v>
      </c>
      <c r="S101" s="268">
        <f t="shared" si="5"/>
        <v>0</v>
      </c>
      <c r="T101" s="268">
        <f t="shared" si="5"/>
        <v>0</v>
      </c>
      <c r="U101" s="268">
        <f t="shared" si="5"/>
        <v>0</v>
      </c>
      <c r="V101" s="268">
        <f t="shared" si="5"/>
        <v>0</v>
      </c>
      <c r="W101" s="268">
        <f t="shared" si="5"/>
        <v>0</v>
      </c>
      <c r="DA101" s="76"/>
    </row>
    <row r="102" spans="1:105" ht="12" customHeight="1" x14ac:dyDescent="0.3">
      <c r="A102" s="202" t="s">
        <v>93</v>
      </c>
      <c r="B102" s="269">
        <f t="shared" ref="B102:W102" si="6">IF(B$7=0,0,B$7/B$5)</f>
        <v>0</v>
      </c>
      <c r="C102" s="269">
        <f t="shared" si="6"/>
        <v>0</v>
      </c>
      <c r="D102" s="269">
        <f t="shared" si="6"/>
        <v>0</v>
      </c>
      <c r="E102" s="269">
        <f t="shared" si="6"/>
        <v>0</v>
      </c>
      <c r="F102" s="269">
        <f t="shared" si="6"/>
        <v>0</v>
      </c>
      <c r="G102" s="269">
        <f t="shared" si="6"/>
        <v>0</v>
      </c>
      <c r="H102" s="269">
        <f t="shared" si="6"/>
        <v>0</v>
      </c>
      <c r="I102" s="269">
        <f t="shared" si="6"/>
        <v>0</v>
      </c>
      <c r="J102" s="269">
        <f t="shared" si="6"/>
        <v>0</v>
      </c>
      <c r="K102" s="269">
        <f t="shared" si="6"/>
        <v>0</v>
      </c>
      <c r="L102" s="269">
        <f t="shared" si="6"/>
        <v>0</v>
      </c>
      <c r="M102" s="269">
        <f t="shared" si="6"/>
        <v>0</v>
      </c>
      <c r="N102" s="269">
        <f t="shared" si="6"/>
        <v>0</v>
      </c>
      <c r="O102" s="269">
        <f t="shared" si="6"/>
        <v>0</v>
      </c>
      <c r="P102" s="269">
        <f t="shared" si="6"/>
        <v>0</v>
      </c>
      <c r="Q102" s="269">
        <f t="shared" si="6"/>
        <v>0</v>
      </c>
      <c r="R102" s="269">
        <f t="shared" si="6"/>
        <v>0</v>
      </c>
      <c r="S102" s="269">
        <f t="shared" si="6"/>
        <v>0</v>
      </c>
      <c r="T102" s="269">
        <f t="shared" si="6"/>
        <v>0</v>
      </c>
      <c r="U102" s="269">
        <f t="shared" si="6"/>
        <v>0</v>
      </c>
      <c r="V102" s="269">
        <f t="shared" si="6"/>
        <v>0</v>
      </c>
      <c r="W102" s="269">
        <f t="shared" si="6"/>
        <v>0</v>
      </c>
      <c r="DA102" s="77"/>
    </row>
    <row r="103" spans="1:105" ht="12" customHeight="1" x14ac:dyDescent="0.3">
      <c r="A103" s="202" t="s">
        <v>94</v>
      </c>
      <c r="B103" s="269">
        <f t="shared" ref="B103:W103" si="7">IF(B$8=0,0,B$8/B$5)</f>
        <v>0</v>
      </c>
      <c r="C103" s="269">
        <f t="shared" si="7"/>
        <v>0</v>
      </c>
      <c r="D103" s="269">
        <f t="shared" si="7"/>
        <v>0</v>
      </c>
      <c r="E103" s="269">
        <f t="shared" si="7"/>
        <v>0</v>
      </c>
      <c r="F103" s="269">
        <f t="shared" si="7"/>
        <v>0</v>
      </c>
      <c r="G103" s="269">
        <f t="shared" si="7"/>
        <v>0</v>
      </c>
      <c r="H103" s="269">
        <f t="shared" si="7"/>
        <v>0</v>
      </c>
      <c r="I103" s="269">
        <f t="shared" si="7"/>
        <v>0</v>
      </c>
      <c r="J103" s="269">
        <f t="shared" si="7"/>
        <v>0</v>
      </c>
      <c r="K103" s="269">
        <f t="shared" si="7"/>
        <v>0</v>
      </c>
      <c r="L103" s="269">
        <f t="shared" si="7"/>
        <v>0</v>
      </c>
      <c r="M103" s="269">
        <f t="shared" si="7"/>
        <v>0</v>
      </c>
      <c r="N103" s="269">
        <f t="shared" si="7"/>
        <v>0</v>
      </c>
      <c r="O103" s="269">
        <f t="shared" si="7"/>
        <v>0</v>
      </c>
      <c r="P103" s="269">
        <f t="shared" si="7"/>
        <v>0</v>
      </c>
      <c r="Q103" s="269">
        <f t="shared" si="7"/>
        <v>0</v>
      </c>
      <c r="R103" s="269">
        <f t="shared" si="7"/>
        <v>0</v>
      </c>
      <c r="S103" s="269">
        <f t="shared" si="7"/>
        <v>0</v>
      </c>
      <c r="T103" s="269">
        <f t="shared" si="7"/>
        <v>0</v>
      </c>
      <c r="U103" s="269">
        <f t="shared" si="7"/>
        <v>0</v>
      </c>
      <c r="V103" s="269">
        <f t="shared" si="7"/>
        <v>0</v>
      </c>
      <c r="W103" s="269">
        <f t="shared" si="7"/>
        <v>0</v>
      </c>
      <c r="DA103" s="77"/>
    </row>
    <row r="104" spans="1:105" ht="12" customHeight="1" x14ac:dyDescent="0.3">
      <c r="A104" s="202" t="s">
        <v>95</v>
      </c>
      <c r="B104" s="269">
        <f t="shared" ref="B104:W104" si="8">IF(B$9=0,0,B$9/B$5)</f>
        <v>0</v>
      </c>
      <c r="C104" s="269">
        <f t="shared" si="8"/>
        <v>0</v>
      </c>
      <c r="D104" s="269">
        <f t="shared" si="8"/>
        <v>0</v>
      </c>
      <c r="E104" s="269">
        <f t="shared" si="8"/>
        <v>0</v>
      </c>
      <c r="F104" s="269">
        <f t="shared" si="8"/>
        <v>0</v>
      </c>
      <c r="G104" s="269">
        <f t="shared" si="8"/>
        <v>0</v>
      </c>
      <c r="H104" s="269">
        <f t="shared" si="8"/>
        <v>0</v>
      </c>
      <c r="I104" s="269">
        <f t="shared" si="8"/>
        <v>0</v>
      </c>
      <c r="J104" s="269">
        <f t="shared" si="8"/>
        <v>0</v>
      </c>
      <c r="K104" s="269">
        <f t="shared" si="8"/>
        <v>0</v>
      </c>
      <c r="L104" s="269">
        <f t="shared" si="8"/>
        <v>0</v>
      </c>
      <c r="M104" s="269">
        <f t="shared" si="8"/>
        <v>0</v>
      </c>
      <c r="N104" s="269">
        <f t="shared" si="8"/>
        <v>0</v>
      </c>
      <c r="O104" s="269">
        <f t="shared" si="8"/>
        <v>0</v>
      </c>
      <c r="P104" s="269">
        <f t="shared" si="8"/>
        <v>0</v>
      </c>
      <c r="Q104" s="269">
        <f t="shared" si="8"/>
        <v>0</v>
      </c>
      <c r="R104" s="269">
        <f t="shared" si="8"/>
        <v>0</v>
      </c>
      <c r="S104" s="269">
        <f t="shared" si="8"/>
        <v>0</v>
      </c>
      <c r="T104" s="269">
        <f t="shared" si="8"/>
        <v>0</v>
      </c>
      <c r="U104" s="269">
        <f t="shared" si="8"/>
        <v>0</v>
      </c>
      <c r="V104" s="269">
        <f t="shared" si="8"/>
        <v>0</v>
      </c>
      <c r="W104" s="269">
        <f t="shared" si="8"/>
        <v>0</v>
      </c>
      <c r="DA104" s="77"/>
    </row>
    <row r="105" spans="1:105" ht="12" customHeight="1" x14ac:dyDescent="0.3">
      <c r="A105" s="56" t="s">
        <v>96</v>
      </c>
      <c r="B105" s="270">
        <f t="shared" ref="B105:W105" si="9">IF(B$10=0,0,B$10/B$5)</f>
        <v>0</v>
      </c>
      <c r="C105" s="270">
        <f t="shared" si="9"/>
        <v>0</v>
      </c>
      <c r="D105" s="270">
        <f t="shared" si="9"/>
        <v>0</v>
      </c>
      <c r="E105" s="270">
        <f t="shared" si="9"/>
        <v>0</v>
      </c>
      <c r="F105" s="270">
        <f t="shared" si="9"/>
        <v>0</v>
      </c>
      <c r="G105" s="270">
        <f t="shared" si="9"/>
        <v>0</v>
      </c>
      <c r="H105" s="270">
        <f t="shared" si="9"/>
        <v>0</v>
      </c>
      <c r="I105" s="270">
        <f t="shared" si="9"/>
        <v>0</v>
      </c>
      <c r="J105" s="270">
        <f t="shared" si="9"/>
        <v>0</v>
      </c>
      <c r="K105" s="270">
        <f t="shared" si="9"/>
        <v>0</v>
      </c>
      <c r="L105" s="270">
        <f t="shared" si="9"/>
        <v>0</v>
      </c>
      <c r="M105" s="270">
        <f t="shared" si="9"/>
        <v>0</v>
      </c>
      <c r="N105" s="270">
        <f t="shared" si="9"/>
        <v>0</v>
      </c>
      <c r="O105" s="270">
        <f t="shared" si="9"/>
        <v>0</v>
      </c>
      <c r="P105" s="270">
        <f t="shared" si="9"/>
        <v>0</v>
      </c>
      <c r="Q105" s="270">
        <f t="shared" si="9"/>
        <v>0</v>
      </c>
      <c r="R105" s="270">
        <f t="shared" si="9"/>
        <v>0</v>
      </c>
      <c r="S105" s="270">
        <f t="shared" si="9"/>
        <v>0</v>
      </c>
      <c r="T105" s="270">
        <f t="shared" si="9"/>
        <v>0</v>
      </c>
      <c r="U105" s="270">
        <f t="shared" si="9"/>
        <v>0</v>
      </c>
      <c r="V105" s="270">
        <f t="shared" si="9"/>
        <v>0</v>
      </c>
      <c r="W105" s="270">
        <f t="shared" si="9"/>
        <v>0</v>
      </c>
      <c r="DA105" s="78"/>
    </row>
    <row r="106" spans="1:105" ht="12" customHeight="1" x14ac:dyDescent="0.3">
      <c r="A106" s="203" t="s">
        <v>167</v>
      </c>
      <c r="B106" s="271">
        <f t="shared" ref="B106:W106" si="10">IF(B$16=0,0,B$16/B$5)</f>
        <v>0</v>
      </c>
      <c r="C106" s="271">
        <f t="shared" si="10"/>
        <v>0</v>
      </c>
      <c r="D106" s="271">
        <f t="shared" si="10"/>
        <v>0</v>
      </c>
      <c r="E106" s="271">
        <f t="shared" si="10"/>
        <v>0</v>
      </c>
      <c r="F106" s="271">
        <f t="shared" si="10"/>
        <v>0</v>
      </c>
      <c r="G106" s="271">
        <f t="shared" si="10"/>
        <v>0</v>
      </c>
      <c r="H106" s="271">
        <f t="shared" si="10"/>
        <v>0</v>
      </c>
      <c r="I106" s="271">
        <f t="shared" si="10"/>
        <v>0</v>
      </c>
      <c r="J106" s="271">
        <f t="shared" si="10"/>
        <v>0</v>
      </c>
      <c r="K106" s="271">
        <f t="shared" si="10"/>
        <v>0</v>
      </c>
      <c r="L106" s="271">
        <f t="shared" si="10"/>
        <v>0</v>
      </c>
      <c r="M106" s="271">
        <f t="shared" si="10"/>
        <v>0</v>
      </c>
      <c r="N106" s="271">
        <f t="shared" si="10"/>
        <v>0</v>
      </c>
      <c r="O106" s="271">
        <f t="shared" si="10"/>
        <v>0</v>
      </c>
      <c r="P106" s="271">
        <f t="shared" si="10"/>
        <v>0</v>
      </c>
      <c r="Q106" s="271">
        <f t="shared" si="10"/>
        <v>0</v>
      </c>
      <c r="R106" s="271">
        <f t="shared" si="10"/>
        <v>0</v>
      </c>
      <c r="S106" s="271">
        <f t="shared" si="10"/>
        <v>0</v>
      </c>
      <c r="T106" s="271">
        <f t="shared" si="10"/>
        <v>0</v>
      </c>
      <c r="U106" s="271">
        <f t="shared" si="10"/>
        <v>0</v>
      </c>
      <c r="V106" s="271">
        <f t="shared" si="10"/>
        <v>0</v>
      </c>
      <c r="W106" s="271">
        <f t="shared" si="10"/>
        <v>0</v>
      </c>
      <c r="DA106" s="79"/>
    </row>
    <row r="107" spans="1:105" ht="12" customHeight="1" x14ac:dyDescent="0.3">
      <c r="A107" s="203" t="s">
        <v>174</v>
      </c>
      <c r="B107" s="271">
        <f t="shared" ref="B107:W107" si="11">IF(B$22=0,0,B$22/B$5)</f>
        <v>0</v>
      </c>
      <c r="C107" s="271">
        <f t="shared" si="11"/>
        <v>0</v>
      </c>
      <c r="D107" s="271">
        <f t="shared" si="11"/>
        <v>0</v>
      </c>
      <c r="E107" s="271">
        <f t="shared" si="11"/>
        <v>0</v>
      </c>
      <c r="F107" s="271">
        <f t="shared" si="11"/>
        <v>0</v>
      </c>
      <c r="G107" s="271">
        <f t="shared" si="11"/>
        <v>0</v>
      </c>
      <c r="H107" s="271">
        <f t="shared" si="11"/>
        <v>0</v>
      </c>
      <c r="I107" s="271">
        <f t="shared" si="11"/>
        <v>0</v>
      </c>
      <c r="J107" s="271">
        <f t="shared" si="11"/>
        <v>0</v>
      </c>
      <c r="K107" s="271">
        <f t="shared" si="11"/>
        <v>0</v>
      </c>
      <c r="L107" s="271">
        <f t="shared" si="11"/>
        <v>0</v>
      </c>
      <c r="M107" s="271">
        <f t="shared" si="11"/>
        <v>0</v>
      </c>
      <c r="N107" s="271">
        <f t="shared" si="11"/>
        <v>0</v>
      </c>
      <c r="O107" s="271">
        <f t="shared" si="11"/>
        <v>0</v>
      </c>
      <c r="P107" s="271">
        <f t="shared" si="11"/>
        <v>0</v>
      </c>
      <c r="Q107" s="271">
        <f t="shared" si="11"/>
        <v>0</v>
      </c>
      <c r="R107" s="271">
        <f t="shared" si="11"/>
        <v>0</v>
      </c>
      <c r="S107" s="271">
        <f t="shared" si="11"/>
        <v>0</v>
      </c>
      <c r="T107" s="271">
        <f t="shared" si="11"/>
        <v>0</v>
      </c>
      <c r="U107" s="271">
        <f t="shared" si="11"/>
        <v>0</v>
      </c>
      <c r="V107" s="271">
        <f t="shared" si="11"/>
        <v>0</v>
      </c>
      <c r="W107" s="271">
        <f t="shared" si="11"/>
        <v>0</v>
      </c>
      <c r="DA107" s="79"/>
    </row>
    <row r="108" spans="1:105" ht="12" customHeight="1" x14ac:dyDescent="0.3">
      <c r="A108" s="203" t="s">
        <v>181</v>
      </c>
      <c r="B108" s="271">
        <f t="shared" ref="B108:W108" si="12">IF(B$28=0,0,B$28/B$5)</f>
        <v>0</v>
      </c>
      <c r="C108" s="271">
        <f t="shared" si="12"/>
        <v>0</v>
      </c>
      <c r="D108" s="271">
        <f t="shared" si="12"/>
        <v>0</v>
      </c>
      <c r="E108" s="271">
        <f t="shared" si="12"/>
        <v>0</v>
      </c>
      <c r="F108" s="271">
        <f t="shared" si="12"/>
        <v>0</v>
      </c>
      <c r="G108" s="271">
        <f t="shared" si="12"/>
        <v>0</v>
      </c>
      <c r="H108" s="271">
        <f t="shared" si="12"/>
        <v>0</v>
      </c>
      <c r="I108" s="271">
        <f t="shared" si="12"/>
        <v>0</v>
      </c>
      <c r="J108" s="271">
        <f t="shared" si="12"/>
        <v>0</v>
      </c>
      <c r="K108" s="271">
        <f t="shared" si="12"/>
        <v>0</v>
      </c>
      <c r="L108" s="271">
        <f t="shared" si="12"/>
        <v>0</v>
      </c>
      <c r="M108" s="271">
        <f t="shared" si="12"/>
        <v>0</v>
      </c>
      <c r="N108" s="271">
        <f t="shared" si="12"/>
        <v>0</v>
      </c>
      <c r="O108" s="271">
        <f t="shared" si="12"/>
        <v>0</v>
      </c>
      <c r="P108" s="271">
        <f t="shared" si="12"/>
        <v>0</v>
      </c>
      <c r="Q108" s="271">
        <f t="shared" si="12"/>
        <v>0</v>
      </c>
      <c r="R108" s="271">
        <f t="shared" si="12"/>
        <v>0</v>
      </c>
      <c r="S108" s="271">
        <f t="shared" si="12"/>
        <v>0</v>
      </c>
      <c r="T108" s="271">
        <f t="shared" si="12"/>
        <v>0</v>
      </c>
      <c r="U108" s="271">
        <f t="shared" si="12"/>
        <v>0</v>
      </c>
      <c r="V108" s="271">
        <f t="shared" si="12"/>
        <v>0</v>
      </c>
      <c r="W108" s="271">
        <f t="shared" si="12"/>
        <v>0</v>
      </c>
      <c r="DA108" s="79"/>
    </row>
    <row r="109" spans="1:105" ht="12" customHeight="1" x14ac:dyDescent="0.3">
      <c r="A109" s="62" t="s">
        <v>183</v>
      </c>
      <c r="B109" s="272">
        <f t="shared" ref="B109:W109" si="13">IF(B$29=0,0,B$29/B$5)</f>
        <v>0</v>
      </c>
      <c r="C109" s="272">
        <f t="shared" si="13"/>
        <v>0</v>
      </c>
      <c r="D109" s="272">
        <f t="shared" si="13"/>
        <v>0</v>
      </c>
      <c r="E109" s="272">
        <f t="shared" si="13"/>
        <v>0</v>
      </c>
      <c r="F109" s="272">
        <f t="shared" si="13"/>
        <v>0</v>
      </c>
      <c r="G109" s="272">
        <f t="shared" si="13"/>
        <v>0</v>
      </c>
      <c r="H109" s="272">
        <f t="shared" si="13"/>
        <v>0</v>
      </c>
      <c r="I109" s="272">
        <f t="shared" si="13"/>
        <v>0</v>
      </c>
      <c r="J109" s="272">
        <f t="shared" si="13"/>
        <v>0</v>
      </c>
      <c r="K109" s="272">
        <f t="shared" si="13"/>
        <v>0</v>
      </c>
      <c r="L109" s="272">
        <f t="shared" si="13"/>
        <v>0</v>
      </c>
      <c r="M109" s="272">
        <f t="shared" si="13"/>
        <v>0</v>
      </c>
      <c r="N109" s="272">
        <f t="shared" si="13"/>
        <v>0</v>
      </c>
      <c r="O109" s="272">
        <f t="shared" si="13"/>
        <v>0</v>
      </c>
      <c r="P109" s="272">
        <f t="shared" si="13"/>
        <v>0</v>
      </c>
      <c r="Q109" s="272">
        <f t="shared" si="13"/>
        <v>0</v>
      </c>
      <c r="R109" s="272">
        <f t="shared" si="13"/>
        <v>0</v>
      </c>
      <c r="S109" s="272">
        <f t="shared" si="13"/>
        <v>0</v>
      </c>
      <c r="T109" s="272">
        <f t="shared" si="13"/>
        <v>0</v>
      </c>
      <c r="U109" s="272">
        <f t="shared" si="13"/>
        <v>0</v>
      </c>
      <c r="V109" s="272">
        <f t="shared" si="13"/>
        <v>0</v>
      </c>
      <c r="W109" s="272">
        <f t="shared" si="13"/>
        <v>0</v>
      </c>
      <c r="DA109" s="80"/>
    </row>
    <row r="110" spans="1:105" ht="12" customHeight="1" x14ac:dyDescent="0.3">
      <c r="A110" s="62" t="s">
        <v>189</v>
      </c>
      <c r="B110" s="272">
        <f t="shared" ref="B110:W110" si="14">IF(B$34=0,0,B$34/B$5)</f>
        <v>0</v>
      </c>
      <c r="C110" s="272">
        <f t="shared" si="14"/>
        <v>0</v>
      </c>
      <c r="D110" s="272">
        <f t="shared" si="14"/>
        <v>0</v>
      </c>
      <c r="E110" s="272">
        <f t="shared" si="14"/>
        <v>0</v>
      </c>
      <c r="F110" s="272">
        <f t="shared" si="14"/>
        <v>0</v>
      </c>
      <c r="G110" s="272">
        <f t="shared" si="14"/>
        <v>0</v>
      </c>
      <c r="H110" s="272">
        <f t="shared" si="14"/>
        <v>0</v>
      </c>
      <c r="I110" s="272">
        <f t="shared" si="14"/>
        <v>0</v>
      </c>
      <c r="J110" s="272">
        <f t="shared" si="14"/>
        <v>0</v>
      </c>
      <c r="K110" s="272">
        <f t="shared" si="14"/>
        <v>0</v>
      </c>
      <c r="L110" s="272">
        <f t="shared" si="14"/>
        <v>0</v>
      </c>
      <c r="M110" s="272">
        <f t="shared" si="14"/>
        <v>0</v>
      </c>
      <c r="N110" s="272">
        <f t="shared" si="14"/>
        <v>0</v>
      </c>
      <c r="O110" s="272">
        <f t="shared" si="14"/>
        <v>0</v>
      </c>
      <c r="P110" s="272">
        <f t="shared" si="14"/>
        <v>0</v>
      </c>
      <c r="Q110" s="272">
        <f t="shared" si="14"/>
        <v>0</v>
      </c>
      <c r="R110" s="272">
        <f t="shared" si="14"/>
        <v>0</v>
      </c>
      <c r="S110" s="272">
        <f t="shared" si="14"/>
        <v>0</v>
      </c>
      <c r="T110" s="272">
        <f t="shared" si="14"/>
        <v>0</v>
      </c>
      <c r="U110" s="272">
        <f t="shared" si="14"/>
        <v>0</v>
      </c>
      <c r="V110" s="272">
        <f t="shared" si="14"/>
        <v>0</v>
      </c>
      <c r="W110" s="272">
        <f t="shared" si="14"/>
        <v>0</v>
      </c>
      <c r="DA110" s="80"/>
    </row>
    <row r="111" spans="1:105" ht="12" customHeight="1" x14ac:dyDescent="0.3">
      <c r="A111" s="203" t="s">
        <v>191</v>
      </c>
      <c r="B111" s="271">
        <f t="shared" ref="B111:W111" si="15">IF(B$35=0,0,B$35/B$5)</f>
        <v>0</v>
      </c>
      <c r="C111" s="271">
        <f t="shared" si="15"/>
        <v>0</v>
      </c>
      <c r="D111" s="271">
        <f t="shared" si="15"/>
        <v>0</v>
      </c>
      <c r="E111" s="271">
        <f t="shared" si="15"/>
        <v>0</v>
      </c>
      <c r="F111" s="271">
        <f t="shared" si="15"/>
        <v>0</v>
      </c>
      <c r="G111" s="271">
        <f t="shared" si="15"/>
        <v>0</v>
      </c>
      <c r="H111" s="271">
        <f t="shared" si="15"/>
        <v>0</v>
      </c>
      <c r="I111" s="271">
        <f t="shared" si="15"/>
        <v>0</v>
      </c>
      <c r="J111" s="271">
        <f t="shared" si="15"/>
        <v>0</v>
      </c>
      <c r="K111" s="271">
        <f t="shared" si="15"/>
        <v>0</v>
      </c>
      <c r="L111" s="271">
        <f t="shared" si="15"/>
        <v>0</v>
      </c>
      <c r="M111" s="271">
        <f t="shared" si="15"/>
        <v>0</v>
      </c>
      <c r="N111" s="271">
        <f t="shared" si="15"/>
        <v>0</v>
      </c>
      <c r="O111" s="271">
        <f t="shared" si="15"/>
        <v>0</v>
      </c>
      <c r="P111" s="271">
        <f t="shared" si="15"/>
        <v>0</v>
      </c>
      <c r="Q111" s="271">
        <f t="shared" si="15"/>
        <v>0</v>
      </c>
      <c r="R111" s="271">
        <f t="shared" si="15"/>
        <v>0</v>
      </c>
      <c r="S111" s="271">
        <f t="shared" si="15"/>
        <v>0</v>
      </c>
      <c r="T111" s="271">
        <f t="shared" si="15"/>
        <v>0</v>
      </c>
      <c r="U111" s="271">
        <f t="shared" si="15"/>
        <v>0</v>
      </c>
      <c r="V111" s="271">
        <f t="shared" si="15"/>
        <v>0</v>
      </c>
      <c r="W111" s="271">
        <f t="shared" si="15"/>
        <v>0</v>
      </c>
      <c r="DA111" s="79"/>
    </row>
    <row r="112" spans="1:105" ht="12" customHeight="1" x14ac:dyDescent="0.3">
      <c r="A112" s="62" t="s">
        <v>192</v>
      </c>
      <c r="B112" s="272">
        <f t="shared" ref="B112:W112" si="16">IF(B$36=0,0,B$36/B$5)</f>
        <v>0</v>
      </c>
      <c r="C112" s="272">
        <f t="shared" si="16"/>
        <v>0</v>
      </c>
      <c r="D112" s="272">
        <f t="shared" si="16"/>
        <v>0</v>
      </c>
      <c r="E112" s="272">
        <f t="shared" si="16"/>
        <v>0</v>
      </c>
      <c r="F112" s="272">
        <f t="shared" si="16"/>
        <v>0</v>
      </c>
      <c r="G112" s="272">
        <f t="shared" si="16"/>
        <v>0</v>
      </c>
      <c r="H112" s="272">
        <f t="shared" si="16"/>
        <v>0</v>
      </c>
      <c r="I112" s="272">
        <f t="shared" si="16"/>
        <v>0</v>
      </c>
      <c r="J112" s="272">
        <f t="shared" si="16"/>
        <v>0</v>
      </c>
      <c r="K112" s="272">
        <f t="shared" si="16"/>
        <v>0</v>
      </c>
      <c r="L112" s="272">
        <f t="shared" si="16"/>
        <v>0</v>
      </c>
      <c r="M112" s="272">
        <f t="shared" si="16"/>
        <v>0</v>
      </c>
      <c r="N112" s="272">
        <f t="shared" si="16"/>
        <v>0</v>
      </c>
      <c r="O112" s="272">
        <f t="shared" si="16"/>
        <v>0</v>
      </c>
      <c r="P112" s="272">
        <f t="shared" si="16"/>
        <v>0</v>
      </c>
      <c r="Q112" s="272">
        <f t="shared" si="16"/>
        <v>0</v>
      </c>
      <c r="R112" s="272">
        <f t="shared" si="16"/>
        <v>0</v>
      </c>
      <c r="S112" s="272">
        <f t="shared" si="16"/>
        <v>0</v>
      </c>
      <c r="T112" s="272">
        <f t="shared" si="16"/>
        <v>0</v>
      </c>
      <c r="U112" s="272">
        <f t="shared" si="16"/>
        <v>0</v>
      </c>
      <c r="V112" s="272">
        <f t="shared" si="16"/>
        <v>0</v>
      </c>
      <c r="W112" s="272">
        <f t="shared" si="16"/>
        <v>0</v>
      </c>
      <c r="DA112" s="80"/>
    </row>
    <row r="113" spans="1:105" ht="12" customHeight="1" x14ac:dyDescent="0.3">
      <c r="A113" s="62" t="s">
        <v>197</v>
      </c>
      <c r="B113" s="272">
        <f t="shared" ref="B113:W113" si="17">IF(B$40=0,0,B$40/B$5)</f>
        <v>0</v>
      </c>
      <c r="C113" s="272">
        <f t="shared" si="17"/>
        <v>0</v>
      </c>
      <c r="D113" s="272">
        <f t="shared" si="17"/>
        <v>0</v>
      </c>
      <c r="E113" s="272">
        <f t="shared" si="17"/>
        <v>0</v>
      </c>
      <c r="F113" s="272">
        <f t="shared" si="17"/>
        <v>0</v>
      </c>
      <c r="G113" s="272">
        <f t="shared" si="17"/>
        <v>0</v>
      </c>
      <c r="H113" s="272">
        <f t="shared" si="17"/>
        <v>0</v>
      </c>
      <c r="I113" s="272">
        <f t="shared" si="17"/>
        <v>0</v>
      </c>
      <c r="J113" s="272">
        <f t="shared" si="17"/>
        <v>0</v>
      </c>
      <c r="K113" s="272">
        <f t="shared" si="17"/>
        <v>0</v>
      </c>
      <c r="L113" s="272">
        <f t="shared" si="17"/>
        <v>0</v>
      </c>
      <c r="M113" s="272">
        <f t="shared" si="17"/>
        <v>0</v>
      </c>
      <c r="N113" s="272">
        <f t="shared" si="17"/>
        <v>0</v>
      </c>
      <c r="O113" s="272">
        <f t="shared" si="17"/>
        <v>0</v>
      </c>
      <c r="P113" s="272">
        <f t="shared" si="17"/>
        <v>0</v>
      </c>
      <c r="Q113" s="272">
        <f t="shared" si="17"/>
        <v>0</v>
      </c>
      <c r="R113" s="272">
        <f t="shared" si="17"/>
        <v>0</v>
      </c>
      <c r="S113" s="272">
        <f t="shared" si="17"/>
        <v>0</v>
      </c>
      <c r="T113" s="272">
        <f t="shared" si="17"/>
        <v>0</v>
      </c>
      <c r="U113" s="272">
        <f t="shared" si="17"/>
        <v>0</v>
      </c>
      <c r="V113" s="272">
        <f t="shared" si="17"/>
        <v>0</v>
      </c>
      <c r="W113" s="272">
        <f t="shared" si="17"/>
        <v>0</v>
      </c>
      <c r="DA113" s="80"/>
    </row>
    <row r="114" spans="1:105" ht="12" customHeight="1" x14ac:dyDescent="0.3">
      <c r="A114" s="103" t="s">
        <v>209</v>
      </c>
      <c r="B114" s="282">
        <f t="shared" ref="B114:W114" si="18">IF(B$51=0,0,B$51/B$5)</f>
        <v>0</v>
      </c>
      <c r="C114" s="282">
        <f t="shared" si="18"/>
        <v>0</v>
      </c>
      <c r="D114" s="282">
        <f t="shared" si="18"/>
        <v>0</v>
      </c>
      <c r="E114" s="282">
        <f t="shared" si="18"/>
        <v>0</v>
      </c>
      <c r="F114" s="282">
        <f t="shared" si="18"/>
        <v>0</v>
      </c>
      <c r="G114" s="282">
        <f t="shared" si="18"/>
        <v>0</v>
      </c>
      <c r="H114" s="282">
        <f t="shared" si="18"/>
        <v>0</v>
      </c>
      <c r="I114" s="282">
        <f t="shared" si="18"/>
        <v>0</v>
      </c>
      <c r="J114" s="282">
        <f t="shared" si="18"/>
        <v>0</v>
      </c>
      <c r="K114" s="282">
        <f t="shared" si="18"/>
        <v>0</v>
      </c>
      <c r="L114" s="282">
        <f t="shared" si="18"/>
        <v>0</v>
      </c>
      <c r="M114" s="282">
        <f t="shared" si="18"/>
        <v>0</v>
      </c>
      <c r="N114" s="282">
        <f t="shared" si="18"/>
        <v>0</v>
      </c>
      <c r="O114" s="282">
        <f t="shared" si="18"/>
        <v>0</v>
      </c>
      <c r="P114" s="282">
        <f t="shared" si="18"/>
        <v>0</v>
      </c>
      <c r="Q114" s="282">
        <f t="shared" si="18"/>
        <v>0</v>
      </c>
      <c r="R114" s="282">
        <f t="shared" si="18"/>
        <v>0</v>
      </c>
      <c r="S114" s="282">
        <f t="shared" si="18"/>
        <v>0</v>
      </c>
      <c r="T114" s="282">
        <f t="shared" si="18"/>
        <v>0</v>
      </c>
      <c r="U114" s="282">
        <f t="shared" si="18"/>
        <v>0</v>
      </c>
      <c r="V114" s="282">
        <f t="shared" si="18"/>
        <v>0</v>
      </c>
      <c r="W114" s="282">
        <f t="shared" si="18"/>
        <v>0</v>
      </c>
      <c r="DA114" s="104"/>
    </row>
    <row r="115" spans="1:105" ht="12" customHeight="1" x14ac:dyDescent="0.3">
      <c r="A115" s="100" t="s">
        <v>106</v>
      </c>
      <c r="B115" s="283">
        <f t="shared" ref="B115:W115" si="19">IF(B$52=0,0,B$52/B$5)</f>
        <v>0</v>
      </c>
      <c r="C115" s="283">
        <f t="shared" si="19"/>
        <v>0</v>
      </c>
      <c r="D115" s="283">
        <f t="shared" si="19"/>
        <v>0</v>
      </c>
      <c r="E115" s="283">
        <f t="shared" si="19"/>
        <v>0</v>
      </c>
      <c r="F115" s="283">
        <f t="shared" si="19"/>
        <v>0</v>
      </c>
      <c r="G115" s="283">
        <f t="shared" si="19"/>
        <v>0</v>
      </c>
      <c r="H115" s="283">
        <f t="shared" si="19"/>
        <v>0</v>
      </c>
      <c r="I115" s="283">
        <f t="shared" si="19"/>
        <v>0</v>
      </c>
      <c r="J115" s="283">
        <f t="shared" si="19"/>
        <v>0</v>
      </c>
      <c r="K115" s="283">
        <f t="shared" si="19"/>
        <v>0</v>
      </c>
      <c r="L115" s="283">
        <f t="shared" si="19"/>
        <v>0</v>
      </c>
      <c r="M115" s="283">
        <f t="shared" si="19"/>
        <v>0</v>
      </c>
      <c r="N115" s="283">
        <f t="shared" si="19"/>
        <v>0</v>
      </c>
      <c r="O115" s="283">
        <f t="shared" si="19"/>
        <v>0</v>
      </c>
      <c r="P115" s="283">
        <f t="shared" si="19"/>
        <v>0</v>
      </c>
      <c r="Q115" s="283">
        <f t="shared" si="19"/>
        <v>0</v>
      </c>
      <c r="R115" s="283">
        <f t="shared" si="19"/>
        <v>0</v>
      </c>
      <c r="S115" s="283">
        <f t="shared" si="19"/>
        <v>0</v>
      </c>
      <c r="T115" s="283">
        <f t="shared" si="19"/>
        <v>0</v>
      </c>
      <c r="U115" s="283">
        <f t="shared" si="19"/>
        <v>0</v>
      </c>
      <c r="V115" s="283">
        <f t="shared" si="19"/>
        <v>0</v>
      </c>
      <c r="W115" s="283">
        <f t="shared" si="19"/>
        <v>0</v>
      </c>
      <c r="DA115" s="106"/>
    </row>
    <row r="116" spans="1:105" ht="12" customHeight="1" x14ac:dyDescent="0.3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spans="1:105" ht="12" customHeight="1" x14ac:dyDescent="0.3">
      <c r="A117" s="35" t="s">
        <v>42</v>
      </c>
      <c r="B117" s="234">
        <f t="shared" ref="B117:W117" si="20">SUM(B$118:B$122,B$126:B$127,B$129:B$131,B$124,B$123,B132)</f>
        <v>1</v>
      </c>
      <c r="C117" s="234">
        <f t="shared" si="20"/>
        <v>1</v>
      </c>
      <c r="D117" s="234">
        <f t="shared" si="20"/>
        <v>0.99999999999999989</v>
      </c>
      <c r="E117" s="234">
        <f t="shared" si="20"/>
        <v>0.99999999999999989</v>
      </c>
      <c r="F117" s="234">
        <f t="shared" si="20"/>
        <v>1</v>
      </c>
      <c r="G117" s="234">
        <f t="shared" si="20"/>
        <v>1.0000000000000002</v>
      </c>
      <c r="H117" s="234">
        <f t="shared" si="20"/>
        <v>1</v>
      </c>
      <c r="I117" s="234">
        <f t="shared" si="20"/>
        <v>1</v>
      </c>
      <c r="J117" s="234">
        <f t="shared" si="20"/>
        <v>0.99999999999999989</v>
      </c>
      <c r="K117" s="234">
        <f t="shared" si="20"/>
        <v>1</v>
      </c>
      <c r="L117" s="234">
        <f t="shared" si="20"/>
        <v>1</v>
      </c>
      <c r="M117" s="234">
        <f t="shared" si="20"/>
        <v>1</v>
      </c>
      <c r="N117" s="234">
        <f t="shared" si="20"/>
        <v>1</v>
      </c>
      <c r="O117" s="234">
        <f t="shared" si="20"/>
        <v>1</v>
      </c>
      <c r="P117" s="234">
        <f t="shared" si="20"/>
        <v>0.99999999999999978</v>
      </c>
      <c r="Q117" s="234">
        <f t="shared" si="20"/>
        <v>1</v>
      </c>
      <c r="R117" s="234">
        <f t="shared" si="20"/>
        <v>1</v>
      </c>
      <c r="S117" s="234">
        <f t="shared" si="20"/>
        <v>1</v>
      </c>
      <c r="T117" s="234">
        <f t="shared" si="20"/>
        <v>0.99999999999999989</v>
      </c>
      <c r="U117" s="234">
        <f t="shared" si="20"/>
        <v>0.99999999999999978</v>
      </c>
      <c r="V117" s="234">
        <f t="shared" si="20"/>
        <v>1</v>
      </c>
      <c r="W117" s="234">
        <f t="shared" si="20"/>
        <v>1</v>
      </c>
      <c r="DA117" s="95"/>
    </row>
    <row r="118" spans="1:105" ht="12" customHeight="1" x14ac:dyDescent="0.3">
      <c r="A118" s="55" t="s">
        <v>92</v>
      </c>
      <c r="B118" s="268">
        <f t="shared" ref="B118:W118" si="21">IF(B$55=0,0,B$55/B$54)</f>
        <v>0</v>
      </c>
      <c r="C118" s="268">
        <f t="shared" si="21"/>
        <v>0</v>
      </c>
      <c r="D118" s="268">
        <f t="shared" si="21"/>
        <v>0</v>
      </c>
      <c r="E118" s="268">
        <f t="shared" si="21"/>
        <v>0</v>
      </c>
      <c r="F118" s="268">
        <f t="shared" si="21"/>
        <v>0</v>
      </c>
      <c r="G118" s="268">
        <f t="shared" si="21"/>
        <v>0</v>
      </c>
      <c r="H118" s="268">
        <f t="shared" si="21"/>
        <v>0</v>
      </c>
      <c r="I118" s="268">
        <f t="shared" si="21"/>
        <v>0</v>
      </c>
      <c r="J118" s="268">
        <f t="shared" si="21"/>
        <v>0</v>
      </c>
      <c r="K118" s="268">
        <f t="shared" si="21"/>
        <v>0</v>
      </c>
      <c r="L118" s="268">
        <f t="shared" si="21"/>
        <v>0</v>
      </c>
      <c r="M118" s="268">
        <f t="shared" si="21"/>
        <v>0</v>
      </c>
      <c r="N118" s="268">
        <f t="shared" si="21"/>
        <v>0</v>
      </c>
      <c r="O118" s="268">
        <f t="shared" si="21"/>
        <v>0</v>
      </c>
      <c r="P118" s="268">
        <f t="shared" si="21"/>
        <v>0</v>
      </c>
      <c r="Q118" s="268">
        <f t="shared" si="21"/>
        <v>0</v>
      </c>
      <c r="R118" s="268">
        <f t="shared" si="21"/>
        <v>0</v>
      </c>
      <c r="S118" s="268">
        <f t="shared" si="21"/>
        <v>0</v>
      </c>
      <c r="T118" s="268">
        <f t="shared" si="21"/>
        <v>0</v>
      </c>
      <c r="U118" s="268">
        <f t="shared" si="21"/>
        <v>0</v>
      </c>
      <c r="V118" s="268">
        <f t="shared" si="21"/>
        <v>0</v>
      </c>
      <c r="W118" s="268">
        <f t="shared" si="21"/>
        <v>0</v>
      </c>
      <c r="DA118" s="76"/>
    </row>
    <row r="119" spans="1:105" ht="12" customHeight="1" x14ac:dyDescent="0.3">
      <c r="A119" s="202" t="s">
        <v>93</v>
      </c>
      <c r="B119" s="269">
        <f t="shared" ref="B119:W119" si="22">IF(B$56=0,0,B$56/B$54)</f>
        <v>0</v>
      </c>
      <c r="C119" s="269">
        <f t="shared" si="22"/>
        <v>0</v>
      </c>
      <c r="D119" s="269">
        <f t="shared" si="22"/>
        <v>0</v>
      </c>
      <c r="E119" s="269">
        <f t="shared" si="22"/>
        <v>0</v>
      </c>
      <c r="F119" s="269">
        <f t="shared" si="22"/>
        <v>0</v>
      </c>
      <c r="G119" s="269">
        <f t="shared" si="22"/>
        <v>0</v>
      </c>
      <c r="H119" s="269">
        <f t="shared" si="22"/>
        <v>0</v>
      </c>
      <c r="I119" s="269">
        <f t="shared" si="22"/>
        <v>0</v>
      </c>
      <c r="J119" s="269">
        <f t="shared" si="22"/>
        <v>0</v>
      </c>
      <c r="K119" s="269">
        <f t="shared" si="22"/>
        <v>0</v>
      </c>
      <c r="L119" s="269">
        <f t="shared" si="22"/>
        <v>0</v>
      </c>
      <c r="M119" s="269">
        <f t="shared" si="22"/>
        <v>0</v>
      </c>
      <c r="N119" s="269">
        <f t="shared" si="22"/>
        <v>0</v>
      </c>
      <c r="O119" s="269">
        <f t="shared" si="22"/>
        <v>0</v>
      </c>
      <c r="P119" s="269">
        <f t="shared" si="22"/>
        <v>0</v>
      </c>
      <c r="Q119" s="269">
        <f t="shared" si="22"/>
        <v>0</v>
      </c>
      <c r="R119" s="269">
        <f t="shared" si="22"/>
        <v>0</v>
      </c>
      <c r="S119" s="269">
        <f t="shared" si="22"/>
        <v>0</v>
      </c>
      <c r="T119" s="269">
        <f t="shared" si="22"/>
        <v>0</v>
      </c>
      <c r="U119" s="269">
        <f t="shared" si="22"/>
        <v>0</v>
      </c>
      <c r="V119" s="269">
        <f t="shared" si="22"/>
        <v>0</v>
      </c>
      <c r="W119" s="269">
        <f t="shared" si="22"/>
        <v>0</v>
      </c>
      <c r="DA119" s="77"/>
    </row>
    <row r="120" spans="1:105" ht="12" customHeight="1" x14ac:dyDescent="0.3">
      <c r="A120" s="202" t="s">
        <v>94</v>
      </c>
      <c r="B120" s="269">
        <f t="shared" ref="B120:W120" si="23">IF(B$57=0,0,B$57/B$54)</f>
        <v>0</v>
      </c>
      <c r="C120" s="269">
        <f t="shared" si="23"/>
        <v>0</v>
      </c>
      <c r="D120" s="269">
        <f t="shared" si="23"/>
        <v>0</v>
      </c>
      <c r="E120" s="269">
        <f t="shared" si="23"/>
        <v>0</v>
      </c>
      <c r="F120" s="269">
        <f t="shared" si="23"/>
        <v>0</v>
      </c>
      <c r="G120" s="269">
        <f t="shared" si="23"/>
        <v>0</v>
      </c>
      <c r="H120" s="269">
        <f t="shared" si="23"/>
        <v>0</v>
      </c>
      <c r="I120" s="269">
        <f t="shared" si="23"/>
        <v>0</v>
      </c>
      <c r="J120" s="269">
        <f t="shared" si="23"/>
        <v>0</v>
      </c>
      <c r="K120" s="269">
        <f t="shared" si="23"/>
        <v>0</v>
      </c>
      <c r="L120" s="269">
        <f t="shared" si="23"/>
        <v>0</v>
      </c>
      <c r="M120" s="269">
        <f t="shared" si="23"/>
        <v>0</v>
      </c>
      <c r="N120" s="269">
        <f t="shared" si="23"/>
        <v>0</v>
      </c>
      <c r="O120" s="269">
        <f t="shared" si="23"/>
        <v>0</v>
      </c>
      <c r="P120" s="269">
        <f t="shared" si="23"/>
        <v>0</v>
      </c>
      <c r="Q120" s="269">
        <f t="shared" si="23"/>
        <v>0</v>
      </c>
      <c r="R120" s="269">
        <f t="shared" si="23"/>
        <v>0</v>
      </c>
      <c r="S120" s="269">
        <f t="shared" si="23"/>
        <v>0</v>
      </c>
      <c r="T120" s="269">
        <f t="shared" si="23"/>
        <v>0</v>
      </c>
      <c r="U120" s="269">
        <f t="shared" si="23"/>
        <v>0</v>
      </c>
      <c r="V120" s="269">
        <f t="shared" si="23"/>
        <v>0</v>
      </c>
      <c r="W120" s="269">
        <f t="shared" si="23"/>
        <v>0</v>
      </c>
      <c r="DA120" s="77"/>
    </row>
    <row r="121" spans="1:105" ht="12" customHeight="1" x14ac:dyDescent="0.3">
      <c r="A121" s="202" t="s">
        <v>95</v>
      </c>
      <c r="B121" s="269">
        <f t="shared" ref="B121:W121" si="24">IF(B$58=0,0,B$58/B$54)</f>
        <v>0</v>
      </c>
      <c r="C121" s="269">
        <f t="shared" si="24"/>
        <v>0</v>
      </c>
      <c r="D121" s="269">
        <f t="shared" si="24"/>
        <v>0</v>
      </c>
      <c r="E121" s="269">
        <f t="shared" si="24"/>
        <v>0</v>
      </c>
      <c r="F121" s="269">
        <f t="shared" si="24"/>
        <v>0</v>
      </c>
      <c r="G121" s="269">
        <f t="shared" si="24"/>
        <v>0</v>
      </c>
      <c r="H121" s="269">
        <f t="shared" si="24"/>
        <v>0</v>
      </c>
      <c r="I121" s="269">
        <f t="shared" si="24"/>
        <v>0</v>
      </c>
      <c r="J121" s="269">
        <f t="shared" si="24"/>
        <v>0</v>
      </c>
      <c r="K121" s="269">
        <f t="shared" si="24"/>
        <v>0</v>
      </c>
      <c r="L121" s="269">
        <f t="shared" si="24"/>
        <v>0</v>
      </c>
      <c r="M121" s="269">
        <f t="shared" si="24"/>
        <v>0</v>
      </c>
      <c r="N121" s="269">
        <f t="shared" si="24"/>
        <v>0</v>
      </c>
      <c r="O121" s="269">
        <f t="shared" si="24"/>
        <v>0</v>
      </c>
      <c r="P121" s="269">
        <f t="shared" si="24"/>
        <v>0</v>
      </c>
      <c r="Q121" s="269">
        <f t="shared" si="24"/>
        <v>0</v>
      </c>
      <c r="R121" s="269">
        <f t="shared" si="24"/>
        <v>0</v>
      </c>
      <c r="S121" s="269">
        <f t="shared" si="24"/>
        <v>0</v>
      </c>
      <c r="T121" s="269">
        <f t="shared" si="24"/>
        <v>0</v>
      </c>
      <c r="U121" s="269">
        <f t="shared" si="24"/>
        <v>0</v>
      </c>
      <c r="V121" s="269">
        <f t="shared" si="24"/>
        <v>0</v>
      </c>
      <c r="W121" s="269">
        <f t="shared" si="24"/>
        <v>0</v>
      </c>
      <c r="DA121" s="77"/>
    </row>
    <row r="122" spans="1:105" ht="12" customHeight="1" x14ac:dyDescent="0.3">
      <c r="A122" s="56" t="s">
        <v>96</v>
      </c>
      <c r="B122" s="270">
        <f t="shared" ref="B122:W122" si="25">IF(B$59=0,0,B$59/B$54)</f>
        <v>8.9010743281866915E-4</v>
      </c>
      <c r="C122" s="270">
        <f t="shared" si="25"/>
        <v>8.8904361458446031E-4</v>
      </c>
      <c r="D122" s="270">
        <f t="shared" si="25"/>
        <v>1.0409288138376396E-3</v>
      </c>
      <c r="E122" s="270">
        <f t="shared" si="25"/>
        <v>1.3900655853530978E-3</v>
      </c>
      <c r="F122" s="270">
        <f t="shared" si="25"/>
        <v>1.3694346116305894E-3</v>
      </c>
      <c r="G122" s="270">
        <f t="shared" si="25"/>
        <v>1.0166151113415807E-3</v>
      </c>
      <c r="H122" s="270">
        <f t="shared" si="25"/>
        <v>1.1352604445965832E-3</v>
      </c>
      <c r="I122" s="270">
        <f t="shared" si="25"/>
        <v>1.1663566176658047E-3</v>
      </c>
      <c r="J122" s="270">
        <f t="shared" si="25"/>
        <v>1.0588089108192055E-3</v>
      </c>
      <c r="K122" s="270">
        <f t="shared" si="25"/>
        <v>8.3214831764333926E-4</v>
      </c>
      <c r="L122" s="270">
        <f t="shared" si="25"/>
        <v>8.2428844714263721E-4</v>
      </c>
      <c r="M122" s="270">
        <f t="shared" si="25"/>
        <v>8.0239734059609977E-4</v>
      </c>
      <c r="N122" s="270">
        <f t="shared" si="25"/>
        <v>6.5401992478372631E-4</v>
      </c>
      <c r="O122" s="270">
        <f t="shared" si="25"/>
        <v>6.0888493816005558E-4</v>
      </c>
      <c r="P122" s="270">
        <f t="shared" si="25"/>
        <v>5.6801692713088689E-4</v>
      </c>
      <c r="Q122" s="270">
        <f t="shared" si="25"/>
        <v>5.3352804031032964E-4</v>
      </c>
      <c r="R122" s="270">
        <f t="shared" si="25"/>
        <v>5.3338752769826884E-4</v>
      </c>
      <c r="S122" s="270">
        <f t="shared" si="25"/>
        <v>5.6632407721275127E-4</v>
      </c>
      <c r="T122" s="270">
        <f t="shared" si="25"/>
        <v>5.3160366604415273E-4</v>
      </c>
      <c r="U122" s="270">
        <f t="shared" si="25"/>
        <v>4.9084153221207248E-4</v>
      </c>
      <c r="V122" s="270">
        <f t="shared" si="25"/>
        <v>4.6132818674282769E-4</v>
      </c>
      <c r="W122" s="270">
        <f t="shared" si="25"/>
        <v>4.480248997166542E-4</v>
      </c>
      <c r="DA122" s="78"/>
    </row>
    <row r="123" spans="1:105" ht="12" customHeight="1" x14ac:dyDescent="0.3">
      <c r="A123" s="203" t="s">
        <v>222</v>
      </c>
      <c r="B123" s="271">
        <f t="shared" ref="B123:W123" si="26">IF(B$65=0,0,B$65/B$54)</f>
        <v>0.30603898395632412</v>
      </c>
      <c r="C123" s="271">
        <f t="shared" si="26"/>
        <v>0.29425051961539606</v>
      </c>
      <c r="D123" s="271">
        <f t="shared" si="26"/>
        <v>0.37749596126056406</v>
      </c>
      <c r="E123" s="271">
        <f t="shared" si="26"/>
        <v>0.32564010713525271</v>
      </c>
      <c r="F123" s="271">
        <f t="shared" si="26"/>
        <v>0.32955528057332961</v>
      </c>
      <c r="G123" s="271">
        <f t="shared" si="26"/>
        <v>0.31906832442282895</v>
      </c>
      <c r="H123" s="271">
        <f t="shared" si="26"/>
        <v>0.34229182890555487</v>
      </c>
      <c r="I123" s="271">
        <f t="shared" si="26"/>
        <v>0.32276449088064574</v>
      </c>
      <c r="J123" s="271">
        <f t="shared" si="26"/>
        <v>0.32898084662677896</v>
      </c>
      <c r="K123" s="271">
        <f t="shared" si="26"/>
        <v>0.33230269814685037</v>
      </c>
      <c r="L123" s="271">
        <f t="shared" si="26"/>
        <v>0.33043204063852921</v>
      </c>
      <c r="M123" s="271">
        <f t="shared" si="26"/>
        <v>0.33121435792379433</v>
      </c>
      <c r="N123" s="271">
        <f t="shared" si="26"/>
        <v>0.35496391899612539</v>
      </c>
      <c r="O123" s="271">
        <f t="shared" si="26"/>
        <v>0.34740483426580487</v>
      </c>
      <c r="P123" s="271">
        <f t="shared" si="26"/>
        <v>0.34664346514945593</v>
      </c>
      <c r="Q123" s="271">
        <f t="shared" si="26"/>
        <v>0.34844831297013007</v>
      </c>
      <c r="R123" s="271">
        <f t="shared" si="26"/>
        <v>0.34194230017382937</v>
      </c>
      <c r="S123" s="271">
        <f t="shared" si="26"/>
        <v>0.33753902988936729</v>
      </c>
      <c r="T123" s="271">
        <f t="shared" si="26"/>
        <v>0.34074440286578811</v>
      </c>
      <c r="U123" s="271">
        <f t="shared" si="26"/>
        <v>0.33721804566268604</v>
      </c>
      <c r="V123" s="271">
        <f t="shared" si="26"/>
        <v>0.33607724930512473</v>
      </c>
      <c r="W123" s="271">
        <f t="shared" si="26"/>
        <v>0.33410756208239739</v>
      </c>
      <c r="DA123" s="79"/>
    </row>
    <row r="124" spans="1:105" ht="12" customHeight="1" x14ac:dyDescent="0.3">
      <c r="A124" s="203" t="s">
        <v>228</v>
      </c>
      <c r="B124" s="271">
        <f t="shared" ref="B124:W124" si="27">IF(B$71=0,0,B$71/B$54)</f>
        <v>0</v>
      </c>
      <c r="C124" s="271">
        <f t="shared" si="27"/>
        <v>0</v>
      </c>
      <c r="D124" s="271">
        <f t="shared" si="27"/>
        <v>0</v>
      </c>
      <c r="E124" s="271">
        <f t="shared" si="27"/>
        <v>0</v>
      </c>
      <c r="F124" s="271">
        <f t="shared" si="27"/>
        <v>0</v>
      </c>
      <c r="G124" s="271">
        <f t="shared" si="27"/>
        <v>0</v>
      </c>
      <c r="H124" s="271">
        <f t="shared" si="27"/>
        <v>0</v>
      </c>
      <c r="I124" s="271">
        <f t="shared" si="27"/>
        <v>0</v>
      </c>
      <c r="J124" s="271">
        <f t="shared" si="27"/>
        <v>0</v>
      </c>
      <c r="K124" s="271">
        <f t="shared" si="27"/>
        <v>0</v>
      </c>
      <c r="L124" s="271">
        <f t="shared" si="27"/>
        <v>0</v>
      </c>
      <c r="M124" s="271">
        <f t="shared" si="27"/>
        <v>0</v>
      </c>
      <c r="N124" s="271">
        <f t="shared" si="27"/>
        <v>0</v>
      </c>
      <c r="O124" s="271">
        <f t="shared" si="27"/>
        <v>0</v>
      </c>
      <c r="P124" s="271">
        <f t="shared" si="27"/>
        <v>0</v>
      </c>
      <c r="Q124" s="271">
        <f t="shared" si="27"/>
        <v>0</v>
      </c>
      <c r="R124" s="271">
        <f t="shared" si="27"/>
        <v>0</v>
      </c>
      <c r="S124" s="271">
        <f t="shared" si="27"/>
        <v>0</v>
      </c>
      <c r="T124" s="271">
        <f t="shared" si="27"/>
        <v>0</v>
      </c>
      <c r="U124" s="271">
        <f t="shared" si="27"/>
        <v>0</v>
      </c>
      <c r="V124" s="271">
        <f t="shared" si="27"/>
        <v>0</v>
      </c>
      <c r="W124" s="271">
        <f t="shared" si="27"/>
        <v>0</v>
      </c>
      <c r="DA124" s="79"/>
    </row>
    <row r="125" spans="1:105" ht="12" customHeight="1" x14ac:dyDescent="0.3">
      <c r="A125" s="203" t="s">
        <v>181</v>
      </c>
      <c r="B125" s="271">
        <f t="shared" ref="B125:W125" si="28">IF(B$72=0,0,B$72/B$54)</f>
        <v>0.30692421796065217</v>
      </c>
      <c r="C125" s="271">
        <f t="shared" si="28"/>
        <v>0.30631348244580286</v>
      </c>
      <c r="D125" s="271">
        <f t="shared" si="28"/>
        <v>0.39848444012614154</v>
      </c>
      <c r="E125" s="271">
        <f t="shared" si="28"/>
        <v>0.42947626694833019</v>
      </c>
      <c r="F125" s="271">
        <f t="shared" si="28"/>
        <v>0.42562466202818305</v>
      </c>
      <c r="G125" s="271">
        <f t="shared" si="28"/>
        <v>0.35514897017504632</v>
      </c>
      <c r="H125" s="271">
        <f t="shared" si="28"/>
        <v>0.41714848737698829</v>
      </c>
      <c r="I125" s="271">
        <f t="shared" si="28"/>
        <v>0.4275450432620882</v>
      </c>
      <c r="J125" s="271">
        <f t="shared" si="28"/>
        <v>0.4213203028341983</v>
      </c>
      <c r="K125" s="271">
        <f t="shared" si="28"/>
        <v>0.42136020434373755</v>
      </c>
      <c r="L125" s="271">
        <f t="shared" si="28"/>
        <v>0.42203610623438514</v>
      </c>
      <c r="M125" s="271">
        <f t="shared" si="28"/>
        <v>0.4183907697998614</v>
      </c>
      <c r="N125" s="271">
        <f t="shared" si="28"/>
        <v>0.40764699798712234</v>
      </c>
      <c r="O125" s="271">
        <f t="shared" si="28"/>
        <v>0.40898925376158912</v>
      </c>
      <c r="P125" s="271">
        <f t="shared" si="28"/>
        <v>0.40218244272939319</v>
      </c>
      <c r="Q125" s="271">
        <f t="shared" si="28"/>
        <v>0.3979234091583872</v>
      </c>
      <c r="R125" s="271">
        <f t="shared" si="28"/>
        <v>0.40774201654434417</v>
      </c>
      <c r="S125" s="271">
        <f t="shared" si="28"/>
        <v>0.41070913340706139</v>
      </c>
      <c r="T125" s="271">
        <f t="shared" si="28"/>
        <v>0.40780530761754391</v>
      </c>
      <c r="U125" s="271">
        <f t="shared" si="28"/>
        <v>0.41031839166386402</v>
      </c>
      <c r="V125" s="271">
        <f t="shared" si="28"/>
        <v>0.41238248490794382</v>
      </c>
      <c r="W125" s="271">
        <f t="shared" si="28"/>
        <v>0.41365680457725201</v>
      </c>
      <c r="DA125" s="79"/>
    </row>
    <row r="126" spans="1:105" ht="12" customHeight="1" x14ac:dyDescent="0.3">
      <c r="A126" s="62" t="s">
        <v>183</v>
      </c>
      <c r="B126" s="272">
        <f t="shared" ref="B126:W126" si="29">IF(B$73=0,0,B$73/B$54)</f>
        <v>0.30692421796065217</v>
      </c>
      <c r="C126" s="272">
        <f t="shared" si="29"/>
        <v>0.30631348244580286</v>
      </c>
      <c r="D126" s="272">
        <f t="shared" si="29"/>
        <v>0.39848444012614154</v>
      </c>
      <c r="E126" s="272">
        <f t="shared" si="29"/>
        <v>0.42947626694833019</v>
      </c>
      <c r="F126" s="272">
        <f t="shared" si="29"/>
        <v>0.42562466202818305</v>
      </c>
      <c r="G126" s="272">
        <f t="shared" si="29"/>
        <v>0.35514897017504632</v>
      </c>
      <c r="H126" s="272">
        <f t="shared" si="29"/>
        <v>0.41714848737698829</v>
      </c>
      <c r="I126" s="272">
        <f t="shared" si="29"/>
        <v>0.4275450432620882</v>
      </c>
      <c r="J126" s="272">
        <f t="shared" si="29"/>
        <v>0.4213203028341983</v>
      </c>
      <c r="K126" s="272">
        <f t="shared" si="29"/>
        <v>0.42136020434373755</v>
      </c>
      <c r="L126" s="272">
        <f t="shared" si="29"/>
        <v>0.42203610623438514</v>
      </c>
      <c r="M126" s="272">
        <f t="shared" si="29"/>
        <v>0.4183907697998614</v>
      </c>
      <c r="N126" s="272">
        <f t="shared" si="29"/>
        <v>0.40764699798712234</v>
      </c>
      <c r="O126" s="272">
        <f t="shared" si="29"/>
        <v>0.40898925376158912</v>
      </c>
      <c r="P126" s="272">
        <f t="shared" si="29"/>
        <v>0.40218244272939319</v>
      </c>
      <c r="Q126" s="272">
        <f t="shared" si="29"/>
        <v>0.3979234091583872</v>
      </c>
      <c r="R126" s="272">
        <f t="shared" si="29"/>
        <v>0.40774201654434417</v>
      </c>
      <c r="S126" s="272">
        <f t="shared" si="29"/>
        <v>0.41070913340706139</v>
      </c>
      <c r="T126" s="272">
        <f t="shared" si="29"/>
        <v>0.40780530761754391</v>
      </c>
      <c r="U126" s="272">
        <f t="shared" si="29"/>
        <v>0.41031839166386402</v>
      </c>
      <c r="V126" s="272">
        <f t="shared" si="29"/>
        <v>0.41238248490794382</v>
      </c>
      <c r="W126" s="272">
        <f t="shared" si="29"/>
        <v>0.41365680457725201</v>
      </c>
      <c r="DA126" s="80"/>
    </row>
    <row r="127" spans="1:105" ht="12" customHeight="1" x14ac:dyDescent="0.3">
      <c r="A127" s="62" t="s">
        <v>189</v>
      </c>
      <c r="B127" s="272">
        <f t="shared" ref="B127:W127" si="30">IF(B$78=0,0,B$78/B$54)</f>
        <v>0</v>
      </c>
      <c r="C127" s="272">
        <f t="shared" si="30"/>
        <v>0</v>
      </c>
      <c r="D127" s="272">
        <f t="shared" si="30"/>
        <v>0</v>
      </c>
      <c r="E127" s="272">
        <f t="shared" si="30"/>
        <v>0</v>
      </c>
      <c r="F127" s="272">
        <f t="shared" si="30"/>
        <v>0</v>
      </c>
      <c r="G127" s="272">
        <f t="shared" si="30"/>
        <v>0</v>
      </c>
      <c r="H127" s="272">
        <f t="shared" si="30"/>
        <v>0</v>
      </c>
      <c r="I127" s="272">
        <f t="shared" si="30"/>
        <v>0</v>
      </c>
      <c r="J127" s="272">
        <f t="shared" si="30"/>
        <v>0</v>
      </c>
      <c r="K127" s="272">
        <f t="shared" si="30"/>
        <v>0</v>
      </c>
      <c r="L127" s="272">
        <f t="shared" si="30"/>
        <v>0</v>
      </c>
      <c r="M127" s="272">
        <f t="shared" si="30"/>
        <v>0</v>
      </c>
      <c r="N127" s="272">
        <f t="shared" si="30"/>
        <v>0</v>
      </c>
      <c r="O127" s="272">
        <f t="shared" si="30"/>
        <v>0</v>
      </c>
      <c r="P127" s="272">
        <f t="shared" si="30"/>
        <v>0</v>
      </c>
      <c r="Q127" s="272">
        <f t="shared" si="30"/>
        <v>0</v>
      </c>
      <c r="R127" s="272">
        <f t="shared" si="30"/>
        <v>0</v>
      </c>
      <c r="S127" s="272">
        <f t="shared" si="30"/>
        <v>0</v>
      </c>
      <c r="T127" s="272">
        <f t="shared" si="30"/>
        <v>0</v>
      </c>
      <c r="U127" s="272">
        <f t="shared" si="30"/>
        <v>0</v>
      </c>
      <c r="V127" s="272">
        <f t="shared" si="30"/>
        <v>0</v>
      </c>
      <c r="W127" s="272">
        <f t="shared" si="30"/>
        <v>0</v>
      </c>
      <c r="DA127" s="80"/>
    </row>
    <row r="128" spans="1:105" ht="12" customHeight="1" x14ac:dyDescent="0.3">
      <c r="A128" s="203" t="s">
        <v>191</v>
      </c>
      <c r="B128" s="271">
        <f t="shared" ref="B128:W128" si="31">IF(B$79=0,0,B$79/B$54)</f>
        <v>0.17283044254020602</v>
      </c>
      <c r="C128" s="271">
        <f t="shared" si="31"/>
        <v>0.17262434036998711</v>
      </c>
      <c r="D128" s="271">
        <f t="shared" si="31"/>
        <v>0.22297866979945666</v>
      </c>
      <c r="E128" s="271">
        <f t="shared" si="31"/>
        <v>0.24349356033106398</v>
      </c>
      <c r="F128" s="271">
        <f t="shared" si="31"/>
        <v>0.24345062278685684</v>
      </c>
      <c r="G128" s="271">
        <f t="shared" si="31"/>
        <v>0.20136289400780355</v>
      </c>
      <c r="H128" s="271">
        <f t="shared" si="31"/>
        <v>0.23942442327286034</v>
      </c>
      <c r="I128" s="271">
        <f t="shared" si="31"/>
        <v>0.24852410923960019</v>
      </c>
      <c r="J128" s="271">
        <f t="shared" si="31"/>
        <v>0.2486400416282035</v>
      </c>
      <c r="K128" s="271">
        <f t="shared" si="31"/>
        <v>0.24550494919176877</v>
      </c>
      <c r="L128" s="271">
        <f t="shared" si="31"/>
        <v>0.24670756467994304</v>
      </c>
      <c r="M128" s="271">
        <f t="shared" si="31"/>
        <v>0.24959247493574821</v>
      </c>
      <c r="N128" s="271">
        <f t="shared" si="31"/>
        <v>0.23673506309196862</v>
      </c>
      <c r="O128" s="271">
        <f t="shared" si="31"/>
        <v>0.24299702703444603</v>
      </c>
      <c r="P128" s="271">
        <f t="shared" si="31"/>
        <v>0.25060607519401989</v>
      </c>
      <c r="Q128" s="271">
        <f t="shared" si="31"/>
        <v>0.25309474983117236</v>
      </c>
      <c r="R128" s="271">
        <f t="shared" si="31"/>
        <v>0.24978229575412822</v>
      </c>
      <c r="S128" s="271">
        <f t="shared" si="31"/>
        <v>0.25118551262635858</v>
      </c>
      <c r="T128" s="271">
        <f t="shared" si="31"/>
        <v>0.25091868585062371</v>
      </c>
      <c r="U128" s="271">
        <f t="shared" si="31"/>
        <v>0.25197272114123775</v>
      </c>
      <c r="V128" s="271">
        <f t="shared" si="31"/>
        <v>0.25107893760018873</v>
      </c>
      <c r="W128" s="271">
        <f t="shared" si="31"/>
        <v>0.25178760844063397</v>
      </c>
      <c r="DA128" s="79"/>
    </row>
    <row r="129" spans="1:105" ht="12" customHeight="1" x14ac:dyDescent="0.3">
      <c r="A129" s="62" t="s">
        <v>192</v>
      </c>
      <c r="B129" s="272">
        <f t="shared" ref="B129:W129" si="32">IF(B$80=0,0,B$80/B$54)</f>
        <v>0.14292967747066557</v>
      </c>
      <c r="C129" s="272">
        <f t="shared" si="32"/>
        <v>0.14281031591190818</v>
      </c>
      <c r="D129" s="272">
        <f t="shared" si="32"/>
        <v>0.18501261155212642</v>
      </c>
      <c r="E129" s="272">
        <f t="shared" si="32"/>
        <v>0.20258543742154952</v>
      </c>
      <c r="F129" s="272">
        <f t="shared" si="32"/>
        <v>0.20076862208721838</v>
      </c>
      <c r="G129" s="272">
        <f t="shared" si="32"/>
        <v>0.16467623009768875</v>
      </c>
      <c r="H129" s="272">
        <f t="shared" si="32"/>
        <v>0.19397009909372542</v>
      </c>
      <c r="I129" s="272">
        <f t="shared" si="32"/>
        <v>0.19689417657945699</v>
      </c>
      <c r="J129" s="272">
        <f t="shared" si="32"/>
        <v>0.19591042941959974</v>
      </c>
      <c r="K129" s="272">
        <f t="shared" si="32"/>
        <v>0.19333519960421461</v>
      </c>
      <c r="L129" s="272">
        <f t="shared" si="32"/>
        <v>0.19405728463027561</v>
      </c>
      <c r="M129" s="272">
        <f t="shared" si="32"/>
        <v>0.19735637015593488</v>
      </c>
      <c r="N129" s="272">
        <f t="shared" si="32"/>
        <v>0.19228849591062067</v>
      </c>
      <c r="O129" s="272">
        <f t="shared" si="32"/>
        <v>0.19292164259212213</v>
      </c>
      <c r="P129" s="272">
        <f t="shared" si="32"/>
        <v>0.18971084633508681</v>
      </c>
      <c r="Q129" s="272">
        <f t="shared" si="32"/>
        <v>0.18732399041232031</v>
      </c>
      <c r="R129" s="272">
        <f t="shared" si="32"/>
        <v>0.1921671735865452</v>
      </c>
      <c r="S129" s="272">
        <f t="shared" si="32"/>
        <v>0.19356617102440049</v>
      </c>
      <c r="T129" s="272">
        <f t="shared" si="32"/>
        <v>0.19223261660896448</v>
      </c>
      <c r="U129" s="272">
        <f t="shared" si="32"/>
        <v>0.19344771660424123</v>
      </c>
      <c r="V129" s="272">
        <f t="shared" si="32"/>
        <v>0.19451535574716688</v>
      </c>
      <c r="W129" s="272">
        <f t="shared" si="32"/>
        <v>0.19512024098365241</v>
      </c>
      <c r="DA129" s="80"/>
    </row>
    <row r="130" spans="1:105" ht="12" customHeight="1" x14ac:dyDescent="0.3">
      <c r="A130" s="62" t="s">
        <v>197</v>
      </c>
      <c r="B130" s="272">
        <f t="shared" ref="B130:W130" si="33">IF(B$84=0,0,B$84/B$54)</f>
        <v>2.9900765069540463E-2</v>
      </c>
      <c r="C130" s="272">
        <f t="shared" si="33"/>
        <v>2.9814024458078917E-2</v>
      </c>
      <c r="D130" s="272">
        <f t="shared" si="33"/>
        <v>3.7966058247330271E-2</v>
      </c>
      <c r="E130" s="272">
        <f t="shared" si="33"/>
        <v>4.0908122909514448E-2</v>
      </c>
      <c r="F130" s="272">
        <f t="shared" si="33"/>
        <v>4.2682000699638456E-2</v>
      </c>
      <c r="G130" s="272">
        <f t="shared" si="33"/>
        <v>3.6686663910114818E-2</v>
      </c>
      <c r="H130" s="272">
        <f t="shared" si="33"/>
        <v>4.5454324179134913E-2</v>
      </c>
      <c r="I130" s="272">
        <f t="shared" si="33"/>
        <v>5.1629932660143207E-2</v>
      </c>
      <c r="J130" s="272">
        <f t="shared" si="33"/>
        <v>5.2729612208603768E-2</v>
      </c>
      <c r="K130" s="272">
        <f t="shared" si="33"/>
        <v>5.2169749587554173E-2</v>
      </c>
      <c r="L130" s="272">
        <f t="shared" si="33"/>
        <v>5.2650280049667424E-2</v>
      </c>
      <c r="M130" s="272">
        <f t="shared" si="33"/>
        <v>5.2236104779813317E-2</v>
      </c>
      <c r="N130" s="272">
        <f t="shared" si="33"/>
        <v>4.4446567181347985E-2</v>
      </c>
      <c r="O130" s="272">
        <f t="shared" si="33"/>
        <v>5.0075384442323893E-2</v>
      </c>
      <c r="P130" s="272">
        <f t="shared" si="33"/>
        <v>6.0895228858933108E-2</v>
      </c>
      <c r="Q130" s="272">
        <f t="shared" si="33"/>
        <v>6.5770759418852034E-2</v>
      </c>
      <c r="R130" s="272">
        <f t="shared" si="33"/>
        <v>5.7615122167583008E-2</v>
      </c>
      <c r="S130" s="272">
        <f t="shared" si="33"/>
        <v>5.7619341601958085E-2</v>
      </c>
      <c r="T130" s="272">
        <f t="shared" si="33"/>
        <v>5.8686069241659242E-2</v>
      </c>
      <c r="U130" s="272">
        <f t="shared" si="33"/>
        <v>5.8525004536996536E-2</v>
      </c>
      <c r="V130" s="272">
        <f t="shared" si="33"/>
        <v>5.6563581853021801E-2</v>
      </c>
      <c r="W130" s="272">
        <f t="shared" si="33"/>
        <v>5.6667367456981567E-2</v>
      </c>
      <c r="DA130" s="80"/>
    </row>
    <row r="131" spans="1:105" ht="12" customHeight="1" x14ac:dyDescent="0.3">
      <c r="A131" s="103" t="s">
        <v>209</v>
      </c>
      <c r="B131" s="282">
        <f t="shared" ref="B131:W131" si="34">IF(B$95=0,0,B$95/B$54)</f>
        <v>0</v>
      </c>
      <c r="C131" s="282">
        <f t="shared" si="34"/>
        <v>0</v>
      </c>
      <c r="D131" s="282">
        <f t="shared" si="34"/>
        <v>0</v>
      </c>
      <c r="E131" s="282">
        <f t="shared" si="34"/>
        <v>0</v>
      </c>
      <c r="F131" s="282">
        <f t="shared" si="34"/>
        <v>0</v>
      </c>
      <c r="G131" s="282">
        <f t="shared" si="34"/>
        <v>0</v>
      </c>
      <c r="H131" s="282">
        <f t="shared" si="34"/>
        <v>0</v>
      </c>
      <c r="I131" s="282">
        <f t="shared" si="34"/>
        <v>0</v>
      </c>
      <c r="J131" s="282">
        <f t="shared" si="34"/>
        <v>0</v>
      </c>
      <c r="K131" s="282">
        <f t="shared" si="34"/>
        <v>0</v>
      </c>
      <c r="L131" s="282">
        <f t="shared" si="34"/>
        <v>0</v>
      </c>
      <c r="M131" s="282">
        <f t="shared" si="34"/>
        <v>0</v>
      </c>
      <c r="N131" s="282">
        <f t="shared" si="34"/>
        <v>0</v>
      </c>
      <c r="O131" s="282">
        <f t="shared" si="34"/>
        <v>0</v>
      </c>
      <c r="P131" s="282">
        <f t="shared" si="34"/>
        <v>0</v>
      </c>
      <c r="Q131" s="282">
        <f t="shared" si="34"/>
        <v>0</v>
      </c>
      <c r="R131" s="282">
        <f t="shared" si="34"/>
        <v>0</v>
      </c>
      <c r="S131" s="282">
        <f t="shared" si="34"/>
        <v>0</v>
      </c>
      <c r="T131" s="282">
        <f t="shared" si="34"/>
        <v>0</v>
      </c>
      <c r="U131" s="282">
        <f t="shared" si="34"/>
        <v>0</v>
      </c>
      <c r="V131" s="282">
        <f t="shared" si="34"/>
        <v>0</v>
      </c>
      <c r="W131" s="282">
        <f t="shared" si="34"/>
        <v>0</v>
      </c>
      <c r="DA131" s="104"/>
    </row>
    <row r="132" spans="1:105" ht="12" customHeight="1" x14ac:dyDescent="0.3">
      <c r="A132" s="100" t="s">
        <v>106</v>
      </c>
      <c r="B132" s="283">
        <f t="shared" ref="B132:W132" si="35">IF(B$96=0,0,B$96/B$54)</f>
        <v>0.21331624810999913</v>
      </c>
      <c r="C132" s="283">
        <f t="shared" si="35"/>
        <v>0.22592261395422963</v>
      </c>
      <c r="D132" s="283">
        <f t="shared" si="35"/>
        <v>0</v>
      </c>
      <c r="E132" s="283">
        <f t="shared" si="35"/>
        <v>0</v>
      </c>
      <c r="F132" s="283">
        <f t="shared" si="35"/>
        <v>0</v>
      </c>
      <c r="G132" s="283">
        <f t="shared" si="35"/>
        <v>0.12340319628297972</v>
      </c>
      <c r="H132" s="283">
        <f t="shared" si="35"/>
        <v>0</v>
      </c>
      <c r="I132" s="283">
        <f t="shared" si="35"/>
        <v>0</v>
      </c>
      <c r="J132" s="283">
        <f t="shared" si="35"/>
        <v>0</v>
      </c>
      <c r="K132" s="283">
        <f t="shared" si="35"/>
        <v>0</v>
      </c>
      <c r="L132" s="283">
        <f t="shared" si="35"/>
        <v>0</v>
      </c>
      <c r="M132" s="283">
        <f t="shared" si="35"/>
        <v>0</v>
      </c>
      <c r="N132" s="283">
        <f t="shared" si="35"/>
        <v>0</v>
      </c>
      <c r="O132" s="283">
        <f t="shared" si="35"/>
        <v>0</v>
      </c>
      <c r="P132" s="283">
        <f t="shared" si="35"/>
        <v>0</v>
      </c>
      <c r="Q132" s="283">
        <f t="shared" si="35"/>
        <v>0</v>
      </c>
      <c r="R132" s="283">
        <f t="shared" si="35"/>
        <v>0</v>
      </c>
      <c r="S132" s="283">
        <f t="shared" si="35"/>
        <v>0</v>
      </c>
      <c r="T132" s="283">
        <f t="shared" si="35"/>
        <v>0</v>
      </c>
      <c r="U132" s="283">
        <f t="shared" si="35"/>
        <v>0</v>
      </c>
      <c r="V132" s="283">
        <f t="shared" si="35"/>
        <v>0</v>
      </c>
      <c r="W132" s="283">
        <f t="shared" si="35"/>
        <v>0</v>
      </c>
      <c r="DA132" s="106"/>
    </row>
    <row r="133" spans="1:105" ht="12" customHeight="1" x14ac:dyDescent="0.3">
      <c r="A133" s="6"/>
    </row>
    <row r="134" spans="1:105" ht="15" customHeight="1" x14ac:dyDescent="0.3">
      <c r="A134" s="32" t="s">
        <v>432</v>
      </c>
      <c r="B134" s="259"/>
      <c r="C134" s="259"/>
      <c r="D134" s="259"/>
      <c r="E134" s="259"/>
      <c r="F134" s="259"/>
      <c r="G134" s="259"/>
      <c r="H134" s="259"/>
      <c r="I134" s="259"/>
      <c r="J134" s="259"/>
      <c r="K134" s="259"/>
      <c r="L134" s="259"/>
      <c r="M134" s="259"/>
      <c r="N134" s="259"/>
      <c r="O134" s="259"/>
      <c r="P134" s="259"/>
      <c r="Q134" s="259"/>
      <c r="R134" s="259"/>
      <c r="S134" s="259"/>
      <c r="T134" s="259"/>
      <c r="U134" s="259"/>
      <c r="V134" s="259"/>
      <c r="W134" s="259"/>
      <c r="DA134" s="88"/>
    </row>
    <row r="136" spans="1:105" ht="12" customHeight="1" x14ac:dyDescent="0.3">
      <c r="A136" s="35" t="s">
        <v>433</v>
      </c>
      <c r="B136" s="274">
        <f>IF(B$5=0,0,(B$5-B$52)/ISI_fec!B$5)</f>
        <v>0</v>
      </c>
      <c r="C136" s="274">
        <f>IF(C$5=0,0,(C$5-C$52)/ISI_fec!C$5)</f>
        <v>0</v>
      </c>
      <c r="D136" s="274">
        <f>IF(D$5=0,0,(D$5-D$52)/ISI_fec!D$5)</f>
        <v>0</v>
      </c>
      <c r="E136" s="274">
        <f>IF(E$5=0,0,(E$5-E$52)/ISI_fec!E$5)</f>
        <v>0</v>
      </c>
      <c r="F136" s="274">
        <f>IF(F$5=0,0,(F$5-F$52)/ISI_fec!F$5)</f>
        <v>0</v>
      </c>
      <c r="G136" s="274">
        <f>IF(G$5=0,0,(G$5-G$52)/ISI_fec!G$5)</f>
        <v>0</v>
      </c>
      <c r="H136" s="274">
        <f>IF(H$5=0,0,(H$5-H$52)/ISI_fec!H$5)</f>
        <v>0</v>
      </c>
      <c r="I136" s="274">
        <f>IF(I$5=0,0,(I$5-I$52)/ISI_fec!I$5)</f>
        <v>0</v>
      </c>
      <c r="J136" s="274">
        <f>IF(J$5=0,0,(J$5-J$52)/ISI_fec!J$5)</f>
        <v>0</v>
      </c>
      <c r="K136" s="274">
        <f>IF(K$5=0,0,(K$5-K$52)/ISI_fec!K$5)</f>
        <v>0</v>
      </c>
      <c r="L136" s="274">
        <f>IF(L$5=0,0,(L$5-L$52)/ISI_fec!L$5)</f>
        <v>0</v>
      </c>
      <c r="M136" s="274">
        <f>IF(M$5=0,0,(M$5-M$52)/ISI_fec!M$5)</f>
        <v>0</v>
      </c>
      <c r="N136" s="274">
        <f>IF(N$5=0,0,(N$5-N$52)/ISI_fec!N$5)</f>
        <v>0</v>
      </c>
      <c r="O136" s="274">
        <f>IF(O$5=0,0,(O$5-O$52)/ISI_fec!O$5)</f>
        <v>0</v>
      </c>
      <c r="P136" s="274">
        <f>IF(P$5=0,0,(P$5-P$52)/ISI_fec!P$5)</f>
        <v>0</v>
      </c>
      <c r="Q136" s="274">
        <f>IF(Q$5=0,0,(Q$5-Q$52)/ISI_fec!Q$5)</f>
        <v>0</v>
      </c>
      <c r="R136" s="274">
        <f>IF(R$5=0,0,(R$5-R$52)/ISI_fec!R$5)</f>
        <v>0</v>
      </c>
      <c r="S136" s="274">
        <f>IF(S$5=0,0,(S$5-S$52)/ISI_fec!S$5)</f>
        <v>0</v>
      </c>
      <c r="T136" s="274">
        <f>IF(T$5=0,0,(T$5-T$52)/ISI_fec!T$5)</f>
        <v>0</v>
      </c>
      <c r="U136" s="274">
        <f>IF(U$5=0,0,(U$5-U$52)/ISI_fec!U$5)</f>
        <v>0</v>
      </c>
      <c r="V136" s="274">
        <f>IF(V$5=0,0,(V$5-V$52)/ISI_fec!V$5)</f>
        <v>0</v>
      </c>
      <c r="W136" s="274">
        <f>IF(W$5=0,0,(W$5-W$52)/ISI_fec!W$5)</f>
        <v>0</v>
      </c>
      <c r="DA136" s="111"/>
    </row>
    <row r="137" spans="1:105" ht="12" customHeight="1" x14ac:dyDescent="0.3">
      <c r="A137" s="55" t="s">
        <v>92</v>
      </c>
      <c r="B137" s="275">
        <f>IF(B$6=0,0,B$6/ISI_fec!B$6)</f>
        <v>0</v>
      </c>
      <c r="C137" s="275">
        <f>IF(C$6=0,0,C$6/ISI_fec!C$6)</f>
        <v>0</v>
      </c>
      <c r="D137" s="275">
        <f>IF(D$6=0,0,D$6/ISI_fec!D$6)</f>
        <v>0</v>
      </c>
      <c r="E137" s="275">
        <f>IF(E$6=0,0,E$6/ISI_fec!E$6)</f>
        <v>0</v>
      </c>
      <c r="F137" s="275">
        <f>IF(F$6=0,0,F$6/ISI_fec!F$6)</f>
        <v>0</v>
      </c>
      <c r="G137" s="275">
        <f>IF(G$6=0,0,G$6/ISI_fec!G$6)</f>
        <v>0</v>
      </c>
      <c r="H137" s="275">
        <f>IF(H$6=0,0,H$6/ISI_fec!H$6)</f>
        <v>0</v>
      </c>
      <c r="I137" s="275">
        <f>IF(I$6=0,0,I$6/ISI_fec!I$6)</f>
        <v>0</v>
      </c>
      <c r="J137" s="275">
        <f>IF(J$6=0,0,J$6/ISI_fec!J$6)</f>
        <v>0</v>
      </c>
      <c r="K137" s="275">
        <f>IF(K$6=0,0,K$6/ISI_fec!K$6)</f>
        <v>0</v>
      </c>
      <c r="L137" s="275">
        <f>IF(L$6=0,0,L$6/ISI_fec!L$6)</f>
        <v>0</v>
      </c>
      <c r="M137" s="275">
        <f>IF(M$6=0,0,M$6/ISI_fec!M$6)</f>
        <v>0</v>
      </c>
      <c r="N137" s="275">
        <f>IF(N$6=0,0,N$6/ISI_fec!N$6)</f>
        <v>0</v>
      </c>
      <c r="O137" s="275">
        <f>IF(O$6=0,0,O$6/ISI_fec!O$6)</f>
        <v>0</v>
      </c>
      <c r="P137" s="275">
        <f>IF(P$6=0,0,P$6/ISI_fec!P$6)</f>
        <v>0</v>
      </c>
      <c r="Q137" s="275">
        <f>IF(Q$6=0,0,Q$6/ISI_fec!Q$6)</f>
        <v>0</v>
      </c>
      <c r="R137" s="275">
        <f>IF(R$6=0,0,R$6/ISI_fec!R$6)</f>
        <v>0</v>
      </c>
      <c r="S137" s="275">
        <f>IF(S$6=0,0,S$6/ISI_fec!S$6)</f>
        <v>0</v>
      </c>
      <c r="T137" s="275">
        <f>IF(T$6=0,0,T$6/ISI_fec!T$6)</f>
        <v>0</v>
      </c>
      <c r="U137" s="275">
        <f>IF(U$6=0,0,U$6/ISI_fec!U$6)</f>
        <v>0</v>
      </c>
      <c r="V137" s="275">
        <f>IF(V$6=0,0,V$6/ISI_fec!V$6)</f>
        <v>0</v>
      </c>
      <c r="W137" s="275">
        <f>IF(W$6=0,0,W$6/ISI_fec!W$6)</f>
        <v>0</v>
      </c>
      <c r="DA137" s="76"/>
    </row>
    <row r="138" spans="1:105" ht="12" customHeight="1" x14ac:dyDescent="0.3">
      <c r="A138" s="202" t="s">
        <v>93</v>
      </c>
      <c r="B138" s="276">
        <f>IF(B$7=0,0,B$7/ISI_fec!B$7)</f>
        <v>0</v>
      </c>
      <c r="C138" s="276">
        <f>IF(C$7=0,0,C$7/ISI_fec!C$7)</f>
        <v>0</v>
      </c>
      <c r="D138" s="276">
        <f>IF(D$7=0,0,D$7/ISI_fec!D$7)</f>
        <v>0</v>
      </c>
      <c r="E138" s="276">
        <f>IF(E$7=0,0,E$7/ISI_fec!E$7)</f>
        <v>0</v>
      </c>
      <c r="F138" s="276">
        <f>IF(F$7=0,0,F$7/ISI_fec!F$7)</f>
        <v>0</v>
      </c>
      <c r="G138" s="276">
        <f>IF(G$7=0,0,G$7/ISI_fec!G$7)</f>
        <v>0</v>
      </c>
      <c r="H138" s="276">
        <f>IF(H$7=0,0,H$7/ISI_fec!H$7)</f>
        <v>0</v>
      </c>
      <c r="I138" s="276">
        <f>IF(I$7=0,0,I$7/ISI_fec!I$7)</f>
        <v>0</v>
      </c>
      <c r="J138" s="276">
        <f>IF(J$7=0,0,J$7/ISI_fec!J$7)</f>
        <v>0</v>
      </c>
      <c r="K138" s="276">
        <f>IF(K$7=0,0,K$7/ISI_fec!K$7)</f>
        <v>0</v>
      </c>
      <c r="L138" s="276">
        <f>IF(L$7=0,0,L$7/ISI_fec!L$7)</f>
        <v>0</v>
      </c>
      <c r="M138" s="276">
        <f>IF(M$7=0,0,M$7/ISI_fec!M$7)</f>
        <v>0</v>
      </c>
      <c r="N138" s="276">
        <f>IF(N$7=0,0,N$7/ISI_fec!N$7)</f>
        <v>0</v>
      </c>
      <c r="O138" s="276">
        <f>IF(O$7=0,0,O$7/ISI_fec!O$7)</f>
        <v>0</v>
      </c>
      <c r="P138" s="276">
        <f>IF(P$7=0,0,P$7/ISI_fec!P$7)</f>
        <v>0</v>
      </c>
      <c r="Q138" s="276">
        <f>IF(Q$7=0,0,Q$7/ISI_fec!Q$7)</f>
        <v>0</v>
      </c>
      <c r="R138" s="276">
        <f>IF(R$7=0,0,R$7/ISI_fec!R$7)</f>
        <v>0</v>
      </c>
      <c r="S138" s="276">
        <f>IF(S$7=0,0,S$7/ISI_fec!S$7)</f>
        <v>0</v>
      </c>
      <c r="T138" s="276">
        <f>IF(T$7=0,0,T$7/ISI_fec!T$7)</f>
        <v>0</v>
      </c>
      <c r="U138" s="276">
        <f>IF(U$7=0,0,U$7/ISI_fec!U$7)</f>
        <v>0</v>
      </c>
      <c r="V138" s="276">
        <f>IF(V$7=0,0,V$7/ISI_fec!V$7)</f>
        <v>0</v>
      </c>
      <c r="W138" s="276">
        <f>IF(W$7=0,0,W$7/ISI_fec!W$7)</f>
        <v>0</v>
      </c>
      <c r="DA138" s="77"/>
    </row>
    <row r="139" spans="1:105" ht="12" customHeight="1" x14ac:dyDescent="0.3">
      <c r="A139" s="202" t="s">
        <v>94</v>
      </c>
      <c r="B139" s="276">
        <f>IF(B$8=0,0,B$8/ISI_fec!B$8)</f>
        <v>0</v>
      </c>
      <c r="C139" s="276">
        <f>IF(C$8=0,0,C$8/ISI_fec!C$8)</f>
        <v>0</v>
      </c>
      <c r="D139" s="276">
        <f>IF(D$8=0,0,D$8/ISI_fec!D$8)</f>
        <v>0</v>
      </c>
      <c r="E139" s="276">
        <f>IF(E$8=0,0,E$8/ISI_fec!E$8)</f>
        <v>0</v>
      </c>
      <c r="F139" s="276">
        <f>IF(F$8=0,0,F$8/ISI_fec!F$8)</f>
        <v>0</v>
      </c>
      <c r="G139" s="276">
        <f>IF(G$8=0,0,G$8/ISI_fec!G$8)</f>
        <v>0</v>
      </c>
      <c r="H139" s="276">
        <f>IF(H$8=0,0,H$8/ISI_fec!H$8)</f>
        <v>0</v>
      </c>
      <c r="I139" s="276">
        <f>IF(I$8=0,0,I$8/ISI_fec!I$8)</f>
        <v>0</v>
      </c>
      <c r="J139" s="276">
        <f>IF(J$8=0,0,J$8/ISI_fec!J$8)</f>
        <v>0</v>
      </c>
      <c r="K139" s="276">
        <f>IF(K$8=0,0,K$8/ISI_fec!K$8)</f>
        <v>0</v>
      </c>
      <c r="L139" s="276">
        <f>IF(L$8=0,0,L$8/ISI_fec!L$8)</f>
        <v>0</v>
      </c>
      <c r="M139" s="276">
        <f>IF(M$8=0,0,M$8/ISI_fec!M$8)</f>
        <v>0</v>
      </c>
      <c r="N139" s="276">
        <f>IF(N$8=0,0,N$8/ISI_fec!N$8)</f>
        <v>0</v>
      </c>
      <c r="O139" s="276">
        <f>IF(O$8=0,0,O$8/ISI_fec!O$8)</f>
        <v>0</v>
      </c>
      <c r="P139" s="276">
        <f>IF(P$8=0,0,P$8/ISI_fec!P$8)</f>
        <v>0</v>
      </c>
      <c r="Q139" s="276">
        <f>IF(Q$8=0,0,Q$8/ISI_fec!Q$8)</f>
        <v>0</v>
      </c>
      <c r="R139" s="276">
        <f>IF(R$8=0,0,R$8/ISI_fec!R$8)</f>
        <v>0</v>
      </c>
      <c r="S139" s="276">
        <f>IF(S$8=0,0,S$8/ISI_fec!S$8)</f>
        <v>0</v>
      </c>
      <c r="T139" s="276">
        <f>IF(T$8=0,0,T$8/ISI_fec!T$8)</f>
        <v>0</v>
      </c>
      <c r="U139" s="276">
        <f>IF(U$8=0,0,U$8/ISI_fec!U$8)</f>
        <v>0</v>
      </c>
      <c r="V139" s="276">
        <f>IF(V$8=0,0,V$8/ISI_fec!V$8)</f>
        <v>0</v>
      </c>
      <c r="W139" s="276">
        <f>IF(W$8=0,0,W$8/ISI_fec!W$8)</f>
        <v>0</v>
      </c>
      <c r="DA139" s="77"/>
    </row>
    <row r="140" spans="1:105" ht="12" customHeight="1" x14ac:dyDescent="0.3">
      <c r="A140" s="202" t="s">
        <v>95</v>
      </c>
      <c r="B140" s="276">
        <f>IF(B$9=0,0,B$9/ISI_fec!B$9)</f>
        <v>0</v>
      </c>
      <c r="C140" s="276">
        <f>IF(C$9=0,0,C$9/ISI_fec!C$9)</f>
        <v>0</v>
      </c>
      <c r="D140" s="276">
        <f>IF(D$9=0,0,D$9/ISI_fec!D$9)</f>
        <v>0</v>
      </c>
      <c r="E140" s="276">
        <f>IF(E$9=0,0,E$9/ISI_fec!E$9)</f>
        <v>0</v>
      </c>
      <c r="F140" s="276">
        <f>IF(F$9=0,0,F$9/ISI_fec!F$9)</f>
        <v>0</v>
      </c>
      <c r="G140" s="276">
        <f>IF(G$9=0,0,G$9/ISI_fec!G$9)</f>
        <v>0</v>
      </c>
      <c r="H140" s="276">
        <f>IF(H$9=0,0,H$9/ISI_fec!H$9)</f>
        <v>0</v>
      </c>
      <c r="I140" s="276">
        <f>IF(I$9=0,0,I$9/ISI_fec!I$9)</f>
        <v>0</v>
      </c>
      <c r="J140" s="276">
        <f>IF(J$9=0,0,J$9/ISI_fec!J$9)</f>
        <v>0</v>
      </c>
      <c r="K140" s="276">
        <f>IF(K$9=0,0,K$9/ISI_fec!K$9)</f>
        <v>0</v>
      </c>
      <c r="L140" s="276">
        <f>IF(L$9=0,0,L$9/ISI_fec!L$9)</f>
        <v>0</v>
      </c>
      <c r="M140" s="276">
        <f>IF(M$9=0,0,M$9/ISI_fec!M$9)</f>
        <v>0</v>
      </c>
      <c r="N140" s="276">
        <f>IF(N$9=0,0,N$9/ISI_fec!N$9)</f>
        <v>0</v>
      </c>
      <c r="O140" s="276">
        <f>IF(O$9=0,0,O$9/ISI_fec!O$9)</f>
        <v>0</v>
      </c>
      <c r="P140" s="276">
        <f>IF(P$9=0,0,P$9/ISI_fec!P$9)</f>
        <v>0</v>
      </c>
      <c r="Q140" s="276">
        <f>IF(Q$9=0,0,Q$9/ISI_fec!Q$9)</f>
        <v>0</v>
      </c>
      <c r="R140" s="276">
        <f>IF(R$9=0,0,R$9/ISI_fec!R$9)</f>
        <v>0</v>
      </c>
      <c r="S140" s="276">
        <f>IF(S$9=0,0,S$9/ISI_fec!S$9)</f>
        <v>0</v>
      </c>
      <c r="T140" s="276">
        <f>IF(T$9=0,0,T$9/ISI_fec!T$9)</f>
        <v>0</v>
      </c>
      <c r="U140" s="276">
        <f>IF(U$9=0,0,U$9/ISI_fec!U$9)</f>
        <v>0</v>
      </c>
      <c r="V140" s="276">
        <f>IF(V$9=0,0,V$9/ISI_fec!V$9)</f>
        <v>0</v>
      </c>
      <c r="W140" s="276">
        <f>IF(W$9=0,0,W$9/ISI_fec!W$9)</f>
        <v>0</v>
      </c>
      <c r="DA140" s="77"/>
    </row>
    <row r="141" spans="1:105" ht="12" customHeight="1" x14ac:dyDescent="0.3">
      <c r="A141" s="56" t="s">
        <v>96</v>
      </c>
      <c r="B141" s="277">
        <f>IF(B$10=0,0,B$10/ISI_fec!B$10)</f>
        <v>0</v>
      </c>
      <c r="C141" s="277">
        <f>IF(C$10=0,0,C$10/ISI_fec!C$10)</f>
        <v>0</v>
      </c>
      <c r="D141" s="277">
        <f>IF(D$10=0,0,D$10/ISI_fec!D$10)</f>
        <v>0</v>
      </c>
      <c r="E141" s="277">
        <f>IF(E$10=0,0,E$10/ISI_fec!E$10)</f>
        <v>0</v>
      </c>
      <c r="F141" s="277">
        <f>IF(F$10=0,0,F$10/ISI_fec!F$10)</f>
        <v>0</v>
      </c>
      <c r="G141" s="277">
        <f>IF(G$10=0,0,G$10/ISI_fec!G$10)</f>
        <v>0</v>
      </c>
      <c r="H141" s="277">
        <f>IF(H$10=0,0,H$10/ISI_fec!H$10)</f>
        <v>0</v>
      </c>
      <c r="I141" s="277">
        <f>IF(I$10=0,0,I$10/ISI_fec!I$10)</f>
        <v>0</v>
      </c>
      <c r="J141" s="277">
        <f>IF(J$10=0,0,J$10/ISI_fec!J$10)</f>
        <v>0</v>
      </c>
      <c r="K141" s="277">
        <f>IF(K$10=0,0,K$10/ISI_fec!K$10)</f>
        <v>0</v>
      </c>
      <c r="L141" s="277">
        <f>IF(L$10=0,0,L$10/ISI_fec!L$10)</f>
        <v>0</v>
      </c>
      <c r="M141" s="277">
        <f>IF(M$10=0,0,M$10/ISI_fec!M$10)</f>
        <v>0</v>
      </c>
      <c r="N141" s="277">
        <f>IF(N$10=0,0,N$10/ISI_fec!N$10)</f>
        <v>0</v>
      </c>
      <c r="O141" s="277">
        <f>IF(O$10=0,0,O$10/ISI_fec!O$10)</f>
        <v>0</v>
      </c>
      <c r="P141" s="277">
        <f>IF(P$10=0,0,P$10/ISI_fec!P$10)</f>
        <v>0</v>
      </c>
      <c r="Q141" s="277">
        <f>IF(Q$10=0,0,Q$10/ISI_fec!Q$10)</f>
        <v>0</v>
      </c>
      <c r="R141" s="277">
        <f>IF(R$10=0,0,R$10/ISI_fec!R$10)</f>
        <v>0</v>
      </c>
      <c r="S141" s="277">
        <f>IF(S$10=0,0,S$10/ISI_fec!S$10)</f>
        <v>0</v>
      </c>
      <c r="T141" s="277">
        <f>IF(T$10=0,0,T$10/ISI_fec!T$10)</f>
        <v>0</v>
      </c>
      <c r="U141" s="277">
        <f>IF(U$10=0,0,U$10/ISI_fec!U$10)</f>
        <v>0</v>
      </c>
      <c r="V141" s="277">
        <f>IF(V$10=0,0,V$10/ISI_fec!V$10)</f>
        <v>0</v>
      </c>
      <c r="W141" s="277">
        <f>IF(W$10=0,0,W$10/ISI_fec!W$10)</f>
        <v>0</v>
      </c>
      <c r="DA141" s="78"/>
    </row>
    <row r="142" spans="1:105" ht="12" customHeight="1" x14ac:dyDescent="0.3">
      <c r="A142" s="203" t="s">
        <v>167</v>
      </c>
      <c r="B142" s="278">
        <f>IF(B$16=0,0,B$16/ISI_fec!B$16)</f>
        <v>0</v>
      </c>
      <c r="C142" s="278">
        <f>IF(C$16=0,0,C$16/ISI_fec!C$16)</f>
        <v>0</v>
      </c>
      <c r="D142" s="278">
        <f>IF(D$16=0,0,D$16/ISI_fec!D$16)</f>
        <v>0</v>
      </c>
      <c r="E142" s="278">
        <f>IF(E$16=0,0,E$16/ISI_fec!E$16)</f>
        <v>0</v>
      </c>
      <c r="F142" s="278">
        <f>IF(F$16=0,0,F$16/ISI_fec!F$16)</f>
        <v>0</v>
      </c>
      <c r="G142" s="278">
        <f>IF(G$16=0,0,G$16/ISI_fec!G$16)</f>
        <v>0</v>
      </c>
      <c r="H142" s="278">
        <f>IF(H$16=0,0,H$16/ISI_fec!H$16)</f>
        <v>0</v>
      </c>
      <c r="I142" s="278">
        <f>IF(I$16=0,0,I$16/ISI_fec!I$16)</f>
        <v>0</v>
      </c>
      <c r="J142" s="278">
        <f>IF(J$16=0,0,J$16/ISI_fec!J$16)</f>
        <v>0</v>
      </c>
      <c r="K142" s="278">
        <f>IF(K$16=0,0,K$16/ISI_fec!K$16)</f>
        <v>0</v>
      </c>
      <c r="L142" s="278">
        <f>IF(L$16=0,0,L$16/ISI_fec!L$16)</f>
        <v>0</v>
      </c>
      <c r="M142" s="278">
        <f>IF(M$16=0,0,M$16/ISI_fec!M$16)</f>
        <v>0</v>
      </c>
      <c r="N142" s="278">
        <f>IF(N$16=0,0,N$16/ISI_fec!N$16)</f>
        <v>0</v>
      </c>
      <c r="O142" s="278">
        <f>IF(O$16=0,0,O$16/ISI_fec!O$16)</f>
        <v>0</v>
      </c>
      <c r="P142" s="278">
        <f>IF(P$16=0,0,P$16/ISI_fec!P$16)</f>
        <v>0</v>
      </c>
      <c r="Q142" s="278">
        <f>IF(Q$16=0,0,Q$16/ISI_fec!Q$16)</f>
        <v>0</v>
      </c>
      <c r="R142" s="278">
        <f>IF(R$16=0,0,R$16/ISI_fec!R$16)</f>
        <v>0</v>
      </c>
      <c r="S142" s="278">
        <f>IF(S$16=0,0,S$16/ISI_fec!S$16)</f>
        <v>0</v>
      </c>
      <c r="T142" s="278">
        <f>IF(T$16=0,0,T$16/ISI_fec!T$16)</f>
        <v>0</v>
      </c>
      <c r="U142" s="278">
        <f>IF(U$16=0,0,U$16/ISI_fec!U$16)</f>
        <v>0</v>
      </c>
      <c r="V142" s="278">
        <f>IF(V$16=0,0,V$16/ISI_fec!V$16)</f>
        <v>0</v>
      </c>
      <c r="W142" s="278">
        <f>IF(W$16=0,0,W$16/ISI_fec!W$16)</f>
        <v>0</v>
      </c>
      <c r="DA142" s="79"/>
    </row>
    <row r="143" spans="1:105" ht="12" customHeight="1" x14ac:dyDescent="0.3">
      <c r="A143" s="203" t="s">
        <v>174</v>
      </c>
      <c r="B143" s="278">
        <f>IF(B$22=0,0,B$22/ISI_fec!B$22)</f>
        <v>0</v>
      </c>
      <c r="C143" s="278">
        <f>IF(C$22=0,0,C$22/ISI_fec!C$22)</f>
        <v>0</v>
      </c>
      <c r="D143" s="278">
        <f>IF(D$22=0,0,D$22/ISI_fec!D$22)</f>
        <v>0</v>
      </c>
      <c r="E143" s="278">
        <f>IF(E$22=0,0,E$22/ISI_fec!E$22)</f>
        <v>0</v>
      </c>
      <c r="F143" s="278">
        <f>IF(F$22=0,0,F$22/ISI_fec!F$22)</f>
        <v>0</v>
      </c>
      <c r="G143" s="278">
        <f>IF(G$22=0,0,G$22/ISI_fec!G$22)</f>
        <v>0</v>
      </c>
      <c r="H143" s="278">
        <f>IF(H$22=0,0,H$22/ISI_fec!H$22)</f>
        <v>0</v>
      </c>
      <c r="I143" s="278">
        <f>IF(I$22=0,0,I$22/ISI_fec!I$22)</f>
        <v>0</v>
      </c>
      <c r="J143" s="278">
        <f>IF(J$22=0,0,J$22/ISI_fec!J$22)</f>
        <v>0</v>
      </c>
      <c r="K143" s="278">
        <f>IF(K$22=0,0,K$22/ISI_fec!K$22)</f>
        <v>0</v>
      </c>
      <c r="L143" s="278">
        <f>IF(L$22=0,0,L$22/ISI_fec!L$22)</f>
        <v>0</v>
      </c>
      <c r="M143" s="278">
        <f>IF(M$22=0,0,M$22/ISI_fec!M$22)</f>
        <v>0</v>
      </c>
      <c r="N143" s="278">
        <f>IF(N$22=0,0,N$22/ISI_fec!N$22)</f>
        <v>0</v>
      </c>
      <c r="O143" s="278">
        <f>IF(O$22=0,0,O$22/ISI_fec!O$22)</f>
        <v>0</v>
      </c>
      <c r="P143" s="278">
        <f>IF(P$22=0,0,P$22/ISI_fec!P$22)</f>
        <v>0</v>
      </c>
      <c r="Q143" s="278">
        <f>IF(Q$22=0,0,Q$22/ISI_fec!Q$22)</f>
        <v>0</v>
      </c>
      <c r="R143" s="278">
        <f>IF(R$22=0,0,R$22/ISI_fec!R$22)</f>
        <v>0</v>
      </c>
      <c r="S143" s="278">
        <f>IF(S$22=0,0,S$22/ISI_fec!S$22)</f>
        <v>0</v>
      </c>
      <c r="T143" s="278">
        <f>IF(T$22=0,0,T$22/ISI_fec!T$22)</f>
        <v>0</v>
      </c>
      <c r="U143" s="278">
        <f>IF(U$22=0,0,U$22/ISI_fec!U$22)</f>
        <v>0</v>
      </c>
      <c r="V143" s="278">
        <f>IF(V$22=0,0,V$22/ISI_fec!V$22)</f>
        <v>0</v>
      </c>
      <c r="W143" s="278">
        <f>IF(W$22=0,0,W$22/ISI_fec!W$22)</f>
        <v>0</v>
      </c>
      <c r="DA143" s="79"/>
    </row>
    <row r="144" spans="1:105" ht="12" customHeight="1" x14ac:dyDescent="0.3">
      <c r="A144" s="203" t="s">
        <v>181</v>
      </c>
      <c r="B144" s="278">
        <f>IF(B$28=0,0,B$28/ISI_fec!B$28)</f>
        <v>0</v>
      </c>
      <c r="C144" s="278">
        <f>IF(C$28=0,0,C$28/ISI_fec!C$28)</f>
        <v>0</v>
      </c>
      <c r="D144" s="278">
        <f>IF(D$28=0,0,D$28/ISI_fec!D$28)</f>
        <v>0</v>
      </c>
      <c r="E144" s="278">
        <f>IF(E$28=0,0,E$28/ISI_fec!E$28)</f>
        <v>0</v>
      </c>
      <c r="F144" s="278">
        <f>IF(F$28=0,0,F$28/ISI_fec!F$28)</f>
        <v>0</v>
      </c>
      <c r="G144" s="278">
        <f>IF(G$28=0,0,G$28/ISI_fec!G$28)</f>
        <v>0</v>
      </c>
      <c r="H144" s="278">
        <f>IF(H$28=0,0,H$28/ISI_fec!H$28)</f>
        <v>0</v>
      </c>
      <c r="I144" s="278">
        <f>IF(I$28=0,0,I$28/ISI_fec!I$28)</f>
        <v>0</v>
      </c>
      <c r="J144" s="278">
        <f>IF(J$28=0,0,J$28/ISI_fec!J$28)</f>
        <v>0</v>
      </c>
      <c r="K144" s="278">
        <f>IF(K$28=0,0,K$28/ISI_fec!K$28)</f>
        <v>0</v>
      </c>
      <c r="L144" s="278">
        <f>IF(L$28=0,0,L$28/ISI_fec!L$28)</f>
        <v>0</v>
      </c>
      <c r="M144" s="278">
        <f>IF(M$28=0,0,M$28/ISI_fec!M$28)</f>
        <v>0</v>
      </c>
      <c r="N144" s="278">
        <f>IF(N$28=0,0,N$28/ISI_fec!N$28)</f>
        <v>0</v>
      </c>
      <c r="O144" s="278">
        <f>IF(O$28=0,0,O$28/ISI_fec!O$28)</f>
        <v>0</v>
      </c>
      <c r="P144" s="278">
        <f>IF(P$28=0,0,P$28/ISI_fec!P$28)</f>
        <v>0</v>
      </c>
      <c r="Q144" s="278">
        <f>IF(Q$28=0,0,Q$28/ISI_fec!Q$28)</f>
        <v>0</v>
      </c>
      <c r="R144" s="278">
        <f>IF(R$28=0,0,R$28/ISI_fec!R$28)</f>
        <v>0</v>
      </c>
      <c r="S144" s="278">
        <f>IF(S$28=0,0,S$28/ISI_fec!S$28)</f>
        <v>0</v>
      </c>
      <c r="T144" s="278">
        <f>IF(T$28=0,0,T$28/ISI_fec!T$28)</f>
        <v>0</v>
      </c>
      <c r="U144" s="278">
        <f>IF(U$28=0,0,U$28/ISI_fec!U$28)</f>
        <v>0</v>
      </c>
      <c r="V144" s="278">
        <f>IF(V$28=0,0,V$28/ISI_fec!V$28)</f>
        <v>0</v>
      </c>
      <c r="W144" s="278">
        <f>IF(W$28=0,0,W$28/ISI_fec!W$28)</f>
        <v>0</v>
      </c>
      <c r="DA144" s="79"/>
    </row>
    <row r="145" spans="1:105" ht="12" customHeight="1" x14ac:dyDescent="0.3">
      <c r="A145" s="41" t="s">
        <v>191</v>
      </c>
      <c r="B145" s="279">
        <f>IF(B$35=0,0,B$35/ISI_fec!B$35)</f>
        <v>0</v>
      </c>
      <c r="C145" s="279">
        <f>IF(C$35=0,0,C$35/ISI_fec!C$35)</f>
        <v>0</v>
      </c>
      <c r="D145" s="279">
        <f>IF(D$35=0,0,D$35/ISI_fec!D$35)</f>
        <v>0</v>
      </c>
      <c r="E145" s="279">
        <f>IF(E$35=0,0,E$35/ISI_fec!E$35)</f>
        <v>0</v>
      </c>
      <c r="F145" s="279">
        <f>IF(F$35=0,0,F$35/ISI_fec!F$35)</f>
        <v>0</v>
      </c>
      <c r="G145" s="279">
        <f>IF(G$35=0,0,G$35/ISI_fec!G$35)</f>
        <v>0</v>
      </c>
      <c r="H145" s="279">
        <f>IF(H$35=0,0,H$35/ISI_fec!H$35)</f>
        <v>0</v>
      </c>
      <c r="I145" s="279">
        <f>IF(I$35=0,0,I$35/ISI_fec!I$35)</f>
        <v>0</v>
      </c>
      <c r="J145" s="279">
        <f>IF(J$35=0,0,J$35/ISI_fec!J$35)</f>
        <v>0</v>
      </c>
      <c r="K145" s="279">
        <f>IF(K$35=0,0,K$35/ISI_fec!K$35)</f>
        <v>0</v>
      </c>
      <c r="L145" s="279">
        <f>IF(L$35=0,0,L$35/ISI_fec!L$35)</f>
        <v>0</v>
      </c>
      <c r="M145" s="279">
        <f>IF(M$35=0,0,M$35/ISI_fec!M$35)</f>
        <v>0</v>
      </c>
      <c r="N145" s="279">
        <f>IF(N$35=0,0,N$35/ISI_fec!N$35)</f>
        <v>0</v>
      </c>
      <c r="O145" s="279">
        <f>IF(O$35=0,0,O$35/ISI_fec!O$35)</f>
        <v>0</v>
      </c>
      <c r="P145" s="279">
        <f>IF(P$35=0,0,P$35/ISI_fec!P$35)</f>
        <v>0</v>
      </c>
      <c r="Q145" s="279">
        <f>IF(Q$35=0,0,Q$35/ISI_fec!Q$35)</f>
        <v>0</v>
      </c>
      <c r="R145" s="279">
        <f>IF(R$35=0,0,R$35/ISI_fec!R$35)</f>
        <v>0</v>
      </c>
      <c r="S145" s="279">
        <f>IF(S$35=0,0,S$35/ISI_fec!S$35)</f>
        <v>0</v>
      </c>
      <c r="T145" s="279">
        <f>IF(T$35=0,0,T$35/ISI_fec!T$35)</f>
        <v>0</v>
      </c>
      <c r="U145" s="279">
        <f>IF(U$35=0,0,U$35/ISI_fec!U$35)</f>
        <v>0</v>
      </c>
      <c r="V145" s="279">
        <f>IF(V$35=0,0,V$35/ISI_fec!V$35)</f>
        <v>0</v>
      </c>
      <c r="W145" s="279">
        <f>IF(W$35=0,0,W$35/ISI_fec!W$35)</f>
        <v>0</v>
      </c>
      <c r="DA145" s="82"/>
    </row>
    <row r="146" spans="1:105" ht="12" customHeight="1" x14ac:dyDescent="0.3">
      <c r="A146" s="20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DA146" s="173"/>
    </row>
    <row r="147" spans="1:105" ht="12" customHeight="1" x14ac:dyDescent="0.3">
      <c r="A147" s="35" t="s">
        <v>434</v>
      </c>
      <c r="B147" s="274">
        <f>IF(B$54=0,0,(B$54-B$96)/ISI_fec!B$54)</f>
        <v>0.95329154292963969</v>
      </c>
      <c r="C147" s="274">
        <f>IF(C$54=0,0,(C$54-C$96)/ISI_fec!C$54)</f>
        <v>0.98726435374192134</v>
      </c>
      <c r="D147" s="274">
        <f>IF(D$54=0,0,(D$54-D$96)/ISI_fec!D$54)</f>
        <v>0.97990711941154918</v>
      </c>
      <c r="E147" s="274">
        <f>IF(E$54=0,0,(E$54-E$96)/ISI_fec!E$54)</f>
        <v>1.2212500556351527</v>
      </c>
      <c r="F147" s="274">
        <f>IF(F$54=0,0,(F$54-F$96)/ISI_fec!F$54)</f>
        <v>1.1900140635323799</v>
      </c>
      <c r="G147" s="274">
        <f>IF(G$54=0,0,(G$54-G$96)/ISI_fec!G$54)</f>
        <v>1.078919123297158</v>
      </c>
      <c r="H147" s="274">
        <f>IF(H$54=0,0,(H$54-H$96)/ISI_fec!H$54)</f>
        <v>1.2034071766724586</v>
      </c>
      <c r="I147" s="274">
        <f>IF(I$54=0,0,(I$54-I$96)/ISI_fec!I$54)</f>
        <v>1.361688179550701</v>
      </c>
      <c r="J147" s="274">
        <f>IF(J$54=0,0,(J$54-J$96)/ISI_fec!J$54)</f>
        <v>1.3301218264052965</v>
      </c>
      <c r="K147" s="274">
        <f>IF(K$54=0,0,(K$54-K$96)/ISI_fec!K$54)</f>
        <v>1.302124702248374</v>
      </c>
      <c r="L147" s="274">
        <f>IF(L$54=0,0,(L$54-L$96)/ISI_fec!L$54)</f>
        <v>1.3192314671009091</v>
      </c>
      <c r="M147" s="274">
        <f>IF(M$54=0,0,(M$54-M$96)/ISI_fec!M$54)</f>
        <v>1.2901551705542775</v>
      </c>
      <c r="N147" s="274">
        <f>IF(N$54=0,0,(N$54-N$96)/ISI_fec!N$54)</f>
        <v>1.1320794772399825</v>
      </c>
      <c r="O147" s="274">
        <f>IF(O$54=0,0,(O$54-O$96)/ISI_fec!O$54)</f>
        <v>1.1818859048567547</v>
      </c>
      <c r="P147" s="274">
        <f>IF(P$54=0,0,(P$54-P$96)/ISI_fec!P$54)</f>
        <v>1.1890193876487354</v>
      </c>
      <c r="Q147" s="274">
        <f>IF(Q$54=0,0,(Q$54-Q$96)/ISI_fec!Q$54)</f>
        <v>1.1791975478956986</v>
      </c>
      <c r="R147" s="274">
        <f>IF(R$54=0,0,(R$54-R$96)/ISI_fec!R$54)</f>
        <v>1.2143170647509534</v>
      </c>
      <c r="S147" s="274">
        <f>IF(S$54=0,0,(S$54-S$96)/ISI_fec!S$54)</f>
        <v>1.2502553890211283</v>
      </c>
      <c r="T147" s="274">
        <f>IF(T$54=0,0,(T$54-T$96)/ISI_fec!T$54)</f>
        <v>1.22712656128407</v>
      </c>
      <c r="U147" s="274">
        <f>IF(U$54=0,0,(U$54-U$96)/ISI_fec!U$54)</f>
        <v>1.2512327392783051</v>
      </c>
      <c r="V147" s="274">
        <f>IF(V$54=0,0,(V$54-V$96)/ISI_fec!V$54)</f>
        <v>1.2591720325650042</v>
      </c>
      <c r="W147" s="274">
        <f>IF(W$54=0,0,(W$54-W$96)/ISI_fec!W$54)</f>
        <v>1.2523371153131253</v>
      </c>
      <c r="DA147" s="111"/>
    </row>
    <row r="148" spans="1:105" ht="12" customHeight="1" x14ac:dyDescent="0.3">
      <c r="A148" s="55" t="s">
        <v>92</v>
      </c>
      <c r="B148" s="275">
        <f>IF(B$55=0,0,B$55/ISI_fec!B$55)</f>
        <v>0</v>
      </c>
      <c r="C148" s="275">
        <f>IF(C$55=0,0,C$55/ISI_fec!C$55)</f>
        <v>0</v>
      </c>
      <c r="D148" s="275">
        <f>IF(D$55=0,0,D$55/ISI_fec!D$55)</f>
        <v>0</v>
      </c>
      <c r="E148" s="275">
        <f>IF(E$55=0,0,E$55/ISI_fec!E$55)</f>
        <v>0</v>
      </c>
      <c r="F148" s="275">
        <f>IF(F$55=0,0,F$55/ISI_fec!F$55)</f>
        <v>0</v>
      </c>
      <c r="G148" s="275">
        <f>IF(G$55=0,0,G$55/ISI_fec!G$55)</f>
        <v>0</v>
      </c>
      <c r="H148" s="275">
        <f>IF(H$55=0,0,H$55/ISI_fec!H$55)</f>
        <v>0</v>
      </c>
      <c r="I148" s="275">
        <f>IF(I$55=0,0,I$55/ISI_fec!I$55)</f>
        <v>0</v>
      </c>
      <c r="J148" s="275">
        <f>IF(J$55=0,0,J$55/ISI_fec!J$55)</f>
        <v>0</v>
      </c>
      <c r="K148" s="275">
        <f>IF(K$55=0,0,K$55/ISI_fec!K$55)</f>
        <v>0</v>
      </c>
      <c r="L148" s="275">
        <f>IF(L$55=0,0,L$55/ISI_fec!L$55)</f>
        <v>0</v>
      </c>
      <c r="M148" s="275">
        <f>IF(M$55=0,0,M$55/ISI_fec!M$55)</f>
        <v>0</v>
      </c>
      <c r="N148" s="275">
        <f>IF(N$55=0,0,N$55/ISI_fec!N$55)</f>
        <v>0</v>
      </c>
      <c r="O148" s="275">
        <f>IF(O$55=0,0,O$55/ISI_fec!O$55)</f>
        <v>0</v>
      </c>
      <c r="P148" s="275">
        <f>IF(P$55=0,0,P$55/ISI_fec!P$55)</f>
        <v>0</v>
      </c>
      <c r="Q148" s="275">
        <f>IF(Q$55=0,0,Q$55/ISI_fec!Q$55)</f>
        <v>0</v>
      </c>
      <c r="R148" s="275">
        <f>IF(R$55=0,0,R$55/ISI_fec!R$55)</f>
        <v>0</v>
      </c>
      <c r="S148" s="275">
        <f>IF(S$55=0,0,S$55/ISI_fec!S$55)</f>
        <v>0</v>
      </c>
      <c r="T148" s="275">
        <f>IF(T$55=0,0,T$55/ISI_fec!T$55)</f>
        <v>0</v>
      </c>
      <c r="U148" s="275">
        <f>IF(U$55=0,0,U$55/ISI_fec!U$55)</f>
        <v>0</v>
      </c>
      <c r="V148" s="275">
        <f>IF(V$55=0,0,V$55/ISI_fec!V$55)</f>
        <v>0</v>
      </c>
      <c r="W148" s="275">
        <f>IF(W$55=0,0,W$55/ISI_fec!W$55)</f>
        <v>0</v>
      </c>
      <c r="DA148" s="76"/>
    </row>
    <row r="149" spans="1:105" ht="12" customHeight="1" x14ac:dyDescent="0.3">
      <c r="A149" s="202" t="s">
        <v>93</v>
      </c>
      <c r="B149" s="276">
        <f>IF(B$56=0,0,B$56/ISI_fec!B$56)</f>
        <v>0</v>
      </c>
      <c r="C149" s="276">
        <f>IF(C$56=0,0,C$56/ISI_fec!C$56)</f>
        <v>0</v>
      </c>
      <c r="D149" s="276">
        <f>IF(D$56=0,0,D$56/ISI_fec!D$56)</f>
        <v>0</v>
      </c>
      <c r="E149" s="276">
        <f>IF(E$56=0,0,E$56/ISI_fec!E$56)</f>
        <v>0</v>
      </c>
      <c r="F149" s="276">
        <f>IF(F$56=0,0,F$56/ISI_fec!F$56)</f>
        <v>0</v>
      </c>
      <c r="G149" s="276">
        <f>IF(G$56=0,0,G$56/ISI_fec!G$56)</f>
        <v>0</v>
      </c>
      <c r="H149" s="276">
        <f>IF(H$56=0,0,H$56/ISI_fec!H$56)</f>
        <v>0</v>
      </c>
      <c r="I149" s="276">
        <f>IF(I$56=0,0,I$56/ISI_fec!I$56)</f>
        <v>0</v>
      </c>
      <c r="J149" s="276">
        <f>IF(J$56=0,0,J$56/ISI_fec!J$56)</f>
        <v>0</v>
      </c>
      <c r="K149" s="276">
        <f>IF(K$56=0,0,K$56/ISI_fec!K$56)</f>
        <v>0</v>
      </c>
      <c r="L149" s="276">
        <f>IF(L$56=0,0,L$56/ISI_fec!L$56)</f>
        <v>0</v>
      </c>
      <c r="M149" s="276">
        <f>IF(M$56=0,0,M$56/ISI_fec!M$56)</f>
        <v>0</v>
      </c>
      <c r="N149" s="276">
        <f>IF(N$56=0,0,N$56/ISI_fec!N$56)</f>
        <v>0</v>
      </c>
      <c r="O149" s="276">
        <f>IF(O$56=0,0,O$56/ISI_fec!O$56)</f>
        <v>0</v>
      </c>
      <c r="P149" s="276">
        <f>IF(P$56=0,0,P$56/ISI_fec!P$56)</f>
        <v>0</v>
      </c>
      <c r="Q149" s="276">
        <f>IF(Q$56=0,0,Q$56/ISI_fec!Q$56)</f>
        <v>0</v>
      </c>
      <c r="R149" s="276">
        <f>IF(R$56=0,0,R$56/ISI_fec!R$56)</f>
        <v>0</v>
      </c>
      <c r="S149" s="276">
        <f>IF(S$56=0,0,S$56/ISI_fec!S$56)</f>
        <v>0</v>
      </c>
      <c r="T149" s="276">
        <f>IF(T$56=0,0,T$56/ISI_fec!T$56)</f>
        <v>0</v>
      </c>
      <c r="U149" s="276">
        <f>IF(U$56=0,0,U$56/ISI_fec!U$56)</f>
        <v>0</v>
      </c>
      <c r="V149" s="276">
        <f>IF(V$56=0,0,V$56/ISI_fec!V$56)</f>
        <v>0</v>
      </c>
      <c r="W149" s="276">
        <f>IF(W$56=0,0,W$56/ISI_fec!W$56)</f>
        <v>0</v>
      </c>
      <c r="DA149" s="77"/>
    </row>
    <row r="150" spans="1:105" ht="12" customHeight="1" x14ac:dyDescent="0.3">
      <c r="A150" s="202" t="s">
        <v>94</v>
      </c>
      <c r="B150" s="276">
        <f>IF(B$57=0,0,B$57/ISI_fec!B$57)</f>
        <v>0</v>
      </c>
      <c r="C150" s="276">
        <f>IF(C$57=0,0,C$57/ISI_fec!C$57)</f>
        <v>0</v>
      </c>
      <c r="D150" s="276">
        <f>IF(D$57=0,0,D$57/ISI_fec!D$57)</f>
        <v>0</v>
      </c>
      <c r="E150" s="276">
        <f>IF(E$57=0,0,E$57/ISI_fec!E$57)</f>
        <v>0</v>
      </c>
      <c r="F150" s="276">
        <f>IF(F$57=0,0,F$57/ISI_fec!F$57)</f>
        <v>0</v>
      </c>
      <c r="G150" s="276">
        <f>IF(G$57=0,0,G$57/ISI_fec!G$57)</f>
        <v>0</v>
      </c>
      <c r="H150" s="276">
        <f>IF(H$57=0,0,H$57/ISI_fec!H$57)</f>
        <v>0</v>
      </c>
      <c r="I150" s="276">
        <f>IF(I$57=0,0,I$57/ISI_fec!I$57)</f>
        <v>0</v>
      </c>
      <c r="J150" s="276">
        <f>IF(J$57=0,0,J$57/ISI_fec!J$57)</f>
        <v>0</v>
      </c>
      <c r="K150" s="276">
        <f>IF(K$57=0,0,K$57/ISI_fec!K$57)</f>
        <v>0</v>
      </c>
      <c r="L150" s="276">
        <f>IF(L$57=0,0,L$57/ISI_fec!L$57)</f>
        <v>0</v>
      </c>
      <c r="M150" s="276">
        <f>IF(M$57=0,0,M$57/ISI_fec!M$57)</f>
        <v>0</v>
      </c>
      <c r="N150" s="276">
        <f>IF(N$57=0,0,N$57/ISI_fec!N$57)</f>
        <v>0</v>
      </c>
      <c r="O150" s="276">
        <f>IF(O$57=0,0,O$57/ISI_fec!O$57)</f>
        <v>0</v>
      </c>
      <c r="P150" s="276">
        <f>IF(P$57=0,0,P$57/ISI_fec!P$57)</f>
        <v>0</v>
      </c>
      <c r="Q150" s="276">
        <f>IF(Q$57=0,0,Q$57/ISI_fec!Q$57)</f>
        <v>0</v>
      </c>
      <c r="R150" s="276">
        <f>IF(R$57=0,0,R$57/ISI_fec!R$57)</f>
        <v>0</v>
      </c>
      <c r="S150" s="276">
        <f>IF(S$57=0,0,S$57/ISI_fec!S$57)</f>
        <v>0</v>
      </c>
      <c r="T150" s="276">
        <f>IF(T$57=0,0,T$57/ISI_fec!T$57)</f>
        <v>0</v>
      </c>
      <c r="U150" s="276">
        <f>IF(U$57=0,0,U$57/ISI_fec!U$57)</f>
        <v>0</v>
      </c>
      <c r="V150" s="276">
        <f>IF(V$57=0,0,V$57/ISI_fec!V$57)</f>
        <v>0</v>
      </c>
      <c r="W150" s="276">
        <f>IF(W$57=0,0,W$57/ISI_fec!W$57)</f>
        <v>0</v>
      </c>
      <c r="DA150" s="77"/>
    </row>
    <row r="151" spans="1:105" ht="12" customHeight="1" x14ac:dyDescent="0.3">
      <c r="A151" s="202" t="s">
        <v>95</v>
      </c>
      <c r="B151" s="276">
        <f>IF(B$58=0,0,B$58/ISI_fec!B$58)</f>
        <v>0</v>
      </c>
      <c r="C151" s="276">
        <f>IF(C$58=0,0,C$58/ISI_fec!C$58)</f>
        <v>0</v>
      </c>
      <c r="D151" s="276">
        <f>IF(D$58=0,0,D$58/ISI_fec!D$58)</f>
        <v>0</v>
      </c>
      <c r="E151" s="276">
        <f>IF(E$58=0,0,E$58/ISI_fec!E$58)</f>
        <v>0</v>
      </c>
      <c r="F151" s="276">
        <f>IF(F$58=0,0,F$58/ISI_fec!F$58)</f>
        <v>0</v>
      </c>
      <c r="G151" s="276">
        <f>IF(G$58=0,0,G$58/ISI_fec!G$58)</f>
        <v>0</v>
      </c>
      <c r="H151" s="276">
        <f>IF(H$58=0,0,H$58/ISI_fec!H$58)</f>
        <v>0</v>
      </c>
      <c r="I151" s="276">
        <f>IF(I$58=0,0,I$58/ISI_fec!I$58)</f>
        <v>0</v>
      </c>
      <c r="J151" s="276">
        <f>IF(J$58=0,0,J$58/ISI_fec!J$58)</f>
        <v>0</v>
      </c>
      <c r="K151" s="276">
        <f>IF(K$58=0,0,K$58/ISI_fec!K$58)</f>
        <v>0</v>
      </c>
      <c r="L151" s="276">
        <f>IF(L$58=0,0,L$58/ISI_fec!L$58)</f>
        <v>0</v>
      </c>
      <c r="M151" s="276">
        <f>IF(M$58=0,0,M$58/ISI_fec!M$58)</f>
        <v>0</v>
      </c>
      <c r="N151" s="276">
        <f>IF(N$58=0,0,N$58/ISI_fec!N$58)</f>
        <v>0</v>
      </c>
      <c r="O151" s="276">
        <f>IF(O$58=0,0,O$58/ISI_fec!O$58)</f>
        <v>0</v>
      </c>
      <c r="P151" s="276">
        <f>IF(P$58=0,0,P$58/ISI_fec!P$58)</f>
        <v>0</v>
      </c>
      <c r="Q151" s="276">
        <f>IF(Q$58=0,0,Q$58/ISI_fec!Q$58)</f>
        <v>0</v>
      </c>
      <c r="R151" s="276">
        <f>IF(R$58=0,0,R$58/ISI_fec!R$58)</f>
        <v>0</v>
      </c>
      <c r="S151" s="276">
        <f>IF(S$58=0,0,S$58/ISI_fec!S$58)</f>
        <v>0</v>
      </c>
      <c r="T151" s="276">
        <f>IF(T$58=0,0,T$58/ISI_fec!T$58)</f>
        <v>0</v>
      </c>
      <c r="U151" s="276">
        <f>IF(U$58=0,0,U$58/ISI_fec!U$58)</f>
        <v>0</v>
      </c>
      <c r="V151" s="276">
        <f>IF(V$58=0,0,V$58/ISI_fec!V$58)</f>
        <v>0</v>
      </c>
      <c r="W151" s="276">
        <f>IF(W$58=0,0,W$58/ISI_fec!W$58)</f>
        <v>0</v>
      </c>
      <c r="DA151" s="77"/>
    </row>
    <row r="152" spans="1:105" ht="12" customHeight="1" x14ac:dyDescent="0.3">
      <c r="A152" s="56" t="s">
        <v>96</v>
      </c>
      <c r="B152" s="277">
        <f>IF(B$59=0,0,B$59/ISI_fec!B$59)</f>
        <v>0.13635562966807055</v>
      </c>
      <c r="C152" s="277">
        <f>IF(C$59=0,0,C$59/ISI_fec!C$59)</f>
        <v>0.14352011910556775</v>
      </c>
      <c r="D152" s="277">
        <f>IF(D$59=0,0,D$59/ISI_fec!D$59)</f>
        <v>0.12078370614549738</v>
      </c>
      <c r="E152" s="277">
        <f>IF(E$59=0,0,E$59/ISI_fec!E$59)</f>
        <v>0.19651762897167818</v>
      </c>
      <c r="F152" s="277">
        <f>IF(F$59=0,0,F$59/ISI_fec!F$59)</f>
        <v>0.19073225255443008</v>
      </c>
      <c r="G152" s="277">
        <f>IF(G$59=0,0,G$59/ISI_fec!G$59)</f>
        <v>0.13736979070745403</v>
      </c>
      <c r="H152" s="277">
        <f>IF(H$59=0,0,H$59/ISI_fec!H$59)</f>
        <v>0.13676419249092356</v>
      </c>
      <c r="I152" s="277">
        <f>IF(I$59=0,0,I$59/ISI_fec!I$59)</f>
        <v>0.14867775192274618</v>
      </c>
      <c r="J152" s="277">
        <f>IF(J$59=0,0,J$59/ISI_fec!J$59)</f>
        <v>0.11913022887847838</v>
      </c>
      <c r="K152" s="277">
        <f>IF(K$59=0,0,K$59/ISI_fec!K$59)</f>
        <v>7.6814621495333621E-2</v>
      </c>
      <c r="L152" s="277">
        <f>IF(L$59=0,0,L$59/ISI_fec!L$59)</f>
        <v>7.499288552828684E-2</v>
      </c>
      <c r="M152" s="277">
        <f>IF(M$59=0,0,M$59/ISI_fec!M$59)</f>
        <v>6.7858705734257105E-2</v>
      </c>
      <c r="N152" s="277">
        <f>IF(N$59=0,0,N$59/ISI_fec!N$59)</f>
        <v>4.3999069996764867E-2</v>
      </c>
      <c r="O152" s="277">
        <f>IF(O$59=0,0,O$59/ISI_fec!O$59)</f>
        <v>3.8670088330705843E-2</v>
      </c>
      <c r="P152" s="277">
        <f>IF(P$59=0,0,P$59/ISI_fec!P$59)</f>
        <v>3.428430051918354E-2</v>
      </c>
      <c r="Q152" s="277">
        <f>IF(Q$59=0,0,Q$59/ISI_fec!Q$59)</f>
        <v>3.029769506389755E-2</v>
      </c>
      <c r="R152" s="277">
        <f>IF(R$59=0,0,R$59/ISI_fec!R$59)</f>
        <v>3.0339945594073183E-2</v>
      </c>
      <c r="S152" s="277">
        <f>IF(S$59=0,0,S$59/ISI_fec!S$59)</f>
        <v>3.4243210454851847E-2</v>
      </c>
      <c r="T152" s="277">
        <f>IF(T$59=0,0,T$59/ISI_fec!T$59)</f>
        <v>2.9778169429382603E-2</v>
      </c>
      <c r="U152" s="277">
        <f>IF(U$59=0,0,U$59/ISI_fec!U$59)</f>
        <v>2.552335198249206E-2</v>
      </c>
      <c r="V152" s="277">
        <f>IF(V$59=0,0,V$59/ISI_fec!V$59)</f>
        <v>2.2533690071018839E-2</v>
      </c>
      <c r="W152" s="277">
        <f>IF(W$59=0,0,W$59/ISI_fec!W$59)</f>
        <v>2.1271414463273193E-2</v>
      </c>
      <c r="DA152" s="78"/>
    </row>
    <row r="153" spans="1:105" ht="12" customHeight="1" x14ac:dyDescent="0.3">
      <c r="A153" s="203" t="s">
        <v>222</v>
      </c>
      <c r="B153" s="278">
        <f>IF(B$65=0,0,B$65/ISI_fec!B$65)</f>
        <v>2.426555070503785</v>
      </c>
      <c r="C153" s="278">
        <f>IF(C$65=0,0,C$65/ISI_fec!C$65)</f>
        <v>2.4227367689882295</v>
      </c>
      <c r="D153" s="278">
        <f>IF(D$65=0,0,D$65/ISI_fec!D$65)</f>
        <v>2.4635567567660668</v>
      </c>
      <c r="E153" s="278">
        <f>IF(E$65=0,0,E$65/ISI_fec!E$65)</f>
        <v>2.3487948000000007</v>
      </c>
      <c r="F153" s="278">
        <f>IF(F$65=0,0,F$65/ISI_fec!F$65)</f>
        <v>2.3487948000000007</v>
      </c>
      <c r="G153" s="278">
        <f>IF(G$65=0,0,G$65/ISI_fec!G$65)</f>
        <v>2.3730961880861514</v>
      </c>
      <c r="H153" s="278">
        <f>IF(H$65=0,0,H$65/ISI_fec!H$65)</f>
        <v>2.3710930966275714</v>
      </c>
      <c r="I153" s="278">
        <f>IF(I$65=0,0,I$65/ISI_fec!I$65)</f>
        <v>2.3897176560557378</v>
      </c>
      <c r="J153" s="278">
        <f>IF(J$65=0,0,J$65/ISI_fec!J$65)</f>
        <v>2.3702012164477044</v>
      </c>
      <c r="K153" s="278">
        <f>IF(K$65=0,0,K$65/ISI_fec!K$65)</f>
        <v>2.3910122156944689</v>
      </c>
      <c r="L153" s="278">
        <f>IF(L$65=0,0,L$65/ISI_fec!L$65)</f>
        <v>2.3875647547830496</v>
      </c>
      <c r="M153" s="278">
        <f>IF(M$65=0,0,M$65/ISI_fec!M$65)</f>
        <v>2.3487947999999998</v>
      </c>
      <c r="N153" s="278">
        <f>IF(N$65=0,0,N$65/ISI_fec!N$65)</f>
        <v>2.3487948000000003</v>
      </c>
      <c r="O153" s="278">
        <f>IF(O$65=0,0,O$65/ISI_fec!O$65)</f>
        <v>2.3487948000000007</v>
      </c>
      <c r="P153" s="278">
        <f>IF(P$65=0,0,P$65/ISI_fec!P$65)</f>
        <v>2.3487948000000003</v>
      </c>
      <c r="Q153" s="278">
        <f>IF(Q$65=0,0,Q$65/ISI_fec!Q$65)</f>
        <v>2.3514487083181237</v>
      </c>
      <c r="R153" s="278">
        <f>IF(R$65=0,0,R$65/ISI_fec!R$65)</f>
        <v>2.3500008900246465</v>
      </c>
      <c r="S153" s="278">
        <f>IF(S$65=0,0,S$65/ISI_fec!S$65)</f>
        <v>2.3500032002112929</v>
      </c>
      <c r="T153" s="278">
        <f>IF(T$65=0,0,T$65/ISI_fec!T$65)</f>
        <v>2.3497282994105277</v>
      </c>
      <c r="U153" s="278">
        <f>IF(U$65=0,0,U$65/ISI_fec!U$65)</f>
        <v>2.3495183081201541</v>
      </c>
      <c r="V153" s="278">
        <f>IF(V$65=0,0,V$65/ISI_fec!V$65)</f>
        <v>2.3488440364435612</v>
      </c>
      <c r="W153" s="278">
        <f>IF(W$65=0,0,W$65/ISI_fec!W$65)</f>
        <v>2.3488182584826061</v>
      </c>
      <c r="DA153" s="79"/>
    </row>
    <row r="154" spans="1:105" ht="12" customHeight="1" x14ac:dyDescent="0.3">
      <c r="A154" s="203" t="s">
        <v>228</v>
      </c>
      <c r="B154" s="278">
        <f>IF(B$71=0,0,B$71/ISI_fec!B$71)</f>
        <v>0</v>
      </c>
      <c r="C154" s="278">
        <f>IF(C$71=0,0,C$71/ISI_fec!C$71)</f>
        <v>0</v>
      </c>
      <c r="D154" s="278">
        <f>IF(D$71=0,0,D$71/ISI_fec!D$71)</f>
        <v>0</v>
      </c>
      <c r="E154" s="278">
        <f>IF(E$71=0,0,E$71/ISI_fec!E$71)</f>
        <v>0</v>
      </c>
      <c r="F154" s="278">
        <f>IF(F$71=0,0,F$71/ISI_fec!F$71)</f>
        <v>0</v>
      </c>
      <c r="G154" s="278">
        <f>IF(G$71=0,0,G$71/ISI_fec!G$71)</f>
        <v>0</v>
      </c>
      <c r="H154" s="278">
        <f>IF(H$71=0,0,H$71/ISI_fec!H$71)</f>
        <v>0</v>
      </c>
      <c r="I154" s="278">
        <f>IF(I$71=0,0,I$71/ISI_fec!I$71)</f>
        <v>0</v>
      </c>
      <c r="J154" s="278">
        <f>IF(J$71=0,0,J$71/ISI_fec!J$71)</f>
        <v>0</v>
      </c>
      <c r="K154" s="278">
        <f>IF(K$71=0,0,K$71/ISI_fec!K$71)</f>
        <v>0</v>
      </c>
      <c r="L154" s="278">
        <f>IF(L$71=0,0,L$71/ISI_fec!L$71)</f>
        <v>0</v>
      </c>
      <c r="M154" s="278">
        <f>IF(M$71=0,0,M$71/ISI_fec!M$71)</f>
        <v>0</v>
      </c>
      <c r="N154" s="278">
        <f>IF(N$71=0,0,N$71/ISI_fec!N$71)</f>
        <v>0</v>
      </c>
      <c r="O154" s="278">
        <f>IF(O$71=0,0,O$71/ISI_fec!O$71)</f>
        <v>0</v>
      </c>
      <c r="P154" s="278">
        <f>IF(P$71=0,0,P$71/ISI_fec!P$71)</f>
        <v>0</v>
      </c>
      <c r="Q154" s="278">
        <f>IF(Q$71=0,0,Q$71/ISI_fec!Q$71)</f>
        <v>0</v>
      </c>
      <c r="R154" s="278">
        <f>IF(R$71=0,0,R$71/ISI_fec!R$71)</f>
        <v>0</v>
      </c>
      <c r="S154" s="278">
        <f>IF(S$71=0,0,S$71/ISI_fec!S$71)</f>
        <v>0</v>
      </c>
      <c r="T154" s="278">
        <f>IF(T$71=0,0,T$71/ISI_fec!T$71)</f>
        <v>0</v>
      </c>
      <c r="U154" s="278">
        <f>IF(U$71=0,0,U$71/ISI_fec!U$71)</f>
        <v>0</v>
      </c>
      <c r="V154" s="278">
        <f>IF(V$71=0,0,V$71/ISI_fec!V$71)</f>
        <v>0</v>
      </c>
      <c r="W154" s="278">
        <f>IF(W$71=0,0,W$71/ISI_fec!W$71)</f>
        <v>0</v>
      </c>
      <c r="DA154" s="79"/>
    </row>
    <row r="155" spans="1:105" ht="12" customHeight="1" x14ac:dyDescent="0.3">
      <c r="A155" s="203" t="s">
        <v>181</v>
      </c>
      <c r="B155" s="278">
        <f>IF(B$72=0,0,B$72/ISI_fec!B$72)</f>
        <v>1.7326389905327706</v>
      </c>
      <c r="C155" s="278">
        <f>IF(C$72=0,0,C$72/ISI_fec!C$72)</f>
        <v>1.7945090508487291</v>
      </c>
      <c r="D155" s="278">
        <f>IF(D$72=0,0,D$72/ISI_fec!D$72)</f>
        <v>1.8062197729271292</v>
      </c>
      <c r="E155" s="278">
        <f>IF(E$72=0,0,E$72/ISI_fec!E$72)</f>
        <v>2.1606782896796095</v>
      </c>
      <c r="F155" s="278">
        <f>IF(F$72=0,0,F$72/ISI_fec!F$72)</f>
        <v>2.117084618685555</v>
      </c>
      <c r="G155" s="278">
        <f>IF(G$72=0,0,G$72/ISI_fec!G$72)</f>
        <v>1.9196572756653523</v>
      </c>
      <c r="H155" s="278">
        <f>IF(H$72=0,0,H$72/ISI_fec!H$72)</f>
        <v>2.076231481636674</v>
      </c>
      <c r="I155" s="278">
        <f>IF(I$72=0,0,I$72/ISI_fec!I$72)</f>
        <v>2.2349186224261652</v>
      </c>
      <c r="J155" s="278">
        <f>IF(J$72=0,0,J$72/ISI_fec!J$72)</f>
        <v>2.1746745418921858</v>
      </c>
      <c r="K155" s="278">
        <f>IF(K$72=0,0,K$72/ISI_fec!K$72)</f>
        <v>2.1712916005024825</v>
      </c>
      <c r="L155" s="278">
        <f>IF(L$72=0,0,L$72/ISI_fec!L$72)</f>
        <v>2.1818427740725888</v>
      </c>
      <c r="M155" s="278">
        <f>IF(M$72=0,0,M$72/ISI_fec!M$72)</f>
        <v>2.1299690389187838</v>
      </c>
      <c r="N155" s="278">
        <f>IF(N$72=0,0,N$72/ISI_fec!N$72)</f>
        <v>1.9703913979789858</v>
      </c>
      <c r="O155" s="278">
        <f>IF(O$72=0,0,O$72/ISI_fec!O$72)</f>
        <v>2.0138162930490195</v>
      </c>
      <c r="P155" s="278">
        <f>IF(P$72=0,0,P$72/ISI_fec!P$72)</f>
        <v>1.9867116521249397</v>
      </c>
      <c r="Q155" s="278">
        <f>IF(Q$72=0,0,Q$72/ISI_fec!Q$72)</f>
        <v>1.9622074473250612</v>
      </c>
      <c r="R155" s="278">
        <f>IF(R$72=0,0,R$72/ISI_fec!R$72)</f>
        <v>2.0336703095424293</v>
      </c>
      <c r="S155" s="278">
        <f>IF(S$72=0,0,S$72/ISI_fec!S$72)</f>
        <v>2.0701918738685219</v>
      </c>
      <c r="T155" s="278">
        <f>IF(T$72=0,0,T$72/ISI_fec!T$72)</f>
        <v>2.0442553587122552</v>
      </c>
      <c r="U155" s="278">
        <f>IF(U$72=0,0,U$72/ISI_fec!U$72)</f>
        <v>2.0728404631209156</v>
      </c>
      <c r="V155" s="278">
        <f>IF(V$72=0,0,V$72/ISI_fec!V$72)</f>
        <v>2.0873028266474045</v>
      </c>
      <c r="W155" s="278">
        <f>IF(W$72=0,0,W$72/ISI_fec!W$72)</f>
        <v>2.0955934646691183</v>
      </c>
      <c r="DA155" s="79"/>
    </row>
    <row r="156" spans="1:105" ht="12" customHeight="1" x14ac:dyDescent="0.3">
      <c r="A156" s="41" t="s">
        <v>191</v>
      </c>
      <c r="B156" s="279">
        <f>IF(B$79=0,0,B$79/ISI_fec!B$79)</f>
        <v>0.98239057556805842</v>
      </c>
      <c r="C156" s="279">
        <f>IF(C$79=0,0,C$79/ISI_fec!C$79)</f>
        <v>1.0259092652544948</v>
      </c>
      <c r="D156" s="279">
        <f>IF(D$79=0,0,D$79/ISI_fec!D$79)</f>
        <v>1.0020940749402476</v>
      </c>
      <c r="E156" s="279">
        <f>IF(E$79=0,0,E$79/ISI_fec!E$79)</f>
        <v>1.3417860889034023</v>
      </c>
      <c r="F156" s="279">
        <f>IF(F$79=0,0,F$79/ISI_fec!F$79)</f>
        <v>1.3378044600427932</v>
      </c>
      <c r="G156" s="279">
        <f>IF(G$79=0,0,G$79/ISI_fec!G$79)</f>
        <v>1.1910259959588592</v>
      </c>
      <c r="H156" s="279">
        <f>IF(H$79=0,0,H$79/ISI_fec!H$79)</f>
        <v>1.379634278652627</v>
      </c>
      <c r="I156" s="279">
        <f>IF(I$79=0,0,I$79/ISI_fec!I$79)</f>
        <v>1.6200116598828276</v>
      </c>
      <c r="J156" s="279">
        <f>IF(J$79=0,0,J$79/ISI_fec!J$79)</f>
        <v>1.5858075855184308</v>
      </c>
      <c r="K156" s="279">
        <f>IF(K$79=0,0,K$79/ISI_fec!K$79)</f>
        <v>1.5216032744227472</v>
      </c>
      <c r="L156" s="279">
        <f>IF(L$79=0,0,L$79/ISI_fec!L$79)</f>
        <v>1.5500708713267612</v>
      </c>
      <c r="M156" s="279">
        <f>IF(M$79=0,0,M$79/ISI_fec!M$79)</f>
        <v>1.5603056877079655</v>
      </c>
      <c r="N156" s="279">
        <f>IF(N$79=0,0,N$79/ISI_fec!N$79)</f>
        <v>1.305836554017838</v>
      </c>
      <c r="O156" s="279">
        <f>IF(O$79=0,0,O$79/ISI_fec!O$79)</f>
        <v>1.4408833581585478</v>
      </c>
      <c r="P156" s="279">
        <f>IF(P$79=0,0,P$79/ISI_fec!P$79)</f>
        <v>1.5963787960038465</v>
      </c>
      <c r="Q156" s="279">
        <f>IF(Q$79=0,0,Q$79/ISI_fec!Q$79)</f>
        <v>1.6463859000028001</v>
      </c>
      <c r="R156" s="279">
        <f>IF(R$79=0,0,R$79/ISI_fec!R$79)</f>
        <v>1.5836772612310541</v>
      </c>
      <c r="S156" s="279">
        <f>IF(S$79=0,0,S$79/ISI_fec!S$79)</f>
        <v>1.6209360684055694</v>
      </c>
      <c r="T156" s="279">
        <f>IF(T$79=0,0,T$79/ISI_fec!T$79)</f>
        <v>1.6136273372163557</v>
      </c>
      <c r="U156" s="279">
        <f>IF(U$79=0,0,U$79/ISI_fec!U$79)</f>
        <v>1.6399822502769643</v>
      </c>
      <c r="V156" s="279">
        <f>IF(V$79=0,0,V$79/ISI_fec!V$79)</f>
        <v>1.6227795716280404</v>
      </c>
      <c r="W156" s="279">
        <f>IF(W$79=0,0,W$79/ISI_fec!W$79)</f>
        <v>1.6222185613060454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">
    <tabColor theme="4" tint="0.79998168889431442"/>
    <pageSetUpPr fitToPage="1"/>
  </sheetPr>
  <dimension ref="A1:DA10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Non-ferrous metals"</f>
        <v>DK: Non-ferrous metals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3" spans="1:105" ht="12" customHeight="1" x14ac:dyDescent="0.3">
      <c r="A3" s="30" t="s">
        <v>55</v>
      </c>
      <c r="B3" s="205">
        <f t="shared" ref="B3:W3" si="0">SUM(B4:B5,B8)</f>
        <v>0</v>
      </c>
      <c r="C3" s="205">
        <f t="shared" si="0"/>
        <v>0</v>
      </c>
      <c r="D3" s="205">
        <f t="shared" si="0"/>
        <v>0</v>
      </c>
      <c r="E3" s="205">
        <f t="shared" si="0"/>
        <v>0</v>
      </c>
      <c r="F3" s="205">
        <f t="shared" si="0"/>
        <v>0</v>
      </c>
      <c r="G3" s="205">
        <f t="shared" si="0"/>
        <v>0</v>
      </c>
      <c r="H3" s="205">
        <f t="shared" si="0"/>
        <v>0</v>
      </c>
      <c r="I3" s="205">
        <f t="shared" si="0"/>
        <v>0</v>
      </c>
      <c r="J3" s="205">
        <f t="shared" si="0"/>
        <v>0</v>
      </c>
      <c r="K3" s="205">
        <f t="shared" si="0"/>
        <v>0</v>
      </c>
      <c r="L3" s="205">
        <f t="shared" si="0"/>
        <v>0</v>
      </c>
      <c r="M3" s="205">
        <f t="shared" si="0"/>
        <v>0</v>
      </c>
      <c r="N3" s="205">
        <f t="shared" si="0"/>
        <v>0</v>
      </c>
      <c r="O3" s="205">
        <f t="shared" si="0"/>
        <v>0</v>
      </c>
      <c r="P3" s="205">
        <f t="shared" si="0"/>
        <v>0</v>
      </c>
      <c r="Q3" s="205">
        <f t="shared" si="0"/>
        <v>0</v>
      </c>
      <c r="R3" s="205">
        <f t="shared" si="0"/>
        <v>0</v>
      </c>
      <c r="S3" s="205">
        <f t="shared" si="0"/>
        <v>0</v>
      </c>
      <c r="T3" s="205">
        <f t="shared" si="0"/>
        <v>0</v>
      </c>
      <c r="U3" s="205">
        <f t="shared" si="0"/>
        <v>0</v>
      </c>
      <c r="V3" s="205">
        <f t="shared" si="0"/>
        <v>0</v>
      </c>
      <c r="W3" s="205">
        <f t="shared" si="0"/>
        <v>0</v>
      </c>
      <c r="DA3" s="112"/>
    </row>
    <row r="4" spans="1:105" ht="12" customHeight="1" x14ac:dyDescent="0.3">
      <c r="A4" s="50" t="s">
        <v>43</v>
      </c>
      <c r="B4" s="243">
        <v>0</v>
      </c>
      <c r="C4" s="243">
        <v>0</v>
      </c>
      <c r="D4" s="243">
        <v>0</v>
      </c>
      <c r="E4" s="243">
        <v>0</v>
      </c>
      <c r="F4" s="243">
        <v>0</v>
      </c>
      <c r="G4" s="243">
        <v>0</v>
      </c>
      <c r="H4" s="243">
        <v>0</v>
      </c>
      <c r="I4" s="243">
        <v>0</v>
      </c>
      <c r="J4" s="243">
        <v>0</v>
      </c>
      <c r="K4" s="243">
        <v>0</v>
      </c>
      <c r="L4" s="243">
        <v>0</v>
      </c>
      <c r="M4" s="243">
        <v>0</v>
      </c>
      <c r="N4" s="243">
        <v>0</v>
      </c>
      <c r="O4" s="243">
        <v>0</v>
      </c>
      <c r="P4" s="243">
        <v>0</v>
      </c>
      <c r="Q4" s="243">
        <v>0</v>
      </c>
      <c r="R4" s="243">
        <v>0</v>
      </c>
      <c r="S4" s="243">
        <v>0</v>
      </c>
      <c r="T4" s="243">
        <v>0</v>
      </c>
      <c r="U4" s="243">
        <v>0</v>
      </c>
      <c r="V4" s="243">
        <v>0</v>
      </c>
      <c r="W4" s="243">
        <v>0</v>
      </c>
      <c r="DA4" s="83" t="s">
        <v>435</v>
      </c>
    </row>
    <row r="5" spans="1:105" ht="12" customHeight="1" x14ac:dyDescent="0.3">
      <c r="A5" s="107" t="s">
        <v>56</v>
      </c>
      <c r="B5" s="284">
        <f t="shared" ref="B5:W5" si="1">SUM(B6:B7)</f>
        <v>0</v>
      </c>
      <c r="C5" s="284">
        <f t="shared" si="1"/>
        <v>0</v>
      </c>
      <c r="D5" s="284">
        <f t="shared" si="1"/>
        <v>0</v>
      </c>
      <c r="E5" s="284">
        <f t="shared" si="1"/>
        <v>0</v>
      </c>
      <c r="F5" s="284">
        <f t="shared" si="1"/>
        <v>0</v>
      </c>
      <c r="G5" s="284">
        <f t="shared" si="1"/>
        <v>0</v>
      </c>
      <c r="H5" s="284">
        <f t="shared" si="1"/>
        <v>0</v>
      </c>
      <c r="I5" s="284">
        <f t="shared" si="1"/>
        <v>0</v>
      </c>
      <c r="J5" s="284">
        <f t="shared" si="1"/>
        <v>0</v>
      </c>
      <c r="K5" s="284">
        <f t="shared" si="1"/>
        <v>0</v>
      </c>
      <c r="L5" s="284">
        <f t="shared" si="1"/>
        <v>0</v>
      </c>
      <c r="M5" s="284">
        <f t="shared" si="1"/>
        <v>0</v>
      </c>
      <c r="N5" s="284">
        <f t="shared" si="1"/>
        <v>0</v>
      </c>
      <c r="O5" s="284">
        <f t="shared" si="1"/>
        <v>0</v>
      </c>
      <c r="P5" s="284">
        <f t="shared" si="1"/>
        <v>0</v>
      </c>
      <c r="Q5" s="284">
        <f t="shared" si="1"/>
        <v>0</v>
      </c>
      <c r="R5" s="284">
        <f t="shared" si="1"/>
        <v>0</v>
      </c>
      <c r="S5" s="284">
        <f t="shared" si="1"/>
        <v>0</v>
      </c>
      <c r="T5" s="284">
        <f t="shared" si="1"/>
        <v>0</v>
      </c>
      <c r="U5" s="284">
        <f t="shared" si="1"/>
        <v>0</v>
      </c>
      <c r="V5" s="284">
        <f t="shared" si="1"/>
        <v>0</v>
      </c>
      <c r="W5" s="284">
        <f t="shared" si="1"/>
        <v>0</v>
      </c>
      <c r="DA5" s="94"/>
    </row>
    <row r="6" spans="1:105" ht="12" customHeight="1" x14ac:dyDescent="0.3">
      <c r="A6" s="99" t="s">
        <v>44</v>
      </c>
      <c r="B6" s="284">
        <v>0</v>
      </c>
      <c r="C6" s="284">
        <v>0</v>
      </c>
      <c r="D6" s="284">
        <v>0</v>
      </c>
      <c r="E6" s="284">
        <v>0</v>
      </c>
      <c r="F6" s="284">
        <v>0</v>
      </c>
      <c r="G6" s="284">
        <v>0</v>
      </c>
      <c r="H6" s="284">
        <v>0</v>
      </c>
      <c r="I6" s="284">
        <v>0</v>
      </c>
      <c r="J6" s="284">
        <v>0</v>
      </c>
      <c r="K6" s="284">
        <v>0</v>
      </c>
      <c r="L6" s="284">
        <v>0</v>
      </c>
      <c r="M6" s="284">
        <v>0</v>
      </c>
      <c r="N6" s="284">
        <v>0</v>
      </c>
      <c r="O6" s="284">
        <v>0</v>
      </c>
      <c r="P6" s="284">
        <v>0</v>
      </c>
      <c r="Q6" s="284">
        <v>0</v>
      </c>
      <c r="R6" s="284">
        <v>0</v>
      </c>
      <c r="S6" s="284">
        <v>0</v>
      </c>
      <c r="T6" s="284">
        <v>0</v>
      </c>
      <c r="U6" s="284">
        <v>0</v>
      </c>
      <c r="V6" s="284">
        <v>0</v>
      </c>
      <c r="W6" s="284">
        <v>0</v>
      </c>
      <c r="DA6" s="94" t="s">
        <v>436</v>
      </c>
    </row>
    <row r="7" spans="1:105" ht="12" customHeight="1" x14ac:dyDescent="0.3">
      <c r="A7" s="99" t="s">
        <v>81</v>
      </c>
      <c r="B7" s="284">
        <v>0</v>
      </c>
      <c r="C7" s="284">
        <v>0</v>
      </c>
      <c r="D7" s="284">
        <v>0</v>
      </c>
      <c r="E7" s="284">
        <v>0</v>
      </c>
      <c r="F7" s="284">
        <v>0</v>
      </c>
      <c r="G7" s="284">
        <v>0</v>
      </c>
      <c r="H7" s="284">
        <v>0</v>
      </c>
      <c r="I7" s="284">
        <v>0</v>
      </c>
      <c r="J7" s="284">
        <v>0</v>
      </c>
      <c r="K7" s="284">
        <v>0</v>
      </c>
      <c r="L7" s="284">
        <v>0</v>
      </c>
      <c r="M7" s="284">
        <v>0</v>
      </c>
      <c r="N7" s="284">
        <v>0</v>
      </c>
      <c r="O7" s="284">
        <v>0</v>
      </c>
      <c r="P7" s="284">
        <v>0</v>
      </c>
      <c r="Q7" s="284">
        <v>0</v>
      </c>
      <c r="R7" s="284">
        <v>0</v>
      </c>
      <c r="S7" s="284">
        <v>0</v>
      </c>
      <c r="T7" s="284">
        <v>0</v>
      </c>
      <c r="U7" s="284">
        <v>0</v>
      </c>
      <c r="V7" s="284">
        <v>0</v>
      </c>
      <c r="W7" s="284">
        <v>0</v>
      </c>
      <c r="DA7" s="94" t="s">
        <v>437</v>
      </c>
    </row>
    <row r="8" spans="1:105" ht="12" customHeight="1" x14ac:dyDescent="0.3">
      <c r="A8" s="49" t="s">
        <v>45</v>
      </c>
      <c r="B8" s="244">
        <v>0</v>
      </c>
      <c r="C8" s="244">
        <v>0</v>
      </c>
      <c r="D8" s="244">
        <v>0</v>
      </c>
      <c r="E8" s="244">
        <v>0</v>
      </c>
      <c r="F8" s="244">
        <v>0</v>
      </c>
      <c r="G8" s="244">
        <v>0</v>
      </c>
      <c r="H8" s="244">
        <v>0</v>
      </c>
      <c r="I8" s="244">
        <v>0</v>
      </c>
      <c r="J8" s="244">
        <v>0</v>
      </c>
      <c r="K8" s="244">
        <v>0</v>
      </c>
      <c r="L8" s="244">
        <v>0</v>
      </c>
      <c r="M8" s="244">
        <v>0</v>
      </c>
      <c r="N8" s="244">
        <v>0</v>
      </c>
      <c r="O8" s="244">
        <v>0</v>
      </c>
      <c r="P8" s="244">
        <v>0</v>
      </c>
      <c r="Q8" s="244">
        <v>0</v>
      </c>
      <c r="R8" s="244">
        <v>0</v>
      </c>
      <c r="S8" s="244">
        <v>0</v>
      </c>
      <c r="T8" s="244">
        <v>0</v>
      </c>
      <c r="U8" s="244">
        <v>0</v>
      </c>
      <c r="V8" s="244">
        <v>0</v>
      </c>
      <c r="W8" s="244">
        <v>0</v>
      </c>
      <c r="DA8" s="84" t="s">
        <v>438</v>
      </c>
    </row>
    <row r="9" spans="1:105" ht="12" customHeight="1" x14ac:dyDescent="0.3">
      <c r="A9" s="4"/>
      <c r="B9" s="245"/>
      <c r="C9" s="245"/>
      <c r="D9" s="245"/>
      <c r="E9" s="245"/>
      <c r="F9" s="245"/>
      <c r="G9" s="245"/>
      <c r="H9" s="245"/>
      <c r="I9" s="245"/>
      <c r="J9" s="245"/>
      <c r="K9" s="245"/>
      <c r="L9" s="245"/>
      <c r="M9" s="245"/>
      <c r="N9" s="245"/>
      <c r="O9" s="245"/>
      <c r="P9" s="245"/>
      <c r="Q9" s="245"/>
      <c r="R9" s="245"/>
      <c r="S9" s="245"/>
      <c r="T9" s="245"/>
      <c r="U9" s="245"/>
      <c r="V9" s="245"/>
      <c r="W9" s="245"/>
    </row>
    <row r="10" spans="1:105" ht="12" customHeight="1" x14ac:dyDescent="0.3">
      <c r="A10" s="30" t="s">
        <v>439</v>
      </c>
      <c r="B10" s="205"/>
      <c r="C10" s="205"/>
      <c r="D10" s="205"/>
      <c r="E10" s="205"/>
      <c r="F10" s="205"/>
      <c r="G10" s="205"/>
      <c r="H10" s="205"/>
      <c r="I10" s="205"/>
      <c r="J10" s="205"/>
      <c r="K10" s="205"/>
      <c r="L10" s="205"/>
      <c r="M10" s="205"/>
      <c r="N10" s="205"/>
      <c r="O10" s="205"/>
      <c r="P10" s="205"/>
      <c r="Q10" s="205"/>
      <c r="R10" s="205"/>
      <c r="S10" s="205"/>
      <c r="T10" s="205"/>
      <c r="U10" s="205"/>
      <c r="V10" s="205"/>
      <c r="W10" s="205"/>
      <c r="DA10" s="112"/>
    </row>
    <row r="11" spans="1:105" ht="12" customHeight="1" x14ac:dyDescent="0.3">
      <c r="A11" s="50" t="s">
        <v>440</v>
      </c>
      <c r="B11" s="243">
        <v>0</v>
      </c>
      <c r="C11" s="243">
        <v>0</v>
      </c>
      <c r="D11" s="243">
        <v>0</v>
      </c>
      <c r="E11" s="243">
        <v>0</v>
      </c>
      <c r="F11" s="243">
        <v>0</v>
      </c>
      <c r="G11" s="243">
        <v>0</v>
      </c>
      <c r="H11" s="243">
        <v>0</v>
      </c>
      <c r="I11" s="243">
        <v>0</v>
      </c>
      <c r="J11" s="243">
        <v>0</v>
      </c>
      <c r="K11" s="243">
        <v>0</v>
      </c>
      <c r="L11" s="243">
        <v>0</v>
      </c>
      <c r="M11" s="243">
        <v>0</v>
      </c>
      <c r="N11" s="243">
        <v>0</v>
      </c>
      <c r="O11" s="243">
        <v>0</v>
      </c>
      <c r="P11" s="243">
        <v>0</v>
      </c>
      <c r="Q11" s="243">
        <v>0</v>
      </c>
      <c r="R11" s="243">
        <v>0</v>
      </c>
      <c r="S11" s="243">
        <v>0</v>
      </c>
      <c r="T11" s="243">
        <v>0</v>
      </c>
      <c r="U11" s="243">
        <v>0</v>
      </c>
      <c r="V11" s="243">
        <v>0</v>
      </c>
      <c r="W11" s="243">
        <v>0</v>
      </c>
      <c r="DA11" s="83" t="s">
        <v>441</v>
      </c>
    </row>
    <row r="12" spans="1:105" ht="12" customHeight="1" x14ac:dyDescent="0.3">
      <c r="A12" s="107" t="s">
        <v>442</v>
      </c>
      <c r="B12" s="284">
        <f t="shared" ref="B12:W12" si="2">SUM(B13:B14)</f>
        <v>0</v>
      </c>
      <c r="C12" s="284">
        <f t="shared" si="2"/>
        <v>0</v>
      </c>
      <c r="D12" s="284">
        <f t="shared" si="2"/>
        <v>0</v>
      </c>
      <c r="E12" s="284">
        <f t="shared" si="2"/>
        <v>0</v>
      </c>
      <c r="F12" s="284">
        <f t="shared" si="2"/>
        <v>0</v>
      </c>
      <c r="G12" s="284">
        <f t="shared" si="2"/>
        <v>0</v>
      </c>
      <c r="H12" s="284">
        <f t="shared" si="2"/>
        <v>0</v>
      </c>
      <c r="I12" s="284">
        <f t="shared" si="2"/>
        <v>0</v>
      </c>
      <c r="J12" s="284">
        <f t="shared" si="2"/>
        <v>0</v>
      </c>
      <c r="K12" s="284">
        <f t="shared" si="2"/>
        <v>0</v>
      </c>
      <c r="L12" s="284">
        <f t="shared" si="2"/>
        <v>0</v>
      </c>
      <c r="M12" s="284">
        <f t="shared" si="2"/>
        <v>0</v>
      </c>
      <c r="N12" s="284">
        <f t="shared" si="2"/>
        <v>0</v>
      </c>
      <c r="O12" s="284">
        <f t="shared" si="2"/>
        <v>0</v>
      </c>
      <c r="P12" s="284">
        <f t="shared" si="2"/>
        <v>0</v>
      </c>
      <c r="Q12" s="284">
        <f t="shared" si="2"/>
        <v>0</v>
      </c>
      <c r="R12" s="284">
        <f t="shared" si="2"/>
        <v>0</v>
      </c>
      <c r="S12" s="284">
        <f t="shared" si="2"/>
        <v>0</v>
      </c>
      <c r="T12" s="284">
        <f t="shared" si="2"/>
        <v>0</v>
      </c>
      <c r="U12" s="284">
        <f t="shared" si="2"/>
        <v>0</v>
      </c>
      <c r="V12" s="284">
        <f t="shared" si="2"/>
        <v>0</v>
      </c>
      <c r="W12" s="284">
        <f t="shared" si="2"/>
        <v>0</v>
      </c>
      <c r="DA12" s="94"/>
    </row>
    <row r="13" spans="1:105" ht="12" customHeight="1" x14ac:dyDescent="0.3">
      <c r="A13" s="99" t="s">
        <v>44</v>
      </c>
      <c r="B13" s="284">
        <v>0</v>
      </c>
      <c r="C13" s="284">
        <v>0</v>
      </c>
      <c r="D13" s="284">
        <v>0</v>
      </c>
      <c r="E13" s="284">
        <v>0</v>
      </c>
      <c r="F13" s="284">
        <v>0</v>
      </c>
      <c r="G13" s="284">
        <v>0</v>
      </c>
      <c r="H13" s="284">
        <v>0</v>
      </c>
      <c r="I13" s="284">
        <v>0</v>
      </c>
      <c r="J13" s="284">
        <v>0</v>
      </c>
      <c r="K13" s="284">
        <v>0</v>
      </c>
      <c r="L13" s="284">
        <v>0</v>
      </c>
      <c r="M13" s="284">
        <v>0</v>
      </c>
      <c r="N13" s="284">
        <v>0</v>
      </c>
      <c r="O13" s="284">
        <v>0</v>
      </c>
      <c r="P13" s="284">
        <v>0</v>
      </c>
      <c r="Q13" s="284">
        <v>0</v>
      </c>
      <c r="R13" s="284">
        <v>0</v>
      </c>
      <c r="S13" s="284">
        <v>0</v>
      </c>
      <c r="T13" s="284">
        <v>0</v>
      </c>
      <c r="U13" s="284">
        <v>0</v>
      </c>
      <c r="V13" s="284">
        <v>0</v>
      </c>
      <c r="W13" s="284">
        <v>0</v>
      </c>
      <c r="DA13" s="94" t="s">
        <v>443</v>
      </c>
    </row>
    <row r="14" spans="1:105" ht="12" customHeight="1" x14ac:dyDescent="0.3">
      <c r="A14" s="99" t="s">
        <v>81</v>
      </c>
      <c r="B14" s="284">
        <v>0</v>
      </c>
      <c r="C14" s="284">
        <v>0</v>
      </c>
      <c r="D14" s="284">
        <v>0</v>
      </c>
      <c r="E14" s="284">
        <v>0</v>
      </c>
      <c r="F14" s="284">
        <v>0</v>
      </c>
      <c r="G14" s="284">
        <v>0</v>
      </c>
      <c r="H14" s="284">
        <v>0</v>
      </c>
      <c r="I14" s="284">
        <v>0</v>
      </c>
      <c r="J14" s="284">
        <v>0</v>
      </c>
      <c r="K14" s="284">
        <v>0</v>
      </c>
      <c r="L14" s="284">
        <v>0</v>
      </c>
      <c r="M14" s="284">
        <v>0</v>
      </c>
      <c r="N14" s="284">
        <v>0</v>
      </c>
      <c r="O14" s="284">
        <v>0</v>
      </c>
      <c r="P14" s="284">
        <v>0</v>
      </c>
      <c r="Q14" s="284">
        <v>0</v>
      </c>
      <c r="R14" s="284">
        <v>0</v>
      </c>
      <c r="S14" s="284">
        <v>0</v>
      </c>
      <c r="T14" s="284">
        <v>0</v>
      </c>
      <c r="U14" s="284">
        <v>0</v>
      </c>
      <c r="V14" s="284">
        <v>0</v>
      </c>
      <c r="W14" s="284">
        <v>0</v>
      </c>
      <c r="DA14" s="94" t="s">
        <v>444</v>
      </c>
    </row>
    <row r="15" spans="1:105" ht="12" customHeight="1" x14ac:dyDescent="0.3">
      <c r="A15" s="49" t="s">
        <v>445</v>
      </c>
      <c r="B15" s="244">
        <v>0</v>
      </c>
      <c r="C15" s="244">
        <v>0</v>
      </c>
      <c r="D15" s="244">
        <v>0</v>
      </c>
      <c r="E15" s="244">
        <v>0</v>
      </c>
      <c r="F15" s="244">
        <v>0</v>
      </c>
      <c r="G15" s="244">
        <v>0</v>
      </c>
      <c r="H15" s="244">
        <v>0</v>
      </c>
      <c r="I15" s="244">
        <v>0</v>
      </c>
      <c r="J15" s="244">
        <v>0</v>
      </c>
      <c r="K15" s="244">
        <v>0</v>
      </c>
      <c r="L15" s="244">
        <v>0</v>
      </c>
      <c r="M15" s="244">
        <v>0</v>
      </c>
      <c r="N15" s="244">
        <v>0</v>
      </c>
      <c r="O15" s="244">
        <v>0</v>
      </c>
      <c r="P15" s="244">
        <v>0</v>
      </c>
      <c r="Q15" s="244">
        <v>0</v>
      </c>
      <c r="R15" s="244">
        <v>0</v>
      </c>
      <c r="S15" s="244">
        <v>0</v>
      </c>
      <c r="T15" s="244">
        <v>0</v>
      </c>
      <c r="U15" s="244">
        <v>0</v>
      </c>
      <c r="V15" s="244">
        <v>0</v>
      </c>
      <c r="W15" s="244">
        <v>0</v>
      </c>
      <c r="DA15" s="84" t="s">
        <v>446</v>
      </c>
    </row>
    <row r="16" spans="1:105" ht="12" customHeight="1" x14ac:dyDescent="0.3">
      <c r="A16" s="4"/>
      <c r="B16" s="245"/>
      <c r="C16" s="245"/>
      <c r="D16" s="245"/>
      <c r="E16" s="245"/>
      <c r="F16" s="245"/>
      <c r="G16" s="245"/>
      <c r="H16" s="245"/>
      <c r="I16" s="245"/>
      <c r="J16" s="245"/>
      <c r="K16" s="245"/>
      <c r="L16" s="245"/>
      <c r="M16" s="245"/>
      <c r="N16" s="245"/>
      <c r="O16" s="245"/>
      <c r="P16" s="245"/>
      <c r="Q16" s="245"/>
      <c r="R16" s="245"/>
      <c r="S16" s="245"/>
      <c r="T16" s="245"/>
      <c r="U16" s="245"/>
      <c r="V16" s="245"/>
      <c r="W16" s="245"/>
    </row>
    <row r="17" spans="1:105" ht="12" customHeight="1" x14ac:dyDescent="0.3">
      <c r="A17" s="30" t="s">
        <v>447</v>
      </c>
      <c r="B17" s="205"/>
      <c r="C17" s="205"/>
      <c r="D17" s="205"/>
      <c r="E17" s="205"/>
      <c r="F17" s="205"/>
      <c r="G17" s="205"/>
      <c r="H17" s="205"/>
      <c r="I17" s="205"/>
      <c r="J17" s="205"/>
      <c r="K17" s="205"/>
      <c r="L17" s="205"/>
      <c r="M17" s="205"/>
      <c r="N17" s="205"/>
      <c r="O17" s="205"/>
      <c r="P17" s="205"/>
      <c r="Q17" s="205"/>
      <c r="R17" s="205"/>
      <c r="S17" s="205"/>
      <c r="T17" s="205"/>
      <c r="U17" s="205"/>
      <c r="V17" s="205"/>
      <c r="W17" s="205"/>
      <c r="DA17" s="112"/>
    </row>
    <row r="18" spans="1:105" ht="12" customHeight="1" x14ac:dyDescent="0.3">
      <c r="A18" s="50" t="s">
        <v>440</v>
      </c>
      <c r="B18" s="243">
        <v>0</v>
      </c>
      <c r="C18" s="243">
        <v>0</v>
      </c>
      <c r="D18" s="243">
        <v>0</v>
      </c>
      <c r="E18" s="243">
        <v>0</v>
      </c>
      <c r="F18" s="243">
        <v>0</v>
      </c>
      <c r="G18" s="243">
        <v>0</v>
      </c>
      <c r="H18" s="243">
        <v>0</v>
      </c>
      <c r="I18" s="243">
        <v>0</v>
      </c>
      <c r="J18" s="243">
        <v>0</v>
      </c>
      <c r="K18" s="243">
        <v>0</v>
      </c>
      <c r="L18" s="243">
        <v>0</v>
      </c>
      <c r="M18" s="243">
        <v>0</v>
      </c>
      <c r="N18" s="243">
        <v>0</v>
      </c>
      <c r="O18" s="243">
        <v>0</v>
      </c>
      <c r="P18" s="243">
        <v>0</v>
      </c>
      <c r="Q18" s="243">
        <v>0</v>
      </c>
      <c r="R18" s="243">
        <v>0</v>
      </c>
      <c r="S18" s="243">
        <v>0</v>
      </c>
      <c r="T18" s="243">
        <v>0</v>
      </c>
      <c r="U18" s="243">
        <v>0</v>
      </c>
      <c r="V18" s="243">
        <v>0</v>
      </c>
      <c r="W18" s="243">
        <v>0</v>
      </c>
      <c r="DA18" s="83" t="s">
        <v>448</v>
      </c>
    </row>
    <row r="19" spans="1:105" ht="12" customHeight="1" x14ac:dyDescent="0.3">
      <c r="A19" s="107" t="s">
        <v>442</v>
      </c>
      <c r="B19" s="284">
        <f t="shared" ref="B19:W19" si="3">SUM(B20:B21)</f>
        <v>0</v>
      </c>
      <c r="C19" s="284">
        <f t="shared" si="3"/>
        <v>0</v>
      </c>
      <c r="D19" s="284">
        <f t="shared" si="3"/>
        <v>0</v>
      </c>
      <c r="E19" s="284">
        <f t="shared" si="3"/>
        <v>0</v>
      </c>
      <c r="F19" s="284">
        <f t="shared" si="3"/>
        <v>0</v>
      </c>
      <c r="G19" s="284">
        <f t="shared" si="3"/>
        <v>0</v>
      </c>
      <c r="H19" s="284">
        <f t="shared" si="3"/>
        <v>0</v>
      </c>
      <c r="I19" s="284">
        <f t="shared" si="3"/>
        <v>0</v>
      </c>
      <c r="J19" s="284">
        <f t="shared" si="3"/>
        <v>0</v>
      </c>
      <c r="K19" s="284">
        <f t="shared" si="3"/>
        <v>0</v>
      </c>
      <c r="L19" s="284">
        <f t="shared" si="3"/>
        <v>0</v>
      </c>
      <c r="M19" s="284">
        <f t="shared" si="3"/>
        <v>0</v>
      </c>
      <c r="N19" s="284">
        <f t="shared" si="3"/>
        <v>0</v>
      </c>
      <c r="O19" s="284">
        <f t="shared" si="3"/>
        <v>0</v>
      </c>
      <c r="P19" s="284">
        <f t="shared" si="3"/>
        <v>0</v>
      </c>
      <c r="Q19" s="284">
        <f t="shared" si="3"/>
        <v>0</v>
      </c>
      <c r="R19" s="284">
        <f t="shared" si="3"/>
        <v>0</v>
      </c>
      <c r="S19" s="284">
        <f t="shared" si="3"/>
        <v>0</v>
      </c>
      <c r="T19" s="284">
        <f t="shared" si="3"/>
        <v>0</v>
      </c>
      <c r="U19" s="284">
        <f t="shared" si="3"/>
        <v>0</v>
      </c>
      <c r="V19" s="284">
        <f t="shared" si="3"/>
        <v>0</v>
      </c>
      <c r="W19" s="284">
        <f t="shared" si="3"/>
        <v>0</v>
      </c>
      <c r="DA19" s="94"/>
    </row>
    <row r="20" spans="1:105" ht="12" customHeight="1" x14ac:dyDescent="0.3">
      <c r="A20" s="99" t="s">
        <v>44</v>
      </c>
      <c r="B20" s="284">
        <v>0</v>
      </c>
      <c r="C20" s="284">
        <v>0</v>
      </c>
      <c r="D20" s="284">
        <v>0</v>
      </c>
      <c r="E20" s="284">
        <v>0</v>
      </c>
      <c r="F20" s="284">
        <v>0</v>
      </c>
      <c r="G20" s="284">
        <v>0</v>
      </c>
      <c r="H20" s="284">
        <v>0</v>
      </c>
      <c r="I20" s="284">
        <v>0</v>
      </c>
      <c r="J20" s="284">
        <v>0</v>
      </c>
      <c r="K20" s="284">
        <v>0</v>
      </c>
      <c r="L20" s="284">
        <v>0</v>
      </c>
      <c r="M20" s="284">
        <v>0</v>
      </c>
      <c r="N20" s="284">
        <v>0</v>
      </c>
      <c r="O20" s="284">
        <v>0</v>
      </c>
      <c r="P20" s="284">
        <v>0</v>
      </c>
      <c r="Q20" s="284">
        <v>0</v>
      </c>
      <c r="R20" s="284">
        <v>0</v>
      </c>
      <c r="S20" s="284">
        <v>0</v>
      </c>
      <c r="T20" s="284">
        <v>0</v>
      </c>
      <c r="U20" s="284">
        <v>0</v>
      </c>
      <c r="V20" s="284">
        <v>0</v>
      </c>
      <c r="W20" s="284">
        <v>0</v>
      </c>
      <c r="DA20" s="94" t="s">
        <v>449</v>
      </c>
    </row>
    <row r="21" spans="1:105" ht="12" customHeight="1" x14ac:dyDescent="0.3">
      <c r="A21" s="99" t="s">
        <v>81</v>
      </c>
      <c r="B21" s="284">
        <v>0</v>
      </c>
      <c r="C21" s="284">
        <v>0</v>
      </c>
      <c r="D21" s="284">
        <v>0</v>
      </c>
      <c r="E21" s="284">
        <v>0</v>
      </c>
      <c r="F21" s="284">
        <v>0</v>
      </c>
      <c r="G21" s="284">
        <v>0</v>
      </c>
      <c r="H21" s="284">
        <v>0</v>
      </c>
      <c r="I21" s="284">
        <v>0</v>
      </c>
      <c r="J21" s="284">
        <v>0</v>
      </c>
      <c r="K21" s="284">
        <v>0</v>
      </c>
      <c r="L21" s="284">
        <v>0</v>
      </c>
      <c r="M21" s="284">
        <v>0</v>
      </c>
      <c r="N21" s="284">
        <v>0</v>
      </c>
      <c r="O21" s="284">
        <v>0</v>
      </c>
      <c r="P21" s="284">
        <v>0</v>
      </c>
      <c r="Q21" s="284">
        <v>0</v>
      </c>
      <c r="R21" s="284">
        <v>0</v>
      </c>
      <c r="S21" s="284">
        <v>0</v>
      </c>
      <c r="T21" s="284">
        <v>0</v>
      </c>
      <c r="U21" s="284">
        <v>0</v>
      </c>
      <c r="V21" s="284">
        <v>0</v>
      </c>
      <c r="W21" s="284">
        <v>0</v>
      </c>
      <c r="DA21" s="94" t="s">
        <v>450</v>
      </c>
    </row>
    <row r="22" spans="1:105" ht="12" customHeight="1" x14ac:dyDescent="0.3">
      <c r="A22" s="49" t="s">
        <v>445</v>
      </c>
      <c r="B22" s="244">
        <v>0</v>
      </c>
      <c r="C22" s="244">
        <v>0</v>
      </c>
      <c r="D22" s="244">
        <v>0</v>
      </c>
      <c r="E22" s="244">
        <v>0</v>
      </c>
      <c r="F22" s="244">
        <v>0</v>
      </c>
      <c r="G22" s="244">
        <v>0</v>
      </c>
      <c r="H22" s="244">
        <v>0</v>
      </c>
      <c r="I22" s="244">
        <v>0</v>
      </c>
      <c r="J22" s="244">
        <v>0</v>
      </c>
      <c r="K22" s="244">
        <v>0</v>
      </c>
      <c r="L22" s="244">
        <v>0</v>
      </c>
      <c r="M22" s="244">
        <v>0</v>
      </c>
      <c r="N22" s="244">
        <v>0</v>
      </c>
      <c r="O22" s="244">
        <v>0</v>
      </c>
      <c r="P22" s="244">
        <v>0</v>
      </c>
      <c r="Q22" s="244">
        <v>0</v>
      </c>
      <c r="R22" s="244">
        <v>0</v>
      </c>
      <c r="S22" s="244">
        <v>0</v>
      </c>
      <c r="T22" s="244">
        <v>0</v>
      </c>
      <c r="U22" s="244">
        <v>0</v>
      </c>
      <c r="V22" s="244">
        <v>0</v>
      </c>
      <c r="W22" s="244">
        <v>0</v>
      </c>
      <c r="DA22" s="84" t="s">
        <v>451</v>
      </c>
    </row>
    <row r="23" spans="1:105" ht="12" customHeight="1" x14ac:dyDescent="0.3">
      <c r="A23" s="108" t="s">
        <v>452</v>
      </c>
      <c r="B23" s="247"/>
      <c r="C23" s="212"/>
      <c r="D23" s="212"/>
      <c r="E23" s="212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2"/>
      <c r="S23" s="212"/>
      <c r="T23" s="212"/>
      <c r="U23" s="212"/>
      <c r="V23" s="212"/>
      <c r="W23" s="212"/>
      <c r="DA23" s="109"/>
    </row>
    <row r="24" spans="1:105" ht="12" customHeight="1" x14ac:dyDescent="0.3">
      <c r="A24" s="51" t="s">
        <v>440</v>
      </c>
      <c r="B24" s="248">
        <v>0</v>
      </c>
      <c r="C24" s="243">
        <v>0</v>
      </c>
      <c r="D24" s="243">
        <v>0</v>
      </c>
      <c r="E24" s="243">
        <v>0</v>
      </c>
      <c r="F24" s="243">
        <v>0</v>
      </c>
      <c r="G24" s="243">
        <v>0</v>
      </c>
      <c r="H24" s="243">
        <v>0</v>
      </c>
      <c r="I24" s="243">
        <v>0</v>
      </c>
      <c r="J24" s="243">
        <v>0</v>
      </c>
      <c r="K24" s="243">
        <v>0</v>
      </c>
      <c r="L24" s="243">
        <v>0</v>
      </c>
      <c r="M24" s="243">
        <v>0</v>
      </c>
      <c r="N24" s="243">
        <v>0</v>
      </c>
      <c r="O24" s="243">
        <v>0</v>
      </c>
      <c r="P24" s="243">
        <v>0</v>
      </c>
      <c r="Q24" s="243">
        <v>0</v>
      </c>
      <c r="R24" s="243">
        <v>0</v>
      </c>
      <c r="S24" s="243">
        <v>0</v>
      </c>
      <c r="T24" s="243">
        <v>0</v>
      </c>
      <c r="U24" s="243">
        <v>0</v>
      </c>
      <c r="V24" s="243">
        <v>0</v>
      </c>
      <c r="W24" s="243">
        <v>0</v>
      </c>
      <c r="DA24" s="83" t="s">
        <v>453</v>
      </c>
    </row>
    <row r="25" spans="1:105" ht="12" customHeight="1" x14ac:dyDescent="0.3">
      <c r="A25" s="99" t="s">
        <v>442</v>
      </c>
      <c r="B25" s="285"/>
      <c r="C25" s="284">
        <f t="shared" ref="C25:W25" si="4">SUM(C26:C27)</f>
        <v>0</v>
      </c>
      <c r="D25" s="284">
        <f t="shared" si="4"/>
        <v>0</v>
      </c>
      <c r="E25" s="284">
        <f t="shared" si="4"/>
        <v>0</v>
      </c>
      <c r="F25" s="284">
        <f t="shared" si="4"/>
        <v>0</v>
      </c>
      <c r="G25" s="284">
        <f t="shared" si="4"/>
        <v>0</v>
      </c>
      <c r="H25" s="284">
        <f t="shared" si="4"/>
        <v>0</v>
      </c>
      <c r="I25" s="284">
        <f t="shared" si="4"/>
        <v>0</v>
      </c>
      <c r="J25" s="284">
        <f t="shared" si="4"/>
        <v>0</v>
      </c>
      <c r="K25" s="284">
        <f t="shared" si="4"/>
        <v>0</v>
      </c>
      <c r="L25" s="284">
        <f t="shared" si="4"/>
        <v>0</v>
      </c>
      <c r="M25" s="284">
        <f t="shared" si="4"/>
        <v>0</v>
      </c>
      <c r="N25" s="284">
        <f t="shared" si="4"/>
        <v>0</v>
      </c>
      <c r="O25" s="284">
        <f t="shared" si="4"/>
        <v>0</v>
      </c>
      <c r="P25" s="284">
        <f t="shared" si="4"/>
        <v>0</v>
      </c>
      <c r="Q25" s="284">
        <f t="shared" si="4"/>
        <v>0</v>
      </c>
      <c r="R25" s="284">
        <f t="shared" si="4"/>
        <v>0</v>
      </c>
      <c r="S25" s="284">
        <f t="shared" si="4"/>
        <v>0</v>
      </c>
      <c r="T25" s="284">
        <f t="shared" si="4"/>
        <v>0</v>
      </c>
      <c r="U25" s="284">
        <f t="shared" si="4"/>
        <v>0</v>
      </c>
      <c r="V25" s="284">
        <f t="shared" si="4"/>
        <v>0</v>
      </c>
      <c r="W25" s="284">
        <f t="shared" si="4"/>
        <v>0</v>
      </c>
      <c r="DA25" s="94"/>
    </row>
    <row r="26" spans="1:105" ht="12" customHeight="1" x14ac:dyDescent="0.3">
      <c r="A26" s="44" t="s">
        <v>44</v>
      </c>
      <c r="B26" s="285">
        <v>0</v>
      </c>
      <c r="C26" s="284">
        <v>0</v>
      </c>
      <c r="D26" s="284">
        <v>0</v>
      </c>
      <c r="E26" s="284">
        <v>0</v>
      </c>
      <c r="F26" s="284">
        <v>0</v>
      </c>
      <c r="G26" s="284">
        <v>0</v>
      </c>
      <c r="H26" s="284">
        <v>0</v>
      </c>
      <c r="I26" s="284">
        <v>0</v>
      </c>
      <c r="J26" s="284">
        <v>0</v>
      </c>
      <c r="K26" s="284">
        <v>0</v>
      </c>
      <c r="L26" s="284">
        <v>0</v>
      </c>
      <c r="M26" s="284">
        <v>0</v>
      </c>
      <c r="N26" s="284">
        <v>0</v>
      </c>
      <c r="O26" s="284">
        <v>0</v>
      </c>
      <c r="P26" s="284">
        <v>0</v>
      </c>
      <c r="Q26" s="284">
        <v>0</v>
      </c>
      <c r="R26" s="284">
        <v>0</v>
      </c>
      <c r="S26" s="284">
        <v>0</v>
      </c>
      <c r="T26" s="284">
        <v>0</v>
      </c>
      <c r="U26" s="284">
        <v>0</v>
      </c>
      <c r="V26" s="284">
        <v>0</v>
      </c>
      <c r="W26" s="284">
        <v>0</v>
      </c>
      <c r="DA26" s="94" t="s">
        <v>454</v>
      </c>
    </row>
    <row r="27" spans="1:105" ht="12" customHeight="1" x14ac:dyDescent="0.3">
      <c r="A27" s="44" t="s">
        <v>81</v>
      </c>
      <c r="B27" s="285">
        <v>0</v>
      </c>
      <c r="C27" s="284">
        <v>0</v>
      </c>
      <c r="D27" s="284">
        <v>0</v>
      </c>
      <c r="E27" s="284">
        <v>0</v>
      </c>
      <c r="F27" s="284">
        <v>0</v>
      </c>
      <c r="G27" s="284">
        <v>0</v>
      </c>
      <c r="H27" s="284">
        <v>0</v>
      </c>
      <c r="I27" s="284">
        <v>0</v>
      </c>
      <c r="J27" s="284">
        <v>0</v>
      </c>
      <c r="K27" s="284">
        <v>0</v>
      </c>
      <c r="L27" s="284">
        <v>0</v>
      </c>
      <c r="M27" s="284">
        <v>0</v>
      </c>
      <c r="N27" s="284">
        <v>0</v>
      </c>
      <c r="O27" s="284">
        <v>0</v>
      </c>
      <c r="P27" s="284">
        <v>0</v>
      </c>
      <c r="Q27" s="284">
        <v>0</v>
      </c>
      <c r="R27" s="284">
        <v>0</v>
      </c>
      <c r="S27" s="284">
        <v>0</v>
      </c>
      <c r="T27" s="284">
        <v>0</v>
      </c>
      <c r="U27" s="284">
        <v>0</v>
      </c>
      <c r="V27" s="284">
        <v>0</v>
      </c>
      <c r="W27" s="284">
        <v>0</v>
      </c>
      <c r="DA27" s="94" t="s">
        <v>455</v>
      </c>
    </row>
    <row r="28" spans="1:105" ht="12" customHeight="1" x14ac:dyDescent="0.3">
      <c r="A28" s="52" t="s">
        <v>445</v>
      </c>
      <c r="B28" s="249">
        <v>0</v>
      </c>
      <c r="C28" s="244">
        <v>0</v>
      </c>
      <c r="D28" s="244">
        <v>0</v>
      </c>
      <c r="E28" s="244">
        <v>0</v>
      </c>
      <c r="F28" s="244">
        <v>0</v>
      </c>
      <c r="G28" s="244">
        <v>0</v>
      </c>
      <c r="H28" s="244">
        <v>0</v>
      </c>
      <c r="I28" s="244">
        <v>0</v>
      </c>
      <c r="J28" s="244">
        <v>0</v>
      </c>
      <c r="K28" s="244">
        <v>0</v>
      </c>
      <c r="L28" s="244">
        <v>0</v>
      </c>
      <c r="M28" s="244">
        <v>0</v>
      </c>
      <c r="N28" s="244">
        <v>0</v>
      </c>
      <c r="O28" s="244">
        <v>0</v>
      </c>
      <c r="P28" s="244">
        <v>0</v>
      </c>
      <c r="Q28" s="244">
        <v>0</v>
      </c>
      <c r="R28" s="244">
        <v>0</v>
      </c>
      <c r="S28" s="244">
        <v>0</v>
      </c>
      <c r="T28" s="244">
        <v>0</v>
      </c>
      <c r="U28" s="244">
        <v>0</v>
      </c>
      <c r="V28" s="244">
        <v>0</v>
      </c>
      <c r="W28" s="244">
        <v>0</v>
      </c>
      <c r="DA28" s="84" t="s">
        <v>456</v>
      </c>
    </row>
    <row r="29" spans="1:105" ht="12" customHeight="1" x14ac:dyDescent="0.3">
      <c r="A29" s="108" t="s">
        <v>457</v>
      </c>
      <c r="B29" s="247"/>
      <c r="C29" s="212"/>
      <c r="D29" s="212"/>
      <c r="E29" s="212"/>
      <c r="F29" s="212"/>
      <c r="G29" s="212"/>
      <c r="H29" s="212"/>
      <c r="I29" s="212"/>
      <c r="J29" s="212"/>
      <c r="K29" s="212"/>
      <c r="L29" s="212"/>
      <c r="M29" s="212"/>
      <c r="N29" s="212"/>
      <c r="O29" s="212"/>
      <c r="P29" s="212"/>
      <c r="Q29" s="212"/>
      <c r="R29" s="212"/>
      <c r="S29" s="212"/>
      <c r="T29" s="212"/>
      <c r="U29" s="212"/>
      <c r="V29" s="212"/>
      <c r="W29" s="212"/>
      <c r="DA29" s="109"/>
    </row>
    <row r="30" spans="1:105" ht="12" customHeight="1" x14ac:dyDescent="0.3">
      <c r="A30" s="51" t="s">
        <v>440</v>
      </c>
      <c r="B30" s="248"/>
      <c r="C30" s="243">
        <f t="shared" ref="C30:W30" si="5">B18+C24-C18</f>
        <v>0</v>
      </c>
      <c r="D30" s="243">
        <f t="shared" si="5"/>
        <v>0</v>
      </c>
      <c r="E30" s="243">
        <f t="shared" si="5"/>
        <v>0</v>
      </c>
      <c r="F30" s="243">
        <f t="shared" si="5"/>
        <v>0</v>
      </c>
      <c r="G30" s="243">
        <f t="shared" si="5"/>
        <v>0</v>
      </c>
      <c r="H30" s="243">
        <f t="shared" si="5"/>
        <v>0</v>
      </c>
      <c r="I30" s="243">
        <f t="shared" si="5"/>
        <v>0</v>
      </c>
      <c r="J30" s="243">
        <f t="shared" si="5"/>
        <v>0</v>
      </c>
      <c r="K30" s="243">
        <f t="shared" si="5"/>
        <v>0</v>
      </c>
      <c r="L30" s="243">
        <f t="shared" si="5"/>
        <v>0</v>
      </c>
      <c r="M30" s="243">
        <f t="shared" si="5"/>
        <v>0</v>
      </c>
      <c r="N30" s="243">
        <f t="shared" si="5"/>
        <v>0</v>
      </c>
      <c r="O30" s="243">
        <f t="shared" si="5"/>
        <v>0</v>
      </c>
      <c r="P30" s="243">
        <f t="shared" si="5"/>
        <v>0</v>
      </c>
      <c r="Q30" s="243">
        <f t="shared" si="5"/>
        <v>0</v>
      </c>
      <c r="R30" s="243">
        <f t="shared" si="5"/>
        <v>0</v>
      </c>
      <c r="S30" s="243">
        <f t="shared" si="5"/>
        <v>0</v>
      </c>
      <c r="T30" s="243">
        <f t="shared" si="5"/>
        <v>0</v>
      </c>
      <c r="U30" s="243">
        <f t="shared" si="5"/>
        <v>0</v>
      </c>
      <c r="V30" s="243">
        <f t="shared" si="5"/>
        <v>0</v>
      </c>
      <c r="W30" s="243">
        <f t="shared" si="5"/>
        <v>0</v>
      </c>
      <c r="DA30" s="83"/>
    </row>
    <row r="31" spans="1:105" ht="12" customHeight="1" x14ac:dyDescent="0.3">
      <c r="A31" s="99" t="s">
        <v>442</v>
      </c>
      <c r="B31" s="285"/>
      <c r="C31" s="284">
        <f t="shared" ref="C31:W31" si="6">SUM(C32:C33)</f>
        <v>0</v>
      </c>
      <c r="D31" s="284">
        <f t="shared" si="6"/>
        <v>0</v>
      </c>
      <c r="E31" s="284">
        <f t="shared" si="6"/>
        <v>0</v>
      </c>
      <c r="F31" s="284">
        <f t="shared" si="6"/>
        <v>0</v>
      </c>
      <c r="G31" s="284">
        <f t="shared" si="6"/>
        <v>0</v>
      </c>
      <c r="H31" s="284">
        <f t="shared" si="6"/>
        <v>0</v>
      </c>
      <c r="I31" s="284">
        <f t="shared" si="6"/>
        <v>0</v>
      </c>
      <c r="J31" s="284">
        <f t="shared" si="6"/>
        <v>0</v>
      </c>
      <c r="K31" s="284">
        <f t="shared" si="6"/>
        <v>0</v>
      </c>
      <c r="L31" s="284">
        <f t="shared" si="6"/>
        <v>0</v>
      </c>
      <c r="M31" s="284">
        <f t="shared" si="6"/>
        <v>0</v>
      </c>
      <c r="N31" s="284">
        <f t="shared" si="6"/>
        <v>0</v>
      </c>
      <c r="O31" s="284">
        <f t="shared" si="6"/>
        <v>0</v>
      </c>
      <c r="P31" s="284">
        <f t="shared" si="6"/>
        <v>0</v>
      </c>
      <c r="Q31" s="284">
        <f t="shared" si="6"/>
        <v>0</v>
      </c>
      <c r="R31" s="284">
        <f t="shared" si="6"/>
        <v>0</v>
      </c>
      <c r="S31" s="284">
        <f t="shared" si="6"/>
        <v>0</v>
      </c>
      <c r="T31" s="284">
        <f t="shared" si="6"/>
        <v>0</v>
      </c>
      <c r="U31" s="284">
        <f t="shared" si="6"/>
        <v>0</v>
      </c>
      <c r="V31" s="284">
        <f t="shared" si="6"/>
        <v>0</v>
      </c>
      <c r="W31" s="284">
        <f t="shared" si="6"/>
        <v>0</v>
      </c>
      <c r="DA31" s="94"/>
    </row>
    <row r="32" spans="1:105" ht="12" customHeight="1" x14ac:dyDescent="0.3">
      <c r="A32" s="44" t="s">
        <v>44</v>
      </c>
      <c r="B32" s="285"/>
      <c r="C32" s="284">
        <f t="shared" ref="C32:W32" si="7">B20+C26-C20</f>
        <v>0</v>
      </c>
      <c r="D32" s="284">
        <f t="shared" si="7"/>
        <v>0</v>
      </c>
      <c r="E32" s="284">
        <f t="shared" si="7"/>
        <v>0</v>
      </c>
      <c r="F32" s="284">
        <f t="shared" si="7"/>
        <v>0</v>
      </c>
      <c r="G32" s="284">
        <f t="shared" si="7"/>
        <v>0</v>
      </c>
      <c r="H32" s="284">
        <f t="shared" si="7"/>
        <v>0</v>
      </c>
      <c r="I32" s="284">
        <f t="shared" si="7"/>
        <v>0</v>
      </c>
      <c r="J32" s="284">
        <f t="shared" si="7"/>
        <v>0</v>
      </c>
      <c r="K32" s="284">
        <f t="shared" si="7"/>
        <v>0</v>
      </c>
      <c r="L32" s="284">
        <f t="shared" si="7"/>
        <v>0</v>
      </c>
      <c r="M32" s="284">
        <f t="shared" si="7"/>
        <v>0</v>
      </c>
      <c r="N32" s="284">
        <f t="shared" si="7"/>
        <v>0</v>
      </c>
      <c r="O32" s="284">
        <f t="shared" si="7"/>
        <v>0</v>
      </c>
      <c r="P32" s="284">
        <f t="shared" si="7"/>
        <v>0</v>
      </c>
      <c r="Q32" s="284">
        <f t="shared" si="7"/>
        <v>0</v>
      </c>
      <c r="R32" s="284">
        <f t="shared" si="7"/>
        <v>0</v>
      </c>
      <c r="S32" s="284">
        <f t="shared" si="7"/>
        <v>0</v>
      </c>
      <c r="T32" s="284">
        <f t="shared" si="7"/>
        <v>0</v>
      </c>
      <c r="U32" s="284">
        <f t="shared" si="7"/>
        <v>0</v>
      </c>
      <c r="V32" s="284">
        <f t="shared" si="7"/>
        <v>0</v>
      </c>
      <c r="W32" s="284">
        <f t="shared" si="7"/>
        <v>0</v>
      </c>
      <c r="DA32" s="94"/>
    </row>
    <row r="33" spans="1:105" ht="12" customHeight="1" x14ac:dyDescent="0.3">
      <c r="A33" s="44" t="s">
        <v>81</v>
      </c>
      <c r="B33" s="285"/>
      <c r="C33" s="284">
        <f t="shared" ref="C33:W33" si="8">B21+C27-C21</f>
        <v>0</v>
      </c>
      <c r="D33" s="284">
        <f t="shared" si="8"/>
        <v>0</v>
      </c>
      <c r="E33" s="284">
        <f t="shared" si="8"/>
        <v>0</v>
      </c>
      <c r="F33" s="284">
        <f t="shared" si="8"/>
        <v>0</v>
      </c>
      <c r="G33" s="284">
        <f t="shared" si="8"/>
        <v>0</v>
      </c>
      <c r="H33" s="284">
        <f t="shared" si="8"/>
        <v>0</v>
      </c>
      <c r="I33" s="284">
        <f t="shared" si="8"/>
        <v>0</v>
      </c>
      <c r="J33" s="284">
        <f t="shared" si="8"/>
        <v>0</v>
      </c>
      <c r="K33" s="284">
        <f t="shared" si="8"/>
        <v>0</v>
      </c>
      <c r="L33" s="284">
        <f t="shared" si="8"/>
        <v>0</v>
      </c>
      <c r="M33" s="284">
        <f t="shared" si="8"/>
        <v>0</v>
      </c>
      <c r="N33" s="284">
        <f t="shared" si="8"/>
        <v>0</v>
      </c>
      <c r="O33" s="284">
        <f t="shared" si="8"/>
        <v>0</v>
      </c>
      <c r="P33" s="284">
        <f t="shared" si="8"/>
        <v>0</v>
      </c>
      <c r="Q33" s="284">
        <f t="shared" si="8"/>
        <v>0</v>
      </c>
      <c r="R33" s="284">
        <f t="shared" si="8"/>
        <v>0</v>
      </c>
      <c r="S33" s="284">
        <f t="shared" si="8"/>
        <v>0</v>
      </c>
      <c r="T33" s="284">
        <f t="shared" si="8"/>
        <v>0</v>
      </c>
      <c r="U33" s="284">
        <f t="shared" si="8"/>
        <v>0</v>
      </c>
      <c r="V33" s="284">
        <f t="shared" si="8"/>
        <v>0</v>
      </c>
      <c r="W33" s="284">
        <f t="shared" si="8"/>
        <v>0</v>
      </c>
      <c r="DA33" s="94"/>
    </row>
    <row r="34" spans="1:105" ht="12" customHeight="1" x14ac:dyDescent="0.3">
      <c r="A34" s="52" t="s">
        <v>445</v>
      </c>
      <c r="B34" s="249"/>
      <c r="C34" s="244">
        <f t="shared" ref="C34:W34" si="9">B22+C28-C22</f>
        <v>0</v>
      </c>
      <c r="D34" s="244">
        <f t="shared" si="9"/>
        <v>0</v>
      </c>
      <c r="E34" s="244">
        <f t="shared" si="9"/>
        <v>0</v>
      </c>
      <c r="F34" s="244">
        <f t="shared" si="9"/>
        <v>0</v>
      </c>
      <c r="G34" s="244">
        <f t="shared" si="9"/>
        <v>0</v>
      </c>
      <c r="H34" s="244">
        <f t="shared" si="9"/>
        <v>0</v>
      </c>
      <c r="I34" s="244">
        <f t="shared" si="9"/>
        <v>0</v>
      </c>
      <c r="J34" s="244">
        <f t="shared" si="9"/>
        <v>0</v>
      </c>
      <c r="K34" s="244">
        <f t="shared" si="9"/>
        <v>0</v>
      </c>
      <c r="L34" s="244">
        <f t="shared" si="9"/>
        <v>0</v>
      </c>
      <c r="M34" s="244">
        <f t="shared" si="9"/>
        <v>0</v>
      </c>
      <c r="N34" s="244">
        <f t="shared" si="9"/>
        <v>0</v>
      </c>
      <c r="O34" s="244">
        <f t="shared" si="9"/>
        <v>0</v>
      </c>
      <c r="P34" s="244">
        <f t="shared" si="9"/>
        <v>0</v>
      </c>
      <c r="Q34" s="244">
        <f t="shared" si="9"/>
        <v>0</v>
      </c>
      <c r="R34" s="244">
        <f t="shared" si="9"/>
        <v>0</v>
      </c>
      <c r="S34" s="244">
        <f t="shared" si="9"/>
        <v>0</v>
      </c>
      <c r="T34" s="244">
        <f t="shared" si="9"/>
        <v>0</v>
      </c>
      <c r="U34" s="244">
        <f t="shared" si="9"/>
        <v>0</v>
      </c>
      <c r="V34" s="244">
        <f t="shared" si="9"/>
        <v>0</v>
      </c>
      <c r="W34" s="244">
        <f t="shared" si="9"/>
        <v>0</v>
      </c>
      <c r="DA34" s="84"/>
    </row>
    <row r="35" spans="1:105" ht="12" customHeight="1" x14ac:dyDescent="0.3">
      <c r="A35" s="30" t="s">
        <v>458</v>
      </c>
      <c r="B35" s="205"/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205"/>
      <c r="S35" s="205"/>
      <c r="T35" s="205"/>
      <c r="U35" s="205"/>
      <c r="V35" s="205"/>
      <c r="W35" s="205"/>
      <c r="DA35" s="112"/>
    </row>
    <row r="36" spans="1:105" ht="12" customHeight="1" x14ac:dyDescent="0.3">
      <c r="A36" s="50" t="s">
        <v>440</v>
      </c>
      <c r="B36" s="243">
        <f t="shared" ref="B36:W36" si="10">B18-B11</f>
        <v>0</v>
      </c>
      <c r="C36" s="243">
        <f t="shared" si="10"/>
        <v>0</v>
      </c>
      <c r="D36" s="243">
        <f t="shared" si="10"/>
        <v>0</v>
      </c>
      <c r="E36" s="243">
        <f t="shared" si="10"/>
        <v>0</v>
      </c>
      <c r="F36" s="243">
        <f t="shared" si="10"/>
        <v>0</v>
      </c>
      <c r="G36" s="243">
        <f t="shared" si="10"/>
        <v>0</v>
      </c>
      <c r="H36" s="243">
        <f t="shared" si="10"/>
        <v>0</v>
      </c>
      <c r="I36" s="243">
        <f t="shared" si="10"/>
        <v>0</v>
      </c>
      <c r="J36" s="243">
        <f t="shared" si="10"/>
        <v>0</v>
      </c>
      <c r="K36" s="243">
        <f t="shared" si="10"/>
        <v>0</v>
      </c>
      <c r="L36" s="243">
        <f t="shared" si="10"/>
        <v>0</v>
      </c>
      <c r="M36" s="243">
        <f t="shared" si="10"/>
        <v>0</v>
      </c>
      <c r="N36" s="243">
        <f t="shared" si="10"/>
        <v>0</v>
      </c>
      <c r="O36" s="243">
        <f t="shared" si="10"/>
        <v>0</v>
      </c>
      <c r="P36" s="243">
        <f t="shared" si="10"/>
        <v>0</v>
      </c>
      <c r="Q36" s="243">
        <f t="shared" si="10"/>
        <v>0</v>
      </c>
      <c r="R36" s="243">
        <f t="shared" si="10"/>
        <v>0</v>
      </c>
      <c r="S36" s="243">
        <f t="shared" si="10"/>
        <v>0</v>
      </c>
      <c r="T36" s="243">
        <f t="shared" si="10"/>
        <v>0</v>
      </c>
      <c r="U36" s="243">
        <f t="shared" si="10"/>
        <v>0</v>
      </c>
      <c r="V36" s="243">
        <f t="shared" si="10"/>
        <v>0</v>
      </c>
      <c r="W36" s="243">
        <f t="shared" si="10"/>
        <v>0</v>
      </c>
      <c r="DA36" s="83"/>
    </row>
    <row r="37" spans="1:105" ht="12" customHeight="1" x14ac:dyDescent="0.3">
      <c r="A37" s="107" t="s">
        <v>442</v>
      </c>
      <c r="B37" s="284">
        <f t="shared" ref="B37:W37" si="11">SUM(B38:B39)</f>
        <v>0</v>
      </c>
      <c r="C37" s="284">
        <f t="shared" si="11"/>
        <v>0</v>
      </c>
      <c r="D37" s="284">
        <f t="shared" si="11"/>
        <v>0</v>
      </c>
      <c r="E37" s="284">
        <f t="shared" si="11"/>
        <v>0</v>
      </c>
      <c r="F37" s="284">
        <f t="shared" si="11"/>
        <v>0</v>
      </c>
      <c r="G37" s="284">
        <f t="shared" si="11"/>
        <v>0</v>
      </c>
      <c r="H37" s="284">
        <f t="shared" si="11"/>
        <v>0</v>
      </c>
      <c r="I37" s="284">
        <f t="shared" si="11"/>
        <v>0</v>
      </c>
      <c r="J37" s="284">
        <f t="shared" si="11"/>
        <v>0</v>
      </c>
      <c r="K37" s="284">
        <f t="shared" si="11"/>
        <v>0</v>
      </c>
      <c r="L37" s="284">
        <f t="shared" si="11"/>
        <v>0</v>
      </c>
      <c r="M37" s="284">
        <f t="shared" si="11"/>
        <v>0</v>
      </c>
      <c r="N37" s="284">
        <f t="shared" si="11"/>
        <v>0</v>
      </c>
      <c r="O37" s="284">
        <f t="shared" si="11"/>
        <v>0</v>
      </c>
      <c r="P37" s="284">
        <f t="shared" si="11"/>
        <v>0</v>
      </c>
      <c r="Q37" s="284">
        <f t="shared" si="11"/>
        <v>0</v>
      </c>
      <c r="R37" s="284">
        <f t="shared" si="11"/>
        <v>0</v>
      </c>
      <c r="S37" s="284">
        <f t="shared" si="11"/>
        <v>0</v>
      </c>
      <c r="T37" s="284">
        <f t="shared" si="11"/>
        <v>0</v>
      </c>
      <c r="U37" s="284">
        <f t="shared" si="11"/>
        <v>0</v>
      </c>
      <c r="V37" s="284">
        <f t="shared" si="11"/>
        <v>0</v>
      </c>
      <c r="W37" s="284">
        <f t="shared" si="11"/>
        <v>0</v>
      </c>
      <c r="DA37" s="94"/>
    </row>
    <row r="38" spans="1:105" ht="12" customHeight="1" x14ac:dyDescent="0.3">
      <c r="A38" s="99" t="s">
        <v>44</v>
      </c>
      <c r="B38" s="284">
        <f t="shared" ref="B38:W38" si="12">B20-B13</f>
        <v>0</v>
      </c>
      <c r="C38" s="284">
        <f t="shared" si="12"/>
        <v>0</v>
      </c>
      <c r="D38" s="284">
        <f t="shared" si="12"/>
        <v>0</v>
      </c>
      <c r="E38" s="284">
        <f t="shared" si="12"/>
        <v>0</v>
      </c>
      <c r="F38" s="284">
        <f t="shared" si="12"/>
        <v>0</v>
      </c>
      <c r="G38" s="284">
        <f t="shared" si="12"/>
        <v>0</v>
      </c>
      <c r="H38" s="284">
        <f t="shared" si="12"/>
        <v>0</v>
      </c>
      <c r="I38" s="284">
        <f t="shared" si="12"/>
        <v>0</v>
      </c>
      <c r="J38" s="284">
        <f t="shared" si="12"/>
        <v>0</v>
      </c>
      <c r="K38" s="284">
        <f t="shared" si="12"/>
        <v>0</v>
      </c>
      <c r="L38" s="284">
        <f t="shared" si="12"/>
        <v>0</v>
      </c>
      <c r="M38" s="284">
        <f t="shared" si="12"/>
        <v>0</v>
      </c>
      <c r="N38" s="284">
        <f t="shared" si="12"/>
        <v>0</v>
      </c>
      <c r="O38" s="284">
        <f t="shared" si="12"/>
        <v>0</v>
      </c>
      <c r="P38" s="284">
        <f t="shared" si="12"/>
        <v>0</v>
      </c>
      <c r="Q38" s="284">
        <f t="shared" si="12"/>
        <v>0</v>
      </c>
      <c r="R38" s="284">
        <f t="shared" si="12"/>
        <v>0</v>
      </c>
      <c r="S38" s="284">
        <f t="shared" si="12"/>
        <v>0</v>
      </c>
      <c r="T38" s="284">
        <f t="shared" si="12"/>
        <v>0</v>
      </c>
      <c r="U38" s="284">
        <f t="shared" si="12"/>
        <v>0</v>
      </c>
      <c r="V38" s="284">
        <f t="shared" si="12"/>
        <v>0</v>
      </c>
      <c r="W38" s="284">
        <f t="shared" si="12"/>
        <v>0</v>
      </c>
      <c r="DA38" s="94"/>
    </row>
    <row r="39" spans="1:105" ht="12" customHeight="1" x14ac:dyDescent="0.3">
      <c r="A39" s="99" t="s">
        <v>81</v>
      </c>
      <c r="B39" s="284">
        <f t="shared" ref="B39:W39" si="13">B21-B14</f>
        <v>0</v>
      </c>
      <c r="C39" s="284">
        <f t="shared" si="13"/>
        <v>0</v>
      </c>
      <c r="D39" s="284">
        <f t="shared" si="13"/>
        <v>0</v>
      </c>
      <c r="E39" s="284">
        <f t="shared" si="13"/>
        <v>0</v>
      </c>
      <c r="F39" s="284">
        <f t="shared" si="13"/>
        <v>0</v>
      </c>
      <c r="G39" s="284">
        <f t="shared" si="13"/>
        <v>0</v>
      </c>
      <c r="H39" s="284">
        <f t="shared" si="13"/>
        <v>0</v>
      </c>
      <c r="I39" s="284">
        <f t="shared" si="13"/>
        <v>0</v>
      </c>
      <c r="J39" s="284">
        <f t="shared" si="13"/>
        <v>0</v>
      </c>
      <c r="K39" s="284">
        <f t="shared" si="13"/>
        <v>0</v>
      </c>
      <c r="L39" s="284">
        <f t="shared" si="13"/>
        <v>0</v>
      </c>
      <c r="M39" s="284">
        <f t="shared" si="13"/>
        <v>0</v>
      </c>
      <c r="N39" s="284">
        <f t="shared" si="13"/>
        <v>0</v>
      </c>
      <c r="O39" s="284">
        <f t="shared" si="13"/>
        <v>0</v>
      </c>
      <c r="P39" s="284">
        <f t="shared" si="13"/>
        <v>0</v>
      </c>
      <c r="Q39" s="284">
        <f t="shared" si="13"/>
        <v>0</v>
      </c>
      <c r="R39" s="284">
        <f t="shared" si="13"/>
        <v>0</v>
      </c>
      <c r="S39" s="284">
        <f t="shared" si="13"/>
        <v>0</v>
      </c>
      <c r="T39" s="284">
        <f t="shared" si="13"/>
        <v>0</v>
      </c>
      <c r="U39" s="284">
        <f t="shared" si="13"/>
        <v>0</v>
      </c>
      <c r="V39" s="284">
        <f t="shared" si="13"/>
        <v>0</v>
      </c>
      <c r="W39" s="284">
        <f t="shared" si="13"/>
        <v>0</v>
      </c>
      <c r="DA39" s="94"/>
    </row>
    <row r="40" spans="1:105" ht="12" customHeight="1" x14ac:dyDescent="0.3">
      <c r="A40" s="49" t="s">
        <v>445</v>
      </c>
      <c r="B40" s="244">
        <f t="shared" ref="B40:W40" si="14">B22-B15</f>
        <v>0</v>
      </c>
      <c r="C40" s="244">
        <f t="shared" si="14"/>
        <v>0</v>
      </c>
      <c r="D40" s="244">
        <f t="shared" si="14"/>
        <v>0</v>
      </c>
      <c r="E40" s="244">
        <f t="shared" si="14"/>
        <v>0</v>
      </c>
      <c r="F40" s="244">
        <f t="shared" si="14"/>
        <v>0</v>
      </c>
      <c r="G40" s="244">
        <f t="shared" si="14"/>
        <v>0</v>
      </c>
      <c r="H40" s="244">
        <f t="shared" si="14"/>
        <v>0</v>
      </c>
      <c r="I40" s="244">
        <f t="shared" si="14"/>
        <v>0</v>
      </c>
      <c r="J40" s="244">
        <f t="shared" si="14"/>
        <v>0</v>
      </c>
      <c r="K40" s="244">
        <f t="shared" si="14"/>
        <v>0</v>
      </c>
      <c r="L40" s="244">
        <f t="shared" si="14"/>
        <v>0</v>
      </c>
      <c r="M40" s="244">
        <f t="shared" si="14"/>
        <v>0</v>
      </c>
      <c r="N40" s="244">
        <f t="shared" si="14"/>
        <v>0</v>
      </c>
      <c r="O40" s="244">
        <f t="shared" si="14"/>
        <v>0</v>
      </c>
      <c r="P40" s="244">
        <f t="shared" si="14"/>
        <v>0</v>
      </c>
      <c r="Q40" s="244">
        <f t="shared" si="14"/>
        <v>0</v>
      </c>
      <c r="R40" s="244">
        <f t="shared" si="14"/>
        <v>0</v>
      </c>
      <c r="S40" s="244">
        <f t="shared" si="14"/>
        <v>0</v>
      </c>
      <c r="T40" s="244">
        <f t="shared" si="14"/>
        <v>0</v>
      </c>
      <c r="U40" s="244">
        <f t="shared" si="14"/>
        <v>0</v>
      </c>
      <c r="V40" s="244">
        <f t="shared" si="14"/>
        <v>0</v>
      </c>
      <c r="W40" s="244">
        <f t="shared" si="14"/>
        <v>0</v>
      </c>
      <c r="DA40" s="84"/>
    </row>
    <row r="41" spans="1:105" ht="12" customHeight="1" x14ac:dyDescent="0.3">
      <c r="A41" s="4"/>
      <c r="B41" s="245"/>
      <c r="C41" s="245"/>
      <c r="D41" s="245"/>
      <c r="E41" s="245"/>
      <c r="F41" s="245"/>
      <c r="G41" s="245"/>
      <c r="H41" s="245"/>
      <c r="I41" s="245"/>
      <c r="J41" s="245"/>
      <c r="K41" s="245"/>
      <c r="L41" s="245"/>
      <c r="M41" s="245"/>
      <c r="N41" s="245"/>
      <c r="O41" s="245"/>
      <c r="P41" s="245"/>
      <c r="Q41" s="245"/>
      <c r="R41" s="245"/>
      <c r="S41" s="245"/>
      <c r="T41" s="245"/>
      <c r="U41" s="245"/>
      <c r="V41" s="245"/>
      <c r="W41" s="245"/>
    </row>
    <row r="42" spans="1:105" ht="12" customHeight="1" x14ac:dyDescent="0.3">
      <c r="A42" s="30" t="s">
        <v>67</v>
      </c>
      <c r="B42" s="113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DA42" s="112"/>
    </row>
    <row r="43" spans="1:105" ht="12" customHeight="1" x14ac:dyDescent="0.3">
      <c r="A43" s="31" t="s">
        <v>68</v>
      </c>
      <c r="B43" s="212">
        <v>0</v>
      </c>
      <c r="C43" s="212">
        <v>0</v>
      </c>
      <c r="D43" s="212">
        <v>0</v>
      </c>
      <c r="E43" s="212">
        <v>0</v>
      </c>
      <c r="F43" s="212">
        <v>0</v>
      </c>
      <c r="G43" s="212">
        <v>0</v>
      </c>
      <c r="H43" s="212">
        <v>0</v>
      </c>
      <c r="I43" s="212">
        <v>0</v>
      </c>
      <c r="J43" s="212">
        <v>0</v>
      </c>
      <c r="K43" s="212">
        <v>0</v>
      </c>
      <c r="L43" s="212">
        <v>0</v>
      </c>
      <c r="M43" s="212">
        <v>0</v>
      </c>
      <c r="N43" s="212">
        <v>0</v>
      </c>
      <c r="O43" s="212">
        <v>0</v>
      </c>
      <c r="P43" s="212">
        <v>0</v>
      </c>
      <c r="Q43" s="212">
        <v>0</v>
      </c>
      <c r="R43" s="212">
        <v>0</v>
      </c>
      <c r="S43" s="212">
        <v>0</v>
      </c>
      <c r="T43" s="212">
        <v>0</v>
      </c>
      <c r="U43" s="212">
        <v>0</v>
      </c>
      <c r="V43" s="212">
        <v>0</v>
      </c>
      <c r="W43" s="212">
        <v>0</v>
      </c>
      <c r="DA43" s="109" t="s">
        <v>459</v>
      </c>
    </row>
    <row r="44" spans="1:105" ht="12" customHeight="1" x14ac:dyDescent="0.3">
      <c r="A44" s="24" t="s">
        <v>30</v>
      </c>
      <c r="B44" s="215">
        <v>0</v>
      </c>
      <c r="C44" s="215">
        <v>0</v>
      </c>
      <c r="D44" s="215">
        <v>0</v>
      </c>
      <c r="E44" s="215">
        <v>0</v>
      </c>
      <c r="F44" s="215">
        <v>0</v>
      </c>
      <c r="G44" s="215">
        <v>0</v>
      </c>
      <c r="H44" s="215">
        <v>0</v>
      </c>
      <c r="I44" s="215">
        <v>0</v>
      </c>
      <c r="J44" s="215">
        <v>0</v>
      </c>
      <c r="K44" s="215">
        <v>0</v>
      </c>
      <c r="L44" s="215">
        <v>0</v>
      </c>
      <c r="M44" s="215">
        <v>0</v>
      </c>
      <c r="N44" s="215">
        <v>0</v>
      </c>
      <c r="O44" s="215">
        <v>0</v>
      </c>
      <c r="P44" s="215">
        <v>0</v>
      </c>
      <c r="Q44" s="215">
        <v>0</v>
      </c>
      <c r="R44" s="215">
        <v>0</v>
      </c>
      <c r="S44" s="215">
        <v>0</v>
      </c>
      <c r="T44" s="215">
        <v>0</v>
      </c>
      <c r="U44" s="215">
        <v>0</v>
      </c>
      <c r="V44" s="215">
        <v>0</v>
      </c>
      <c r="W44" s="215">
        <v>0</v>
      </c>
      <c r="DA44" s="85" t="s">
        <v>460</v>
      </c>
    </row>
    <row r="45" spans="1:105" ht="12" customHeight="1" x14ac:dyDescent="0.3">
      <c r="A45" s="14" t="s">
        <v>31</v>
      </c>
      <c r="B45" s="206">
        <f t="shared" ref="B45:W45" si="15">B46+B47+B48+B49+B50</f>
        <v>0</v>
      </c>
      <c r="C45" s="206">
        <f t="shared" si="15"/>
        <v>0</v>
      </c>
      <c r="D45" s="206">
        <f t="shared" si="15"/>
        <v>0</v>
      </c>
      <c r="E45" s="206">
        <f t="shared" si="15"/>
        <v>0</v>
      </c>
      <c r="F45" s="206">
        <f t="shared" si="15"/>
        <v>0</v>
      </c>
      <c r="G45" s="206">
        <f t="shared" si="15"/>
        <v>0</v>
      </c>
      <c r="H45" s="206">
        <f t="shared" si="15"/>
        <v>0</v>
      </c>
      <c r="I45" s="206">
        <f t="shared" si="15"/>
        <v>0</v>
      </c>
      <c r="J45" s="206">
        <f t="shared" si="15"/>
        <v>0</v>
      </c>
      <c r="K45" s="206">
        <f t="shared" si="15"/>
        <v>0</v>
      </c>
      <c r="L45" s="206">
        <f t="shared" si="15"/>
        <v>0</v>
      </c>
      <c r="M45" s="206">
        <f t="shared" si="15"/>
        <v>0</v>
      </c>
      <c r="N45" s="206">
        <f t="shared" si="15"/>
        <v>0</v>
      </c>
      <c r="O45" s="206">
        <f t="shared" si="15"/>
        <v>0</v>
      </c>
      <c r="P45" s="206">
        <f t="shared" si="15"/>
        <v>0</v>
      </c>
      <c r="Q45" s="206">
        <f t="shared" si="15"/>
        <v>0</v>
      </c>
      <c r="R45" s="206">
        <f t="shared" si="15"/>
        <v>0</v>
      </c>
      <c r="S45" s="206">
        <f t="shared" si="15"/>
        <v>0</v>
      </c>
      <c r="T45" s="206">
        <f t="shared" si="15"/>
        <v>0</v>
      </c>
      <c r="U45" s="206">
        <f t="shared" si="15"/>
        <v>0</v>
      </c>
      <c r="V45" s="206">
        <f t="shared" si="15"/>
        <v>0</v>
      </c>
      <c r="W45" s="206">
        <f t="shared" si="15"/>
        <v>0</v>
      </c>
      <c r="DA45" s="71"/>
    </row>
    <row r="46" spans="1:105" ht="12" customHeight="1" x14ac:dyDescent="0.3">
      <c r="A46" s="18" t="s">
        <v>32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0</v>
      </c>
      <c r="H46" s="206">
        <v>0</v>
      </c>
      <c r="I46" s="206">
        <v>0</v>
      </c>
      <c r="J46" s="206">
        <v>0</v>
      </c>
      <c r="K46" s="206">
        <v>0</v>
      </c>
      <c r="L46" s="206">
        <v>0</v>
      </c>
      <c r="M46" s="206">
        <v>0</v>
      </c>
      <c r="N46" s="206">
        <v>0</v>
      </c>
      <c r="O46" s="206">
        <v>0</v>
      </c>
      <c r="P46" s="206">
        <v>0</v>
      </c>
      <c r="Q46" s="206">
        <v>0</v>
      </c>
      <c r="R46" s="206">
        <v>0</v>
      </c>
      <c r="S46" s="206">
        <v>0</v>
      </c>
      <c r="T46" s="206">
        <v>0</v>
      </c>
      <c r="U46" s="206">
        <v>0</v>
      </c>
      <c r="V46" s="206">
        <v>0</v>
      </c>
      <c r="W46" s="206">
        <v>0</v>
      </c>
      <c r="DA46" s="71" t="s">
        <v>461</v>
      </c>
    </row>
    <row r="47" spans="1:105" ht="12" customHeight="1" x14ac:dyDescent="0.3">
      <c r="A47" s="18" t="s">
        <v>33</v>
      </c>
      <c r="B47" s="206">
        <v>0</v>
      </c>
      <c r="C47" s="206">
        <v>0</v>
      </c>
      <c r="D47" s="206">
        <v>0</v>
      </c>
      <c r="E47" s="206">
        <v>0</v>
      </c>
      <c r="F47" s="206">
        <v>0</v>
      </c>
      <c r="G47" s="206">
        <v>0</v>
      </c>
      <c r="H47" s="206">
        <v>0</v>
      </c>
      <c r="I47" s="206">
        <v>0</v>
      </c>
      <c r="J47" s="206">
        <v>0</v>
      </c>
      <c r="K47" s="206">
        <v>0</v>
      </c>
      <c r="L47" s="206">
        <v>0</v>
      </c>
      <c r="M47" s="206">
        <v>0</v>
      </c>
      <c r="N47" s="206">
        <v>0</v>
      </c>
      <c r="O47" s="206">
        <v>0</v>
      </c>
      <c r="P47" s="206">
        <v>0</v>
      </c>
      <c r="Q47" s="206">
        <v>0</v>
      </c>
      <c r="R47" s="206">
        <v>0</v>
      </c>
      <c r="S47" s="206">
        <v>0</v>
      </c>
      <c r="T47" s="206">
        <v>0</v>
      </c>
      <c r="U47" s="206">
        <v>0</v>
      </c>
      <c r="V47" s="206">
        <v>0</v>
      </c>
      <c r="W47" s="206">
        <v>0</v>
      </c>
      <c r="DA47" s="71" t="s">
        <v>462</v>
      </c>
    </row>
    <row r="48" spans="1:105" ht="12" customHeight="1" x14ac:dyDescent="0.3">
      <c r="A48" s="18" t="s">
        <v>69</v>
      </c>
      <c r="B48" s="206">
        <v>0</v>
      </c>
      <c r="C48" s="206">
        <v>0</v>
      </c>
      <c r="D48" s="206">
        <v>0</v>
      </c>
      <c r="E48" s="206">
        <v>0</v>
      </c>
      <c r="F48" s="206">
        <v>0</v>
      </c>
      <c r="G48" s="206">
        <v>0</v>
      </c>
      <c r="H48" s="206">
        <v>0</v>
      </c>
      <c r="I48" s="206">
        <v>0</v>
      </c>
      <c r="J48" s="206">
        <v>0</v>
      </c>
      <c r="K48" s="206">
        <v>0</v>
      </c>
      <c r="L48" s="206">
        <v>0</v>
      </c>
      <c r="M48" s="206">
        <v>0</v>
      </c>
      <c r="N48" s="206">
        <v>0</v>
      </c>
      <c r="O48" s="206">
        <v>0</v>
      </c>
      <c r="P48" s="206">
        <v>0</v>
      </c>
      <c r="Q48" s="206">
        <v>0</v>
      </c>
      <c r="R48" s="206">
        <v>0</v>
      </c>
      <c r="S48" s="206">
        <v>0</v>
      </c>
      <c r="T48" s="206">
        <v>0</v>
      </c>
      <c r="U48" s="206">
        <v>0</v>
      </c>
      <c r="V48" s="206">
        <v>0</v>
      </c>
      <c r="W48" s="206">
        <v>0</v>
      </c>
      <c r="DA48" s="71" t="s">
        <v>463</v>
      </c>
    </row>
    <row r="49" spans="1:105" ht="12" customHeight="1" x14ac:dyDescent="0.3">
      <c r="A49" s="18" t="s">
        <v>70</v>
      </c>
      <c r="B49" s="206">
        <v>0</v>
      </c>
      <c r="C49" s="206">
        <v>0</v>
      </c>
      <c r="D49" s="206">
        <v>0</v>
      </c>
      <c r="E49" s="206">
        <v>0</v>
      </c>
      <c r="F49" s="206">
        <v>0</v>
      </c>
      <c r="G49" s="206">
        <v>0</v>
      </c>
      <c r="H49" s="206">
        <v>0</v>
      </c>
      <c r="I49" s="206">
        <v>0</v>
      </c>
      <c r="J49" s="206">
        <v>0</v>
      </c>
      <c r="K49" s="206">
        <v>0</v>
      </c>
      <c r="L49" s="206">
        <v>0</v>
      </c>
      <c r="M49" s="206">
        <v>0</v>
      </c>
      <c r="N49" s="206">
        <v>0</v>
      </c>
      <c r="O49" s="206">
        <v>0</v>
      </c>
      <c r="P49" s="206">
        <v>0</v>
      </c>
      <c r="Q49" s="206">
        <v>0</v>
      </c>
      <c r="R49" s="206">
        <v>0</v>
      </c>
      <c r="S49" s="206">
        <v>0</v>
      </c>
      <c r="T49" s="206">
        <v>0</v>
      </c>
      <c r="U49" s="206">
        <v>0</v>
      </c>
      <c r="V49" s="206">
        <v>0</v>
      </c>
      <c r="W49" s="206">
        <v>0</v>
      </c>
      <c r="DA49" s="71" t="s">
        <v>464</v>
      </c>
    </row>
    <row r="50" spans="1:105" ht="12" customHeight="1" x14ac:dyDescent="0.3">
      <c r="A50" s="18" t="s">
        <v>34</v>
      </c>
      <c r="B50" s="206">
        <v>0</v>
      </c>
      <c r="C50" s="206">
        <v>0</v>
      </c>
      <c r="D50" s="206">
        <v>0</v>
      </c>
      <c r="E50" s="206">
        <v>0</v>
      </c>
      <c r="F50" s="206">
        <v>0</v>
      </c>
      <c r="G50" s="206">
        <v>0</v>
      </c>
      <c r="H50" s="206">
        <v>0</v>
      </c>
      <c r="I50" s="206">
        <v>0</v>
      </c>
      <c r="J50" s="206">
        <v>0</v>
      </c>
      <c r="K50" s="206">
        <v>0</v>
      </c>
      <c r="L50" s="206">
        <v>0</v>
      </c>
      <c r="M50" s="206">
        <v>0</v>
      </c>
      <c r="N50" s="206">
        <v>0</v>
      </c>
      <c r="O50" s="206">
        <v>0</v>
      </c>
      <c r="P50" s="206">
        <v>0</v>
      </c>
      <c r="Q50" s="206">
        <v>0</v>
      </c>
      <c r="R50" s="206">
        <v>0</v>
      </c>
      <c r="S50" s="206">
        <v>0</v>
      </c>
      <c r="T50" s="206">
        <v>0</v>
      </c>
      <c r="U50" s="206">
        <v>0</v>
      </c>
      <c r="V50" s="206">
        <v>0</v>
      </c>
      <c r="W50" s="206">
        <v>0</v>
      </c>
      <c r="DA50" s="71" t="s">
        <v>465</v>
      </c>
    </row>
    <row r="51" spans="1:105" ht="12" customHeight="1" x14ac:dyDescent="0.3">
      <c r="A51" s="14" t="s">
        <v>35</v>
      </c>
      <c r="B51" s="206">
        <f t="shared" ref="B51:W51" si="16">B52+B53</f>
        <v>0</v>
      </c>
      <c r="C51" s="206">
        <f t="shared" si="16"/>
        <v>0</v>
      </c>
      <c r="D51" s="206">
        <f t="shared" si="16"/>
        <v>0</v>
      </c>
      <c r="E51" s="206">
        <f t="shared" si="16"/>
        <v>0</v>
      </c>
      <c r="F51" s="206">
        <f t="shared" si="16"/>
        <v>0</v>
      </c>
      <c r="G51" s="206">
        <f t="shared" si="16"/>
        <v>0</v>
      </c>
      <c r="H51" s="206">
        <f t="shared" si="16"/>
        <v>0</v>
      </c>
      <c r="I51" s="206">
        <f t="shared" si="16"/>
        <v>0</v>
      </c>
      <c r="J51" s="206">
        <f t="shared" si="16"/>
        <v>0</v>
      </c>
      <c r="K51" s="206">
        <f t="shared" si="16"/>
        <v>0</v>
      </c>
      <c r="L51" s="206">
        <f t="shared" si="16"/>
        <v>0</v>
      </c>
      <c r="M51" s="206">
        <f t="shared" si="16"/>
        <v>0</v>
      </c>
      <c r="N51" s="206">
        <f t="shared" si="16"/>
        <v>0</v>
      </c>
      <c r="O51" s="206">
        <f t="shared" si="16"/>
        <v>0</v>
      </c>
      <c r="P51" s="206">
        <f t="shared" si="16"/>
        <v>0</v>
      </c>
      <c r="Q51" s="206">
        <f t="shared" si="16"/>
        <v>0</v>
      </c>
      <c r="R51" s="206">
        <f t="shared" si="16"/>
        <v>0</v>
      </c>
      <c r="S51" s="206">
        <f t="shared" si="16"/>
        <v>0</v>
      </c>
      <c r="T51" s="206">
        <f t="shared" si="16"/>
        <v>0</v>
      </c>
      <c r="U51" s="206">
        <f t="shared" si="16"/>
        <v>0</v>
      </c>
      <c r="V51" s="206">
        <f t="shared" si="16"/>
        <v>0</v>
      </c>
      <c r="W51" s="206">
        <f t="shared" si="16"/>
        <v>0</v>
      </c>
      <c r="DA51" s="71"/>
    </row>
    <row r="52" spans="1:105" ht="12" customHeight="1" x14ac:dyDescent="0.3">
      <c r="A52" s="18" t="s">
        <v>72</v>
      </c>
      <c r="B52" s="206">
        <v>0</v>
      </c>
      <c r="C52" s="206">
        <v>0</v>
      </c>
      <c r="D52" s="206">
        <v>0</v>
      </c>
      <c r="E52" s="206">
        <v>0</v>
      </c>
      <c r="F52" s="206">
        <v>0</v>
      </c>
      <c r="G52" s="206">
        <v>0</v>
      </c>
      <c r="H52" s="206">
        <v>0</v>
      </c>
      <c r="I52" s="206">
        <v>0</v>
      </c>
      <c r="J52" s="206">
        <v>0</v>
      </c>
      <c r="K52" s="206">
        <v>0</v>
      </c>
      <c r="L52" s="206">
        <v>0</v>
      </c>
      <c r="M52" s="206">
        <v>0</v>
      </c>
      <c r="N52" s="206">
        <v>0</v>
      </c>
      <c r="O52" s="206">
        <v>0</v>
      </c>
      <c r="P52" s="206">
        <v>0</v>
      </c>
      <c r="Q52" s="206">
        <v>0</v>
      </c>
      <c r="R52" s="206">
        <v>0</v>
      </c>
      <c r="S52" s="206">
        <v>0</v>
      </c>
      <c r="T52" s="206">
        <v>0</v>
      </c>
      <c r="U52" s="206">
        <v>0</v>
      </c>
      <c r="V52" s="206">
        <v>0</v>
      </c>
      <c r="W52" s="206">
        <v>0</v>
      </c>
      <c r="DA52" s="71" t="s">
        <v>466</v>
      </c>
    </row>
    <row r="53" spans="1:105" ht="12" customHeight="1" x14ac:dyDescent="0.3">
      <c r="A53" s="18" t="s">
        <v>36</v>
      </c>
      <c r="B53" s="206">
        <v>0</v>
      </c>
      <c r="C53" s="206">
        <v>0</v>
      </c>
      <c r="D53" s="206">
        <v>0</v>
      </c>
      <c r="E53" s="206">
        <v>0</v>
      </c>
      <c r="F53" s="206">
        <v>0</v>
      </c>
      <c r="G53" s="206">
        <v>0</v>
      </c>
      <c r="H53" s="206">
        <v>0</v>
      </c>
      <c r="I53" s="206">
        <v>0</v>
      </c>
      <c r="J53" s="206">
        <v>0</v>
      </c>
      <c r="K53" s="206">
        <v>0</v>
      </c>
      <c r="L53" s="206">
        <v>0</v>
      </c>
      <c r="M53" s="206">
        <v>0</v>
      </c>
      <c r="N53" s="206">
        <v>0</v>
      </c>
      <c r="O53" s="206">
        <v>0</v>
      </c>
      <c r="P53" s="206">
        <v>0</v>
      </c>
      <c r="Q53" s="206">
        <v>0</v>
      </c>
      <c r="R53" s="206">
        <v>0</v>
      </c>
      <c r="S53" s="206">
        <v>0</v>
      </c>
      <c r="T53" s="206">
        <v>0</v>
      </c>
      <c r="U53" s="206">
        <v>0</v>
      </c>
      <c r="V53" s="206">
        <v>0</v>
      </c>
      <c r="W53" s="206">
        <v>0</v>
      </c>
      <c r="DA53" s="71" t="s">
        <v>467</v>
      </c>
    </row>
    <row r="54" spans="1:105" ht="12" customHeight="1" x14ac:dyDescent="0.3">
      <c r="A54" s="14" t="s">
        <v>37</v>
      </c>
      <c r="B54" s="206">
        <f t="shared" ref="B54:W54" si="17">B55+B56+B57+B58+B59+B60</f>
        <v>0</v>
      </c>
      <c r="C54" s="206">
        <f t="shared" si="17"/>
        <v>0</v>
      </c>
      <c r="D54" s="206">
        <f t="shared" si="17"/>
        <v>0</v>
      </c>
      <c r="E54" s="206">
        <f t="shared" si="17"/>
        <v>0</v>
      </c>
      <c r="F54" s="206">
        <f t="shared" si="17"/>
        <v>0</v>
      </c>
      <c r="G54" s="206">
        <f t="shared" si="17"/>
        <v>0</v>
      </c>
      <c r="H54" s="206">
        <f t="shared" si="17"/>
        <v>0</v>
      </c>
      <c r="I54" s="206">
        <f t="shared" si="17"/>
        <v>0</v>
      </c>
      <c r="J54" s="206">
        <f t="shared" si="17"/>
        <v>0</v>
      </c>
      <c r="K54" s="206">
        <f t="shared" si="17"/>
        <v>0</v>
      </c>
      <c r="L54" s="206">
        <f t="shared" si="17"/>
        <v>0</v>
      </c>
      <c r="M54" s="206">
        <f t="shared" si="17"/>
        <v>0</v>
      </c>
      <c r="N54" s="206">
        <f t="shared" si="17"/>
        <v>0</v>
      </c>
      <c r="O54" s="206">
        <f t="shared" si="17"/>
        <v>0</v>
      </c>
      <c r="P54" s="206">
        <f t="shared" si="17"/>
        <v>0</v>
      </c>
      <c r="Q54" s="206">
        <f t="shared" si="17"/>
        <v>0</v>
      </c>
      <c r="R54" s="206">
        <f t="shared" si="17"/>
        <v>0</v>
      </c>
      <c r="S54" s="206">
        <f t="shared" si="17"/>
        <v>0</v>
      </c>
      <c r="T54" s="206">
        <f t="shared" si="17"/>
        <v>0</v>
      </c>
      <c r="U54" s="206">
        <f t="shared" si="17"/>
        <v>0</v>
      </c>
      <c r="V54" s="206">
        <f t="shared" si="17"/>
        <v>0</v>
      </c>
      <c r="W54" s="206">
        <f t="shared" si="17"/>
        <v>0</v>
      </c>
      <c r="DA54" s="71"/>
    </row>
    <row r="55" spans="1:105" ht="12" customHeight="1" x14ac:dyDescent="0.3">
      <c r="A55" s="18" t="s">
        <v>73</v>
      </c>
      <c r="B55" s="206">
        <v>0</v>
      </c>
      <c r="C55" s="206">
        <v>0</v>
      </c>
      <c r="D55" s="206">
        <v>0</v>
      </c>
      <c r="E55" s="206">
        <v>0</v>
      </c>
      <c r="F55" s="206">
        <v>0</v>
      </c>
      <c r="G55" s="206">
        <v>0</v>
      </c>
      <c r="H55" s="206">
        <v>0</v>
      </c>
      <c r="I55" s="206">
        <v>0</v>
      </c>
      <c r="J55" s="206">
        <v>0</v>
      </c>
      <c r="K55" s="206">
        <v>0</v>
      </c>
      <c r="L55" s="206">
        <v>0</v>
      </c>
      <c r="M55" s="206">
        <v>0</v>
      </c>
      <c r="N55" s="206">
        <v>0</v>
      </c>
      <c r="O55" s="206">
        <v>0</v>
      </c>
      <c r="P55" s="206">
        <v>0</v>
      </c>
      <c r="Q55" s="206">
        <v>0</v>
      </c>
      <c r="R55" s="206">
        <v>0</v>
      </c>
      <c r="S55" s="206">
        <v>0</v>
      </c>
      <c r="T55" s="206">
        <v>0</v>
      </c>
      <c r="U55" s="206">
        <v>0</v>
      </c>
      <c r="V55" s="206">
        <v>0</v>
      </c>
      <c r="W55" s="206">
        <v>0</v>
      </c>
      <c r="DA55" s="71" t="s">
        <v>468</v>
      </c>
    </row>
    <row r="56" spans="1:105" ht="12" customHeight="1" x14ac:dyDescent="0.3">
      <c r="A56" s="18" t="s">
        <v>74</v>
      </c>
      <c r="B56" s="206">
        <v>0</v>
      </c>
      <c r="C56" s="206">
        <v>0</v>
      </c>
      <c r="D56" s="206">
        <v>0</v>
      </c>
      <c r="E56" s="206">
        <v>0</v>
      </c>
      <c r="F56" s="206">
        <v>0</v>
      </c>
      <c r="G56" s="206">
        <v>0</v>
      </c>
      <c r="H56" s="206">
        <v>0</v>
      </c>
      <c r="I56" s="206">
        <v>0</v>
      </c>
      <c r="J56" s="206">
        <v>0</v>
      </c>
      <c r="K56" s="206">
        <v>0</v>
      </c>
      <c r="L56" s="206">
        <v>0</v>
      </c>
      <c r="M56" s="206">
        <v>0</v>
      </c>
      <c r="N56" s="206">
        <v>0</v>
      </c>
      <c r="O56" s="206">
        <v>0</v>
      </c>
      <c r="P56" s="206">
        <v>0</v>
      </c>
      <c r="Q56" s="206">
        <v>0</v>
      </c>
      <c r="R56" s="206">
        <v>0</v>
      </c>
      <c r="S56" s="206">
        <v>0</v>
      </c>
      <c r="T56" s="206">
        <v>0</v>
      </c>
      <c r="U56" s="206">
        <v>0</v>
      </c>
      <c r="V56" s="206">
        <v>0</v>
      </c>
      <c r="W56" s="206">
        <v>0</v>
      </c>
      <c r="DA56" s="71" t="s">
        <v>469</v>
      </c>
    </row>
    <row r="57" spans="1:105" ht="12" customHeight="1" x14ac:dyDescent="0.3">
      <c r="A57" s="18" t="s">
        <v>75</v>
      </c>
      <c r="B57" s="206">
        <v>0</v>
      </c>
      <c r="C57" s="206">
        <v>0</v>
      </c>
      <c r="D57" s="206">
        <v>0</v>
      </c>
      <c r="E57" s="206">
        <v>0</v>
      </c>
      <c r="F57" s="206">
        <v>0</v>
      </c>
      <c r="G57" s="206">
        <v>0</v>
      </c>
      <c r="H57" s="206">
        <v>0</v>
      </c>
      <c r="I57" s="206">
        <v>0</v>
      </c>
      <c r="J57" s="206">
        <v>0</v>
      </c>
      <c r="K57" s="206">
        <v>0</v>
      </c>
      <c r="L57" s="206">
        <v>0</v>
      </c>
      <c r="M57" s="206">
        <v>0</v>
      </c>
      <c r="N57" s="206">
        <v>0</v>
      </c>
      <c r="O57" s="206">
        <v>0</v>
      </c>
      <c r="P57" s="206">
        <v>0</v>
      </c>
      <c r="Q57" s="206">
        <v>0</v>
      </c>
      <c r="R57" s="206">
        <v>0</v>
      </c>
      <c r="S57" s="206">
        <v>0</v>
      </c>
      <c r="T57" s="206">
        <v>0</v>
      </c>
      <c r="U57" s="206">
        <v>0</v>
      </c>
      <c r="V57" s="206">
        <v>0</v>
      </c>
      <c r="W57" s="206">
        <v>0</v>
      </c>
      <c r="DA57" s="71" t="s">
        <v>470</v>
      </c>
    </row>
    <row r="58" spans="1:105" ht="12" customHeight="1" x14ac:dyDescent="0.3">
      <c r="A58" s="18" t="s">
        <v>76</v>
      </c>
      <c r="B58" s="206">
        <v>0</v>
      </c>
      <c r="C58" s="206">
        <v>0</v>
      </c>
      <c r="D58" s="206">
        <v>0</v>
      </c>
      <c r="E58" s="206">
        <v>0</v>
      </c>
      <c r="F58" s="206">
        <v>0</v>
      </c>
      <c r="G58" s="206">
        <v>0</v>
      </c>
      <c r="H58" s="206">
        <v>0</v>
      </c>
      <c r="I58" s="206">
        <v>0</v>
      </c>
      <c r="J58" s="206">
        <v>0</v>
      </c>
      <c r="K58" s="206">
        <v>0</v>
      </c>
      <c r="L58" s="206">
        <v>0</v>
      </c>
      <c r="M58" s="206">
        <v>0</v>
      </c>
      <c r="N58" s="206">
        <v>0</v>
      </c>
      <c r="O58" s="206">
        <v>0</v>
      </c>
      <c r="P58" s="206">
        <v>0</v>
      </c>
      <c r="Q58" s="206">
        <v>0</v>
      </c>
      <c r="R58" s="206">
        <v>0</v>
      </c>
      <c r="S58" s="206">
        <v>0</v>
      </c>
      <c r="T58" s="206">
        <v>0</v>
      </c>
      <c r="U58" s="206">
        <v>0</v>
      </c>
      <c r="V58" s="206">
        <v>0</v>
      </c>
      <c r="W58" s="206">
        <v>0</v>
      </c>
      <c r="DA58" s="71" t="s">
        <v>471</v>
      </c>
    </row>
    <row r="59" spans="1:105" ht="12" customHeight="1" x14ac:dyDescent="0.3">
      <c r="A59" s="18" t="s">
        <v>77</v>
      </c>
      <c r="B59" s="206">
        <v>0</v>
      </c>
      <c r="C59" s="206">
        <v>0</v>
      </c>
      <c r="D59" s="206">
        <v>0</v>
      </c>
      <c r="E59" s="206">
        <v>0</v>
      </c>
      <c r="F59" s="206">
        <v>0</v>
      </c>
      <c r="G59" s="206">
        <v>0</v>
      </c>
      <c r="H59" s="206">
        <v>0</v>
      </c>
      <c r="I59" s="206">
        <v>0</v>
      </c>
      <c r="J59" s="206">
        <v>0</v>
      </c>
      <c r="K59" s="206">
        <v>0</v>
      </c>
      <c r="L59" s="206">
        <v>0</v>
      </c>
      <c r="M59" s="206">
        <v>0</v>
      </c>
      <c r="N59" s="206">
        <v>0</v>
      </c>
      <c r="O59" s="206">
        <v>0</v>
      </c>
      <c r="P59" s="206">
        <v>0</v>
      </c>
      <c r="Q59" s="206">
        <v>0</v>
      </c>
      <c r="R59" s="206">
        <v>0</v>
      </c>
      <c r="S59" s="206">
        <v>0</v>
      </c>
      <c r="T59" s="206">
        <v>0</v>
      </c>
      <c r="U59" s="206">
        <v>0</v>
      </c>
      <c r="V59" s="206">
        <v>0</v>
      </c>
      <c r="W59" s="206">
        <v>0</v>
      </c>
      <c r="DA59" s="71" t="s">
        <v>472</v>
      </c>
    </row>
    <row r="60" spans="1:105" ht="12" customHeight="1" x14ac:dyDescent="0.3">
      <c r="A60" s="18" t="s">
        <v>78</v>
      </c>
      <c r="B60" s="206">
        <v>0</v>
      </c>
      <c r="C60" s="206">
        <v>0</v>
      </c>
      <c r="D60" s="206">
        <v>0</v>
      </c>
      <c r="E60" s="206">
        <v>0</v>
      </c>
      <c r="F60" s="206">
        <v>0</v>
      </c>
      <c r="G60" s="206">
        <v>0</v>
      </c>
      <c r="H60" s="206">
        <v>0</v>
      </c>
      <c r="I60" s="206">
        <v>0</v>
      </c>
      <c r="J60" s="206">
        <v>0</v>
      </c>
      <c r="K60" s="206">
        <v>0</v>
      </c>
      <c r="L60" s="206">
        <v>0</v>
      </c>
      <c r="M60" s="206">
        <v>0</v>
      </c>
      <c r="N60" s="206">
        <v>0</v>
      </c>
      <c r="O60" s="206">
        <v>0</v>
      </c>
      <c r="P60" s="206">
        <v>0</v>
      </c>
      <c r="Q60" s="206">
        <v>0</v>
      </c>
      <c r="R60" s="206">
        <v>0</v>
      </c>
      <c r="S60" s="206">
        <v>0</v>
      </c>
      <c r="T60" s="206">
        <v>0</v>
      </c>
      <c r="U60" s="206">
        <v>0</v>
      </c>
      <c r="V60" s="206">
        <v>0</v>
      </c>
      <c r="W60" s="206">
        <v>0</v>
      </c>
      <c r="DA60" s="71" t="s">
        <v>473</v>
      </c>
    </row>
    <row r="61" spans="1:105" ht="12" customHeight="1" x14ac:dyDescent="0.3">
      <c r="A61" s="14" t="s">
        <v>79</v>
      </c>
      <c r="B61" s="206">
        <v>0</v>
      </c>
      <c r="C61" s="206">
        <v>0</v>
      </c>
      <c r="D61" s="206">
        <v>0</v>
      </c>
      <c r="E61" s="206">
        <v>0</v>
      </c>
      <c r="F61" s="206">
        <v>0</v>
      </c>
      <c r="G61" s="206">
        <v>0</v>
      </c>
      <c r="H61" s="206">
        <v>0</v>
      </c>
      <c r="I61" s="206">
        <v>0</v>
      </c>
      <c r="J61" s="206">
        <v>0</v>
      </c>
      <c r="K61" s="206">
        <v>0</v>
      </c>
      <c r="L61" s="206">
        <v>0</v>
      </c>
      <c r="M61" s="206">
        <v>0</v>
      </c>
      <c r="N61" s="206">
        <v>0</v>
      </c>
      <c r="O61" s="206">
        <v>0</v>
      </c>
      <c r="P61" s="206">
        <v>0</v>
      </c>
      <c r="Q61" s="206">
        <v>0</v>
      </c>
      <c r="R61" s="206">
        <v>0</v>
      </c>
      <c r="S61" s="206">
        <v>0</v>
      </c>
      <c r="T61" s="206">
        <v>0</v>
      </c>
      <c r="U61" s="206">
        <v>0</v>
      </c>
      <c r="V61" s="206">
        <v>0</v>
      </c>
      <c r="W61" s="206">
        <v>0</v>
      </c>
      <c r="DA61" s="71" t="s">
        <v>474</v>
      </c>
    </row>
    <row r="62" spans="1:105" ht="12" customHeight="1" x14ac:dyDescent="0.3">
      <c r="A62" s="21" t="s">
        <v>38</v>
      </c>
      <c r="B62" s="209">
        <v>0</v>
      </c>
      <c r="C62" s="209">
        <v>0</v>
      </c>
      <c r="D62" s="209">
        <v>0</v>
      </c>
      <c r="E62" s="209">
        <v>0</v>
      </c>
      <c r="F62" s="209">
        <v>0</v>
      </c>
      <c r="G62" s="209">
        <v>0</v>
      </c>
      <c r="H62" s="209">
        <v>0</v>
      </c>
      <c r="I62" s="209">
        <v>0</v>
      </c>
      <c r="J62" s="209">
        <v>0</v>
      </c>
      <c r="K62" s="209">
        <v>0</v>
      </c>
      <c r="L62" s="209">
        <v>0</v>
      </c>
      <c r="M62" s="209">
        <v>0</v>
      </c>
      <c r="N62" s="209">
        <v>0</v>
      </c>
      <c r="O62" s="209">
        <v>0</v>
      </c>
      <c r="P62" s="209">
        <v>0</v>
      </c>
      <c r="Q62" s="209">
        <v>0</v>
      </c>
      <c r="R62" s="209">
        <v>0</v>
      </c>
      <c r="S62" s="209">
        <v>0</v>
      </c>
      <c r="T62" s="209">
        <v>0</v>
      </c>
      <c r="U62" s="209">
        <v>0</v>
      </c>
      <c r="V62" s="209">
        <v>0</v>
      </c>
      <c r="W62" s="209">
        <v>0</v>
      </c>
      <c r="DA62" s="86" t="s">
        <v>475</v>
      </c>
    </row>
    <row r="63" spans="1:105" ht="12" customHeight="1" x14ac:dyDescent="0.3">
      <c r="A63" s="114" t="s">
        <v>145</v>
      </c>
      <c r="B63" s="286">
        <f t="shared" ref="B63:W63" si="18">SUM(B64:B65,B68)</f>
        <v>0</v>
      </c>
      <c r="C63" s="286">
        <f t="shared" si="18"/>
        <v>0</v>
      </c>
      <c r="D63" s="286">
        <f t="shared" si="18"/>
        <v>0</v>
      </c>
      <c r="E63" s="286">
        <f t="shared" si="18"/>
        <v>0</v>
      </c>
      <c r="F63" s="286">
        <f t="shared" si="18"/>
        <v>0</v>
      </c>
      <c r="G63" s="286">
        <f t="shared" si="18"/>
        <v>0</v>
      </c>
      <c r="H63" s="286">
        <f t="shared" si="18"/>
        <v>0</v>
      </c>
      <c r="I63" s="286">
        <f t="shared" si="18"/>
        <v>0</v>
      </c>
      <c r="J63" s="286">
        <f t="shared" si="18"/>
        <v>0</v>
      </c>
      <c r="K63" s="286">
        <f t="shared" si="18"/>
        <v>0</v>
      </c>
      <c r="L63" s="286">
        <f t="shared" si="18"/>
        <v>0</v>
      </c>
      <c r="M63" s="286">
        <f t="shared" si="18"/>
        <v>0</v>
      </c>
      <c r="N63" s="286">
        <f t="shared" si="18"/>
        <v>0</v>
      </c>
      <c r="O63" s="286">
        <f t="shared" si="18"/>
        <v>0</v>
      </c>
      <c r="P63" s="286">
        <f t="shared" si="18"/>
        <v>0</v>
      </c>
      <c r="Q63" s="286">
        <f t="shared" si="18"/>
        <v>0</v>
      </c>
      <c r="R63" s="286">
        <f t="shared" si="18"/>
        <v>0</v>
      </c>
      <c r="S63" s="286">
        <f t="shared" si="18"/>
        <v>0</v>
      </c>
      <c r="T63" s="286">
        <f t="shared" si="18"/>
        <v>0</v>
      </c>
      <c r="U63" s="286">
        <f t="shared" si="18"/>
        <v>0</v>
      </c>
      <c r="V63" s="286">
        <f t="shared" si="18"/>
        <v>0</v>
      </c>
      <c r="W63" s="286">
        <f t="shared" si="18"/>
        <v>0</v>
      </c>
      <c r="DA63" s="118"/>
    </row>
    <row r="64" spans="1:105" ht="12" customHeight="1" x14ac:dyDescent="0.3">
      <c r="A64" s="51" t="s">
        <v>43</v>
      </c>
      <c r="B64" s="243">
        <f>NFM_fec!B5</f>
        <v>0</v>
      </c>
      <c r="C64" s="243">
        <f>NFM_fec!C5</f>
        <v>0</v>
      </c>
      <c r="D64" s="243">
        <f>NFM_fec!D5</f>
        <v>0</v>
      </c>
      <c r="E64" s="243">
        <f>NFM_fec!E5</f>
        <v>0</v>
      </c>
      <c r="F64" s="243">
        <f>NFM_fec!F5</f>
        <v>0</v>
      </c>
      <c r="G64" s="243">
        <f>NFM_fec!G5</f>
        <v>0</v>
      </c>
      <c r="H64" s="243">
        <f>NFM_fec!H5</f>
        <v>0</v>
      </c>
      <c r="I64" s="243">
        <f>NFM_fec!I5</f>
        <v>0</v>
      </c>
      <c r="J64" s="243">
        <f>NFM_fec!J5</f>
        <v>0</v>
      </c>
      <c r="K64" s="243">
        <f>NFM_fec!K5</f>
        <v>0</v>
      </c>
      <c r="L64" s="243">
        <f>NFM_fec!L5</f>
        <v>0</v>
      </c>
      <c r="M64" s="243">
        <f>NFM_fec!M5</f>
        <v>0</v>
      </c>
      <c r="N64" s="243">
        <f>NFM_fec!N5</f>
        <v>0</v>
      </c>
      <c r="O64" s="243">
        <f>NFM_fec!O5</f>
        <v>0</v>
      </c>
      <c r="P64" s="243">
        <f>NFM_fec!P5</f>
        <v>0</v>
      </c>
      <c r="Q64" s="243">
        <f>NFM_fec!Q5</f>
        <v>0</v>
      </c>
      <c r="R64" s="243">
        <f>NFM_fec!R5</f>
        <v>0</v>
      </c>
      <c r="S64" s="243">
        <f>NFM_fec!S5</f>
        <v>0</v>
      </c>
      <c r="T64" s="243">
        <f>NFM_fec!T5</f>
        <v>0</v>
      </c>
      <c r="U64" s="243">
        <f>NFM_fec!U5</f>
        <v>0</v>
      </c>
      <c r="V64" s="243">
        <f>NFM_fec!V5</f>
        <v>0</v>
      </c>
      <c r="W64" s="243">
        <f>NFM_fec!W5</f>
        <v>0</v>
      </c>
      <c r="DA64" s="83"/>
    </row>
    <row r="65" spans="1:105" ht="12" customHeight="1" x14ac:dyDescent="0.3">
      <c r="A65" s="99" t="s">
        <v>56</v>
      </c>
      <c r="B65" s="284">
        <f t="shared" ref="B65:W65" si="19">SUM(B66:B67)</f>
        <v>0</v>
      </c>
      <c r="C65" s="284">
        <f t="shared" si="19"/>
        <v>0</v>
      </c>
      <c r="D65" s="284">
        <f t="shared" si="19"/>
        <v>0</v>
      </c>
      <c r="E65" s="284">
        <f t="shared" si="19"/>
        <v>0</v>
      </c>
      <c r="F65" s="284">
        <f t="shared" si="19"/>
        <v>0</v>
      </c>
      <c r="G65" s="284">
        <f t="shared" si="19"/>
        <v>0</v>
      </c>
      <c r="H65" s="284">
        <f t="shared" si="19"/>
        <v>0</v>
      </c>
      <c r="I65" s="284">
        <f t="shared" si="19"/>
        <v>0</v>
      </c>
      <c r="J65" s="284">
        <f t="shared" si="19"/>
        <v>0</v>
      </c>
      <c r="K65" s="284">
        <f t="shared" si="19"/>
        <v>0</v>
      </c>
      <c r="L65" s="284">
        <f t="shared" si="19"/>
        <v>0</v>
      </c>
      <c r="M65" s="284">
        <f t="shared" si="19"/>
        <v>0</v>
      </c>
      <c r="N65" s="284">
        <f t="shared" si="19"/>
        <v>0</v>
      </c>
      <c r="O65" s="284">
        <f t="shared" si="19"/>
        <v>0</v>
      </c>
      <c r="P65" s="284">
        <f t="shared" si="19"/>
        <v>0</v>
      </c>
      <c r="Q65" s="284">
        <f t="shared" si="19"/>
        <v>0</v>
      </c>
      <c r="R65" s="284">
        <f t="shared" si="19"/>
        <v>0</v>
      </c>
      <c r="S65" s="284">
        <f t="shared" si="19"/>
        <v>0</v>
      </c>
      <c r="T65" s="284">
        <f t="shared" si="19"/>
        <v>0</v>
      </c>
      <c r="U65" s="284">
        <f t="shared" si="19"/>
        <v>0</v>
      </c>
      <c r="V65" s="284">
        <f t="shared" si="19"/>
        <v>0</v>
      </c>
      <c r="W65" s="284">
        <f t="shared" si="19"/>
        <v>0</v>
      </c>
      <c r="DA65" s="94"/>
    </row>
    <row r="66" spans="1:105" ht="12" customHeight="1" x14ac:dyDescent="0.3">
      <c r="A66" s="44" t="s">
        <v>44</v>
      </c>
      <c r="B66" s="284">
        <f>NFM_fec!B34</f>
        <v>0</v>
      </c>
      <c r="C66" s="284">
        <f>NFM_fec!C34</f>
        <v>0</v>
      </c>
      <c r="D66" s="284">
        <f>NFM_fec!D34</f>
        <v>0</v>
      </c>
      <c r="E66" s="284">
        <f>NFM_fec!E34</f>
        <v>0</v>
      </c>
      <c r="F66" s="284">
        <f>NFM_fec!F34</f>
        <v>0</v>
      </c>
      <c r="G66" s="284">
        <f>NFM_fec!G34</f>
        <v>0</v>
      </c>
      <c r="H66" s="284">
        <f>NFM_fec!H34</f>
        <v>0</v>
      </c>
      <c r="I66" s="284">
        <f>NFM_fec!I34</f>
        <v>0</v>
      </c>
      <c r="J66" s="284">
        <f>NFM_fec!J34</f>
        <v>0</v>
      </c>
      <c r="K66" s="284">
        <f>NFM_fec!K34</f>
        <v>0</v>
      </c>
      <c r="L66" s="284">
        <f>NFM_fec!L34</f>
        <v>0</v>
      </c>
      <c r="M66" s="284">
        <f>NFM_fec!M34</f>
        <v>0</v>
      </c>
      <c r="N66" s="284">
        <f>NFM_fec!N34</f>
        <v>0</v>
      </c>
      <c r="O66" s="284">
        <f>NFM_fec!O34</f>
        <v>0</v>
      </c>
      <c r="P66" s="284">
        <f>NFM_fec!P34</f>
        <v>0</v>
      </c>
      <c r="Q66" s="284">
        <f>NFM_fec!Q34</f>
        <v>0</v>
      </c>
      <c r="R66" s="284">
        <f>NFM_fec!R34</f>
        <v>0</v>
      </c>
      <c r="S66" s="284">
        <f>NFM_fec!S34</f>
        <v>0</v>
      </c>
      <c r="T66" s="284">
        <f>NFM_fec!T34</f>
        <v>0</v>
      </c>
      <c r="U66" s="284">
        <f>NFM_fec!U34</f>
        <v>0</v>
      </c>
      <c r="V66" s="284">
        <f>NFM_fec!V34</f>
        <v>0</v>
      </c>
      <c r="W66" s="284">
        <f>NFM_fec!W34</f>
        <v>0</v>
      </c>
      <c r="DA66" s="94"/>
    </row>
    <row r="67" spans="1:105" ht="12" customHeight="1" x14ac:dyDescent="0.3">
      <c r="A67" s="44" t="s">
        <v>81</v>
      </c>
      <c r="B67" s="284">
        <f>NFM_fec!B72</f>
        <v>0</v>
      </c>
      <c r="C67" s="284">
        <f>NFM_fec!C72</f>
        <v>0</v>
      </c>
      <c r="D67" s="284">
        <f>NFM_fec!D72</f>
        <v>0</v>
      </c>
      <c r="E67" s="284">
        <f>NFM_fec!E72</f>
        <v>0</v>
      </c>
      <c r="F67" s="284">
        <f>NFM_fec!F72</f>
        <v>0</v>
      </c>
      <c r="G67" s="284">
        <f>NFM_fec!G72</f>
        <v>0</v>
      </c>
      <c r="H67" s="284">
        <f>NFM_fec!H72</f>
        <v>0</v>
      </c>
      <c r="I67" s="284">
        <f>NFM_fec!I72</f>
        <v>0</v>
      </c>
      <c r="J67" s="284">
        <f>NFM_fec!J72</f>
        <v>0</v>
      </c>
      <c r="K67" s="284">
        <f>NFM_fec!K72</f>
        <v>0</v>
      </c>
      <c r="L67" s="284">
        <f>NFM_fec!L72</f>
        <v>0</v>
      </c>
      <c r="M67" s="284">
        <f>NFM_fec!M72</f>
        <v>0</v>
      </c>
      <c r="N67" s="284">
        <f>NFM_fec!N72</f>
        <v>0</v>
      </c>
      <c r="O67" s="284">
        <f>NFM_fec!O72</f>
        <v>0</v>
      </c>
      <c r="P67" s="284">
        <f>NFM_fec!P72</f>
        <v>0</v>
      </c>
      <c r="Q67" s="284">
        <f>NFM_fec!Q72</f>
        <v>0</v>
      </c>
      <c r="R67" s="284">
        <f>NFM_fec!R72</f>
        <v>0</v>
      </c>
      <c r="S67" s="284">
        <f>NFM_fec!S72</f>
        <v>0</v>
      </c>
      <c r="T67" s="284">
        <f>NFM_fec!T72</f>
        <v>0</v>
      </c>
      <c r="U67" s="284">
        <f>NFM_fec!U72</f>
        <v>0</v>
      </c>
      <c r="V67" s="284">
        <f>NFM_fec!V72</f>
        <v>0</v>
      </c>
      <c r="W67" s="284">
        <f>NFM_fec!W72</f>
        <v>0</v>
      </c>
      <c r="DA67" s="94"/>
    </row>
    <row r="68" spans="1:105" ht="12" customHeight="1" x14ac:dyDescent="0.3">
      <c r="A68" s="52" t="s">
        <v>45</v>
      </c>
      <c r="B68" s="244">
        <f>NFM_fec!B115</f>
        <v>0</v>
      </c>
      <c r="C68" s="244">
        <f>NFM_fec!C115</f>
        <v>0</v>
      </c>
      <c r="D68" s="244">
        <f>NFM_fec!D115</f>
        <v>0</v>
      </c>
      <c r="E68" s="244">
        <f>NFM_fec!E115</f>
        <v>0</v>
      </c>
      <c r="F68" s="244">
        <f>NFM_fec!F115</f>
        <v>0</v>
      </c>
      <c r="G68" s="244">
        <f>NFM_fec!G115</f>
        <v>0</v>
      </c>
      <c r="H68" s="244">
        <f>NFM_fec!H115</f>
        <v>0</v>
      </c>
      <c r="I68" s="244">
        <f>NFM_fec!I115</f>
        <v>0</v>
      </c>
      <c r="J68" s="244">
        <f>NFM_fec!J115</f>
        <v>0</v>
      </c>
      <c r="K68" s="244">
        <f>NFM_fec!K115</f>
        <v>0</v>
      </c>
      <c r="L68" s="244">
        <f>NFM_fec!L115</f>
        <v>0</v>
      </c>
      <c r="M68" s="244">
        <f>NFM_fec!M115</f>
        <v>0</v>
      </c>
      <c r="N68" s="244">
        <f>NFM_fec!N115</f>
        <v>0</v>
      </c>
      <c r="O68" s="244">
        <f>NFM_fec!O115</f>
        <v>0</v>
      </c>
      <c r="P68" s="244">
        <f>NFM_fec!P115</f>
        <v>0</v>
      </c>
      <c r="Q68" s="244">
        <f>NFM_fec!Q115</f>
        <v>0</v>
      </c>
      <c r="R68" s="244">
        <f>NFM_fec!R115</f>
        <v>0</v>
      </c>
      <c r="S68" s="244">
        <f>NFM_fec!S115</f>
        <v>0</v>
      </c>
      <c r="T68" s="244">
        <f>NFM_fec!T115</f>
        <v>0</v>
      </c>
      <c r="U68" s="244">
        <f>NFM_fec!U115</f>
        <v>0</v>
      </c>
      <c r="V68" s="244">
        <f>NFM_fec!V115</f>
        <v>0</v>
      </c>
      <c r="W68" s="244">
        <f>NFM_fec!W115</f>
        <v>0</v>
      </c>
      <c r="DA68" s="84"/>
    </row>
    <row r="69" spans="1:105" ht="12" customHeight="1" x14ac:dyDescent="0.3">
      <c r="A69" s="4"/>
      <c r="B69" s="245"/>
      <c r="C69" s="245"/>
      <c r="D69" s="245"/>
      <c r="E69" s="245"/>
      <c r="F69" s="245"/>
      <c r="G69" s="245"/>
      <c r="H69" s="245"/>
      <c r="I69" s="245"/>
      <c r="J69" s="245"/>
      <c r="K69" s="245"/>
      <c r="L69" s="245"/>
      <c r="M69" s="245"/>
      <c r="N69" s="245"/>
      <c r="O69" s="245"/>
      <c r="P69" s="245"/>
      <c r="Q69" s="245"/>
      <c r="R69" s="287"/>
      <c r="S69" s="287"/>
      <c r="T69" s="287"/>
      <c r="U69" s="287"/>
      <c r="V69" s="287"/>
      <c r="W69" s="287"/>
    </row>
    <row r="70" spans="1:105" ht="12" customHeight="1" x14ac:dyDescent="0.3">
      <c r="A70" s="30" t="s">
        <v>85</v>
      </c>
      <c r="B70" s="205">
        <f t="shared" ref="B70:W70" si="20">SUM(B71:B72)</f>
        <v>0</v>
      </c>
      <c r="C70" s="205">
        <f t="shared" si="20"/>
        <v>0</v>
      </c>
      <c r="D70" s="205">
        <f t="shared" si="20"/>
        <v>0</v>
      </c>
      <c r="E70" s="205">
        <f t="shared" si="20"/>
        <v>0</v>
      </c>
      <c r="F70" s="205">
        <f t="shared" si="20"/>
        <v>0</v>
      </c>
      <c r="G70" s="205">
        <f t="shared" si="20"/>
        <v>0</v>
      </c>
      <c r="H70" s="205">
        <f t="shared" si="20"/>
        <v>0</v>
      </c>
      <c r="I70" s="205">
        <f t="shared" si="20"/>
        <v>0</v>
      </c>
      <c r="J70" s="205">
        <f t="shared" si="20"/>
        <v>0</v>
      </c>
      <c r="K70" s="205">
        <f t="shared" si="20"/>
        <v>0</v>
      </c>
      <c r="L70" s="205">
        <f t="shared" si="20"/>
        <v>0</v>
      </c>
      <c r="M70" s="205">
        <f t="shared" si="20"/>
        <v>0</v>
      </c>
      <c r="N70" s="205">
        <f t="shared" si="20"/>
        <v>0</v>
      </c>
      <c r="O70" s="205">
        <f t="shared" si="20"/>
        <v>0</v>
      </c>
      <c r="P70" s="205">
        <f t="shared" si="20"/>
        <v>0</v>
      </c>
      <c r="Q70" s="205">
        <f t="shared" si="20"/>
        <v>0</v>
      </c>
      <c r="R70" s="205">
        <f t="shared" si="20"/>
        <v>0</v>
      </c>
      <c r="S70" s="205">
        <f t="shared" si="20"/>
        <v>0</v>
      </c>
      <c r="T70" s="205">
        <f t="shared" si="20"/>
        <v>0</v>
      </c>
      <c r="U70" s="205">
        <f t="shared" si="20"/>
        <v>0</v>
      </c>
      <c r="V70" s="205">
        <f t="shared" si="20"/>
        <v>0</v>
      </c>
      <c r="W70" s="205">
        <f t="shared" si="20"/>
        <v>0</v>
      </c>
      <c r="DA70" s="112"/>
    </row>
    <row r="71" spans="1:105" ht="12" customHeight="1" x14ac:dyDescent="0.3">
      <c r="A71" s="24" t="s">
        <v>146</v>
      </c>
      <c r="B71" s="215">
        <f>NFM_emi!B5+(NFM_emi!B34-NFM_emi!B70)+NFM_emi!B72+(NFM_emi!B115-NFM_emi!B158)</f>
        <v>0</v>
      </c>
      <c r="C71" s="215">
        <f>NFM_emi!C5+(NFM_emi!C34-NFM_emi!C70)+NFM_emi!C72+(NFM_emi!C115-NFM_emi!C158)</f>
        <v>0</v>
      </c>
      <c r="D71" s="215">
        <f>NFM_emi!D5+(NFM_emi!D34-NFM_emi!D70)+NFM_emi!D72+(NFM_emi!D115-NFM_emi!D158)</f>
        <v>0</v>
      </c>
      <c r="E71" s="215">
        <f>NFM_emi!E5+(NFM_emi!E34-NFM_emi!E70)+NFM_emi!E72+(NFM_emi!E115-NFM_emi!E158)</f>
        <v>0</v>
      </c>
      <c r="F71" s="215">
        <f>NFM_emi!F5+(NFM_emi!F34-NFM_emi!F70)+NFM_emi!F72+(NFM_emi!F115-NFM_emi!F158)</f>
        <v>0</v>
      </c>
      <c r="G71" s="215">
        <f>NFM_emi!G5+(NFM_emi!G34-NFM_emi!G70)+NFM_emi!G72+(NFM_emi!G115-NFM_emi!G158)</f>
        <v>0</v>
      </c>
      <c r="H71" s="215">
        <f>NFM_emi!H5+(NFM_emi!H34-NFM_emi!H70)+NFM_emi!H72+(NFM_emi!H115-NFM_emi!H158)</f>
        <v>0</v>
      </c>
      <c r="I71" s="215">
        <f>NFM_emi!I5+(NFM_emi!I34-NFM_emi!I70)+NFM_emi!I72+(NFM_emi!I115-NFM_emi!I158)</f>
        <v>0</v>
      </c>
      <c r="J71" s="215">
        <f>NFM_emi!J5+(NFM_emi!J34-NFM_emi!J70)+NFM_emi!J72+(NFM_emi!J115-NFM_emi!J158)</f>
        <v>0</v>
      </c>
      <c r="K71" s="215">
        <f>NFM_emi!K5+(NFM_emi!K34-NFM_emi!K70)+NFM_emi!K72+(NFM_emi!K115-NFM_emi!K158)</f>
        <v>0</v>
      </c>
      <c r="L71" s="215">
        <f>NFM_emi!L5+(NFM_emi!L34-NFM_emi!L70)+NFM_emi!L72+(NFM_emi!L115-NFM_emi!L158)</f>
        <v>0</v>
      </c>
      <c r="M71" s="215">
        <f>NFM_emi!M5+(NFM_emi!M34-NFM_emi!M70)+NFM_emi!M72+(NFM_emi!M115-NFM_emi!M158)</f>
        <v>0</v>
      </c>
      <c r="N71" s="215">
        <f>NFM_emi!N5+(NFM_emi!N34-NFM_emi!N70)+NFM_emi!N72+(NFM_emi!N115-NFM_emi!N158)</f>
        <v>0</v>
      </c>
      <c r="O71" s="215">
        <f>NFM_emi!O5+(NFM_emi!O34-NFM_emi!O70)+NFM_emi!O72+(NFM_emi!O115-NFM_emi!O158)</f>
        <v>0</v>
      </c>
      <c r="P71" s="215">
        <f>NFM_emi!P5+(NFM_emi!P34-NFM_emi!P70)+NFM_emi!P72+(NFM_emi!P115-NFM_emi!P158)</f>
        <v>0</v>
      </c>
      <c r="Q71" s="215">
        <f>NFM_emi!Q5+(NFM_emi!Q34-NFM_emi!Q70)+NFM_emi!Q72+(NFM_emi!Q115-NFM_emi!Q158)</f>
        <v>0</v>
      </c>
      <c r="R71" s="215">
        <f>NFM_emi!R5+(NFM_emi!R34-NFM_emi!R70)+NFM_emi!R72+(NFM_emi!R115-NFM_emi!R158)</f>
        <v>0</v>
      </c>
      <c r="S71" s="215">
        <f>NFM_emi!S5+(NFM_emi!S34-NFM_emi!S70)+NFM_emi!S72+(NFM_emi!S115-NFM_emi!S158)</f>
        <v>0</v>
      </c>
      <c r="T71" s="215">
        <f>NFM_emi!T5+(NFM_emi!T34-NFM_emi!T70)+NFM_emi!T72+(NFM_emi!T115-NFM_emi!T158)</f>
        <v>0</v>
      </c>
      <c r="U71" s="215">
        <f>NFM_emi!U5+(NFM_emi!U34-NFM_emi!U70)+NFM_emi!U72+(NFM_emi!U115-NFM_emi!U158)</f>
        <v>0</v>
      </c>
      <c r="V71" s="215">
        <f>NFM_emi!V5+(NFM_emi!V34-NFM_emi!V70)+NFM_emi!V72+(NFM_emi!V115-NFM_emi!V158)</f>
        <v>0</v>
      </c>
      <c r="W71" s="215">
        <f>NFM_emi!W5+(NFM_emi!W34-NFM_emi!W70)+NFM_emi!W72+(NFM_emi!W115-NFM_emi!W158)</f>
        <v>0</v>
      </c>
      <c r="DA71" s="85"/>
    </row>
    <row r="72" spans="1:105" ht="12" customHeight="1" x14ac:dyDescent="0.3">
      <c r="A72" s="14" t="s">
        <v>147</v>
      </c>
      <c r="B72" s="206">
        <f>NFM_emi!B70+NFM_emi!B158</f>
        <v>0</v>
      </c>
      <c r="C72" s="206">
        <f>NFM_emi!C70+NFM_emi!C158</f>
        <v>0</v>
      </c>
      <c r="D72" s="206">
        <f>NFM_emi!D70+NFM_emi!D158</f>
        <v>0</v>
      </c>
      <c r="E72" s="206">
        <f>NFM_emi!E70+NFM_emi!E158</f>
        <v>0</v>
      </c>
      <c r="F72" s="206">
        <f>NFM_emi!F70+NFM_emi!F158</f>
        <v>0</v>
      </c>
      <c r="G72" s="206">
        <f>NFM_emi!G70+NFM_emi!G158</f>
        <v>0</v>
      </c>
      <c r="H72" s="206">
        <f>NFM_emi!H70+NFM_emi!H158</f>
        <v>0</v>
      </c>
      <c r="I72" s="206">
        <f>NFM_emi!I70+NFM_emi!I158</f>
        <v>0</v>
      </c>
      <c r="J72" s="206">
        <f>NFM_emi!J70+NFM_emi!J158</f>
        <v>0</v>
      </c>
      <c r="K72" s="206">
        <f>NFM_emi!K70+NFM_emi!K158</f>
        <v>0</v>
      </c>
      <c r="L72" s="206">
        <f>NFM_emi!L70+NFM_emi!L158</f>
        <v>0</v>
      </c>
      <c r="M72" s="206">
        <f>NFM_emi!M70+NFM_emi!M158</f>
        <v>0</v>
      </c>
      <c r="N72" s="206">
        <f>NFM_emi!N70+NFM_emi!N158</f>
        <v>0</v>
      </c>
      <c r="O72" s="206">
        <f>NFM_emi!O70+NFM_emi!O158</f>
        <v>0</v>
      </c>
      <c r="P72" s="206">
        <f>NFM_emi!P70+NFM_emi!P158</f>
        <v>0</v>
      </c>
      <c r="Q72" s="206">
        <f>NFM_emi!Q70+NFM_emi!Q158</f>
        <v>0</v>
      </c>
      <c r="R72" s="206">
        <f>NFM_emi!R70+NFM_emi!R158</f>
        <v>0</v>
      </c>
      <c r="S72" s="206">
        <f>NFM_emi!S70+NFM_emi!S158</f>
        <v>0</v>
      </c>
      <c r="T72" s="206">
        <f>NFM_emi!T70+NFM_emi!T158</f>
        <v>0</v>
      </c>
      <c r="U72" s="206">
        <f>NFM_emi!U70+NFM_emi!U158</f>
        <v>0</v>
      </c>
      <c r="V72" s="206">
        <f>NFM_emi!V70+NFM_emi!V158</f>
        <v>0</v>
      </c>
      <c r="W72" s="206">
        <f>NFM_emi!W70+NFM_emi!W158</f>
        <v>0</v>
      </c>
      <c r="DA72" s="71"/>
    </row>
    <row r="73" spans="1:105" ht="12" customHeight="1" x14ac:dyDescent="0.3">
      <c r="A73" s="31" t="s">
        <v>145</v>
      </c>
      <c r="B73" s="212">
        <f t="shared" ref="B73:W73" si="21">SUM(B74:B75,B78)</f>
        <v>0</v>
      </c>
      <c r="C73" s="212">
        <f t="shared" si="21"/>
        <v>0</v>
      </c>
      <c r="D73" s="212">
        <f t="shared" si="21"/>
        <v>0</v>
      </c>
      <c r="E73" s="212">
        <f t="shared" si="21"/>
        <v>0</v>
      </c>
      <c r="F73" s="212">
        <f t="shared" si="21"/>
        <v>0</v>
      </c>
      <c r="G73" s="212">
        <f t="shared" si="21"/>
        <v>0</v>
      </c>
      <c r="H73" s="212">
        <f t="shared" si="21"/>
        <v>0</v>
      </c>
      <c r="I73" s="212">
        <f t="shared" si="21"/>
        <v>0</v>
      </c>
      <c r="J73" s="212">
        <f t="shared" si="21"/>
        <v>0</v>
      </c>
      <c r="K73" s="212">
        <f t="shared" si="21"/>
        <v>0</v>
      </c>
      <c r="L73" s="212">
        <f t="shared" si="21"/>
        <v>0</v>
      </c>
      <c r="M73" s="212">
        <f t="shared" si="21"/>
        <v>0</v>
      </c>
      <c r="N73" s="212">
        <f t="shared" si="21"/>
        <v>0</v>
      </c>
      <c r="O73" s="212">
        <f t="shared" si="21"/>
        <v>0</v>
      </c>
      <c r="P73" s="212">
        <f t="shared" si="21"/>
        <v>0</v>
      </c>
      <c r="Q73" s="212">
        <f t="shared" si="21"/>
        <v>0</v>
      </c>
      <c r="R73" s="212">
        <f t="shared" si="21"/>
        <v>0</v>
      </c>
      <c r="S73" s="212">
        <f t="shared" si="21"/>
        <v>0</v>
      </c>
      <c r="T73" s="212">
        <f t="shared" si="21"/>
        <v>0</v>
      </c>
      <c r="U73" s="212">
        <f t="shared" si="21"/>
        <v>0</v>
      </c>
      <c r="V73" s="212">
        <f t="shared" si="21"/>
        <v>0</v>
      </c>
      <c r="W73" s="212">
        <f t="shared" si="21"/>
        <v>0</v>
      </c>
      <c r="DA73" s="109"/>
    </row>
    <row r="74" spans="1:105" ht="12" customHeight="1" x14ac:dyDescent="0.3">
      <c r="A74" s="51" t="s">
        <v>43</v>
      </c>
      <c r="B74" s="243">
        <f>NFM_emi!B$5</f>
        <v>0</v>
      </c>
      <c r="C74" s="243">
        <f>NFM_emi!C$5</f>
        <v>0</v>
      </c>
      <c r="D74" s="243">
        <f>NFM_emi!D$5</f>
        <v>0</v>
      </c>
      <c r="E74" s="243">
        <f>NFM_emi!E$5</f>
        <v>0</v>
      </c>
      <c r="F74" s="243">
        <f>NFM_emi!F$5</f>
        <v>0</v>
      </c>
      <c r="G74" s="243">
        <f>NFM_emi!G$5</f>
        <v>0</v>
      </c>
      <c r="H74" s="243">
        <f>NFM_emi!H$5</f>
        <v>0</v>
      </c>
      <c r="I74" s="243">
        <f>NFM_emi!I$5</f>
        <v>0</v>
      </c>
      <c r="J74" s="243">
        <f>NFM_emi!J$5</f>
        <v>0</v>
      </c>
      <c r="K74" s="243">
        <f>NFM_emi!K$5</f>
        <v>0</v>
      </c>
      <c r="L74" s="243">
        <f>NFM_emi!L$5</f>
        <v>0</v>
      </c>
      <c r="M74" s="243">
        <f>NFM_emi!M$5</f>
        <v>0</v>
      </c>
      <c r="N74" s="243">
        <f>NFM_emi!N$5</f>
        <v>0</v>
      </c>
      <c r="O74" s="243">
        <f>NFM_emi!O$5</f>
        <v>0</v>
      </c>
      <c r="P74" s="243">
        <f>NFM_emi!P$5</f>
        <v>0</v>
      </c>
      <c r="Q74" s="243">
        <f>NFM_emi!Q$5</f>
        <v>0</v>
      </c>
      <c r="R74" s="243">
        <f>NFM_emi!R$5</f>
        <v>0</v>
      </c>
      <c r="S74" s="243">
        <f>NFM_emi!S$5</f>
        <v>0</v>
      </c>
      <c r="T74" s="243">
        <f>NFM_emi!T$5</f>
        <v>0</v>
      </c>
      <c r="U74" s="243">
        <f>NFM_emi!U$5</f>
        <v>0</v>
      </c>
      <c r="V74" s="243">
        <f>NFM_emi!V$5</f>
        <v>0</v>
      </c>
      <c r="W74" s="243">
        <f>NFM_emi!W$5</f>
        <v>0</v>
      </c>
      <c r="DA74" s="83"/>
    </row>
    <row r="75" spans="1:105" ht="12" customHeight="1" x14ac:dyDescent="0.3">
      <c r="A75" s="99" t="s">
        <v>56</v>
      </c>
      <c r="B75" s="284">
        <f t="shared" ref="B75:W75" si="22">SUM(B76:B77)</f>
        <v>0</v>
      </c>
      <c r="C75" s="284">
        <f t="shared" si="22"/>
        <v>0</v>
      </c>
      <c r="D75" s="284">
        <f t="shared" si="22"/>
        <v>0</v>
      </c>
      <c r="E75" s="284">
        <f t="shared" si="22"/>
        <v>0</v>
      </c>
      <c r="F75" s="284">
        <f t="shared" si="22"/>
        <v>0</v>
      </c>
      <c r="G75" s="284">
        <f t="shared" si="22"/>
        <v>0</v>
      </c>
      <c r="H75" s="284">
        <f t="shared" si="22"/>
        <v>0</v>
      </c>
      <c r="I75" s="284">
        <f t="shared" si="22"/>
        <v>0</v>
      </c>
      <c r="J75" s="284">
        <f t="shared" si="22"/>
        <v>0</v>
      </c>
      <c r="K75" s="284">
        <f t="shared" si="22"/>
        <v>0</v>
      </c>
      <c r="L75" s="284">
        <f t="shared" si="22"/>
        <v>0</v>
      </c>
      <c r="M75" s="284">
        <f t="shared" si="22"/>
        <v>0</v>
      </c>
      <c r="N75" s="284">
        <f t="shared" si="22"/>
        <v>0</v>
      </c>
      <c r="O75" s="284">
        <f t="shared" si="22"/>
        <v>0</v>
      </c>
      <c r="P75" s="284">
        <f t="shared" si="22"/>
        <v>0</v>
      </c>
      <c r="Q75" s="284">
        <f t="shared" si="22"/>
        <v>0</v>
      </c>
      <c r="R75" s="284">
        <f t="shared" si="22"/>
        <v>0</v>
      </c>
      <c r="S75" s="284">
        <f t="shared" si="22"/>
        <v>0</v>
      </c>
      <c r="T75" s="284">
        <f t="shared" si="22"/>
        <v>0</v>
      </c>
      <c r="U75" s="284">
        <f t="shared" si="22"/>
        <v>0</v>
      </c>
      <c r="V75" s="284">
        <f t="shared" si="22"/>
        <v>0</v>
      </c>
      <c r="W75" s="284">
        <f t="shared" si="22"/>
        <v>0</v>
      </c>
      <c r="DA75" s="94"/>
    </row>
    <row r="76" spans="1:105" ht="12" customHeight="1" x14ac:dyDescent="0.3">
      <c r="A76" s="44" t="s">
        <v>44</v>
      </c>
      <c r="B76" s="284">
        <f>NFM_emi!B$34</f>
        <v>0</v>
      </c>
      <c r="C76" s="284">
        <f>NFM_emi!C$34</f>
        <v>0</v>
      </c>
      <c r="D76" s="284">
        <f>NFM_emi!D$34</f>
        <v>0</v>
      </c>
      <c r="E76" s="284">
        <f>NFM_emi!E$34</f>
        <v>0</v>
      </c>
      <c r="F76" s="284">
        <f>NFM_emi!F$34</f>
        <v>0</v>
      </c>
      <c r="G76" s="284">
        <f>NFM_emi!G$34</f>
        <v>0</v>
      </c>
      <c r="H76" s="284">
        <f>NFM_emi!H$34</f>
        <v>0</v>
      </c>
      <c r="I76" s="284">
        <f>NFM_emi!I$34</f>
        <v>0</v>
      </c>
      <c r="J76" s="284">
        <f>NFM_emi!J$34</f>
        <v>0</v>
      </c>
      <c r="K76" s="284">
        <f>NFM_emi!K$34</f>
        <v>0</v>
      </c>
      <c r="L76" s="284">
        <f>NFM_emi!L$34</f>
        <v>0</v>
      </c>
      <c r="M76" s="284">
        <f>NFM_emi!M$34</f>
        <v>0</v>
      </c>
      <c r="N76" s="284">
        <f>NFM_emi!N$34</f>
        <v>0</v>
      </c>
      <c r="O76" s="284">
        <f>NFM_emi!O$34</f>
        <v>0</v>
      </c>
      <c r="P76" s="284">
        <f>NFM_emi!P$34</f>
        <v>0</v>
      </c>
      <c r="Q76" s="284">
        <f>NFM_emi!Q$34</f>
        <v>0</v>
      </c>
      <c r="R76" s="284">
        <f>NFM_emi!R$34</f>
        <v>0</v>
      </c>
      <c r="S76" s="284">
        <f>NFM_emi!S$34</f>
        <v>0</v>
      </c>
      <c r="T76" s="284">
        <f>NFM_emi!T$34</f>
        <v>0</v>
      </c>
      <c r="U76" s="284">
        <f>NFM_emi!U$34</f>
        <v>0</v>
      </c>
      <c r="V76" s="284">
        <f>NFM_emi!V$34</f>
        <v>0</v>
      </c>
      <c r="W76" s="284">
        <f>NFM_emi!W$34</f>
        <v>0</v>
      </c>
      <c r="DA76" s="94"/>
    </row>
    <row r="77" spans="1:105" ht="12" customHeight="1" x14ac:dyDescent="0.3">
      <c r="A77" s="44" t="s">
        <v>81</v>
      </c>
      <c r="B77" s="284">
        <f>NFM_emi!B$72</f>
        <v>0</v>
      </c>
      <c r="C77" s="284">
        <f>NFM_emi!C$72</f>
        <v>0</v>
      </c>
      <c r="D77" s="284">
        <f>NFM_emi!D$72</f>
        <v>0</v>
      </c>
      <c r="E77" s="284">
        <f>NFM_emi!E$72</f>
        <v>0</v>
      </c>
      <c r="F77" s="284">
        <f>NFM_emi!F$72</f>
        <v>0</v>
      </c>
      <c r="G77" s="284">
        <f>NFM_emi!G$72</f>
        <v>0</v>
      </c>
      <c r="H77" s="284">
        <f>NFM_emi!H$72</f>
        <v>0</v>
      </c>
      <c r="I77" s="284">
        <f>NFM_emi!I$72</f>
        <v>0</v>
      </c>
      <c r="J77" s="284">
        <f>NFM_emi!J$72</f>
        <v>0</v>
      </c>
      <c r="K77" s="284">
        <f>NFM_emi!K$72</f>
        <v>0</v>
      </c>
      <c r="L77" s="284">
        <f>NFM_emi!L$72</f>
        <v>0</v>
      </c>
      <c r="M77" s="284">
        <f>NFM_emi!M$72</f>
        <v>0</v>
      </c>
      <c r="N77" s="284">
        <f>NFM_emi!N$72</f>
        <v>0</v>
      </c>
      <c r="O77" s="284">
        <f>NFM_emi!O$72</f>
        <v>0</v>
      </c>
      <c r="P77" s="284">
        <f>NFM_emi!P$72</f>
        <v>0</v>
      </c>
      <c r="Q77" s="284">
        <f>NFM_emi!Q$72</f>
        <v>0</v>
      </c>
      <c r="R77" s="284">
        <f>NFM_emi!R$72</f>
        <v>0</v>
      </c>
      <c r="S77" s="284">
        <f>NFM_emi!S$72</f>
        <v>0</v>
      </c>
      <c r="T77" s="284">
        <f>NFM_emi!T$72</f>
        <v>0</v>
      </c>
      <c r="U77" s="284">
        <f>NFM_emi!U$72</f>
        <v>0</v>
      </c>
      <c r="V77" s="284">
        <f>NFM_emi!V$72</f>
        <v>0</v>
      </c>
      <c r="W77" s="284">
        <f>NFM_emi!W$72</f>
        <v>0</v>
      </c>
      <c r="DA77" s="94"/>
    </row>
    <row r="78" spans="1:105" ht="12" customHeight="1" x14ac:dyDescent="0.3">
      <c r="A78" s="52" t="s">
        <v>45</v>
      </c>
      <c r="B78" s="244">
        <f>NFM_emi!B$115</f>
        <v>0</v>
      </c>
      <c r="C78" s="244">
        <f>NFM_emi!C$115</f>
        <v>0</v>
      </c>
      <c r="D78" s="244">
        <f>NFM_emi!D$115</f>
        <v>0</v>
      </c>
      <c r="E78" s="244">
        <f>NFM_emi!E$115</f>
        <v>0</v>
      </c>
      <c r="F78" s="244">
        <f>NFM_emi!F$115</f>
        <v>0</v>
      </c>
      <c r="G78" s="244">
        <f>NFM_emi!G$115</f>
        <v>0</v>
      </c>
      <c r="H78" s="244">
        <f>NFM_emi!H$115</f>
        <v>0</v>
      </c>
      <c r="I78" s="244">
        <f>NFM_emi!I$115</f>
        <v>0</v>
      </c>
      <c r="J78" s="244">
        <f>NFM_emi!J$115</f>
        <v>0</v>
      </c>
      <c r="K78" s="244">
        <f>NFM_emi!K$115</f>
        <v>0</v>
      </c>
      <c r="L78" s="244">
        <f>NFM_emi!L$115</f>
        <v>0</v>
      </c>
      <c r="M78" s="244">
        <f>NFM_emi!M$115</f>
        <v>0</v>
      </c>
      <c r="N78" s="244">
        <f>NFM_emi!N$115</f>
        <v>0</v>
      </c>
      <c r="O78" s="244">
        <f>NFM_emi!O$115</f>
        <v>0</v>
      </c>
      <c r="P78" s="244">
        <f>NFM_emi!P$115</f>
        <v>0</v>
      </c>
      <c r="Q78" s="244">
        <f>NFM_emi!Q$115</f>
        <v>0</v>
      </c>
      <c r="R78" s="244">
        <f>NFM_emi!R$115</f>
        <v>0</v>
      </c>
      <c r="S78" s="244">
        <f>NFM_emi!S$115</f>
        <v>0</v>
      </c>
      <c r="T78" s="244">
        <f>NFM_emi!T$115</f>
        <v>0</v>
      </c>
      <c r="U78" s="244">
        <f>NFM_emi!U$115</f>
        <v>0</v>
      </c>
      <c r="V78" s="244">
        <f>NFM_emi!V$115</f>
        <v>0</v>
      </c>
      <c r="W78" s="244">
        <f>NFM_emi!W$115</f>
        <v>0</v>
      </c>
      <c r="DA78" s="84"/>
    </row>
    <row r="79" spans="1:105" ht="12" customHeight="1" x14ac:dyDescent="0.3">
      <c r="A79" s="3"/>
      <c r="B79" s="250"/>
      <c r="C79" s="250"/>
      <c r="D79" s="250"/>
      <c r="E79" s="250"/>
      <c r="F79" s="250"/>
      <c r="G79" s="250"/>
      <c r="H79" s="250"/>
      <c r="I79" s="250"/>
      <c r="J79" s="250"/>
      <c r="K79" s="250"/>
      <c r="L79" s="250"/>
      <c r="M79" s="250"/>
      <c r="N79" s="250"/>
      <c r="O79" s="250"/>
      <c r="P79" s="250"/>
      <c r="Q79" s="250"/>
      <c r="R79" s="250"/>
      <c r="S79" s="250"/>
      <c r="T79" s="250"/>
      <c r="U79" s="250"/>
      <c r="V79" s="250"/>
      <c r="W79" s="250"/>
      <c r="DA79" s="87"/>
    </row>
    <row r="80" spans="1:105" ht="12" customHeight="1" x14ac:dyDescent="0.3">
      <c r="A80" s="110" t="s">
        <v>148</v>
      </c>
      <c r="B80" s="288"/>
      <c r="C80" s="288"/>
      <c r="D80" s="288"/>
      <c r="E80" s="288"/>
      <c r="F80" s="288"/>
      <c r="G80" s="288"/>
      <c r="H80" s="288"/>
      <c r="I80" s="288"/>
      <c r="J80" s="288"/>
      <c r="K80" s="288"/>
      <c r="L80" s="288"/>
      <c r="M80" s="288"/>
      <c r="N80" s="288"/>
      <c r="O80" s="288"/>
      <c r="P80" s="288"/>
      <c r="Q80" s="288"/>
      <c r="R80" s="288"/>
      <c r="S80" s="288"/>
      <c r="T80" s="288"/>
      <c r="U80" s="288"/>
      <c r="V80" s="288"/>
      <c r="W80" s="288"/>
      <c r="DA80" s="118"/>
    </row>
    <row r="81" spans="1:105" ht="12" customHeight="1" x14ac:dyDescent="0.3">
      <c r="A81" s="50" t="s">
        <v>43</v>
      </c>
      <c r="B81" s="289" t="str">
        <f t="shared" ref="B81:W81" si="23">IF(B$4=0,"",B$4/B$11*1000)</f>
        <v/>
      </c>
      <c r="C81" s="289" t="str">
        <f t="shared" si="23"/>
        <v/>
      </c>
      <c r="D81" s="289" t="str">
        <f t="shared" si="23"/>
        <v/>
      </c>
      <c r="E81" s="289" t="str">
        <f t="shared" si="23"/>
        <v/>
      </c>
      <c r="F81" s="289" t="str">
        <f t="shared" si="23"/>
        <v/>
      </c>
      <c r="G81" s="289" t="str">
        <f t="shared" si="23"/>
        <v/>
      </c>
      <c r="H81" s="289" t="str">
        <f t="shared" si="23"/>
        <v/>
      </c>
      <c r="I81" s="289" t="str">
        <f t="shared" si="23"/>
        <v/>
      </c>
      <c r="J81" s="289" t="str">
        <f t="shared" si="23"/>
        <v/>
      </c>
      <c r="K81" s="289" t="str">
        <f t="shared" si="23"/>
        <v/>
      </c>
      <c r="L81" s="289" t="str">
        <f t="shared" si="23"/>
        <v/>
      </c>
      <c r="M81" s="289" t="str">
        <f t="shared" si="23"/>
        <v/>
      </c>
      <c r="N81" s="289" t="str">
        <f t="shared" si="23"/>
        <v/>
      </c>
      <c r="O81" s="289" t="str">
        <f t="shared" si="23"/>
        <v/>
      </c>
      <c r="P81" s="289" t="str">
        <f t="shared" si="23"/>
        <v/>
      </c>
      <c r="Q81" s="289" t="str">
        <f t="shared" si="23"/>
        <v/>
      </c>
      <c r="R81" s="289" t="str">
        <f t="shared" si="23"/>
        <v/>
      </c>
      <c r="S81" s="289" t="str">
        <f t="shared" si="23"/>
        <v/>
      </c>
      <c r="T81" s="289" t="str">
        <f t="shared" si="23"/>
        <v/>
      </c>
      <c r="U81" s="289" t="str">
        <f t="shared" si="23"/>
        <v/>
      </c>
      <c r="V81" s="289" t="str">
        <f t="shared" si="23"/>
        <v/>
      </c>
      <c r="W81" s="289" t="str">
        <f t="shared" si="23"/>
        <v/>
      </c>
      <c r="DA81" s="83"/>
    </row>
    <row r="82" spans="1:105" ht="12" customHeight="1" x14ac:dyDescent="0.3">
      <c r="A82" s="107" t="s">
        <v>56</v>
      </c>
      <c r="B82" s="290" t="str">
        <f t="shared" ref="B82:W82" si="24">IF(B$5=0,"",B$5/B$12*1000)</f>
        <v/>
      </c>
      <c r="C82" s="290" t="str">
        <f t="shared" si="24"/>
        <v/>
      </c>
      <c r="D82" s="290" t="str">
        <f t="shared" si="24"/>
        <v/>
      </c>
      <c r="E82" s="290" t="str">
        <f t="shared" si="24"/>
        <v/>
      </c>
      <c r="F82" s="290" t="str">
        <f t="shared" si="24"/>
        <v/>
      </c>
      <c r="G82" s="290" t="str">
        <f t="shared" si="24"/>
        <v/>
      </c>
      <c r="H82" s="290" t="str">
        <f t="shared" si="24"/>
        <v/>
      </c>
      <c r="I82" s="290" t="str">
        <f t="shared" si="24"/>
        <v/>
      </c>
      <c r="J82" s="290" t="str">
        <f t="shared" si="24"/>
        <v/>
      </c>
      <c r="K82" s="290" t="str">
        <f t="shared" si="24"/>
        <v/>
      </c>
      <c r="L82" s="290" t="str">
        <f t="shared" si="24"/>
        <v/>
      </c>
      <c r="M82" s="290" t="str">
        <f t="shared" si="24"/>
        <v/>
      </c>
      <c r="N82" s="290" t="str">
        <f t="shared" si="24"/>
        <v/>
      </c>
      <c r="O82" s="290" t="str">
        <f t="shared" si="24"/>
        <v/>
      </c>
      <c r="P82" s="290" t="str">
        <f t="shared" si="24"/>
        <v/>
      </c>
      <c r="Q82" s="290" t="str">
        <f t="shared" si="24"/>
        <v/>
      </c>
      <c r="R82" s="290" t="str">
        <f t="shared" si="24"/>
        <v/>
      </c>
      <c r="S82" s="290" t="str">
        <f t="shared" si="24"/>
        <v/>
      </c>
      <c r="T82" s="290" t="str">
        <f t="shared" si="24"/>
        <v/>
      </c>
      <c r="U82" s="290" t="str">
        <f t="shared" si="24"/>
        <v/>
      </c>
      <c r="V82" s="290" t="str">
        <f t="shared" si="24"/>
        <v/>
      </c>
      <c r="W82" s="290" t="str">
        <f t="shared" si="24"/>
        <v/>
      </c>
      <c r="DA82" s="94"/>
    </row>
    <row r="83" spans="1:105" ht="12" customHeight="1" x14ac:dyDescent="0.3">
      <c r="A83" s="49" t="s">
        <v>45</v>
      </c>
      <c r="B83" s="291" t="str">
        <f t="shared" ref="B83:W83" si="25">IF(B$8=0,"",B$8/B$15*1000)</f>
        <v/>
      </c>
      <c r="C83" s="291" t="str">
        <f t="shared" si="25"/>
        <v/>
      </c>
      <c r="D83" s="291" t="str">
        <f t="shared" si="25"/>
        <v/>
      </c>
      <c r="E83" s="291" t="str">
        <f t="shared" si="25"/>
        <v/>
      </c>
      <c r="F83" s="291" t="str">
        <f t="shared" si="25"/>
        <v/>
      </c>
      <c r="G83" s="291" t="str">
        <f t="shared" si="25"/>
        <v/>
      </c>
      <c r="H83" s="291" t="str">
        <f t="shared" si="25"/>
        <v/>
      </c>
      <c r="I83" s="291" t="str">
        <f t="shared" si="25"/>
        <v/>
      </c>
      <c r="J83" s="291" t="str">
        <f t="shared" si="25"/>
        <v/>
      </c>
      <c r="K83" s="291" t="str">
        <f t="shared" si="25"/>
        <v/>
      </c>
      <c r="L83" s="291" t="str">
        <f t="shared" si="25"/>
        <v/>
      </c>
      <c r="M83" s="291" t="str">
        <f t="shared" si="25"/>
        <v/>
      </c>
      <c r="N83" s="291" t="str">
        <f t="shared" si="25"/>
        <v/>
      </c>
      <c r="O83" s="291" t="str">
        <f t="shared" si="25"/>
        <v/>
      </c>
      <c r="P83" s="291" t="str">
        <f t="shared" si="25"/>
        <v/>
      </c>
      <c r="Q83" s="291" t="str">
        <f t="shared" si="25"/>
        <v/>
      </c>
      <c r="R83" s="291" t="str">
        <f t="shared" si="25"/>
        <v/>
      </c>
      <c r="S83" s="291" t="str">
        <f t="shared" si="25"/>
        <v/>
      </c>
      <c r="T83" s="291" t="str">
        <f t="shared" si="25"/>
        <v/>
      </c>
      <c r="U83" s="291" t="str">
        <f t="shared" si="25"/>
        <v/>
      </c>
      <c r="V83" s="291" t="str">
        <f t="shared" si="25"/>
        <v/>
      </c>
      <c r="W83" s="291" t="str">
        <f t="shared" si="25"/>
        <v/>
      </c>
      <c r="DA83" s="84"/>
    </row>
    <row r="84" spans="1:105" ht="12" customHeight="1" x14ac:dyDescent="0.3">
      <c r="A84" s="115" t="s">
        <v>149</v>
      </c>
      <c r="B84" s="292"/>
      <c r="C84" s="292"/>
      <c r="D84" s="292"/>
      <c r="E84" s="292"/>
      <c r="F84" s="292"/>
      <c r="G84" s="292"/>
      <c r="H84" s="292"/>
      <c r="I84" s="292"/>
      <c r="J84" s="292"/>
      <c r="K84" s="292"/>
      <c r="L84" s="292"/>
      <c r="M84" s="292"/>
      <c r="N84" s="292"/>
      <c r="O84" s="292"/>
      <c r="P84" s="292"/>
      <c r="Q84" s="292"/>
      <c r="R84" s="292"/>
      <c r="S84" s="292"/>
      <c r="T84" s="292"/>
      <c r="U84" s="292"/>
      <c r="V84" s="292"/>
      <c r="W84" s="292"/>
      <c r="DA84" s="119"/>
    </row>
    <row r="85" spans="1:105" ht="12" customHeight="1" x14ac:dyDescent="0.3">
      <c r="A85" s="50" t="s">
        <v>43</v>
      </c>
      <c r="B85" s="254" t="str">
        <f t="shared" ref="B85:W85" si="26">IF(B$64=0,"",B$64/B$11)</f>
        <v/>
      </c>
      <c r="C85" s="254" t="str">
        <f t="shared" si="26"/>
        <v/>
      </c>
      <c r="D85" s="254" t="str">
        <f t="shared" si="26"/>
        <v/>
      </c>
      <c r="E85" s="254" t="str">
        <f t="shared" si="26"/>
        <v/>
      </c>
      <c r="F85" s="254" t="str">
        <f t="shared" si="26"/>
        <v/>
      </c>
      <c r="G85" s="254" t="str">
        <f t="shared" si="26"/>
        <v/>
      </c>
      <c r="H85" s="254" t="str">
        <f t="shared" si="26"/>
        <v/>
      </c>
      <c r="I85" s="254" t="str">
        <f t="shared" si="26"/>
        <v/>
      </c>
      <c r="J85" s="254" t="str">
        <f t="shared" si="26"/>
        <v/>
      </c>
      <c r="K85" s="254" t="str">
        <f t="shared" si="26"/>
        <v/>
      </c>
      <c r="L85" s="254" t="str">
        <f t="shared" si="26"/>
        <v/>
      </c>
      <c r="M85" s="254" t="str">
        <f t="shared" si="26"/>
        <v/>
      </c>
      <c r="N85" s="254" t="str">
        <f t="shared" si="26"/>
        <v/>
      </c>
      <c r="O85" s="254" t="str">
        <f t="shared" si="26"/>
        <v/>
      </c>
      <c r="P85" s="254" t="str">
        <f t="shared" si="26"/>
        <v/>
      </c>
      <c r="Q85" s="254" t="str">
        <f t="shared" si="26"/>
        <v/>
      </c>
      <c r="R85" s="254" t="str">
        <f t="shared" si="26"/>
        <v/>
      </c>
      <c r="S85" s="254" t="str">
        <f t="shared" si="26"/>
        <v/>
      </c>
      <c r="T85" s="254" t="str">
        <f t="shared" si="26"/>
        <v/>
      </c>
      <c r="U85" s="254" t="str">
        <f t="shared" si="26"/>
        <v/>
      </c>
      <c r="V85" s="254" t="str">
        <f t="shared" si="26"/>
        <v/>
      </c>
      <c r="W85" s="254" t="str">
        <f t="shared" si="26"/>
        <v/>
      </c>
      <c r="DA85" s="83"/>
    </row>
    <row r="86" spans="1:105" ht="12" customHeight="1" x14ac:dyDescent="0.3">
      <c r="A86" s="107" t="s">
        <v>56</v>
      </c>
      <c r="B86" s="293" t="str">
        <f t="shared" ref="B86:W86" si="27">IF(B$65=0,"",B$65/B$12)</f>
        <v/>
      </c>
      <c r="C86" s="293" t="str">
        <f t="shared" si="27"/>
        <v/>
      </c>
      <c r="D86" s="293" t="str">
        <f t="shared" si="27"/>
        <v/>
      </c>
      <c r="E86" s="293" t="str">
        <f t="shared" si="27"/>
        <v/>
      </c>
      <c r="F86" s="293" t="str">
        <f t="shared" si="27"/>
        <v/>
      </c>
      <c r="G86" s="293" t="str">
        <f t="shared" si="27"/>
        <v/>
      </c>
      <c r="H86" s="293" t="str">
        <f t="shared" si="27"/>
        <v/>
      </c>
      <c r="I86" s="293" t="str">
        <f t="shared" si="27"/>
        <v/>
      </c>
      <c r="J86" s="293" t="str">
        <f t="shared" si="27"/>
        <v/>
      </c>
      <c r="K86" s="293" t="str">
        <f t="shared" si="27"/>
        <v/>
      </c>
      <c r="L86" s="293" t="str">
        <f t="shared" si="27"/>
        <v/>
      </c>
      <c r="M86" s="293" t="str">
        <f t="shared" si="27"/>
        <v/>
      </c>
      <c r="N86" s="293" t="str">
        <f t="shared" si="27"/>
        <v/>
      </c>
      <c r="O86" s="293" t="str">
        <f t="shared" si="27"/>
        <v/>
      </c>
      <c r="P86" s="293" t="str">
        <f t="shared" si="27"/>
        <v/>
      </c>
      <c r="Q86" s="293" t="str">
        <f t="shared" si="27"/>
        <v/>
      </c>
      <c r="R86" s="293" t="str">
        <f t="shared" si="27"/>
        <v/>
      </c>
      <c r="S86" s="293" t="str">
        <f t="shared" si="27"/>
        <v/>
      </c>
      <c r="T86" s="293" t="str">
        <f t="shared" si="27"/>
        <v/>
      </c>
      <c r="U86" s="293" t="str">
        <f t="shared" si="27"/>
        <v/>
      </c>
      <c r="V86" s="293" t="str">
        <f t="shared" si="27"/>
        <v/>
      </c>
      <c r="W86" s="293" t="str">
        <f t="shared" si="27"/>
        <v/>
      </c>
      <c r="DA86" s="94"/>
    </row>
    <row r="87" spans="1:105" ht="12" customHeight="1" x14ac:dyDescent="0.3">
      <c r="A87" s="99" t="s">
        <v>44</v>
      </c>
      <c r="B87" s="293" t="str">
        <f t="shared" ref="B87:W87" si="28">IF(B$66=0,"",B$66/B$13)</f>
        <v/>
      </c>
      <c r="C87" s="293" t="str">
        <f t="shared" si="28"/>
        <v/>
      </c>
      <c r="D87" s="293" t="str">
        <f t="shared" si="28"/>
        <v/>
      </c>
      <c r="E87" s="293" t="str">
        <f t="shared" si="28"/>
        <v/>
      </c>
      <c r="F87" s="293" t="str">
        <f t="shared" si="28"/>
        <v/>
      </c>
      <c r="G87" s="293" t="str">
        <f t="shared" si="28"/>
        <v/>
      </c>
      <c r="H87" s="293" t="str">
        <f t="shared" si="28"/>
        <v/>
      </c>
      <c r="I87" s="293" t="str">
        <f t="shared" si="28"/>
        <v/>
      </c>
      <c r="J87" s="293" t="str">
        <f t="shared" si="28"/>
        <v/>
      </c>
      <c r="K87" s="293" t="str">
        <f t="shared" si="28"/>
        <v/>
      </c>
      <c r="L87" s="293" t="str">
        <f t="shared" si="28"/>
        <v/>
      </c>
      <c r="M87" s="293" t="str">
        <f t="shared" si="28"/>
        <v/>
      </c>
      <c r="N87" s="293" t="str">
        <f t="shared" si="28"/>
        <v/>
      </c>
      <c r="O87" s="293" t="str">
        <f t="shared" si="28"/>
        <v/>
      </c>
      <c r="P87" s="293" t="str">
        <f t="shared" si="28"/>
        <v/>
      </c>
      <c r="Q87" s="293" t="str">
        <f t="shared" si="28"/>
        <v/>
      </c>
      <c r="R87" s="293" t="str">
        <f t="shared" si="28"/>
        <v/>
      </c>
      <c r="S87" s="293" t="str">
        <f t="shared" si="28"/>
        <v/>
      </c>
      <c r="T87" s="293" t="str">
        <f t="shared" si="28"/>
        <v/>
      </c>
      <c r="U87" s="293" t="str">
        <f t="shared" si="28"/>
        <v/>
      </c>
      <c r="V87" s="293" t="str">
        <f t="shared" si="28"/>
        <v/>
      </c>
      <c r="W87" s="293" t="str">
        <f t="shared" si="28"/>
        <v/>
      </c>
      <c r="DA87" s="94"/>
    </row>
    <row r="88" spans="1:105" ht="12" customHeight="1" x14ac:dyDescent="0.3">
      <c r="A88" s="99" t="s">
        <v>81</v>
      </c>
      <c r="B88" s="293" t="str">
        <f t="shared" ref="B88:W88" si="29">IF(B$67=0,"",B$67/B$14)</f>
        <v/>
      </c>
      <c r="C88" s="293" t="str">
        <f t="shared" si="29"/>
        <v/>
      </c>
      <c r="D88" s="293" t="str">
        <f t="shared" si="29"/>
        <v/>
      </c>
      <c r="E88" s="293" t="str">
        <f t="shared" si="29"/>
        <v/>
      </c>
      <c r="F88" s="293" t="str">
        <f t="shared" si="29"/>
        <v/>
      </c>
      <c r="G88" s="293" t="str">
        <f t="shared" si="29"/>
        <v/>
      </c>
      <c r="H88" s="293" t="str">
        <f t="shared" si="29"/>
        <v/>
      </c>
      <c r="I88" s="293" t="str">
        <f t="shared" si="29"/>
        <v/>
      </c>
      <c r="J88" s="293" t="str">
        <f t="shared" si="29"/>
        <v/>
      </c>
      <c r="K88" s="293" t="str">
        <f t="shared" si="29"/>
        <v/>
      </c>
      <c r="L88" s="293" t="str">
        <f t="shared" si="29"/>
        <v/>
      </c>
      <c r="M88" s="293" t="str">
        <f t="shared" si="29"/>
        <v/>
      </c>
      <c r="N88" s="293" t="str">
        <f t="shared" si="29"/>
        <v/>
      </c>
      <c r="O88" s="293" t="str">
        <f t="shared" si="29"/>
        <v/>
      </c>
      <c r="P88" s="293" t="str">
        <f t="shared" si="29"/>
        <v/>
      </c>
      <c r="Q88" s="293" t="str">
        <f t="shared" si="29"/>
        <v/>
      </c>
      <c r="R88" s="293" t="str">
        <f t="shared" si="29"/>
        <v/>
      </c>
      <c r="S88" s="293" t="str">
        <f t="shared" si="29"/>
        <v/>
      </c>
      <c r="T88" s="293" t="str">
        <f t="shared" si="29"/>
        <v/>
      </c>
      <c r="U88" s="293" t="str">
        <f t="shared" si="29"/>
        <v/>
      </c>
      <c r="V88" s="293" t="str">
        <f t="shared" si="29"/>
        <v/>
      </c>
      <c r="W88" s="293" t="str">
        <f t="shared" si="29"/>
        <v/>
      </c>
      <c r="DA88" s="94"/>
    </row>
    <row r="89" spans="1:105" ht="12" customHeight="1" x14ac:dyDescent="0.3">
      <c r="A89" s="49" t="s">
        <v>45</v>
      </c>
      <c r="B89" s="255" t="str">
        <f t="shared" ref="B89:W89" si="30">IF(B$68=0,"",B$68/B$15)</f>
        <v/>
      </c>
      <c r="C89" s="255" t="str">
        <f t="shared" si="30"/>
        <v/>
      </c>
      <c r="D89" s="255" t="str">
        <f t="shared" si="30"/>
        <v/>
      </c>
      <c r="E89" s="255" t="str">
        <f t="shared" si="30"/>
        <v/>
      </c>
      <c r="F89" s="255" t="str">
        <f t="shared" si="30"/>
        <v/>
      </c>
      <c r="G89" s="255" t="str">
        <f t="shared" si="30"/>
        <v/>
      </c>
      <c r="H89" s="255" t="str">
        <f t="shared" si="30"/>
        <v/>
      </c>
      <c r="I89" s="255" t="str">
        <f t="shared" si="30"/>
        <v/>
      </c>
      <c r="J89" s="255" t="str">
        <f t="shared" si="30"/>
        <v/>
      </c>
      <c r="K89" s="255" t="str">
        <f t="shared" si="30"/>
        <v/>
      </c>
      <c r="L89" s="255" t="str">
        <f t="shared" si="30"/>
        <v/>
      </c>
      <c r="M89" s="255" t="str">
        <f t="shared" si="30"/>
        <v/>
      </c>
      <c r="N89" s="255" t="str">
        <f t="shared" si="30"/>
        <v/>
      </c>
      <c r="O89" s="255" t="str">
        <f t="shared" si="30"/>
        <v/>
      </c>
      <c r="P89" s="255" t="str">
        <f t="shared" si="30"/>
        <v/>
      </c>
      <c r="Q89" s="255" t="str">
        <f t="shared" si="30"/>
        <v/>
      </c>
      <c r="R89" s="255" t="str">
        <f t="shared" si="30"/>
        <v/>
      </c>
      <c r="S89" s="255" t="str">
        <f t="shared" si="30"/>
        <v/>
      </c>
      <c r="T89" s="255" t="str">
        <f t="shared" si="30"/>
        <v/>
      </c>
      <c r="U89" s="255" t="str">
        <f t="shared" si="30"/>
        <v/>
      </c>
      <c r="V89" s="255" t="str">
        <f t="shared" si="30"/>
        <v/>
      </c>
      <c r="W89" s="255" t="str">
        <f t="shared" si="30"/>
        <v/>
      </c>
      <c r="DA89" s="84"/>
    </row>
    <row r="90" spans="1:105" ht="12" customHeight="1" x14ac:dyDescent="0.3">
      <c r="A90" s="115" t="s">
        <v>150</v>
      </c>
      <c r="B90" s="292"/>
      <c r="C90" s="292"/>
      <c r="D90" s="292"/>
      <c r="E90" s="292"/>
      <c r="F90" s="292"/>
      <c r="G90" s="292"/>
      <c r="H90" s="292"/>
      <c r="I90" s="292"/>
      <c r="J90" s="292"/>
      <c r="K90" s="292"/>
      <c r="L90" s="292"/>
      <c r="M90" s="292"/>
      <c r="N90" s="292"/>
      <c r="O90" s="292"/>
      <c r="P90" s="292"/>
      <c r="Q90" s="292"/>
      <c r="R90" s="292"/>
      <c r="S90" s="292"/>
      <c r="T90" s="292"/>
      <c r="U90" s="292"/>
      <c r="V90" s="292"/>
      <c r="W90" s="292"/>
      <c r="DA90" s="119"/>
    </row>
    <row r="91" spans="1:105" ht="12" customHeight="1" x14ac:dyDescent="0.3">
      <c r="A91" s="50" t="s">
        <v>43</v>
      </c>
      <c r="B91" s="254" t="str">
        <f>IF(NFM_ued!B$5=0,"",NFM_ued!B$5/B$11)</f>
        <v/>
      </c>
      <c r="C91" s="254" t="str">
        <f>IF(NFM_ued!C$5=0,"",NFM_ued!C$5/C$11)</f>
        <v/>
      </c>
      <c r="D91" s="254" t="str">
        <f>IF(NFM_ued!D$5=0,"",NFM_ued!D$5/D$11)</f>
        <v/>
      </c>
      <c r="E91" s="254" t="str">
        <f>IF(NFM_ued!E$5=0,"",NFM_ued!E$5/E$11)</f>
        <v/>
      </c>
      <c r="F91" s="254" t="str">
        <f>IF(NFM_ued!F$5=0,"",NFM_ued!F$5/F$11)</f>
        <v/>
      </c>
      <c r="G91" s="254" t="str">
        <f>IF(NFM_ued!G$5=0,"",NFM_ued!G$5/G$11)</f>
        <v/>
      </c>
      <c r="H91" s="254" t="str">
        <f>IF(NFM_ued!H$5=0,"",NFM_ued!H$5/H$11)</f>
        <v/>
      </c>
      <c r="I91" s="254" t="str">
        <f>IF(NFM_ued!I$5=0,"",NFM_ued!I$5/I$11)</f>
        <v/>
      </c>
      <c r="J91" s="254" t="str">
        <f>IF(NFM_ued!J$5=0,"",NFM_ued!J$5/J$11)</f>
        <v/>
      </c>
      <c r="K91" s="254" t="str">
        <f>IF(NFM_ued!K$5=0,"",NFM_ued!K$5/K$11)</f>
        <v/>
      </c>
      <c r="L91" s="254" t="str">
        <f>IF(NFM_ued!L$5=0,"",NFM_ued!L$5/L$11)</f>
        <v/>
      </c>
      <c r="M91" s="254" t="str">
        <f>IF(NFM_ued!M$5=0,"",NFM_ued!M$5/M$11)</f>
        <v/>
      </c>
      <c r="N91" s="254" t="str">
        <f>IF(NFM_ued!N$5=0,"",NFM_ued!N$5/N$11)</f>
        <v/>
      </c>
      <c r="O91" s="254" t="str">
        <f>IF(NFM_ued!O$5=0,"",NFM_ued!O$5/O$11)</f>
        <v/>
      </c>
      <c r="P91" s="254" t="str">
        <f>IF(NFM_ued!P$5=0,"",NFM_ued!P$5/P$11)</f>
        <v/>
      </c>
      <c r="Q91" s="254" t="str">
        <f>IF(NFM_ued!Q$5=0,"",NFM_ued!Q$5/Q$11)</f>
        <v/>
      </c>
      <c r="R91" s="254" t="str">
        <f>IF(NFM_ued!R$5=0,"",NFM_ued!R$5/R$11)</f>
        <v/>
      </c>
      <c r="S91" s="254" t="str">
        <f>IF(NFM_ued!S$5=0,"",NFM_ued!S$5/S$11)</f>
        <v/>
      </c>
      <c r="T91" s="254" t="str">
        <f>IF(NFM_ued!T$5=0,"",NFM_ued!T$5/T$11)</f>
        <v/>
      </c>
      <c r="U91" s="254" t="str">
        <f>IF(NFM_ued!U$5=0,"",NFM_ued!U$5/U$11)</f>
        <v/>
      </c>
      <c r="V91" s="254" t="str">
        <f>IF(NFM_ued!V$5=0,"",NFM_ued!V$5/V$11)</f>
        <v/>
      </c>
      <c r="W91" s="254" t="str">
        <f>IF(NFM_ued!W$5=0,"",NFM_ued!W$5/W$11)</f>
        <v/>
      </c>
      <c r="DA91" s="83"/>
    </row>
    <row r="92" spans="1:105" ht="12" customHeight="1" x14ac:dyDescent="0.3">
      <c r="A92" s="107" t="s">
        <v>56</v>
      </c>
      <c r="B92" s="293" t="str">
        <f>IF(SUM(NFM_ued!B$34,NFM_ued!B$72)=0,"",SUM(NFM_ued!B$34,NFM_ued!B$72)/B$12)</f>
        <v/>
      </c>
      <c r="C92" s="293" t="str">
        <f>IF(SUM(NFM_ued!C$34,NFM_ued!C$72)=0,"",SUM(NFM_ued!C$34,NFM_ued!C$72)/C$12)</f>
        <v/>
      </c>
      <c r="D92" s="293" t="str">
        <f>IF(SUM(NFM_ued!D$34,NFM_ued!D$72)=0,"",SUM(NFM_ued!D$34,NFM_ued!D$72)/D$12)</f>
        <v/>
      </c>
      <c r="E92" s="293" t="str">
        <f>IF(SUM(NFM_ued!E$34,NFM_ued!E$72)=0,"",SUM(NFM_ued!E$34,NFM_ued!E$72)/E$12)</f>
        <v/>
      </c>
      <c r="F92" s="293" t="str">
        <f>IF(SUM(NFM_ued!F$34,NFM_ued!F$72)=0,"",SUM(NFM_ued!F$34,NFM_ued!F$72)/F$12)</f>
        <v/>
      </c>
      <c r="G92" s="293" t="str">
        <f>IF(SUM(NFM_ued!G$34,NFM_ued!G$72)=0,"",SUM(NFM_ued!G$34,NFM_ued!G$72)/G$12)</f>
        <v/>
      </c>
      <c r="H92" s="293" t="str">
        <f>IF(SUM(NFM_ued!H$34,NFM_ued!H$72)=0,"",SUM(NFM_ued!H$34,NFM_ued!H$72)/H$12)</f>
        <v/>
      </c>
      <c r="I92" s="293" t="str">
        <f>IF(SUM(NFM_ued!I$34,NFM_ued!I$72)=0,"",SUM(NFM_ued!I$34,NFM_ued!I$72)/I$12)</f>
        <v/>
      </c>
      <c r="J92" s="293" t="str">
        <f>IF(SUM(NFM_ued!J$34,NFM_ued!J$72)=0,"",SUM(NFM_ued!J$34,NFM_ued!J$72)/J$12)</f>
        <v/>
      </c>
      <c r="K92" s="293" t="str">
        <f>IF(SUM(NFM_ued!K$34,NFM_ued!K$72)=0,"",SUM(NFM_ued!K$34,NFM_ued!K$72)/K$12)</f>
        <v/>
      </c>
      <c r="L92" s="293" t="str">
        <f>IF(SUM(NFM_ued!L$34,NFM_ued!L$72)=0,"",SUM(NFM_ued!L$34,NFM_ued!L$72)/L$12)</f>
        <v/>
      </c>
      <c r="M92" s="293" t="str">
        <f>IF(SUM(NFM_ued!M$34,NFM_ued!M$72)=0,"",SUM(NFM_ued!M$34,NFM_ued!M$72)/M$12)</f>
        <v/>
      </c>
      <c r="N92" s="293" t="str">
        <f>IF(SUM(NFM_ued!N$34,NFM_ued!N$72)=0,"",SUM(NFM_ued!N$34,NFM_ued!N$72)/N$12)</f>
        <v/>
      </c>
      <c r="O92" s="293" t="str">
        <f>IF(SUM(NFM_ued!O$34,NFM_ued!O$72)=0,"",SUM(NFM_ued!O$34,NFM_ued!O$72)/O$12)</f>
        <v/>
      </c>
      <c r="P92" s="293" t="str">
        <f>IF(SUM(NFM_ued!P$34,NFM_ued!P$72)=0,"",SUM(NFM_ued!P$34,NFM_ued!P$72)/P$12)</f>
        <v/>
      </c>
      <c r="Q92" s="293" t="str">
        <f>IF(SUM(NFM_ued!Q$34,NFM_ued!Q$72)=0,"",SUM(NFM_ued!Q$34,NFM_ued!Q$72)/Q$12)</f>
        <v/>
      </c>
      <c r="R92" s="293" t="str">
        <f>IF(SUM(NFM_ued!R$34,NFM_ued!R$72)=0,"",SUM(NFM_ued!R$34,NFM_ued!R$72)/R$12)</f>
        <v/>
      </c>
      <c r="S92" s="293" t="str">
        <f>IF(SUM(NFM_ued!S$34,NFM_ued!S$72)=0,"",SUM(NFM_ued!S$34,NFM_ued!S$72)/S$12)</f>
        <v/>
      </c>
      <c r="T92" s="293" t="str">
        <f>IF(SUM(NFM_ued!T$34,NFM_ued!T$72)=0,"",SUM(NFM_ued!T$34,NFM_ued!T$72)/T$12)</f>
        <v/>
      </c>
      <c r="U92" s="293" t="str">
        <f>IF(SUM(NFM_ued!U$34,NFM_ued!U$72)=0,"",SUM(NFM_ued!U$34,NFM_ued!U$72)/U$12)</f>
        <v/>
      </c>
      <c r="V92" s="293" t="str">
        <f>IF(SUM(NFM_ued!V$34,NFM_ued!V$72)=0,"",SUM(NFM_ued!V$34,NFM_ued!V$72)/V$12)</f>
        <v/>
      </c>
      <c r="W92" s="293" t="str">
        <f>IF(SUM(NFM_ued!W$34,NFM_ued!W$72)=0,"",SUM(NFM_ued!W$34,NFM_ued!W$72)/W$12)</f>
        <v/>
      </c>
      <c r="DA92" s="94"/>
    </row>
    <row r="93" spans="1:105" ht="12" customHeight="1" x14ac:dyDescent="0.3">
      <c r="A93" s="99" t="s">
        <v>44</v>
      </c>
      <c r="B93" s="293" t="str">
        <f>IF(NFM_ued!B$34=0,"",NFM_ued!B$34/B$13)</f>
        <v/>
      </c>
      <c r="C93" s="293" t="str">
        <f>IF(NFM_ued!C$34=0,"",NFM_ued!C$34/C$13)</f>
        <v/>
      </c>
      <c r="D93" s="293" t="str">
        <f>IF(NFM_ued!D$34=0,"",NFM_ued!D$34/D$13)</f>
        <v/>
      </c>
      <c r="E93" s="293" t="str">
        <f>IF(NFM_ued!E$34=0,"",NFM_ued!E$34/E$13)</f>
        <v/>
      </c>
      <c r="F93" s="293" t="str">
        <f>IF(NFM_ued!F$34=0,"",NFM_ued!F$34/F$13)</f>
        <v/>
      </c>
      <c r="G93" s="293" t="str">
        <f>IF(NFM_ued!G$34=0,"",NFM_ued!G$34/G$13)</f>
        <v/>
      </c>
      <c r="H93" s="293" t="str">
        <f>IF(NFM_ued!H$34=0,"",NFM_ued!H$34/H$13)</f>
        <v/>
      </c>
      <c r="I93" s="293" t="str">
        <f>IF(NFM_ued!I$34=0,"",NFM_ued!I$34/I$13)</f>
        <v/>
      </c>
      <c r="J93" s="293" t="str">
        <f>IF(NFM_ued!J$34=0,"",NFM_ued!J$34/J$13)</f>
        <v/>
      </c>
      <c r="K93" s="293" t="str">
        <f>IF(NFM_ued!K$34=0,"",NFM_ued!K$34/K$13)</f>
        <v/>
      </c>
      <c r="L93" s="293" t="str">
        <f>IF(NFM_ued!L$34=0,"",NFM_ued!L$34/L$13)</f>
        <v/>
      </c>
      <c r="M93" s="293" t="str">
        <f>IF(NFM_ued!M$34=0,"",NFM_ued!M$34/M$13)</f>
        <v/>
      </c>
      <c r="N93" s="293" t="str">
        <f>IF(NFM_ued!N$34=0,"",NFM_ued!N$34/N$13)</f>
        <v/>
      </c>
      <c r="O93" s="293" t="str">
        <f>IF(NFM_ued!O$34=0,"",NFM_ued!O$34/O$13)</f>
        <v/>
      </c>
      <c r="P93" s="293" t="str">
        <f>IF(NFM_ued!P$34=0,"",NFM_ued!P$34/P$13)</f>
        <v/>
      </c>
      <c r="Q93" s="293" t="str">
        <f>IF(NFM_ued!Q$34=0,"",NFM_ued!Q$34/Q$13)</f>
        <v/>
      </c>
      <c r="R93" s="293" t="str">
        <f>IF(NFM_ued!R$34=0,"",NFM_ued!R$34/R$13)</f>
        <v/>
      </c>
      <c r="S93" s="293" t="str">
        <f>IF(NFM_ued!S$34=0,"",NFM_ued!S$34/S$13)</f>
        <v/>
      </c>
      <c r="T93" s="293" t="str">
        <f>IF(NFM_ued!T$34=0,"",NFM_ued!T$34/T$13)</f>
        <v/>
      </c>
      <c r="U93" s="293" t="str">
        <f>IF(NFM_ued!U$34=0,"",NFM_ued!U$34/U$13)</f>
        <v/>
      </c>
      <c r="V93" s="293" t="str">
        <f>IF(NFM_ued!V$34=0,"",NFM_ued!V$34/V$13)</f>
        <v/>
      </c>
      <c r="W93" s="293" t="str">
        <f>IF(NFM_ued!W$34=0,"",NFM_ued!W$34/W$13)</f>
        <v/>
      </c>
      <c r="DA93" s="94"/>
    </row>
    <row r="94" spans="1:105" ht="12" customHeight="1" x14ac:dyDescent="0.3">
      <c r="A94" s="99" t="s">
        <v>81</v>
      </c>
      <c r="B94" s="293" t="str">
        <f>IF(NFM_ued!B$72=0,"",NFM_ued!B$72/B$14)</f>
        <v/>
      </c>
      <c r="C94" s="293" t="str">
        <f>IF(NFM_ued!C$72=0,"",NFM_ued!C$72/C$14)</f>
        <v/>
      </c>
      <c r="D94" s="293" t="str">
        <f>IF(NFM_ued!D$72=0,"",NFM_ued!D$72/D$14)</f>
        <v/>
      </c>
      <c r="E94" s="293" t="str">
        <f>IF(NFM_ued!E$72=0,"",NFM_ued!E$72/E$14)</f>
        <v/>
      </c>
      <c r="F94" s="293" t="str">
        <f>IF(NFM_ued!F$72=0,"",NFM_ued!F$72/F$14)</f>
        <v/>
      </c>
      <c r="G94" s="293" t="str">
        <f>IF(NFM_ued!G$72=0,"",NFM_ued!G$72/G$14)</f>
        <v/>
      </c>
      <c r="H94" s="293" t="str">
        <f>IF(NFM_ued!H$72=0,"",NFM_ued!H$72/H$14)</f>
        <v/>
      </c>
      <c r="I94" s="293" t="str">
        <f>IF(NFM_ued!I$72=0,"",NFM_ued!I$72/I$14)</f>
        <v/>
      </c>
      <c r="J94" s="293" t="str">
        <f>IF(NFM_ued!J$72=0,"",NFM_ued!J$72/J$14)</f>
        <v/>
      </c>
      <c r="K94" s="293" t="str">
        <f>IF(NFM_ued!K$72=0,"",NFM_ued!K$72/K$14)</f>
        <v/>
      </c>
      <c r="L94" s="293" t="str">
        <f>IF(NFM_ued!L$72=0,"",NFM_ued!L$72/L$14)</f>
        <v/>
      </c>
      <c r="M94" s="293" t="str">
        <f>IF(NFM_ued!M$72=0,"",NFM_ued!M$72/M$14)</f>
        <v/>
      </c>
      <c r="N94" s="293" t="str">
        <f>IF(NFM_ued!N$72=0,"",NFM_ued!N$72/N$14)</f>
        <v/>
      </c>
      <c r="O94" s="293" t="str">
        <f>IF(NFM_ued!O$72=0,"",NFM_ued!O$72/O$14)</f>
        <v/>
      </c>
      <c r="P94" s="293" t="str">
        <f>IF(NFM_ued!P$72=0,"",NFM_ued!P$72/P$14)</f>
        <v/>
      </c>
      <c r="Q94" s="293" t="str">
        <f>IF(NFM_ued!Q$72=0,"",NFM_ued!Q$72/Q$14)</f>
        <v/>
      </c>
      <c r="R94" s="293" t="str">
        <f>IF(NFM_ued!R$72=0,"",NFM_ued!R$72/R$14)</f>
        <v/>
      </c>
      <c r="S94" s="293" t="str">
        <f>IF(NFM_ued!S$72=0,"",NFM_ued!S$72/S$14)</f>
        <v/>
      </c>
      <c r="T94" s="293" t="str">
        <f>IF(NFM_ued!T$72=0,"",NFM_ued!T$72/T$14)</f>
        <v/>
      </c>
      <c r="U94" s="293" t="str">
        <f>IF(NFM_ued!U$72=0,"",NFM_ued!U$72/U$14)</f>
        <v/>
      </c>
      <c r="V94" s="293" t="str">
        <f>IF(NFM_ued!V$72=0,"",NFM_ued!V$72/V$14)</f>
        <v/>
      </c>
      <c r="W94" s="293" t="str">
        <f>IF(NFM_ued!W$72=0,"",NFM_ued!W$72/W$14)</f>
        <v/>
      </c>
      <c r="DA94" s="94"/>
    </row>
    <row r="95" spans="1:105" ht="12" customHeight="1" x14ac:dyDescent="0.3">
      <c r="A95" s="49" t="s">
        <v>45</v>
      </c>
      <c r="B95" s="255" t="str">
        <f>IF(NFM_ued!B$115=0,"",NFM_ued!B$115/B$15)</f>
        <v/>
      </c>
      <c r="C95" s="255" t="str">
        <f>IF(NFM_ued!C$115=0,"",NFM_ued!C$115/C$15)</f>
        <v/>
      </c>
      <c r="D95" s="255" t="str">
        <f>IF(NFM_ued!D$115=0,"",NFM_ued!D$115/D$15)</f>
        <v/>
      </c>
      <c r="E95" s="255" t="str">
        <f>IF(NFM_ued!E$115=0,"",NFM_ued!E$115/E$15)</f>
        <v/>
      </c>
      <c r="F95" s="255" t="str">
        <f>IF(NFM_ued!F$115=0,"",NFM_ued!F$115/F$15)</f>
        <v/>
      </c>
      <c r="G95" s="255" t="str">
        <f>IF(NFM_ued!G$115=0,"",NFM_ued!G$115/G$15)</f>
        <v/>
      </c>
      <c r="H95" s="255" t="str">
        <f>IF(NFM_ued!H$115=0,"",NFM_ued!H$115/H$15)</f>
        <v/>
      </c>
      <c r="I95" s="255" t="str">
        <f>IF(NFM_ued!I$115=0,"",NFM_ued!I$115/I$15)</f>
        <v/>
      </c>
      <c r="J95" s="255" t="str">
        <f>IF(NFM_ued!J$115=0,"",NFM_ued!J$115/J$15)</f>
        <v/>
      </c>
      <c r="K95" s="255" t="str">
        <f>IF(NFM_ued!K$115=0,"",NFM_ued!K$115/K$15)</f>
        <v/>
      </c>
      <c r="L95" s="255" t="str">
        <f>IF(NFM_ued!L$115=0,"",NFM_ued!L$115/L$15)</f>
        <v/>
      </c>
      <c r="M95" s="255" t="str">
        <f>IF(NFM_ued!M$115=0,"",NFM_ued!M$115/M$15)</f>
        <v/>
      </c>
      <c r="N95" s="255" t="str">
        <f>IF(NFM_ued!N$115=0,"",NFM_ued!N$115/N$15)</f>
        <v/>
      </c>
      <c r="O95" s="255" t="str">
        <f>IF(NFM_ued!O$115=0,"",NFM_ued!O$115/O$15)</f>
        <v/>
      </c>
      <c r="P95" s="255" t="str">
        <f>IF(NFM_ued!P$115=0,"",NFM_ued!P$115/P$15)</f>
        <v/>
      </c>
      <c r="Q95" s="255" t="str">
        <f>IF(NFM_ued!Q$115=0,"",NFM_ued!Q$115/Q$15)</f>
        <v/>
      </c>
      <c r="R95" s="255" t="str">
        <f>IF(NFM_ued!R$115=0,"",NFM_ued!R$115/R$15)</f>
        <v/>
      </c>
      <c r="S95" s="255" t="str">
        <f>IF(NFM_ued!S$115=0,"",NFM_ued!S$115/S$15)</f>
        <v/>
      </c>
      <c r="T95" s="255" t="str">
        <f>IF(NFM_ued!T$115=0,"",NFM_ued!T$115/T$15)</f>
        <v/>
      </c>
      <c r="U95" s="255" t="str">
        <f>IF(NFM_ued!U$115=0,"",NFM_ued!U$115/U$15)</f>
        <v/>
      </c>
      <c r="V95" s="255" t="str">
        <f>IF(NFM_ued!V$115=0,"",NFM_ued!V$115/V$15)</f>
        <v/>
      </c>
      <c r="W95" s="255" t="str">
        <f>IF(NFM_ued!W$115=0,"",NFM_ued!W$115/W$15)</f>
        <v/>
      </c>
      <c r="DA95" s="84"/>
    </row>
    <row r="96" spans="1:105" ht="12" customHeight="1" x14ac:dyDescent="0.3">
      <c r="A96" s="110" t="s">
        <v>88</v>
      </c>
      <c r="B96" s="294" t="str">
        <f t="shared" ref="B96:W96" si="31">IF(B$63=0,"",B$73/B$63)</f>
        <v/>
      </c>
      <c r="C96" s="294" t="str">
        <f t="shared" si="31"/>
        <v/>
      </c>
      <c r="D96" s="294" t="str">
        <f t="shared" si="31"/>
        <v/>
      </c>
      <c r="E96" s="294" t="str">
        <f t="shared" si="31"/>
        <v/>
      </c>
      <c r="F96" s="294" t="str">
        <f t="shared" si="31"/>
        <v/>
      </c>
      <c r="G96" s="294" t="str">
        <f t="shared" si="31"/>
        <v/>
      </c>
      <c r="H96" s="294" t="str">
        <f t="shared" si="31"/>
        <v/>
      </c>
      <c r="I96" s="294" t="str">
        <f t="shared" si="31"/>
        <v/>
      </c>
      <c r="J96" s="294" t="str">
        <f t="shared" si="31"/>
        <v/>
      </c>
      <c r="K96" s="294" t="str">
        <f t="shared" si="31"/>
        <v/>
      </c>
      <c r="L96" s="294" t="str">
        <f t="shared" si="31"/>
        <v/>
      </c>
      <c r="M96" s="294" t="str">
        <f t="shared" si="31"/>
        <v/>
      </c>
      <c r="N96" s="294" t="str">
        <f t="shared" si="31"/>
        <v/>
      </c>
      <c r="O96" s="294" t="str">
        <f t="shared" si="31"/>
        <v/>
      </c>
      <c r="P96" s="294" t="str">
        <f t="shared" si="31"/>
        <v/>
      </c>
      <c r="Q96" s="294" t="str">
        <f t="shared" si="31"/>
        <v/>
      </c>
      <c r="R96" s="294" t="str">
        <f t="shared" si="31"/>
        <v/>
      </c>
      <c r="S96" s="294" t="str">
        <f t="shared" si="31"/>
        <v/>
      </c>
      <c r="T96" s="294" t="str">
        <f t="shared" si="31"/>
        <v/>
      </c>
      <c r="U96" s="294" t="str">
        <f t="shared" si="31"/>
        <v/>
      </c>
      <c r="V96" s="294" t="str">
        <f t="shared" si="31"/>
        <v/>
      </c>
      <c r="W96" s="294" t="str">
        <f t="shared" si="31"/>
        <v/>
      </c>
      <c r="DA96" s="119"/>
    </row>
    <row r="97" spans="1:105" ht="12" customHeight="1" x14ac:dyDescent="0.3">
      <c r="A97" s="50" t="s">
        <v>43</v>
      </c>
      <c r="B97" s="257" t="str">
        <f t="shared" ref="B97:W97" si="32">IF(B$64=0,"",B$74/B$64)</f>
        <v/>
      </c>
      <c r="C97" s="257" t="str">
        <f t="shared" si="32"/>
        <v/>
      </c>
      <c r="D97" s="257" t="str">
        <f t="shared" si="32"/>
        <v/>
      </c>
      <c r="E97" s="257" t="str">
        <f t="shared" si="32"/>
        <v/>
      </c>
      <c r="F97" s="257" t="str">
        <f t="shared" si="32"/>
        <v/>
      </c>
      <c r="G97" s="257" t="str">
        <f t="shared" si="32"/>
        <v/>
      </c>
      <c r="H97" s="257" t="str">
        <f t="shared" si="32"/>
        <v/>
      </c>
      <c r="I97" s="257" t="str">
        <f t="shared" si="32"/>
        <v/>
      </c>
      <c r="J97" s="257" t="str">
        <f t="shared" si="32"/>
        <v/>
      </c>
      <c r="K97" s="257" t="str">
        <f t="shared" si="32"/>
        <v/>
      </c>
      <c r="L97" s="257" t="str">
        <f t="shared" si="32"/>
        <v/>
      </c>
      <c r="M97" s="257" t="str">
        <f t="shared" si="32"/>
        <v/>
      </c>
      <c r="N97" s="257" t="str">
        <f t="shared" si="32"/>
        <v/>
      </c>
      <c r="O97" s="257" t="str">
        <f t="shared" si="32"/>
        <v/>
      </c>
      <c r="P97" s="257" t="str">
        <f t="shared" si="32"/>
        <v/>
      </c>
      <c r="Q97" s="257" t="str">
        <f t="shared" si="32"/>
        <v/>
      </c>
      <c r="R97" s="257" t="str">
        <f t="shared" si="32"/>
        <v/>
      </c>
      <c r="S97" s="257" t="str">
        <f t="shared" si="32"/>
        <v/>
      </c>
      <c r="T97" s="257" t="str">
        <f t="shared" si="32"/>
        <v/>
      </c>
      <c r="U97" s="257" t="str">
        <f t="shared" si="32"/>
        <v/>
      </c>
      <c r="V97" s="257" t="str">
        <f t="shared" si="32"/>
        <v/>
      </c>
      <c r="W97" s="257" t="str">
        <f t="shared" si="32"/>
        <v/>
      </c>
      <c r="DA97" s="83"/>
    </row>
    <row r="98" spans="1:105" ht="12" customHeight="1" x14ac:dyDescent="0.3">
      <c r="A98" s="107" t="s">
        <v>56</v>
      </c>
      <c r="B98" s="295" t="str">
        <f t="shared" ref="B98:W98" si="33">IF(B$65=0,"",B$75/B$65)</f>
        <v/>
      </c>
      <c r="C98" s="295" t="str">
        <f t="shared" si="33"/>
        <v/>
      </c>
      <c r="D98" s="295" t="str">
        <f t="shared" si="33"/>
        <v/>
      </c>
      <c r="E98" s="295" t="str">
        <f t="shared" si="33"/>
        <v/>
      </c>
      <c r="F98" s="295" t="str">
        <f t="shared" si="33"/>
        <v/>
      </c>
      <c r="G98" s="295" t="str">
        <f t="shared" si="33"/>
        <v/>
      </c>
      <c r="H98" s="295" t="str">
        <f t="shared" si="33"/>
        <v/>
      </c>
      <c r="I98" s="295" t="str">
        <f t="shared" si="33"/>
        <v/>
      </c>
      <c r="J98" s="295" t="str">
        <f t="shared" si="33"/>
        <v/>
      </c>
      <c r="K98" s="295" t="str">
        <f t="shared" si="33"/>
        <v/>
      </c>
      <c r="L98" s="295" t="str">
        <f t="shared" si="33"/>
        <v/>
      </c>
      <c r="M98" s="295" t="str">
        <f t="shared" si="33"/>
        <v/>
      </c>
      <c r="N98" s="295" t="str">
        <f t="shared" si="33"/>
        <v/>
      </c>
      <c r="O98" s="295" t="str">
        <f t="shared" si="33"/>
        <v/>
      </c>
      <c r="P98" s="295" t="str">
        <f t="shared" si="33"/>
        <v/>
      </c>
      <c r="Q98" s="295" t="str">
        <f t="shared" si="33"/>
        <v/>
      </c>
      <c r="R98" s="295" t="str">
        <f t="shared" si="33"/>
        <v/>
      </c>
      <c r="S98" s="295" t="str">
        <f t="shared" si="33"/>
        <v/>
      </c>
      <c r="T98" s="295" t="str">
        <f t="shared" si="33"/>
        <v/>
      </c>
      <c r="U98" s="295" t="str">
        <f t="shared" si="33"/>
        <v/>
      </c>
      <c r="V98" s="295" t="str">
        <f t="shared" si="33"/>
        <v/>
      </c>
      <c r="W98" s="295" t="str">
        <f t="shared" si="33"/>
        <v/>
      </c>
      <c r="DA98" s="94"/>
    </row>
    <row r="99" spans="1:105" ht="12" customHeight="1" x14ac:dyDescent="0.3">
      <c r="A99" s="99" t="s">
        <v>44</v>
      </c>
      <c r="B99" s="295" t="str">
        <f t="shared" ref="B99:W99" si="34">IF(B$66=0,"",B$76/B$66)</f>
        <v/>
      </c>
      <c r="C99" s="295" t="str">
        <f t="shared" si="34"/>
        <v/>
      </c>
      <c r="D99" s="295" t="str">
        <f t="shared" si="34"/>
        <v/>
      </c>
      <c r="E99" s="295" t="str">
        <f t="shared" si="34"/>
        <v/>
      </c>
      <c r="F99" s="295" t="str">
        <f t="shared" si="34"/>
        <v/>
      </c>
      <c r="G99" s="295" t="str">
        <f t="shared" si="34"/>
        <v/>
      </c>
      <c r="H99" s="295" t="str">
        <f t="shared" si="34"/>
        <v/>
      </c>
      <c r="I99" s="295" t="str">
        <f t="shared" si="34"/>
        <v/>
      </c>
      <c r="J99" s="295" t="str">
        <f t="shared" si="34"/>
        <v/>
      </c>
      <c r="K99" s="295" t="str">
        <f t="shared" si="34"/>
        <v/>
      </c>
      <c r="L99" s="295" t="str">
        <f t="shared" si="34"/>
        <v/>
      </c>
      <c r="M99" s="295" t="str">
        <f t="shared" si="34"/>
        <v/>
      </c>
      <c r="N99" s="295" t="str">
        <f t="shared" si="34"/>
        <v/>
      </c>
      <c r="O99" s="295" t="str">
        <f t="shared" si="34"/>
        <v/>
      </c>
      <c r="P99" s="295" t="str">
        <f t="shared" si="34"/>
        <v/>
      </c>
      <c r="Q99" s="295" t="str">
        <f t="shared" si="34"/>
        <v/>
      </c>
      <c r="R99" s="295" t="str">
        <f t="shared" si="34"/>
        <v/>
      </c>
      <c r="S99" s="295" t="str">
        <f t="shared" si="34"/>
        <v/>
      </c>
      <c r="T99" s="295" t="str">
        <f t="shared" si="34"/>
        <v/>
      </c>
      <c r="U99" s="295" t="str">
        <f t="shared" si="34"/>
        <v/>
      </c>
      <c r="V99" s="295" t="str">
        <f t="shared" si="34"/>
        <v/>
      </c>
      <c r="W99" s="295" t="str">
        <f t="shared" si="34"/>
        <v/>
      </c>
      <c r="DA99" s="94"/>
    </row>
    <row r="100" spans="1:105" ht="12" customHeight="1" x14ac:dyDescent="0.3">
      <c r="A100" s="99" t="s">
        <v>81</v>
      </c>
      <c r="B100" s="295" t="str">
        <f t="shared" ref="B100:W100" si="35">IF(B$67=0,"",B$77/B$67)</f>
        <v/>
      </c>
      <c r="C100" s="295" t="str">
        <f t="shared" si="35"/>
        <v/>
      </c>
      <c r="D100" s="295" t="str">
        <f t="shared" si="35"/>
        <v/>
      </c>
      <c r="E100" s="295" t="str">
        <f t="shared" si="35"/>
        <v/>
      </c>
      <c r="F100" s="295" t="str">
        <f t="shared" si="35"/>
        <v/>
      </c>
      <c r="G100" s="295" t="str">
        <f t="shared" si="35"/>
        <v/>
      </c>
      <c r="H100" s="295" t="str">
        <f t="shared" si="35"/>
        <v/>
      </c>
      <c r="I100" s="295" t="str">
        <f t="shared" si="35"/>
        <v/>
      </c>
      <c r="J100" s="295" t="str">
        <f t="shared" si="35"/>
        <v/>
      </c>
      <c r="K100" s="295" t="str">
        <f t="shared" si="35"/>
        <v/>
      </c>
      <c r="L100" s="295" t="str">
        <f t="shared" si="35"/>
        <v/>
      </c>
      <c r="M100" s="295" t="str">
        <f t="shared" si="35"/>
        <v/>
      </c>
      <c r="N100" s="295" t="str">
        <f t="shared" si="35"/>
        <v/>
      </c>
      <c r="O100" s="295" t="str">
        <f t="shared" si="35"/>
        <v/>
      </c>
      <c r="P100" s="295" t="str">
        <f t="shared" si="35"/>
        <v/>
      </c>
      <c r="Q100" s="295" t="str">
        <f t="shared" si="35"/>
        <v/>
      </c>
      <c r="R100" s="295" t="str">
        <f t="shared" si="35"/>
        <v/>
      </c>
      <c r="S100" s="295" t="str">
        <f t="shared" si="35"/>
        <v/>
      </c>
      <c r="T100" s="295" t="str">
        <f t="shared" si="35"/>
        <v/>
      </c>
      <c r="U100" s="295" t="str">
        <f t="shared" si="35"/>
        <v/>
      </c>
      <c r="V100" s="295" t="str">
        <f t="shared" si="35"/>
        <v/>
      </c>
      <c r="W100" s="295" t="str">
        <f t="shared" si="35"/>
        <v/>
      </c>
      <c r="DA100" s="94"/>
    </row>
    <row r="101" spans="1:105" ht="12" customHeight="1" x14ac:dyDescent="0.3">
      <c r="A101" s="49" t="s">
        <v>45</v>
      </c>
      <c r="B101" s="258" t="str">
        <f t="shared" ref="B101:W101" si="36">IF(B$68=0,"",B$78/B$68)</f>
        <v/>
      </c>
      <c r="C101" s="258" t="str">
        <f t="shared" si="36"/>
        <v/>
      </c>
      <c r="D101" s="258" t="str">
        <f t="shared" si="36"/>
        <v/>
      </c>
      <c r="E101" s="258" t="str">
        <f t="shared" si="36"/>
        <v/>
      </c>
      <c r="F101" s="258" t="str">
        <f t="shared" si="36"/>
        <v/>
      </c>
      <c r="G101" s="258" t="str">
        <f t="shared" si="36"/>
        <v/>
      </c>
      <c r="H101" s="258" t="str">
        <f t="shared" si="36"/>
        <v/>
      </c>
      <c r="I101" s="258" t="str">
        <f t="shared" si="36"/>
        <v/>
      </c>
      <c r="J101" s="258" t="str">
        <f t="shared" si="36"/>
        <v/>
      </c>
      <c r="K101" s="258" t="str">
        <f t="shared" si="36"/>
        <v/>
      </c>
      <c r="L101" s="258" t="str">
        <f t="shared" si="36"/>
        <v/>
      </c>
      <c r="M101" s="258" t="str">
        <f t="shared" si="36"/>
        <v/>
      </c>
      <c r="N101" s="258" t="str">
        <f t="shared" si="36"/>
        <v/>
      </c>
      <c r="O101" s="258" t="str">
        <f t="shared" si="36"/>
        <v/>
      </c>
      <c r="P101" s="258" t="str">
        <f t="shared" si="36"/>
        <v/>
      </c>
      <c r="Q101" s="258" t="str">
        <f t="shared" si="36"/>
        <v/>
      </c>
      <c r="R101" s="258" t="str">
        <f t="shared" si="36"/>
        <v/>
      </c>
      <c r="S101" s="258" t="str">
        <f t="shared" si="36"/>
        <v/>
      </c>
      <c r="T101" s="258" t="str">
        <f t="shared" si="36"/>
        <v/>
      </c>
      <c r="U101" s="258" t="str">
        <f t="shared" si="36"/>
        <v/>
      </c>
      <c r="V101" s="258" t="str">
        <f t="shared" si="36"/>
        <v/>
      </c>
      <c r="W101" s="258" t="str">
        <f t="shared" si="36"/>
        <v/>
      </c>
      <c r="DA101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5:W5 B12:W12 B19:W19 C25:W25" formulaRange="1"/>
    <ignoredError sqref="C31:W31 B37:W37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28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Non-ferrous metals / final energy consumption"</f>
        <v>DK: Non-ferrous metals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</row>
    <row r="3" spans="1:105" ht="15" customHeight="1" x14ac:dyDescent="0.3">
      <c r="A3" s="32" t="s">
        <v>153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3">
      <c r="A4" s="58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</row>
    <row r="5" spans="1:105" ht="15" customHeight="1" x14ac:dyDescent="0.3">
      <c r="A5" s="34" t="s">
        <v>43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476</v>
      </c>
    </row>
    <row r="6" spans="1:105" ht="12" customHeight="1" x14ac:dyDescent="0.3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477</v>
      </c>
    </row>
    <row r="7" spans="1:105" ht="12" customHeight="1" x14ac:dyDescent="0.3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478</v>
      </c>
    </row>
    <row r="8" spans="1:105" ht="12" customHeight="1" x14ac:dyDescent="0.3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479</v>
      </c>
    </row>
    <row r="9" spans="1:105" ht="12" customHeight="1" x14ac:dyDescent="0.3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480</v>
      </c>
    </row>
    <row r="10" spans="1:105" ht="12" customHeight="1" x14ac:dyDescent="0.3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481</v>
      </c>
    </row>
    <row r="11" spans="1:105" ht="12" customHeight="1" x14ac:dyDescent="0.3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482</v>
      </c>
    </row>
    <row r="12" spans="1:105" ht="12" customHeight="1" x14ac:dyDescent="0.3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483</v>
      </c>
    </row>
    <row r="13" spans="1:105" ht="12" customHeight="1" x14ac:dyDescent="0.3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484</v>
      </c>
    </row>
    <row r="14" spans="1:105" ht="12" customHeight="1" x14ac:dyDescent="0.3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485</v>
      </c>
    </row>
    <row r="15" spans="1:105" ht="12" customHeight="1" x14ac:dyDescent="0.3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486</v>
      </c>
    </row>
    <row r="16" spans="1:105" ht="12" customHeight="1" x14ac:dyDescent="0.3">
      <c r="A16" s="57" t="s">
        <v>487</v>
      </c>
      <c r="B16" s="296">
        <v>0</v>
      </c>
      <c r="C16" s="296">
        <v>0</v>
      </c>
      <c r="D16" s="296">
        <v>0</v>
      </c>
      <c r="E16" s="296">
        <v>0</v>
      </c>
      <c r="F16" s="296">
        <v>0</v>
      </c>
      <c r="G16" s="296">
        <v>0</v>
      </c>
      <c r="H16" s="296">
        <v>0</v>
      </c>
      <c r="I16" s="296">
        <v>0</v>
      </c>
      <c r="J16" s="296">
        <v>0</v>
      </c>
      <c r="K16" s="296">
        <v>0</v>
      </c>
      <c r="L16" s="296">
        <v>0</v>
      </c>
      <c r="M16" s="296">
        <v>0</v>
      </c>
      <c r="N16" s="296">
        <v>0</v>
      </c>
      <c r="O16" s="296">
        <v>0</v>
      </c>
      <c r="P16" s="296">
        <v>0</v>
      </c>
      <c r="Q16" s="296">
        <v>0</v>
      </c>
      <c r="R16" s="296">
        <v>0</v>
      </c>
      <c r="S16" s="296">
        <v>0</v>
      </c>
      <c r="T16" s="296">
        <v>0</v>
      </c>
      <c r="U16" s="296">
        <v>0</v>
      </c>
      <c r="V16" s="296">
        <v>0</v>
      </c>
      <c r="W16" s="296">
        <v>0</v>
      </c>
      <c r="DA16" s="70" t="s">
        <v>488</v>
      </c>
    </row>
    <row r="17" spans="1:105" ht="12" customHeight="1" x14ac:dyDescent="0.3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489</v>
      </c>
    </row>
    <row r="18" spans="1:105" ht="12" customHeight="1" x14ac:dyDescent="0.3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490</v>
      </c>
    </row>
    <row r="19" spans="1:105" ht="12" customHeight="1" x14ac:dyDescent="0.3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491</v>
      </c>
    </row>
    <row r="20" spans="1:105" ht="12" customHeight="1" x14ac:dyDescent="0.3">
      <c r="A20" s="46" t="s">
        <v>160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492</v>
      </c>
    </row>
    <row r="21" spans="1:105" ht="12" customHeight="1" x14ac:dyDescent="0.3">
      <c r="A21" s="46" t="s">
        <v>70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493</v>
      </c>
    </row>
    <row r="22" spans="1:105" ht="12" customHeight="1" x14ac:dyDescent="0.3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494</v>
      </c>
    </row>
    <row r="23" spans="1:105" ht="12" customHeight="1" x14ac:dyDescent="0.3">
      <c r="A23" s="46" t="s">
        <v>162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 t="s">
        <v>495</v>
      </c>
    </row>
    <row r="24" spans="1:105" ht="12" customHeight="1" x14ac:dyDescent="0.3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496</v>
      </c>
    </row>
    <row r="25" spans="1:105" ht="12" customHeight="1" x14ac:dyDescent="0.3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497</v>
      </c>
    </row>
    <row r="26" spans="1:105" ht="12" customHeight="1" x14ac:dyDescent="0.3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498</v>
      </c>
    </row>
    <row r="27" spans="1:105" ht="12" customHeight="1" x14ac:dyDescent="0.3">
      <c r="A27" s="57" t="s">
        <v>499</v>
      </c>
      <c r="B27" s="263">
        <v>0</v>
      </c>
      <c r="C27" s="263">
        <v>0</v>
      </c>
      <c r="D27" s="263">
        <v>0</v>
      </c>
      <c r="E27" s="263">
        <v>0</v>
      </c>
      <c r="F27" s="263">
        <v>0</v>
      </c>
      <c r="G27" s="263">
        <v>0</v>
      </c>
      <c r="H27" s="263">
        <v>0</v>
      </c>
      <c r="I27" s="263">
        <v>0</v>
      </c>
      <c r="J27" s="263">
        <v>0</v>
      </c>
      <c r="K27" s="263">
        <v>0</v>
      </c>
      <c r="L27" s="263">
        <v>0</v>
      </c>
      <c r="M27" s="263">
        <v>0</v>
      </c>
      <c r="N27" s="263">
        <v>0</v>
      </c>
      <c r="O27" s="263">
        <v>0</v>
      </c>
      <c r="P27" s="263">
        <v>0</v>
      </c>
      <c r="Q27" s="263">
        <v>0</v>
      </c>
      <c r="R27" s="263">
        <v>0</v>
      </c>
      <c r="S27" s="263">
        <v>0</v>
      </c>
      <c r="T27" s="263">
        <v>0</v>
      </c>
      <c r="U27" s="263">
        <v>0</v>
      </c>
      <c r="V27" s="263">
        <v>0</v>
      </c>
      <c r="W27" s="263">
        <v>0</v>
      </c>
      <c r="DA27" s="70" t="s">
        <v>500</v>
      </c>
    </row>
    <row r="28" spans="1:105" ht="12" customHeight="1" x14ac:dyDescent="0.3">
      <c r="A28" s="18" t="s">
        <v>33</v>
      </c>
      <c r="B28" s="297">
        <v>0</v>
      </c>
      <c r="C28" s="297">
        <v>0</v>
      </c>
      <c r="D28" s="297">
        <v>0</v>
      </c>
      <c r="E28" s="297">
        <v>0</v>
      </c>
      <c r="F28" s="297">
        <v>0</v>
      </c>
      <c r="G28" s="297">
        <v>0</v>
      </c>
      <c r="H28" s="297">
        <v>0</v>
      </c>
      <c r="I28" s="297">
        <v>0</v>
      </c>
      <c r="J28" s="297">
        <v>0</v>
      </c>
      <c r="K28" s="297">
        <v>0</v>
      </c>
      <c r="L28" s="297">
        <v>0</v>
      </c>
      <c r="M28" s="297">
        <v>0</v>
      </c>
      <c r="N28" s="297">
        <v>0</v>
      </c>
      <c r="O28" s="297">
        <v>0</v>
      </c>
      <c r="P28" s="297">
        <v>0</v>
      </c>
      <c r="Q28" s="297">
        <v>0</v>
      </c>
      <c r="R28" s="297">
        <v>0</v>
      </c>
      <c r="S28" s="297">
        <v>0</v>
      </c>
      <c r="T28" s="297">
        <v>0</v>
      </c>
      <c r="U28" s="297">
        <v>0</v>
      </c>
      <c r="V28" s="297">
        <v>0</v>
      </c>
      <c r="W28" s="297">
        <v>0</v>
      </c>
      <c r="DA28" s="122" t="s">
        <v>501</v>
      </c>
    </row>
    <row r="29" spans="1:105" ht="12" customHeight="1" x14ac:dyDescent="0.3">
      <c r="A29" s="18" t="s">
        <v>160</v>
      </c>
      <c r="B29" s="297">
        <v>0</v>
      </c>
      <c r="C29" s="297">
        <v>0</v>
      </c>
      <c r="D29" s="297">
        <v>0</v>
      </c>
      <c r="E29" s="297">
        <v>0</v>
      </c>
      <c r="F29" s="297">
        <v>0</v>
      </c>
      <c r="G29" s="297">
        <v>0</v>
      </c>
      <c r="H29" s="297">
        <v>0</v>
      </c>
      <c r="I29" s="297">
        <v>0</v>
      </c>
      <c r="J29" s="297">
        <v>0</v>
      </c>
      <c r="K29" s="297">
        <v>0</v>
      </c>
      <c r="L29" s="297">
        <v>0</v>
      </c>
      <c r="M29" s="297">
        <v>0</v>
      </c>
      <c r="N29" s="297">
        <v>0</v>
      </c>
      <c r="O29" s="297">
        <v>0</v>
      </c>
      <c r="P29" s="297">
        <v>0</v>
      </c>
      <c r="Q29" s="297">
        <v>0</v>
      </c>
      <c r="R29" s="297">
        <v>0</v>
      </c>
      <c r="S29" s="297">
        <v>0</v>
      </c>
      <c r="T29" s="297">
        <v>0</v>
      </c>
      <c r="U29" s="297">
        <v>0</v>
      </c>
      <c r="V29" s="297">
        <v>0</v>
      </c>
      <c r="W29" s="297">
        <v>0</v>
      </c>
      <c r="DA29" s="122" t="s">
        <v>502</v>
      </c>
    </row>
    <row r="30" spans="1:105" ht="12" customHeight="1" x14ac:dyDescent="0.3">
      <c r="A30" s="18" t="s">
        <v>70</v>
      </c>
      <c r="B30" s="297">
        <v>0</v>
      </c>
      <c r="C30" s="297">
        <v>0</v>
      </c>
      <c r="D30" s="297">
        <v>0</v>
      </c>
      <c r="E30" s="297">
        <v>0</v>
      </c>
      <c r="F30" s="297">
        <v>0</v>
      </c>
      <c r="G30" s="297">
        <v>0</v>
      </c>
      <c r="H30" s="297">
        <v>0</v>
      </c>
      <c r="I30" s="297">
        <v>0</v>
      </c>
      <c r="J30" s="297">
        <v>0</v>
      </c>
      <c r="K30" s="297">
        <v>0</v>
      </c>
      <c r="L30" s="297">
        <v>0</v>
      </c>
      <c r="M30" s="297">
        <v>0</v>
      </c>
      <c r="N30" s="297">
        <v>0</v>
      </c>
      <c r="O30" s="297">
        <v>0</v>
      </c>
      <c r="P30" s="297">
        <v>0</v>
      </c>
      <c r="Q30" s="297">
        <v>0</v>
      </c>
      <c r="R30" s="297">
        <v>0</v>
      </c>
      <c r="S30" s="297">
        <v>0</v>
      </c>
      <c r="T30" s="297">
        <v>0</v>
      </c>
      <c r="U30" s="297">
        <v>0</v>
      </c>
      <c r="V30" s="297">
        <v>0</v>
      </c>
      <c r="W30" s="297">
        <v>0</v>
      </c>
      <c r="DA30" s="122" t="s">
        <v>503</v>
      </c>
    </row>
    <row r="31" spans="1:105" ht="12" customHeight="1" x14ac:dyDescent="0.3">
      <c r="A31" s="18" t="s">
        <v>162</v>
      </c>
      <c r="B31" s="297">
        <v>0</v>
      </c>
      <c r="C31" s="297">
        <v>0</v>
      </c>
      <c r="D31" s="297">
        <v>0</v>
      </c>
      <c r="E31" s="297">
        <v>0</v>
      </c>
      <c r="F31" s="297">
        <v>0</v>
      </c>
      <c r="G31" s="297">
        <v>0</v>
      </c>
      <c r="H31" s="297">
        <v>0</v>
      </c>
      <c r="I31" s="297">
        <v>0</v>
      </c>
      <c r="J31" s="297">
        <v>0</v>
      </c>
      <c r="K31" s="297">
        <v>0</v>
      </c>
      <c r="L31" s="297">
        <v>0</v>
      </c>
      <c r="M31" s="297">
        <v>0</v>
      </c>
      <c r="N31" s="297">
        <v>0</v>
      </c>
      <c r="O31" s="297">
        <v>0</v>
      </c>
      <c r="P31" s="297">
        <v>0</v>
      </c>
      <c r="Q31" s="297">
        <v>0</v>
      </c>
      <c r="R31" s="297">
        <v>0</v>
      </c>
      <c r="S31" s="297">
        <v>0</v>
      </c>
      <c r="T31" s="297">
        <v>0</v>
      </c>
      <c r="U31" s="297">
        <v>0</v>
      </c>
      <c r="V31" s="297">
        <v>0</v>
      </c>
      <c r="W31" s="297">
        <v>0</v>
      </c>
      <c r="DA31" s="122" t="s">
        <v>504</v>
      </c>
    </row>
    <row r="32" spans="1:105" ht="12" customHeight="1" x14ac:dyDescent="0.3">
      <c r="A32" s="47" t="s">
        <v>38</v>
      </c>
      <c r="B32" s="298">
        <v>0</v>
      </c>
      <c r="C32" s="298">
        <v>0</v>
      </c>
      <c r="D32" s="298">
        <v>0</v>
      </c>
      <c r="E32" s="298">
        <v>0</v>
      </c>
      <c r="F32" s="298">
        <v>0</v>
      </c>
      <c r="G32" s="298">
        <v>0</v>
      </c>
      <c r="H32" s="298">
        <v>0</v>
      </c>
      <c r="I32" s="298">
        <v>0</v>
      </c>
      <c r="J32" s="298">
        <v>0</v>
      </c>
      <c r="K32" s="298">
        <v>0</v>
      </c>
      <c r="L32" s="298">
        <v>0</v>
      </c>
      <c r="M32" s="298">
        <v>0</v>
      </c>
      <c r="N32" s="298">
        <v>0</v>
      </c>
      <c r="O32" s="298">
        <v>0</v>
      </c>
      <c r="P32" s="298">
        <v>0</v>
      </c>
      <c r="Q32" s="298">
        <v>0</v>
      </c>
      <c r="R32" s="298">
        <v>0</v>
      </c>
      <c r="S32" s="298">
        <v>0</v>
      </c>
      <c r="T32" s="298">
        <v>0</v>
      </c>
      <c r="U32" s="298">
        <v>0</v>
      </c>
      <c r="V32" s="298">
        <v>0</v>
      </c>
      <c r="W32" s="298">
        <v>0</v>
      </c>
      <c r="DA32" s="123" t="s">
        <v>505</v>
      </c>
    </row>
    <row r="33" spans="1:105" ht="12" customHeight="1" x14ac:dyDescent="0.3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DA33" s="124"/>
    </row>
    <row r="34" spans="1:105" ht="15" customHeight="1" x14ac:dyDescent="0.3">
      <c r="A34" s="34" t="s">
        <v>44</v>
      </c>
      <c r="B34" s="225">
        <v>0</v>
      </c>
      <c r="C34" s="225">
        <v>0</v>
      </c>
      <c r="D34" s="225">
        <v>0</v>
      </c>
      <c r="E34" s="225">
        <v>0</v>
      </c>
      <c r="F34" s="225">
        <v>0</v>
      </c>
      <c r="G34" s="225">
        <v>0</v>
      </c>
      <c r="H34" s="225">
        <v>0</v>
      </c>
      <c r="I34" s="225">
        <v>0</v>
      </c>
      <c r="J34" s="225">
        <v>0</v>
      </c>
      <c r="K34" s="225">
        <v>0</v>
      </c>
      <c r="L34" s="225">
        <v>0</v>
      </c>
      <c r="M34" s="225">
        <v>0</v>
      </c>
      <c r="N34" s="225">
        <v>0</v>
      </c>
      <c r="O34" s="225">
        <v>0</v>
      </c>
      <c r="P34" s="225">
        <v>0</v>
      </c>
      <c r="Q34" s="225">
        <v>0</v>
      </c>
      <c r="R34" s="225">
        <v>0</v>
      </c>
      <c r="S34" s="225">
        <v>0</v>
      </c>
      <c r="T34" s="225">
        <v>0</v>
      </c>
      <c r="U34" s="225">
        <v>0</v>
      </c>
      <c r="V34" s="225">
        <v>0</v>
      </c>
      <c r="W34" s="225">
        <v>0</v>
      </c>
      <c r="DA34" s="89" t="s">
        <v>506</v>
      </c>
    </row>
    <row r="35" spans="1:105" ht="12" customHeight="1" x14ac:dyDescent="0.3">
      <c r="A35" s="55" t="s">
        <v>92</v>
      </c>
      <c r="B35" s="261">
        <v>0</v>
      </c>
      <c r="C35" s="261">
        <v>0</v>
      </c>
      <c r="D35" s="261">
        <v>0</v>
      </c>
      <c r="E35" s="261">
        <v>0</v>
      </c>
      <c r="F35" s="261">
        <v>0</v>
      </c>
      <c r="G35" s="261">
        <v>0</v>
      </c>
      <c r="H35" s="261">
        <v>0</v>
      </c>
      <c r="I35" s="261">
        <v>0</v>
      </c>
      <c r="J35" s="261">
        <v>0</v>
      </c>
      <c r="K35" s="261">
        <v>0</v>
      </c>
      <c r="L35" s="261">
        <v>0</v>
      </c>
      <c r="M35" s="261">
        <v>0</v>
      </c>
      <c r="N35" s="261">
        <v>0</v>
      </c>
      <c r="O35" s="261">
        <v>0</v>
      </c>
      <c r="P35" s="261">
        <v>0</v>
      </c>
      <c r="Q35" s="261">
        <v>0</v>
      </c>
      <c r="R35" s="261">
        <v>0</v>
      </c>
      <c r="S35" s="261">
        <v>0</v>
      </c>
      <c r="T35" s="261">
        <v>0</v>
      </c>
      <c r="U35" s="261">
        <v>0</v>
      </c>
      <c r="V35" s="261">
        <v>0</v>
      </c>
      <c r="W35" s="261">
        <v>0</v>
      </c>
      <c r="DA35" s="67" t="s">
        <v>507</v>
      </c>
    </row>
    <row r="36" spans="1:105" ht="12" customHeight="1" x14ac:dyDescent="0.3">
      <c r="A36" s="202" t="s">
        <v>93</v>
      </c>
      <c r="B36" s="226">
        <v>0</v>
      </c>
      <c r="C36" s="226">
        <v>0</v>
      </c>
      <c r="D36" s="226">
        <v>0</v>
      </c>
      <c r="E36" s="226">
        <v>0</v>
      </c>
      <c r="F36" s="226">
        <v>0</v>
      </c>
      <c r="G36" s="226">
        <v>0</v>
      </c>
      <c r="H36" s="226">
        <v>0</v>
      </c>
      <c r="I36" s="226">
        <v>0</v>
      </c>
      <c r="J36" s="226">
        <v>0</v>
      </c>
      <c r="K36" s="226">
        <v>0</v>
      </c>
      <c r="L36" s="226">
        <v>0</v>
      </c>
      <c r="M36" s="226">
        <v>0</v>
      </c>
      <c r="N36" s="226">
        <v>0</v>
      </c>
      <c r="O36" s="226">
        <v>0</v>
      </c>
      <c r="P36" s="226">
        <v>0</v>
      </c>
      <c r="Q36" s="226">
        <v>0</v>
      </c>
      <c r="R36" s="226">
        <v>0</v>
      </c>
      <c r="S36" s="226">
        <v>0</v>
      </c>
      <c r="T36" s="226">
        <v>0</v>
      </c>
      <c r="U36" s="226">
        <v>0</v>
      </c>
      <c r="V36" s="226">
        <v>0</v>
      </c>
      <c r="W36" s="226">
        <v>0</v>
      </c>
      <c r="DA36" s="174" t="s">
        <v>508</v>
      </c>
    </row>
    <row r="37" spans="1:105" ht="12" customHeight="1" x14ac:dyDescent="0.3">
      <c r="A37" s="202" t="s">
        <v>94</v>
      </c>
      <c r="B37" s="226">
        <v>0</v>
      </c>
      <c r="C37" s="226">
        <v>0</v>
      </c>
      <c r="D37" s="226">
        <v>0</v>
      </c>
      <c r="E37" s="226">
        <v>0</v>
      </c>
      <c r="F37" s="226">
        <v>0</v>
      </c>
      <c r="G37" s="226">
        <v>0</v>
      </c>
      <c r="H37" s="226">
        <v>0</v>
      </c>
      <c r="I37" s="226">
        <v>0</v>
      </c>
      <c r="J37" s="226">
        <v>0</v>
      </c>
      <c r="K37" s="226">
        <v>0</v>
      </c>
      <c r="L37" s="226">
        <v>0</v>
      </c>
      <c r="M37" s="226">
        <v>0</v>
      </c>
      <c r="N37" s="226">
        <v>0</v>
      </c>
      <c r="O37" s="226">
        <v>0</v>
      </c>
      <c r="P37" s="226">
        <v>0</v>
      </c>
      <c r="Q37" s="226">
        <v>0</v>
      </c>
      <c r="R37" s="226">
        <v>0</v>
      </c>
      <c r="S37" s="226">
        <v>0</v>
      </c>
      <c r="T37" s="226">
        <v>0</v>
      </c>
      <c r="U37" s="226">
        <v>0</v>
      </c>
      <c r="V37" s="226">
        <v>0</v>
      </c>
      <c r="W37" s="226">
        <v>0</v>
      </c>
      <c r="DA37" s="174" t="s">
        <v>509</v>
      </c>
    </row>
    <row r="38" spans="1:105" ht="12" customHeight="1" x14ac:dyDescent="0.3">
      <c r="A38" s="202" t="s">
        <v>95</v>
      </c>
      <c r="B38" s="226">
        <v>0</v>
      </c>
      <c r="C38" s="226">
        <v>0</v>
      </c>
      <c r="D38" s="226">
        <v>0</v>
      </c>
      <c r="E38" s="226">
        <v>0</v>
      </c>
      <c r="F38" s="226">
        <v>0</v>
      </c>
      <c r="G38" s="226">
        <v>0</v>
      </c>
      <c r="H38" s="226">
        <v>0</v>
      </c>
      <c r="I38" s="226">
        <v>0</v>
      </c>
      <c r="J38" s="226">
        <v>0</v>
      </c>
      <c r="K38" s="226">
        <v>0</v>
      </c>
      <c r="L38" s="226">
        <v>0</v>
      </c>
      <c r="M38" s="226">
        <v>0</v>
      </c>
      <c r="N38" s="226">
        <v>0</v>
      </c>
      <c r="O38" s="226">
        <v>0</v>
      </c>
      <c r="P38" s="226">
        <v>0</v>
      </c>
      <c r="Q38" s="226">
        <v>0</v>
      </c>
      <c r="R38" s="226">
        <v>0</v>
      </c>
      <c r="S38" s="226">
        <v>0</v>
      </c>
      <c r="T38" s="226">
        <v>0</v>
      </c>
      <c r="U38" s="226">
        <v>0</v>
      </c>
      <c r="V38" s="226">
        <v>0</v>
      </c>
      <c r="W38" s="226">
        <v>0</v>
      </c>
      <c r="DA38" s="174" t="s">
        <v>510</v>
      </c>
    </row>
    <row r="39" spans="1:105" ht="12" customHeight="1" x14ac:dyDescent="0.3">
      <c r="A39" s="56" t="s">
        <v>96</v>
      </c>
      <c r="B39" s="262">
        <v>0</v>
      </c>
      <c r="C39" s="262">
        <v>0</v>
      </c>
      <c r="D39" s="262">
        <v>0</v>
      </c>
      <c r="E39" s="262">
        <v>0</v>
      </c>
      <c r="F39" s="262">
        <v>0</v>
      </c>
      <c r="G39" s="262">
        <v>0</v>
      </c>
      <c r="H39" s="262">
        <v>0</v>
      </c>
      <c r="I39" s="262">
        <v>0</v>
      </c>
      <c r="J39" s="262">
        <v>0</v>
      </c>
      <c r="K39" s="262">
        <v>0</v>
      </c>
      <c r="L39" s="262">
        <v>0</v>
      </c>
      <c r="M39" s="262">
        <v>0</v>
      </c>
      <c r="N39" s="262">
        <v>0</v>
      </c>
      <c r="O39" s="262">
        <v>0</v>
      </c>
      <c r="P39" s="262">
        <v>0</v>
      </c>
      <c r="Q39" s="262">
        <v>0</v>
      </c>
      <c r="R39" s="262">
        <v>0</v>
      </c>
      <c r="S39" s="262">
        <v>0</v>
      </c>
      <c r="T39" s="262">
        <v>0</v>
      </c>
      <c r="U39" s="262">
        <v>0</v>
      </c>
      <c r="V39" s="262">
        <v>0</v>
      </c>
      <c r="W39" s="262">
        <v>0</v>
      </c>
      <c r="DA39" s="68" t="s">
        <v>511</v>
      </c>
    </row>
    <row r="40" spans="1:105" ht="12" customHeight="1" x14ac:dyDescent="0.3">
      <c r="A40" s="37" t="s">
        <v>160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512</v>
      </c>
    </row>
    <row r="41" spans="1:105" ht="12" customHeight="1" x14ac:dyDescent="0.3">
      <c r="A41" s="37" t="s">
        <v>162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513</v>
      </c>
    </row>
    <row r="42" spans="1:105" ht="12" customHeight="1" x14ac:dyDescent="0.3">
      <c r="A42" s="37" t="s">
        <v>97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0</v>
      </c>
      <c r="V42" s="228">
        <v>0</v>
      </c>
      <c r="W42" s="228">
        <v>0</v>
      </c>
      <c r="DA42" s="69" t="s">
        <v>514</v>
      </c>
    </row>
    <row r="43" spans="1:105" ht="12" customHeight="1" x14ac:dyDescent="0.3">
      <c r="A43" s="37" t="s">
        <v>78</v>
      </c>
      <c r="B43" s="228">
        <v>0</v>
      </c>
      <c r="C43" s="228">
        <v>0</v>
      </c>
      <c r="D43" s="228">
        <v>0</v>
      </c>
      <c r="E43" s="228">
        <v>0</v>
      </c>
      <c r="F43" s="228">
        <v>0</v>
      </c>
      <c r="G43" s="228">
        <v>0</v>
      </c>
      <c r="H43" s="228">
        <v>0</v>
      </c>
      <c r="I43" s="228">
        <v>0</v>
      </c>
      <c r="J43" s="228">
        <v>0</v>
      </c>
      <c r="K43" s="228">
        <v>0</v>
      </c>
      <c r="L43" s="228">
        <v>0</v>
      </c>
      <c r="M43" s="228">
        <v>0</v>
      </c>
      <c r="N43" s="228">
        <v>0</v>
      </c>
      <c r="O43" s="228">
        <v>0</v>
      </c>
      <c r="P43" s="228">
        <v>0</v>
      </c>
      <c r="Q43" s="228">
        <v>0</v>
      </c>
      <c r="R43" s="228">
        <v>0</v>
      </c>
      <c r="S43" s="228">
        <v>0</v>
      </c>
      <c r="T43" s="228">
        <v>0</v>
      </c>
      <c r="U43" s="228">
        <v>0</v>
      </c>
      <c r="V43" s="228">
        <v>0</v>
      </c>
      <c r="W43" s="228">
        <v>0</v>
      </c>
      <c r="DA43" s="69" t="s">
        <v>515</v>
      </c>
    </row>
    <row r="44" spans="1:105" ht="12" customHeight="1" x14ac:dyDescent="0.3">
      <c r="A44" s="37" t="s">
        <v>38</v>
      </c>
      <c r="B44" s="228">
        <v>0</v>
      </c>
      <c r="C44" s="228">
        <v>0</v>
      </c>
      <c r="D44" s="228">
        <v>0</v>
      </c>
      <c r="E44" s="228">
        <v>0</v>
      </c>
      <c r="F44" s="228">
        <v>0</v>
      </c>
      <c r="G44" s="228">
        <v>0</v>
      </c>
      <c r="H44" s="228">
        <v>0</v>
      </c>
      <c r="I44" s="228">
        <v>0</v>
      </c>
      <c r="J44" s="228">
        <v>0</v>
      </c>
      <c r="K44" s="228">
        <v>0</v>
      </c>
      <c r="L44" s="228">
        <v>0</v>
      </c>
      <c r="M44" s="228">
        <v>0</v>
      </c>
      <c r="N44" s="228">
        <v>0</v>
      </c>
      <c r="O44" s="228">
        <v>0</v>
      </c>
      <c r="P44" s="228">
        <v>0</v>
      </c>
      <c r="Q44" s="228">
        <v>0</v>
      </c>
      <c r="R44" s="228">
        <v>0</v>
      </c>
      <c r="S44" s="228">
        <v>0</v>
      </c>
      <c r="T44" s="228">
        <v>0</v>
      </c>
      <c r="U44" s="228">
        <v>0</v>
      </c>
      <c r="V44" s="228">
        <v>0</v>
      </c>
      <c r="W44" s="228">
        <v>0</v>
      </c>
      <c r="DA44" s="69" t="s">
        <v>516</v>
      </c>
    </row>
    <row r="45" spans="1:105" ht="12" customHeight="1" x14ac:dyDescent="0.3">
      <c r="A45" s="57" t="s">
        <v>517</v>
      </c>
      <c r="B45" s="263">
        <v>0</v>
      </c>
      <c r="C45" s="263">
        <v>0</v>
      </c>
      <c r="D45" s="263">
        <v>0</v>
      </c>
      <c r="E45" s="263">
        <v>0</v>
      </c>
      <c r="F45" s="263">
        <v>0</v>
      </c>
      <c r="G45" s="263">
        <v>0</v>
      </c>
      <c r="H45" s="263">
        <v>0</v>
      </c>
      <c r="I45" s="263">
        <v>0</v>
      </c>
      <c r="J45" s="263">
        <v>0</v>
      </c>
      <c r="K45" s="263">
        <v>0</v>
      </c>
      <c r="L45" s="263">
        <v>0</v>
      </c>
      <c r="M45" s="263">
        <v>0</v>
      </c>
      <c r="N45" s="263">
        <v>0</v>
      </c>
      <c r="O45" s="263">
        <v>0</v>
      </c>
      <c r="P45" s="263">
        <v>0</v>
      </c>
      <c r="Q45" s="263">
        <v>0</v>
      </c>
      <c r="R45" s="263">
        <v>0</v>
      </c>
      <c r="S45" s="263">
        <v>0</v>
      </c>
      <c r="T45" s="263">
        <v>0</v>
      </c>
      <c r="U45" s="263">
        <v>0</v>
      </c>
      <c r="V45" s="263">
        <v>0</v>
      </c>
      <c r="W45" s="263">
        <v>0</v>
      </c>
      <c r="DA45" s="70" t="s">
        <v>518</v>
      </c>
    </row>
    <row r="46" spans="1:105" ht="12" customHeight="1" x14ac:dyDescent="0.3">
      <c r="A46" s="57" t="s">
        <v>519</v>
      </c>
      <c r="B46" s="296">
        <v>0</v>
      </c>
      <c r="C46" s="296">
        <v>0</v>
      </c>
      <c r="D46" s="296">
        <v>0</v>
      </c>
      <c r="E46" s="296">
        <v>0</v>
      </c>
      <c r="F46" s="296">
        <v>0</v>
      </c>
      <c r="G46" s="296">
        <v>0</v>
      </c>
      <c r="H46" s="296">
        <v>0</v>
      </c>
      <c r="I46" s="296">
        <v>0</v>
      </c>
      <c r="J46" s="296">
        <v>0</v>
      </c>
      <c r="K46" s="296">
        <v>0</v>
      </c>
      <c r="L46" s="296">
        <v>0</v>
      </c>
      <c r="M46" s="296">
        <v>0</v>
      </c>
      <c r="N46" s="296">
        <v>0</v>
      </c>
      <c r="O46" s="296">
        <v>0</v>
      </c>
      <c r="P46" s="296">
        <v>0</v>
      </c>
      <c r="Q46" s="296">
        <v>0</v>
      </c>
      <c r="R46" s="296">
        <v>0</v>
      </c>
      <c r="S46" s="296">
        <v>0</v>
      </c>
      <c r="T46" s="296">
        <v>0</v>
      </c>
      <c r="U46" s="296">
        <v>0</v>
      </c>
      <c r="V46" s="296">
        <v>0</v>
      </c>
      <c r="W46" s="296">
        <v>0</v>
      </c>
      <c r="DA46" s="70" t="s">
        <v>520</v>
      </c>
    </row>
    <row r="47" spans="1:105" ht="12" customHeight="1" x14ac:dyDescent="0.3">
      <c r="A47" s="60" t="s">
        <v>521</v>
      </c>
      <c r="B47" s="264">
        <v>0</v>
      </c>
      <c r="C47" s="264">
        <v>0</v>
      </c>
      <c r="D47" s="264">
        <v>0</v>
      </c>
      <c r="E47" s="264">
        <v>0</v>
      </c>
      <c r="F47" s="264">
        <v>0</v>
      </c>
      <c r="G47" s="264">
        <v>0</v>
      </c>
      <c r="H47" s="264">
        <v>0</v>
      </c>
      <c r="I47" s="264">
        <v>0</v>
      </c>
      <c r="J47" s="264">
        <v>0</v>
      </c>
      <c r="K47" s="264">
        <v>0</v>
      </c>
      <c r="L47" s="264">
        <v>0</v>
      </c>
      <c r="M47" s="264">
        <v>0</v>
      </c>
      <c r="N47" s="264">
        <v>0</v>
      </c>
      <c r="O47" s="264">
        <v>0</v>
      </c>
      <c r="P47" s="264">
        <v>0</v>
      </c>
      <c r="Q47" s="264">
        <v>0</v>
      </c>
      <c r="R47" s="264">
        <v>0</v>
      </c>
      <c r="S47" s="264">
        <v>0</v>
      </c>
      <c r="T47" s="264">
        <v>0</v>
      </c>
      <c r="U47" s="264">
        <v>0</v>
      </c>
      <c r="V47" s="264">
        <v>0</v>
      </c>
      <c r="W47" s="264">
        <v>0</v>
      </c>
      <c r="DA47" s="72" t="s">
        <v>522</v>
      </c>
    </row>
    <row r="48" spans="1:105" ht="12" customHeight="1" x14ac:dyDescent="0.3">
      <c r="A48" s="59" t="s">
        <v>33</v>
      </c>
      <c r="B48" s="299">
        <v>0</v>
      </c>
      <c r="C48" s="299">
        <v>0</v>
      </c>
      <c r="D48" s="299">
        <v>0</v>
      </c>
      <c r="E48" s="299">
        <v>0</v>
      </c>
      <c r="F48" s="299">
        <v>0</v>
      </c>
      <c r="G48" s="299">
        <v>0</v>
      </c>
      <c r="H48" s="299">
        <v>0</v>
      </c>
      <c r="I48" s="299">
        <v>0</v>
      </c>
      <c r="J48" s="299">
        <v>0</v>
      </c>
      <c r="K48" s="299">
        <v>0</v>
      </c>
      <c r="L48" s="299">
        <v>0</v>
      </c>
      <c r="M48" s="299">
        <v>0</v>
      </c>
      <c r="N48" s="299">
        <v>0</v>
      </c>
      <c r="O48" s="299">
        <v>0</v>
      </c>
      <c r="P48" s="299">
        <v>0</v>
      </c>
      <c r="Q48" s="299">
        <v>0</v>
      </c>
      <c r="R48" s="299">
        <v>0</v>
      </c>
      <c r="S48" s="299">
        <v>0</v>
      </c>
      <c r="T48" s="299">
        <v>0</v>
      </c>
      <c r="U48" s="299">
        <v>0</v>
      </c>
      <c r="V48" s="299">
        <v>0</v>
      </c>
      <c r="W48" s="299">
        <v>0</v>
      </c>
      <c r="DA48" s="71" t="s">
        <v>523</v>
      </c>
    </row>
    <row r="49" spans="1:105" ht="12" customHeight="1" x14ac:dyDescent="0.3">
      <c r="A49" s="59" t="s">
        <v>160</v>
      </c>
      <c r="B49" s="299">
        <v>0</v>
      </c>
      <c r="C49" s="299">
        <v>0</v>
      </c>
      <c r="D49" s="299">
        <v>0</v>
      </c>
      <c r="E49" s="299">
        <v>0</v>
      </c>
      <c r="F49" s="299">
        <v>0</v>
      </c>
      <c r="G49" s="299">
        <v>0</v>
      </c>
      <c r="H49" s="299">
        <v>0</v>
      </c>
      <c r="I49" s="299">
        <v>0</v>
      </c>
      <c r="J49" s="299">
        <v>0</v>
      </c>
      <c r="K49" s="299">
        <v>0</v>
      </c>
      <c r="L49" s="299">
        <v>0</v>
      </c>
      <c r="M49" s="299">
        <v>0</v>
      </c>
      <c r="N49" s="299">
        <v>0</v>
      </c>
      <c r="O49" s="299">
        <v>0</v>
      </c>
      <c r="P49" s="299">
        <v>0</v>
      </c>
      <c r="Q49" s="299">
        <v>0</v>
      </c>
      <c r="R49" s="299">
        <v>0</v>
      </c>
      <c r="S49" s="299">
        <v>0</v>
      </c>
      <c r="T49" s="299">
        <v>0</v>
      </c>
      <c r="U49" s="299">
        <v>0</v>
      </c>
      <c r="V49" s="299">
        <v>0</v>
      </c>
      <c r="W49" s="299">
        <v>0</v>
      </c>
      <c r="DA49" s="71" t="s">
        <v>524</v>
      </c>
    </row>
    <row r="50" spans="1:105" ht="12" customHeight="1" x14ac:dyDescent="0.3">
      <c r="A50" s="59" t="s">
        <v>70</v>
      </c>
      <c r="B50" s="299">
        <v>0</v>
      </c>
      <c r="C50" s="299">
        <v>0</v>
      </c>
      <c r="D50" s="299">
        <v>0</v>
      </c>
      <c r="E50" s="299">
        <v>0</v>
      </c>
      <c r="F50" s="299">
        <v>0</v>
      </c>
      <c r="G50" s="299">
        <v>0</v>
      </c>
      <c r="H50" s="299">
        <v>0</v>
      </c>
      <c r="I50" s="299">
        <v>0</v>
      </c>
      <c r="J50" s="299">
        <v>0</v>
      </c>
      <c r="K50" s="299">
        <v>0</v>
      </c>
      <c r="L50" s="299">
        <v>0</v>
      </c>
      <c r="M50" s="299">
        <v>0</v>
      </c>
      <c r="N50" s="299">
        <v>0</v>
      </c>
      <c r="O50" s="299">
        <v>0</v>
      </c>
      <c r="P50" s="299">
        <v>0</v>
      </c>
      <c r="Q50" s="299">
        <v>0</v>
      </c>
      <c r="R50" s="299">
        <v>0</v>
      </c>
      <c r="S50" s="299">
        <v>0</v>
      </c>
      <c r="T50" s="299">
        <v>0</v>
      </c>
      <c r="U50" s="299">
        <v>0</v>
      </c>
      <c r="V50" s="299">
        <v>0</v>
      </c>
      <c r="W50" s="299">
        <v>0</v>
      </c>
      <c r="DA50" s="71" t="s">
        <v>525</v>
      </c>
    </row>
    <row r="51" spans="1:105" ht="12" customHeight="1" x14ac:dyDescent="0.3">
      <c r="A51" s="59" t="s">
        <v>162</v>
      </c>
      <c r="B51" s="299">
        <v>0</v>
      </c>
      <c r="C51" s="299">
        <v>0</v>
      </c>
      <c r="D51" s="299">
        <v>0</v>
      </c>
      <c r="E51" s="299">
        <v>0</v>
      </c>
      <c r="F51" s="299">
        <v>0</v>
      </c>
      <c r="G51" s="299">
        <v>0</v>
      </c>
      <c r="H51" s="299">
        <v>0</v>
      </c>
      <c r="I51" s="299">
        <v>0</v>
      </c>
      <c r="J51" s="299">
        <v>0</v>
      </c>
      <c r="K51" s="299">
        <v>0</v>
      </c>
      <c r="L51" s="299">
        <v>0</v>
      </c>
      <c r="M51" s="299">
        <v>0</v>
      </c>
      <c r="N51" s="299">
        <v>0</v>
      </c>
      <c r="O51" s="299">
        <v>0</v>
      </c>
      <c r="P51" s="299">
        <v>0</v>
      </c>
      <c r="Q51" s="299">
        <v>0</v>
      </c>
      <c r="R51" s="299">
        <v>0</v>
      </c>
      <c r="S51" s="299">
        <v>0</v>
      </c>
      <c r="T51" s="299">
        <v>0</v>
      </c>
      <c r="U51" s="299">
        <v>0</v>
      </c>
      <c r="V51" s="299">
        <v>0</v>
      </c>
      <c r="W51" s="299">
        <v>0</v>
      </c>
      <c r="DA51" s="71" t="s">
        <v>526</v>
      </c>
    </row>
    <row r="52" spans="1:105" ht="12" customHeight="1" x14ac:dyDescent="0.3">
      <c r="A52" s="60" t="s">
        <v>527</v>
      </c>
      <c r="B52" s="264">
        <v>0</v>
      </c>
      <c r="C52" s="264">
        <v>0</v>
      </c>
      <c r="D52" s="264">
        <v>0</v>
      </c>
      <c r="E52" s="264">
        <v>0</v>
      </c>
      <c r="F52" s="264">
        <v>0</v>
      </c>
      <c r="G52" s="264">
        <v>0</v>
      </c>
      <c r="H52" s="264">
        <v>0</v>
      </c>
      <c r="I52" s="264">
        <v>0</v>
      </c>
      <c r="J52" s="264">
        <v>0</v>
      </c>
      <c r="K52" s="264">
        <v>0</v>
      </c>
      <c r="L52" s="264">
        <v>0</v>
      </c>
      <c r="M52" s="264">
        <v>0</v>
      </c>
      <c r="N52" s="264">
        <v>0</v>
      </c>
      <c r="O52" s="264">
        <v>0</v>
      </c>
      <c r="P52" s="264">
        <v>0</v>
      </c>
      <c r="Q52" s="264">
        <v>0</v>
      </c>
      <c r="R52" s="264">
        <v>0</v>
      </c>
      <c r="S52" s="264">
        <v>0</v>
      </c>
      <c r="T52" s="264">
        <v>0</v>
      </c>
      <c r="U52" s="264">
        <v>0</v>
      </c>
      <c r="V52" s="264">
        <v>0</v>
      </c>
      <c r="W52" s="264">
        <v>0</v>
      </c>
      <c r="DA52" s="72" t="s">
        <v>528</v>
      </c>
    </row>
    <row r="53" spans="1:105" ht="12" customHeight="1" x14ac:dyDescent="0.3">
      <c r="A53" s="57" t="s">
        <v>529</v>
      </c>
      <c r="B53" s="296">
        <f t="shared" ref="B53:W53" si="0">B54+B58+B69</f>
        <v>0</v>
      </c>
      <c r="C53" s="296">
        <f t="shared" si="0"/>
        <v>0</v>
      </c>
      <c r="D53" s="296">
        <f t="shared" si="0"/>
        <v>0</v>
      </c>
      <c r="E53" s="296">
        <f t="shared" si="0"/>
        <v>0</v>
      </c>
      <c r="F53" s="296">
        <f t="shared" si="0"/>
        <v>0</v>
      </c>
      <c r="G53" s="296">
        <f t="shared" si="0"/>
        <v>0</v>
      </c>
      <c r="H53" s="296">
        <f t="shared" si="0"/>
        <v>0</v>
      </c>
      <c r="I53" s="296">
        <f t="shared" si="0"/>
        <v>0</v>
      </c>
      <c r="J53" s="296">
        <f t="shared" si="0"/>
        <v>0</v>
      </c>
      <c r="K53" s="296">
        <f t="shared" si="0"/>
        <v>0</v>
      </c>
      <c r="L53" s="296">
        <f t="shared" si="0"/>
        <v>0</v>
      </c>
      <c r="M53" s="296">
        <f t="shared" si="0"/>
        <v>0</v>
      </c>
      <c r="N53" s="296">
        <f t="shared" si="0"/>
        <v>0</v>
      </c>
      <c r="O53" s="296">
        <f t="shared" si="0"/>
        <v>0</v>
      </c>
      <c r="P53" s="296">
        <f t="shared" si="0"/>
        <v>0</v>
      </c>
      <c r="Q53" s="296">
        <f t="shared" si="0"/>
        <v>0</v>
      </c>
      <c r="R53" s="296">
        <f t="shared" si="0"/>
        <v>0</v>
      </c>
      <c r="S53" s="296">
        <f t="shared" si="0"/>
        <v>0</v>
      </c>
      <c r="T53" s="296">
        <f t="shared" si="0"/>
        <v>0</v>
      </c>
      <c r="U53" s="296">
        <f t="shared" si="0"/>
        <v>0</v>
      </c>
      <c r="V53" s="296">
        <f t="shared" si="0"/>
        <v>0</v>
      </c>
      <c r="W53" s="296">
        <f t="shared" si="0"/>
        <v>0</v>
      </c>
      <c r="DA53" s="70"/>
    </row>
    <row r="54" spans="1:105" ht="12" customHeight="1" x14ac:dyDescent="0.3">
      <c r="A54" s="60" t="s">
        <v>530</v>
      </c>
      <c r="B54" s="264">
        <v>0</v>
      </c>
      <c r="C54" s="264">
        <v>0</v>
      </c>
      <c r="D54" s="264">
        <v>0</v>
      </c>
      <c r="E54" s="264">
        <v>0</v>
      </c>
      <c r="F54" s="264">
        <v>0</v>
      </c>
      <c r="G54" s="264">
        <v>0</v>
      </c>
      <c r="H54" s="264">
        <v>0</v>
      </c>
      <c r="I54" s="264">
        <v>0</v>
      </c>
      <c r="J54" s="264">
        <v>0</v>
      </c>
      <c r="K54" s="264">
        <v>0</v>
      </c>
      <c r="L54" s="264">
        <v>0</v>
      </c>
      <c r="M54" s="264">
        <v>0</v>
      </c>
      <c r="N54" s="264">
        <v>0</v>
      </c>
      <c r="O54" s="264">
        <v>0</v>
      </c>
      <c r="P54" s="264">
        <v>0</v>
      </c>
      <c r="Q54" s="264">
        <v>0</v>
      </c>
      <c r="R54" s="264">
        <v>0</v>
      </c>
      <c r="S54" s="264">
        <v>0</v>
      </c>
      <c r="T54" s="264">
        <v>0</v>
      </c>
      <c r="U54" s="264">
        <v>0</v>
      </c>
      <c r="V54" s="264">
        <v>0</v>
      </c>
      <c r="W54" s="264">
        <v>0</v>
      </c>
      <c r="DA54" s="72" t="s">
        <v>531</v>
      </c>
    </row>
    <row r="55" spans="1:105" ht="12" customHeight="1" x14ac:dyDescent="0.3">
      <c r="A55" s="59" t="s">
        <v>33</v>
      </c>
      <c r="B55" s="232">
        <v>0</v>
      </c>
      <c r="C55" s="232">
        <v>0</v>
      </c>
      <c r="D55" s="232">
        <v>0</v>
      </c>
      <c r="E55" s="232">
        <v>0</v>
      </c>
      <c r="F55" s="232">
        <v>0</v>
      </c>
      <c r="G55" s="232">
        <v>0</v>
      </c>
      <c r="H55" s="232">
        <v>0</v>
      </c>
      <c r="I55" s="232">
        <v>0</v>
      </c>
      <c r="J55" s="232">
        <v>0</v>
      </c>
      <c r="K55" s="232">
        <v>0</v>
      </c>
      <c r="L55" s="232">
        <v>0</v>
      </c>
      <c r="M55" s="232">
        <v>0</v>
      </c>
      <c r="N55" s="232">
        <v>0</v>
      </c>
      <c r="O55" s="232">
        <v>0</v>
      </c>
      <c r="P55" s="232">
        <v>0</v>
      </c>
      <c r="Q55" s="232">
        <v>0</v>
      </c>
      <c r="R55" s="232">
        <v>0</v>
      </c>
      <c r="S55" s="232">
        <v>0</v>
      </c>
      <c r="T55" s="232">
        <v>0</v>
      </c>
      <c r="U55" s="232">
        <v>0</v>
      </c>
      <c r="V55" s="232">
        <v>0</v>
      </c>
      <c r="W55" s="232">
        <v>0</v>
      </c>
      <c r="DA55" s="71" t="s">
        <v>532</v>
      </c>
    </row>
    <row r="56" spans="1:105" ht="12" customHeight="1" x14ac:dyDescent="0.3">
      <c r="A56" s="59" t="s">
        <v>160</v>
      </c>
      <c r="B56" s="232">
        <v>0</v>
      </c>
      <c r="C56" s="232">
        <v>0</v>
      </c>
      <c r="D56" s="232">
        <v>0</v>
      </c>
      <c r="E56" s="232">
        <v>0</v>
      </c>
      <c r="F56" s="232">
        <v>0</v>
      </c>
      <c r="G56" s="232">
        <v>0</v>
      </c>
      <c r="H56" s="232">
        <v>0</v>
      </c>
      <c r="I56" s="232">
        <v>0</v>
      </c>
      <c r="J56" s="232">
        <v>0</v>
      </c>
      <c r="K56" s="232">
        <v>0</v>
      </c>
      <c r="L56" s="232">
        <v>0</v>
      </c>
      <c r="M56" s="232">
        <v>0</v>
      </c>
      <c r="N56" s="232">
        <v>0</v>
      </c>
      <c r="O56" s="232">
        <v>0</v>
      </c>
      <c r="P56" s="232">
        <v>0</v>
      </c>
      <c r="Q56" s="232">
        <v>0</v>
      </c>
      <c r="R56" s="232">
        <v>0</v>
      </c>
      <c r="S56" s="232">
        <v>0</v>
      </c>
      <c r="T56" s="232">
        <v>0</v>
      </c>
      <c r="U56" s="232">
        <v>0</v>
      </c>
      <c r="V56" s="232">
        <v>0</v>
      </c>
      <c r="W56" s="232">
        <v>0</v>
      </c>
      <c r="DA56" s="71" t="s">
        <v>533</v>
      </c>
    </row>
    <row r="57" spans="1:105" ht="12" customHeight="1" x14ac:dyDescent="0.3">
      <c r="A57" s="59" t="s">
        <v>162</v>
      </c>
      <c r="B57" s="232">
        <v>0</v>
      </c>
      <c r="C57" s="232">
        <v>0</v>
      </c>
      <c r="D57" s="232">
        <v>0</v>
      </c>
      <c r="E57" s="232">
        <v>0</v>
      </c>
      <c r="F57" s="232">
        <v>0</v>
      </c>
      <c r="G57" s="232">
        <v>0</v>
      </c>
      <c r="H57" s="232">
        <v>0</v>
      </c>
      <c r="I57" s="232">
        <v>0</v>
      </c>
      <c r="J57" s="232">
        <v>0</v>
      </c>
      <c r="K57" s="232">
        <v>0</v>
      </c>
      <c r="L57" s="232">
        <v>0</v>
      </c>
      <c r="M57" s="232">
        <v>0</v>
      </c>
      <c r="N57" s="232">
        <v>0</v>
      </c>
      <c r="O57" s="232">
        <v>0</v>
      </c>
      <c r="P57" s="232">
        <v>0</v>
      </c>
      <c r="Q57" s="232">
        <v>0</v>
      </c>
      <c r="R57" s="232">
        <v>0</v>
      </c>
      <c r="S57" s="232">
        <v>0</v>
      </c>
      <c r="T57" s="232">
        <v>0</v>
      </c>
      <c r="U57" s="232">
        <v>0</v>
      </c>
      <c r="V57" s="232">
        <v>0</v>
      </c>
      <c r="W57" s="232">
        <v>0</v>
      </c>
      <c r="DA57" s="71" t="s">
        <v>534</v>
      </c>
    </row>
    <row r="58" spans="1:105" ht="12" customHeight="1" x14ac:dyDescent="0.3">
      <c r="A58" s="60" t="s">
        <v>535</v>
      </c>
      <c r="B58" s="264">
        <v>0</v>
      </c>
      <c r="C58" s="264">
        <v>0</v>
      </c>
      <c r="D58" s="264">
        <v>0</v>
      </c>
      <c r="E58" s="264">
        <v>0</v>
      </c>
      <c r="F58" s="264">
        <v>0</v>
      </c>
      <c r="G58" s="264">
        <v>0</v>
      </c>
      <c r="H58" s="264">
        <v>0</v>
      </c>
      <c r="I58" s="264">
        <v>0</v>
      </c>
      <c r="J58" s="264">
        <v>0</v>
      </c>
      <c r="K58" s="264">
        <v>0</v>
      </c>
      <c r="L58" s="264">
        <v>0</v>
      </c>
      <c r="M58" s="264">
        <v>0</v>
      </c>
      <c r="N58" s="264">
        <v>0</v>
      </c>
      <c r="O58" s="264">
        <v>0</v>
      </c>
      <c r="P58" s="264">
        <v>0</v>
      </c>
      <c r="Q58" s="264">
        <v>0</v>
      </c>
      <c r="R58" s="264">
        <v>0</v>
      </c>
      <c r="S58" s="264">
        <v>0</v>
      </c>
      <c r="T58" s="264">
        <v>0</v>
      </c>
      <c r="U58" s="264">
        <v>0</v>
      </c>
      <c r="V58" s="264">
        <v>0</v>
      </c>
      <c r="W58" s="264">
        <v>0</v>
      </c>
      <c r="DA58" s="72" t="s">
        <v>536</v>
      </c>
    </row>
    <row r="59" spans="1:105" ht="12" customHeight="1" x14ac:dyDescent="0.3">
      <c r="A59" s="64" t="s">
        <v>30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537</v>
      </c>
    </row>
    <row r="60" spans="1:105" ht="12" customHeight="1" x14ac:dyDescent="0.3">
      <c r="A60" s="64" t="s">
        <v>32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538</v>
      </c>
    </row>
    <row r="61" spans="1:105" ht="12" customHeight="1" x14ac:dyDescent="0.3">
      <c r="A61" s="64" t="s">
        <v>33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539</v>
      </c>
    </row>
    <row r="62" spans="1:105" ht="12" customHeight="1" x14ac:dyDescent="0.3">
      <c r="A62" s="64" t="s">
        <v>160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540</v>
      </c>
    </row>
    <row r="63" spans="1:105" ht="12" customHeight="1" x14ac:dyDescent="0.3">
      <c r="A63" s="64" t="s">
        <v>70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541</v>
      </c>
    </row>
    <row r="64" spans="1:105" ht="12" customHeight="1" x14ac:dyDescent="0.3">
      <c r="A64" s="64" t="s">
        <v>34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542</v>
      </c>
    </row>
    <row r="65" spans="1:105" ht="12" customHeight="1" x14ac:dyDescent="0.3">
      <c r="A65" s="64" t="s">
        <v>162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543</v>
      </c>
    </row>
    <row r="66" spans="1:105" ht="12" customHeight="1" x14ac:dyDescent="0.3">
      <c r="A66" s="64" t="s">
        <v>36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544</v>
      </c>
    </row>
    <row r="67" spans="1:105" ht="12" customHeight="1" x14ac:dyDescent="0.3">
      <c r="A67" s="64" t="s">
        <v>73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0</v>
      </c>
      <c r="W67" s="231">
        <v>0</v>
      </c>
      <c r="DA67" s="73" t="s">
        <v>545</v>
      </c>
    </row>
    <row r="68" spans="1:105" ht="12" customHeight="1" x14ac:dyDescent="0.3">
      <c r="A68" s="64" t="s">
        <v>79</v>
      </c>
      <c r="B68" s="231">
        <v>0</v>
      </c>
      <c r="C68" s="231">
        <v>0</v>
      </c>
      <c r="D68" s="231">
        <v>0</v>
      </c>
      <c r="E68" s="231">
        <v>0</v>
      </c>
      <c r="F68" s="231">
        <v>0</v>
      </c>
      <c r="G68" s="231">
        <v>0</v>
      </c>
      <c r="H68" s="231">
        <v>0</v>
      </c>
      <c r="I68" s="231">
        <v>0</v>
      </c>
      <c r="J68" s="231">
        <v>0</v>
      </c>
      <c r="K68" s="231">
        <v>0</v>
      </c>
      <c r="L68" s="231">
        <v>0</v>
      </c>
      <c r="M68" s="231">
        <v>0</v>
      </c>
      <c r="N68" s="231">
        <v>0</v>
      </c>
      <c r="O68" s="231">
        <v>0</v>
      </c>
      <c r="P68" s="231">
        <v>0</v>
      </c>
      <c r="Q68" s="231">
        <v>0</v>
      </c>
      <c r="R68" s="231">
        <v>0</v>
      </c>
      <c r="S68" s="231">
        <v>0</v>
      </c>
      <c r="T68" s="231">
        <v>0</v>
      </c>
      <c r="U68" s="231">
        <v>0</v>
      </c>
      <c r="V68" s="231">
        <v>0</v>
      </c>
      <c r="W68" s="231">
        <v>0</v>
      </c>
      <c r="DA68" s="73" t="s">
        <v>546</v>
      </c>
    </row>
    <row r="69" spans="1:105" ht="12" customHeight="1" x14ac:dyDescent="0.3">
      <c r="A69" s="61" t="s">
        <v>547</v>
      </c>
      <c r="B69" s="265">
        <v>0</v>
      </c>
      <c r="C69" s="265">
        <v>0</v>
      </c>
      <c r="D69" s="265">
        <v>0</v>
      </c>
      <c r="E69" s="265">
        <v>0</v>
      </c>
      <c r="F69" s="265">
        <v>0</v>
      </c>
      <c r="G69" s="265">
        <v>0</v>
      </c>
      <c r="H69" s="265">
        <v>0</v>
      </c>
      <c r="I69" s="265">
        <v>0</v>
      </c>
      <c r="J69" s="265">
        <v>0</v>
      </c>
      <c r="K69" s="265">
        <v>0</v>
      </c>
      <c r="L69" s="265">
        <v>0</v>
      </c>
      <c r="M69" s="265">
        <v>0</v>
      </c>
      <c r="N69" s="265">
        <v>0</v>
      </c>
      <c r="O69" s="265">
        <v>0</v>
      </c>
      <c r="P69" s="265">
        <v>0</v>
      </c>
      <c r="Q69" s="265">
        <v>0</v>
      </c>
      <c r="R69" s="265">
        <v>0</v>
      </c>
      <c r="S69" s="265">
        <v>0</v>
      </c>
      <c r="T69" s="265">
        <v>0</v>
      </c>
      <c r="U69" s="265">
        <v>0</v>
      </c>
      <c r="V69" s="265">
        <v>0</v>
      </c>
      <c r="W69" s="265">
        <v>0</v>
      </c>
      <c r="DA69" s="74" t="s">
        <v>548</v>
      </c>
    </row>
    <row r="70" spans="1:105" ht="12" hidden="1" customHeight="1" x14ac:dyDescent="0.3">
      <c r="A70" s="11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DA70" s="125"/>
    </row>
    <row r="71" spans="1:105" ht="12" customHeight="1" x14ac:dyDescent="0.3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300"/>
      <c r="R71" s="300"/>
      <c r="S71" s="300"/>
      <c r="T71" s="300"/>
      <c r="U71" s="300"/>
      <c r="V71" s="300"/>
      <c r="W71" s="300"/>
      <c r="DA71" s="124"/>
    </row>
    <row r="72" spans="1:105" ht="15" customHeight="1" x14ac:dyDescent="0.3">
      <c r="A72" s="34" t="s">
        <v>81</v>
      </c>
      <c r="B72" s="225">
        <v>0</v>
      </c>
      <c r="C72" s="225">
        <v>0</v>
      </c>
      <c r="D72" s="225">
        <v>0</v>
      </c>
      <c r="E72" s="225">
        <v>0</v>
      </c>
      <c r="F72" s="225">
        <v>0</v>
      </c>
      <c r="G72" s="225">
        <v>0</v>
      </c>
      <c r="H72" s="225">
        <v>0</v>
      </c>
      <c r="I72" s="225">
        <v>0</v>
      </c>
      <c r="J72" s="225">
        <v>0</v>
      </c>
      <c r="K72" s="225">
        <v>0</v>
      </c>
      <c r="L72" s="225">
        <v>0</v>
      </c>
      <c r="M72" s="225">
        <v>0</v>
      </c>
      <c r="N72" s="225">
        <v>0</v>
      </c>
      <c r="O72" s="225">
        <v>0</v>
      </c>
      <c r="P72" s="225">
        <v>0</v>
      </c>
      <c r="Q72" s="225">
        <v>0</v>
      </c>
      <c r="R72" s="225">
        <v>0</v>
      </c>
      <c r="S72" s="225">
        <v>0</v>
      </c>
      <c r="T72" s="225">
        <v>0</v>
      </c>
      <c r="U72" s="225">
        <v>0</v>
      </c>
      <c r="V72" s="225">
        <v>0</v>
      </c>
      <c r="W72" s="225">
        <v>0</v>
      </c>
      <c r="DA72" s="89" t="s">
        <v>549</v>
      </c>
    </row>
    <row r="73" spans="1:105" ht="12" customHeight="1" x14ac:dyDescent="0.3">
      <c r="A73" s="55" t="s">
        <v>92</v>
      </c>
      <c r="B73" s="261">
        <v>0</v>
      </c>
      <c r="C73" s="261">
        <v>0</v>
      </c>
      <c r="D73" s="261">
        <v>0</v>
      </c>
      <c r="E73" s="261">
        <v>0</v>
      </c>
      <c r="F73" s="261">
        <v>0</v>
      </c>
      <c r="G73" s="261">
        <v>0</v>
      </c>
      <c r="H73" s="261">
        <v>0</v>
      </c>
      <c r="I73" s="261">
        <v>0</v>
      </c>
      <c r="J73" s="261">
        <v>0</v>
      </c>
      <c r="K73" s="261">
        <v>0</v>
      </c>
      <c r="L73" s="261">
        <v>0</v>
      </c>
      <c r="M73" s="261">
        <v>0</v>
      </c>
      <c r="N73" s="261">
        <v>0</v>
      </c>
      <c r="O73" s="261">
        <v>0</v>
      </c>
      <c r="P73" s="261">
        <v>0</v>
      </c>
      <c r="Q73" s="261">
        <v>0</v>
      </c>
      <c r="R73" s="261">
        <v>0</v>
      </c>
      <c r="S73" s="261">
        <v>0</v>
      </c>
      <c r="T73" s="261">
        <v>0</v>
      </c>
      <c r="U73" s="261">
        <v>0</v>
      </c>
      <c r="V73" s="261">
        <v>0</v>
      </c>
      <c r="W73" s="261">
        <v>0</v>
      </c>
      <c r="DA73" s="67" t="s">
        <v>550</v>
      </c>
    </row>
    <row r="74" spans="1:105" ht="12" customHeight="1" x14ac:dyDescent="0.3">
      <c r="A74" s="202" t="s">
        <v>93</v>
      </c>
      <c r="B74" s="226">
        <v>0</v>
      </c>
      <c r="C74" s="226">
        <v>0</v>
      </c>
      <c r="D74" s="226">
        <v>0</v>
      </c>
      <c r="E74" s="226">
        <v>0</v>
      </c>
      <c r="F74" s="226">
        <v>0</v>
      </c>
      <c r="G74" s="226">
        <v>0</v>
      </c>
      <c r="H74" s="226">
        <v>0</v>
      </c>
      <c r="I74" s="226">
        <v>0</v>
      </c>
      <c r="J74" s="226">
        <v>0</v>
      </c>
      <c r="K74" s="226">
        <v>0</v>
      </c>
      <c r="L74" s="226">
        <v>0</v>
      </c>
      <c r="M74" s="226">
        <v>0</v>
      </c>
      <c r="N74" s="226">
        <v>0</v>
      </c>
      <c r="O74" s="226">
        <v>0</v>
      </c>
      <c r="P74" s="226">
        <v>0</v>
      </c>
      <c r="Q74" s="226">
        <v>0</v>
      </c>
      <c r="R74" s="226">
        <v>0</v>
      </c>
      <c r="S74" s="226">
        <v>0</v>
      </c>
      <c r="T74" s="226">
        <v>0</v>
      </c>
      <c r="U74" s="226">
        <v>0</v>
      </c>
      <c r="V74" s="226">
        <v>0</v>
      </c>
      <c r="W74" s="226">
        <v>0</v>
      </c>
      <c r="DA74" s="174" t="s">
        <v>551</v>
      </c>
    </row>
    <row r="75" spans="1:105" ht="12" customHeight="1" x14ac:dyDescent="0.3">
      <c r="A75" s="202" t="s">
        <v>94</v>
      </c>
      <c r="B75" s="226">
        <v>0</v>
      </c>
      <c r="C75" s="226">
        <v>0</v>
      </c>
      <c r="D75" s="226">
        <v>0</v>
      </c>
      <c r="E75" s="226">
        <v>0</v>
      </c>
      <c r="F75" s="226">
        <v>0</v>
      </c>
      <c r="G75" s="226">
        <v>0</v>
      </c>
      <c r="H75" s="226">
        <v>0</v>
      </c>
      <c r="I75" s="226">
        <v>0</v>
      </c>
      <c r="J75" s="226">
        <v>0</v>
      </c>
      <c r="K75" s="226">
        <v>0</v>
      </c>
      <c r="L75" s="226">
        <v>0</v>
      </c>
      <c r="M75" s="226">
        <v>0</v>
      </c>
      <c r="N75" s="226">
        <v>0</v>
      </c>
      <c r="O75" s="226">
        <v>0</v>
      </c>
      <c r="P75" s="226">
        <v>0</v>
      </c>
      <c r="Q75" s="226">
        <v>0</v>
      </c>
      <c r="R75" s="226">
        <v>0</v>
      </c>
      <c r="S75" s="226">
        <v>0</v>
      </c>
      <c r="T75" s="226">
        <v>0</v>
      </c>
      <c r="U75" s="226">
        <v>0</v>
      </c>
      <c r="V75" s="226">
        <v>0</v>
      </c>
      <c r="W75" s="226">
        <v>0</v>
      </c>
      <c r="DA75" s="174" t="s">
        <v>552</v>
      </c>
    </row>
    <row r="76" spans="1:105" ht="12" customHeight="1" x14ac:dyDescent="0.3">
      <c r="A76" s="202" t="s">
        <v>95</v>
      </c>
      <c r="B76" s="226">
        <v>0</v>
      </c>
      <c r="C76" s="226">
        <v>0</v>
      </c>
      <c r="D76" s="226">
        <v>0</v>
      </c>
      <c r="E76" s="226">
        <v>0</v>
      </c>
      <c r="F76" s="226">
        <v>0</v>
      </c>
      <c r="G76" s="226">
        <v>0</v>
      </c>
      <c r="H76" s="226">
        <v>0</v>
      </c>
      <c r="I76" s="226">
        <v>0</v>
      </c>
      <c r="J76" s="226">
        <v>0</v>
      </c>
      <c r="K76" s="226">
        <v>0</v>
      </c>
      <c r="L76" s="226">
        <v>0</v>
      </c>
      <c r="M76" s="226">
        <v>0</v>
      </c>
      <c r="N76" s="226">
        <v>0</v>
      </c>
      <c r="O76" s="226">
        <v>0</v>
      </c>
      <c r="P76" s="226">
        <v>0</v>
      </c>
      <c r="Q76" s="226">
        <v>0</v>
      </c>
      <c r="R76" s="226">
        <v>0</v>
      </c>
      <c r="S76" s="226">
        <v>0</v>
      </c>
      <c r="T76" s="226">
        <v>0</v>
      </c>
      <c r="U76" s="226">
        <v>0</v>
      </c>
      <c r="V76" s="226">
        <v>0</v>
      </c>
      <c r="W76" s="226">
        <v>0</v>
      </c>
      <c r="DA76" s="174" t="s">
        <v>553</v>
      </c>
    </row>
    <row r="77" spans="1:105" ht="12" customHeight="1" x14ac:dyDescent="0.3">
      <c r="A77" s="56" t="s">
        <v>96</v>
      </c>
      <c r="B77" s="262">
        <v>0</v>
      </c>
      <c r="C77" s="262">
        <v>0</v>
      </c>
      <c r="D77" s="262">
        <v>0</v>
      </c>
      <c r="E77" s="262">
        <v>0</v>
      </c>
      <c r="F77" s="262">
        <v>0</v>
      </c>
      <c r="G77" s="262">
        <v>0</v>
      </c>
      <c r="H77" s="262">
        <v>0</v>
      </c>
      <c r="I77" s="262">
        <v>0</v>
      </c>
      <c r="J77" s="262">
        <v>0</v>
      </c>
      <c r="K77" s="262">
        <v>0</v>
      </c>
      <c r="L77" s="262">
        <v>0</v>
      </c>
      <c r="M77" s="262">
        <v>0</v>
      </c>
      <c r="N77" s="262">
        <v>0</v>
      </c>
      <c r="O77" s="262">
        <v>0</v>
      </c>
      <c r="P77" s="262">
        <v>0</v>
      </c>
      <c r="Q77" s="262">
        <v>0</v>
      </c>
      <c r="R77" s="262">
        <v>0</v>
      </c>
      <c r="S77" s="262">
        <v>0</v>
      </c>
      <c r="T77" s="262">
        <v>0</v>
      </c>
      <c r="U77" s="262">
        <v>0</v>
      </c>
      <c r="V77" s="262">
        <v>0</v>
      </c>
      <c r="W77" s="262">
        <v>0</v>
      </c>
      <c r="DA77" s="68" t="s">
        <v>554</v>
      </c>
    </row>
    <row r="78" spans="1:105" ht="12" customHeight="1" x14ac:dyDescent="0.3">
      <c r="A78" s="37" t="s">
        <v>160</v>
      </c>
      <c r="B78" s="228">
        <v>0</v>
      </c>
      <c r="C78" s="228">
        <v>0</v>
      </c>
      <c r="D78" s="228">
        <v>0</v>
      </c>
      <c r="E78" s="228">
        <v>0</v>
      </c>
      <c r="F78" s="228">
        <v>0</v>
      </c>
      <c r="G78" s="228">
        <v>0</v>
      </c>
      <c r="H78" s="228">
        <v>0</v>
      </c>
      <c r="I78" s="228">
        <v>0</v>
      </c>
      <c r="J78" s="228">
        <v>0</v>
      </c>
      <c r="K78" s="228">
        <v>0</v>
      </c>
      <c r="L78" s="228">
        <v>0</v>
      </c>
      <c r="M78" s="228">
        <v>0</v>
      </c>
      <c r="N78" s="228">
        <v>0</v>
      </c>
      <c r="O78" s="228">
        <v>0</v>
      </c>
      <c r="P78" s="228">
        <v>0</v>
      </c>
      <c r="Q78" s="228">
        <v>0</v>
      </c>
      <c r="R78" s="228">
        <v>0</v>
      </c>
      <c r="S78" s="228">
        <v>0</v>
      </c>
      <c r="T78" s="228">
        <v>0</v>
      </c>
      <c r="U78" s="228">
        <v>0</v>
      </c>
      <c r="V78" s="228">
        <v>0</v>
      </c>
      <c r="W78" s="228">
        <v>0</v>
      </c>
      <c r="DA78" s="69" t="s">
        <v>555</v>
      </c>
    </row>
    <row r="79" spans="1:105" ht="12" customHeight="1" x14ac:dyDescent="0.3">
      <c r="A79" s="37" t="s">
        <v>162</v>
      </c>
      <c r="B79" s="228">
        <v>0</v>
      </c>
      <c r="C79" s="228">
        <v>0</v>
      </c>
      <c r="D79" s="228">
        <v>0</v>
      </c>
      <c r="E79" s="228">
        <v>0</v>
      </c>
      <c r="F79" s="228">
        <v>0</v>
      </c>
      <c r="G79" s="228">
        <v>0</v>
      </c>
      <c r="H79" s="228">
        <v>0</v>
      </c>
      <c r="I79" s="228">
        <v>0</v>
      </c>
      <c r="J79" s="228">
        <v>0</v>
      </c>
      <c r="K79" s="228">
        <v>0</v>
      </c>
      <c r="L79" s="228">
        <v>0</v>
      </c>
      <c r="M79" s="228">
        <v>0</v>
      </c>
      <c r="N79" s="228">
        <v>0</v>
      </c>
      <c r="O79" s="228">
        <v>0</v>
      </c>
      <c r="P79" s="228">
        <v>0</v>
      </c>
      <c r="Q79" s="228">
        <v>0</v>
      </c>
      <c r="R79" s="228">
        <v>0</v>
      </c>
      <c r="S79" s="228">
        <v>0</v>
      </c>
      <c r="T79" s="228">
        <v>0</v>
      </c>
      <c r="U79" s="228">
        <v>0</v>
      </c>
      <c r="V79" s="228">
        <v>0</v>
      </c>
      <c r="W79" s="228">
        <v>0</v>
      </c>
      <c r="DA79" s="69" t="s">
        <v>556</v>
      </c>
    </row>
    <row r="80" spans="1:105" ht="12" customHeight="1" x14ac:dyDescent="0.3">
      <c r="A80" s="37" t="s">
        <v>97</v>
      </c>
      <c r="B80" s="228">
        <v>0</v>
      </c>
      <c r="C80" s="228">
        <v>0</v>
      </c>
      <c r="D80" s="228">
        <v>0</v>
      </c>
      <c r="E80" s="228">
        <v>0</v>
      </c>
      <c r="F80" s="228">
        <v>0</v>
      </c>
      <c r="G80" s="228">
        <v>0</v>
      </c>
      <c r="H80" s="228">
        <v>0</v>
      </c>
      <c r="I80" s="228">
        <v>0</v>
      </c>
      <c r="J80" s="228">
        <v>0</v>
      </c>
      <c r="K80" s="228">
        <v>0</v>
      </c>
      <c r="L80" s="228">
        <v>0</v>
      </c>
      <c r="M80" s="228">
        <v>0</v>
      </c>
      <c r="N80" s="228">
        <v>0</v>
      </c>
      <c r="O80" s="228">
        <v>0</v>
      </c>
      <c r="P80" s="228">
        <v>0</v>
      </c>
      <c r="Q80" s="228">
        <v>0</v>
      </c>
      <c r="R80" s="228">
        <v>0</v>
      </c>
      <c r="S80" s="228">
        <v>0</v>
      </c>
      <c r="T80" s="228">
        <v>0</v>
      </c>
      <c r="U80" s="228">
        <v>0</v>
      </c>
      <c r="V80" s="228">
        <v>0</v>
      </c>
      <c r="W80" s="228">
        <v>0</v>
      </c>
      <c r="DA80" s="69" t="s">
        <v>557</v>
      </c>
    </row>
    <row r="81" spans="1:105" ht="12" customHeight="1" x14ac:dyDescent="0.3">
      <c r="A81" s="37" t="s">
        <v>78</v>
      </c>
      <c r="B81" s="228">
        <v>0</v>
      </c>
      <c r="C81" s="228">
        <v>0</v>
      </c>
      <c r="D81" s="228">
        <v>0</v>
      </c>
      <c r="E81" s="228">
        <v>0</v>
      </c>
      <c r="F81" s="228">
        <v>0</v>
      </c>
      <c r="G81" s="228">
        <v>0</v>
      </c>
      <c r="H81" s="228">
        <v>0</v>
      </c>
      <c r="I81" s="228">
        <v>0</v>
      </c>
      <c r="J81" s="228">
        <v>0</v>
      </c>
      <c r="K81" s="228">
        <v>0</v>
      </c>
      <c r="L81" s="228">
        <v>0</v>
      </c>
      <c r="M81" s="228">
        <v>0</v>
      </c>
      <c r="N81" s="228">
        <v>0</v>
      </c>
      <c r="O81" s="228">
        <v>0</v>
      </c>
      <c r="P81" s="228">
        <v>0</v>
      </c>
      <c r="Q81" s="228">
        <v>0</v>
      </c>
      <c r="R81" s="228">
        <v>0</v>
      </c>
      <c r="S81" s="228">
        <v>0</v>
      </c>
      <c r="T81" s="228">
        <v>0</v>
      </c>
      <c r="U81" s="228">
        <v>0</v>
      </c>
      <c r="V81" s="228">
        <v>0</v>
      </c>
      <c r="W81" s="228">
        <v>0</v>
      </c>
      <c r="DA81" s="69" t="s">
        <v>558</v>
      </c>
    </row>
    <row r="82" spans="1:105" ht="12" customHeight="1" x14ac:dyDescent="0.3">
      <c r="A82" s="37" t="s">
        <v>38</v>
      </c>
      <c r="B82" s="228">
        <v>0</v>
      </c>
      <c r="C82" s="228">
        <v>0</v>
      </c>
      <c r="D82" s="228">
        <v>0</v>
      </c>
      <c r="E82" s="228">
        <v>0</v>
      </c>
      <c r="F82" s="228">
        <v>0</v>
      </c>
      <c r="G82" s="228">
        <v>0</v>
      </c>
      <c r="H82" s="228">
        <v>0</v>
      </c>
      <c r="I82" s="228">
        <v>0</v>
      </c>
      <c r="J82" s="228">
        <v>0</v>
      </c>
      <c r="K82" s="228">
        <v>0</v>
      </c>
      <c r="L82" s="228">
        <v>0</v>
      </c>
      <c r="M82" s="228">
        <v>0</v>
      </c>
      <c r="N82" s="228">
        <v>0</v>
      </c>
      <c r="O82" s="228">
        <v>0</v>
      </c>
      <c r="P82" s="228">
        <v>0</v>
      </c>
      <c r="Q82" s="228">
        <v>0</v>
      </c>
      <c r="R82" s="228">
        <v>0</v>
      </c>
      <c r="S82" s="228">
        <v>0</v>
      </c>
      <c r="T82" s="228">
        <v>0</v>
      </c>
      <c r="U82" s="228">
        <v>0</v>
      </c>
      <c r="V82" s="228">
        <v>0</v>
      </c>
      <c r="W82" s="228">
        <v>0</v>
      </c>
      <c r="DA82" s="69" t="s">
        <v>559</v>
      </c>
    </row>
    <row r="83" spans="1:105" ht="12" customHeight="1" x14ac:dyDescent="0.3">
      <c r="A83" s="57" t="s">
        <v>560</v>
      </c>
      <c r="B83" s="263">
        <v>0</v>
      </c>
      <c r="C83" s="263">
        <v>0</v>
      </c>
      <c r="D83" s="263">
        <v>0</v>
      </c>
      <c r="E83" s="263">
        <v>0</v>
      </c>
      <c r="F83" s="263">
        <v>0</v>
      </c>
      <c r="G83" s="263">
        <v>0</v>
      </c>
      <c r="H83" s="263">
        <v>0</v>
      </c>
      <c r="I83" s="263">
        <v>0</v>
      </c>
      <c r="J83" s="263">
        <v>0</v>
      </c>
      <c r="K83" s="263">
        <v>0</v>
      </c>
      <c r="L83" s="263">
        <v>0</v>
      </c>
      <c r="M83" s="263">
        <v>0</v>
      </c>
      <c r="N83" s="263">
        <v>0</v>
      </c>
      <c r="O83" s="263">
        <v>0</v>
      </c>
      <c r="P83" s="263">
        <v>0</v>
      </c>
      <c r="Q83" s="263">
        <v>0</v>
      </c>
      <c r="R83" s="263">
        <v>0</v>
      </c>
      <c r="S83" s="263">
        <v>0</v>
      </c>
      <c r="T83" s="263">
        <v>0</v>
      </c>
      <c r="U83" s="263">
        <v>0</v>
      </c>
      <c r="V83" s="263">
        <v>0</v>
      </c>
      <c r="W83" s="263">
        <v>0</v>
      </c>
      <c r="DA83" s="70" t="s">
        <v>561</v>
      </c>
    </row>
    <row r="84" spans="1:105" ht="12" customHeight="1" x14ac:dyDescent="0.3">
      <c r="A84" s="60" t="s">
        <v>562</v>
      </c>
      <c r="B84" s="264">
        <v>0</v>
      </c>
      <c r="C84" s="264">
        <v>0</v>
      </c>
      <c r="D84" s="264">
        <v>0</v>
      </c>
      <c r="E84" s="264">
        <v>0</v>
      </c>
      <c r="F84" s="264">
        <v>0</v>
      </c>
      <c r="G84" s="264">
        <v>0</v>
      </c>
      <c r="H84" s="264">
        <v>0</v>
      </c>
      <c r="I84" s="264">
        <v>0</v>
      </c>
      <c r="J84" s="264">
        <v>0</v>
      </c>
      <c r="K84" s="264">
        <v>0</v>
      </c>
      <c r="L84" s="264">
        <v>0</v>
      </c>
      <c r="M84" s="264">
        <v>0</v>
      </c>
      <c r="N84" s="264">
        <v>0</v>
      </c>
      <c r="O84" s="264">
        <v>0</v>
      </c>
      <c r="P84" s="264">
        <v>0</v>
      </c>
      <c r="Q84" s="264">
        <v>0</v>
      </c>
      <c r="R84" s="264">
        <v>0</v>
      </c>
      <c r="S84" s="264">
        <v>0</v>
      </c>
      <c r="T84" s="264">
        <v>0</v>
      </c>
      <c r="U84" s="264">
        <v>0</v>
      </c>
      <c r="V84" s="264">
        <v>0</v>
      </c>
      <c r="W84" s="264">
        <v>0</v>
      </c>
      <c r="DA84" s="72" t="s">
        <v>563</v>
      </c>
    </row>
    <row r="85" spans="1:105" ht="12" customHeight="1" x14ac:dyDescent="0.3">
      <c r="A85" s="59" t="s">
        <v>33</v>
      </c>
      <c r="B85" s="232">
        <v>0</v>
      </c>
      <c r="C85" s="232">
        <v>0</v>
      </c>
      <c r="D85" s="232">
        <v>0</v>
      </c>
      <c r="E85" s="232">
        <v>0</v>
      </c>
      <c r="F85" s="232">
        <v>0</v>
      </c>
      <c r="G85" s="232">
        <v>0</v>
      </c>
      <c r="H85" s="232">
        <v>0</v>
      </c>
      <c r="I85" s="232">
        <v>0</v>
      </c>
      <c r="J85" s="232">
        <v>0</v>
      </c>
      <c r="K85" s="232">
        <v>0</v>
      </c>
      <c r="L85" s="232">
        <v>0</v>
      </c>
      <c r="M85" s="232">
        <v>0</v>
      </c>
      <c r="N85" s="232">
        <v>0</v>
      </c>
      <c r="O85" s="232">
        <v>0</v>
      </c>
      <c r="P85" s="232">
        <v>0</v>
      </c>
      <c r="Q85" s="232">
        <v>0</v>
      </c>
      <c r="R85" s="232">
        <v>0</v>
      </c>
      <c r="S85" s="232">
        <v>0</v>
      </c>
      <c r="T85" s="232">
        <v>0</v>
      </c>
      <c r="U85" s="232">
        <v>0</v>
      </c>
      <c r="V85" s="232">
        <v>0</v>
      </c>
      <c r="W85" s="232">
        <v>0</v>
      </c>
      <c r="DA85" s="71" t="s">
        <v>564</v>
      </c>
    </row>
    <row r="86" spans="1:105" ht="12" customHeight="1" x14ac:dyDescent="0.3">
      <c r="A86" s="59" t="s">
        <v>160</v>
      </c>
      <c r="B86" s="232">
        <v>0</v>
      </c>
      <c r="C86" s="232">
        <v>0</v>
      </c>
      <c r="D86" s="232">
        <v>0</v>
      </c>
      <c r="E86" s="232">
        <v>0</v>
      </c>
      <c r="F86" s="232">
        <v>0</v>
      </c>
      <c r="G86" s="232">
        <v>0</v>
      </c>
      <c r="H86" s="232">
        <v>0</v>
      </c>
      <c r="I86" s="232">
        <v>0</v>
      </c>
      <c r="J86" s="232">
        <v>0</v>
      </c>
      <c r="K86" s="232">
        <v>0</v>
      </c>
      <c r="L86" s="232">
        <v>0</v>
      </c>
      <c r="M86" s="232">
        <v>0</v>
      </c>
      <c r="N86" s="232">
        <v>0</v>
      </c>
      <c r="O86" s="232">
        <v>0</v>
      </c>
      <c r="P86" s="232">
        <v>0</v>
      </c>
      <c r="Q86" s="232">
        <v>0</v>
      </c>
      <c r="R86" s="232">
        <v>0</v>
      </c>
      <c r="S86" s="232">
        <v>0</v>
      </c>
      <c r="T86" s="232">
        <v>0</v>
      </c>
      <c r="U86" s="232">
        <v>0</v>
      </c>
      <c r="V86" s="232">
        <v>0</v>
      </c>
      <c r="W86" s="232">
        <v>0</v>
      </c>
      <c r="DA86" s="71" t="s">
        <v>565</v>
      </c>
    </row>
    <row r="87" spans="1:105" ht="12" customHeight="1" x14ac:dyDescent="0.3">
      <c r="A87" s="59" t="s">
        <v>70</v>
      </c>
      <c r="B87" s="232">
        <v>0</v>
      </c>
      <c r="C87" s="232">
        <v>0</v>
      </c>
      <c r="D87" s="232">
        <v>0</v>
      </c>
      <c r="E87" s="232">
        <v>0</v>
      </c>
      <c r="F87" s="232">
        <v>0</v>
      </c>
      <c r="G87" s="232">
        <v>0</v>
      </c>
      <c r="H87" s="232">
        <v>0</v>
      </c>
      <c r="I87" s="232">
        <v>0</v>
      </c>
      <c r="J87" s="232">
        <v>0</v>
      </c>
      <c r="K87" s="232">
        <v>0</v>
      </c>
      <c r="L87" s="232">
        <v>0</v>
      </c>
      <c r="M87" s="232">
        <v>0</v>
      </c>
      <c r="N87" s="232">
        <v>0</v>
      </c>
      <c r="O87" s="232">
        <v>0</v>
      </c>
      <c r="P87" s="232">
        <v>0</v>
      </c>
      <c r="Q87" s="232">
        <v>0</v>
      </c>
      <c r="R87" s="232">
        <v>0</v>
      </c>
      <c r="S87" s="232">
        <v>0</v>
      </c>
      <c r="T87" s="232">
        <v>0</v>
      </c>
      <c r="U87" s="232">
        <v>0</v>
      </c>
      <c r="V87" s="232">
        <v>0</v>
      </c>
      <c r="W87" s="232">
        <v>0</v>
      </c>
      <c r="DA87" s="71" t="s">
        <v>566</v>
      </c>
    </row>
    <row r="88" spans="1:105" ht="12" customHeight="1" x14ac:dyDescent="0.3">
      <c r="A88" s="59" t="s">
        <v>162</v>
      </c>
      <c r="B88" s="232">
        <v>0</v>
      </c>
      <c r="C88" s="232">
        <v>0</v>
      </c>
      <c r="D88" s="232">
        <v>0</v>
      </c>
      <c r="E88" s="232">
        <v>0</v>
      </c>
      <c r="F88" s="232">
        <v>0</v>
      </c>
      <c r="G88" s="232">
        <v>0</v>
      </c>
      <c r="H88" s="232">
        <v>0</v>
      </c>
      <c r="I88" s="232">
        <v>0</v>
      </c>
      <c r="J88" s="232">
        <v>0</v>
      </c>
      <c r="K88" s="232">
        <v>0</v>
      </c>
      <c r="L88" s="232">
        <v>0</v>
      </c>
      <c r="M88" s="232">
        <v>0</v>
      </c>
      <c r="N88" s="232">
        <v>0</v>
      </c>
      <c r="O88" s="232">
        <v>0</v>
      </c>
      <c r="P88" s="232">
        <v>0</v>
      </c>
      <c r="Q88" s="232">
        <v>0</v>
      </c>
      <c r="R88" s="232">
        <v>0</v>
      </c>
      <c r="S88" s="232">
        <v>0</v>
      </c>
      <c r="T88" s="232">
        <v>0</v>
      </c>
      <c r="U88" s="232">
        <v>0</v>
      </c>
      <c r="V88" s="232">
        <v>0</v>
      </c>
      <c r="W88" s="232">
        <v>0</v>
      </c>
      <c r="DA88" s="71" t="s">
        <v>567</v>
      </c>
    </row>
    <row r="89" spans="1:105" ht="12" customHeight="1" x14ac:dyDescent="0.3">
      <c r="A89" s="60" t="s">
        <v>568</v>
      </c>
      <c r="B89" s="264">
        <v>0</v>
      </c>
      <c r="C89" s="264">
        <v>0</v>
      </c>
      <c r="D89" s="264">
        <v>0</v>
      </c>
      <c r="E89" s="264">
        <v>0</v>
      </c>
      <c r="F89" s="264">
        <v>0</v>
      </c>
      <c r="G89" s="264">
        <v>0</v>
      </c>
      <c r="H89" s="264">
        <v>0</v>
      </c>
      <c r="I89" s="264">
        <v>0</v>
      </c>
      <c r="J89" s="264">
        <v>0</v>
      </c>
      <c r="K89" s="264">
        <v>0</v>
      </c>
      <c r="L89" s="264">
        <v>0</v>
      </c>
      <c r="M89" s="264">
        <v>0</v>
      </c>
      <c r="N89" s="264">
        <v>0</v>
      </c>
      <c r="O89" s="264">
        <v>0</v>
      </c>
      <c r="P89" s="264">
        <v>0</v>
      </c>
      <c r="Q89" s="264">
        <v>0</v>
      </c>
      <c r="R89" s="264">
        <v>0</v>
      </c>
      <c r="S89" s="264">
        <v>0</v>
      </c>
      <c r="T89" s="264">
        <v>0</v>
      </c>
      <c r="U89" s="264">
        <v>0</v>
      </c>
      <c r="V89" s="264">
        <v>0</v>
      </c>
      <c r="W89" s="264">
        <v>0</v>
      </c>
      <c r="DA89" s="72" t="s">
        <v>569</v>
      </c>
    </row>
    <row r="90" spans="1:105" ht="12" customHeight="1" x14ac:dyDescent="0.3">
      <c r="A90" s="57" t="s">
        <v>519</v>
      </c>
      <c r="B90" s="296">
        <v>0</v>
      </c>
      <c r="C90" s="296">
        <v>0</v>
      </c>
      <c r="D90" s="296">
        <v>0</v>
      </c>
      <c r="E90" s="296">
        <v>0</v>
      </c>
      <c r="F90" s="296">
        <v>0</v>
      </c>
      <c r="G90" s="296">
        <v>0</v>
      </c>
      <c r="H90" s="296">
        <v>0</v>
      </c>
      <c r="I90" s="296">
        <v>0</v>
      </c>
      <c r="J90" s="296">
        <v>0</v>
      </c>
      <c r="K90" s="296">
        <v>0</v>
      </c>
      <c r="L90" s="296">
        <v>0</v>
      </c>
      <c r="M90" s="296">
        <v>0</v>
      </c>
      <c r="N90" s="296">
        <v>0</v>
      </c>
      <c r="O90" s="296">
        <v>0</v>
      </c>
      <c r="P90" s="296">
        <v>0</v>
      </c>
      <c r="Q90" s="296">
        <v>0</v>
      </c>
      <c r="R90" s="296">
        <v>0</v>
      </c>
      <c r="S90" s="296">
        <v>0</v>
      </c>
      <c r="T90" s="296">
        <v>0</v>
      </c>
      <c r="U90" s="296">
        <v>0</v>
      </c>
      <c r="V90" s="296">
        <v>0</v>
      </c>
      <c r="W90" s="296">
        <v>0</v>
      </c>
      <c r="DA90" s="70" t="s">
        <v>570</v>
      </c>
    </row>
    <row r="91" spans="1:105" ht="12" customHeight="1" x14ac:dyDescent="0.3">
      <c r="A91" s="60" t="s">
        <v>521</v>
      </c>
      <c r="B91" s="264">
        <v>0</v>
      </c>
      <c r="C91" s="264">
        <v>0</v>
      </c>
      <c r="D91" s="264">
        <v>0</v>
      </c>
      <c r="E91" s="264">
        <v>0</v>
      </c>
      <c r="F91" s="264">
        <v>0</v>
      </c>
      <c r="G91" s="264">
        <v>0</v>
      </c>
      <c r="H91" s="264">
        <v>0</v>
      </c>
      <c r="I91" s="264">
        <v>0</v>
      </c>
      <c r="J91" s="264">
        <v>0</v>
      </c>
      <c r="K91" s="264">
        <v>0</v>
      </c>
      <c r="L91" s="264">
        <v>0</v>
      </c>
      <c r="M91" s="264">
        <v>0</v>
      </c>
      <c r="N91" s="264">
        <v>0</v>
      </c>
      <c r="O91" s="264">
        <v>0</v>
      </c>
      <c r="P91" s="264">
        <v>0</v>
      </c>
      <c r="Q91" s="264">
        <v>0</v>
      </c>
      <c r="R91" s="264">
        <v>0</v>
      </c>
      <c r="S91" s="264">
        <v>0</v>
      </c>
      <c r="T91" s="264">
        <v>0</v>
      </c>
      <c r="U91" s="264">
        <v>0</v>
      </c>
      <c r="V91" s="264">
        <v>0</v>
      </c>
      <c r="W91" s="264">
        <v>0</v>
      </c>
      <c r="DA91" s="72" t="s">
        <v>571</v>
      </c>
    </row>
    <row r="92" spans="1:105" ht="12" customHeight="1" x14ac:dyDescent="0.3">
      <c r="A92" s="59" t="s">
        <v>33</v>
      </c>
      <c r="B92" s="299">
        <v>0</v>
      </c>
      <c r="C92" s="299">
        <v>0</v>
      </c>
      <c r="D92" s="299">
        <v>0</v>
      </c>
      <c r="E92" s="299">
        <v>0</v>
      </c>
      <c r="F92" s="299">
        <v>0</v>
      </c>
      <c r="G92" s="299">
        <v>0</v>
      </c>
      <c r="H92" s="299">
        <v>0</v>
      </c>
      <c r="I92" s="299">
        <v>0</v>
      </c>
      <c r="J92" s="299">
        <v>0</v>
      </c>
      <c r="K92" s="299">
        <v>0</v>
      </c>
      <c r="L92" s="299">
        <v>0</v>
      </c>
      <c r="M92" s="299">
        <v>0</v>
      </c>
      <c r="N92" s="299">
        <v>0</v>
      </c>
      <c r="O92" s="299">
        <v>0</v>
      </c>
      <c r="P92" s="299">
        <v>0</v>
      </c>
      <c r="Q92" s="299">
        <v>0</v>
      </c>
      <c r="R92" s="299">
        <v>0</v>
      </c>
      <c r="S92" s="299">
        <v>0</v>
      </c>
      <c r="T92" s="299">
        <v>0</v>
      </c>
      <c r="U92" s="299">
        <v>0</v>
      </c>
      <c r="V92" s="299">
        <v>0</v>
      </c>
      <c r="W92" s="299">
        <v>0</v>
      </c>
      <c r="DA92" s="71" t="s">
        <v>572</v>
      </c>
    </row>
    <row r="93" spans="1:105" ht="12" customHeight="1" x14ac:dyDescent="0.3">
      <c r="A93" s="59" t="s">
        <v>160</v>
      </c>
      <c r="B93" s="299">
        <v>0</v>
      </c>
      <c r="C93" s="299">
        <v>0</v>
      </c>
      <c r="D93" s="299">
        <v>0</v>
      </c>
      <c r="E93" s="299">
        <v>0</v>
      </c>
      <c r="F93" s="299">
        <v>0</v>
      </c>
      <c r="G93" s="299">
        <v>0</v>
      </c>
      <c r="H93" s="299">
        <v>0</v>
      </c>
      <c r="I93" s="299">
        <v>0</v>
      </c>
      <c r="J93" s="299">
        <v>0</v>
      </c>
      <c r="K93" s="299">
        <v>0</v>
      </c>
      <c r="L93" s="299">
        <v>0</v>
      </c>
      <c r="M93" s="299">
        <v>0</v>
      </c>
      <c r="N93" s="299">
        <v>0</v>
      </c>
      <c r="O93" s="299">
        <v>0</v>
      </c>
      <c r="P93" s="299">
        <v>0</v>
      </c>
      <c r="Q93" s="299">
        <v>0</v>
      </c>
      <c r="R93" s="299">
        <v>0</v>
      </c>
      <c r="S93" s="299">
        <v>0</v>
      </c>
      <c r="T93" s="299">
        <v>0</v>
      </c>
      <c r="U93" s="299">
        <v>0</v>
      </c>
      <c r="V93" s="299">
        <v>0</v>
      </c>
      <c r="W93" s="299">
        <v>0</v>
      </c>
      <c r="DA93" s="71" t="s">
        <v>573</v>
      </c>
    </row>
    <row r="94" spans="1:105" ht="12" customHeight="1" x14ac:dyDescent="0.3">
      <c r="A94" s="59" t="s">
        <v>70</v>
      </c>
      <c r="B94" s="299">
        <v>0</v>
      </c>
      <c r="C94" s="299">
        <v>0</v>
      </c>
      <c r="D94" s="299">
        <v>0</v>
      </c>
      <c r="E94" s="299">
        <v>0</v>
      </c>
      <c r="F94" s="299">
        <v>0</v>
      </c>
      <c r="G94" s="299">
        <v>0</v>
      </c>
      <c r="H94" s="299">
        <v>0</v>
      </c>
      <c r="I94" s="299">
        <v>0</v>
      </c>
      <c r="J94" s="299">
        <v>0</v>
      </c>
      <c r="K94" s="299">
        <v>0</v>
      </c>
      <c r="L94" s="299">
        <v>0</v>
      </c>
      <c r="M94" s="299">
        <v>0</v>
      </c>
      <c r="N94" s="299">
        <v>0</v>
      </c>
      <c r="O94" s="299">
        <v>0</v>
      </c>
      <c r="P94" s="299">
        <v>0</v>
      </c>
      <c r="Q94" s="299">
        <v>0</v>
      </c>
      <c r="R94" s="299">
        <v>0</v>
      </c>
      <c r="S94" s="299">
        <v>0</v>
      </c>
      <c r="T94" s="299">
        <v>0</v>
      </c>
      <c r="U94" s="299">
        <v>0</v>
      </c>
      <c r="V94" s="299">
        <v>0</v>
      </c>
      <c r="W94" s="299">
        <v>0</v>
      </c>
      <c r="DA94" s="71" t="s">
        <v>574</v>
      </c>
    </row>
    <row r="95" spans="1:105" ht="12" customHeight="1" x14ac:dyDescent="0.3">
      <c r="A95" s="59" t="s">
        <v>162</v>
      </c>
      <c r="B95" s="299">
        <v>0</v>
      </c>
      <c r="C95" s="299">
        <v>0</v>
      </c>
      <c r="D95" s="299">
        <v>0</v>
      </c>
      <c r="E95" s="299">
        <v>0</v>
      </c>
      <c r="F95" s="299">
        <v>0</v>
      </c>
      <c r="G95" s="299">
        <v>0</v>
      </c>
      <c r="H95" s="299">
        <v>0</v>
      </c>
      <c r="I95" s="299">
        <v>0</v>
      </c>
      <c r="J95" s="299">
        <v>0</v>
      </c>
      <c r="K95" s="299">
        <v>0</v>
      </c>
      <c r="L95" s="299">
        <v>0</v>
      </c>
      <c r="M95" s="299">
        <v>0</v>
      </c>
      <c r="N95" s="299">
        <v>0</v>
      </c>
      <c r="O95" s="299">
        <v>0</v>
      </c>
      <c r="P95" s="299">
        <v>0</v>
      </c>
      <c r="Q95" s="299">
        <v>0</v>
      </c>
      <c r="R95" s="299">
        <v>0</v>
      </c>
      <c r="S95" s="299">
        <v>0</v>
      </c>
      <c r="T95" s="299">
        <v>0</v>
      </c>
      <c r="U95" s="299">
        <v>0</v>
      </c>
      <c r="V95" s="299">
        <v>0</v>
      </c>
      <c r="W95" s="299">
        <v>0</v>
      </c>
      <c r="DA95" s="71" t="s">
        <v>575</v>
      </c>
    </row>
    <row r="96" spans="1:105" ht="12" customHeight="1" x14ac:dyDescent="0.3">
      <c r="A96" s="60" t="s">
        <v>527</v>
      </c>
      <c r="B96" s="264">
        <v>0</v>
      </c>
      <c r="C96" s="264">
        <v>0</v>
      </c>
      <c r="D96" s="264">
        <v>0</v>
      </c>
      <c r="E96" s="264">
        <v>0</v>
      </c>
      <c r="F96" s="264">
        <v>0</v>
      </c>
      <c r="G96" s="264">
        <v>0</v>
      </c>
      <c r="H96" s="264">
        <v>0</v>
      </c>
      <c r="I96" s="264">
        <v>0</v>
      </c>
      <c r="J96" s="264">
        <v>0</v>
      </c>
      <c r="K96" s="264">
        <v>0</v>
      </c>
      <c r="L96" s="264">
        <v>0</v>
      </c>
      <c r="M96" s="264">
        <v>0</v>
      </c>
      <c r="N96" s="264">
        <v>0</v>
      </c>
      <c r="O96" s="264">
        <v>0</v>
      </c>
      <c r="P96" s="264">
        <v>0</v>
      </c>
      <c r="Q96" s="264">
        <v>0</v>
      </c>
      <c r="R96" s="264">
        <v>0</v>
      </c>
      <c r="S96" s="264">
        <v>0</v>
      </c>
      <c r="T96" s="264">
        <v>0</v>
      </c>
      <c r="U96" s="264">
        <v>0</v>
      </c>
      <c r="V96" s="264">
        <v>0</v>
      </c>
      <c r="W96" s="264">
        <v>0</v>
      </c>
      <c r="DA96" s="72" t="s">
        <v>576</v>
      </c>
    </row>
    <row r="97" spans="1:105" ht="12" customHeight="1" x14ac:dyDescent="0.3">
      <c r="A97" s="57" t="s">
        <v>529</v>
      </c>
      <c r="B97" s="296">
        <f t="shared" ref="B97:W97" si="1">B98+B102+B113</f>
        <v>0</v>
      </c>
      <c r="C97" s="296">
        <f t="shared" si="1"/>
        <v>0</v>
      </c>
      <c r="D97" s="296">
        <f t="shared" si="1"/>
        <v>0</v>
      </c>
      <c r="E97" s="296">
        <f t="shared" si="1"/>
        <v>0</v>
      </c>
      <c r="F97" s="296">
        <f t="shared" si="1"/>
        <v>0</v>
      </c>
      <c r="G97" s="296">
        <f t="shared" si="1"/>
        <v>0</v>
      </c>
      <c r="H97" s="296">
        <f t="shared" si="1"/>
        <v>0</v>
      </c>
      <c r="I97" s="296">
        <f t="shared" si="1"/>
        <v>0</v>
      </c>
      <c r="J97" s="296">
        <f t="shared" si="1"/>
        <v>0</v>
      </c>
      <c r="K97" s="296">
        <f t="shared" si="1"/>
        <v>0</v>
      </c>
      <c r="L97" s="296">
        <f t="shared" si="1"/>
        <v>0</v>
      </c>
      <c r="M97" s="296">
        <f t="shared" si="1"/>
        <v>0</v>
      </c>
      <c r="N97" s="296">
        <f t="shared" si="1"/>
        <v>0</v>
      </c>
      <c r="O97" s="296">
        <f t="shared" si="1"/>
        <v>0</v>
      </c>
      <c r="P97" s="296">
        <f t="shared" si="1"/>
        <v>0</v>
      </c>
      <c r="Q97" s="296">
        <f t="shared" si="1"/>
        <v>0</v>
      </c>
      <c r="R97" s="296">
        <f t="shared" si="1"/>
        <v>0</v>
      </c>
      <c r="S97" s="296">
        <f t="shared" si="1"/>
        <v>0</v>
      </c>
      <c r="T97" s="296">
        <f t="shared" si="1"/>
        <v>0</v>
      </c>
      <c r="U97" s="296">
        <f t="shared" si="1"/>
        <v>0</v>
      </c>
      <c r="V97" s="296">
        <f t="shared" si="1"/>
        <v>0</v>
      </c>
      <c r="W97" s="296">
        <f t="shared" si="1"/>
        <v>0</v>
      </c>
      <c r="DA97" s="70"/>
    </row>
    <row r="98" spans="1:105" ht="12" customHeight="1" x14ac:dyDescent="0.3">
      <c r="A98" s="60" t="s">
        <v>530</v>
      </c>
      <c r="B98" s="264">
        <v>0</v>
      </c>
      <c r="C98" s="264">
        <v>0</v>
      </c>
      <c r="D98" s="264">
        <v>0</v>
      </c>
      <c r="E98" s="264">
        <v>0</v>
      </c>
      <c r="F98" s="264">
        <v>0</v>
      </c>
      <c r="G98" s="264">
        <v>0</v>
      </c>
      <c r="H98" s="264">
        <v>0</v>
      </c>
      <c r="I98" s="264">
        <v>0</v>
      </c>
      <c r="J98" s="264">
        <v>0</v>
      </c>
      <c r="K98" s="264">
        <v>0</v>
      </c>
      <c r="L98" s="264">
        <v>0</v>
      </c>
      <c r="M98" s="264">
        <v>0</v>
      </c>
      <c r="N98" s="264">
        <v>0</v>
      </c>
      <c r="O98" s="264">
        <v>0</v>
      </c>
      <c r="P98" s="264">
        <v>0</v>
      </c>
      <c r="Q98" s="264">
        <v>0</v>
      </c>
      <c r="R98" s="264">
        <v>0</v>
      </c>
      <c r="S98" s="264">
        <v>0</v>
      </c>
      <c r="T98" s="264">
        <v>0</v>
      </c>
      <c r="U98" s="264">
        <v>0</v>
      </c>
      <c r="V98" s="264">
        <v>0</v>
      </c>
      <c r="W98" s="264">
        <v>0</v>
      </c>
      <c r="DA98" s="72" t="s">
        <v>577</v>
      </c>
    </row>
    <row r="99" spans="1:105" ht="12" customHeight="1" x14ac:dyDescent="0.3">
      <c r="A99" s="59" t="s">
        <v>33</v>
      </c>
      <c r="B99" s="232">
        <v>0</v>
      </c>
      <c r="C99" s="232">
        <v>0</v>
      </c>
      <c r="D99" s="232">
        <v>0</v>
      </c>
      <c r="E99" s="232">
        <v>0</v>
      </c>
      <c r="F99" s="232">
        <v>0</v>
      </c>
      <c r="G99" s="232">
        <v>0</v>
      </c>
      <c r="H99" s="232">
        <v>0</v>
      </c>
      <c r="I99" s="232">
        <v>0</v>
      </c>
      <c r="J99" s="232">
        <v>0</v>
      </c>
      <c r="K99" s="232">
        <v>0</v>
      </c>
      <c r="L99" s="232">
        <v>0</v>
      </c>
      <c r="M99" s="232">
        <v>0</v>
      </c>
      <c r="N99" s="232">
        <v>0</v>
      </c>
      <c r="O99" s="232">
        <v>0</v>
      </c>
      <c r="P99" s="232">
        <v>0</v>
      </c>
      <c r="Q99" s="232">
        <v>0</v>
      </c>
      <c r="R99" s="232">
        <v>0</v>
      </c>
      <c r="S99" s="232">
        <v>0</v>
      </c>
      <c r="T99" s="232">
        <v>0</v>
      </c>
      <c r="U99" s="232">
        <v>0</v>
      </c>
      <c r="V99" s="232">
        <v>0</v>
      </c>
      <c r="W99" s="232">
        <v>0</v>
      </c>
      <c r="DA99" s="71" t="s">
        <v>578</v>
      </c>
    </row>
    <row r="100" spans="1:105" ht="12" customHeight="1" x14ac:dyDescent="0.3">
      <c r="A100" s="59" t="s">
        <v>160</v>
      </c>
      <c r="B100" s="232">
        <v>0</v>
      </c>
      <c r="C100" s="232">
        <v>0</v>
      </c>
      <c r="D100" s="232">
        <v>0</v>
      </c>
      <c r="E100" s="232">
        <v>0</v>
      </c>
      <c r="F100" s="232">
        <v>0</v>
      </c>
      <c r="G100" s="232">
        <v>0</v>
      </c>
      <c r="H100" s="232">
        <v>0</v>
      </c>
      <c r="I100" s="232">
        <v>0</v>
      </c>
      <c r="J100" s="232">
        <v>0</v>
      </c>
      <c r="K100" s="232">
        <v>0</v>
      </c>
      <c r="L100" s="232">
        <v>0</v>
      </c>
      <c r="M100" s="232">
        <v>0</v>
      </c>
      <c r="N100" s="232">
        <v>0</v>
      </c>
      <c r="O100" s="232">
        <v>0</v>
      </c>
      <c r="P100" s="232">
        <v>0</v>
      </c>
      <c r="Q100" s="232">
        <v>0</v>
      </c>
      <c r="R100" s="232">
        <v>0</v>
      </c>
      <c r="S100" s="232">
        <v>0</v>
      </c>
      <c r="T100" s="232">
        <v>0</v>
      </c>
      <c r="U100" s="232">
        <v>0</v>
      </c>
      <c r="V100" s="232">
        <v>0</v>
      </c>
      <c r="W100" s="232">
        <v>0</v>
      </c>
      <c r="DA100" s="71" t="s">
        <v>579</v>
      </c>
    </row>
    <row r="101" spans="1:105" ht="12" customHeight="1" x14ac:dyDescent="0.3">
      <c r="A101" s="59" t="s">
        <v>162</v>
      </c>
      <c r="B101" s="232">
        <v>0</v>
      </c>
      <c r="C101" s="232">
        <v>0</v>
      </c>
      <c r="D101" s="232">
        <v>0</v>
      </c>
      <c r="E101" s="232">
        <v>0</v>
      </c>
      <c r="F101" s="232">
        <v>0</v>
      </c>
      <c r="G101" s="232">
        <v>0</v>
      </c>
      <c r="H101" s="232">
        <v>0</v>
      </c>
      <c r="I101" s="232">
        <v>0</v>
      </c>
      <c r="J101" s="232">
        <v>0</v>
      </c>
      <c r="K101" s="232">
        <v>0</v>
      </c>
      <c r="L101" s="232">
        <v>0</v>
      </c>
      <c r="M101" s="232">
        <v>0</v>
      </c>
      <c r="N101" s="232">
        <v>0</v>
      </c>
      <c r="O101" s="232">
        <v>0</v>
      </c>
      <c r="P101" s="232">
        <v>0</v>
      </c>
      <c r="Q101" s="232">
        <v>0</v>
      </c>
      <c r="R101" s="232">
        <v>0</v>
      </c>
      <c r="S101" s="232">
        <v>0</v>
      </c>
      <c r="T101" s="232">
        <v>0</v>
      </c>
      <c r="U101" s="232">
        <v>0</v>
      </c>
      <c r="V101" s="232">
        <v>0</v>
      </c>
      <c r="W101" s="232">
        <v>0</v>
      </c>
      <c r="DA101" s="71" t="s">
        <v>580</v>
      </c>
    </row>
    <row r="102" spans="1:105" ht="12" customHeight="1" x14ac:dyDescent="0.3">
      <c r="A102" s="60" t="s">
        <v>535</v>
      </c>
      <c r="B102" s="264">
        <v>0</v>
      </c>
      <c r="C102" s="264">
        <v>0</v>
      </c>
      <c r="D102" s="264">
        <v>0</v>
      </c>
      <c r="E102" s="264">
        <v>0</v>
      </c>
      <c r="F102" s="264">
        <v>0</v>
      </c>
      <c r="G102" s="264">
        <v>0</v>
      </c>
      <c r="H102" s="264">
        <v>0</v>
      </c>
      <c r="I102" s="264">
        <v>0</v>
      </c>
      <c r="J102" s="264">
        <v>0</v>
      </c>
      <c r="K102" s="264">
        <v>0</v>
      </c>
      <c r="L102" s="264">
        <v>0</v>
      </c>
      <c r="M102" s="264">
        <v>0</v>
      </c>
      <c r="N102" s="264">
        <v>0</v>
      </c>
      <c r="O102" s="264">
        <v>0</v>
      </c>
      <c r="P102" s="264">
        <v>0</v>
      </c>
      <c r="Q102" s="264">
        <v>0</v>
      </c>
      <c r="R102" s="264">
        <v>0</v>
      </c>
      <c r="S102" s="264">
        <v>0</v>
      </c>
      <c r="T102" s="264">
        <v>0</v>
      </c>
      <c r="U102" s="264">
        <v>0</v>
      </c>
      <c r="V102" s="264">
        <v>0</v>
      </c>
      <c r="W102" s="264">
        <v>0</v>
      </c>
      <c r="DA102" s="72" t="s">
        <v>581</v>
      </c>
    </row>
    <row r="103" spans="1:105" ht="12" customHeight="1" x14ac:dyDescent="0.3">
      <c r="A103" s="64" t="s">
        <v>30</v>
      </c>
      <c r="B103" s="231">
        <v>0</v>
      </c>
      <c r="C103" s="231">
        <v>0</v>
      </c>
      <c r="D103" s="231">
        <v>0</v>
      </c>
      <c r="E103" s="231">
        <v>0</v>
      </c>
      <c r="F103" s="231">
        <v>0</v>
      </c>
      <c r="G103" s="231">
        <v>0</v>
      </c>
      <c r="H103" s="231">
        <v>0</v>
      </c>
      <c r="I103" s="231">
        <v>0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582</v>
      </c>
    </row>
    <row r="104" spans="1:105" ht="12" customHeight="1" x14ac:dyDescent="0.3">
      <c r="A104" s="64" t="s">
        <v>32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0</v>
      </c>
      <c r="L104" s="231">
        <v>0</v>
      </c>
      <c r="M104" s="231">
        <v>0</v>
      </c>
      <c r="N104" s="231">
        <v>0</v>
      </c>
      <c r="O104" s="231">
        <v>0</v>
      </c>
      <c r="P104" s="231">
        <v>0</v>
      </c>
      <c r="Q104" s="231">
        <v>0</v>
      </c>
      <c r="R104" s="231">
        <v>0</v>
      </c>
      <c r="S104" s="231">
        <v>0</v>
      </c>
      <c r="T104" s="231">
        <v>0</v>
      </c>
      <c r="U104" s="231">
        <v>0</v>
      </c>
      <c r="V104" s="231">
        <v>0</v>
      </c>
      <c r="W104" s="231">
        <v>0</v>
      </c>
      <c r="DA104" s="73" t="s">
        <v>583</v>
      </c>
    </row>
    <row r="105" spans="1:105" ht="12" customHeight="1" x14ac:dyDescent="0.3">
      <c r="A105" s="64" t="s">
        <v>33</v>
      </c>
      <c r="B105" s="231">
        <v>0</v>
      </c>
      <c r="C105" s="231">
        <v>0</v>
      </c>
      <c r="D105" s="231">
        <v>0</v>
      </c>
      <c r="E105" s="231">
        <v>0</v>
      </c>
      <c r="F105" s="231">
        <v>0</v>
      </c>
      <c r="G105" s="231">
        <v>0</v>
      </c>
      <c r="H105" s="231">
        <v>0</v>
      </c>
      <c r="I105" s="231">
        <v>0</v>
      </c>
      <c r="J105" s="231">
        <v>0</v>
      </c>
      <c r="K105" s="231">
        <v>0</v>
      </c>
      <c r="L105" s="231">
        <v>0</v>
      </c>
      <c r="M105" s="231">
        <v>0</v>
      </c>
      <c r="N105" s="231">
        <v>0</v>
      </c>
      <c r="O105" s="231">
        <v>0</v>
      </c>
      <c r="P105" s="231">
        <v>0</v>
      </c>
      <c r="Q105" s="231">
        <v>0</v>
      </c>
      <c r="R105" s="231">
        <v>0</v>
      </c>
      <c r="S105" s="231">
        <v>0</v>
      </c>
      <c r="T105" s="231">
        <v>0</v>
      </c>
      <c r="U105" s="231">
        <v>0</v>
      </c>
      <c r="V105" s="231">
        <v>0</v>
      </c>
      <c r="W105" s="231">
        <v>0</v>
      </c>
      <c r="DA105" s="73" t="s">
        <v>584</v>
      </c>
    </row>
    <row r="106" spans="1:105" ht="12" customHeight="1" x14ac:dyDescent="0.3">
      <c r="A106" s="64" t="s">
        <v>160</v>
      </c>
      <c r="B106" s="231">
        <v>0</v>
      </c>
      <c r="C106" s="231">
        <v>0</v>
      </c>
      <c r="D106" s="231">
        <v>0</v>
      </c>
      <c r="E106" s="231">
        <v>0</v>
      </c>
      <c r="F106" s="231">
        <v>0</v>
      </c>
      <c r="G106" s="231">
        <v>0</v>
      </c>
      <c r="H106" s="231">
        <v>0</v>
      </c>
      <c r="I106" s="231">
        <v>0</v>
      </c>
      <c r="J106" s="231">
        <v>0</v>
      </c>
      <c r="K106" s="231">
        <v>0</v>
      </c>
      <c r="L106" s="231">
        <v>0</v>
      </c>
      <c r="M106" s="231">
        <v>0</v>
      </c>
      <c r="N106" s="231">
        <v>0</v>
      </c>
      <c r="O106" s="231">
        <v>0</v>
      </c>
      <c r="P106" s="231">
        <v>0</v>
      </c>
      <c r="Q106" s="231">
        <v>0</v>
      </c>
      <c r="R106" s="231">
        <v>0</v>
      </c>
      <c r="S106" s="231">
        <v>0</v>
      </c>
      <c r="T106" s="231">
        <v>0</v>
      </c>
      <c r="U106" s="231">
        <v>0</v>
      </c>
      <c r="V106" s="231">
        <v>0</v>
      </c>
      <c r="W106" s="231">
        <v>0</v>
      </c>
      <c r="DA106" s="73" t="s">
        <v>585</v>
      </c>
    </row>
    <row r="107" spans="1:105" ht="12" customHeight="1" x14ac:dyDescent="0.3">
      <c r="A107" s="64" t="s">
        <v>70</v>
      </c>
      <c r="B107" s="231">
        <v>0</v>
      </c>
      <c r="C107" s="231">
        <v>0</v>
      </c>
      <c r="D107" s="231">
        <v>0</v>
      </c>
      <c r="E107" s="231">
        <v>0</v>
      </c>
      <c r="F107" s="231">
        <v>0</v>
      </c>
      <c r="G107" s="231">
        <v>0</v>
      </c>
      <c r="H107" s="231">
        <v>0</v>
      </c>
      <c r="I107" s="231">
        <v>0</v>
      </c>
      <c r="J107" s="231">
        <v>0</v>
      </c>
      <c r="K107" s="231">
        <v>0</v>
      </c>
      <c r="L107" s="231">
        <v>0</v>
      </c>
      <c r="M107" s="231">
        <v>0</v>
      </c>
      <c r="N107" s="231">
        <v>0</v>
      </c>
      <c r="O107" s="231">
        <v>0</v>
      </c>
      <c r="P107" s="231">
        <v>0</v>
      </c>
      <c r="Q107" s="231">
        <v>0</v>
      </c>
      <c r="R107" s="231">
        <v>0</v>
      </c>
      <c r="S107" s="231">
        <v>0</v>
      </c>
      <c r="T107" s="231">
        <v>0</v>
      </c>
      <c r="U107" s="231">
        <v>0</v>
      </c>
      <c r="V107" s="231">
        <v>0</v>
      </c>
      <c r="W107" s="231">
        <v>0</v>
      </c>
      <c r="DA107" s="73" t="s">
        <v>586</v>
      </c>
    </row>
    <row r="108" spans="1:105" ht="12" customHeight="1" x14ac:dyDescent="0.3">
      <c r="A108" s="64" t="s">
        <v>34</v>
      </c>
      <c r="B108" s="231">
        <v>0</v>
      </c>
      <c r="C108" s="231">
        <v>0</v>
      </c>
      <c r="D108" s="231">
        <v>0</v>
      </c>
      <c r="E108" s="231">
        <v>0</v>
      </c>
      <c r="F108" s="231">
        <v>0</v>
      </c>
      <c r="G108" s="231">
        <v>0</v>
      </c>
      <c r="H108" s="231">
        <v>0</v>
      </c>
      <c r="I108" s="231">
        <v>0</v>
      </c>
      <c r="J108" s="231">
        <v>0</v>
      </c>
      <c r="K108" s="231">
        <v>0</v>
      </c>
      <c r="L108" s="231">
        <v>0</v>
      </c>
      <c r="M108" s="231">
        <v>0</v>
      </c>
      <c r="N108" s="231">
        <v>0</v>
      </c>
      <c r="O108" s="231">
        <v>0</v>
      </c>
      <c r="P108" s="231">
        <v>0</v>
      </c>
      <c r="Q108" s="231">
        <v>0</v>
      </c>
      <c r="R108" s="231">
        <v>0</v>
      </c>
      <c r="S108" s="231">
        <v>0</v>
      </c>
      <c r="T108" s="231">
        <v>0</v>
      </c>
      <c r="U108" s="231">
        <v>0</v>
      </c>
      <c r="V108" s="231">
        <v>0</v>
      </c>
      <c r="W108" s="231">
        <v>0</v>
      </c>
      <c r="DA108" s="73" t="s">
        <v>587</v>
      </c>
    </row>
    <row r="109" spans="1:105" ht="12" customHeight="1" x14ac:dyDescent="0.3">
      <c r="A109" s="64" t="s">
        <v>162</v>
      </c>
      <c r="B109" s="231">
        <v>0</v>
      </c>
      <c r="C109" s="231">
        <v>0</v>
      </c>
      <c r="D109" s="231">
        <v>0</v>
      </c>
      <c r="E109" s="231">
        <v>0</v>
      </c>
      <c r="F109" s="231">
        <v>0</v>
      </c>
      <c r="G109" s="231">
        <v>0</v>
      </c>
      <c r="H109" s="231">
        <v>0</v>
      </c>
      <c r="I109" s="231">
        <v>0</v>
      </c>
      <c r="J109" s="231">
        <v>0</v>
      </c>
      <c r="K109" s="231">
        <v>0</v>
      </c>
      <c r="L109" s="231">
        <v>0</v>
      </c>
      <c r="M109" s="231">
        <v>0</v>
      </c>
      <c r="N109" s="231">
        <v>0</v>
      </c>
      <c r="O109" s="231">
        <v>0</v>
      </c>
      <c r="P109" s="231">
        <v>0</v>
      </c>
      <c r="Q109" s="231">
        <v>0</v>
      </c>
      <c r="R109" s="231">
        <v>0</v>
      </c>
      <c r="S109" s="231">
        <v>0</v>
      </c>
      <c r="T109" s="231">
        <v>0</v>
      </c>
      <c r="U109" s="231">
        <v>0</v>
      </c>
      <c r="V109" s="231">
        <v>0</v>
      </c>
      <c r="W109" s="231">
        <v>0</v>
      </c>
      <c r="DA109" s="73" t="s">
        <v>588</v>
      </c>
    </row>
    <row r="110" spans="1:105" ht="12" customHeight="1" x14ac:dyDescent="0.3">
      <c r="A110" s="64" t="s">
        <v>36</v>
      </c>
      <c r="B110" s="231">
        <v>0</v>
      </c>
      <c r="C110" s="231">
        <v>0</v>
      </c>
      <c r="D110" s="231">
        <v>0</v>
      </c>
      <c r="E110" s="231">
        <v>0</v>
      </c>
      <c r="F110" s="231">
        <v>0</v>
      </c>
      <c r="G110" s="231">
        <v>0</v>
      </c>
      <c r="H110" s="231">
        <v>0</v>
      </c>
      <c r="I110" s="231">
        <v>0</v>
      </c>
      <c r="J110" s="231">
        <v>0</v>
      </c>
      <c r="K110" s="231">
        <v>0</v>
      </c>
      <c r="L110" s="231">
        <v>0</v>
      </c>
      <c r="M110" s="231">
        <v>0</v>
      </c>
      <c r="N110" s="231">
        <v>0</v>
      </c>
      <c r="O110" s="231">
        <v>0</v>
      </c>
      <c r="P110" s="231">
        <v>0</v>
      </c>
      <c r="Q110" s="231">
        <v>0</v>
      </c>
      <c r="R110" s="231">
        <v>0</v>
      </c>
      <c r="S110" s="231">
        <v>0</v>
      </c>
      <c r="T110" s="231">
        <v>0</v>
      </c>
      <c r="U110" s="231">
        <v>0</v>
      </c>
      <c r="V110" s="231">
        <v>0</v>
      </c>
      <c r="W110" s="231">
        <v>0</v>
      </c>
      <c r="DA110" s="73" t="s">
        <v>589</v>
      </c>
    </row>
    <row r="111" spans="1:105" ht="12" customHeight="1" x14ac:dyDescent="0.3">
      <c r="A111" s="64" t="s">
        <v>73</v>
      </c>
      <c r="B111" s="231">
        <v>0</v>
      </c>
      <c r="C111" s="231">
        <v>0</v>
      </c>
      <c r="D111" s="231">
        <v>0</v>
      </c>
      <c r="E111" s="231">
        <v>0</v>
      </c>
      <c r="F111" s="231">
        <v>0</v>
      </c>
      <c r="G111" s="231">
        <v>0</v>
      </c>
      <c r="H111" s="231">
        <v>0</v>
      </c>
      <c r="I111" s="231">
        <v>0</v>
      </c>
      <c r="J111" s="231">
        <v>0</v>
      </c>
      <c r="K111" s="231">
        <v>0</v>
      </c>
      <c r="L111" s="231">
        <v>0</v>
      </c>
      <c r="M111" s="231">
        <v>0</v>
      </c>
      <c r="N111" s="231">
        <v>0</v>
      </c>
      <c r="O111" s="231">
        <v>0</v>
      </c>
      <c r="P111" s="231">
        <v>0</v>
      </c>
      <c r="Q111" s="231">
        <v>0</v>
      </c>
      <c r="R111" s="231">
        <v>0</v>
      </c>
      <c r="S111" s="231">
        <v>0</v>
      </c>
      <c r="T111" s="231">
        <v>0</v>
      </c>
      <c r="U111" s="231">
        <v>0</v>
      </c>
      <c r="V111" s="231">
        <v>0</v>
      </c>
      <c r="W111" s="231">
        <v>0</v>
      </c>
      <c r="DA111" s="73" t="s">
        <v>590</v>
      </c>
    </row>
    <row r="112" spans="1:105" ht="12" customHeight="1" x14ac:dyDescent="0.3">
      <c r="A112" s="64" t="s">
        <v>79</v>
      </c>
      <c r="B112" s="231">
        <v>0</v>
      </c>
      <c r="C112" s="231">
        <v>0</v>
      </c>
      <c r="D112" s="231">
        <v>0</v>
      </c>
      <c r="E112" s="231">
        <v>0</v>
      </c>
      <c r="F112" s="231">
        <v>0</v>
      </c>
      <c r="G112" s="231">
        <v>0</v>
      </c>
      <c r="H112" s="231">
        <v>0</v>
      </c>
      <c r="I112" s="231">
        <v>0</v>
      </c>
      <c r="J112" s="231">
        <v>0</v>
      </c>
      <c r="K112" s="231">
        <v>0</v>
      </c>
      <c r="L112" s="231">
        <v>0</v>
      </c>
      <c r="M112" s="231">
        <v>0</v>
      </c>
      <c r="N112" s="231">
        <v>0</v>
      </c>
      <c r="O112" s="231">
        <v>0</v>
      </c>
      <c r="P112" s="231">
        <v>0</v>
      </c>
      <c r="Q112" s="231">
        <v>0</v>
      </c>
      <c r="R112" s="231">
        <v>0</v>
      </c>
      <c r="S112" s="231">
        <v>0</v>
      </c>
      <c r="T112" s="231">
        <v>0</v>
      </c>
      <c r="U112" s="231">
        <v>0</v>
      </c>
      <c r="V112" s="231">
        <v>0</v>
      </c>
      <c r="W112" s="231">
        <v>0</v>
      </c>
      <c r="DA112" s="73" t="s">
        <v>591</v>
      </c>
    </row>
    <row r="113" spans="1:105" ht="12" customHeight="1" x14ac:dyDescent="0.3">
      <c r="A113" s="61" t="s">
        <v>547</v>
      </c>
      <c r="B113" s="265">
        <v>0</v>
      </c>
      <c r="C113" s="265">
        <v>0</v>
      </c>
      <c r="D113" s="265">
        <v>0</v>
      </c>
      <c r="E113" s="265">
        <v>0</v>
      </c>
      <c r="F113" s="265">
        <v>0</v>
      </c>
      <c r="G113" s="265">
        <v>0</v>
      </c>
      <c r="H113" s="265">
        <v>0</v>
      </c>
      <c r="I113" s="265">
        <v>0</v>
      </c>
      <c r="J113" s="265">
        <v>0</v>
      </c>
      <c r="K113" s="265">
        <v>0</v>
      </c>
      <c r="L113" s="265">
        <v>0</v>
      </c>
      <c r="M113" s="265">
        <v>0</v>
      </c>
      <c r="N113" s="265">
        <v>0</v>
      </c>
      <c r="O113" s="265">
        <v>0</v>
      </c>
      <c r="P113" s="265">
        <v>0</v>
      </c>
      <c r="Q113" s="265">
        <v>0</v>
      </c>
      <c r="R113" s="265">
        <v>0</v>
      </c>
      <c r="S113" s="265">
        <v>0</v>
      </c>
      <c r="T113" s="265">
        <v>0</v>
      </c>
      <c r="U113" s="265">
        <v>0</v>
      </c>
      <c r="V113" s="265">
        <v>0</v>
      </c>
      <c r="W113" s="265">
        <v>0</v>
      </c>
      <c r="DA113" s="74" t="s">
        <v>592</v>
      </c>
    </row>
    <row r="114" spans="1:105" ht="12" customHeight="1" x14ac:dyDescent="0.3">
      <c r="A114" s="130"/>
      <c r="B114" s="201"/>
      <c r="C114" s="201"/>
      <c r="D114" s="201"/>
      <c r="E114" s="201"/>
      <c r="F114" s="201"/>
      <c r="G114" s="201"/>
      <c r="H114" s="201"/>
      <c r="I114" s="201"/>
      <c r="J114" s="201"/>
      <c r="K114" s="201"/>
      <c r="L114" s="201"/>
      <c r="M114" s="201"/>
      <c r="N114" s="201"/>
      <c r="O114" s="201"/>
      <c r="P114" s="201"/>
      <c r="Q114" s="201"/>
      <c r="R114" s="201"/>
      <c r="S114" s="201"/>
      <c r="T114" s="201"/>
      <c r="U114" s="201"/>
      <c r="V114" s="201"/>
      <c r="W114" s="201"/>
    </row>
    <row r="115" spans="1:105" ht="15" customHeight="1" x14ac:dyDescent="0.3">
      <c r="A115" s="34" t="s">
        <v>45</v>
      </c>
      <c r="B115" s="225">
        <v>0</v>
      </c>
      <c r="C115" s="225">
        <v>0</v>
      </c>
      <c r="D115" s="225">
        <v>0</v>
      </c>
      <c r="E115" s="225">
        <v>0</v>
      </c>
      <c r="F115" s="225">
        <v>0</v>
      </c>
      <c r="G115" s="225">
        <v>0</v>
      </c>
      <c r="H115" s="225">
        <v>0</v>
      </c>
      <c r="I115" s="225">
        <v>0</v>
      </c>
      <c r="J115" s="225">
        <v>0</v>
      </c>
      <c r="K115" s="225">
        <v>0</v>
      </c>
      <c r="L115" s="225">
        <v>0</v>
      </c>
      <c r="M115" s="225">
        <v>0</v>
      </c>
      <c r="N115" s="225">
        <v>0</v>
      </c>
      <c r="O115" s="225">
        <v>0</v>
      </c>
      <c r="P115" s="225">
        <v>0</v>
      </c>
      <c r="Q115" s="225">
        <v>0</v>
      </c>
      <c r="R115" s="225">
        <v>0</v>
      </c>
      <c r="S115" s="225">
        <v>0</v>
      </c>
      <c r="T115" s="225">
        <v>0</v>
      </c>
      <c r="U115" s="225">
        <v>0</v>
      </c>
      <c r="V115" s="225">
        <v>0</v>
      </c>
      <c r="W115" s="225">
        <v>0</v>
      </c>
      <c r="DA115" s="89" t="s">
        <v>593</v>
      </c>
    </row>
    <row r="116" spans="1:105" ht="12" customHeight="1" x14ac:dyDescent="0.3">
      <c r="A116" s="55" t="s">
        <v>92</v>
      </c>
      <c r="B116" s="261">
        <v>0</v>
      </c>
      <c r="C116" s="261">
        <v>0</v>
      </c>
      <c r="D116" s="261">
        <v>0</v>
      </c>
      <c r="E116" s="261">
        <v>0</v>
      </c>
      <c r="F116" s="261">
        <v>0</v>
      </c>
      <c r="G116" s="261">
        <v>0</v>
      </c>
      <c r="H116" s="261">
        <v>0</v>
      </c>
      <c r="I116" s="261">
        <v>0</v>
      </c>
      <c r="J116" s="261">
        <v>0</v>
      </c>
      <c r="K116" s="261">
        <v>0</v>
      </c>
      <c r="L116" s="261">
        <v>0</v>
      </c>
      <c r="M116" s="261">
        <v>0</v>
      </c>
      <c r="N116" s="261">
        <v>0</v>
      </c>
      <c r="O116" s="261">
        <v>0</v>
      </c>
      <c r="P116" s="261">
        <v>0</v>
      </c>
      <c r="Q116" s="261">
        <v>0</v>
      </c>
      <c r="R116" s="261">
        <v>0</v>
      </c>
      <c r="S116" s="261">
        <v>0</v>
      </c>
      <c r="T116" s="261">
        <v>0</v>
      </c>
      <c r="U116" s="261">
        <v>0</v>
      </c>
      <c r="V116" s="261">
        <v>0</v>
      </c>
      <c r="W116" s="261">
        <v>0</v>
      </c>
      <c r="DA116" s="67" t="s">
        <v>594</v>
      </c>
    </row>
    <row r="117" spans="1:105" ht="12" customHeight="1" x14ac:dyDescent="0.3">
      <c r="A117" s="202" t="s">
        <v>93</v>
      </c>
      <c r="B117" s="226">
        <v>0</v>
      </c>
      <c r="C117" s="226">
        <v>0</v>
      </c>
      <c r="D117" s="226">
        <v>0</v>
      </c>
      <c r="E117" s="226">
        <v>0</v>
      </c>
      <c r="F117" s="226">
        <v>0</v>
      </c>
      <c r="G117" s="226">
        <v>0</v>
      </c>
      <c r="H117" s="226">
        <v>0</v>
      </c>
      <c r="I117" s="226">
        <v>0</v>
      </c>
      <c r="J117" s="226">
        <v>0</v>
      </c>
      <c r="K117" s="226">
        <v>0</v>
      </c>
      <c r="L117" s="226">
        <v>0</v>
      </c>
      <c r="M117" s="226">
        <v>0</v>
      </c>
      <c r="N117" s="226">
        <v>0</v>
      </c>
      <c r="O117" s="226">
        <v>0</v>
      </c>
      <c r="P117" s="226">
        <v>0</v>
      </c>
      <c r="Q117" s="226">
        <v>0</v>
      </c>
      <c r="R117" s="226">
        <v>0</v>
      </c>
      <c r="S117" s="226">
        <v>0</v>
      </c>
      <c r="T117" s="226">
        <v>0</v>
      </c>
      <c r="U117" s="226">
        <v>0</v>
      </c>
      <c r="V117" s="226">
        <v>0</v>
      </c>
      <c r="W117" s="226">
        <v>0</v>
      </c>
      <c r="DA117" s="174" t="s">
        <v>595</v>
      </c>
    </row>
    <row r="118" spans="1:105" ht="12" customHeight="1" x14ac:dyDescent="0.3">
      <c r="A118" s="202" t="s">
        <v>94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DA118" s="174" t="s">
        <v>596</v>
      </c>
    </row>
    <row r="119" spans="1:105" ht="12" customHeight="1" x14ac:dyDescent="0.3">
      <c r="A119" s="202" t="s">
        <v>95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0</v>
      </c>
      <c r="Q119" s="226">
        <v>0</v>
      </c>
      <c r="R119" s="226">
        <v>0</v>
      </c>
      <c r="S119" s="226">
        <v>0</v>
      </c>
      <c r="T119" s="226">
        <v>0</v>
      </c>
      <c r="U119" s="226">
        <v>0</v>
      </c>
      <c r="V119" s="226">
        <v>0</v>
      </c>
      <c r="W119" s="226">
        <v>0</v>
      </c>
      <c r="DA119" s="174" t="s">
        <v>597</v>
      </c>
    </row>
    <row r="120" spans="1:105" ht="12" customHeight="1" x14ac:dyDescent="0.3">
      <c r="A120" s="56" t="s">
        <v>96</v>
      </c>
      <c r="B120" s="262">
        <v>0</v>
      </c>
      <c r="C120" s="262">
        <v>0</v>
      </c>
      <c r="D120" s="262">
        <v>0</v>
      </c>
      <c r="E120" s="262">
        <v>0</v>
      </c>
      <c r="F120" s="262">
        <v>0</v>
      </c>
      <c r="G120" s="262">
        <v>0</v>
      </c>
      <c r="H120" s="262">
        <v>0</v>
      </c>
      <c r="I120" s="262">
        <v>0</v>
      </c>
      <c r="J120" s="262">
        <v>0</v>
      </c>
      <c r="K120" s="262">
        <v>0</v>
      </c>
      <c r="L120" s="262">
        <v>0</v>
      </c>
      <c r="M120" s="262">
        <v>0</v>
      </c>
      <c r="N120" s="262">
        <v>0</v>
      </c>
      <c r="O120" s="262">
        <v>0</v>
      </c>
      <c r="P120" s="262">
        <v>0</v>
      </c>
      <c r="Q120" s="262">
        <v>0</v>
      </c>
      <c r="R120" s="262">
        <v>0</v>
      </c>
      <c r="S120" s="262">
        <v>0</v>
      </c>
      <c r="T120" s="262">
        <v>0</v>
      </c>
      <c r="U120" s="262">
        <v>0</v>
      </c>
      <c r="V120" s="262">
        <v>0</v>
      </c>
      <c r="W120" s="262">
        <v>0</v>
      </c>
      <c r="DA120" s="68" t="s">
        <v>598</v>
      </c>
    </row>
    <row r="121" spans="1:105" ht="12" customHeight="1" x14ac:dyDescent="0.3">
      <c r="A121" s="37" t="s">
        <v>160</v>
      </c>
      <c r="B121" s="228">
        <v>0</v>
      </c>
      <c r="C121" s="228">
        <v>0</v>
      </c>
      <c r="D121" s="228">
        <v>0</v>
      </c>
      <c r="E121" s="228">
        <v>0</v>
      </c>
      <c r="F121" s="228">
        <v>0</v>
      </c>
      <c r="G121" s="228">
        <v>0</v>
      </c>
      <c r="H121" s="228">
        <v>0</v>
      </c>
      <c r="I121" s="228">
        <v>0</v>
      </c>
      <c r="J121" s="228">
        <v>0</v>
      </c>
      <c r="K121" s="228">
        <v>0</v>
      </c>
      <c r="L121" s="228">
        <v>0</v>
      </c>
      <c r="M121" s="228">
        <v>0</v>
      </c>
      <c r="N121" s="228">
        <v>0</v>
      </c>
      <c r="O121" s="228">
        <v>0</v>
      </c>
      <c r="P121" s="228">
        <v>0</v>
      </c>
      <c r="Q121" s="228">
        <v>0</v>
      </c>
      <c r="R121" s="228">
        <v>0</v>
      </c>
      <c r="S121" s="228">
        <v>0</v>
      </c>
      <c r="T121" s="228">
        <v>0</v>
      </c>
      <c r="U121" s="228">
        <v>0</v>
      </c>
      <c r="V121" s="228">
        <v>0</v>
      </c>
      <c r="W121" s="228">
        <v>0</v>
      </c>
      <c r="DA121" s="69" t="s">
        <v>599</v>
      </c>
    </row>
    <row r="122" spans="1:105" ht="12" customHeight="1" x14ac:dyDescent="0.3">
      <c r="A122" s="37" t="s">
        <v>162</v>
      </c>
      <c r="B122" s="228">
        <v>0</v>
      </c>
      <c r="C122" s="228">
        <v>0</v>
      </c>
      <c r="D122" s="228">
        <v>0</v>
      </c>
      <c r="E122" s="228">
        <v>0</v>
      </c>
      <c r="F122" s="228">
        <v>0</v>
      </c>
      <c r="G122" s="228">
        <v>0</v>
      </c>
      <c r="H122" s="228">
        <v>0</v>
      </c>
      <c r="I122" s="228">
        <v>0</v>
      </c>
      <c r="J122" s="228">
        <v>0</v>
      </c>
      <c r="K122" s="228">
        <v>0</v>
      </c>
      <c r="L122" s="228">
        <v>0</v>
      </c>
      <c r="M122" s="228">
        <v>0</v>
      </c>
      <c r="N122" s="228">
        <v>0</v>
      </c>
      <c r="O122" s="228">
        <v>0</v>
      </c>
      <c r="P122" s="228">
        <v>0</v>
      </c>
      <c r="Q122" s="228">
        <v>0</v>
      </c>
      <c r="R122" s="228">
        <v>0</v>
      </c>
      <c r="S122" s="228">
        <v>0</v>
      </c>
      <c r="T122" s="228">
        <v>0</v>
      </c>
      <c r="U122" s="228">
        <v>0</v>
      </c>
      <c r="V122" s="228">
        <v>0</v>
      </c>
      <c r="W122" s="228">
        <v>0</v>
      </c>
      <c r="DA122" s="69" t="s">
        <v>600</v>
      </c>
    </row>
    <row r="123" spans="1:105" ht="12" customHeight="1" x14ac:dyDescent="0.3">
      <c r="A123" s="37" t="s">
        <v>97</v>
      </c>
      <c r="B123" s="228">
        <v>0</v>
      </c>
      <c r="C123" s="228">
        <v>0</v>
      </c>
      <c r="D123" s="228">
        <v>0</v>
      </c>
      <c r="E123" s="228">
        <v>0</v>
      </c>
      <c r="F123" s="228">
        <v>0</v>
      </c>
      <c r="G123" s="228">
        <v>0</v>
      </c>
      <c r="H123" s="228">
        <v>0</v>
      </c>
      <c r="I123" s="228">
        <v>0</v>
      </c>
      <c r="J123" s="228">
        <v>0</v>
      </c>
      <c r="K123" s="228">
        <v>0</v>
      </c>
      <c r="L123" s="228">
        <v>0</v>
      </c>
      <c r="M123" s="228">
        <v>0</v>
      </c>
      <c r="N123" s="228">
        <v>0</v>
      </c>
      <c r="O123" s="228">
        <v>0</v>
      </c>
      <c r="P123" s="228">
        <v>0</v>
      </c>
      <c r="Q123" s="228">
        <v>0</v>
      </c>
      <c r="R123" s="228">
        <v>0</v>
      </c>
      <c r="S123" s="228">
        <v>0</v>
      </c>
      <c r="T123" s="228">
        <v>0</v>
      </c>
      <c r="U123" s="228">
        <v>0</v>
      </c>
      <c r="V123" s="228">
        <v>0</v>
      </c>
      <c r="W123" s="228">
        <v>0</v>
      </c>
      <c r="DA123" s="69" t="s">
        <v>601</v>
      </c>
    </row>
    <row r="124" spans="1:105" ht="12" customHeight="1" x14ac:dyDescent="0.3">
      <c r="A124" s="37" t="s">
        <v>78</v>
      </c>
      <c r="B124" s="228">
        <v>0</v>
      </c>
      <c r="C124" s="228">
        <v>0</v>
      </c>
      <c r="D124" s="228">
        <v>0</v>
      </c>
      <c r="E124" s="228">
        <v>0</v>
      </c>
      <c r="F124" s="228">
        <v>0</v>
      </c>
      <c r="G124" s="228">
        <v>0</v>
      </c>
      <c r="H124" s="228">
        <v>0</v>
      </c>
      <c r="I124" s="228">
        <v>0</v>
      </c>
      <c r="J124" s="228">
        <v>0</v>
      </c>
      <c r="K124" s="228">
        <v>0</v>
      </c>
      <c r="L124" s="228">
        <v>0</v>
      </c>
      <c r="M124" s="228">
        <v>0</v>
      </c>
      <c r="N124" s="228">
        <v>0</v>
      </c>
      <c r="O124" s="228">
        <v>0</v>
      </c>
      <c r="P124" s="228">
        <v>0</v>
      </c>
      <c r="Q124" s="228">
        <v>0</v>
      </c>
      <c r="R124" s="228">
        <v>0</v>
      </c>
      <c r="S124" s="228">
        <v>0</v>
      </c>
      <c r="T124" s="228">
        <v>0</v>
      </c>
      <c r="U124" s="228">
        <v>0</v>
      </c>
      <c r="V124" s="228">
        <v>0</v>
      </c>
      <c r="W124" s="228">
        <v>0</v>
      </c>
      <c r="DA124" s="69" t="s">
        <v>602</v>
      </c>
    </row>
    <row r="125" spans="1:105" ht="12" customHeight="1" x14ac:dyDescent="0.3">
      <c r="A125" s="37" t="s">
        <v>38</v>
      </c>
      <c r="B125" s="228">
        <v>0</v>
      </c>
      <c r="C125" s="228">
        <v>0</v>
      </c>
      <c r="D125" s="228">
        <v>0</v>
      </c>
      <c r="E125" s="228">
        <v>0</v>
      </c>
      <c r="F125" s="228">
        <v>0</v>
      </c>
      <c r="G125" s="228">
        <v>0</v>
      </c>
      <c r="H125" s="228">
        <v>0</v>
      </c>
      <c r="I125" s="228">
        <v>0</v>
      </c>
      <c r="J125" s="228">
        <v>0</v>
      </c>
      <c r="K125" s="228">
        <v>0</v>
      </c>
      <c r="L125" s="228">
        <v>0</v>
      </c>
      <c r="M125" s="228">
        <v>0</v>
      </c>
      <c r="N125" s="228">
        <v>0</v>
      </c>
      <c r="O125" s="228">
        <v>0</v>
      </c>
      <c r="P125" s="228">
        <v>0</v>
      </c>
      <c r="Q125" s="228">
        <v>0</v>
      </c>
      <c r="R125" s="228">
        <v>0</v>
      </c>
      <c r="S125" s="228">
        <v>0</v>
      </c>
      <c r="T125" s="228">
        <v>0</v>
      </c>
      <c r="U125" s="228">
        <v>0</v>
      </c>
      <c r="V125" s="228">
        <v>0</v>
      </c>
      <c r="W125" s="228">
        <v>0</v>
      </c>
      <c r="DA125" s="69" t="s">
        <v>603</v>
      </c>
    </row>
    <row r="126" spans="1:105" ht="12" customHeight="1" x14ac:dyDescent="0.3">
      <c r="A126" s="57" t="s">
        <v>604</v>
      </c>
      <c r="B126" s="296">
        <v>0</v>
      </c>
      <c r="C126" s="296">
        <v>0</v>
      </c>
      <c r="D126" s="296">
        <v>0</v>
      </c>
      <c r="E126" s="296">
        <v>0</v>
      </c>
      <c r="F126" s="296">
        <v>0</v>
      </c>
      <c r="G126" s="296">
        <v>0</v>
      </c>
      <c r="H126" s="296">
        <v>0</v>
      </c>
      <c r="I126" s="296">
        <v>0</v>
      </c>
      <c r="J126" s="296">
        <v>0</v>
      </c>
      <c r="K126" s="296">
        <v>0</v>
      </c>
      <c r="L126" s="296">
        <v>0</v>
      </c>
      <c r="M126" s="296">
        <v>0</v>
      </c>
      <c r="N126" s="296">
        <v>0</v>
      </c>
      <c r="O126" s="296">
        <v>0</v>
      </c>
      <c r="P126" s="296">
        <v>0</v>
      </c>
      <c r="Q126" s="296">
        <v>0</v>
      </c>
      <c r="R126" s="296">
        <v>0</v>
      </c>
      <c r="S126" s="296">
        <v>0</v>
      </c>
      <c r="T126" s="296">
        <v>0</v>
      </c>
      <c r="U126" s="296">
        <v>0</v>
      </c>
      <c r="V126" s="296">
        <v>0</v>
      </c>
      <c r="W126" s="296">
        <v>0</v>
      </c>
      <c r="DA126" s="70" t="s">
        <v>605</v>
      </c>
    </row>
    <row r="127" spans="1:105" ht="12" customHeight="1" x14ac:dyDescent="0.3">
      <c r="A127" s="60" t="s">
        <v>606</v>
      </c>
      <c r="B127" s="264">
        <v>0</v>
      </c>
      <c r="C127" s="264">
        <v>0</v>
      </c>
      <c r="D127" s="264">
        <v>0</v>
      </c>
      <c r="E127" s="264">
        <v>0</v>
      </c>
      <c r="F127" s="264">
        <v>0</v>
      </c>
      <c r="G127" s="264">
        <v>0</v>
      </c>
      <c r="H127" s="264">
        <v>0</v>
      </c>
      <c r="I127" s="264">
        <v>0</v>
      </c>
      <c r="J127" s="264">
        <v>0</v>
      </c>
      <c r="K127" s="264">
        <v>0</v>
      </c>
      <c r="L127" s="264">
        <v>0</v>
      </c>
      <c r="M127" s="264">
        <v>0</v>
      </c>
      <c r="N127" s="264">
        <v>0</v>
      </c>
      <c r="O127" s="264">
        <v>0</v>
      </c>
      <c r="P127" s="264">
        <v>0</v>
      </c>
      <c r="Q127" s="264">
        <v>0</v>
      </c>
      <c r="R127" s="264">
        <v>0</v>
      </c>
      <c r="S127" s="264">
        <v>0</v>
      </c>
      <c r="T127" s="264">
        <v>0</v>
      </c>
      <c r="U127" s="264">
        <v>0</v>
      </c>
      <c r="V127" s="264">
        <v>0</v>
      </c>
      <c r="W127" s="264">
        <v>0</v>
      </c>
      <c r="DA127" s="72" t="s">
        <v>607</v>
      </c>
    </row>
    <row r="128" spans="1:105" ht="12" customHeight="1" x14ac:dyDescent="0.3">
      <c r="A128" s="59" t="s">
        <v>30</v>
      </c>
      <c r="B128" s="232">
        <v>0</v>
      </c>
      <c r="C128" s="232">
        <v>0</v>
      </c>
      <c r="D128" s="232">
        <v>0</v>
      </c>
      <c r="E128" s="232">
        <v>0</v>
      </c>
      <c r="F128" s="232">
        <v>0</v>
      </c>
      <c r="G128" s="232">
        <v>0</v>
      </c>
      <c r="H128" s="232">
        <v>0</v>
      </c>
      <c r="I128" s="232">
        <v>0</v>
      </c>
      <c r="J128" s="232">
        <v>0</v>
      </c>
      <c r="K128" s="232">
        <v>0</v>
      </c>
      <c r="L128" s="232">
        <v>0</v>
      </c>
      <c r="M128" s="232">
        <v>0</v>
      </c>
      <c r="N128" s="232">
        <v>0</v>
      </c>
      <c r="O128" s="232">
        <v>0</v>
      </c>
      <c r="P128" s="232">
        <v>0</v>
      </c>
      <c r="Q128" s="232">
        <v>0</v>
      </c>
      <c r="R128" s="232">
        <v>0</v>
      </c>
      <c r="S128" s="232">
        <v>0</v>
      </c>
      <c r="T128" s="232">
        <v>0</v>
      </c>
      <c r="U128" s="232">
        <v>0</v>
      </c>
      <c r="V128" s="232">
        <v>0</v>
      </c>
      <c r="W128" s="232">
        <v>0</v>
      </c>
      <c r="DA128" s="71" t="s">
        <v>608</v>
      </c>
    </row>
    <row r="129" spans="1:105" ht="12" customHeight="1" x14ac:dyDescent="0.3">
      <c r="A129" s="59" t="s">
        <v>33</v>
      </c>
      <c r="B129" s="232">
        <v>0</v>
      </c>
      <c r="C129" s="232">
        <v>0</v>
      </c>
      <c r="D129" s="232">
        <v>0</v>
      </c>
      <c r="E129" s="232">
        <v>0</v>
      </c>
      <c r="F129" s="232">
        <v>0</v>
      </c>
      <c r="G129" s="232">
        <v>0</v>
      </c>
      <c r="H129" s="232">
        <v>0</v>
      </c>
      <c r="I129" s="232">
        <v>0</v>
      </c>
      <c r="J129" s="232">
        <v>0</v>
      </c>
      <c r="K129" s="232">
        <v>0</v>
      </c>
      <c r="L129" s="232">
        <v>0</v>
      </c>
      <c r="M129" s="232">
        <v>0</v>
      </c>
      <c r="N129" s="232">
        <v>0</v>
      </c>
      <c r="O129" s="232">
        <v>0</v>
      </c>
      <c r="P129" s="232">
        <v>0</v>
      </c>
      <c r="Q129" s="232">
        <v>0</v>
      </c>
      <c r="R129" s="232">
        <v>0</v>
      </c>
      <c r="S129" s="232">
        <v>0</v>
      </c>
      <c r="T129" s="232">
        <v>0</v>
      </c>
      <c r="U129" s="232">
        <v>0</v>
      </c>
      <c r="V129" s="232">
        <v>0</v>
      </c>
      <c r="W129" s="232">
        <v>0</v>
      </c>
      <c r="DA129" s="71" t="s">
        <v>609</v>
      </c>
    </row>
    <row r="130" spans="1:105" ht="12" customHeight="1" x14ac:dyDescent="0.3">
      <c r="A130" s="59" t="s">
        <v>160</v>
      </c>
      <c r="B130" s="232">
        <v>0</v>
      </c>
      <c r="C130" s="232">
        <v>0</v>
      </c>
      <c r="D130" s="232">
        <v>0</v>
      </c>
      <c r="E130" s="232">
        <v>0</v>
      </c>
      <c r="F130" s="232">
        <v>0</v>
      </c>
      <c r="G130" s="232">
        <v>0</v>
      </c>
      <c r="H130" s="232">
        <v>0</v>
      </c>
      <c r="I130" s="232">
        <v>0</v>
      </c>
      <c r="J130" s="232">
        <v>0</v>
      </c>
      <c r="K130" s="232">
        <v>0</v>
      </c>
      <c r="L130" s="232">
        <v>0</v>
      </c>
      <c r="M130" s="232">
        <v>0</v>
      </c>
      <c r="N130" s="232">
        <v>0</v>
      </c>
      <c r="O130" s="232">
        <v>0</v>
      </c>
      <c r="P130" s="232">
        <v>0</v>
      </c>
      <c r="Q130" s="232">
        <v>0</v>
      </c>
      <c r="R130" s="232">
        <v>0</v>
      </c>
      <c r="S130" s="232">
        <v>0</v>
      </c>
      <c r="T130" s="232">
        <v>0</v>
      </c>
      <c r="U130" s="232">
        <v>0</v>
      </c>
      <c r="V130" s="232">
        <v>0</v>
      </c>
      <c r="W130" s="232">
        <v>0</v>
      </c>
      <c r="DA130" s="71" t="s">
        <v>610</v>
      </c>
    </row>
    <row r="131" spans="1:105" ht="12" customHeight="1" x14ac:dyDescent="0.3">
      <c r="A131" s="59" t="s">
        <v>70</v>
      </c>
      <c r="B131" s="232">
        <v>0</v>
      </c>
      <c r="C131" s="232">
        <v>0</v>
      </c>
      <c r="D131" s="232">
        <v>0</v>
      </c>
      <c r="E131" s="232">
        <v>0</v>
      </c>
      <c r="F131" s="232">
        <v>0</v>
      </c>
      <c r="G131" s="232">
        <v>0</v>
      </c>
      <c r="H131" s="232">
        <v>0</v>
      </c>
      <c r="I131" s="232">
        <v>0</v>
      </c>
      <c r="J131" s="232">
        <v>0</v>
      </c>
      <c r="K131" s="232">
        <v>0</v>
      </c>
      <c r="L131" s="232">
        <v>0</v>
      </c>
      <c r="M131" s="232">
        <v>0</v>
      </c>
      <c r="N131" s="232">
        <v>0</v>
      </c>
      <c r="O131" s="232">
        <v>0</v>
      </c>
      <c r="P131" s="232">
        <v>0</v>
      </c>
      <c r="Q131" s="232">
        <v>0</v>
      </c>
      <c r="R131" s="232">
        <v>0</v>
      </c>
      <c r="S131" s="232">
        <v>0</v>
      </c>
      <c r="T131" s="232">
        <v>0</v>
      </c>
      <c r="U131" s="232">
        <v>0</v>
      </c>
      <c r="V131" s="232">
        <v>0</v>
      </c>
      <c r="W131" s="232">
        <v>0</v>
      </c>
      <c r="DA131" s="71" t="s">
        <v>611</v>
      </c>
    </row>
    <row r="132" spans="1:105" ht="12" customHeight="1" x14ac:dyDescent="0.3">
      <c r="A132" s="59" t="s">
        <v>162</v>
      </c>
      <c r="B132" s="232">
        <v>0</v>
      </c>
      <c r="C132" s="232">
        <v>0</v>
      </c>
      <c r="D132" s="232">
        <v>0</v>
      </c>
      <c r="E132" s="232">
        <v>0</v>
      </c>
      <c r="F132" s="232">
        <v>0</v>
      </c>
      <c r="G132" s="232">
        <v>0</v>
      </c>
      <c r="H132" s="232">
        <v>0</v>
      </c>
      <c r="I132" s="232">
        <v>0</v>
      </c>
      <c r="J132" s="232">
        <v>0</v>
      </c>
      <c r="K132" s="232">
        <v>0</v>
      </c>
      <c r="L132" s="232">
        <v>0</v>
      </c>
      <c r="M132" s="232">
        <v>0</v>
      </c>
      <c r="N132" s="232">
        <v>0</v>
      </c>
      <c r="O132" s="232">
        <v>0</v>
      </c>
      <c r="P132" s="232">
        <v>0</v>
      </c>
      <c r="Q132" s="232">
        <v>0</v>
      </c>
      <c r="R132" s="232">
        <v>0</v>
      </c>
      <c r="S132" s="232">
        <v>0</v>
      </c>
      <c r="T132" s="232">
        <v>0</v>
      </c>
      <c r="U132" s="232">
        <v>0</v>
      </c>
      <c r="V132" s="232">
        <v>0</v>
      </c>
      <c r="W132" s="232">
        <v>0</v>
      </c>
      <c r="DA132" s="71" t="s">
        <v>612</v>
      </c>
    </row>
    <row r="133" spans="1:105" ht="12" customHeight="1" x14ac:dyDescent="0.3">
      <c r="A133" s="60" t="s">
        <v>613</v>
      </c>
      <c r="B133" s="264">
        <v>0</v>
      </c>
      <c r="C133" s="264">
        <v>0</v>
      </c>
      <c r="D133" s="264">
        <v>0</v>
      </c>
      <c r="E133" s="264">
        <v>0</v>
      </c>
      <c r="F133" s="264">
        <v>0</v>
      </c>
      <c r="G133" s="264">
        <v>0</v>
      </c>
      <c r="H133" s="264">
        <v>0</v>
      </c>
      <c r="I133" s="264">
        <v>0</v>
      </c>
      <c r="J133" s="264">
        <v>0</v>
      </c>
      <c r="K133" s="264">
        <v>0</v>
      </c>
      <c r="L133" s="264">
        <v>0</v>
      </c>
      <c r="M133" s="264">
        <v>0</v>
      </c>
      <c r="N133" s="264">
        <v>0</v>
      </c>
      <c r="O133" s="264">
        <v>0</v>
      </c>
      <c r="P133" s="264">
        <v>0</v>
      </c>
      <c r="Q133" s="264">
        <v>0</v>
      </c>
      <c r="R133" s="264">
        <v>0</v>
      </c>
      <c r="S133" s="264">
        <v>0</v>
      </c>
      <c r="T133" s="264">
        <v>0</v>
      </c>
      <c r="U133" s="264">
        <v>0</v>
      </c>
      <c r="V133" s="264">
        <v>0</v>
      </c>
      <c r="W133" s="264">
        <v>0</v>
      </c>
      <c r="DA133" s="72" t="s">
        <v>614</v>
      </c>
    </row>
    <row r="134" spans="1:105" ht="12" customHeight="1" x14ac:dyDescent="0.3">
      <c r="A134" s="57" t="s">
        <v>615</v>
      </c>
      <c r="B134" s="296">
        <v>0</v>
      </c>
      <c r="C134" s="296">
        <v>0</v>
      </c>
      <c r="D134" s="296">
        <v>0</v>
      </c>
      <c r="E134" s="296">
        <v>0</v>
      </c>
      <c r="F134" s="296">
        <v>0</v>
      </c>
      <c r="G134" s="296">
        <v>0</v>
      </c>
      <c r="H134" s="296">
        <v>0</v>
      </c>
      <c r="I134" s="296">
        <v>0</v>
      </c>
      <c r="J134" s="296">
        <v>0</v>
      </c>
      <c r="K134" s="296">
        <v>0</v>
      </c>
      <c r="L134" s="296">
        <v>0</v>
      </c>
      <c r="M134" s="296">
        <v>0</v>
      </c>
      <c r="N134" s="296">
        <v>0</v>
      </c>
      <c r="O134" s="296">
        <v>0</v>
      </c>
      <c r="P134" s="296">
        <v>0</v>
      </c>
      <c r="Q134" s="296">
        <v>0</v>
      </c>
      <c r="R134" s="296">
        <v>0</v>
      </c>
      <c r="S134" s="296">
        <v>0</v>
      </c>
      <c r="T134" s="296">
        <v>0</v>
      </c>
      <c r="U134" s="296">
        <v>0</v>
      </c>
      <c r="V134" s="296">
        <v>0</v>
      </c>
      <c r="W134" s="296">
        <v>0</v>
      </c>
      <c r="DA134" s="70" t="s">
        <v>616</v>
      </c>
    </row>
    <row r="135" spans="1:105" ht="12" customHeight="1" x14ac:dyDescent="0.3">
      <c r="A135" s="60" t="s">
        <v>617</v>
      </c>
      <c r="B135" s="264">
        <v>0</v>
      </c>
      <c r="C135" s="264">
        <v>0</v>
      </c>
      <c r="D135" s="264">
        <v>0</v>
      </c>
      <c r="E135" s="264">
        <v>0</v>
      </c>
      <c r="F135" s="264">
        <v>0</v>
      </c>
      <c r="G135" s="264">
        <v>0</v>
      </c>
      <c r="H135" s="264">
        <v>0</v>
      </c>
      <c r="I135" s="264">
        <v>0</v>
      </c>
      <c r="J135" s="264">
        <v>0</v>
      </c>
      <c r="K135" s="264">
        <v>0</v>
      </c>
      <c r="L135" s="264">
        <v>0</v>
      </c>
      <c r="M135" s="264">
        <v>0</v>
      </c>
      <c r="N135" s="264">
        <v>0</v>
      </c>
      <c r="O135" s="264">
        <v>0</v>
      </c>
      <c r="P135" s="264">
        <v>0</v>
      </c>
      <c r="Q135" s="264">
        <v>0</v>
      </c>
      <c r="R135" s="264">
        <v>0</v>
      </c>
      <c r="S135" s="264">
        <v>0</v>
      </c>
      <c r="T135" s="264">
        <v>0</v>
      </c>
      <c r="U135" s="264">
        <v>0</v>
      </c>
      <c r="V135" s="264">
        <v>0</v>
      </c>
      <c r="W135" s="264">
        <v>0</v>
      </c>
      <c r="DA135" s="72" t="s">
        <v>618</v>
      </c>
    </row>
    <row r="136" spans="1:105" ht="12" customHeight="1" x14ac:dyDescent="0.3">
      <c r="A136" s="59" t="s">
        <v>33</v>
      </c>
      <c r="B136" s="299">
        <v>0</v>
      </c>
      <c r="C136" s="299">
        <v>0</v>
      </c>
      <c r="D136" s="299">
        <v>0</v>
      </c>
      <c r="E136" s="299">
        <v>0</v>
      </c>
      <c r="F136" s="299">
        <v>0</v>
      </c>
      <c r="G136" s="299">
        <v>0</v>
      </c>
      <c r="H136" s="299">
        <v>0</v>
      </c>
      <c r="I136" s="299">
        <v>0</v>
      </c>
      <c r="J136" s="299">
        <v>0</v>
      </c>
      <c r="K136" s="299">
        <v>0</v>
      </c>
      <c r="L136" s="299">
        <v>0</v>
      </c>
      <c r="M136" s="299">
        <v>0</v>
      </c>
      <c r="N136" s="299">
        <v>0</v>
      </c>
      <c r="O136" s="299">
        <v>0</v>
      </c>
      <c r="P136" s="299">
        <v>0</v>
      </c>
      <c r="Q136" s="299">
        <v>0</v>
      </c>
      <c r="R136" s="299">
        <v>0</v>
      </c>
      <c r="S136" s="299">
        <v>0</v>
      </c>
      <c r="T136" s="299">
        <v>0</v>
      </c>
      <c r="U136" s="299">
        <v>0</v>
      </c>
      <c r="V136" s="299">
        <v>0</v>
      </c>
      <c r="W136" s="299">
        <v>0</v>
      </c>
      <c r="DA136" s="71" t="s">
        <v>619</v>
      </c>
    </row>
    <row r="137" spans="1:105" ht="12" customHeight="1" x14ac:dyDescent="0.3">
      <c r="A137" s="59" t="s">
        <v>160</v>
      </c>
      <c r="B137" s="299">
        <v>0</v>
      </c>
      <c r="C137" s="299">
        <v>0</v>
      </c>
      <c r="D137" s="299">
        <v>0</v>
      </c>
      <c r="E137" s="299">
        <v>0</v>
      </c>
      <c r="F137" s="299">
        <v>0</v>
      </c>
      <c r="G137" s="299">
        <v>0</v>
      </c>
      <c r="H137" s="299">
        <v>0</v>
      </c>
      <c r="I137" s="299">
        <v>0</v>
      </c>
      <c r="J137" s="299">
        <v>0</v>
      </c>
      <c r="K137" s="299">
        <v>0</v>
      </c>
      <c r="L137" s="299">
        <v>0</v>
      </c>
      <c r="M137" s="299">
        <v>0</v>
      </c>
      <c r="N137" s="299">
        <v>0</v>
      </c>
      <c r="O137" s="299">
        <v>0</v>
      </c>
      <c r="P137" s="299">
        <v>0</v>
      </c>
      <c r="Q137" s="299">
        <v>0</v>
      </c>
      <c r="R137" s="299">
        <v>0</v>
      </c>
      <c r="S137" s="299">
        <v>0</v>
      </c>
      <c r="T137" s="299">
        <v>0</v>
      </c>
      <c r="U137" s="299">
        <v>0</v>
      </c>
      <c r="V137" s="299">
        <v>0</v>
      </c>
      <c r="W137" s="299">
        <v>0</v>
      </c>
      <c r="DA137" s="71" t="s">
        <v>620</v>
      </c>
    </row>
    <row r="138" spans="1:105" ht="12" customHeight="1" x14ac:dyDescent="0.3">
      <c r="A138" s="59" t="s">
        <v>70</v>
      </c>
      <c r="B138" s="299">
        <v>0</v>
      </c>
      <c r="C138" s="299">
        <v>0</v>
      </c>
      <c r="D138" s="299">
        <v>0</v>
      </c>
      <c r="E138" s="299">
        <v>0</v>
      </c>
      <c r="F138" s="299">
        <v>0</v>
      </c>
      <c r="G138" s="299">
        <v>0</v>
      </c>
      <c r="H138" s="299">
        <v>0</v>
      </c>
      <c r="I138" s="299">
        <v>0</v>
      </c>
      <c r="J138" s="299">
        <v>0</v>
      </c>
      <c r="K138" s="299">
        <v>0</v>
      </c>
      <c r="L138" s="299">
        <v>0</v>
      </c>
      <c r="M138" s="299">
        <v>0</v>
      </c>
      <c r="N138" s="299">
        <v>0</v>
      </c>
      <c r="O138" s="299">
        <v>0</v>
      </c>
      <c r="P138" s="299">
        <v>0</v>
      </c>
      <c r="Q138" s="299">
        <v>0</v>
      </c>
      <c r="R138" s="299">
        <v>0</v>
      </c>
      <c r="S138" s="299">
        <v>0</v>
      </c>
      <c r="T138" s="299">
        <v>0</v>
      </c>
      <c r="U138" s="299">
        <v>0</v>
      </c>
      <c r="V138" s="299">
        <v>0</v>
      </c>
      <c r="W138" s="299">
        <v>0</v>
      </c>
      <c r="DA138" s="71" t="s">
        <v>621</v>
      </c>
    </row>
    <row r="139" spans="1:105" ht="12" customHeight="1" x14ac:dyDescent="0.3">
      <c r="A139" s="59" t="s">
        <v>162</v>
      </c>
      <c r="B139" s="299">
        <v>0</v>
      </c>
      <c r="C139" s="299">
        <v>0</v>
      </c>
      <c r="D139" s="299">
        <v>0</v>
      </c>
      <c r="E139" s="299">
        <v>0</v>
      </c>
      <c r="F139" s="299">
        <v>0</v>
      </c>
      <c r="G139" s="299">
        <v>0</v>
      </c>
      <c r="H139" s="299">
        <v>0</v>
      </c>
      <c r="I139" s="299">
        <v>0</v>
      </c>
      <c r="J139" s="299">
        <v>0</v>
      </c>
      <c r="K139" s="299">
        <v>0</v>
      </c>
      <c r="L139" s="299">
        <v>0</v>
      </c>
      <c r="M139" s="299">
        <v>0</v>
      </c>
      <c r="N139" s="299">
        <v>0</v>
      </c>
      <c r="O139" s="299">
        <v>0</v>
      </c>
      <c r="P139" s="299">
        <v>0</v>
      </c>
      <c r="Q139" s="299">
        <v>0</v>
      </c>
      <c r="R139" s="299">
        <v>0</v>
      </c>
      <c r="S139" s="299">
        <v>0</v>
      </c>
      <c r="T139" s="299">
        <v>0</v>
      </c>
      <c r="U139" s="299">
        <v>0</v>
      </c>
      <c r="V139" s="299">
        <v>0</v>
      </c>
      <c r="W139" s="299">
        <v>0</v>
      </c>
      <c r="DA139" s="71" t="s">
        <v>622</v>
      </c>
    </row>
    <row r="140" spans="1:105" ht="12" customHeight="1" x14ac:dyDescent="0.3">
      <c r="A140" s="60" t="s">
        <v>623</v>
      </c>
      <c r="B140" s="264">
        <v>0</v>
      </c>
      <c r="C140" s="264">
        <v>0</v>
      </c>
      <c r="D140" s="264">
        <v>0</v>
      </c>
      <c r="E140" s="264">
        <v>0</v>
      </c>
      <c r="F140" s="264">
        <v>0</v>
      </c>
      <c r="G140" s="264">
        <v>0</v>
      </c>
      <c r="H140" s="264">
        <v>0</v>
      </c>
      <c r="I140" s="264">
        <v>0</v>
      </c>
      <c r="J140" s="264">
        <v>0</v>
      </c>
      <c r="K140" s="264">
        <v>0</v>
      </c>
      <c r="L140" s="264">
        <v>0</v>
      </c>
      <c r="M140" s="264">
        <v>0</v>
      </c>
      <c r="N140" s="264">
        <v>0</v>
      </c>
      <c r="O140" s="264">
        <v>0</v>
      </c>
      <c r="P140" s="264">
        <v>0</v>
      </c>
      <c r="Q140" s="264">
        <v>0</v>
      </c>
      <c r="R140" s="264">
        <v>0</v>
      </c>
      <c r="S140" s="264">
        <v>0</v>
      </c>
      <c r="T140" s="264">
        <v>0</v>
      </c>
      <c r="U140" s="264">
        <v>0</v>
      </c>
      <c r="V140" s="264">
        <v>0</v>
      </c>
      <c r="W140" s="264">
        <v>0</v>
      </c>
      <c r="DA140" s="72" t="s">
        <v>624</v>
      </c>
    </row>
    <row r="141" spans="1:105" ht="12" customHeight="1" x14ac:dyDescent="0.3">
      <c r="A141" s="57" t="s">
        <v>625</v>
      </c>
      <c r="B141" s="263">
        <f t="shared" ref="B141:W141" si="2">B142+B146+B157</f>
        <v>0</v>
      </c>
      <c r="C141" s="263">
        <f t="shared" si="2"/>
        <v>0</v>
      </c>
      <c r="D141" s="263">
        <f t="shared" si="2"/>
        <v>0</v>
      </c>
      <c r="E141" s="263">
        <f t="shared" si="2"/>
        <v>0</v>
      </c>
      <c r="F141" s="263">
        <f t="shared" si="2"/>
        <v>0</v>
      </c>
      <c r="G141" s="263">
        <f t="shared" si="2"/>
        <v>0</v>
      </c>
      <c r="H141" s="263">
        <f t="shared" si="2"/>
        <v>0</v>
      </c>
      <c r="I141" s="263">
        <f t="shared" si="2"/>
        <v>0</v>
      </c>
      <c r="J141" s="263">
        <f t="shared" si="2"/>
        <v>0</v>
      </c>
      <c r="K141" s="263">
        <f t="shared" si="2"/>
        <v>0</v>
      </c>
      <c r="L141" s="263">
        <f t="shared" si="2"/>
        <v>0</v>
      </c>
      <c r="M141" s="263">
        <f t="shared" si="2"/>
        <v>0</v>
      </c>
      <c r="N141" s="263">
        <f t="shared" si="2"/>
        <v>0</v>
      </c>
      <c r="O141" s="263">
        <f t="shared" si="2"/>
        <v>0</v>
      </c>
      <c r="P141" s="263">
        <f t="shared" si="2"/>
        <v>0</v>
      </c>
      <c r="Q141" s="263">
        <f t="shared" si="2"/>
        <v>0</v>
      </c>
      <c r="R141" s="263">
        <f t="shared" si="2"/>
        <v>0</v>
      </c>
      <c r="S141" s="263">
        <f t="shared" si="2"/>
        <v>0</v>
      </c>
      <c r="T141" s="263">
        <f t="shared" si="2"/>
        <v>0</v>
      </c>
      <c r="U141" s="263">
        <f t="shared" si="2"/>
        <v>0</v>
      </c>
      <c r="V141" s="263">
        <f t="shared" si="2"/>
        <v>0</v>
      </c>
      <c r="W141" s="263">
        <f t="shared" si="2"/>
        <v>0</v>
      </c>
      <c r="DA141" s="70"/>
    </row>
    <row r="142" spans="1:105" ht="12" customHeight="1" x14ac:dyDescent="0.3">
      <c r="A142" s="60" t="s">
        <v>626</v>
      </c>
      <c r="B142" s="264">
        <v>0</v>
      </c>
      <c r="C142" s="264">
        <v>0</v>
      </c>
      <c r="D142" s="264">
        <v>0</v>
      </c>
      <c r="E142" s="264">
        <v>0</v>
      </c>
      <c r="F142" s="264">
        <v>0</v>
      </c>
      <c r="G142" s="264">
        <v>0</v>
      </c>
      <c r="H142" s="264">
        <v>0</v>
      </c>
      <c r="I142" s="264">
        <v>0</v>
      </c>
      <c r="J142" s="264">
        <v>0</v>
      </c>
      <c r="K142" s="264">
        <v>0</v>
      </c>
      <c r="L142" s="264">
        <v>0</v>
      </c>
      <c r="M142" s="264">
        <v>0</v>
      </c>
      <c r="N142" s="264">
        <v>0</v>
      </c>
      <c r="O142" s="264">
        <v>0</v>
      </c>
      <c r="P142" s="264">
        <v>0</v>
      </c>
      <c r="Q142" s="264">
        <v>0</v>
      </c>
      <c r="R142" s="264">
        <v>0</v>
      </c>
      <c r="S142" s="264">
        <v>0</v>
      </c>
      <c r="T142" s="264">
        <v>0</v>
      </c>
      <c r="U142" s="264">
        <v>0</v>
      </c>
      <c r="V142" s="264">
        <v>0</v>
      </c>
      <c r="W142" s="264">
        <v>0</v>
      </c>
      <c r="DA142" s="72" t="s">
        <v>627</v>
      </c>
    </row>
    <row r="143" spans="1:105" ht="12" customHeight="1" x14ac:dyDescent="0.3">
      <c r="A143" s="59" t="s">
        <v>33</v>
      </c>
      <c r="B143" s="232">
        <v>0</v>
      </c>
      <c r="C143" s="232">
        <v>0</v>
      </c>
      <c r="D143" s="232">
        <v>0</v>
      </c>
      <c r="E143" s="232">
        <v>0</v>
      </c>
      <c r="F143" s="232">
        <v>0</v>
      </c>
      <c r="G143" s="232">
        <v>0</v>
      </c>
      <c r="H143" s="232">
        <v>0</v>
      </c>
      <c r="I143" s="232">
        <v>0</v>
      </c>
      <c r="J143" s="232">
        <v>0</v>
      </c>
      <c r="K143" s="232">
        <v>0</v>
      </c>
      <c r="L143" s="232">
        <v>0</v>
      </c>
      <c r="M143" s="232">
        <v>0</v>
      </c>
      <c r="N143" s="232">
        <v>0</v>
      </c>
      <c r="O143" s="232">
        <v>0</v>
      </c>
      <c r="P143" s="232">
        <v>0</v>
      </c>
      <c r="Q143" s="232">
        <v>0</v>
      </c>
      <c r="R143" s="232">
        <v>0</v>
      </c>
      <c r="S143" s="232">
        <v>0</v>
      </c>
      <c r="T143" s="232">
        <v>0</v>
      </c>
      <c r="U143" s="232">
        <v>0</v>
      </c>
      <c r="V143" s="232">
        <v>0</v>
      </c>
      <c r="W143" s="232">
        <v>0</v>
      </c>
      <c r="DA143" s="71" t="s">
        <v>628</v>
      </c>
    </row>
    <row r="144" spans="1:105" ht="12" customHeight="1" x14ac:dyDescent="0.3">
      <c r="A144" s="59" t="s">
        <v>160</v>
      </c>
      <c r="B144" s="232">
        <v>0</v>
      </c>
      <c r="C144" s="232">
        <v>0</v>
      </c>
      <c r="D144" s="232">
        <v>0</v>
      </c>
      <c r="E144" s="232">
        <v>0</v>
      </c>
      <c r="F144" s="232">
        <v>0</v>
      </c>
      <c r="G144" s="232">
        <v>0</v>
      </c>
      <c r="H144" s="232">
        <v>0</v>
      </c>
      <c r="I144" s="232">
        <v>0</v>
      </c>
      <c r="J144" s="232">
        <v>0</v>
      </c>
      <c r="K144" s="232">
        <v>0</v>
      </c>
      <c r="L144" s="232">
        <v>0</v>
      </c>
      <c r="M144" s="232">
        <v>0</v>
      </c>
      <c r="N144" s="232">
        <v>0</v>
      </c>
      <c r="O144" s="232">
        <v>0</v>
      </c>
      <c r="P144" s="232">
        <v>0</v>
      </c>
      <c r="Q144" s="232">
        <v>0</v>
      </c>
      <c r="R144" s="232">
        <v>0</v>
      </c>
      <c r="S144" s="232">
        <v>0</v>
      </c>
      <c r="T144" s="232">
        <v>0</v>
      </c>
      <c r="U144" s="232">
        <v>0</v>
      </c>
      <c r="V144" s="232">
        <v>0</v>
      </c>
      <c r="W144" s="232">
        <v>0</v>
      </c>
      <c r="DA144" s="71" t="s">
        <v>629</v>
      </c>
    </row>
    <row r="145" spans="1:105" ht="12" customHeight="1" x14ac:dyDescent="0.3">
      <c r="A145" s="59" t="s">
        <v>162</v>
      </c>
      <c r="B145" s="232">
        <v>0</v>
      </c>
      <c r="C145" s="232">
        <v>0</v>
      </c>
      <c r="D145" s="232">
        <v>0</v>
      </c>
      <c r="E145" s="232">
        <v>0</v>
      </c>
      <c r="F145" s="232">
        <v>0</v>
      </c>
      <c r="G145" s="232">
        <v>0</v>
      </c>
      <c r="H145" s="232">
        <v>0</v>
      </c>
      <c r="I145" s="232">
        <v>0</v>
      </c>
      <c r="J145" s="232">
        <v>0</v>
      </c>
      <c r="K145" s="232">
        <v>0</v>
      </c>
      <c r="L145" s="232">
        <v>0</v>
      </c>
      <c r="M145" s="232">
        <v>0</v>
      </c>
      <c r="N145" s="232">
        <v>0</v>
      </c>
      <c r="O145" s="232">
        <v>0</v>
      </c>
      <c r="P145" s="232">
        <v>0</v>
      </c>
      <c r="Q145" s="232">
        <v>0</v>
      </c>
      <c r="R145" s="232">
        <v>0</v>
      </c>
      <c r="S145" s="232">
        <v>0</v>
      </c>
      <c r="T145" s="232">
        <v>0</v>
      </c>
      <c r="U145" s="232">
        <v>0</v>
      </c>
      <c r="V145" s="232">
        <v>0</v>
      </c>
      <c r="W145" s="232">
        <v>0</v>
      </c>
      <c r="DA145" s="71" t="s">
        <v>630</v>
      </c>
    </row>
    <row r="146" spans="1:105" ht="12" customHeight="1" x14ac:dyDescent="0.3">
      <c r="A146" s="60" t="s">
        <v>631</v>
      </c>
      <c r="B146" s="264">
        <v>0</v>
      </c>
      <c r="C146" s="264">
        <v>0</v>
      </c>
      <c r="D146" s="264">
        <v>0</v>
      </c>
      <c r="E146" s="264">
        <v>0</v>
      </c>
      <c r="F146" s="264">
        <v>0</v>
      </c>
      <c r="G146" s="264">
        <v>0</v>
      </c>
      <c r="H146" s="264">
        <v>0</v>
      </c>
      <c r="I146" s="264">
        <v>0</v>
      </c>
      <c r="J146" s="264">
        <v>0</v>
      </c>
      <c r="K146" s="264">
        <v>0</v>
      </c>
      <c r="L146" s="264">
        <v>0</v>
      </c>
      <c r="M146" s="264">
        <v>0</v>
      </c>
      <c r="N146" s="264">
        <v>0</v>
      </c>
      <c r="O146" s="264">
        <v>0</v>
      </c>
      <c r="P146" s="264">
        <v>0</v>
      </c>
      <c r="Q146" s="264">
        <v>0</v>
      </c>
      <c r="R146" s="264">
        <v>0</v>
      </c>
      <c r="S146" s="264">
        <v>0</v>
      </c>
      <c r="T146" s="264">
        <v>0</v>
      </c>
      <c r="U146" s="264">
        <v>0</v>
      </c>
      <c r="V146" s="264">
        <v>0</v>
      </c>
      <c r="W146" s="264">
        <v>0</v>
      </c>
      <c r="DA146" s="72" t="s">
        <v>632</v>
      </c>
    </row>
    <row r="147" spans="1:105" ht="12" customHeight="1" x14ac:dyDescent="0.3">
      <c r="A147" s="64" t="s">
        <v>30</v>
      </c>
      <c r="B147" s="231">
        <v>0</v>
      </c>
      <c r="C147" s="231">
        <v>0</v>
      </c>
      <c r="D147" s="231">
        <v>0</v>
      </c>
      <c r="E147" s="231">
        <v>0</v>
      </c>
      <c r="F147" s="231">
        <v>0</v>
      </c>
      <c r="G147" s="231">
        <v>0</v>
      </c>
      <c r="H147" s="231">
        <v>0</v>
      </c>
      <c r="I147" s="231">
        <v>0</v>
      </c>
      <c r="J147" s="231">
        <v>0</v>
      </c>
      <c r="K147" s="231">
        <v>0</v>
      </c>
      <c r="L147" s="231">
        <v>0</v>
      </c>
      <c r="M147" s="231">
        <v>0</v>
      </c>
      <c r="N147" s="231">
        <v>0</v>
      </c>
      <c r="O147" s="231">
        <v>0</v>
      </c>
      <c r="P147" s="231">
        <v>0</v>
      </c>
      <c r="Q147" s="231">
        <v>0</v>
      </c>
      <c r="R147" s="231">
        <v>0</v>
      </c>
      <c r="S147" s="231">
        <v>0</v>
      </c>
      <c r="T147" s="231">
        <v>0</v>
      </c>
      <c r="U147" s="231">
        <v>0</v>
      </c>
      <c r="V147" s="231">
        <v>0</v>
      </c>
      <c r="W147" s="231">
        <v>0</v>
      </c>
      <c r="DA147" s="73" t="s">
        <v>633</v>
      </c>
    </row>
    <row r="148" spans="1:105" ht="12" customHeight="1" x14ac:dyDescent="0.3">
      <c r="A148" s="64" t="s">
        <v>32</v>
      </c>
      <c r="B148" s="231">
        <v>0</v>
      </c>
      <c r="C148" s="231">
        <v>0</v>
      </c>
      <c r="D148" s="231">
        <v>0</v>
      </c>
      <c r="E148" s="231">
        <v>0</v>
      </c>
      <c r="F148" s="231">
        <v>0</v>
      </c>
      <c r="G148" s="231">
        <v>0</v>
      </c>
      <c r="H148" s="231">
        <v>0</v>
      </c>
      <c r="I148" s="231">
        <v>0</v>
      </c>
      <c r="J148" s="231">
        <v>0</v>
      </c>
      <c r="K148" s="231">
        <v>0</v>
      </c>
      <c r="L148" s="231">
        <v>0</v>
      </c>
      <c r="M148" s="231">
        <v>0</v>
      </c>
      <c r="N148" s="231">
        <v>0</v>
      </c>
      <c r="O148" s="231">
        <v>0</v>
      </c>
      <c r="P148" s="231">
        <v>0</v>
      </c>
      <c r="Q148" s="231">
        <v>0</v>
      </c>
      <c r="R148" s="231">
        <v>0</v>
      </c>
      <c r="S148" s="231">
        <v>0</v>
      </c>
      <c r="T148" s="231">
        <v>0</v>
      </c>
      <c r="U148" s="231">
        <v>0</v>
      </c>
      <c r="V148" s="231">
        <v>0</v>
      </c>
      <c r="W148" s="231">
        <v>0</v>
      </c>
      <c r="DA148" s="73" t="s">
        <v>634</v>
      </c>
    </row>
    <row r="149" spans="1:105" ht="12" customHeight="1" x14ac:dyDescent="0.3">
      <c r="A149" s="64" t="s">
        <v>33</v>
      </c>
      <c r="B149" s="231">
        <v>0</v>
      </c>
      <c r="C149" s="231">
        <v>0</v>
      </c>
      <c r="D149" s="231">
        <v>0</v>
      </c>
      <c r="E149" s="231">
        <v>0</v>
      </c>
      <c r="F149" s="231">
        <v>0</v>
      </c>
      <c r="G149" s="231">
        <v>0</v>
      </c>
      <c r="H149" s="231">
        <v>0</v>
      </c>
      <c r="I149" s="231">
        <v>0</v>
      </c>
      <c r="J149" s="231">
        <v>0</v>
      </c>
      <c r="K149" s="231">
        <v>0</v>
      </c>
      <c r="L149" s="231">
        <v>0</v>
      </c>
      <c r="M149" s="231">
        <v>0</v>
      </c>
      <c r="N149" s="231">
        <v>0</v>
      </c>
      <c r="O149" s="231">
        <v>0</v>
      </c>
      <c r="P149" s="231">
        <v>0</v>
      </c>
      <c r="Q149" s="231">
        <v>0</v>
      </c>
      <c r="R149" s="231">
        <v>0</v>
      </c>
      <c r="S149" s="231">
        <v>0</v>
      </c>
      <c r="T149" s="231">
        <v>0</v>
      </c>
      <c r="U149" s="231">
        <v>0</v>
      </c>
      <c r="V149" s="231">
        <v>0</v>
      </c>
      <c r="W149" s="231">
        <v>0</v>
      </c>
      <c r="DA149" s="73" t="s">
        <v>635</v>
      </c>
    </row>
    <row r="150" spans="1:105" ht="12" customHeight="1" x14ac:dyDescent="0.3">
      <c r="A150" s="64" t="s">
        <v>160</v>
      </c>
      <c r="B150" s="231">
        <v>0</v>
      </c>
      <c r="C150" s="231">
        <v>0</v>
      </c>
      <c r="D150" s="231">
        <v>0</v>
      </c>
      <c r="E150" s="231">
        <v>0</v>
      </c>
      <c r="F150" s="231">
        <v>0</v>
      </c>
      <c r="G150" s="231">
        <v>0</v>
      </c>
      <c r="H150" s="231">
        <v>0</v>
      </c>
      <c r="I150" s="231">
        <v>0</v>
      </c>
      <c r="J150" s="231">
        <v>0</v>
      </c>
      <c r="K150" s="231">
        <v>0</v>
      </c>
      <c r="L150" s="231">
        <v>0</v>
      </c>
      <c r="M150" s="231">
        <v>0</v>
      </c>
      <c r="N150" s="231">
        <v>0</v>
      </c>
      <c r="O150" s="231">
        <v>0</v>
      </c>
      <c r="P150" s="231">
        <v>0</v>
      </c>
      <c r="Q150" s="231">
        <v>0</v>
      </c>
      <c r="R150" s="231">
        <v>0</v>
      </c>
      <c r="S150" s="231">
        <v>0</v>
      </c>
      <c r="T150" s="231">
        <v>0</v>
      </c>
      <c r="U150" s="231">
        <v>0</v>
      </c>
      <c r="V150" s="231">
        <v>0</v>
      </c>
      <c r="W150" s="231">
        <v>0</v>
      </c>
      <c r="DA150" s="73" t="s">
        <v>636</v>
      </c>
    </row>
    <row r="151" spans="1:105" ht="12" customHeight="1" x14ac:dyDescent="0.3">
      <c r="A151" s="64" t="s">
        <v>70</v>
      </c>
      <c r="B151" s="231">
        <v>0</v>
      </c>
      <c r="C151" s="231">
        <v>0</v>
      </c>
      <c r="D151" s="231">
        <v>0</v>
      </c>
      <c r="E151" s="231">
        <v>0</v>
      </c>
      <c r="F151" s="231">
        <v>0</v>
      </c>
      <c r="G151" s="231">
        <v>0</v>
      </c>
      <c r="H151" s="231">
        <v>0</v>
      </c>
      <c r="I151" s="231">
        <v>0</v>
      </c>
      <c r="J151" s="231">
        <v>0</v>
      </c>
      <c r="K151" s="231">
        <v>0</v>
      </c>
      <c r="L151" s="231">
        <v>0</v>
      </c>
      <c r="M151" s="231">
        <v>0</v>
      </c>
      <c r="N151" s="231">
        <v>0</v>
      </c>
      <c r="O151" s="231">
        <v>0</v>
      </c>
      <c r="P151" s="231">
        <v>0</v>
      </c>
      <c r="Q151" s="231">
        <v>0</v>
      </c>
      <c r="R151" s="231">
        <v>0</v>
      </c>
      <c r="S151" s="231">
        <v>0</v>
      </c>
      <c r="T151" s="231">
        <v>0</v>
      </c>
      <c r="U151" s="231">
        <v>0</v>
      </c>
      <c r="V151" s="231">
        <v>0</v>
      </c>
      <c r="W151" s="231">
        <v>0</v>
      </c>
      <c r="DA151" s="73" t="s">
        <v>637</v>
      </c>
    </row>
    <row r="152" spans="1:105" ht="12" customHeight="1" x14ac:dyDescent="0.3">
      <c r="A152" s="64" t="s">
        <v>34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638</v>
      </c>
    </row>
    <row r="153" spans="1:105" ht="12" customHeight="1" x14ac:dyDescent="0.3">
      <c r="A153" s="64" t="s">
        <v>162</v>
      </c>
      <c r="B153" s="231">
        <v>0</v>
      </c>
      <c r="C153" s="231">
        <v>0</v>
      </c>
      <c r="D153" s="231">
        <v>0</v>
      </c>
      <c r="E153" s="231">
        <v>0</v>
      </c>
      <c r="F153" s="231">
        <v>0</v>
      </c>
      <c r="G153" s="231">
        <v>0</v>
      </c>
      <c r="H153" s="231">
        <v>0</v>
      </c>
      <c r="I153" s="231">
        <v>0</v>
      </c>
      <c r="J153" s="231">
        <v>0</v>
      </c>
      <c r="K153" s="231">
        <v>0</v>
      </c>
      <c r="L153" s="231">
        <v>0</v>
      </c>
      <c r="M153" s="231">
        <v>0</v>
      </c>
      <c r="N153" s="231">
        <v>0</v>
      </c>
      <c r="O153" s="231">
        <v>0</v>
      </c>
      <c r="P153" s="231">
        <v>0</v>
      </c>
      <c r="Q153" s="231">
        <v>0</v>
      </c>
      <c r="R153" s="231">
        <v>0</v>
      </c>
      <c r="S153" s="231">
        <v>0</v>
      </c>
      <c r="T153" s="231">
        <v>0</v>
      </c>
      <c r="U153" s="231">
        <v>0</v>
      </c>
      <c r="V153" s="231">
        <v>0</v>
      </c>
      <c r="W153" s="231">
        <v>0</v>
      </c>
      <c r="DA153" s="73" t="s">
        <v>639</v>
      </c>
    </row>
    <row r="154" spans="1:105" ht="12" customHeight="1" x14ac:dyDescent="0.3">
      <c r="A154" s="64" t="s">
        <v>36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640</v>
      </c>
    </row>
    <row r="155" spans="1:105" ht="12" customHeight="1" x14ac:dyDescent="0.3">
      <c r="A155" s="64" t="s">
        <v>73</v>
      </c>
      <c r="B155" s="231">
        <v>0</v>
      </c>
      <c r="C155" s="231">
        <v>0</v>
      </c>
      <c r="D155" s="231">
        <v>0</v>
      </c>
      <c r="E155" s="231">
        <v>0</v>
      </c>
      <c r="F155" s="231">
        <v>0</v>
      </c>
      <c r="G155" s="231">
        <v>0</v>
      </c>
      <c r="H155" s="231">
        <v>0</v>
      </c>
      <c r="I155" s="231">
        <v>0</v>
      </c>
      <c r="J155" s="231">
        <v>0</v>
      </c>
      <c r="K155" s="231">
        <v>0</v>
      </c>
      <c r="L155" s="231">
        <v>0</v>
      </c>
      <c r="M155" s="231">
        <v>0</v>
      </c>
      <c r="N155" s="231">
        <v>0</v>
      </c>
      <c r="O155" s="231">
        <v>0</v>
      </c>
      <c r="P155" s="231">
        <v>0</v>
      </c>
      <c r="Q155" s="231">
        <v>0</v>
      </c>
      <c r="R155" s="231">
        <v>0</v>
      </c>
      <c r="S155" s="231">
        <v>0</v>
      </c>
      <c r="T155" s="231">
        <v>0</v>
      </c>
      <c r="U155" s="231">
        <v>0</v>
      </c>
      <c r="V155" s="231">
        <v>0</v>
      </c>
      <c r="W155" s="231">
        <v>0</v>
      </c>
      <c r="DA155" s="73" t="s">
        <v>641</v>
      </c>
    </row>
    <row r="156" spans="1:105" ht="12" customHeight="1" x14ac:dyDescent="0.3">
      <c r="A156" s="64" t="s">
        <v>79</v>
      </c>
      <c r="B156" s="231">
        <v>0</v>
      </c>
      <c r="C156" s="231">
        <v>0</v>
      </c>
      <c r="D156" s="231">
        <v>0</v>
      </c>
      <c r="E156" s="231">
        <v>0</v>
      </c>
      <c r="F156" s="231">
        <v>0</v>
      </c>
      <c r="G156" s="231">
        <v>0</v>
      </c>
      <c r="H156" s="231">
        <v>0</v>
      </c>
      <c r="I156" s="231">
        <v>0</v>
      </c>
      <c r="J156" s="231">
        <v>0</v>
      </c>
      <c r="K156" s="231">
        <v>0</v>
      </c>
      <c r="L156" s="231">
        <v>0</v>
      </c>
      <c r="M156" s="231">
        <v>0</v>
      </c>
      <c r="N156" s="231">
        <v>0</v>
      </c>
      <c r="O156" s="231">
        <v>0</v>
      </c>
      <c r="P156" s="231">
        <v>0</v>
      </c>
      <c r="Q156" s="231">
        <v>0</v>
      </c>
      <c r="R156" s="231">
        <v>0</v>
      </c>
      <c r="S156" s="231">
        <v>0</v>
      </c>
      <c r="T156" s="231">
        <v>0</v>
      </c>
      <c r="U156" s="231">
        <v>0</v>
      </c>
      <c r="V156" s="231">
        <v>0</v>
      </c>
      <c r="W156" s="231">
        <v>0</v>
      </c>
      <c r="DA156" s="73" t="s">
        <v>642</v>
      </c>
    </row>
    <row r="157" spans="1:105" ht="12" customHeight="1" x14ac:dyDescent="0.3">
      <c r="A157" s="61" t="s">
        <v>643</v>
      </c>
      <c r="B157" s="265">
        <v>0</v>
      </c>
      <c r="C157" s="265">
        <v>0</v>
      </c>
      <c r="D157" s="265">
        <v>0</v>
      </c>
      <c r="E157" s="265">
        <v>0</v>
      </c>
      <c r="F157" s="265">
        <v>0</v>
      </c>
      <c r="G157" s="265">
        <v>0</v>
      </c>
      <c r="H157" s="265">
        <v>0</v>
      </c>
      <c r="I157" s="265">
        <v>0</v>
      </c>
      <c r="J157" s="265">
        <v>0</v>
      </c>
      <c r="K157" s="265">
        <v>0</v>
      </c>
      <c r="L157" s="265">
        <v>0</v>
      </c>
      <c r="M157" s="265">
        <v>0</v>
      </c>
      <c r="N157" s="265">
        <v>0</v>
      </c>
      <c r="O157" s="265">
        <v>0</v>
      </c>
      <c r="P157" s="265">
        <v>0</v>
      </c>
      <c r="Q157" s="265">
        <v>0</v>
      </c>
      <c r="R157" s="265">
        <v>0</v>
      </c>
      <c r="S157" s="265">
        <v>0</v>
      </c>
      <c r="T157" s="265">
        <v>0</v>
      </c>
      <c r="U157" s="265">
        <v>0</v>
      </c>
      <c r="V157" s="265">
        <v>0</v>
      </c>
      <c r="W157" s="265">
        <v>0</v>
      </c>
      <c r="DA157" s="74" t="s">
        <v>644</v>
      </c>
    </row>
    <row r="158" spans="1:105" ht="12" hidden="1" customHeight="1" x14ac:dyDescent="0.3">
      <c r="A158" s="117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DA158" s="94"/>
    </row>
    <row r="159" spans="1:105" ht="12" customHeight="1" x14ac:dyDescent="0.3">
      <c r="A159" s="130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</row>
    <row r="160" spans="1:105" ht="15" customHeight="1" x14ac:dyDescent="0.3">
      <c r="A160" s="32" t="s">
        <v>253</v>
      </c>
      <c r="B160" s="259"/>
      <c r="C160" s="259"/>
      <c r="D160" s="259"/>
      <c r="E160" s="259"/>
      <c r="F160" s="259"/>
      <c r="G160" s="259"/>
      <c r="H160" s="259"/>
      <c r="I160" s="259"/>
      <c r="J160" s="259"/>
      <c r="K160" s="259"/>
      <c r="L160" s="259"/>
      <c r="M160" s="259"/>
      <c r="N160" s="259"/>
      <c r="O160" s="259"/>
      <c r="P160" s="259"/>
      <c r="Q160" s="259"/>
      <c r="R160" s="259"/>
      <c r="S160" s="259"/>
      <c r="T160" s="259"/>
      <c r="U160" s="259"/>
      <c r="V160" s="259"/>
      <c r="W160" s="259"/>
      <c r="DA160" s="88"/>
    </row>
    <row r="161" spans="1:105" ht="12" customHeight="1" x14ac:dyDescent="0.3">
      <c r="A161" s="58"/>
      <c r="B161" s="201"/>
      <c r="C161" s="201"/>
      <c r="D161" s="201"/>
      <c r="E161" s="201"/>
      <c r="F161" s="201"/>
      <c r="G161" s="201"/>
      <c r="H161" s="201"/>
      <c r="I161" s="201"/>
      <c r="J161" s="201"/>
      <c r="K161" s="201"/>
      <c r="L161" s="201"/>
      <c r="M161" s="201"/>
      <c r="N161" s="201"/>
      <c r="O161" s="201"/>
      <c r="P161" s="201"/>
      <c r="Q161" s="201"/>
      <c r="R161" s="201"/>
      <c r="S161" s="201"/>
      <c r="T161" s="201"/>
      <c r="U161" s="201"/>
      <c r="V161" s="201"/>
      <c r="W161" s="201"/>
    </row>
    <row r="162" spans="1:105" ht="12" customHeight="1" x14ac:dyDescent="0.3">
      <c r="A162" s="35" t="s">
        <v>43</v>
      </c>
      <c r="B162" s="234">
        <f t="shared" ref="B162:W162" si="3">SUM(B163:B169)</f>
        <v>0</v>
      </c>
      <c r="C162" s="234">
        <f t="shared" si="3"/>
        <v>0</v>
      </c>
      <c r="D162" s="234">
        <f t="shared" si="3"/>
        <v>0</v>
      </c>
      <c r="E162" s="234">
        <f t="shared" si="3"/>
        <v>0</v>
      </c>
      <c r="F162" s="234">
        <f t="shared" si="3"/>
        <v>0</v>
      </c>
      <c r="G162" s="234">
        <f t="shared" si="3"/>
        <v>0</v>
      </c>
      <c r="H162" s="234">
        <f t="shared" si="3"/>
        <v>0</v>
      </c>
      <c r="I162" s="234">
        <f t="shared" si="3"/>
        <v>0</v>
      </c>
      <c r="J162" s="234">
        <f t="shared" si="3"/>
        <v>0</v>
      </c>
      <c r="K162" s="234">
        <f t="shared" si="3"/>
        <v>0</v>
      </c>
      <c r="L162" s="234">
        <f t="shared" si="3"/>
        <v>0</v>
      </c>
      <c r="M162" s="234">
        <f t="shared" si="3"/>
        <v>0</v>
      </c>
      <c r="N162" s="234">
        <f t="shared" si="3"/>
        <v>0</v>
      </c>
      <c r="O162" s="234">
        <f t="shared" si="3"/>
        <v>0</v>
      </c>
      <c r="P162" s="234">
        <f t="shared" si="3"/>
        <v>0</v>
      </c>
      <c r="Q162" s="234">
        <f t="shared" si="3"/>
        <v>0</v>
      </c>
      <c r="R162" s="234">
        <f t="shared" si="3"/>
        <v>0</v>
      </c>
      <c r="S162" s="234">
        <f t="shared" si="3"/>
        <v>0</v>
      </c>
      <c r="T162" s="234">
        <f t="shared" si="3"/>
        <v>0</v>
      </c>
      <c r="U162" s="234">
        <f t="shared" si="3"/>
        <v>0</v>
      </c>
      <c r="V162" s="234">
        <f t="shared" si="3"/>
        <v>0</v>
      </c>
      <c r="W162" s="234">
        <f t="shared" si="3"/>
        <v>0</v>
      </c>
      <c r="DA162" s="95"/>
    </row>
    <row r="163" spans="1:105" ht="12" customHeight="1" x14ac:dyDescent="0.3">
      <c r="A163" s="55" t="s">
        <v>92</v>
      </c>
      <c r="B163" s="301">
        <f t="shared" ref="B163:W163" si="4">IF(B6=0,0,B6/B$5)</f>
        <v>0</v>
      </c>
      <c r="C163" s="301">
        <f t="shared" si="4"/>
        <v>0</v>
      </c>
      <c r="D163" s="301">
        <f t="shared" si="4"/>
        <v>0</v>
      </c>
      <c r="E163" s="301">
        <f t="shared" si="4"/>
        <v>0</v>
      </c>
      <c r="F163" s="301">
        <f t="shared" si="4"/>
        <v>0</v>
      </c>
      <c r="G163" s="301">
        <f t="shared" si="4"/>
        <v>0</v>
      </c>
      <c r="H163" s="301">
        <f t="shared" si="4"/>
        <v>0</v>
      </c>
      <c r="I163" s="301">
        <f t="shared" si="4"/>
        <v>0</v>
      </c>
      <c r="J163" s="301">
        <f t="shared" si="4"/>
        <v>0</v>
      </c>
      <c r="K163" s="301">
        <f t="shared" si="4"/>
        <v>0</v>
      </c>
      <c r="L163" s="301">
        <f t="shared" si="4"/>
        <v>0</v>
      </c>
      <c r="M163" s="301">
        <f t="shared" si="4"/>
        <v>0</v>
      </c>
      <c r="N163" s="301">
        <f t="shared" si="4"/>
        <v>0</v>
      </c>
      <c r="O163" s="301">
        <f t="shared" si="4"/>
        <v>0</v>
      </c>
      <c r="P163" s="301">
        <f t="shared" si="4"/>
        <v>0</v>
      </c>
      <c r="Q163" s="301">
        <f t="shared" si="4"/>
        <v>0</v>
      </c>
      <c r="R163" s="301">
        <f t="shared" si="4"/>
        <v>0</v>
      </c>
      <c r="S163" s="301">
        <f t="shared" si="4"/>
        <v>0</v>
      </c>
      <c r="T163" s="301">
        <f t="shared" si="4"/>
        <v>0</v>
      </c>
      <c r="U163" s="301">
        <f t="shared" si="4"/>
        <v>0</v>
      </c>
      <c r="V163" s="301">
        <f t="shared" si="4"/>
        <v>0</v>
      </c>
      <c r="W163" s="301">
        <f t="shared" si="4"/>
        <v>0</v>
      </c>
      <c r="DA163" s="67"/>
    </row>
    <row r="164" spans="1:105" ht="12" customHeight="1" x14ac:dyDescent="0.3">
      <c r="A164" s="202" t="s">
        <v>93</v>
      </c>
      <c r="B164" s="235">
        <f t="shared" ref="B164:W164" si="5">IF(B7=0,0,B7/B$5)</f>
        <v>0</v>
      </c>
      <c r="C164" s="235">
        <f t="shared" si="5"/>
        <v>0</v>
      </c>
      <c r="D164" s="235">
        <f t="shared" si="5"/>
        <v>0</v>
      </c>
      <c r="E164" s="235">
        <f t="shared" si="5"/>
        <v>0</v>
      </c>
      <c r="F164" s="235">
        <f t="shared" si="5"/>
        <v>0</v>
      </c>
      <c r="G164" s="235">
        <f t="shared" si="5"/>
        <v>0</v>
      </c>
      <c r="H164" s="235">
        <f t="shared" si="5"/>
        <v>0</v>
      </c>
      <c r="I164" s="235">
        <f t="shared" si="5"/>
        <v>0</v>
      </c>
      <c r="J164" s="235">
        <f t="shared" si="5"/>
        <v>0</v>
      </c>
      <c r="K164" s="235">
        <f t="shared" si="5"/>
        <v>0</v>
      </c>
      <c r="L164" s="235">
        <f t="shared" si="5"/>
        <v>0</v>
      </c>
      <c r="M164" s="235">
        <f t="shared" si="5"/>
        <v>0</v>
      </c>
      <c r="N164" s="235">
        <f t="shared" si="5"/>
        <v>0</v>
      </c>
      <c r="O164" s="235">
        <f t="shared" si="5"/>
        <v>0</v>
      </c>
      <c r="P164" s="235">
        <f t="shared" si="5"/>
        <v>0</v>
      </c>
      <c r="Q164" s="235">
        <f t="shared" si="5"/>
        <v>0</v>
      </c>
      <c r="R164" s="235">
        <f t="shared" si="5"/>
        <v>0</v>
      </c>
      <c r="S164" s="235">
        <f t="shared" si="5"/>
        <v>0</v>
      </c>
      <c r="T164" s="235">
        <f t="shared" si="5"/>
        <v>0</v>
      </c>
      <c r="U164" s="235">
        <f t="shared" si="5"/>
        <v>0</v>
      </c>
      <c r="V164" s="235">
        <f t="shared" si="5"/>
        <v>0</v>
      </c>
      <c r="W164" s="235">
        <f t="shared" si="5"/>
        <v>0</v>
      </c>
      <c r="DA164" s="174"/>
    </row>
    <row r="165" spans="1:105" ht="12" customHeight="1" x14ac:dyDescent="0.3">
      <c r="A165" s="202" t="s">
        <v>94</v>
      </c>
      <c r="B165" s="235">
        <f t="shared" ref="B165:W165" si="6">IF(B8=0,0,B8/B$5)</f>
        <v>0</v>
      </c>
      <c r="C165" s="235">
        <f t="shared" si="6"/>
        <v>0</v>
      </c>
      <c r="D165" s="235">
        <f t="shared" si="6"/>
        <v>0</v>
      </c>
      <c r="E165" s="235">
        <f t="shared" si="6"/>
        <v>0</v>
      </c>
      <c r="F165" s="235">
        <f t="shared" si="6"/>
        <v>0</v>
      </c>
      <c r="G165" s="235">
        <f t="shared" si="6"/>
        <v>0</v>
      </c>
      <c r="H165" s="235">
        <f t="shared" si="6"/>
        <v>0</v>
      </c>
      <c r="I165" s="235">
        <f t="shared" si="6"/>
        <v>0</v>
      </c>
      <c r="J165" s="235">
        <f t="shared" si="6"/>
        <v>0</v>
      </c>
      <c r="K165" s="235">
        <f t="shared" si="6"/>
        <v>0</v>
      </c>
      <c r="L165" s="235">
        <f t="shared" si="6"/>
        <v>0</v>
      </c>
      <c r="M165" s="235">
        <f t="shared" si="6"/>
        <v>0</v>
      </c>
      <c r="N165" s="235">
        <f t="shared" si="6"/>
        <v>0</v>
      </c>
      <c r="O165" s="235">
        <f t="shared" si="6"/>
        <v>0</v>
      </c>
      <c r="P165" s="235">
        <f t="shared" si="6"/>
        <v>0</v>
      </c>
      <c r="Q165" s="235">
        <f t="shared" si="6"/>
        <v>0</v>
      </c>
      <c r="R165" s="235">
        <f t="shared" si="6"/>
        <v>0</v>
      </c>
      <c r="S165" s="235">
        <f t="shared" si="6"/>
        <v>0</v>
      </c>
      <c r="T165" s="235">
        <f t="shared" si="6"/>
        <v>0</v>
      </c>
      <c r="U165" s="235">
        <f t="shared" si="6"/>
        <v>0</v>
      </c>
      <c r="V165" s="235">
        <f t="shared" si="6"/>
        <v>0</v>
      </c>
      <c r="W165" s="235">
        <f t="shared" si="6"/>
        <v>0</v>
      </c>
      <c r="DA165" s="174"/>
    </row>
    <row r="166" spans="1:105" ht="12" customHeight="1" x14ac:dyDescent="0.3">
      <c r="A166" s="202" t="s">
        <v>95</v>
      </c>
      <c r="B166" s="235">
        <f t="shared" ref="B166:W166" si="7">IF(B9=0,0,B9/B$5)</f>
        <v>0</v>
      </c>
      <c r="C166" s="235">
        <f t="shared" si="7"/>
        <v>0</v>
      </c>
      <c r="D166" s="235">
        <f t="shared" si="7"/>
        <v>0</v>
      </c>
      <c r="E166" s="235">
        <f t="shared" si="7"/>
        <v>0</v>
      </c>
      <c r="F166" s="235">
        <f t="shared" si="7"/>
        <v>0</v>
      </c>
      <c r="G166" s="235">
        <f t="shared" si="7"/>
        <v>0</v>
      </c>
      <c r="H166" s="235">
        <f t="shared" si="7"/>
        <v>0</v>
      </c>
      <c r="I166" s="235">
        <f t="shared" si="7"/>
        <v>0</v>
      </c>
      <c r="J166" s="235">
        <f t="shared" si="7"/>
        <v>0</v>
      </c>
      <c r="K166" s="235">
        <f t="shared" si="7"/>
        <v>0</v>
      </c>
      <c r="L166" s="235">
        <f t="shared" si="7"/>
        <v>0</v>
      </c>
      <c r="M166" s="235">
        <f t="shared" si="7"/>
        <v>0</v>
      </c>
      <c r="N166" s="235">
        <f t="shared" si="7"/>
        <v>0</v>
      </c>
      <c r="O166" s="235">
        <f t="shared" si="7"/>
        <v>0</v>
      </c>
      <c r="P166" s="235">
        <f t="shared" si="7"/>
        <v>0</v>
      </c>
      <c r="Q166" s="235">
        <f t="shared" si="7"/>
        <v>0</v>
      </c>
      <c r="R166" s="235">
        <f t="shared" si="7"/>
        <v>0</v>
      </c>
      <c r="S166" s="235">
        <f t="shared" si="7"/>
        <v>0</v>
      </c>
      <c r="T166" s="235">
        <f t="shared" si="7"/>
        <v>0</v>
      </c>
      <c r="U166" s="235">
        <f t="shared" si="7"/>
        <v>0</v>
      </c>
      <c r="V166" s="235">
        <f t="shared" si="7"/>
        <v>0</v>
      </c>
      <c r="W166" s="235">
        <f t="shared" si="7"/>
        <v>0</v>
      </c>
      <c r="DA166" s="174"/>
    </row>
    <row r="167" spans="1:105" ht="12" customHeight="1" x14ac:dyDescent="0.3">
      <c r="A167" s="56" t="s">
        <v>96</v>
      </c>
      <c r="B167" s="302">
        <f t="shared" ref="B167:W167" si="8">IF(B10=0,0,B10/B$5)</f>
        <v>0</v>
      </c>
      <c r="C167" s="302">
        <f t="shared" si="8"/>
        <v>0</v>
      </c>
      <c r="D167" s="302">
        <f t="shared" si="8"/>
        <v>0</v>
      </c>
      <c r="E167" s="302">
        <f t="shared" si="8"/>
        <v>0</v>
      </c>
      <c r="F167" s="302">
        <f t="shared" si="8"/>
        <v>0</v>
      </c>
      <c r="G167" s="302">
        <f t="shared" si="8"/>
        <v>0</v>
      </c>
      <c r="H167" s="302">
        <f t="shared" si="8"/>
        <v>0</v>
      </c>
      <c r="I167" s="302">
        <f t="shared" si="8"/>
        <v>0</v>
      </c>
      <c r="J167" s="302">
        <f t="shared" si="8"/>
        <v>0</v>
      </c>
      <c r="K167" s="302">
        <f t="shared" si="8"/>
        <v>0</v>
      </c>
      <c r="L167" s="302">
        <f t="shared" si="8"/>
        <v>0</v>
      </c>
      <c r="M167" s="302">
        <f t="shared" si="8"/>
        <v>0</v>
      </c>
      <c r="N167" s="302">
        <f t="shared" si="8"/>
        <v>0</v>
      </c>
      <c r="O167" s="302">
        <f t="shared" si="8"/>
        <v>0</v>
      </c>
      <c r="P167" s="302">
        <f t="shared" si="8"/>
        <v>0</v>
      </c>
      <c r="Q167" s="302">
        <f t="shared" si="8"/>
        <v>0</v>
      </c>
      <c r="R167" s="302">
        <f t="shared" si="8"/>
        <v>0</v>
      </c>
      <c r="S167" s="302">
        <f t="shared" si="8"/>
        <v>0</v>
      </c>
      <c r="T167" s="302">
        <f t="shared" si="8"/>
        <v>0</v>
      </c>
      <c r="U167" s="302">
        <f t="shared" si="8"/>
        <v>0</v>
      </c>
      <c r="V167" s="302">
        <f t="shared" si="8"/>
        <v>0</v>
      </c>
      <c r="W167" s="302">
        <f t="shared" si="8"/>
        <v>0</v>
      </c>
      <c r="DA167" s="68"/>
    </row>
    <row r="168" spans="1:105" ht="12" customHeight="1" x14ac:dyDescent="0.3">
      <c r="A168" s="203" t="s">
        <v>487</v>
      </c>
      <c r="B168" s="303">
        <f t="shared" ref="B168:W168" si="9">IF(B16=0,0,B16/B$5)</f>
        <v>0</v>
      </c>
      <c r="C168" s="303">
        <f t="shared" si="9"/>
        <v>0</v>
      </c>
      <c r="D168" s="303">
        <f t="shared" si="9"/>
        <v>0</v>
      </c>
      <c r="E168" s="303">
        <f t="shared" si="9"/>
        <v>0</v>
      </c>
      <c r="F168" s="303">
        <f t="shared" si="9"/>
        <v>0</v>
      </c>
      <c r="G168" s="303">
        <f t="shared" si="9"/>
        <v>0</v>
      </c>
      <c r="H168" s="303">
        <f t="shared" si="9"/>
        <v>0</v>
      </c>
      <c r="I168" s="303">
        <f t="shared" si="9"/>
        <v>0</v>
      </c>
      <c r="J168" s="303">
        <f t="shared" si="9"/>
        <v>0</v>
      </c>
      <c r="K168" s="303">
        <f t="shared" si="9"/>
        <v>0</v>
      </c>
      <c r="L168" s="303">
        <f t="shared" si="9"/>
        <v>0</v>
      </c>
      <c r="M168" s="303">
        <f t="shared" si="9"/>
        <v>0</v>
      </c>
      <c r="N168" s="303">
        <f t="shared" si="9"/>
        <v>0</v>
      </c>
      <c r="O168" s="303">
        <f t="shared" si="9"/>
        <v>0</v>
      </c>
      <c r="P168" s="303">
        <f t="shared" si="9"/>
        <v>0</v>
      </c>
      <c r="Q168" s="303">
        <f t="shared" si="9"/>
        <v>0</v>
      </c>
      <c r="R168" s="303">
        <f t="shared" si="9"/>
        <v>0</v>
      </c>
      <c r="S168" s="303">
        <f t="shared" si="9"/>
        <v>0</v>
      </c>
      <c r="T168" s="303">
        <f t="shared" si="9"/>
        <v>0</v>
      </c>
      <c r="U168" s="303">
        <f t="shared" si="9"/>
        <v>0</v>
      </c>
      <c r="V168" s="303">
        <f t="shared" si="9"/>
        <v>0</v>
      </c>
      <c r="W168" s="303">
        <f t="shared" si="9"/>
        <v>0</v>
      </c>
      <c r="DA168" s="175"/>
    </row>
    <row r="169" spans="1:105" ht="12" customHeight="1" x14ac:dyDescent="0.3">
      <c r="A169" s="41" t="s">
        <v>499</v>
      </c>
      <c r="B169" s="237">
        <f t="shared" ref="B169:W169" si="10">IF(B27=0,0,B27/B$5)</f>
        <v>0</v>
      </c>
      <c r="C169" s="237">
        <f t="shared" si="10"/>
        <v>0</v>
      </c>
      <c r="D169" s="237">
        <f t="shared" si="10"/>
        <v>0</v>
      </c>
      <c r="E169" s="237">
        <f t="shared" si="10"/>
        <v>0</v>
      </c>
      <c r="F169" s="237">
        <f t="shared" si="10"/>
        <v>0</v>
      </c>
      <c r="G169" s="237">
        <f t="shared" si="10"/>
        <v>0</v>
      </c>
      <c r="H169" s="237">
        <f t="shared" si="10"/>
        <v>0</v>
      </c>
      <c r="I169" s="237">
        <f t="shared" si="10"/>
        <v>0</v>
      </c>
      <c r="J169" s="237">
        <f t="shared" si="10"/>
        <v>0</v>
      </c>
      <c r="K169" s="237">
        <f t="shared" si="10"/>
        <v>0</v>
      </c>
      <c r="L169" s="237">
        <f t="shared" si="10"/>
        <v>0</v>
      </c>
      <c r="M169" s="237">
        <f t="shared" si="10"/>
        <v>0</v>
      </c>
      <c r="N169" s="237">
        <f t="shared" si="10"/>
        <v>0</v>
      </c>
      <c r="O169" s="237">
        <f t="shared" si="10"/>
        <v>0</v>
      </c>
      <c r="P169" s="237">
        <f t="shared" si="10"/>
        <v>0</v>
      </c>
      <c r="Q169" s="237">
        <f t="shared" si="10"/>
        <v>0</v>
      </c>
      <c r="R169" s="237">
        <f t="shared" si="10"/>
        <v>0</v>
      </c>
      <c r="S169" s="237">
        <f t="shared" si="10"/>
        <v>0</v>
      </c>
      <c r="T169" s="237">
        <f t="shared" si="10"/>
        <v>0</v>
      </c>
      <c r="U169" s="237">
        <f t="shared" si="10"/>
        <v>0</v>
      </c>
      <c r="V169" s="237">
        <f t="shared" si="10"/>
        <v>0</v>
      </c>
      <c r="W169" s="237">
        <f t="shared" si="10"/>
        <v>0</v>
      </c>
      <c r="DA169" s="97"/>
    </row>
    <row r="170" spans="1:105" ht="12" customHeight="1" x14ac:dyDescent="0.3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DA170" s="124"/>
    </row>
    <row r="171" spans="1:105" ht="12" customHeight="1" x14ac:dyDescent="0.3">
      <c r="A171" s="35" t="s">
        <v>44</v>
      </c>
      <c r="B171" s="234">
        <f t="shared" ref="B171:W171" si="11">SUM(B$172:B$177,B$179:B$180,B$182:B$184)</f>
        <v>0</v>
      </c>
      <c r="C171" s="234">
        <f t="shared" si="11"/>
        <v>0</v>
      </c>
      <c r="D171" s="234">
        <f t="shared" si="11"/>
        <v>0</v>
      </c>
      <c r="E171" s="234">
        <f t="shared" si="11"/>
        <v>0</v>
      </c>
      <c r="F171" s="234">
        <f t="shared" si="11"/>
        <v>0</v>
      </c>
      <c r="G171" s="234">
        <f t="shared" si="11"/>
        <v>0</v>
      </c>
      <c r="H171" s="234">
        <f t="shared" si="11"/>
        <v>0</v>
      </c>
      <c r="I171" s="234">
        <f t="shared" si="11"/>
        <v>0</v>
      </c>
      <c r="J171" s="234">
        <f t="shared" si="11"/>
        <v>0</v>
      </c>
      <c r="K171" s="234">
        <f t="shared" si="11"/>
        <v>0</v>
      </c>
      <c r="L171" s="234">
        <f t="shared" si="11"/>
        <v>0</v>
      </c>
      <c r="M171" s="234">
        <f t="shared" si="11"/>
        <v>0</v>
      </c>
      <c r="N171" s="234">
        <f t="shared" si="11"/>
        <v>0</v>
      </c>
      <c r="O171" s="234">
        <f t="shared" si="11"/>
        <v>0</v>
      </c>
      <c r="P171" s="234">
        <f t="shared" si="11"/>
        <v>0</v>
      </c>
      <c r="Q171" s="234">
        <f t="shared" si="11"/>
        <v>0</v>
      </c>
      <c r="R171" s="234">
        <f t="shared" si="11"/>
        <v>0</v>
      </c>
      <c r="S171" s="234">
        <f t="shared" si="11"/>
        <v>0</v>
      </c>
      <c r="T171" s="234">
        <f t="shared" si="11"/>
        <v>0</v>
      </c>
      <c r="U171" s="234">
        <f t="shared" si="11"/>
        <v>0</v>
      </c>
      <c r="V171" s="234">
        <f t="shared" si="11"/>
        <v>0</v>
      </c>
      <c r="W171" s="234">
        <f t="shared" si="11"/>
        <v>0</v>
      </c>
      <c r="DA171" s="95"/>
    </row>
    <row r="172" spans="1:105" ht="12" customHeight="1" x14ac:dyDescent="0.3">
      <c r="A172" s="55" t="s">
        <v>92</v>
      </c>
      <c r="B172" s="301">
        <f t="shared" ref="B172:W172" si="12">IF(B$35=0,0,B$35/B$34)</f>
        <v>0</v>
      </c>
      <c r="C172" s="301">
        <f t="shared" si="12"/>
        <v>0</v>
      </c>
      <c r="D172" s="301">
        <f t="shared" si="12"/>
        <v>0</v>
      </c>
      <c r="E172" s="301">
        <f t="shared" si="12"/>
        <v>0</v>
      </c>
      <c r="F172" s="301">
        <f t="shared" si="12"/>
        <v>0</v>
      </c>
      <c r="G172" s="301">
        <f t="shared" si="12"/>
        <v>0</v>
      </c>
      <c r="H172" s="301">
        <f t="shared" si="12"/>
        <v>0</v>
      </c>
      <c r="I172" s="301">
        <f t="shared" si="12"/>
        <v>0</v>
      </c>
      <c r="J172" s="301">
        <f t="shared" si="12"/>
        <v>0</v>
      </c>
      <c r="K172" s="301">
        <f t="shared" si="12"/>
        <v>0</v>
      </c>
      <c r="L172" s="301">
        <f t="shared" si="12"/>
        <v>0</v>
      </c>
      <c r="M172" s="301">
        <f t="shared" si="12"/>
        <v>0</v>
      </c>
      <c r="N172" s="301">
        <f t="shared" si="12"/>
        <v>0</v>
      </c>
      <c r="O172" s="301">
        <f t="shared" si="12"/>
        <v>0</v>
      </c>
      <c r="P172" s="301">
        <f t="shared" si="12"/>
        <v>0</v>
      </c>
      <c r="Q172" s="301">
        <f t="shared" si="12"/>
        <v>0</v>
      </c>
      <c r="R172" s="301">
        <f t="shared" si="12"/>
        <v>0</v>
      </c>
      <c r="S172" s="301">
        <f t="shared" si="12"/>
        <v>0</v>
      </c>
      <c r="T172" s="301">
        <f t="shared" si="12"/>
        <v>0</v>
      </c>
      <c r="U172" s="301">
        <f t="shared" si="12"/>
        <v>0</v>
      </c>
      <c r="V172" s="301">
        <f t="shared" si="12"/>
        <v>0</v>
      </c>
      <c r="W172" s="301">
        <f t="shared" si="12"/>
        <v>0</v>
      </c>
      <c r="DA172" s="67"/>
    </row>
    <row r="173" spans="1:105" ht="12" customHeight="1" x14ac:dyDescent="0.3">
      <c r="A173" s="202" t="s">
        <v>93</v>
      </c>
      <c r="B173" s="235">
        <f t="shared" ref="B173:W173" si="13">IF(B$36=0,0,B$36/B$34)</f>
        <v>0</v>
      </c>
      <c r="C173" s="235">
        <f t="shared" si="13"/>
        <v>0</v>
      </c>
      <c r="D173" s="235">
        <f t="shared" si="13"/>
        <v>0</v>
      </c>
      <c r="E173" s="235">
        <f t="shared" si="13"/>
        <v>0</v>
      </c>
      <c r="F173" s="235">
        <f t="shared" si="13"/>
        <v>0</v>
      </c>
      <c r="G173" s="235">
        <f t="shared" si="13"/>
        <v>0</v>
      </c>
      <c r="H173" s="235">
        <f t="shared" si="13"/>
        <v>0</v>
      </c>
      <c r="I173" s="235">
        <f t="shared" si="13"/>
        <v>0</v>
      </c>
      <c r="J173" s="235">
        <f t="shared" si="13"/>
        <v>0</v>
      </c>
      <c r="K173" s="235">
        <f t="shared" si="13"/>
        <v>0</v>
      </c>
      <c r="L173" s="235">
        <f t="shared" si="13"/>
        <v>0</v>
      </c>
      <c r="M173" s="235">
        <f t="shared" si="13"/>
        <v>0</v>
      </c>
      <c r="N173" s="235">
        <f t="shared" si="13"/>
        <v>0</v>
      </c>
      <c r="O173" s="235">
        <f t="shared" si="13"/>
        <v>0</v>
      </c>
      <c r="P173" s="235">
        <f t="shared" si="13"/>
        <v>0</v>
      </c>
      <c r="Q173" s="235">
        <f t="shared" si="13"/>
        <v>0</v>
      </c>
      <c r="R173" s="235">
        <f t="shared" si="13"/>
        <v>0</v>
      </c>
      <c r="S173" s="235">
        <f t="shared" si="13"/>
        <v>0</v>
      </c>
      <c r="T173" s="235">
        <f t="shared" si="13"/>
        <v>0</v>
      </c>
      <c r="U173" s="235">
        <f t="shared" si="13"/>
        <v>0</v>
      </c>
      <c r="V173" s="235">
        <f t="shared" si="13"/>
        <v>0</v>
      </c>
      <c r="W173" s="235">
        <f t="shared" si="13"/>
        <v>0</v>
      </c>
      <c r="DA173" s="174"/>
    </row>
    <row r="174" spans="1:105" ht="12" customHeight="1" x14ac:dyDescent="0.3">
      <c r="A174" s="202" t="s">
        <v>94</v>
      </c>
      <c r="B174" s="235">
        <f t="shared" ref="B174:W174" si="14">IF(B$37=0,0,B$37/B$34)</f>
        <v>0</v>
      </c>
      <c r="C174" s="235">
        <f t="shared" si="14"/>
        <v>0</v>
      </c>
      <c r="D174" s="235">
        <f t="shared" si="14"/>
        <v>0</v>
      </c>
      <c r="E174" s="235">
        <f t="shared" si="14"/>
        <v>0</v>
      </c>
      <c r="F174" s="235">
        <f t="shared" si="14"/>
        <v>0</v>
      </c>
      <c r="G174" s="235">
        <f t="shared" si="14"/>
        <v>0</v>
      </c>
      <c r="H174" s="235">
        <f t="shared" si="14"/>
        <v>0</v>
      </c>
      <c r="I174" s="235">
        <f t="shared" si="14"/>
        <v>0</v>
      </c>
      <c r="J174" s="235">
        <f t="shared" si="14"/>
        <v>0</v>
      </c>
      <c r="K174" s="235">
        <f t="shared" si="14"/>
        <v>0</v>
      </c>
      <c r="L174" s="235">
        <f t="shared" si="14"/>
        <v>0</v>
      </c>
      <c r="M174" s="235">
        <f t="shared" si="14"/>
        <v>0</v>
      </c>
      <c r="N174" s="235">
        <f t="shared" si="14"/>
        <v>0</v>
      </c>
      <c r="O174" s="235">
        <f t="shared" si="14"/>
        <v>0</v>
      </c>
      <c r="P174" s="235">
        <f t="shared" si="14"/>
        <v>0</v>
      </c>
      <c r="Q174" s="235">
        <f t="shared" si="14"/>
        <v>0</v>
      </c>
      <c r="R174" s="235">
        <f t="shared" si="14"/>
        <v>0</v>
      </c>
      <c r="S174" s="235">
        <f t="shared" si="14"/>
        <v>0</v>
      </c>
      <c r="T174" s="235">
        <f t="shared" si="14"/>
        <v>0</v>
      </c>
      <c r="U174" s="235">
        <f t="shared" si="14"/>
        <v>0</v>
      </c>
      <c r="V174" s="235">
        <f t="shared" si="14"/>
        <v>0</v>
      </c>
      <c r="W174" s="235">
        <f t="shared" si="14"/>
        <v>0</v>
      </c>
      <c r="DA174" s="174"/>
    </row>
    <row r="175" spans="1:105" ht="12" customHeight="1" x14ac:dyDescent="0.3">
      <c r="A175" s="202" t="s">
        <v>95</v>
      </c>
      <c r="B175" s="235">
        <f t="shared" ref="B175:W175" si="15">IF(B$38=0,0,B$38/B$34)</f>
        <v>0</v>
      </c>
      <c r="C175" s="235">
        <f t="shared" si="15"/>
        <v>0</v>
      </c>
      <c r="D175" s="235">
        <f t="shared" si="15"/>
        <v>0</v>
      </c>
      <c r="E175" s="235">
        <f t="shared" si="15"/>
        <v>0</v>
      </c>
      <c r="F175" s="235">
        <f t="shared" si="15"/>
        <v>0</v>
      </c>
      <c r="G175" s="235">
        <f t="shared" si="15"/>
        <v>0</v>
      </c>
      <c r="H175" s="235">
        <f t="shared" si="15"/>
        <v>0</v>
      </c>
      <c r="I175" s="235">
        <f t="shared" si="15"/>
        <v>0</v>
      </c>
      <c r="J175" s="235">
        <f t="shared" si="15"/>
        <v>0</v>
      </c>
      <c r="K175" s="235">
        <f t="shared" si="15"/>
        <v>0</v>
      </c>
      <c r="L175" s="235">
        <f t="shared" si="15"/>
        <v>0</v>
      </c>
      <c r="M175" s="235">
        <f t="shared" si="15"/>
        <v>0</v>
      </c>
      <c r="N175" s="235">
        <f t="shared" si="15"/>
        <v>0</v>
      </c>
      <c r="O175" s="235">
        <f t="shared" si="15"/>
        <v>0</v>
      </c>
      <c r="P175" s="235">
        <f t="shared" si="15"/>
        <v>0</v>
      </c>
      <c r="Q175" s="235">
        <f t="shared" si="15"/>
        <v>0</v>
      </c>
      <c r="R175" s="235">
        <f t="shared" si="15"/>
        <v>0</v>
      </c>
      <c r="S175" s="235">
        <f t="shared" si="15"/>
        <v>0</v>
      </c>
      <c r="T175" s="235">
        <f t="shared" si="15"/>
        <v>0</v>
      </c>
      <c r="U175" s="235">
        <f t="shared" si="15"/>
        <v>0</v>
      </c>
      <c r="V175" s="235">
        <f t="shared" si="15"/>
        <v>0</v>
      </c>
      <c r="W175" s="235">
        <f t="shared" si="15"/>
        <v>0</v>
      </c>
      <c r="DA175" s="174"/>
    </row>
    <row r="176" spans="1:105" ht="12" customHeight="1" x14ac:dyDescent="0.3">
      <c r="A176" s="56" t="s">
        <v>96</v>
      </c>
      <c r="B176" s="302">
        <f t="shared" ref="B176:W176" si="16">IF(B$39=0,0,B$39/B$34)</f>
        <v>0</v>
      </c>
      <c r="C176" s="302">
        <f t="shared" si="16"/>
        <v>0</v>
      </c>
      <c r="D176" s="302">
        <f t="shared" si="16"/>
        <v>0</v>
      </c>
      <c r="E176" s="302">
        <f t="shared" si="16"/>
        <v>0</v>
      </c>
      <c r="F176" s="302">
        <f t="shared" si="16"/>
        <v>0</v>
      </c>
      <c r="G176" s="302">
        <f t="shared" si="16"/>
        <v>0</v>
      </c>
      <c r="H176" s="302">
        <f t="shared" si="16"/>
        <v>0</v>
      </c>
      <c r="I176" s="302">
        <f t="shared" si="16"/>
        <v>0</v>
      </c>
      <c r="J176" s="302">
        <f t="shared" si="16"/>
        <v>0</v>
      </c>
      <c r="K176" s="302">
        <f t="shared" si="16"/>
        <v>0</v>
      </c>
      <c r="L176" s="302">
        <f t="shared" si="16"/>
        <v>0</v>
      </c>
      <c r="M176" s="302">
        <f t="shared" si="16"/>
        <v>0</v>
      </c>
      <c r="N176" s="302">
        <f t="shared" si="16"/>
        <v>0</v>
      </c>
      <c r="O176" s="302">
        <f t="shared" si="16"/>
        <v>0</v>
      </c>
      <c r="P176" s="302">
        <f t="shared" si="16"/>
        <v>0</v>
      </c>
      <c r="Q176" s="302">
        <f t="shared" si="16"/>
        <v>0</v>
      </c>
      <c r="R176" s="302">
        <f t="shared" si="16"/>
        <v>0</v>
      </c>
      <c r="S176" s="302">
        <f t="shared" si="16"/>
        <v>0</v>
      </c>
      <c r="T176" s="302">
        <f t="shared" si="16"/>
        <v>0</v>
      </c>
      <c r="U176" s="302">
        <f t="shared" si="16"/>
        <v>0</v>
      </c>
      <c r="V176" s="302">
        <f t="shared" si="16"/>
        <v>0</v>
      </c>
      <c r="W176" s="302">
        <f t="shared" si="16"/>
        <v>0</v>
      </c>
      <c r="DA176" s="68"/>
    </row>
    <row r="177" spans="1:105" ht="12" customHeight="1" x14ac:dyDescent="0.3">
      <c r="A177" s="203" t="s">
        <v>517</v>
      </c>
      <c r="B177" s="303">
        <f t="shared" ref="B177:W177" si="17">IF(B$45=0,0,B$45/B$34)</f>
        <v>0</v>
      </c>
      <c r="C177" s="303">
        <f t="shared" si="17"/>
        <v>0</v>
      </c>
      <c r="D177" s="303">
        <f t="shared" si="17"/>
        <v>0</v>
      </c>
      <c r="E177" s="303">
        <f t="shared" si="17"/>
        <v>0</v>
      </c>
      <c r="F177" s="303">
        <f t="shared" si="17"/>
        <v>0</v>
      </c>
      <c r="G177" s="303">
        <f t="shared" si="17"/>
        <v>0</v>
      </c>
      <c r="H177" s="303">
        <f t="shared" si="17"/>
        <v>0</v>
      </c>
      <c r="I177" s="303">
        <f t="shared" si="17"/>
        <v>0</v>
      </c>
      <c r="J177" s="303">
        <f t="shared" si="17"/>
        <v>0</v>
      </c>
      <c r="K177" s="303">
        <f t="shared" si="17"/>
        <v>0</v>
      </c>
      <c r="L177" s="303">
        <f t="shared" si="17"/>
        <v>0</v>
      </c>
      <c r="M177" s="303">
        <f t="shared" si="17"/>
        <v>0</v>
      </c>
      <c r="N177" s="303">
        <f t="shared" si="17"/>
        <v>0</v>
      </c>
      <c r="O177" s="303">
        <f t="shared" si="17"/>
        <v>0</v>
      </c>
      <c r="P177" s="303">
        <f t="shared" si="17"/>
        <v>0</v>
      </c>
      <c r="Q177" s="303">
        <f t="shared" si="17"/>
        <v>0</v>
      </c>
      <c r="R177" s="303">
        <f t="shared" si="17"/>
        <v>0</v>
      </c>
      <c r="S177" s="303">
        <f t="shared" si="17"/>
        <v>0</v>
      </c>
      <c r="T177" s="303">
        <f t="shared" si="17"/>
        <v>0</v>
      </c>
      <c r="U177" s="303">
        <f t="shared" si="17"/>
        <v>0</v>
      </c>
      <c r="V177" s="303">
        <f t="shared" si="17"/>
        <v>0</v>
      </c>
      <c r="W177" s="303">
        <f t="shared" si="17"/>
        <v>0</v>
      </c>
      <c r="DA177" s="175"/>
    </row>
    <row r="178" spans="1:105" ht="12" customHeight="1" x14ac:dyDescent="0.3">
      <c r="A178" s="203" t="s">
        <v>519</v>
      </c>
      <c r="B178" s="303">
        <f t="shared" ref="B178:W178" si="18">IF(B$46=0,0,B$46/B$34)</f>
        <v>0</v>
      </c>
      <c r="C178" s="303">
        <f t="shared" si="18"/>
        <v>0</v>
      </c>
      <c r="D178" s="303">
        <f t="shared" si="18"/>
        <v>0</v>
      </c>
      <c r="E178" s="303">
        <f t="shared" si="18"/>
        <v>0</v>
      </c>
      <c r="F178" s="303">
        <f t="shared" si="18"/>
        <v>0</v>
      </c>
      <c r="G178" s="303">
        <f t="shared" si="18"/>
        <v>0</v>
      </c>
      <c r="H178" s="303">
        <f t="shared" si="18"/>
        <v>0</v>
      </c>
      <c r="I178" s="303">
        <f t="shared" si="18"/>
        <v>0</v>
      </c>
      <c r="J178" s="303">
        <f t="shared" si="18"/>
        <v>0</v>
      </c>
      <c r="K178" s="303">
        <f t="shared" si="18"/>
        <v>0</v>
      </c>
      <c r="L178" s="303">
        <f t="shared" si="18"/>
        <v>0</v>
      </c>
      <c r="M178" s="303">
        <f t="shared" si="18"/>
        <v>0</v>
      </c>
      <c r="N178" s="303">
        <f t="shared" si="18"/>
        <v>0</v>
      </c>
      <c r="O178" s="303">
        <f t="shared" si="18"/>
        <v>0</v>
      </c>
      <c r="P178" s="303">
        <f t="shared" si="18"/>
        <v>0</v>
      </c>
      <c r="Q178" s="303">
        <f t="shared" si="18"/>
        <v>0</v>
      </c>
      <c r="R178" s="303">
        <f t="shared" si="18"/>
        <v>0</v>
      </c>
      <c r="S178" s="303">
        <f t="shared" si="18"/>
        <v>0</v>
      </c>
      <c r="T178" s="303">
        <f t="shared" si="18"/>
        <v>0</v>
      </c>
      <c r="U178" s="303">
        <f t="shared" si="18"/>
        <v>0</v>
      </c>
      <c r="V178" s="303">
        <f t="shared" si="18"/>
        <v>0</v>
      </c>
      <c r="W178" s="303">
        <f t="shared" si="18"/>
        <v>0</v>
      </c>
      <c r="DA178" s="175"/>
    </row>
    <row r="179" spans="1:105" ht="12" customHeight="1" x14ac:dyDescent="0.3">
      <c r="A179" s="62" t="s">
        <v>521</v>
      </c>
      <c r="B179" s="304">
        <f t="shared" ref="B179:W179" si="19">IF(B$47=0,0,B$47/B$34)</f>
        <v>0</v>
      </c>
      <c r="C179" s="304">
        <f t="shared" si="19"/>
        <v>0</v>
      </c>
      <c r="D179" s="304">
        <f t="shared" si="19"/>
        <v>0</v>
      </c>
      <c r="E179" s="304">
        <f t="shared" si="19"/>
        <v>0</v>
      </c>
      <c r="F179" s="304">
        <f t="shared" si="19"/>
        <v>0</v>
      </c>
      <c r="G179" s="304">
        <f t="shared" si="19"/>
        <v>0</v>
      </c>
      <c r="H179" s="304">
        <f t="shared" si="19"/>
        <v>0</v>
      </c>
      <c r="I179" s="304">
        <f t="shared" si="19"/>
        <v>0</v>
      </c>
      <c r="J179" s="304">
        <f t="shared" si="19"/>
        <v>0</v>
      </c>
      <c r="K179" s="304">
        <f t="shared" si="19"/>
        <v>0</v>
      </c>
      <c r="L179" s="304">
        <f t="shared" si="19"/>
        <v>0</v>
      </c>
      <c r="M179" s="304">
        <f t="shared" si="19"/>
        <v>0</v>
      </c>
      <c r="N179" s="304">
        <f t="shared" si="19"/>
        <v>0</v>
      </c>
      <c r="O179" s="304">
        <f t="shared" si="19"/>
        <v>0</v>
      </c>
      <c r="P179" s="304">
        <f t="shared" si="19"/>
        <v>0</v>
      </c>
      <c r="Q179" s="304">
        <f t="shared" si="19"/>
        <v>0</v>
      </c>
      <c r="R179" s="304">
        <f t="shared" si="19"/>
        <v>0</v>
      </c>
      <c r="S179" s="304">
        <f t="shared" si="19"/>
        <v>0</v>
      </c>
      <c r="T179" s="304">
        <f t="shared" si="19"/>
        <v>0</v>
      </c>
      <c r="U179" s="304">
        <f t="shared" si="19"/>
        <v>0</v>
      </c>
      <c r="V179" s="304">
        <f t="shared" si="19"/>
        <v>0</v>
      </c>
      <c r="W179" s="304">
        <f t="shared" si="19"/>
        <v>0</v>
      </c>
      <c r="DA179" s="72"/>
    </row>
    <row r="180" spans="1:105" ht="12" customHeight="1" x14ac:dyDescent="0.3">
      <c r="A180" s="62" t="s">
        <v>527</v>
      </c>
      <c r="B180" s="304">
        <f t="shared" ref="B180:W180" si="20">IF(B$52=0,0,B$52/B$34)</f>
        <v>0</v>
      </c>
      <c r="C180" s="304">
        <f t="shared" si="20"/>
        <v>0</v>
      </c>
      <c r="D180" s="304">
        <f t="shared" si="20"/>
        <v>0</v>
      </c>
      <c r="E180" s="304">
        <f t="shared" si="20"/>
        <v>0</v>
      </c>
      <c r="F180" s="304">
        <f t="shared" si="20"/>
        <v>0</v>
      </c>
      <c r="G180" s="304">
        <f t="shared" si="20"/>
        <v>0</v>
      </c>
      <c r="H180" s="304">
        <f t="shared" si="20"/>
        <v>0</v>
      </c>
      <c r="I180" s="304">
        <f t="shared" si="20"/>
        <v>0</v>
      </c>
      <c r="J180" s="304">
        <f t="shared" si="20"/>
        <v>0</v>
      </c>
      <c r="K180" s="304">
        <f t="shared" si="20"/>
        <v>0</v>
      </c>
      <c r="L180" s="304">
        <f t="shared" si="20"/>
        <v>0</v>
      </c>
      <c r="M180" s="304">
        <f t="shared" si="20"/>
        <v>0</v>
      </c>
      <c r="N180" s="304">
        <f t="shared" si="20"/>
        <v>0</v>
      </c>
      <c r="O180" s="304">
        <f t="shared" si="20"/>
        <v>0</v>
      </c>
      <c r="P180" s="304">
        <f t="shared" si="20"/>
        <v>0</v>
      </c>
      <c r="Q180" s="304">
        <f t="shared" si="20"/>
        <v>0</v>
      </c>
      <c r="R180" s="304">
        <f t="shared" si="20"/>
        <v>0</v>
      </c>
      <c r="S180" s="304">
        <f t="shared" si="20"/>
        <v>0</v>
      </c>
      <c r="T180" s="304">
        <f t="shared" si="20"/>
        <v>0</v>
      </c>
      <c r="U180" s="304">
        <f t="shared" si="20"/>
        <v>0</v>
      </c>
      <c r="V180" s="304">
        <f t="shared" si="20"/>
        <v>0</v>
      </c>
      <c r="W180" s="304">
        <f t="shared" si="20"/>
        <v>0</v>
      </c>
      <c r="DA180" s="72"/>
    </row>
    <row r="181" spans="1:105" ht="12" customHeight="1" x14ac:dyDescent="0.3">
      <c r="A181" s="203" t="s">
        <v>529</v>
      </c>
      <c r="B181" s="303">
        <f t="shared" ref="B181:W181" si="21">IF(B$53=0,0,B$53/B$34)</f>
        <v>0</v>
      </c>
      <c r="C181" s="303">
        <f t="shared" si="21"/>
        <v>0</v>
      </c>
      <c r="D181" s="303">
        <f t="shared" si="21"/>
        <v>0</v>
      </c>
      <c r="E181" s="303">
        <f t="shared" si="21"/>
        <v>0</v>
      </c>
      <c r="F181" s="303">
        <f t="shared" si="21"/>
        <v>0</v>
      </c>
      <c r="G181" s="303">
        <f t="shared" si="21"/>
        <v>0</v>
      </c>
      <c r="H181" s="303">
        <f t="shared" si="21"/>
        <v>0</v>
      </c>
      <c r="I181" s="303">
        <f t="shared" si="21"/>
        <v>0</v>
      </c>
      <c r="J181" s="303">
        <f t="shared" si="21"/>
        <v>0</v>
      </c>
      <c r="K181" s="303">
        <f t="shared" si="21"/>
        <v>0</v>
      </c>
      <c r="L181" s="303">
        <f t="shared" si="21"/>
        <v>0</v>
      </c>
      <c r="M181" s="303">
        <f t="shared" si="21"/>
        <v>0</v>
      </c>
      <c r="N181" s="303">
        <f t="shared" si="21"/>
        <v>0</v>
      </c>
      <c r="O181" s="303">
        <f t="shared" si="21"/>
        <v>0</v>
      </c>
      <c r="P181" s="303">
        <f t="shared" si="21"/>
        <v>0</v>
      </c>
      <c r="Q181" s="303">
        <f t="shared" si="21"/>
        <v>0</v>
      </c>
      <c r="R181" s="303">
        <f t="shared" si="21"/>
        <v>0</v>
      </c>
      <c r="S181" s="303">
        <f t="shared" si="21"/>
        <v>0</v>
      </c>
      <c r="T181" s="303">
        <f t="shared" si="21"/>
        <v>0</v>
      </c>
      <c r="U181" s="303">
        <f t="shared" si="21"/>
        <v>0</v>
      </c>
      <c r="V181" s="303">
        <f t="shared" si="21"/>
        <v>0</v>
      </c>
      <c r="W181" s="303">
        <f t="shared" si="21"/>
        <v>0</v>
      </c>
      <c r="DA181" s="175"/>
    </row>
    <row r="182" spans="1:105" ht="12" customHeight="1" x14ac:dyDescent="0.3">
      <c r="A182" s="62" t="s">
        <v>530</v>
      </c>
      <c r="B182" s="304">
        <f t="shared" ref="B182:W182" si="22">IF(B$54=0,0,B$54/B$34)</f>
        <v>0</v>
      </c>
      <c r="C182" s="304">
        <f t="shared" si="22"/>
        <v>0</v>
      </c>
      <c r="D182" s="304">
        <f t="shared" si="22"/>
        <v>0</v>
      </c>
      <c r="E182" s="304">
        <f t="shared" si="22"/>
        <v>0</v>
      </c>
      <c r="F182" s="304">
        <f t="shared" si="22"/>
        <v>0</v>
      </c>
      <c r="G182" s="304">
        <f t="shared" si="22"/>
        <v>0</v>
      </c>
      <c r="H182" s="304">
        <f t="shared" si="22"/>
        <v>0</v>
      </c>
      <c r="I182" s="304">
        <f t="shared" si="22"/>
        <v>0</v>
      </c>
      <c r="J182" s="304">
        <f t="shared" si="22"/>
        <v>0</v>
      </c>
      <c r="K182" s="304">
        <f t="shared" si="22"/>
        <v>0</v>
      </c>
      <c r="L182" s="304">
        <f t="shared" si="22"/>
        <v>0</v>
      </c>
      <c r="M182" s="304">
        <f t="shared" si="22"/>
        <v>0</v>
      </c>
      <c r="N182" s="304">
        <f t="shared" si="22"/>
        <v>0</v>
      </c>
      <c r="O182" s="304">
        <f t="shared" si="22"/>
        <v>0</v>
      </c>
      <c r="P182" s="304">
        <f t="shared" si="22"/>
        <v>0</v>
      </c>
      <c r="Q182" s="304">
        <f t="shared" si="22"/>
        <v>0</v>
      </c>
      <c r="R182" s="304">
        <f t="shared" si="22"/>
        <v>0</v>
      </c>
      <c r="S182" s="304">
        <f t="shared" si="22"/>
        <v>0</v>
      </c>
      <c r="T182" s="304">
        <f t="shared" si="22"/>
        <v>0</v>
      </c>
      <c r="U182" s="304">
        <f t="shared" si="22"/>
        <v>0</v>
      </c>
      <c r="V182" s="304">
        <f t="shared" si="22"/>
        <v>0</v>
      </c>
      <c r="W182" s="304">
        <f t="shared" si="22"/>
        <v>0</v>
      </c>
      <c r="DA182" s="72"/>
    </row>
    <row r="183" spans="1:105" ht="12" customHeight="1" x14ac:dyDescent="0.3">
      <c r="A183" s="62" t="s">
        <v>535</v>
      </c>
      <c r="B183" s="304">
        <f t="shared" ref="B183:W183" si="23">IF(B$58=0,0,B$58/B$34)</f>
        <v>0</v>
      </c>
      <c r="C183" s="304">
        <f t="shared" si="23"/>
        <v>0</v>
      </c>
      <c r="D183" s="304">
        <f t="shared" si="23"/>
        <v>0</v>
      </c>
      <c r="E183" s="304">
        <f t="shared" si="23"/>
        <v>0</v>
      </c>
      <c r="F183" s="304">
        <f t="shared" si="23"/>
        <v>0</v>
      </c>
      <c r="G183" s="304">
        <f t="shared" si="23"/>
        <v>0</v>
      </c>
      <c r="H183" s="304">
        <f t="shared" si="23"/>
        <v>0</v>
      </c>
      <c r="I183" s="304">
        <f t="shared" si="23"/>
        <v>0</v>
      </c>
      <c r="J183" s="304">
        <f t="shared" si="23"/>
        <v>0</v>
      </c>
      <c r="K183" s="304">
        <f t="shared" si="23"/>
        <v>0</v>
      </c>
      <c r="L183" s="304">
        <f t="shared" si="23"/>
        <v>0</v>
      </c>
      <c r="M183" s="304">
        <f t="shared" si="23"/>
        <v>0</v>
      </c>
      <c r="N183" s="304">
        <f t="shared" si="23"/>
        <v>0</v>
      </c>
      <c r="O183" s="304">
        <f t="shared" si="23"/>
        <v>0</v>
      </c>
      <c r="P183" s="304">
        <f t="shared" si="23"/>
        <v>0</v>
      </c>
      <c r="Q183" s="304">
        <f t="shared" si="23"/>
        <v>0</v>
      </c>
      <c r="R183" s="304">
        <f t="shared" si="23"/>
        <v>0</v>
      </c>
      <c r="S183" s="304">
        <f t="shared" si="23"/>
        <v>0</v>
      </c>
      <c r="T183" s="304">
        <f t="shared" si="23"/>
        <v>0</v>
      </c>
      <c r="U183" s="304">
        <f t="shared" si="23"/>
        <v>0</v>
      </c>
      <c r="V183" s="304">
        <f t="shared" si="23"/>
        <v>0</v>
      </c>
      <c r="W183" s="304">
        <f t="shared" si="23"/>
        <v>0</v>
      </c>
      <c r="DA183" s="72"/>
    </row>
    <row r="184" spans="1:105" ht="12" customHeight="1" x14ac:dyDescent="0.3">
      <c r="A184" s="63" t="s">
        <v>547</v>
      </c>
      <c r="B184" s="305">
        <f t="shared" ref="B184:W184" si="24">IF(B$69=0,0,B$69/B$34)</f>
        <v>0</v>
      </c>
      <c r="C184" s="305">
        <f t="shared" si="24"/>
        <v>0</v>
      </c>
      <c r="D184" s="305">
        <f t="shared" si="24"/>
        <v>0</v>
      </c>
      <c r="E184" s="305">
        <f t="shared" si="24"/>
        <v>0</v>
      </c>
      <c r="F184" s="305">
        <f t="shared" si="24"/>
        <v>0</v>
      </c>
      <c r="G184" s="305">
        <f t="shared" si="24"/>
        <v>0</v>
      </c>
      <c r="H184" s="305">
        <f t="shared" si="24"/>
        <v>0</v>
      </c>
      <c r="I184" s="305">
        <f t="shared" si="24"/>
        <v>0</v>
      </c>
      <c r="J184" s="305">
        <f t="shared" si="24"/>
        <v>0</v>
      </c>
      <c r="K184" s="305">
        <f t="shared" si="24"/>
        <v>0</v>
      </c>
      <c r="L184" s="305">
        <f t="shared" si="24"/>
        <v>0</v>
      </c>
      <c r="M184" s="305">
        <f t="shared" si="24"/>
        <v>0</v>
      </c>
      <c r="N184" s="305">
        <f t="shared" si="24"/>
        <v>0</v>
      </c>
      <c r="O184" s="305">
        <f t="shared" si="24"/>
        <v>0</v>
      </c>
      <c r="P184" s="305">
        <f t="shared" si="24"/>
        <v>0</v>
      </c>
      <c r="Q184" s="305">
        <f t="shared" si="24"/>
        <v>0</v>
      </c>
      <c r="R184" s="305">
        <f t="shared" si="24"/>
        <v>0</v>
      </c>
      <c r="S184" s="305">
        <f t="shared" si="24"/>
        <v>0</v>
      </c>
      <c r="T184" s="305">
        <f t="shared" si="24"/>
        <v>0</v>
      </c>
      <c r="U184" s="305">
        <f t="shared" si="24"/>
        <v>0</v>
      </c>
      <c r="V184" s="305">
        <f t="shared" si="24"/>
        <v>0</v>
      </c>
      <c r="W184" s="305">
        <f t="shared" si="24"/>
        <v>0</v>
      </c>
      <c r="DA184" s="74"/>
    </row>
    <row r="185" spans="1:105" ht="12" hidden="1" customHeight="1" x14ac:dyDescent="0.3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DA185" s="125"/>
    </row>
    <row r="186" spans="1:105" ht="12" customHeight="1" x14ac:dyDescent="0.3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DA186" s="124"/>
    </row>
    <row r="187" spans="1:105" ht="12" customHeight="1" x14ac:dyDescent="0.3">
      <c r="A187" s="35" t="s">
        <v>81</v>
      </c>
      <c r="B187" s="234">
        <f t="shared" ref="B187:W187" si="25">SUM(B$188:B$193,B$197:B$198,B$200:B$202)</f>
        <v>0</v>
      </c>
      <c r="C187" s="234">
        <f t="shared" si="25"/>
        <v>0</v>
      </c>
      <c r="D187" s="234">
        <f t="shared" si="25"/>
        <v>0</v>
      </c>
      <c r="E187" s="234">
        <f t="shared" si="25"/>
        <v>0</v>
      </c>
      <c r="F187" s="234">
        <f t="shared" si="25"/>
        <v>0</v>
      </c>
      <c r="G187" s="234">
        <f t="shared" si="25"/>
        <v>0</v>
      </c>
      <c r="H187" s="234">
        <f t="shared" si="25"/>
        <v>0</v>
      </c>
      <c r="I187" s="234">
        <f t="shared" si="25"/>
        <v>0</v>
      </c>
      <c r="J187" s="234">
        <f t="shared" si="25"/>
        <v>0</v>
      </c>
      <c r="K187" s="234">
        <f t="shared" si="25"/>
        <v>0</v>
      </c>
      <c r="L187" s="234">
        <f t="shared" si="25"/>
        <v>0</v>
      </c>
      <c r="M187" s="234">
        <f t="shared" si="25"/>
        <v>0</v>
      </c>
      <c r="N187" s="234">
        <f t="shared" si="25"/>
        <v>0</v>
      </c>
      <c r="O187" s="234">
        <f t="shared" si="25"/>
        <v>0</v>
      </c>
      <c r="P187" s="234">
        <f t="shared" si="25"/>
        <v>0</v>
      </c>
      <c r="Q187" s="234">
        <f t="shared" si="25"/>
        <v>0</v>
      </c>
      <c r="R187" s="234">
        <f t="shared" si="25"/>
        <v>0</v>
      </c>
      <c r="S187" s="234">
        <f t="shared" si="25"/>
        <v>0</v>
      </c>
      <c r="T187" s="234">
        <f t="shared" si="25"/>
        <v>0</v>
      </c>
      <c r="U187" s="234">
        <f t="shared" si="25"/>
        <v>0</v>
      </c>
      <c r="V187" s="234">
        <f t="shared" si="25"/>
        <v>0</v>
      </c>
      <c r="W187" s="234">
        <f t="shared" si="25"/>
        <v>0</v>
      </c>
      <c r="DA187" s="95"/>
    </row>
    <row r="188" spans="1:105" ht="12" customHeight="1" x14ac:dyDescent="0.3">
      <c r="A188" s="55" t="s">
        <v>92</v>
      </c>
      <c r="B188" s="301">
        <f t="shared" ref="B188:W188" si="26">IF(B$73=0,0,B$73/B$72)</f>
        <v>0</v>
      </c>
      <c r="C188" s="301">
        <f t="shared" si="26"/>
        <v>0</v>
      </c>
      <c r="D188" s="301">
        <f t="shared" si="26"/>
        <v>0</v>
      </c>
      <c r="E188" s="301">
        <f t="shared" si="26"/>
        <v>0</v>
      </c>
      <c r="F188" s="301">
        <f t="shared" si="26"/>
        <v>0</v>
      </c>
      <c r="G188" s="301">
        <f t="shared" si="26"/>
        <v>0</v>
      </c>
      <c r="H188" s="301">
        <f t="shared" si="26"/>
        <v>0</v>
      </c>
      <c r="I188" s="301">
        <f t="shared" si="26"/>
        <v>0</v>
      </c>
      <c r="J188" s="301">
        <f t="shared" si="26"/>
        <v>0</v>
      </c>
      <c r="K188" s="301">
        <f t="shared" si="26"/>
        <v>0</v>
      </c>
      <c r="L188" s="301">
        <f t="shared" si="26"/>
        <v>0</v>
      </c>
      <c r="M188" s="301">
        <f t="shared" si="26"/>
        <v>0</v>
      </c>
      <c r="N188" s="301">
        <f t="shared" si="26"/>
        <v>0</v>
      </c>
      <c r="O188" s="301">
        <f t="shared" si="26"/>
        <v>0</v>
      </c>
      <c r="P188" s="301">
        <f t="shared" si="26"/>
        <v>0</v>
      </c>
      <c r="Q188" s="301">
        <f t="shared" si="26"/>
        <v>0</v>
      </c>
      <c r="R188" s="301">
        <f t="shared" si="26"/>
        <v>0</v>
      </c>
      <c r="S188" s="301">
        <f t="shared" si="26"/>
        <v>0</v>
      </c>
      <c r="T188" s="301">
        <f t="shared" si="26"/>
        <v>0</v>
      </c>
      <c r="U188" s="301">
        <f t="shared" si="26"/>
        <v>0</v>
      </c>
      <c r="V188" s="301">
        <f t="shared" si="26"/>
        <v>0</v>
      </c>
      <c r="W188" s="301">
        <f t="shared" si="26"/>
        <v>0</v>
      </c>
      <c r="DA188" s="67"/>
    </row>
    <row r="189" spans="1:105" ht="12" customHeight="1" x14ac:dyDescent="0.3">
      <c r="A189" s="202" t="s">
        <v>93</v>
      </c>
      <c r="B189" s="235">
        <f t="shared" ref="B189:W189" si="27">IF(B$74=0,0,B$74/B$72)</f>
        <v>0</v>
      </c>
      <c r="C189" s="235">
        <f t="shared" si="27"/>
        <v>0</v>
      </c>
      <c r="D189" s="235">
        <f t="shared" si="27"/>
        <v>0</v>
      </c>
      <c r="E189" s="235">
        <f t="shared" si="27"/>
        <v>0</v>
      </c>
      <c r="F189" s="235">
        <f t="shared" si="27"/>
        <v>0</v>
      </c>
      <c r="G189" s="235">
        <f t="shared" si="27"/>
        <v>0</v>
      </c>
      <c r="H189" s="235">
        <f t="shared" si="27"/>
        <v>0</v>
      </c>
      <c r="I189" s="235">
        <f t="shared" si="27"/>
        <v>0</v>
      </c>
      <c r="J189" s="235">
        <f t="shared" si="27"/>
        <v>0</v>
      </c>
      <c r="K189" s="235">
        <f t="shared" si="27"/>
        <v>0</v>
      </c>
      <c r="L189" s="235">
        <f t="shared" si="27"/>
        <v>0</v>
      </c>
      <c r="M189" s="235">
        <f t="shared" si="27"/>
        <v>0</v>
      </c>
      <c r="N189" s="235">
        <f t="shared" si="27"/>
        <v>0</v>
      </c>
      <c r="O189" s="235">
        <f t="shared" si="27"/>
        <v>0</v>
      </c>
      <c r="P189" s="235">
        <f t="shared" si="27"/>
        <v>0</v>
      </c>
      <c r="Q189" s="235">
        <f t="shared" si="27"/>
        <v>0</v>
      </c>
      <c r="R189" s="235">
        <f t="shared" si="27"/>
        <v>0</v>
      </c>
      <c r="S189" s="235">
        <f t="shared" si="27"/>
        <v>0</v>
      </c>
      <c r="T189" s="235">
        <f t="shared" si="27"/>
        <v>0</v>
      </c>
      <c r="U189" s="235">
        <f t="shared" si="27"/>
        <v>0</v>
      </c>
      <c r="V189" s="235">
        <f t="shared" si="27"/>
        <v>0</v>
      </c>
      <c r="W189" s="235">
        <f t="shared" si="27"/>
        <v>0</v>
      </c>
      <c r="DA189" s="174"/>
    </row>
    <row r="190" spans="1:105" ht="12" customHeight="1" x14ac:dyDescent="0.3">
      <c r="A190" s="202" t="s">
        <v>94</v>
      </c>
      <c r="B190" s="235">
        <f t="shared" ref="B190:W190" si="28">IF(B$75=0,0,B$75/B$72)</f>
        <v>0</v>
      </c>
      <c r="C190" s="235">
        <f t="shared" si="28"/>
        <v>0</v>
      </c>
      <c r="D190" s="235">
        <f t="shared" si="28"/>
        <v>0</v>
      </c>
      <c r="E190" s="235">
        <f t="shared" si="28"/>
        <v>0</v>
      </c>
      <c r="F190" s="235">
        <f t="shared" si="28"/>
        <v>0</v>
      </c>
      <c r="G190" s="235">
        <f t="shared" si="28"/>
        <v>0</v>
      </c>
      <c r="H190" s="235">
        <f t="shared" si="28"/>
        <v>0</v>
      </c>
      <c r="I190" s="235">
        <f t="shared" si="28"/>
        <v>0</v>
      </c>
      <c r="J190" s="235">
        <f t="shared" si="28"/>
        <v>0</v>
      </c>
      <c r="K190" s="235">
        <f t="shared" si="28"/>
        <v>0</v>
      </c>
      <c r="L190" s="235">
        <f t="shared" si="28"/>
        <v>0</v>
      </c>
      <c r="M190" s="235">
        <f t="shared" si="28"/>
        <v>0</v>
      </c>
      <c r="N190" s="235">
        <f t="shared" si="28"/>
        <v>0</v>
      </c>
      <c r="O190" s="235">
        <f t="shared" si="28"/>
        <v>0</v>
      </c>
      <c r="P190" s="235">
        <f t="shared" si="28"/>
        <v>0</v>
      </c>
      <c r="Q190" s="235">
        <f t="shared" si="28"/>
        <v>0</v>
      </c>
      <c r="R190" s="235">
        <f t="shared" si="28"/>
        <v>0</v>
      </c>
      <c r="S190" s="235">
        <f t="shared" si="28"/>
        <v>0</v>
      </c>
      <c r="T190" s="235">
        <f t="shared" si="28"/>
        <v>0</v>
      </c>
      <c r="U190" s="235">
        <f t="shared" si="28"/>
        <v>0</v>
      </c>
      <c r="V190" s="235">
        <f t="shared" si="28"/>
        <v>0</v>
      </c>
      <c r="W190" s="235">
        <f t="shared" si="28"/>
        <v>0</v>
      </c>
      <c r="DA190" s="174"/>
    </row>
    <row r="191" spans="1:105" ht="12" customHeight="1" x14ac:dyDescent="0.3">
      <c r="A191" s="202" t="s">
        <v>95</v>
      </c>
      <c r="B191" s="235">
        <f t="shared" ref="B191:W191" si="29">IF(B$76=0,0,B$76/B$72)</f>
        <v>0</v>
      </c>
      <c r="C191" s="235">
        <f t="shared" si="29"/>
        <v>0</v>
      </c>
      <c r="D191" s="235">
        <f t="shared" si="29"/>
        <v>0</v>
      </c>
      <c r="E191" s="235">
        <f t="shared" si="29"/>
        <v>0</v>
      </c>
      <c r="F191" s="235">
        <f t="shared" si="29"/>
        <v>0</v>
      </c>
      <c r="G191" s="235">
        <f t="shared" si="29"/>
        <v>0</v>
      </c>
      <c r="H191" s="235">
        <f t="shared" si="29"/>
        <v>0</v>
      </c>
      <c r="I191" s="235">
        <f t="shared" si="29"/>
        <v>0</v>
      </c>
      <c r="J191" s="235">
        <f t="shared" si="29"/>
        <v>0</v>
      </c>
      <c r="K191" s="235">
        <f t="shared" si="29"/>
        <v>0</v>
      </c>
      <c r="L191" s="235">
        <f t="shared" si="29"/>
        <v>0</v>
      </c>
      <c r="M191" s="235">
        <f t="shared" si="29"/>
        <v>0</v>
      </c>
      <c r="N191" s="235">
        <f t="shared" si="29"/>
        <v>0</v>
      </c>
      <c r="O191" s="235">
        <f t="shared" si="29"/>
        <v>0</v>
      </c>
      <c r="P191" s="235">
        <f t="shared" si="29"/>
        <v>0</v>
      </c>
      <c r="Q191" s="235">
        <f t="shared" si="29"/>
        <v>0</v>
      </c>
      <c r="R191" s="235">
        <f t="shared" si="29"/>
        <v>0</v>
      </c>
      <c r="S191" s="235">
        <f t="shared" si="29"/>
        <v>0</v>
      </c>
      <c r="T191" s="235">
        <f t="shared" si="29"/>
        <v>0</v>
      </c>
      <c r="U191" s="235">
        <f t="shared" si="29"/>
        <v>0</v>
      </c>
      <c r="V191" s="235">
        <f t="shared" si="29"/>
        <v>0</v>
      </c>
      <c r="W191" s="235">
        <f t="shared" si="29"/>
        <v>0</v>
      </c>
      <c r="DA191" s="174"/>
    </row>
    <row r="192" spans="1:105" ht="12" customHeight="1" x14ac:dyDescent="0.3">
      <c r="A192" s="56" t="s">
        <v>96</v>
      </c>
      <c r="B192" s="302">
        <f t="shared" ref="B192:W192" si="30">IF(B$77=0,0,B$77/B$72)</f>
        <v>0</v>
      </c>
      <c r="C192" s="302">
        <f t="shared" si="30"/>
        <v>0</v>
      </c>
      <c r="D192" s="302">
        <f t="shared" si="30"/>
        <v>0</v>
      </c>
      <c r="E192" s="302">
        <f t="shared" si="30"/>
        <v>0</v>
      </c>
      <c r="F192" s="302">
        <f t="shared" si="30"/>
        <v>0</v>
      </c>
      <c r="G192" s="302">
        <f t="shared" si="30"/>
        <v>0</v>
      </c>
      <c r="H192" s="302">
        <f t="shared" si="30"/>
        <v>0</v>
      </c>
      <c r="I192" s="302">
        <f t="shared" si="30"/>
        <v>0</v>
      </c>
      <c r="J192" s="302">
        <f t="shared" si="30"/>
        <v>0</v>
      </c>
      <c r="K192" s="302">
        <f t="shared" si="30"/>
        <v>0</v>
      </c>
      <c r="L192" s="302">
        <f t="shared" si="30"/>
        <v>0</v>
      </c>
      <c r="M192" s="302">
        <f t="shared" si="30"/>
        <v>0</v>
      </c>
      <c r="N192" s="302">
        <f t="shared" si="30"/>
        <v>0</v>
      </c>
      <c r="O192" s="302">
        <f t="shared" si="30"/>
        <v>0</v>
      </c>
      <c r="P192" s="302">
        <f t="shared" si="30"/>
        <v>0</v>
      </c>
      <c r="Q192" s="302">
        <f t="shared" si="30"/>
        <v>0</v>
      </c>
      <c r="R192" s="302">
        <f t="shared" si="30"/>
        <v>0</v>
      </c>
      <c r="S192" s="302">
        <f t="shared" si="30"/>
        <v>0</v>
      </c>
      <c r="T192" s="302">
        <f t="shared" si="30"/>
        <v>0</v>
      </c>
      <c r="U192" s="302">
        <f t="shared" si="30"/>
        <v>0</v>
      </c>
      <c r="V192" s="302">
        <f t="shared" si="30"/>
        <v>0</v>
      </c>
      <c r="W192" s="302">
        <f t="shared" si="30"/>
        <v>0</v>
      </c>
      <c r="DA192" s="68"/>
    </row>
    <row r="193" spans="1:105" ht="12" customHeight="1" x14ac:dyDescent="0.3">
      <c r="A193" s="203" t="s">
        <v>560</v>
      </c>
      <c r="B193" s="303">
        <f t="shared" ref="B193:W193" si="31">IF(B$83=0,0,B$83/B$72)</f>
        <v>0</v>
      </c>
      <c r="C193" s="303">
        <f t="shared" si="31"/>
        <v>0</v>
      </c>
      <c r="D193" s="303">
        <f t="shared" si="31"/>
        <v>0</v>
      </c>
      <c r="E193" s="303">
        <f t="shared" si="31"/>
        <v>0</v>
      </c>
      <c r="F193" s="303">
        <f t="shared" si="31"/>
        <v>0</v>
      </c>
      <c r="G193" s="303">
        <f t="shared" si="31"/>
        <v>0</v>
      </c>
      <c r="H193" s="303">
        <f t="shared" si="31"/>
        <v>0</v>
      </c>
      <c r="I193" s="303">
        <f t="shared" si="31"/>
        <v>0</v>
      </c>
      <c r="J193" s="303">
        <f t="shared" si="31"/>
        <v>0</v>
      </c>
      <c r="K193" s="303">
        <f t="shared" si="31"/>
        <v>0</v>
      </c>
      <c r="L193" s="303">
        <f t="shared" si="31"/>
        <v>0</v>
      </c>
      <c r="M193" s="303">
        <f t="shared" si="31"/>
        <v>0</v>
      </c>
      <c r="N193" s="303">
        <f t="shared" si="31"/>
        <v>0</v>
      </c>
      <c r="O193" s="303">
        <f t="shared" si="31"/>
        <v>0</v>
      </c>
      <c r="P193" s="303">
        <f t="shared" si="31"/>
        <v>0</v>
      </c>
      <c r="Q193" s="303">
        <f t="shared" si="31"/>
        <v>0</v>
      </c>
      <c r="R193" s="303">
        <f t="shared" si="31"/>
        <v>0</v>
      </c>
      <c r="S193" s="303">
        <f t="shared" si="31"/>
        <v>0</v>
      </c>
      <c r="T193" s="303">
        <f t="shared" si="31"/>
        <v>0</v>
      </c>
      <c r="U193" s="303">
        <f t="shared" si="31"/>
        <v>0</v>
      </c>
      <c r="V193" s="303">
        <f t="shared" si="31"/>
        <v>0</v>
      </c>
      <c r="W193" s="303">
        <f t="shared" si="31"/>
        <v>0</v>
      </c>
      <c r="DA193" s="175"/>
    </row>
    <row r="194" spans="1:105" ht="12" customHeight="1" x14ac:dyDescent="0.3">
      <c r="A194" s="62" t="s">
        <v>562</v>
      </c>
      <c r="B194" s="304">
        <f t="shared" ref="B194:W194" si="32">IF(B$84=0,0,B$84/B$72)</f>
        <v>0</v>
      </c>
      <c r="C194" s="304">
        <f t="shared" si="32"/>
        <v>0</v>
      </c>
      <c r="D194" s="304">
        <f t="shared" si="32"/>
        <v>0</v>
      </c>
      <c r="E194" s="304">
        <f t="shared" si="32"/>
        <v>0</v>
      </c>
      <c r="F194" s="304">
        <f t="shared" si="32"/>
        <v>0</v>
      </c>
      <c r="G194" s="304">
        <f t="shared" si="32"/>
        <v>0</v>
      </c>
      <c r="H194" s="304">
        <f t="shared" si="32"/>
        <v>0</v>
      </c>
      <c r="I194" s="304">
        <f t="shared" si="32"/>
        <v>0</v>
      </c>
      <c r="J194" s="304">
        <f t="shared" si="32"/>
        <v>0</v>
      </c>
      <c r="K194" s="304">
        <f t="shared" si="32"/>
        <v>0</v>
      </c>
      <c r="L194" s="304">
        <f t="shared" si="32"/>
        <v>0</v>
      </c>
      <c r="M194" s="304">
        <f t="shared" si="32"/>
        <v>0</v>
      </c>
      <c r="N194" s="304">
        <f t="shared" si="32"/>
        <v>0</v>
      </c>
      <c r="O194" s="304">
        <f t="shared" si="32"/>
        <v>0</v>
      </c>
      <c r="P194" s="304">
        <f t="shared" si="32"/>
        <v>0</v>
      </c>
      <c r="Q194" s="304">
        <f t="shared" si="32"/>
        <v>0</v>
      </c>
      <c r="R194" s="304">
        <f t="shared" si="32"/>
        <v>0</v>
      </c>
      <c r="S194" s="304">
        <f t="shared" si="32"/>
        <v>0</v>
      </c>
      <c r="T194" s="304">
        <f t="shared" si="32"/>
        <v>0</v>
      </c>
      <c r="U194" s="304">
        <f t="shared" si="32"/>
        <v>0</v>
      </c>
      <c r="V194" s="304">
        <f t="shared" si="32"/>
        <v>0</v>
      </c>
      <c r="W194" s="304">
        <f t="shared" si="32"/>
        <v>0</v>
      </c>
      <c r="DA194" s="72"/>
    </row>
    <row r="195" spans="1:105" ht="12" customHeight="1" x14ac:dyDescent="0.3">
      <c r="A195" s="62" t="s">
        <v>568</v>
      </c>
      <c r="B195" s="304">
        <f t="shared" ref="B195:W195" si="33">IF(B$89=0,0,B$89/B$72)</f>
        <v>0</v>
      </c>
      <c r="C195" s="304">
        <f t="shared" si="33"/>
        <v>0</v>
      </c>
      <c r="D195" s="304">
        <f t="shared" si="33"/>
        <v>0</v>
      </c>
      <c r="E195" s="304">
        <f t="shared" si="33"/>
        <v>0</v>
      </c>
      <c r="F195" s="304">
        <f t="shared" si="33"/>
        <v>0</v>
      </c>
      <c r="G195" s="304">
        <f t="shared" si="33"/>
        <v>0</v>
      </c>
      <c r="H195" s="304">
        <f t="shared" si="33"/>
        <v>0</v>
      </c>
      <c r="I195" s="304">
        <f t="shared" si="33"/>
        <v>0</v>
      </c>
      <c r="J195" s="304">
        <f t="shared" si="33"/>
        <v>0</v>
      </c>
      <c r="K195" s="304">
        <f t="shared" si="33"/>
        <v>0</v>
      </c>
      <c r="L195" s="304">
        <f t="shared" si="33"/>
        <v>0</v>
      </c>
      <c r="M195" s="304">
        <f t="shared" si="33"/>
        <v>0</v>
      </c>
      <c r="N195" s="304">
        <f t="shared" si="33"/>
        <v>0</v>
      </c>
      <c r="O195" s="304">
        <f t="shared" si="33"/>
        <v>0</v>
      </c>
      <c r="P195" s="304">
        <f t="shared" si="33"/>
        <v>0</v>
      </c>
      <c r="Q195" s="304">
        <f t="shared" si="33"/>
        <v>0</v>
      </c>
      <c r="R195" s="304">
        <f t="shared" si="33"/>
        <v>0</v>
      </c>
      <c r="S195" s="304">
        <f t="shared" si="33"/>
        <v>0</v>
      </c>
      <c r="T195" s="304">
        <f t="shared" si="33"/>
        <v>0</v>
      </c>
      <c r="U195" s="304">
        <f t="shared" si="33"/>
        <v>0</v>
      </c>
      <c r="V195" s="304">
        <f t="shared" si="33"/>
        <v>0</v>
      </c>
      <c r="W195" s="304">
        <f t="shared" si="33"/>
        <v>0</v>
      </c>
      <c r="DA195" s="72"/>
    </row>
    <row r="196" spans="1:105" ht="12" customHeight="1" x14ac:dyDescent="0.3">
      <c r="A196" s="203" t="s">
        <v>519</v>
      </c>
      <c r="B196" s="303">
        <f t="shared" ref="B196:W196" si="34">IF(B$90=0,0,B$90/B$72)</f>
        <v>0</v>
      </c>
      <c r="C196" s="303">
        <f t="shared" si="34"/>
        <v>0</v>
      </c>
      <c r="D196" s="303">
        <f t="shared" si="34"/>
        <v>0</v>
      </c>
      <c r="E196" s="303">
        <f t="shared" si="34"/>
        <v>0</v>
      </c>
      <c r="F196" s="303">
        <f t="shared" si="34"/>
        <v>0</v>
      </c>
      <c r="G196" s="303">
        <f t="shared" si="34"/>
        <v>0</v>
      </c>
      <c r="H196" s="303">
        <f t="shared" si="34"/>
        <v>0</v>
      </c>
      <c r="I196" s="303">
        <f t="shared" si="34"/>
        <v>0</v>
      </c>
      <c r="J196" s="303">
        <f t="shared" si="34"/>
        <v>0</v>
      </c>
      <c r="K196" s="303">
        <f t="shared" si="34"/>
        <v>0</v>
      </c>
      <c r="L196" s="303">
        <f t="shared" si="34"/>
        <v>0</v>
      </c>
      <c r="M196" s="303">
        <f t="shared" si="34"/>
        <v>0</v>
      </c>
      <c r="N196" s="303">
        <f t="shared" si="34"/>
        <v>0</v>
      </c>
      <c r="O196" s="303">
        <f t="shared" si="34"/>
        <v>0</v>
      </c>
      <c r="P196" s="303">
        <f t="shared" si="34"/>
        <v>0</v>
      </c>
      <c r="Q196" s="303">
        <f t="shared" si="34"/>
        <v>0</v>
      </c>
      <c r="R196" s="303">
        <f t="shared" si="34"/>
        <v>0</v>
      </c>
      <c r="S196" s="303">
        <f t="shared" si="34"/>
        <v>0</v>
      </c>
      <c r="T196" s="303">
        <f t="shared" si="34"/>
        <v>0</v>
      </c>
      <c r="U196" s="303">
        <f t="shared" si="34"/>
        <v>0</v>
      </c>
      <c r="V196" s="303">
        <f t="shared" si="34"/>
        <v>0</v>
      </c>
      <c r="W196" s="303">
        <f t="shared" si="34"/>
        <v>0</v>
      </c>
      <c r="DA196" s="175"/>
    </row>
    <row r="197" spans="1:105" ht="12" customHeight="1" x14ac:dyDescent="0.3">
      <c r="A197" s="62" t="s">
        <v>521</v>
      </c>
      <c r="B197" s="304">
        <f t="shared" ref="B197:W197" si="35">IF(B$91=0,0,B$91/B$72)</f>
        <v>0</v>
      </c>
      <c r="C197" s="304">
        <f t="shared" si="35"/>
        <v>0</v>
      </c>
      <c r="D197" s="304">
        <f t="shared" si="35"/>
        <v>0</v>
      </c>
      <c r="E197" s="304">
        <f t="shared" si="35"/>
        <v>0</v>
      </c>
      <c r="F197" s="304">
        <f t="shared" si="35"/>
        <v>0</v>
      </c>
      <c r="G197" s="304">
        <f t="shared" si="35"/>
        <v>0</v>
      </c>
      <c r="H197" s="304">
        <f t="shared" si="35"/>
        <v>0</v>
      </c>
      <c r="I197" s="304">
        <f t="shared" si="35"/>
        <v>0</v>
      </c>
      <c r="J197" s="304">
        <f t="shared" si="35"/>
        <v>0</v>
      </c>
      <c r="K197" s="304">
        <f t="shared" si="35"/>
        <v>0</v>
      </c>
      <c r="L197" s="304">
        <f t="shared" si="35"/>
        <v>0</v>
      </c>
      <c r="M197" s="304">
        <f t="shared" si="35"/>
        <v>0</v>
      </c>
      <c r="N197" s="304">
        <f t="shared" si="35"/>
        <v>0</v>
      </c>
      <c r="O197" s="304">
        <f t="shared" si="35"/>
        <v>0</v>
      </c>
      <c r="P197" s="304">
        <f t="shared" si="35"/>
        <v>0</v>
      </c>
      <c r="Q197" s="304">
        <f t="shared" si="35"/>
        <v>0</v>
      </c>
      <c r="R197" s="304">
        <f t="shared" si="35"/>
        <v>0</v>
      </c>
      <c r="S197" s="304">
        <f t="shared" si="35"/>
        <v>0</v>
      </c>
      <c r="T197" s="304">
        <f t="shared" si="35"/>
        <v>0</v>
      </c>
      <c r="U197" s="304">
        <f t="shared" si="35"/>
        <v>0</v>
      </c>
      <c r="V197" s="304">
        <f t="shared" si="35"/>
        <v>0</v>
      </c>
      <c r="W197" s="304">
        <f t="shared" si="35"/>
        <v>0</v>
      </c>
      <c r="DA197" s="72"/>
    </row>
    <row r="198" spans="1:105" ht="12" customHeight="1" x14ac:dyDescent="0.3">
      <c r="A198" s="62" t="s">
        <v>527</v>
      </c>
      <c r="B198" s="304">
        <f t="shared" ref="B198:W198" si="36">IF(B$96=0,0,B$96/B$72)</f>
        <v>0</v>
      </c>
      <c r="C198" s="304">
        <f t="shared" si="36"/>
        <v>0</v>
      </c>
      <c r="D198" s="304">
        <f t="shared" si="36"/>
        <v>0</v>
      </c>
      <c r="E198" s="304">
        <f t="shared" si="36"/>
        <v>0</v>
      </c>
      <c r="F198" s="304">
        <f t="shared" si="36"/>
        <v>0</v>
      </c>
      <c r="G198" s="304">
        <f t="shared" si="36"/>
        <v>0</v>
      </c>
      <c r="H198" s="304">
        <f t="shared" si="36"/>
        <v>0</v>
      </c>
      <c r="I198" s="304">
        <f t="shared" si="36"/>
        <v>0</v>
      </c>
      <c r="J198" s="304">
        <f t="shared" si="36"/>
        <v>0</v>
      </c>
      <c r="K198" s="304">
        <f t="shared" si="36"/>
        <v>0</v>
      </c>
      <c r="L198" s="304">
        <f t="shared" si="36"/>
        <v>0</v>
      </c>
      <c r="M198" s="304">
        <f t="shared" si="36"/>
        <v>0</v>
      </c>
      <c r="N198" s="304">
        <f t="shared" si="36"/>
        <v>0</v>
      </c>
      <c r="O198" s="304">
        <f t="shared" si="36"/>
        <v>0</v>
      </c>
      <c r="P198" s="304">
        <f t="shared" si="36"/>
        <v>0</v>
      </c>
      <c r="Q198" s="304">
        <f t="shared" si="36"/>
        <v>0</v>
      </c>
      <c r="R198" s="304">
        <f t="shared" si="36"/>
        <v>0</v>
      </c>
      <c r="S198" s="304">
        <f t="shared" si="36"/>
        <v>0</v>
      </c>
      <c r="T198" s="304">
        <f t="shared" si="36"/>
        <v>0</v>
      </c>
      <c r="U198" s="304">
        <f t="shared" si="36"/>
        <v>0</v>
      </c>
      <c r="V198" s="304">
        <f t="shared" si="36"/>
        <v>0</v>
      </c>
      <c r="W198" s="304">
        <f t="shared" si="36"/>
        <v>0</v>
      </c>
      <c r="DA198" s="72"/>
    </row>
    <row r="199" spans="1:105" ht="12" customHeight="1" x14ac:dyDescent="0.3">
      <c r="A199" s="203" t="s">
        <v>529</v>
      </c>
      <c r="B199" s="303">
        <f t="shared" ref="B199:W199" si="37">IF(B$97=0,0,B$97/B$72)</f>
        <v>0</v>
      </c>
      <c r="C199" s="303">
        <f t="shared" si="37"/>
        <v>0</v>
      </c>
      <c r="D199" s="303">
        <f t="shared" si="37"/>
        <v>0</v>
      </c>
      <c r="E199" s="303">
        <f t="shared" si="37"/>
        <v>0</v>
      </c>
      <c r="F199" s="303">
        <f t="shared" si="37"/>
        <v>0</v>
      </c>
      <c r="G199" s="303">
        <f t="shared" si="37"/>
        <v>0</v>
      </c>
      <c r="H199" s="303">
        <f t="shared" si="37"/>
        <v>0</v>
      </c>
      <c r="I199" s="303">
        <f t="shared" si="37"/>
        <v>0</v>
      </c>
      <c r="J199" s="303">
        <f t="shared" si="37"/>
        <v>0</v>
      </c>
      <c r="K199" s="303">
        <f t="shared" si="37"/>
        <v>0</v>
      </c>
      <c r="L199" s="303">
        <f t="shared" si="37"/>
        <v>0</v>
      </c>
      <c r="M199" s="303">
        <f t="shared" si="37"/>
        <v>0</v>
      </c>
      <c r="N199" s="303">
        <f t="shared" si="37"/>
        <v>0</v>
      </c>
      <c r="O199" s="303">
        <f t="shared" si="37"/>
        <v>0</v>
      </c>
      <c r="P199" s="303">
        <f t="shared" si="37"/>
        <v>0</v>
      </c>
      <c r="Q199" s="303">
        <f t="shared" si="37"/>
        <v>0</v>
      </c>
      <c r="R199" s="303">
        <f t="shared" si="37"/>
        <v>0</v>
      </c>
      <c r="S199" s="303">
        <f t="shared" si="37"/>
        <v>0</v>
      </c>
      <c r="T199" s="303">
        <f t="shared" si="37"/>
        <v>0</v>
      </c>
      <c r="U199" s="303">
        <f t="shared" si="37"/>
        <v>0</v>
      </c>
      <c r="V199" s="303">
        <f t="shared" si="37"/>
        <v>0</v>
      </c>
      <c r="W199" s="303">
        <f t="shared" si="37"/>
        <v>0</v>
      </c>
      <c r="DA199" s="175"/>
    </row>
    <row r="200" spans="1:105" ht="12" customHeight="1" x14ac:dyDescent="0.3">
      <c r="A200" s="62" t="s">
        <v>530</v>
      </c>
      <c r="B200" s="304">
        <f t="shared" ref="B200:W200" si="38">IF(B$98=0,0,B$98/B$72)</f>
        <v>0</v>
      </c>
      <c r="C200" s="304">
        <f t="shared" si="38"/>
        <v>0</v>
      </c>
      <c r="D200" s="304">
        <f t="shared" si="38"/>
        <v>0</v>
      </c>
      <c r="E200" s="304">
        <f t="shared" si="38"/>
        <v>0</v>
      </c>
      <c r="F200" s="304">
        <f t="shared" si="38"/>
        <v>0</v>
      </c>
      <c r="G200" s="304">
        <f t="shared" si="38"/>
        <v>0</v>
      </c>
      <c r="H200" s="304">
        <f t="shared" si="38"/>
        <v>0</v>
      </c>
      <c r="I200" s="304">
        <f t="shared" si="38"/>
        <v>0</v>
      </c>
      <c r="J200" s="304">
        <f t="shared" si="38"/>
        <v>0</v>
      </c>
      <c r="K200" s="304">
        <f t="shared" si="38"/>
        <v>0</v>
      </c>
      <c r="L200" s="304">
        <f t="shared" si="38"/>
        <v>0</v>
      </c>
      <c r="M200" s="304">
        <f t="shared" si="38"/>
        <v>0</v>
      </c>
      <c r="N200" s="304">
        <f t="shared" si="38"/>
        <v>0</v>
      </c>
      <c r="O200" s="304">
        <f t="shared" si="38"/>
        <v>0</v>
      </c>
      <c r="P200" s="304">
        <f t="shared" si="38"/>
        <v>0</v>
      </c>
      <c r="Q200" s="304">
        <f t="shared" si="38"/>
        <v>0</v>
      </c>
      <c r="R200" s="304">
        <f t="shared" si="38"/>
        <v>0</v>
      </c>
      <c r="S200" s="304">
        <f t="shared" si="38"/>
        <v>0</v>
      </c>
      <c r="T200" s="304">
        <f t="shared" si="38"/>
        <v>0</v>
      </c>
      <c r="U200" s="304">
        <f t="shared" si="38"/>
        <v>0</v>
      </c>
      <c r="V200" s="304">
        <f t="shared" si="38"/>
        <v>0</v>
      </c>
      <c r="W200" s="304">
        <f t="shared" si="38"/>
        <v>0</v>
      </c>
      <c r="DA200" s="72"/>
    </row>
    <row r="201" spans="1:105" ht="12" customHeight="1" x14ac:dyDescent="0.3">
      <c r="A201" s="62" t="s">
        <v>535</v>
      </c>
      <c r="B201" s="304">
        <f t="shared" ref="B201:W201" si="39">IF(B$102=0,0,B$102/B$72)</f>
        <v>0</v>
      </c>
      <c r="C201" s="304">
        <f t="shared" si="39"/>
        <v>0</v>
      </c>
      <c r="D201" s="304">
        <f t="shared" si="39"/>
        <v>0</v>
      </c>
      <c r="E201" s="304">
        <f t="shared" si="39"/>
        <v>0</v>
      </c>
      <c r="F201" s="304">
        <f t="shared" si="39"/>
        <v>0</v>
      </c>
      <c r="G201" s="304">
        <f t="shared" si="39"/>
        <v>0</v>
      </c>
      <c r="H201" s="304">
        <f t="shared" si="39"/>
        <v>0</v>
      </c>
      <c r="I201" s="304">
        <f t="shared" si="39"/>
        <v>0</v>
      </c>
      <c r="J201" s="304">
        <f t="shared" si="39"/>
        <v>0</v>
      </c>
      <c r="K201" s="304">
        <f t="shared" si="39"/>
        <v>0</v>
      </c>
      <c r="L201" s="304">
        <f t="shared" si="39"/>
        <v>0</v>
      </c>
      <c r="M201" s="304">
        <f t="shared" si="39"/>
        <v>0</v>
      </c>
      <c r="N201" s="304">
        <f t="shared" si="39"/>
        <v>0</v>
      </c>
      <c r="O201" s="304">
        <f t="shared" si="39"/>
        <v>0</v>
      </c>
      <c r="P201" s="304">
        <f t="shared" si="39"/>
        <v>0</v>
      </c>
      <c r="Q201" s="304">
        <f t="shared" si="39"/>
        <v>0</v>
      </c>
      <c r="R201" s="304">
        <f t="shared" si="39"/>
        <v>0</v>
      </c>
      <c r="S201" s="304">
        <f t="shared" si="39"/>
        <v>0</v>
      </c>
      <c r="T201" s="304">
        <f t="shared" si="39"/>
        <v>0</v>
      </c>
      <c r="U201" s="304">
        <f t="shared" si="39"/>
        <v>0</v>
      </c>
      <c r="V201" s="304">
        <f t="shared" si="39"/>
        <v>0</v>
      </c>
      <c r="W201" s="304">
        <f t="shared" si="39"/>
        <v>0</v>
      </c>
      <c r="DA201" s="72"/>
    </row>
    <row r="202" spans="1:105" ht="12" customHeight="1" x14ac:dyDescent="0.3">
      <c r="A202" s="63" t="s">
        <v>547</v>
      </c>
      <c r="B202" s="305">
        <f t="shared" ref="B202:W202" si="40">IF(B$113=0,0,B$113/B$72)</f>
        <v>0</v>
      </c>
      <c r="C202" s="305">
        <f t="shared" si="40"/>
        <v>0</v>
      </c>
      <c r="D202" s="305">
        <f t="shared" si="40"/>
        <v>0</v>
      </c>
      <c r="E202" s="305">
        <f t="shared" si="40"/>
        <v>0</v>
      </c>
      <c r="F202" s="305">
        <f t="shared" si="40"/>
        <v>0</v>
      </c>
      <c r="G202" s="305">
        <f t="shared" si="40"/>
        <v>0</v>
      </c>
      <c r="H202" s="305">
        <f t="shared" si="40"/>
        <v>0</v>
      </c>
      <c r="I202" s="305">
        <f t="shared" si="40"/>
        <v>0</v>
      </c>
      <c r="J202" s="305">
        <f t="shared" si="40"/>
        <v>0</v>
      </c>
      <c r="K202" s="305">
        <f t="shared" si="40"/>
        <v>0</v>
      </c>
      <c r="L202" s="305">
        <f t="shared" si="40"/>
        <v>0</v>
      </c>
      <c r="M202" s="305">
        <f t="shared" si="40"/>
        <v>0</v>
      </c>
      <c r="N202" s="305">
        <f t="shared" si="40"/>
        <v>0</v>
      </c>
      <c r="O202" s="305">
        <f t="shared" si="40"/>
        <v>0</v>
      </c>
      <c r="P202" s="305">
        <f t="shared" si="40"/>
        <v>0</v>
      </c>
      <c r="Q202" s="305">
        <f t="shared" si="40"/>
        <v>0</v>
      </c>
      <c r="R202" s="305">
        <f t="shared" si="40"/>
        <v>0</v>
      </c>
      <c r="S202" s="305">
        <f t="shared" si="40"/>
        <v>0</v>
      </c>
      <c r="T202" s="305">
        <f t="shared" si="40"/>
        <v>0</v>
      </c>
      <c r="U202" s="305">
        <f t="shared" si="40"/>
        <v>0</v>
      </c>
      <c r="V202" s="305">
        <f t="shared" si="40"/>
        <v>0</v>
      </c>
      <c r="W202" s="305">
        <f t="shared" si="40"/>
        <v>0</v>
      </c>
      <c r="DA202" s="74"/>
    </row>
    <row r="203" spans="1:105" ht="12" customHeight="1" x14ac:dyDescent="0.3">
      <c r="A203" s="130"/>
      <c r="B203" s="201"/>
      <c r="C203" s="201"/>
      <c r="D203" s="201"/>
      <c r="E203" s="201"/>
      <c r="F203" s="201"/>
      <c r="G203" s="201"/>
      <c r="H203" s="201"/>
      <c r="I203" s="201"/>
      <c r="J203" s="201"/>
      <c r="K203" s="201"/>
      <c r="L203" s="201"/>
      <c r="M203" s="201"/>
      <c r="N203" s="201"/>
      <c r="O203" s="201"/>
      <c r="P203" s="201"/>
      <c r="Q203" s="201"/>
      <c r="R203" s="201"/>
      <c r="S203" s="201"/>
      <c r="T203" s="201"/>
      <c r="U203" s="201"/>
      <c r="V203" s="201"/>
      <c r="W203" s="201"/>
    </row>
    <row r="204" spans="1:105" ht="12" customHeight="1" x14ac:dyDescent="0.3">
      <c r="A204" s="35" t="s">
        <v>45</v>
      </c>
      <c r="B204" s="234">
        <f t="shared" ref="B204:W204" si="41">SUM(B$205:B$210,B$214:B$215,B$217:B$219)</f>
        <v>0</v>
      </c>
      <c r="C204" s="234">
        <f t="shared" si="41"/>
        <v>0</v>
      </c>
      <c r="D204" s="234">
        <f t="shared" si="41"/>
        <v>0</v>
      </c>
      <c r="E204" s="234">
        <f t="shared" si="41"/>
        <v>0</v>
      </c>
      <c r="F204" s="234">
        <f t="shared" si="41"/>
        <v>0</v>
      </c>
      <c r="G204" s="234">
        <f t="shared" si="41"/>
        <v>0</v>
      </c>
      <c r="H204" s="234">
        <f t="shared" si="41"/>
        <v>0</v>
      </c>
      <c r="I204" s="234">
        <f t="shared" si="41"/>
        <v>0</v>
      </c>
      <c r="J204" s="234">
        <f t="shared" si="41"/>
        <v>0</v>
      </c>
      <c r="K204" s="234">
        <f t="shared" si="41"/>
        <v>0</v>
      </c>
      <c r="L204" s="234">
        <f t="shared" si="41"/>
        <v>0</v>
      </c>
      <c r="M204" s="234">
        <f t="shared" si="41"/>
        <v>0</v>
      </c>
      <c r="N204" s="234">
        <f t="shared" si="41"/>
        <v>0</v>
      </c>
      <c r="O204" s="234">
        <f t="shared" si="41"/>
        <v>0</v>
      </c>
      <c r="P204" s="234">
        <f t="shared" si="41"/>
        <v>0</v>
      </c>
      <c r="Q204" s="234">
        <f t="shared" si="41"/>
        <v>0</v>
      </c>
      <c r="R204" s="234">
        <f t="shared" si="41"/>
        <v>0</v>
      </c>
      <c r="S204" s="234">
        <f t="shared" si="41"/>
        <v>0</v>
      </c>
      <c r="T204" s="234">
        <f t="shared" si="41"/>
        <v>0</v>
      </c>
      <c r="U204" s="234">
        <f t="shared" si="41"/>
        <v>0</v>
      </c>
      <c r="V204" s="234">
        <f t="shared" si="41"/>
        <v>0</v>
      </c>
      <c r="W204" s="234">
        <f t="shared" si="41"/>
        <v>0</v>
      </c>
      <c r="DA204" s="95"/>
    </row>
    <row r="205" spans="1:105" ht="12" customHeight="1" x14ac:dyDescent="0.3">
      <c r="A205" s="55" t="s">
        <v>92</v>
      </c>
      <c r="B205" s="301">
        <f t="shared" ref="B205:W205" si="42">IF(B$116=0,0,B$116/B$115)</f>
        <v>0</v>
      </c>
      <c r="C205" s="301">
        <f t="shared" si="42"/>
        <v>0</v>
      </c>
      <c r="D205" s="301">
        <f t="shared" si="42"/>
        <v>0</v>
      </c>
      <c r="E205" s="301">
        <f t="shared" si="42"/>
        <v>0</v>
      </c>
      <c r="F205" s="301">
        <f t="shared" si="42"/>
        <v>0</v>
      </c>
      <c r="G205" s="301">
        <f t="shared" si="42"/>
        <v>0</v>
      </c>
      <c r="H205" s="301">
        <f t="shared" si="42"/>
        <v>0</v>
      </c>
      <c r="I205" s="301">
        <f t="shared" si="42"/>
        <v>0</v>
      </c>
      <c r="J205" s="301">
        <f t="shared" si="42"/>
        <v>0</v>
      </c>
      <c r="K205" s="301">
        <f t="shared" si="42"/>
        <v>0</v>
      </c>
      <c r="L205" s="301">
        <f t="shared" si="42"/>
        <v>0</v>
      </c>
      <c r="M205" s="301">
        <f t="shared" si="42"/>
        <v>0</v>
      </c>
      <c r="N205" s="301">
        <f t="shared" si="42"/>
        <v>0</v>
      </c>
      <c r="O205" s="301">
        <f t="shared" si="42"/>
        <v>0</v>
      </c>
      <c r="P205" s="301">
        <f t="shared" si="42"/>
        <v>0</v>
      </c>
      <c r="Q205" s="301">
        <f t="shared" si="42"/>
        <v>0</v>
      </c>
      <c r="R205" s="301">
        <f t="shared" si="42"/>
        <v>0</v>
      </c>
      <c r="S205" s="301">
        <f t="shared" si="42"/>
        <v>0</v>
      </c>
      <c r="T205" s="301">
        <f t="shared" si="42"/>
        <v>0</v>
      </c>
      <c r="U205" s="301">
        <f t="shared" si="42"/>
        <v>0</v>
      </c>
      <c r="V205" s="301">
        <f t="shared" si="42"/>
        <v>0</v>
      </c>
      <c r="W205" s="301">
        <f t="shared" si="42"/>
        <v>0</v>
      </c>
      <c r="DA205" s="67"/>
    </row>
    <row r="206" spans="1:105" ht="12" customHeight="1" x14ac:dyDescent="0.3">
      <c r="A206" s="202" t="s">
        <v>93</v>
      </c>
      <c r="B206" s="235">
        <f t="shared" ref="B206:W206" si="43">IF(B$117=0,0,B$117/B$115)</f>
        <v>0</v>
      </c>
      <c r="C206" s="235">
        <f t="shared" si="43"/>
        <v>0</v>
      </c>
      <c r="D206" s="235">
        <f t="shared" si="43"/>
        <v>0</v>
      </c>
      <c r="E206" s="235">
        <f t="shared" si="43"/>
        <v>0</v>
      </c>
      <c r="F206" s="235">
        <f t="shared" si="43"/>
        <v>0</v>
      </c>
      <c r="G206" s="235">
        <f t="shared" si="43"/>
        <v>0</v>
      </c>
      <c r="H206" s="235">
        <f t="shared" si="43"/>
        <v>0</v>
      </c>
      <c r="I206" s="235">
        <f t="shared" si="43"/>
        <v>0</v>
      </c>
      <c r="J206" s="235">
        <f t="shared" si="43"/>
        <v>0</v>
      </c>
      <c r="K206" s="235">
        <f t="shared" si="43"/>
        <v>0</v>
      </c>
      <c r="L206" s="235">
        <f t="shared" si="43"/>
        <v>0</v>
      </c>
      <c r="M206" s="235">
        <f t="shared" si="43"/>
        <v>0</v>
      </c>
      <c r="N206" s="235">
        <f t="shared" si="43"/>
        <v>0</v>
      </c>
      <c r="O206" s="235">
        <f t="shared" si="43"/>
        <v>0</v>
      </c>
      <c r="P206" s="235">
        <f t="shared" si="43"/>
        <v>0</v>
      </c>
      <c r="Q206" s="235">
        <f t="shared" si="43"/>
        <v>0</v>
      </c>
      <c r="R206" s="235">
        <f t="shared" si="43"/>
        <v>0</v>
      </c>
      <c r="S206" s="235">
        <f t="shared" si="43"/>
        <v>0</v>
      </c>
      <c r="T206" s="235">
        <f t="shared" si="43"/>
        <v>0</v>
      </c>
      <c r="U206" s="235">
        <f t="shared" si="43"/>
        <v>0</v>
      </c>
      <c r="V206" s="235">
        <f t="shared" si="43"/>
        <v>0</v>
      </c>
      <c r="W206" s="235">
        <f t="shared" si="43"/>
        <v>0</v>
      </c>
      <c r="DA206" s="174"/>
    </row>
    <row r="207" spans="1:105" ht="12" customHeight="1" x14ac:dyDescent="0.3">
      <c r="A207" s="202" t="s">
        <v>94</v>
      </c>
      <c r="B207" s="235">
        <f t="shared" ref="B207:W207" si="44">IF(B$118=0,0,B$118/B$115)</f>
        <v>0</v>
      </c>
      <c r="C207" s="235">
        <f t="shared" si="44"/>
        <v>0</v>
      </c>
      <c r="D207" s="235">
        <f t="shared" si="44"/>
        <v>0</v>
      </c>
      <c r="E207" s="235">
        <f t="shared" si="44"/>
        <v>0</v>
      </c>
      <c r="F207" s="235">
        <f t="shared" si="44"/>
        <v>0</v>
      </c>
      <c r="G207" s="235">
        <f t="shared" si="44"/>
        <v>0</v>
      </c>
      <c r="H207" s="235">
        <f t="shared" si="44"/>
        <v>0</v>
      </c>
      <c r="I207" s="235">
        <f t="shared" si="44"/>
        <v>0</v>
      </c>
      <c r="J207" s="235">
        <f t="shared" si="44"/>
        <v>0</v>
      </c>
      <c r="K207" s="235">
        <f t="shared" si="44"/>
        <v>0</v>
      </c>
      <c r="L207" s="235">
        <f t="shared" si="44"/>
        <v>0</v>
      </c>
      <c r="M207" s="235">
        <f t="shared" si="44"/>
        <v>0</v>
      </c>
      <c r="N207" s="235">
        <f t="shared" si="44"/>
        <v>0</v>
      </c>
      <c r="O207" s="235">
        <f t="shared" si="44"/>
        <v>0</v>
      </c>
      <c r="P207" s="235">
        <f t="shared" si="44"/>
        <v>0</v>
      </c>
      <c r="Q207" s="235">
        <f t="shared" si="44"/>
        <v>0</v>
      </c>
      <c r="R207" s="235">
        <f t="shared" si="44"/>
        <v>0</v>
      </c>
      <c r="S207" s="235">
        <f t="shared" si="44"/>
        <v>0</v>
      </c>
      <c r="T207" s="235">
        <f t="shared" si="44"/>
        <v>0</v>
      </c>
      <c r="U207" s="235">
        <f t="shared" si="44"/>
        <v>0</v>
      </c>
      <c r="V207" s="235">
        <f t="shared" si="44"/>
        <v>0</v>
      </c>
      <c r="W207" s="235">
        <f t="shared" si="44"/>
        <v>0</v>
      </c>
      <c r="DA207" s="174"/>
    </row>
    <row r="208" spans="1:105" ht="12" customHeight="1" x14ac:dyDescent="0.3">
      <c r="A208" s="202" t="s">
        <v>95</v>
      </c>
      <c r="B208" s="235">
        <f t="shared" ref="B208:W208" si="45">IF(B$119=0,0,B$119/B$115)</f>
        <v>0</v>
      </c>
      <c r="C208" s="235">
        <f t="shared" si="45"/>
        <v>0</v>
      </c>
      <c r="D208" s="235">
        <f t="shared" si="45"/>
        <v>0</v>
      </c>
      <c r="E208" s="235">
        <f t="shared" si="45"/>
        <v>0</v>
      </c>
      <c r="F208" s="235">
        <f t="shared" si="45"/>
        <v>0</v>
      </c>
      <c r="G208" s="235">
        <f t="shared" si="45"/>
        <v>0</v>
      </c>
      <c r="H208" s="235">
        <f t="shared" si="45"/>
        <v>0</v>
      </c>
      <c r="I208" s="235">
        <f t="shared" si="45"/>
        <v>0</v>
      </c>
      <c r="J208" s="235">
        <f t="shared" si="45"/>
        <v>0</v>
      </c>
      <c r="K208" s="235">
        <f t="shared" si="45"/>
        <v>0</v>
      </c>
      <c r="L208" s="235">
        <f t="shared" si="45"/>
        <v>0</v>
      </c>
      <c r="M208" s="235">
        <f t="shared" si="45"/>
        <v>0</v>
      </c>
      <c r="N208" s="235">
        <f t="shared" si="45"/>
        <v>0</v>
      </c>
      <c r="O208" s="235">
        <f t="shared" si="45"/>
        <v>0</v>
      </c>
      <c r="P208" s="235">
        <f t="shared" si="45"/>
        <v>0</v>
      </c>
      <c r="Q208" s="235">
        <f t="shared" si="45"/>
        <v>0</v>
      </c>
      <c r="R208" s="235">
        <f t="shared" si="45"/>
        <v>0</v>
      </c>
      <c r="S208" s="235">
        <f t="shared" si="45"/>
        <v>0</v>
      </c>
      <c r="T208" s="235">
        <f t="shared" si="45"/>
        <v>0</v>
      </c>
      <c r="U208" s="235">
        <f t="shared" si="45"/>
        <v>0</v>
      </c>
      <c r="V208" s="235">
        <f t="shared" si="45"/>
        <v>0</v>
      </c>
      <c r="W208" s="235">
        <f t="shared" si="45"/>
        <v>0</v>
      </c>
      <c r="DA208" s="174"/>
    </row>
    <row r="209" spans="1:105" ht="12" customHeight="1" x14ac:dyDescent="0.3">
      <c r="A209" s="56" t="s">
        <v>96</v>
      </c>
      <c r="B209" s="302">
        <f t="shared" ref="B209:W209" si="46">IF(B$120=0,0,B$120/B$115)</f>
        <v>0</v>
      </c>
      <c r="C209" s="302">
        <f t="shared" si="46"/>
        <v>0</v>
      </c>
      <c r="D209" s="302">
        <f t="shared" si="46"/>
        <v>0</v>
      </c>
      <c r="E209" s="302">
        <f t="shared" si="46"/>
        <v>0</v>
      </c>
      <c r="F209" s="302">
        <f t="shared" si="46"/>
        <v>0</v>
      </c>
      <c r="G209" s="302">
        <f t="shared" si="46"/>
        <v>0</v>
      </c>
      <c r="H209" s="302">
        <f t="shared" si="46"/>
        <v>0</v>
      </c>
      <c r="I209" s="302">
        <f t="shared" si="46"/>
        <v>0</v>
      </c>
      <c r="J209" s="302">
        <f t="shared" si="46"/>
        <v>0</v>
      </c>
      <c r="K209" s="302">
        <f t="shared" si="46"/>
        <v>0</v>
      </c>
      <c r="L209" s="302">
        <f t="shared" si="46"/>
        <v>0</v>
      </c>
      <c r="M209" s="302">
        <f t="shared" si="46"/>
        <v>0</v>
      </c>
      <c r="N209" s="302">
        <f t="shared" si="46"/>
        <v>0</v>
      </c>
      <c r="O209" s="302">
        <f t="shared" si="46"/>
        <v>0</v>
      </c>
      <c r="P209" s="302">
        <f t="shared" si="46"/>
        <v>0</v>
      </c>
      <c r="Q209" s="302">
        <f t="shared" si="46"/>
        <v>0</v>
      </c>
      <c r="R209" s="302">
        <f t="shared" si="46"/>
        <v>0</v>
      </c>
      <c r="S209" s="302">
        <f t="shared" si="46"/>
        <v>0</v>
      </c>
      <c r="T209" s="302">
        <f t="shared" si="46"/>
        <v>0</v>
      </c>
      <c r="U209" s="302">
        <f t="shared" si="46"/>
        <v>0</v>
      </c>
      <c r="V209" s="302">
        <f t="shared" si="46"/>
        <v>0</v>
      </c>
      <c r="W209" s="302">
        <f t="shared" si="46"/>
        <v>0</v>
      </c>
      <c r="DA209" s="68"/>
    </row>
    <row r="210" spans="1:105" ht="12" customHeight="1" x14ac:dyDescent="0.3">
      <c r="A210" s="203" t="s">
        <v>604</v>
      </c>
      <c r="B210" s="303">
        <f t="shared" ref="B210:W210" si="47">IF(B$126=0,0,B$126/B$115)</f>
        <v>0</v>
      </c>
      <c r="C210" s="303">
        <f t="shared" si="47"/>
        <v>0</v>
      </c>
      <c r="D210" s="303">
        <f t="shared" si="47"/>
        <v>0</v>
      </c>
      <c r="E210" s="303">
        <f t="shared" si="47"/>
        <v>0</v>
      </c>
      <c r="F210" s="303">
        <f t="shared" si="47"/>
        <v>0</v>
      </c>
      <c r="G210" s="303">
        <f t="shared" si="47"/>
        <v>0</v>
      </c>
      <c r="H210" s="303">
        <f t="shared" si="47"/>
        <v>0</v>
      </c>
      <c r="I210" s="303">
        <f t="shared" si="47"/>
        <v>0</v>
      </c>
      <c r="J210" s="303">
        <f t="shared" si="47"/>
        <v>0</v>
      </c>
      <c r="K210" s="303">
        <f t="shared" si="47"/>
        <v>0</v>
      </c>
      <c r="L210" s="303">
        <f t="shared" si="47"/>
        <v>0</v>
      </c>
      <c r="M210" s="303">
        <f t="shared" si="47"/>
        <v>0</v>
      </c>
      <c r="N210" s="303">
        <f t="shared" si="47"/>
        <v>0</v>
      </c>
      <c r="O210" s="303">
        <f t="shared" si="47"/>
        <v>0</v>
      </c>
      <c r="P210" s="303">
        <f t="shared" si="47"/>
        <v>0</v>
      </c>
      <c r="Q210" s="303">
        <f t="shared" si="47"/>
        <v>0</v>
      </c>
      <c r="R210" s="303">
        <f t="shared" si="47"/>
        <v>0</v>
      </c>
      <c r="S210" s="303">
        <f t="shared" si="47"/>
        <v>0</v>
      </c>
      <c r="T210" s="303">
        <f t="shared" si="47"/>
        <v>0</v>
      </c>
      <c r="U210" s="303">
        <f t="shared" si="47"/>
        <v>0</v>
      </c>
      <c r="V210" s="303">
        <f t="shared" si="47"/>
        <v>0</v>
      </c>
      <c r="W210" s="303">
        <f t="shared" si="47"/>
        <v>0</v>
      </c>
      <c r="DA210" s="175"/>
    </row>
    <row r="211" spans="1:105" ht="12" customHeight="1" x14ac:dyDescent="0.3">
      <c r="A211" s="62" t="s">
        <v>606</v>
      </c>
      <c r="B211" s="304">
        <f t="shared" ref="B211:W211" si="48">IF(B$127=0,0,B$127/B$115)</f>
        <v>0</v>
      </c>
      <c r="C211" s="304">
        <f t="shared" si="48"/>
        <v>0</v>
      </c>
      <c r="D211" s="304">
        <f t="shared" si="48"/>
        <v>0</v>
      </c>
      <c r="E211" s="304">
        <f t="shared" si="48"/>
        <v>0</v>
      </c>
      <c r="F211" s="304">
        <f t="shared" si="48"/>
        <v>0</v>
      </c>
      <c r="G211" s="304">
        <f t="shared" si="48"/>
        <v>0</v>
      </c>
      <c r="H211" s="304">
        <f t="shared" si="48"/>
        <v>0</v>
      </c>
      <c r="I211" s="304">
        <f t="shared" si="48"/>
        <v>0</v>
      </c>
      <c r="J211" s="304">
        <f t="shared" si="48"/>
        <v>0</v>
      </c>
      <c r="K211" s="304">
        <f t="shared" si="48"/>
        <v>0</v>
      </c>
      <c r="L211" s="304">
        <f t="shared" si="48"/>
        <v>0</v>
      </c>
      <c r="M211" s="304">
        <f t="shared" si="48"/>
        <v>0</v>
      </c>
      <c r="N211" s="304">
        <f t="shared" si="48"/>
        <v>0</v>
      </c>
      <c r="O211" s="304">
        <f t="shared" si="48"/>
        <v>0</v>
      </c>
      <c r="P211" s="304">
        <f t="shared" si="48"/>
        <v>0</v>
      </c>
      <c r="Q211" s="304">
        <f t="shared" si="48"/>
        <v>0</v>
      </c>
      <c r="R211" s="304">
        <f t="shared" si="48"/>
        <v>0</v>
      </c>
      <c r="S211" s="304">
        <f t="shared" si="48"/>
        <v>0</v>
      </c>
      <c r="T211" s="304">
        <f t="shared" si="48"/>
        <v>0</v>
      </c>
      <c r="U211" s="304">
        <f t="shared" si="48"/>
        <v>0</v>
      </c>
      <c r="V211" s="304">
        <f t="shared" si="48"/>
        <v>0</v>
      </c>
      <c r="W211" s="304">
        <f t="shared" si="48"/>
        <v>0</v>
      </c>
      <c r="DA211" s="72"/>
    </row>
    <row r="212" spans="1:105" ht="12" customHeight="1" x14ac:dyDescent="0.3">
      <c r="A212" s="62" t="s">
        <v>613</v>
      </c>
      <c r="B212" s="304">
        <f t="shared" ref="B212:W212" si="49">IF(B$133=0,0,B$133/B$115)</f>
        <v>0</v>
      </c>
      <c r="C212" s="304">
        <f t="shared" si="49"/>
        <v>0</v>
      </c>
      <c r="D212" s="304">
        <f t="shared" si="49"/>
        <v>0</v>
      </c>
      <c r="E212" s="304">
        <f t="shared" si="49"/>
        <v>0</v>
      </c>
      <c r="F212" s="304">
        <f t="shared" si="49"/>
        <v>0</v>
      </c>
      <c r="G212" s="304">
        <f t="shared" si="49"/>
        <v>0</v>
      </c>
      <c r="H212" s="304">
        <f t="shared" si="49"/>
        <v>0</v>
      </c>
      <c r="I212" s="304">
        <f t="shared" si="49"/>
        <v>0</v>
      </c>
      <c r="J212" s="304">
        <f t="shared" si="49"/>
        <v>0</v>
      </c>
      <c r="K212" s="304">
        <f t="shared" si="49"/>
        <v>0</v>
      </c>
      <c r="L212" s="304">
        <f t="shared" si="49"/>
        <v>0</v>
      </c>
      <c r="M212" s="304">
        <f t="shared" si="49"/>
        <v>0</v>
      </c>
      <c r="N212" s="304">
        <f t="shared" si="49"/>
        <v>0</v>
      </c>
      <c r="O212" s="304">
        <f t="shared" si="49"/>
        <v>0</v>
      </c>
      <c r="P212" s="304">
        <f t="shared" si="49"/>
        <v>0</v>
      </c>
      <c r="Q212" s="304">
        <f t="shared" si="49"/>
        <v>0</v>
      </c>
      <c r="R212" s="304">
        <f t="shared" si="49"/>
        <v>0</v>
      </c>
      <c r="S212" s="304">
        <f t="shared" si="49"/>
        <v>0</v>
      </c>
      <c r="T212" s="304">
        <f t="shared" si="49"/>
        <v>0</v>
      </c>
      <c r="U212" s="304">
        <f t="shared" si="49"/>
        <v>0</v>
      </c>
      <c r="V212" s="304">
        <f t="shared" si="49"/>
        <v>0</v>
      </c>
      <c r="W212" s="304">
        <f t="shared" si="49"/>
        <v>0</v>
      </c>
      <c r="DA212" s="72"/>
    </row>
    <row r="213" spans="1:105" ht="12" customHeight="1" x14ac:dyDescent="0.3">
      <c r="A213" s="203" t="s">
        <v>615</v>
      </c>
      <c r="B213" s="303">
        <f t="shared" ref="B213:W213" si="50">IF(B$134=0,0,B$134/B$115)</f>
        <v>0</v>
      </c>
      <c r="C213" s="303">
        <f t="shared" si="50"/>
        <v>0</v>
      </c>
      <c r="D213" s="303">
        <f t="shared" si="50"/>
        <v>0</v>
      </c>
      <c r="E213" s="303">
        <f t="shared" si="50"/>
        <v>0</v>
      </c>
      <c r="F213" s="303">
        <f t="shared" si="50"/>
        <v>0</v>
      </c>
      <c r="G213" s="303">
        <f t="shared" si="50"/>
        <v>0</v>
      </c>
      <c r="H213" s="303">
        <f t="shared" si="50"/>
        <v>0</v>
      </c>
      <c r="I213" s="303">
        <f t="shared" si="50"/>
        <v>0</v>
      </c>
      <c r="J213" s="303">
        <f t="shared" si="50"/>
        <v>0</v>
      </c>
      <c r="K213" s="303">
        <f t="shared" si="50"/>
        <v>0</v>
      </c>
      <c r="L213" s="303">
        <f t="shared" si="50"/>
        <v>0</v>
      </c>
      <c r="M213" s="303">
        <f t="shared" si="50"/>
        <v>0</v>
      </c>
      <c r="N213" s="303">
        <f t="shared" si="50"/>
        <v>0</v>
      </c>
      <c r="O213" s="303">
        <f t="shared" si="50"/>
        <v>0</v>
      </c>
      <c r="P213" s="303">
        <f t="shared" si="50"/>
        <v>0</v>
      </c>
      <c r="Q213" s="303">
        <f t="shared" si="50"/>
        <v>0</v>
      </c>
      <c r="R213" s="303">
        <f t="shared" si="50"/>
        <v>0</v>
      </c>
      <c r="S213" s="303">
        <f t="shared" si="50"/>
        <v>0</v>
      </c>
      <c r="T213" s="303">
        <f t="shared" si="50"/>
        <v>0</v>
      </c>
      <c r="U213" s="303">
        <f t="shared" si="50"/>
        <v>0</v>
      </c>
      <c r="V213" s="303">
        <f t="shared" si="50"/>
        <v>0</v>
      </c>
      <c r="W213" s="303">
        <f t="shared" si="50"/>
        <v>0</v>
      </c>
      <c r="DA213" s="175"/>
    </row>
    <row r="214" spans="1:105" ht="12" customHeight="1" x14ac:dyDescent="0.3">
      <c r="A214" s="62" t="s">
        <v>617</v>
      </c>
      <c r="B214" s="304">
        <f t="shared" ref="B214:W214" si="51">IF(B$135=0,0,B$135/B$115)</f>
        <v>0</v>
      </c>
      <c r="C214" s="304">
        <f t="shared" si="51"/>
        <v>0</v>
      </c>
      <c r="D214" s="304">
        <f t="shared" si="51"/>
        <v>0</v>
      </c>
      <c r="E214" s="304">
        <f t="shared" si="51"/>
        <v>0</v>
      </c>
      <c r="F214" s="304">
        <f t="shared" si="51"/>
        <v>0</v>
      </c>
      <c r="G214" s="304">
        <f t="shared" si="51"/>
        <v>0</v>
      </c>
      <c r="H214" s="304">
        <f t="shared" si="51"/>
        <v>0</v>
      </c>
      <c r="I214" s="304">
        <f t="shared" si="51"/>
        <v>0</v>
      </c>
      <c r="J214" s="304">
        <f t="shared" si="51"/>
        <v>0</v>
      </c>
      <c r="K214" s="304">
        <f t="shared" si="51"/>
        <v>0</v>
      </c>
      <c r="L214" s="304">
        <f t="shared" si="51"/>
        <v>0</v>
      </c>
      <c r="M214" s="304">
        <f t="shared" si="51"/>
        <v>0</v>
      </c>
      <c r="N214" s="304">
        <f t="shared" si="51"/>
        <v>0</v>
      </c>
      <c r="O214" s="304">
        <f t="shared" si="51"/>
        <v>0</v>
      </c>
      <c r="P214" s="304">
        <f t="shared" si="51"/>
        <v>0</v>
      </c>
      <c r="Q214" s="304">
        <f t="shared" si="51"/>
        <v>0</v>
      </c>
      <c r="R214" s="304">
        <f t="shared" si="51"/>
        <v>0</v>
      </c>
      <c r="S214" s="304">
        <f t="shared" si="51"/>
        <v>0</v>
      </c>
      <c r="T214" s="304">
        <f t="shared" si="51"/>
        <v>0</v>
      </c>
      <c r="U214" s="304">
        <f t="shared" si="51"/>
        <v>0</v>
      </c>
      <c r="V214" s="304">
        <f t="shared" si="51"/>
        <v>0</v>
      </c>
      <c r="W214" s="304">
        <f t="shared" si="51"/>
        <v>0</v>
      </c>
      <c r="DA214" s="72"/>
    </row>
    <row r="215" spans="1:105" ht="12" customHeight="1" x14ac:dyDescent="0.3">
      <c r="A215" s="62" t="s">
        <v>623</v>
      </c>
      <c r="B215" s="304">
        <f t="shared" ref="B215:W215" si="52">IF(B$140=0,0,B$140/B$115)</f>
        <v>0</v>
      </c>
      <c r="C215" s="304">
        <f t="shared" si="52"/>
        <v>0</v>
      </c>
      <c r="D215" s="304">
        <f t="shared" si="52"/>
        <v>0</v>
      </c>
      <c r="E215" s="304">
        <f t="shared" si="52"/>
        <v>0</v>
      </c>
      <c r="F215" s="304">
        <f t="shared" si="52"/>
        <v>0</v>
      </c>
      <c r="G215" s="304">
        <f t="shared" si="52"/>
        <v>0</v>
      </c>
      <c r="H215" s="304">
        <f t="shared" si="52"/>
        <v>0</v>
      </c>
      <c r="I215" s="304">
        <f t="shared" si="52"/>
        <v>0</v>
      </c>
      <c r="J215" s="304">
        <f t="shared" si="52"/>
        <v>0</v>
      </c>
      <c r="K215" s="304">
        <f t="shared" si="52"/>
        <v>0</v>
      </c>
      <c r="L215" s="304">
        <f t="shared" si="52"/>
        <v>0</v>
      </c>
      <c r="M215" s="304">
        <f t="shared" si="52"/>
        <v>0</v>
      </c>
      <c r="N215" s="304">
        <f t="shared" si="52"/>
        <v>0</v>
      </c>
      <c r="O215" s="304">
        <f t="shared" si="52"/>
        <v>0</v>
      </c>
      <c r="P215" s="304">
        <f t="shared" si="52"/>
        <v>0</v>
      </c>
      <c r="Q215" s="304">
        <f t="shared" si="52"/>
        <v>0</v>
      </c>
      <c r="R215" s="304">
        <f t="shared" si="52"/>
        <v>0</v>
      </c>
      <c r="S215" s="304">
        <f t="shared" si="52"/>
        <v>0</v>
      </c>
      <c r="T215" s="304">
        <f t="shared" si="52"/>
        <v>0</v>
      </c>
      <c r="U215" s="304">
        <f t="shared" si="52"/>
        <v>0</v>
      </c>
      <c r="V215" s="304">
        <f t="shared" si="52"/>
        <v>0</v>
      </c>
      <c r="W215" s="304">
        <f t="shared" si="52"/>
        <v>0</v>
      </c>
      <c r="DA215" s="72"/>
    </row>
    <row r="216" spans="1:105" ht="12" customHeight="1" x14ac:dyDescent="0.3">
      <c r="A216" s="203" t="s">
        <v>625</v>
      </c>
      <c r="B216" s="303">
        <f t="shared" ref="B216:W216" si="53">IF(B$141=0,0,B$141/B$115)</f>
        <v>0</v>
      </c>
      <c r="C216" s="303">
        <f t="shared" si="53"/>
        <v>0</v>
      </c>
      <c r="D216" s="303">
        <f t="shared" si="53"/>
        <v>0</v>
      </c>
      <c r="E216" s="303">
        <f t="shared" si="53"/>
        <v>0</v>
      </c>
      <c r="F216" s="303">
        <f t="shared" si="53"/>
        <v>0</v>
      </c>
      <c r="G216" s="303">
        <f t="shared" si="53"/>
        <v>0</v>
      </c>
      <c r="H216" s="303">
        <f t="shared" si="53"/>
        <v>0</v>
      </c>
      <c r="I216" s="303">
        <f t="shared" si="53"/>
        <v>0</v>
      </c>
      <c r="J216" s="303">
        <f t="shared" si="53"/>
        <v>0</v>
      </c>
      <c r="K216" s="303">
        <f t="shared" si="53"/>
        <v>0</v>
      </c>
      <c r="L216" s="303">
        <f t="shared" si="53"/>
        <v>0</v>
      </c>
      <c r="M216" s="303">
        <f t="shared" si="53"/>
        <v>0</v>
      </c>
      <c r="N216" s="303">
        <f t="shared" si="53"/>
        <v>0</v>
      </c>
      <c r="O216" s="303">
        <f t="shared" si="53"/>
        <v>0</v>
      </c>
      <c r="P216" s="303">
        <f t="shared" si="53"/>
        <v>0</v>
      </c>
      <c r="Q216" s="303">
        <f t="shared" si="53"/>
        <v>0</v>
      </c>
      <c r="R216" s="303">
        <f t="shared" si="53"/>
        <v>0</v>
      </c>
      <c r="S216" s="303">
        <f t="shared" si="53"/>
        <v>0</v>
      </c>
      <c r="T216" s="303">
        <f t="shared" si="53"/>
        <v>0</v>
      </c>
      <c r="U216" s="303">
        <f t="shared" si="53"/>
        <v>0</v>
      </c>
      <c r="V216" s="303">
        <f t="shared" si="53"/>
        <v>0</v>
      </c>
      <c r="W216" s="303">
        <f t="shared" si="53"/>
        <v>0</v>
      </c>
      <c r="DA216" s="175"/>
    </row>
    <row r="217" spans="1:105" ht="12" customHeight="1" x14ac:dyDescent="0.3">
      <c r="A217" s="62" t="s">
        <v>626</v>
      </c>
      <c r="B217" s="304">
        <f t="shared" ref="B217:W217" si="54">IF(B$142=0,0,B$142/B$115)</f>
        <v>0</v>
      </c>
      <c r="C217" s="304">
        <f t="shared" si="54"/>
        <v>0</v>
      </c>
      <c r="D217" s="304">
        <f t="shared" si="54"/>
        <v>0</v>
      </c>
      <c r="E217" s="304">
        <f t="shared" si="54"/>
        <v>0</v>
      </c>
      <c r="F217" s="304">
        <f t="shared" si="54"/>
        <v>0</v>
      </c>
      <c r="G217" s="304">
        <f t="shared" si="54"/>
        <v>0</v>
      </c>
      <c r="H217" s="304">
        <f t="shared" si="54"/>
        <v>0</v>
      </c>
      <c r="I217" s="304">
        <f t="shared" si="54"/>
        <v>0</v>
      </c>
      <c r="J217" s="304">
        <f t="shared" si="54"/>
        <v>0</v>
      </c>
      <c r="K217" s="304">
        <f t="shared" si="54"/>
        <v>0</v>
      </c>
      <c r="L217" s="304">
        <f t="shared" si="54"/>
        <v>0</v>
      </c>
      <c r="M217" s="304">
        <f t="shared" si="54"/>
        <v>0</v>
      </c>
      <c r="N217" s="304">
        <f t="shared" si="54"/>
        <v>0</v>
      </c>
      <c r="O217" s="304">
        <f t="shared" si="54"/>
        <v>0</v>
      </c>
      <c r="P217" s="304">
        <f t="shared" si="54"/>
        <v>0</v>
      </c>
      <c r="Q217" s="304">
        <f t="shared" si="54"/>
        <v>0</v>
      </c>
      <c r="R217" s="304">
        <f t="shared" si="54"/>
        <v>0</v>
      </c>
      <c r="S217" s="304">
        <f t="shared" si="54"/>
        <v>0</v>
      </c>
      <c r="T217" s="304">
        <f t="shared" si="54"/>
        <v>0</v>
      </c>
      <c r="U217" s="304">
        <f t="shared" si="54"/>
        <v>0</v>
      </c>
      <c r="V217" s="304">
        <f t="shared" si="54"/>
        <v>0</v>
      </c>
      <c r="W217" s="304">
        <f t="shared" si="54"/>
        <v>0</v>
      </c>
      <c r="DA217" s="72"/>
    </row>
    <row r="218" spans="1:105" ht="12" customHeight="1" x14ac:dyDescent="0.3">
      <c r="A218" s="62" t="s">
        <v>631</v>
      </c>
      <c r="B218" s="304">
        <f t="shared" ref="B218:W218" si="55">IF(B$146=0,0,B$146/B$115)</f>
        <v>0</v>
      </c>
      <c r="C218" s="304">
        <f t="shared" si="55"/>
        <v>0</v>
      </c>
      <c r="D218" s="304">
        <f t="shared" si="55"/>
        <v>0</v>
      </c>
      <c r="E218" s="304">
        <f t="shared" si="55"/>
        <v>0</v>
      </c>
      <c r="F218" s="304">
        <f t="shared" si="55"/>
        <v>0</v>
      </c>
      <c r="G218" s="304">
        <f t="shared" si="55"/>
        <v>0</v>
      </c>
      <c r="H218" s="304">
        <f t="shared" si="55"/>
        <v>0</v>
      </c>
      <c r="I218" s="304">
        <f t="shared" si="55"/>
        <v>0</v>
      </c>
      <c r="J218" s="304">
        <f t="shared" si="55"/>
        <v>0</v>
      </c>
      <c r="K218" s="304">
        <f t="shared" si="55"/>
        <v>0</v>
      </c>
      <c r="L218" s="304">
        <f t="shared" si="55"/>
        <v>0</v>
      </c>
      <c r="M218" s="304">
        <f t="shared" si="55"/>
        <v>0</v>
      </c>
      <c r="N218" s="304">
        <f t="shared" si="55"/>
        <v>0</v>
      </c>
      <c r="O218" s="304">
        <f t="shared" si="55"/>
        <v>0</v>
      </c>
      <c r="P218" s="304">
        <f t="shared" si="55"/>
        <v>0</v>
      </c>
      <c r="Q218" s="304">
        <f t="shared" si="55"/>
        <v>0</v>
      </c>
      <c r="R218" s="304">
        <f t="shared" si="55"/>
        <v>0</v>
      </c>
      <c r="S218" s="304">
        <f t="shared" si="55"/>
        <v>0</v>
      </c>
      <c r="T218" s="304">
        <f t="shared" si="55"/>
        <v>0</v>
      </c>
      <c r="U218" s="304">
        <f t="shared" si="55"/>
        <v>0</v>
      </c>
      <c r="V218" s="304">
        <f t="shared" si="55"/>
        <v>0</v>
      </c>
      <c r="W218" s="304">
        <f t="shared" si="55"/>
        <v>0</v>
      </c>
      <c r="DA218" s="72"/>
    </row>
    <row r="219" spans="1:105" ht="12" customHeight="1" x14ac:dyDescent="0.3">
      <c r="A219" s="63" t="s">
        <v>643</v>
      </c>
      <c r="B219" s="305">
        <f t="shared" ref="B219:W219" si="56">IF(B$157=0,0,B$157/B$115)</f>
        <v>0</v>
      </c>
      <c r="C219" s="305">
        <f t="shared" si="56"/>
        <v>0</v>
      </c>
      <c r="D219" s="305">
        <f t="shared" si="56"/>
        <v>0</v>
      </c>
      <c r="E219" s="305">
        <f t="shared" si="56"/>
        <v>0</v>
      </c>
      <c r="F219" s="305">
        <f t="shared" si="56"/>
        <v>0</v>
      </c>
      <c r="G219" s="305">
        <f t="shared" si="56"/>
        <v>0</v>
      </c>
      <c r="H219" s="305">
        <f t="shared" si="56"/>
        <v>0</v>
      </c>
      <c r="I219" s="305">
        <f t="shared" si="56"/>
        <v>0</v>
      </c>
      <c r="J219" s="305">
        <f t="shared" si="56"/>
        <v>0</v>
      </c>
      <c r="K219" s="305">
        <f t="shared" si="56"/>
        <v>0</v>
      </c>
      <c r="L219" s="305">
        <f t="shared" si="56"/>
        <v>0</v>
      </c>
      <c r="M219" s="305">
        <f t="shared" si="56"/>
        <v>0</v>
      </c>
      <c r="N219" s="305">
        <f t="shared" si="56"/>
        <v>0</v>
      </c>
      <c r="O219" s="305">
        <f t="shared" si="56"/>
        <v>0</v>
      </c>
      <c r="P219" s="305">
        <f t="shared" si="56"/>
        <v>0</v>
      </c>
      <c r="Q219" s="305">
        <f t="shared" si="56"/>
        <v>0</v>
      </c>
      <c r="R219" s="305">
        <f t="shared" si="56"/>
        <v>0</v>
      </c>
      <c r="S219" s="305">
        <f t="shared" si="56"/>
        <v>0</v>
      </c>
      <c r="T219" s="305">
        <f t="shared" si="56"/>
        <v>0</v>
      </c>
      <c r="U219" s="305">
        <f t="shared" si="56"/>
        <v>0</v>
      </c>
      <c r="V219" s="305">
        <f t="shared" si="56"/>
        <v>0</v>
      </c>
      <c r="W219" s="305">
        <f t="shared" si="56"/>
        <v>0</v>
      </c>
      <c r="DA219" s="74"/>
    </row>
    <row r="220" spans="1:105" ht="12" hidden="1" customHeight="1" x14ac:dyDescent="0.3">
      <c r="A220" s="44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DA220" s="94"/>
    </row>
    <row r="221" spans="1:105" ht="12" customHeight="1" x14ac:dyDescent="0.3">
      <c r="A221" s="58"/>
      <c r="B221" s="201"/>
      <c r="C221" s="201"/>
      <c r="D221" s="201"/>
      <c r="E221" s="201"/>
      <c r="F221" s="201"/>
      <c r="G221" s="201"/>
      <c r="H221" s="201"/>
      <c r="I221" s="201"/>
      <c r="J221" s="201"/>
      <c r="K221" s="201"/>
      <c r="L221" s="201"/>
      <c r="M221" s="201"/>
      <c r="N221" s="201"/>
      <c r="O221" s="201"/>
      <c r="P221" s="201"/>
      <c r="Q221" s="201"/>
      <c r="R221" s="201"/>
      <c r="S221" s="201"/>
      <c r="T221" s="201"/>
      <c r="U221" s="201"/>
      <c r="V221" s="201"/>
      <c r="W221" s="201"/>
    </row>
    <row r="222" spans="1:105" ht="15" customHeight="1" x14ac:dyDescent="0.3">
      <c r="A222" s="32" t="s">
        <v>254</v>
      </c>
      <c r="B222" s="259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9"/>
      <c r="P222" s="259"/>
      <c r="Q222" s="259"/>
      <c r="R222" s="259"/>
      <c r="S222" s="259"/>
      <c r="T222" s="259"/>
      <c r="U222" s="259"/>
      <c r="V222" s="259"/>
      <c r="W222" s="259"/>
      <c r="DA222" s="88"/>
    </row>
    <row r="223" spans="1:105" ht="12" customHeight="1" x14ac:dyDescent="0.3">
      <c r="A223" s="58"/>
      <c r="B223" s="201"/>
      <c r="C223" s="201"/>
      <c r="D223" s="201"/>
      <c r="E223" s="201"/>
      <c r="F223" s="201"/>
      <c r="G223" s="201"/>
      <c r="H223" s="201"/>
      <c r="I223" s="201"/>
      <c r="J223" s="201"/>
      <c r="K223" s="201"/>
      <c r="L223" s="201"/>
      <c r="M223" s="201"/>
      <c r="N223" s="201"/>
      <c r="O223" s="201"/>
      <c r="P223" s="201"/>
      <c r="Q223" s="201"/>
      <c r="R223" s="201"/>
      <c r="S223" s="201"/>
      <c r="T223" s="201"/>
      <c r="U223" s="201"/>
      <c r="V223" s="201"/>
      <c r="W223" s="201"/>
    </row>
    <row r="224" spans="1:105" ht="12" customHeight="1" x14ac:dyDescent="0.3">
      <c r="A224" s="35" t="s">
        <v>43</v>
      </c>
      <c r="B224" s="274">
        <f t="shared" ref="B224:W224" si="57">SUM(B$225:B$231)</f>
        <v>0</v>
      </c>
      <c r="C224" s="274">
        <f t="shared" si="57"/>
        <v>0</v>
      </c>
      <c r="D224" s="274">
        <f t="shared" si="57"/>
        <v>0</v>
      </c>
      <c r="E224" s="274">
        <f t="shared" si="57"/>
        <v>0</v>
      </c>
      <c r="F224" s="274">
        <f t="shared" si="57"/>
        <v>0</v>
      </c>
      <c r="G224" s="274">
        <f t="shared" si="57"/>
        <v>0</v>
      </c>
      <c r="H224" s="274">
        <f t="shared" si="57"/>
        <v>0</v>
      </c>
      <c r="I224" s="274">
        <f t="shared" si="57"/>
        <v>0</v>
      </c>
      <c r="J224" s="274">
        <f t="shared" si="57"/>
        <v>0</v>
      </c>
      <c r="K224" s="274">
        <f t="shared" si="57"/>
        <v>0</v>
      </c>
      <c r="L224" s="274">
        <f t="shared" si="57"/>
        <v>0</v>
      </c>
      <c r="M224" s="274">
        <f t="shared" si="57"/>
        <v>0</v>
      </c>
      <c r="N224" s="274">
        <f t="shared" si="57"/>
        <v>0</v>
      </c>
      <c r="O224" s="274">
        <f t="shared" si="57"/>
        <v>0</v>
      </c>
      <c r="P224" s="274">
        <f t="shared" si="57"/>
        <v>0</v>
      </c>
      <c r="Q224" s="274">
        <f t="shared" si="57"/>
        <v>0</v>
      </c>
      <c r="R224" s="274">
        <f t="shared" si="57"/>
        <v>0</v>
      </c>
      <c r="S224" s="274">
        <f t="shared" si="57"/>
        <v>0</v>
      </c>
      <c r="T224" s="274">
        <f t="shared" si="57"/>
        <v>0</v>
      </c>
      <c r="U224" s="274">
        <f t="shared" si="57"/>
        <v>0</v>
      </c>
      <c r="V224" s="274">
        <f t="shared" si="57"/>
        <v>0</v>
      </c>
      <c r="W224" s="274">
        <f t="shared" si="57"/>
        <v>0</v>
      </c>
      <c r="DA224" s="111"/>
    </row>
    <row r="225" spans="1:105" ht="12" customHeight="1" x14ac:dyDescent="0.3">
      <c r="A225" s="55" t="s">
        <v>92</v>
      </c>
      <c r="B225" s="275">
        <f>IF(B$6=0,0,B$6/NFM!B$11*1000)</f>
        <v>0</v>
      </c>
      <c r="C225" s="275">
        <f>IF(C$6=0,0,C$6/NFM!C$11*1000)</f>
        <v>0</v>
      </c>
      <c r="D225" s="275">
        <f>IF(D$6=0,0,D$6/NFM!D$11*1000)</f>
        <v>0</v>
      </c>
      <c r="E225" s="275">
        <f>IF(E$6=0,0,E$6/NFM!E$11*1000)</f>
        <v>0</v>
      </c>
      <c r="F225" s="275">
        <f>IF(F$6=0,0,F$6/NFM!F$11*1000)</f>
        <v>0</v>
      </c>
      <c r="G225" s="275">
        <f>IF(G$6=0,0,G$6/NFM!G$11*1000)</f>
        <v>0</v>
      </c>
      <c r="H225" s="275">
        <f>IF(H$6=0,0,H$6/NFM!H$11*1000)</f>
        <v>0</v>
      </c>
      <c r="I225" s="275">
        <f>IF(I$6=0,0,I$6/NFM!I$11*1000)</f>
        <v>0</v>
      </c>
      <c r="J225" s="275">
        <f>IF(J$6=0,0,J$6/NFM!J$11*1000)</f>
        <v>0</v>
      </c>
      <c r="K225" s="275">
        <f>IF(K$6=0,0,K$6/NFM!K$11*1000)</f>
        <v>0</v>
      </c>
      <c r="L225" s="275">
        <f>IF(L$6=0,0,L$6/NFM!L$11*1000)</f>
        <v>0</v>
      </c>
      <c r="M225" s="275">
        <f>IF(M$6=0,0,M$6/NFM!M$11*1000)</f>
        <v>0</v>
      </c>
      <c r="N225" s="275">
        <f>IF(N$6=0,0,N$6/NFM!N$11*1000)</f>
        <v>0</v>
      </c>
      <c r="O225" s="275">
        <f>IF(O$6=0,0,O$6/NFM!O$11*1000)</f>
        <v>0</v>
      </c>
      <c r="P225" s="275">
        <f>IF(P$6=0,0,P$6/NFM!P$11*1000)</f>
        <v>0</v>
      </c>
      <c r="Q225" s="275">
        <f>IF(Q$6=0,0,Q$6/NFM!Q$11*1000)</f>
        <v>0</v>
      </c>
      <c r="R225" s="275">
        <f>IF(R$6=0,0,R$6/NFM!R$11*1000)</f>
        <v>0</v>
      </c>
      <c r="S225" s="275">
        <f>IF(S$6=0,0,S$6/NFM!S$11*1000)</f>
        <v>0</v>
      </c>
      <c r="T225" s="275">
        <f>IF(T$6=0,0,T$6/NFM!T$11*1000)</f>
        <v>0</v>
      </c>
      <c r="U225" s="275">
        <f>IF(U$6=0,0,U$6/NFM!U$11*1000)</f>
        <v>0</v>
      </c>
      <c r="V225" s="275">
        <f>IF(V$6=0,0,V$6/NFM!V$11*1000)</f>
        <v>0</v>
      </c>
      <c r="W225" s="275">
        <f>IF(W$6=0,0,W$6/NFM!W$11*1000)</f>
        <v>0</v>
      </c>
      <c r="DA225" s="76"/>
    </row>
    <row r="226" spans="1:105" ht="12" customHeight="1" x14ac:dyDescent="0.3">
      <c r="A226" s="202" t="s">
        <v>93</v>
      </c>
      <c r="B226" s="276">
        <f>IF(B$7=0,0,B$7/NFM!B$11*1000)</f>
        <v>0</v>
      </c>
      <c r="C226" s="276">
        <f>IF(C$7=0,0,C$7/NFM!C$11*1000)</f>
        <v>0</v>
      </c>
      <c r="D226" s="276">
        <f>IF(D$7=0,0,D$7/NFM!D$11*1000)</f>
        <v>0</v>
      </c>
      <c r="E226" s="276">
        <f>IF(E$7=0,0,E$7/NFM!E$11*1000)</f>
        <v>0</v>
      </c>
      <c r="F226" s="276">
        <f>IF(F$7=0,0,F$7/NFM!F$11*1000)</f>
        <v>0</v>
      </c>
      <c r="G226" s="276">
        <f>IF(G$7=0,0,G$7/NFM!G$11*1000)</f>
        <v>0</v>
      </c>
      <c r="H226" s="276">
        <f>IF(H$7=0,0,H$7/NFM!H$11*1000)</f>
        <v>0</v>
      </c>
      <c r="I226" s="276">
        <f>IF(I$7=0,0,I$7/NFM!I$11*1000)</f>
        <v>0</v>
      </c>
      <c r="J226" s="276">
        <f>IF(J$7=0,0,J$7/NFM!J$11*1000)</f>
        <v>0</v>
      </c>
      <c r="K226" s="276">
        <f>IF(K$7=0,0,K$7/NFM!K$11*1000)</f>
        <v>0</v>
      </c>
      <c r="L226" s="276">
        <f>IF(L$7=0,0,L$7/NFM!L$11*1000)</f>
        <v>0</v>
      </c>
      <c r="M226" s="276">
        <f>IF(M$7=0,0,M$7/NFM!M$11*1000)</f>
        <v>0</v>
      </c>
      <c r="N226" s="276">
        <f>IF(N$7=0,0,N$7/NFM!N$11*1000)</f>
        <v>0</v>
      </c>
      <c r="O226" s="276">
        <f>IF(O$7=0,0,O$7/NFM!O$11*1000)</f>
        <v>0</v>
      </c>
      <c r="P226" s="276">
        <f>IF(P$7=0,0,P$7/NFM!P$11*1000)</f>
        <v>0</v>
      </c>
      <c r="Q226" s="276">
        <f>IF(Q$7=0,0,Q$7/NFM!Q$11*1000)</f>
        <v>0</v>
      </c>
      <c r="R226" s="276">
        <f>IF(R$7=0,0,R$7/NFM!R$11*1000)</f>
        <v>0</v>
      </c>
      <c r="S226" s="276">
        <f>IF(S$7=0,0,S$7/NFM!S$11*1000)</f>
        <v>0</v>
      </c>
      <c r="T226" s="276">
        <f>IF(T$7=0,0,T$7/NFM!T$11*1000)</f>
        <v>0</v>
      </c>
      <c r="U226" s="276">
        <f>IF(U$7=0,0,U$7/NFM!U$11*1000)</f>
        <v>0</v>
      </c>
      <c r="V226" s="276">
        <f>IF(V$7=0,0,V$7/NFM!V$11*1000)</f>
        <v>0</v>
      </c>
      <c r="W226" s="276">
        <f>IF(W$7=0,0,W$7/NFM!W$11*1000)</f>
        <v>0</v>
      </c>
      <c r="DA226" s="77"/>
    </row>
    <row r="227" spans="1:105" ht="12" customHeight="1" x14ac:dyDescent="0.3">
      <c r="A227" s="202" t="s">
        <v>94</v>
      </c>
      <c r="B227" s="276">
        <f>IF(B$8=0,0,B$8/NFM!B$11*1000)</f>
        <v>0</v>
      </c>
      <c r="C227" s="276">
        <f>IF(C$8=0,0,C$8/NFM!C$11*1000)</f>
        <v>0</v>
      </c>
      <c r="D227" s="276">
        <f>IF(D$8=0,0,D$8/NFM!D$11*1000)</f>
        <v>0</v>
      </c>
      <c r="E227" s="276">
        <f>IF(E$8=0,0,E$8/NFM!E$11*1000)</f>
        <v>0</v>
      </c>
      <c r="F227" s="276">
        <f>IF(F$8=0,0,F$8/NFM!F$11*1000)</f>
        <v>0</v>
      </c>
      <c r="G227" s="276">
        <f>IF(G$8=0,0,G$8/NFM!G$11*1000)</f>
        <v>0</v>
      </c>
      <c r="H227" s="276">
        <f>IF(H$8=0,0,H$8/NFM!H$11*1000)</f>
        <v>0</v>
      </c>
      <c r="I227" s="276">
        <f>IF(I$8=0,0,I$8/NFM!I$11*1000)</f>
        <v>0</v>
      </c>
      <c r="J227" s="276">
        <f>IF(J$8=0,0,J$8/NFM!J$11*1000)</f>
        <v>0</v>
      </c>
      <c r="K227" s="276">
        <f>IF(K$8=0,0,K$8/NFM!K$11*1000)</f>
        <v>0</v>
      </c>
      <c r="L227" s="276">
        <f>IF(L$8=0,0,L$8/NFM!L$11*1000)</f>
        <v>0</v>
      </c>
      <c r="M227" s="276">
        <f>IF(M$8=0,0,M$8/NFM!M$11*1000)</f>
        <v>0</v>
      </c>
      <c r="N227" s="276">
        <f>IF(N$8=0,0,N$8/NFM!N$11*1000)</f>
        <v>0</v>
      </c>
      <c r="O227" s="276">
        <f>IF(O$8=0,0,O$8/NFM!O$11*1000)</f>
        <v>0</v>
      </c>
      <c r="P227" s="276">
        <f>IF(P$8=0,0,P$8/NFM!P$11*1000)</f>
        <v>0</v>
      </c>
      <c r="Q227" s="276">
        <f>IF(Q$8=0,0,Q$8/NFM!Q$11*1000)</f>
        <v>0</v>
      </c>
      <c r="R227" s="276">
        <f>IF(R$8=0,0,R$8/NFM!R$11*1000)</f>
        <v>0</v>
      </c>
      <c r="S227" s="276">
        <f>IF(S$8=0,0,S$8/NFM!S$11*1000)</f>
        <v>0</v>
      </c>
      <c r="T227" s="276">
        <f>IF(T$8=0,0,T$8/NFM!T$11*1000)</f>
        <v>0</v>
      </c>
      <c r="U227" s="276">
        <f>IF(U$8=0,0,U$8/NFM!U$11*1000)</f>
        <v>0</v>
      </c>
      <c r="V227" s="276">
        <f>IF(V$8=0,0,V$8/NFM!V$11*1000)</f>
        <v>0</v>
      </c>
      <c r="W227" s="276">
        <f>IF(W$8=0,0,W$8/NFM!W$11*1000)</f>
        <v>0</v>
      </c>
      <c r="DA227" s="77"/>
    </row>
    <row r="228" spans="1:105" ht="12" customHeight="1" x14ac:dyDescent="0.3">
      <c r="A228" s="202" t="s">
        <v>95</v>
      </c>
      <c r="B228" s="276">
        <f>IF(B$9=0,0,B$9/NFM!B$11*1000)</f>
        <v>0</v>
      </c>
      <c r="C228" s="276">
        <f>IF(C$9=0,0,C$9/NFM!C$11*1000)</f>
        <v>0</v>
      </c>
      <c r="D228" s="276">
        <f>IF(D$9=0,0,D$9/NFM!D$11*1000)</f>
        <v>0</v>
      </c>
      <c r="E228" s="276">
        <f>IF(E$9=0,0,E$9/NFM!E$11*1000)</f>
        <v>0</v>
      </c>
      <c r="F228" s="276">
        <f>IF(F$9=0,0,F$9/NFM!F$11*1000)</f>
        <v>0</v>
      </c>
      <c r="G228" s="276">
        <f>IF(G$9=0,0,G$9/NFM!G$11*1000)</f>
        <v>0</v>
      </c>
      <c r="H228" s="276">
        <f>IF(H$9=0,0,H$9/NFM!H$11*1000)</f>
        <v>0</v>
      </c>
      <c r="I228" s="276">
        <f>IF(I$9=0,0,I$9/NFM!I$11*1000)</f>
        <v>0</v>
      </c>
      <c r="J228" s="276">
        <f>IF(J$9=0,0,J$9/NFM!J$11*1000)</f>
        <v>0</v>
      </c>
      <c r="K228" s="276">
        <f>IF(K$9=0,0,K$9/NFM!K$11*1000)</f>
        <v>0</v>
      </c>
      <c r="L228" s="276">
        <f>IF(L$9=0,0,L$9/NFM!L$11*1000)</f>
        <v>0</v>
      </c>
      <c r="M228" s="276">
        <f>IF(M$9=0,0,M$9/NFM!M$11*1000)</f>
        <v>0</v>
      </c>
      <c r="N228" s="276">
        <f>IF(N$9=0,0,N$9/NFM!N$11*1000)</f>
        <v>0</v>
      </c>
      <c r="O228" s="276">
        <f>IF(O$9=0,0,O$9/NFM!O$11*1000)</f>
        <v>0</v>
      </c>
      <c r="P228" s="276">
        <f>IF(P$9=0,0,P$9/NFM!P$11*1000)</f>
        <v>0</v>
      </c>
      <c r="Q228" s="276">
        <f>IF(Q$9=0,0,Q$9/NFM!Q$11*1000)</f>
        <v>0</v>
      </c>
      <c r="R228" s="276">
        <f>IF(R$9=0,0,R$9/NFM!R$11*1000)</f>
        <v>0</v>
      </c>
      <c r="S228" s="276">
        <f>IF(S$9=0,0,S$9/NFM!S$11*1000)</f>
        <v>0</v>
      </c>
      <c r="T228" s="276">
        <f>IF(T$9=0,0,T$9/NFM!T$11*1000)</f>
        <v>0</v>
      </c>
      <c r="U228" s="276">
        <f>IF(U$9=0,0,U$9/NFM!U$11*1000)</f>
        <v>0</v>
      </c>
      <c r="V228" s="276">
        <f>IF(V$9=0,0,V$9/NFM!V$11*1000)</f>
        <v>0</v>
      </c>
      <c r="W228" s="276">
        <f>IF(W$9=0,0,W$9/NFM!W$11*1000)</f>
        <v>0</v>
      </c>
      <c r="DA228" s="77"/>
    </row>
    <row r="229" spans="1:105" ht="12" customHeight="1" x14ac:dyDescent="0.3">
      <c r="A229" s="56" t="s">
        <v>96</v>
      </c>
      <c r="B229" s="277">
        <f>IF(B$10=0,0,B$10/NFM!B$11*1000)</f>
        <v>0</v>
      </c>
      <c r="C229" s="277">
        <f>IF(C$10=0,0,C$10/NFM!C$11*1000)</f>
        <v>0</v>
      </c>
      <c r="D229" s="277">
        <f>IF(D$10=0,0,D$10/NFM!D$11*1000)</f>
        <v>0</v>
      </c>
      <c r="E229" s="277">
        <f>IF(E$10=0,0,E$10/NFM!E$11*1000)</f>
        <v>0</v>
      </c>
      <c r="F229" s="277">
        <f>IF(F$10=0,0,F$10/NFM!F$11*1000)</f>
        <v>0</v>
      </c>
      <c r="G229" s="277">
        <f>IF(G$10=0,0,G$10/NFM!G$11*1000)</f>
        <v>0</v>
      </c>
      <c r="H229" s="277">
        <f>IF(H$10=0,0,H$10/NFM!H$11*1000)</f>
        <v>0</v>
      </c>
      <c r="I229" s="277">
        <f>IF(I$10=0,0,I$10/NFM!I$11*1000)</f>
        <v>0</v>
      </c>
      <c r="J229" s="277">
        <f>IF(J$10=0,0,J$10/NFM!J$11*1000)</f>
        <v>0</v>
      </c>
      <c r="K229" s="277">
        <f>IF(K$10=0,0,K$10/NFM!K$11*1000)</f>
        <v>0</v>
      </c>
      <c r="L229" s="277">
        <f>IF(L$10=0,0,L$10/NFM!L$11*1000)</f>
        <v>0</v>
      </c>
      <c r="M229" s="277">
        <f>IF(M$10=0,0,M$10/NFM!M$11*1000)</f>
        <v>0</v>
      </c>
      <c r="N229" s="277">
        <f>IF(N$10=0,0,N$10/NFM!N$11*1000)</f>
        <v>0</v>
      </c>
      <c r="O229" s="277">
        <f>IF(O$10=0,0,O$10/NFM!O$11*1000)</f>
        <v>0</v>
      </c>
      <c r="P229" s="277">
        <f>IF(P$10=0,0,P$10/NFM!P$11*1000)</f>
        <v>0</v>
      </c>
      <c r="Q229" s="277">
        <f>IF(Q$10=0,0,Q$10/NFM!Q$11*1000)</f>
        <v>0</v>
      </c>
      <c r="R229" s="277">
        <f>IF(R$10=0,0,R$10/NFM!R$11*1000)</f>
        <v>0</v>
      </c>
      <c r="S229" s="277">
        <f>IF(S$10=0,0,S$10/NFM!S$11*1000)</f>
        <v>0</v>
      </c>
      <c r="T229" s="277">
        <f>IF(T$10=0,0,T$10/NFM!T$11*1000)</f>
        <v>0</v>
      </c>
      <c r="U229" s="277">
        <f>IF(U$10=0,0,U$10/NFM!U$11*1000)</f>
        <v>0</v>
      </c>
      <c r="V229" s="277">
        <f>IF(V$10=0,0,V$10/NFM!V$11*1000)</f>
        <v>0</v>
      </c>
      <c r="W229" s="277">
        <f>IF(W$10=0,0,W$10/NFM!W$11*1000)</f>
        <v>0</v>
      </c>
      <c r="DA229" s="78"/>
    </row>
    <row r="230" spans="1:105" ht="12" customHeight="1" x14ac:dyDescent="0.3">
      <c r="A230" s="203" t="s">
        <v>487</v>
      </c>
      <c r="B230" s="278">
        <f>IF(B$16=0,0,B$16/NFM!B$11*1000)</f>
        <v>0</v>
      </c>
      <c r="C230" s="278">
        <f>IF(C$16=0,0,C$16/NFM!C$11*1000)</f>
        <v>0</v>
      </c>
      <c r="D230" s="278">
        <f>IF(D$16=0,0,D$16/NFM!D$11*1000)</f>
        <v>0</v>
      </c>
      <c r="E230" s="278">
        <f>IF(E$16=0,0,E$16/NFM!E$11*1000)</f>
        <v>0</v>
      </c>
      <c r="F230" s="278">
        <f>IF(F$16=0,0,F$16/NFM!F$11*1000)</f>
        <v>0</v>
      </c>
      <c r="G230" s="278">
        <f>IF(G$16=0,0,G$16/NFM!G$11*1000)</f>
        <v>0</v>
      </c>
      <c r="H230" s="278">
        <f>IF(H$16=0,0,H$16/NFM!H$11*1000)</f>
        <v>0</v>
      </c>
      <c r="I230" s="278">
        <f>IF(I$16=0,0,I$16/NFM!I$11*1000)</f>
        <v>0</v>
      </c>
      <c r="J230" s="278">
        <f>IF(J$16=0,0,J$16/NFM!J$11*1000)</f>
        <v>0</v>
      </c>
      <c r="K230" s="278">
        <f>IF(K$16=0,0,K$16/NFM!K$11*1000)</f>
        <v>0</v>
      </c>
      <c r="L230" s="278">
        <f>IF(L$16=0,0,L$16/NFM!L$11*1000)</f>
        <v>0</v>
      </c>
      <c r="M230" s="278">
        <f>IF(M$16=0,0,M$16/NFM!M$11*1000)</f>
        <v>0</v>
      </c>
      <c r="N230" s="278">
        <f>IF(N$16=0,0,N$16/NFM!N$11*1000)</f>
        <v>0</v>
      </c>
      <c r="O230" s="278">
        <f>IF(O$16=0,0,O$16/NFM!O$11*1000)</f>
        <v>0</v>
      </c>
      <c r="P230" s="278">
        <f>IF(P$16=0,0,P$16/NFM!P$11*1000)</f>
        <v>0</v>
      </c>
      <c r="Q230" s="278">
        <f>IF(Q$16=0,0,Q$16/NFM!Q$11*1000)</f>
        <v>0</v>
      </c>
      <c r="R230" s="278">
        <f>IF(R$16=0,0,R$16/NFM!R$11*1000)</f>
        <v>0</v>
      </c>
      <c r="S230" s="278">
        <f>IF(S$16=0,0,S$16/NFM!S$11*1000)</f>
        <v>0</v>
      </c>
      <c r="T230" s="278">
        <f>IF(T$16=0,0,T$16/NFM!T$11*1000)</f>
        <v>0</v>
      </c>
      <c r="U230" s="278">
        <f>IF(U$16=0,0,U$16/NFM!U$11*1000)</f>
        <v>0</v>
      </c>
      <c r="V230" s="278">
        <f>IF(V$16=0,0,V$16/NFM!V$11*1000)</f>
        <v>0</v>
      </c>
      <c r="W230" s="278">
        <f>IF(W$16=0,0,W$16/NFM!W$11*1000)</f>
        <v>0</v>
      </c>
      <c r="DA230" s="79"/>
    </row>
    <row r="231" spans="1:105" ht="12" customHeight="1" x14ac:dyDescent="0.3">
      <c r="A231" s="41" t="s">
        <v>499</v>
      </c>
      <c r="B231" s="279">
        <f>IF(B$27=0,0,B$27/NFM!B$11*1000)</f>
        <v>0</v>
      </c>
      <c r="C231" s="279">
        <f>IF(C$27=0,0,C$27/NFM!C$11*1000)</f>
        <v>0</v>
      </c>
      <c r="D231" s="279">
        <f>IF(D$27=0,0,D$27/NFM!D$11*1000)</f>
        <v>0</v>
      </c>
      <c r="E231" s="279">
        <f>IF(E$27=0,0,E$27/NFM!E$11*1000)</f>
        <v>0</v>
      </c>
      <c r="F231" s="279">
        <f>IF(F$27=0,0,F$27/NFM!F$11*1000)</f>
        <v>0</v>
      </c>
      <c r="G231" s="279">
        <f>IF(G$27=0,0,G$27/NFM!G$11*1000)</f>
        <v>0</v>
      </c>
      <c r="H231" s="279">
        <f>IF(H$27=0,0,H$27/NFM!H$11*1000)</f>
        <v>0</v>
      </c>
      <c r="I231" s="279">
        <f>IF(I$27=0,0,I$27/NFM!I$11*1000)</f>
        <v>0</v>
      </c>
      <c r="J231" s="279">
        <f>IF(J$27=0,0,J$27/NFM!J$11*1000)</f>
        <v>0</v>
      </c>
      <c r="K231" s="279">
        <f>IF(K$27=0,0,K$27/NFM!K$11*1000)</f>
        <v>0</v>
      </c>
      <c r="L231" s="279">
        <f>IF(L$27=0,0,L$27/NFM!L$11*1000)</f>
        <v>0</v>
      </c>
      <c r="M231" s="279">
        <f>IF(M$27=0,0,M$27/NFM!M$11*1000)</f>
        <v>0</v>
      </c>
      <c r="N231" s="279">
        <f>IF(N$27=0,0,N$27/NFM!N$11*1000)</f>
        <v>0</v>
      </c>
      <c r="O231" s="279">
        <f>IF(O$27=0,0,O$27/NFM!O$11*1000)</f>
        <v>0</v>
      </c>
      <c r="P231" s="279">
        <f>IF(P$27=0,0,P$27/NFM!P$11*1000)</f>
        <v>0</v>
      </c>
      <c r="Q231" s="279">
        <f>IF(Q$27=0,0,Q$27/NFM!Q$11*1000)</f>
        <v>0</v>
      </c>
      <c r="R231" s="279">
        <f>IF(R$27=0,0,R$27/NFM!R$11*1000)</f>
        <v>0</v>
      </c>
      <c r="S231" s="279">
        <f>IF(S$27=0,0,S$27/NFM!S$11*1000)</f>
        <v>0</v>
      </c>
      <c r="T231" s="279">
        <f>IF(T$27=0,0,T$27/NFM!T$11*1000)</f>
        <v>0</v>
      </c>
      <c r="U231" s="279">
        <f>IF(U$27=0,0,U$27/NFM!U$11*1000)</f>
        <v>0</v>
      </c>
      <c r="V231" s="279">
        <f>IF(V$27=0,0,V$27/NFM!V$11*1000)</f>
        <v>0</v>
      </c>
      <c r="W231" s="279">
        <f>IF(W$27=0,0,W$27/NFM!W$11*1000)</f>
        <v>0</v>
      </c>
      <c r="DA231" s="82"/>
    </row>
    <row r="232" spans="1:105" ht="12" customHeight="1" x14ac:dyDescent="0.3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DA232" s="124"/>
    </row>
    <row r="233" spans="1:105" ht="12" customHeight="1" x14ac:dyDescent="0.3">
      <c r="A233" s="35" t="s">
        <v>44</v>
      </c>
      <c r="B233" s="274">
        <f t="shared" ref="B233:W233" si="58">SUM(B$234:B$241)</f>
        <v>0</v>
      </c>
      <c r="C233" s="274">
        <f t="shared" si="58"/>
        <v>0</v>
      </c>
      <c r="D233" s="274">
        <f t="shared" si="58"/>
        <v>0</v>
      </c>
      <c r="E233" s="274">
        <f t="shared" si="58"/>
        <v>0</v>
      </c>
      <c r="F233" s="274">
        <f t="shared" si="58"/>
        <v>0</v>
      </c>
      <c r="G233" s="274">
        <f t="shared" si="58"/>
        <v>0</v>
      </c>
      <c r="H233" s="274">
        <f t="shared" si="58"/>
        <v>0</v>
      </c>
      <c r="I233" s="274">
        <f t="shared" si="58"/>
        <v>0</v>
      </c>
      <c r="J233" s="274">
        <f t="shared" si="58"/>
        <v>0</v>
      </c>
      <c r="K233" s="274">
        <f t="shared" si="58"/>
        <v>0</v>
      </c>
      <c r="L233" s="274">
        <f t="shared" si="58"/>
        <v>0</v>
      </c>
      <c r="M233" s="274">
        <f t="shared" si="58"/>
        <v>0</v>
      </c>
      <c r="N233" s="274">
        <f t="shared" si="58"/>
        <v>0</v>
      </c>
      <c r="O233" s="274">
        <f t="shared" si="58"/>
        <v>0</v>
      </c>
      <c r="P233" s="274">
        <f t="shared" si="58"/>
        <v>0</v>
      </c>
      <c r="Q233" s="274">
        <f t="shared" si="58"/>
        <v>0</v>
      </c>
      <c r="R233" s="274">
        <f t="shared" si="58"/>
        <v>0</v>
      </c>
      <c r="S233" s="274">
        <f t="shared" si="58"/>
        <v>0</v>
      </c>
      <c r="T233" s="274">
        <f t="shared" si="58"/>
        <v>0</v>
      </c>
      <c r="U233" s="274">
        <f t="shared" si="58"/>
        <v>0</v>
      </c>
      <c r="V233" s="274">
        <f t="shared" si="58"/>
        <v>0</v>
      </c>
      <c r="W233" s="274">
        <f t="shared" si="58"/>
        <v>0</v>
      </c>
      <c r="DA233" s="111"/>
    </row>
    <row r="234" spans="1:105" ht="12" customHeight="1" x14ac:dyDescent="0.3">
      <c r="A234" s="55" t="s">
        <v>92</v>
      </c>
      <c r="B234" s="275">
        <f>IF(B$35=0,0,B$35/NFM!B$13*1000)</f>
        <v>0</v>
      </c>
      <c r="C234" s="275">
        <f>IF(C$35=0,0,C$35/NFM!C$13*1000)</f>
        <v>0</v>
      </c>
      <c r="D234" s="275">
        <f>IF(D$35=0,0,D$35/NFM!D$13*1000)</f>
        <v>0</v>
      </c>
      <c r="E234" s="275">
        <f>IF(E$35=0,0,E$35/NFM!E$13*1000)</f>
        <v>0</v>
      </c>
      <c r="F234" s="275">
        <f>IF(F$35=0,0,F$35/NFM!F$13*1000)</f>
        <v>0</v>
      </c>
      <c r="G234" s="275">
        <f>IF(G$35=0,0,G$35/NFM!G$13*1000)</f>
        <v>0</v>
      </c>
      <c r="H234" s="275">
        <f>IF(H$35=0,0,H$35/NFM!H$13*1000)</f>
        <v>0</v>
      </c>
      <c r="I234" s="275">
        <f>IF(I$35=0,0,I$35/NFM!I$13*1000)</f>
        <v>0</v>
      </c>
      <c r="J234" s="275">
        <f>IF(J$35=0,0,J$35/NFM!J$13*1000)</f>
        <v>0</v>
      </c>
      <c r="K234" s="275">
        <f>IF(K$35=0,0,K$35/NFM!K$13*1000)</f>
        <v>0</v>
      </c>
      <c r="L234" s="275">
        <f>IF(L$35=0,0,L$35/NFM!L$13*1000)</f>
        <v>0</v>
      </c>
      <c r="M234" s="275">
        <f>IF(M$35=0,0,M$35/NFM!M$13*1000)</f>
        <v>0</v>
      </c>
      <c r="N234" s="275">
        <f>IF(N$35=0,0,N$35/NFM!N$13*1000)</f>
        <v>0</v>
      </c>
      <c r="O234" s="275">
        <f>IF(O$35=0,0,O$35/NFM!O$13*1000)</f>
        <v>0</v>
      </c>
      <c r="P234" s="275">
        <f>IF(P$35=0,0,P$35/NFM!P$13*1000)</f>
        <v>0</v>
      </c>
      <c r="Q234" s="275">
        <f>IF(Q$35=0,0,Q$35/NFM!Q$13*1000)</f>
        <v>0</v>
      </c>
      <c r="R234" s="275">
        <f>IF(R$35=0,0,R$35/NFM!R$13*1000)</f>
        <v>0</v>
      </c>
      <c r="S234" s="275">
        <f>IF(S$35=0,0,S$35/NFM!S$13*1000)</f>
        <v>0</v>
      </c>
      <c r="T234" s="275">
        <f>IF(T$35=0,0,T$35/NFM!T$13*1000)</f>
        <v>0</v>
      </c>
      <c r="U234" s="275">
        <f>IF(U$35=0,0,U$35/NFM!U$13*1000)</f>
        <v>0</v>
      </c>
      <c r="V234" s="275">
        <f>IF(V$35=0,0,V$35/NFM!V$13*1000)</f>
        <v>0</v>
      </c>
      <c r="W234" s="275">
        <f>IF(W$35=0,0,W$35/NFM!W$13*1000)</f>
        <v>0</v>
      </c>
      <c r="DA234" s="76"/>
    </row>
    <row r="235" spans="1:105" ht="12" customHeight="1" x14ac:dyDescent="0.3">
      <c r="A235" s="202" t="s">
        <v>93</v>
      </c>
      <c r="B235" s="276">
        <f>IF(B$36=0,0,B$36/NFM!B$13*1000)</f>
        <v>0</v>
      </c>
      <c r="C235" s="276">
        <f>IF(C$36=0,0,C$36/NFM!C$13*1000)</f>
        <v>0</v>
      </c>
      <c r="D235" s="276">
        <f>IF(D$36=0,0,D$36/NFM!D$13*1000)</f>
        <v>0</v>
      </c>
      <c r="E235" s="276">
        <f>IF(E$36=0,0,E$36/NFM!E$13*1000)</f>
        <v>0</v>
      </c>
      <c r="F235" s="276">
        <f>IF(F$36=0,0,F$36/NFM!F$13*1000)</f>
        <v>0</v>
      </c>
      <c r="G235" s="276">
        <f>IF(G$36=0,0,G$36/NFM!G$13*1000)</f>
        <v>0</v>
      </c>
      <c r="H235" s="276">
        <f>IF(H$36=0,0,H$36/NFM!H$13*1000)</f>
        <v>0</v>
      </c>
      <c r="I235" s="276">
        <f>IF(I$36=0,0,I$36/NFM!I$13*1000)</f>
        <v>0</v>
      </c>
      <c r="J235" s="276">
        <f>IF(J$36=0,0,J$36/NFM!J$13*1000)</f>
        <v>0</v>
      </c>
      <c r="K235" s="276">
        <f>IF(K$36=0,0,K$36/NFM!K$13*1000)</f>
        <v>0</v>
      </c>
      <c r="L235" s="276">
        <f>IF(L$36=0,0,L$36/NFM!L$13*1000)</f>
        <v>0</v>
      </c>
      <c r="M235" s="276">
        <f>IF(M$36=0,0,M$36/NFM!M$13*1000)</f>
        <v>0</v>
      </c>
      <c r="N235" s="276">
        <f>IF(N$36=0,0,N$36/NFM!N$13*1000)</f>
        <v>0</v>
      </c>
      <c r="O235" s="276">
        <f>IF(O$36=0,0,O$36/NFM!O$13*1000)</f>
        <v>0</v>
      </c>
      <c r="P235" s="276">
        <f>IF(P$36=0,0,P$36/NFM!P$13*1000)</f>
        <v>0</v>
      </c>
      <c r="Q235" s="276">
        <f>IF(Q$36=0,0,Q$36/NFM!Q$13*1000)</f>
        <v>0</v>
      </c>
      <c r="R235" s="276">
        <f>IF(R$36=0,0,R$36/NFM!R$13*1000)</f>
        <v>0</v>
      </c>
      <c r="S235" s="276">
        <f>IF(S$36=0,0,S$36/NFM!S$13*1000)</f>
        <v>0</v>
      </c>
      <c r="T235" s="276">
        <f>IF(T$36=0,0,T$36/NFM!T$13*1000)</f>
        <v>0</v>
      </c>
      <c r="U235" s="276">
        <f>IF(U$36=0,0,U$36/NFM!U$13*1000)</f>
        <v>0</v>
      </c>
      <c r="V235" s="276">
        <f>IF(V$36=0,0,V$36/NFM!V$13*1000)</f>
        <v>0</v>
      </c>
      <c r="W235" s="276">
        <f>IF(W$36=0,0,W$36/NFM!W$13*1000)</f>
        <v>0</v>
      </c>
      <c r="DA235" s="77"/>
    </row>
    <row r="236" spans="1:105" ht="12" customHeight="1" x14ac:dyDescent="0.3">
      <c r="A236" s="202" t="s">
        <v>94</v>
      </c>
      <c r="B236" s="276">
        <f>IF(B$37=0,0,B$37/NFM!B$13*1000)</f>
        <v>0</v>
      </c>
      <c r="C236" s="276">
        <f>IF(C$37=0,0,C$37/NFM!C$13*1000)</f>
        <v>0</v>
      </c>
      <c r="D236" s="276">
        <f>IF(D$37=0,0,D$37/NFM!D$13*1000)</f>
        <v>0</v>
      </c>
      <c r="E236" s="276">
        <f>IF(E$37=0,0,E$37/NFM!E$13*1000)</f>
        <v>0</v>
      </c>
      <c r="F236" s="276">
        <f>IF(F$37=0,0,F$37/NFM!F$13*1000)</f>
        <v>0</v>
      </c>
      <c r="G236" s="276">
        <f>IF(G$37=0,0,G$37/NFM!G$13*1000)</f>
        <v>0</v>
      </c>
      <c r="H236" s="276">
        <f>IF(H$37=0,0,H$37/NFM!H$13*1000)</f>
        <v>0</v>
      </c>
      <c r="I236" s="276">
        <f>IF(I$37=0,0,I$37/NFM!I$13*1000)</f>
        <v>0</v>
      </c>
      <c r="J236" s="276">
        <f>IF(J$37=0,0,J$37/NFM!J$13*1000)</f>
        <v>0</v>
      </c>
      <c r="K236" s="276">
        <f>IF(K$37=0,0,K$37/NFM!K$13*1000)</f>
        <v>0</v>
      </c>
      <c r="L236" s="276">
        <f>IF(L$37=0,0,L$37/NFM!L$13*1000)</f>
        <v>0</v>
      </c>
      <c r="M236" s="276">
        <f>IF(M$37=0,0,M$37/NFM!M$13*1000)</f>
        <v>0</v>
      </c>
      <c r="N236" s="276">
        <f>IF(N$37=0,0,N$37/NFM!N$13*1000)</f>
        <v>0</v>
      </c>
      <c r="O236" s="276">
        <f>IF(O$37=0,0,O$37/NFM!O$13*1000)</f>
        <v>0</v>
      </c>
      <c r="P236" s="276">
        <f>IF(P$37=0,0,P$37/NFM!P$13*1000)</f>
        <v>0</v>
      </c>
      <c r="Q236" s="276">
        <f>IF(Q$37=0,0,Q$37/NFM!Q$13*1000)</f>
        <v>0</v>
      </c>
      <c r="R236" s="276">
        <f>IF(R$37=0,0,R$37/NFM!R$13*1000)</f>
        <v>0</v>
      </c>
      <c r="S236" s="276">
        <f>IF(S$37=0,0,S$37/NFM!S$13*1000)</f>
        <v>0</v>
      </c>
      <c r="T236" s="276">
        <f>IF(T$37=0,0,T$37/NFM!T$13*1000)</f>
        <v>0</v>
      </c>
      <c r="U236" s="276">
        <f>IF(U$37=0,0,U$37/NFM!U$13*1000)</f>
        <v>0</v>
      </c>
      <c r="V236" s="276">
        <f>IF(V$37=0,0,V$37/NFM!V$13*1000)</f>
        <v>0</v>
      </c>
      <c r="W236" s="276">
        <f>IF(W$37=0,0,W$37/NFM!W$13*1000)</f>
        <v>0</v>
      </c>
      <c r="DA236" s="77"/>
    </row>
    <row r="237" spans="1:105" ht="12" customHeight="1" x14ac:dyDescent="0.3">
      <c r="A237" s="202" t="s">
        <v>95</v>
      </c>
      <c r="B237" s="276">
        <f>IF(B$38=0,0,B$38/NFM!B$13*1000)</f>
        <v>0</v>
      </c>
      <c r="C237" s="276">
        <f>IF(C$38=0,0,C$38/NFM!C$13*1000)</f>
        <v>0</v>
      </c>
      <c r="D237" s="276">
        <f>IF(D$38=0,0,D$38/NFM!D$13*1000)</f>
        <v>0</v>
      </c>
      <c r="E237" s="276">
        <f>IF(E$38=0,0,E$38/NFM!E$13*1000)</f>
        <v>0</v>
      </c>
      <c r="F237" s="276">
        <f>IF(F$38=0,0,F$38/NFM!F$13*1000)</f>
        <v>0</v>
      </c>
      <c r="G237" s="276">
        <f>IF(G$38=0,0,G$38/NFM!G$13*1000)</f>
        <v>0</v>
      </c>
      <c r="H237" s="276">
        <f>IF(H$38=0,0,H$38/NFM!H$13*1000)</f>
        <v>0</v>
      </c>
      <c r="I237" s="276">
        <f>IF(I$38=0,0,I$38/NFM!I$13*1000)</f>
        <v>0</v>
      </c>
      <c r="J237" s="276">
        <f>IF(J$38=0,0,J$38/NFM!J$13*1000)</f>
        <v>0</v>
      </c>
      <c r="K237" s="276">
        <f>IF(K$38=0,0,K$38/NFM!K$13*1000)</f>
        <v>0</v>
      </c>
      <c r="L237" s="276">
        <f>IF(L$38=0,0,L$38/NFM!L$13*1000)</f>
        <v>0</v>
      </c>
      <c r="M237" s="276">
        <f>IF(M$38=0,0,M$38/NFM!M$13*1000)</f>
        <v>0</v>
      </c>
      <c r="N237" s="276">
        <f>IF(N$38=0,0,N$38/NFM!N$13*1000)</f>
        <v>0</v>
      </c>
      <c r="O237" s="276">
        <f>IF(O$38=0,0,O$38/NFM!O$13*1000)</f>
        <v>0</v>
      </c>
      <c r="P237" s="276">
        <f>IF(P$38=0,0,P$38/NFM!P$13*1000)</f>
        <v>0</v>
      </c>
      <c r="Q237" s="276">
        <f>IF(Q$38=0,0,Q$38/NFM!Q$13*1000)</f>
        <v>0</v>
      </c>
      <c r="R237" s="276">
        <f>IF(R$38=0,0,R$38/NFM!R$13*1000)</f>
        <v>0</v>
      </c>
      <c r="S237" s="276">
        <f>IF(S$38=0,0,S$38/NFM!S$13*1000)</f>
        <v>0</v>
      </c>
      <c r="T237" s="276">
        <f>IF(T$38=0,0,T$38/NFM!T$13*1000)</f>
        <v>0</v>
      </c>
      <c r="U237" s="276">
        <f>IF(U$38=0,0,U$38/NFM!U$13*1000)</f>
        <v>0</v>
      </c>
      <c r="V237" s="276">
        <f>IF(V$38=0,0,V$38/NFM!V$13*1000)</f>
        <v>0</v>
      </c>
      <c r="W237" s="276">
        <f>IF(W$38=0,0,W$38/NFM!W$13*1000)</f>
        <v>0</v>
      </c>
      <c r="DA237" s="77"/>
    </row>
    <row r="238" spans="1:105" ht="12" customHeight="1" x14ac:dyDescent="0.3">
      <c r="A238" s="56" t="s">
        <v>96</v>
      </c>
      <c r="B238" s="277">
        <f>IF(B$39=0,0,B$39/NFM!B$13*1000)</f>
        <v>0</v>
      </c>
      <c r="C238" s="277">
        <f>IF(C$39=0,0,C$39/NFM!C$13*1000)</f>
        <v>0</v>
      </c>
      <c r="D238" s="277">
        <f>IF(D$39=0,0,D$39/NFM!D$13*1000)</f>
        <v>0</v>
      </c>
      <c r="E238" s="277">
        <f>IF(E$39=0,0,E$39/NFM!E$13*1000)</f>
        <v>0</v>
      </c>
      <c r="F238" s="277">
        <f>IF(F$39=0,0,F$39/NFM!F$13*1000)</f>
        <v>0</v>
      </c>
      <c r="G238" s="277">
        <f>IF(G$39=0,0,G$39/NFM!G$13*1000)</f>
        <v>0</v>
      </c>
      <c r="H238" s="277">
        <f>IF(H$39=0,0,H$39/NFM!H$13*1000)</f>
        <v>0</v>
      </c>
      <c r="I238" s="277">
        <f>IF(I$39=0,0,I$39/NFM!I$13*1000)</f>
        <v>0</v>
      </c>
      <c r="J238" s="277">
        <f>IF(J$39=0,0,J$39/NFM!J$13*1000)</f>
        <v>0</v>
      </c>
      <c r="K238" s="277">
        <f>IF(K$39=0,0,K$39/NFM!K$13*1000)</f>
        <v>0</v>
      </c>
      <c r="L238" s="277">
        <f>IF(L$39=0,0,L$39/NFM!L$13*1000)</f>
        <v>0</v>
      </c>
      <c r="M238" s="277">
        <f>IF(M$39=0,0,M$39/NFM!M$13*1000)</f>
        <v>0</v>
      </c>
      <c r="N238" s="277">
        <f>IF(N$39=0,0,N$39/NFM!N$13*1000)</f>
        <v>0</v>
      </c>
      <c r="O238" s="277">
        <f>IF(O$39=0,0,O$39/NFM!O$13*1000)</f>
        <v>0</v>
      </c>
      <c r="P238" s="277">
        <f>IF(P$39=0,0,P$39/NFM!P$13*1000)</f>
        <v>0</v>
      </c>
      <c r="Q238" s="277">
        <f>IF(Q$39=0,0,Q$39/NFM!Q$13*1000)</f>
        <v>0</v>
      </c>
      <c r="R238" s="277">
        <f>IF(R$39=0,0,R$39/NFM!R$13*1000)</f>
        <v>0</v>
      </c>
      <c r="S238" s="277">
        <f>IF(S$39=0,0,S$39/NFM!S$13*1000)</f>
        <v>0</v>
      </c>
      <c r="T238" s="277">
        <f>IF(T$39=0,0,T$39/NFM!T$13*1000)</f>
        <v>0</v>
      </c>
      <c r="U238" s="277">
        <f>IF(U$39=0,0,U$39/NFM!U$13*1000)</f>
        <v>0</v>
      </c>
      <c r="V238" s="277">
        <f>IF(V$39=0,0,V$39/NFM!V$13*1000)</f>
        <v>0</v>
      </c>
      <c r="W238" s="277">
        <f>IF(W$39=0,0,W$39/NFM!W$13*1000)</f>
        <v>0</v>
      </c>
      <c r="DA238" s="78"/>
    </row>
    <row r="239" spans="1:105" ht="12" customHeight="1" x14ac:dyDescent="0.3">
      <c r="A239" s="203" t="s">
        <v>517</v>
      </c>
      <c r="B239" s="278">
        <f>IF(B$45=0,0,B$45/NFM!B$13*1000)</f>
        <v>0</v>
      </c>
      <c r="C239" s="278">
        <f>IF(C$45=0,0,C$45/NFM!C$13*1000)</f>
        <v>0</v>
      </c>
      <c r="D239" s="278">
        <f>IF(D$45=0,0,D$45/NFM!D$13*1000)</f>
        <v>0</v>
      </c>
      <c r="E239" s="278">
        <f>IF(E$45=0,0,E$45/NFM!E$13*1000)</f>
        <v>0</v>
      </c>
      <c r="F239" s="278">
        <f>IF(F$45=0,0,F$45/NFM!F$13*1000)</f>
        <v>0</v>
      </c>
      <c r="G239" s="278">
        <f>IF(G$45=0,0,G$45/NFM!G$13*1000)</f>
        <v>0</v>
      </c>
      <c r="H239" s="278">
        <f>IF(H$45=0,0,H$45/NFM!H$13*1000)</f>
        <v>0</v>
      </c>
      <c r="I239" s="278">
        <f>IF(I$45=0,0,I$45/NFM!I$13*1000)</f>
        <v>0</v>
      </c>
      <c r="J239" s="278">
        <f>IF(J$45=0,0,J$45/NFM!J$13*1000)</f>
        <v>0</v>
      </c>
      <c r="K239" s="278">
        <f>IF(K$45=0,0,K$45/NFM!K$13*1000)</f>
        <v>0</v>
      </c>
      <c r="L239" s="278">
        <f>IF(L$45=0,0,L$45/NFM!L$13*1000)</f>
        <v>0</v>
      </c>
      <c r="M239" s="278">
        <f>IF(M$45=0,0,M$45/NFM!M$13*1000)</f>
        <v>0</v>
      </c>
      <c r="N239" s="278">
        <f>IF(N$45=0,0,N$45/NFM!N$13*1000)</f>
        <v>0</v>
      </c>
      <c r="O239" s="278">
        <f>IF(O$45=0,0,O$45/NFM!O$13*1000)</f>
        <v>0</v>
      </c>
      <c r="P239" s="278">
        <f>IF(P$45=0,0,P$45/NFM!P$13*1000)</f>
        <v>0</v>
      </c>
      <c r="Q239" s="278">
        <f>IF(Q$45=0,0,Q$45/NFM!Q$13*1000)</f>
        <v>0</v>
      </c>
      <c r="R239" s="278">
        <f>IF(R$45=0,0,R$45/NFM!R$13*1000)</f>
        <v>0</v>
      </c>
      <c r="S239" s="278">
        <f>IF(S$45=0,0,S$45/NFM!S$13*1000)</f>
        <v>0</v>
      </c>
      <c r="T239" s="278">
        <f>IF(T$45=0,0,T$45/NFM!T$13*1000)</f>
        <v>0</v>
      </c>
      <c r="U239" s="278">
        <f>IF(U$45=0,0,U$45/NFM!U$13*1000)</f>
        <v>0</v>
      </c>
      <c r="V239" s="278">
        <f>IF(V$45=0,0,V$45/NFM!V$13*1000)</f>
        <v>0</v>
      </c>
      <c r="W239" s="278">
        <f>IF(W$45=0,0,W$45/NFM!W$13*1000)</f>
        <v>0</v>
      </c>
      <c r="DA239" s="79"/>
    </row>
    <row r="240" spans="1:105" ht="12" customHeight="1" x14ac:dyDescent="0.3">
      <c r="A240" s="203" t="s">
        <v>519</v>
      </c>
      <c r="B240" s="278">
        <f>IF(B$46=0,0,B$46/NFM!B$13*1000)</f>
        <v>0</v>
      </c>
      <c r="C240" s="278">
        <f>IF(C$46=0,0,C$46/NFM!C$13*1000)</f>
        <v>0</v>
      </c>
      <c r="D240" s="278">
        <f>IF(D$46=0,0,D$46/NFM!D$13*1000)</f>
        <v>0</v>
      </c>
      <c r="E240" s="278">
        <f>IF(E$46=0,0,E$46/NFM!E$13*1000)</f>
        <v>0</v>
      </c>
      <c r="F240" s="278">
        <f>IF(F$46=0,0,F$46/NFM!F$13*1000)</f>
        <v>0</v>
      </c>
      <c r="G240" s="278">
        <f>IF(G$46=0,0,G$46/NFM!G$13*1000)</f>
        <v>0</v>
      </c>
      <c r="H240" s="278">
        <f>IF(H$46=0,0,H$46/NFM!H$13*1000)</f>
        <v>0</v>
      </c>
      <c r="I240" s="278">
        <f>IF(I$46=0,0,I$46/NFM!I$13*1000)</f>
        <v>0</v>
      </c>
      <c r="J240" s="278">
        <f>IF(J$46=0,0,J$46/NFM!J$13*1000)</f>
        <v>0</v>
      </c>
      <c r="K240" s="278">
        <f>IF(K$46=0,0,K$46/NFM!K$13*1000)</f>
        <v>0</v>
      </c>
      <c r="L240" s="278">
        <f>IF(L$46=0,0,L$46/NFM!L$13*1000)</f>
        <v>0</v>
      </c>
      <c r="M240" s="278">
        <f>IF(M$46=0,0,M$46/NFM!M$13*1000)</f>
        <v>0</v>
      </c>
      <c r="N240" s="278">
        <f>IF(N$46=0,0,N$46/NFM!N$13*1000)</f>
        <v>0</v>
      </c>
      <c r="O240" s="278">
        <f>IF(O$46=0,0,O$46/NFM!O$13*1000)</f>
        <v>0</v>
      </c>
      <c r="P240" s="278">
        <f>IF(P$46=0,0,P$46/NFM!P$13*1000)</f>
        <v>0</v>
      </c>
      <c r="Q240" s="278">
        <f>IF(Q$46=0,0,Q$46/NFM!Q$13*1000)</f>
        <v>0</v>
      </c>
      <c r="R240" s="278">
        <f>IF(R$46=0,0,R$46/NFM!R$13*1000)</f>
        <v>0</v>
      </c>
      <c r="S240" s="278">
        <f>IF(S$46=0,0,S$46/NFM!S$13*1000)</f>
        <v>0</v>
      </c>
      <c r="T240" s="278">
        <f>IF(T$46=0,0,T$46/NFM!T$13*1000)</f>
        <v>0</v>
      </c>
      <c r="U240" s="278">
        <f>IF(U$46=0,0,U$46/NFM!U$13*1000)</f>
        <v>0</v>
      </c>
      <c r="V240" s="278">
        <f>IF(V$46=0,0,V$46/NFM!V$13*1000)</f>
        <v>0</v>
      </c>
      <c r="W240" s="278">
        <f>IF(W$46=0,0,W$46/NFM!W$13*1000)</f>
        <v>0</v>
      </c>
      <c r="DA240" s="79"/>
    </row>
    <row r="241" spans="1:105" ht="12" customHeight="1" x14ac:dyDescent="0.3">
      <c r="A241" s="41" t="s">
        <v>529</v>
      </c>
      <c r="B241" s="279">
        <f>IF(B$53=0,0,B$53/NFM!B$13*1000)</f>
        <v>0</v>
      </c>
      <c r="C241" s="279">
        <f>IF(C$53=0,0,C$53/NFM!C$13*1000)</f>
        <v>0</v>
      </c>
      <c r="D241" s="279">
        <f>IF(D$53=0,0,D$53/NFM!D$13*1000)</f>
        <v>0</v>
      </c>
      <c r="E241" s="279">
        <f>IF(E$53=0,0,E$53/NFM!E$13*1000)</f>
        <v>0</v>
      </c>
      <c r="F241" s="279">
        <f>IF(F$53=0,0,F$53/NFM!F$13*1000)</f>
        <v>0</v>
      </c>
      <c r="G241" s="279">
        <f>IF(G$53=0,0,G$53/NFM!G$13*1000)</f>
        <v>0</v>
      </c>
      <c r="H241" s="279">
        <f>IF(H$53=0,0,H$53/NFM!H$13*1000)</f>
        <v>0</v>
      </c>
      <c r="I241" s="279">
        <f>IF(I$53=0,0,I$53/NFM!I$13*1000)</f>
        <v>0</v>
      </c>
      <c r="J241" s="279">
        <f>IF(J$53=0,0,J$53/NFM!J$13*1000)</f>
        <v>0</v>
      </c>
      <c r="K241" s="279">
        <f>IF(K$53=0,0,K$53/NFM!K$13*1000)</f>
        <v>0</v>
      </c>
      <c r="L241" s="279">
        <f>IF(L$53=0,0,L$53/NFM!L$13*1000)</f>
        <v>0</v>
      </c>
      <c r="M241" s="279">
        <f>IF(M$53=0,0,M$53/NFM!M$13*1000)</f>
        <v>0</v>
      </c>
      <c r="N241" s="279">
        <f>IF(N$53=0,0,N$53/NFM!N$13*1000)</f>
        <v>0</v>
      </c>
      <c r="O241" s="279">
        <f>IF(O$53=0,0,O$53/NFM!O$13*1000)</f>
        <v>0</v>
      </c>
      <c r="P241" s="279">
        <f>IF(P$53=0,0,P$53/NFM!P$13*1000)</f>
        <v>0</v>
      </c>
      <c r="Q241" s="279">
        <f>IF(Q$53=0,0,Q$53/NFM!Q$13*1000)</f>
        <v>0</v>
      </c>
      <c r="R241" s="279">
        <f>IF(R$53=0,0,R$53/NFM!R$13*1000)</f>
        <v>0</v>
      </c>
      <c r="S241" s="279">
        <f>IF(S$53=0,0,S$53/NFM!S$13*1000)</f>
        <v>0</v>
      </c>
      <c r="T241" s="279">
        <f>IF(T$53=0,0,T$53/NFM!T$13*1000)</f>
        <v>0</v>
      </c>
      <c r="U241" s="279">
        <f>IF(U$53=0,0,U$53/NFM!U$13*1000)</f>
        <v>0</v>
      </c>
      <c r="V241" s="279">
        <f>IF(V$53=0,0,V$53/NFM!V$13*1000)</f>
        <v>0</v>
      </c>
      <c r="W241" s="279">
        <f>IF(W$53=0,0,W$53/NFM!W$13*1000)</f>
        <v>0</v>
      </c>
      <c r="DA241" s="82"/>
    </row>
    <row r="242" spans="1:105" ht="12" customHeight="1" x14ac:dyDescent="0.3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DA242" s="124"/>
    </row>
    <row r="243" spans="1:105" ht="12" customHeight="1" x14ac:dyDescent="0.3">
      <c r="A243" s="35" t="s">
        <v>81</v>
      </c>
      <c r="B243" s="274">
        <f t="shared" ref="B243:W243" si="59">SUM(B$244:B$251)</f>
        <v>0</v>
      </c>
      <c r="C243" s="274">
        <f t="shared" si="59"/>
        <v>0</v>
      </c>
      <c r="D243" s="274">
        <f t="shared" si="59"/>
        <v>0</v>
      </c>
      <c r="E243" s="274">
        <f t="shared" si="59"/>
        <v>0</v>
      </c>
      <c r="F243" s="274">
        <f t="shared" si="59"/>
        <v>0</v>
      </c>
      <c r="G243" s="274">
        <f t="shared" si="59"/>
        <v>0</v>
      </c>
      <c r="H243" s="274">
        <f t="shared" si="59"/>
        <v>0</v>
      </c>
      <c r="I243" s="274">
        <f t="shared" si="59"/>
        <v>0</v>
      </c>
      <c r="J243" s="274">
        <f t="shared" si="59"/>
        <v>0</v>
      </c>
      <c r="K243" s="274">
        <f t="shared" si="59"/>
        <v>0</v>
      </c>
      <c r="L243" s="274">
        <f t="shared" si="59"/>
        <v>0</v>
      </c>
      <c r="M243" s="274">
        <f t="shared" si="59"/>
        <v>0</v>
      </c>
      <c r="N243" s="274">
        <f t="shared" si="59"/>
        <v>0</v>
      </c>
      <c r="O243" s="274">
        <f t="shared" si="59"/>
        <v>0</v>
      </c>
      <c r="P243" s="274">
        <f t="shared" si="59"/>
        <v>0</v>
      </c>
      <c r="Q243" s="274">
        <f t="shared" si="59"/>
        <v>0</v>
      </c>
      <c r="R243" s="274">
        <f t="shared" si="59"/>
        <v>0</v>
      </c>
      <c r="S243" s="274">
        <f t="shared" si="59"/>
        <v>0</v>
      </c>
      <c r="T243" s="274">
        <f t="shared" si="59"/>
        <v>0</v>
      </c>
      <c r="U243" s="274">
        <f t="shared" si="59"/>
        <v>0</v>
      </c>
      <c r="V243" s="274">
        <f t="shared" si="59"/>
        <v>0</v>
      </c>
      <c r="W243" s="274">
        <f t="shared" si="59"/>
        <v>0</v>
      </c>
      <c r="DA243" s="111"/>
    </row>
    <row r="244" spans="1:105" ht="12" customHeight="1" x14ac:dyDescent="0.3">
      <c r="A244" s="55" t="s">
        <v>92</v>
      </c>
      <c r="B244" s="275">
        <f>IF(B$73=0,0,B$73/NFM!B$14*1000)</f>
        <v>0</v>
      </c>
      <c r="C244" s="275">
        <f>IF(C$73=0,0,C$73/NFM!C$14*1000)</f>
        <v>0</v>
      </c>
      <c r="D244" s="275">
        <f>IF(D$73=0,0,D$73/NFM!D$14*1000)</f>
        <v>0</v>
      </c>
      <c r="E244" s="275">
        <f>IF(E$73=0,0,E$73/NFM!E$14*1000)</f>
        <v>0</v>
      </c>
      <c r="F244" s="275">
        <f>IF(F$73=0,0,F$73/NFM!F$14*1000)</f>
        <v>0</v>
      </c>
      <c r="G244" s="275">
        <f>IF(G$73=0,0,G$73/NFM!G$14*1000)</f>
        <v>0</v>
      </c>
      <c r="H244" s="275">
        <f>IF(H$73=0,0,H$73/NFM!H$14*1000)</f>
        <v>0</v>
      </c>
      <c r="I244" s="275">
        <f>IF(I$73=0,0,I$73/NFM!I$14*1000)</f>
        <v>0</v>
      </c>
      <c r="J244" s="275">
        <f>IF(J$73=0,0,J$73/NFM!J$14*1000)</f>
        <v>0</v>
      </c>
      <c r="K244" s="275">
        <f>IF(K$73=0,0,K$73/NFM!K$14*1000)</f>
        <v>0</v>
      </c>
      <c r="L244" s="275">
        <f>IF(L$73=0,0,L$73/NFM!L$14*1000)</f>
        <v>0</v>
      </c>
      <c r="M244" s="275">
        <f>IF(M$73=0,0,M$73/NFM!M$14*1000)</f>
        <v>0</v>
      </c>
      <c r="N244" s="275">
        <f>IF(N$73=0,0,N$73/NFM!N$14*1000)</f>
        <v>0</v>
      </c>
      <c r="O244" s="275">
        <f>IF(O$73=0,0,O$73/NFM!O$14*1000)</f>
        <v>0</v>
      </c>
      <c r="P244" s="275">
        <f>IF(P$73=0,0,P$73/NFM!P$14*1000)</f>
        <v>0</v>
      </c>
      <c r="Q244" s="275">
        <f>IF(Q$73=0,0,Q$73/NFM!Q$14*1000)</f>
        <v>0</v>
      </c>
      <c r="R244" s="275">
        <f>IF(R$73=0,0,R$73/NFM!R$14*1000)</f>
        <v>0</v>
      </c>
      <c r="S244" s="275">
        <f>IF(S$73=0,0,S$73/NFM!S$14*1000)</f>
        <v>0</v>
      </c>
      <c r="T244" s="275">
        <f>IF(T$73=0,0,T$73/NFM!T$14*1000)</f>
        <v>0</v>
      </c>
      <c r="U244" s="275">
        <f>IF(U$73=0,0,U$73/NFM!U$14*1000)</f>
        <v>0</v>
      </c>
      <c r="V244" s="275">
        <f>IF(V$73=0,0,V$73/NFM!V$14*1000)</f>
        <v>0</v>
      </c>
      <c r="W244" s="275">
        <f>IF(W$73=0,0,W$73/NFM!W$14*1000)</f>
        <v>0</v>
      </c>
      <c r="DA244" s="76"/>
    </row>
    <row r="245" spans="1:105" ht="12" customHeight="1" x14ac:dyDescent="0.3">
      <c r="A245" s="202" t="s">
        <v>93</v>
      </c>
      <c r="B245" s="276">
        <f>IF(B$74=0,0,B$74/NFM!B$14*1000)</f>
        <v>0</v>
      </c>
      <c r="C245" s="276">
        <f>IF(C$74=0,0,C$74/NFM!C$14*1000)</f>
        <v>0</v>
      </c>
      <c r="D245" s="276">
        <f>IF(D$74=0,0,D$74/NFM!D$14*1000)</f>
        <v>0</v>
      </c>
      <c r="E245" s="276">
        <f>IF(E$74=0,0,E$74/NFM!E$14*1000)</f>
        <v>0</v>
      </c>
      <c r="F245" s="276">
        <f>IF(F$74=0,0,F$74/NFM!F$14*1000)</f>
        <v>0</v>
      </c>
      <c r="G245" s="276">
        <f>IF(G$74=0,0,G$74/NFM!G$14*1000)</f>
        <v>0</v>
      </c>
      <c r="H245" s="276">
        <f>IF(H$74=0,0,H$74/NFM!H$14*1000)</f>
        <v>0</v>
      </c>
      <c r="I245" s="276">
        <f>IF(I$74=0,0,I$74/NFM!I$14*1000)</f>
        <v>0</v>
      </c>
      <c r="J245" s="276">
        <f>IF(J$74=0,0,J$74/NFM!J$14*1000)</f>
        <v>0</v>
      </c>
      <c r="K245" s="276">
        <f>IF(K$74=0,0,K$74/NFM!K$14*1000)</f>
        <v>0</v>
      </c>
      <c r="L245" s="276">
        <f>IF(L$74=0,0,L$74/NFM!L$14*1000)</f>
        <v>0</v>
      </c>
      <c r="M245" s="276">
        <f>IF(M$74=0,0,M$74/NFM!M$14*1000)</f>
        <v>0</v>
      </c>
      <c r="N245" s="276">
        <f>IF(N$74=0,0,N$74/NFM!N$14*1000)</f>
        <v>0</v>
      </c>
      <c r="O245" s="276">
        <f>IF(O$74=0,0,O$74/NFM!O$14*1000)</f>
        <v>0</v>
      </c>
      <c r="P245" s="276">
        <f>IF(P$74=0,0,P$74/NFM!P$14*1000)</f>
        <v>0</v>
      </c>
      <c r="Q245" s="276">
        <f>IF(Q$74=0,0,Q$74/NFM!Q$14*1000)</f>
        <v>0</v>
      </c>
      <c r="R245" s="276">
        <f>IF(R$74=0,0,R$74/NFM!R$14*1000)</f>
        <v>0</v>
      </c>
      <c r="S245" s="276">
        <f>IF(S$74=0,0,S$74/NFM!S$14*1000)</f>
        <v>0</v>
      </c>
      <c r="T245" s="276">
        <f>IF(T$74=0,0,T$74/NFM!T$14*1000)</f>
        <v>0</v>
      </c>
      <c r="U245" s="276">
        <f>IF(U$74=0,0,U$74/NFM!U$14*1000)</f>
        <v>0</v>
      </c>
      <c r="V245" s="276">
        <f>IF(V$74=0,0,V$74/NFM!V$14*1000)</f>
        <v>0</v>
      </c>
      <c r="W245" s="276">
        <f>IF(W$74=0,0,W$74/NFM!W$14*1000)</f>
        <v>0</v>
      </c>
      <c r="DA245" s="77"/>
    </row>
    <row r="246" spans="1:105" ht="12" customHeight="1" x14ac:dyDescent="0.3">
      <c r="A246" s="202" t="s">
        <v>94</v>
      </c>
      <c r="B246" s="276">
        <f>IF(B$75=0,0,B$75/NFM!B$14*1000)</f>
        <v>0</v>
      </c>
      <c r="C246" s="276">
        <f>IF(C$75=0,0,C$75/NFM!C$14*1000)</f>
        <v>0</v>
      </c>
      <c r="D246" s="276">
        <f>IF(D$75=0,0,D$75/NFM!D$14*1000)</f>
        <v>0</v>
      </c>
      <c r="E246" s="276">
        <f>IF(E$75=0,0,E$75/NFM!E$14*1000)</f>
        <v>0</v>
      </c>
      <c r="F246" s="276">
        <f>IF(F$75=0,0,F$75/NFM!F$14*1000)</f>
        <v>0</v>
      </c>
      <c r="G246" s="276">
        <f>IF(G$75=0,0,G$75/NFM!G$14*1000)</f>
        <v>0</v>
      </c>
      <c r="H246" s="276">
        <f>IF(H$75=0,0,H$75/NFM!H$14*1000)</f>
        <v>0</v>
      </c>
      <c r="I246" s="276">
        <f>IF(I$75=0,0,I$75/NFM!I$14*1000)</f>
        <v>0</v>
      </c>
      <c r="J246" s="276">
        <f>IF(J$75=0,0,J$75/NFM!J$14*1000)</f>
        <v>0</v>
      </c>
      <c r="K246" s="276">
        <f>IF(K$75=0,0,K$75/NFM!K$14*1000)</f>
        <v>0</v>
      </c>
      <c r="L246" s="276">
        <f>IF(L$75=0,0,L$75/NFM!L$14*1000)</f>
        <v>0</v>
      </c>
      <c r="M246" s="276">
        <f>IF(M$75=0,0,M$75/NFM!M$14*1000)</f>
        <v>0</v>
      </c>
      <c r="N246" s="276">
        <f>IF(N$75=0,0,N$75/NFM!N$14*1000)</f>
        <v>0</v>
      </c>
      <c r="O246" s="276">
        <f>IF(O$75=0,0,O$75/NFM!O$14*1000)</f>
        <v>0</v>
      </c>
      <c r="P246" s="276">
        <f>IF(P$75=0,0,P$75/NFM!P$14*1000)</f>
        <v>0</v>
      </c>
      <c r="Q246" s="276">
        <f>IF(Q$75=0,0,Q$75/NFM!Q$14*1000)</f>
        <v>0</v>
      </c>
      <c r="R246" s="276">
        <f>IF(R$75=0,0,R$75/NFM!R$14*1000)</f>
        <v>0</v>
      </c>
      <c r="S246" s="276">
        <f>IF(S$75=0,0,S$75/NFM!S$14*1000)</f>
        <v>0</v>
      </c>
      <c r="T246" s="276">
        <f>IF(T$75=0,0,T$75/NFM!T$14*1000)</f>
        <v>0</v>
      </c>
      <c r="U246" s="276">
        <f>IF(U$75=0,0,U$75/NFM!U$14*1000)</f>
        <v>0</v>
      </c>
      <c r="V246" s="276">
        <f>IF(V$75=0,0,V$75/NFM!V$14*1000)</f>
        <v>0</v>
      </c>
      <c r="W246" s="276">
        <f>IF(W$75=0,0,W$75/NFM!W$14*1000)</f>
        <v>0</v>
      </c>
      <c r="DA246" s="77"/>
    </row>
    <row r="247" spans="1:105" ht="12" customHeight="1" x14ac:dyDescent="0.3">
      <c r="A247" s="202" t="s">
        <v>95</v>
      </c>
      <c r="B247" s="276">
        <f>IF(B$76=0,0,B$76/NFM!B$14*1000)</f>
        <v>0</v>
      </c>
      <c r="C247" s="276">
        <f>IF(C$76=0,0,C$76/NFM!C$14*1000)</f>
        <v>0</v>
      </c>
      <c r="D247" s="276">
        <f>IF(D$76=0,0,D$76/NFM!D$14*1000)</f>
        <v>0</v>
      </c>
      <c r="E247" s="276">
        <f>IF(E$76=0,0,E$76/NFM!E$14*1000)</f>
        <v>0</v>
      </c>
      <c r="F247" s="276">
        <f>IF(F$76=0,0,F$76/NFM!F$14*1000)</f>
        <v>0</v>
      </c>
      <c r="G247" s="276">
        <f>IF(G$76=0,0,G$76/NFM!G$14*1000)</f>
        <v>0</v>
      </c>
      <c r="H247" s="276">
        <f>IF(H$76=0,0,H$76/NFM!H$14*1000)</f>
        <v>0</v>
      </c>
      <c r="I247" s="276">
        <f>IF(I$76=0,0,I$76/NFM!I$14*1000)</f>
        <v>0</v>
      </c>
      <c r="J247" s="276">
        <f>IF(J$76=0,0,J$76/NFM!J$14*1000)</f>
        <v>0</v>
      </c>
      <c r="K247" s="276">
        <f>IF(K$76=0,0,K$76/NFM!K$14*1000)</f>
        <v>0</v>
      </c>
      <c r="L247" s="276">
        <f>IF(L$76=0,0,L$76/NFM!L$14*1000)</f>
        <v>0</v>
      </c>
      <c r="M247" s="276">
        <f>IF(M$76=0,0,M$76/NFM!M$14*1000)</f>
        <v>0</v>
      </c>
      <c r="N247" s="276">
        <f>IF(N$76=0,0,N$76/NFM!N$14*1000)</f>
        <v>0</v>
      </c>
      <c r="O247" s="276">
        <f>IF(O$76=0,0,O$76/NFM!O$14*1000)</f>
        <v>0</v>
      </c>
      <c r="P247" s="276">
        <f>IF(P$76=0,0,P$76/NFM!P$14*1000)</f>
        <v>0</v>
      </c>
      <c r="Q247" s="276">
        <f>IF(Q$76=0,0,Q$76/NFM!Q$14*1000)</f>
        <v>0</v>
      </c>
      <c r="R247" s="276">
        <f>IF(R$76=0,0,R$76/NFM!R$14*1000)</f>
        <v>0</v>
      </c>
      <c r="S247" s="276">
        <f>IF(S$76=0,0,S$76/NFM!S$14*1000)</f>
        <v>0</v>
      </c>
      <c r="T247" s="276">
        <f>IF(T$76=0,0,T$76/NFM!T$14*1000)</f>
        <v>0</v>
      </c>
      <c r="U247" s="276">
        <f>IF(U$76=0,0,U$76/NFM!U$14*1000)</f>
        <v>0</v>
      </c>
      <c r="V247" s="276">
        <f>IF(V$76=0,0,V$76/NFM!V$14*1000)</f>
        <v>0</v>
      </c>
      <c r="W247" s="276">
        <f>IF(W$76=0,0,W$76/NFM!W$14*1000)</f>
        <v>0</v>
      </c>
      <c r="DA247" s="77"/>
    </row>
    <row r="248" spans="1:105" ht="12" customHeight="1" x14ac:dyDescent="0.3">
      <c r="A248" s="56" t="s">
        <v>96</v>
      </c>
      <c r="B248" s="277">
        <f>IF(B$77=0,0,B$77/NFM!B$14*1000)</f>
        <v>0</v>
      </c>
      <c r="C248" s="277">
        <f>IF(C$77=0,0,C$77/NFM!C$14*1000)</f>
        <v>0</v>
      </c>
      <c r="D248" s="277">
        <f>IF(D$77=0,0,D$77/NFM!D$14*1000)</f>
        <v>0</v>
      </c>
      <c r="E248" s="277">
        <f>IF(E$77=0,0,E$77/NFM!E$14*1000)</f>
        <v>0</v>
      </c>
      <c r="F248" s="277">
        <f>IF(F$77=0,0,F$77/NFM!F$14*1000)</f>
        <v>0</v>
      </c>
      <c r="G248" s="277">
        <f>IF(G$77=0,0,G$77/NFM!G$14*1000)</f>
        <v>0</v>
      </c>
      <c r="H248" s="277">
        <f>IF(H$77=0,0,H$77/NFM!H$14*1000)</f>
        <v>0</v>
      </c>
      <c r="I248" s="277">
        <f>IF(I$77=0,0,I$77/NFM!I$14*1000)</f>
        <v>0</v>
      </c>
      <c r="J248" s="277">
        <f>IF(J$77=0,0,J$77/NFM!J$14*1000)</f>
        <v>0</v>
      </c>
      <c r="K248" s="277">
        <f>IF(K$77=0,0,K$77/NFM!K$14*1000)</f>
        <v>0</v>
      </c>
      <c r="L248" s="277">
        <f>IF(L$77=0,0,L$77/NFM!L$14*1000)</f>
        <v>0</v>
      </c>
      <c r="M248" s="277">
        <f>IF(M$77=0,0,M$77/NFM!M$14*1000)</f>
        <v>0</v>
      </c>
      <c r="N248" s="277">
        <f>IF(N$77=0,0,N$77/NFM!N$14*1000)</f>
        <v>0</v>
      </c>
      <c r="O248" s="277">
        <f>IF(O$77=0,0,O$77/NFM!O$14*1000)</f>
        <v>0</v>
      </c>
      <c r="P248" s="277">
        <f>IF(P$77=0,0,P$77/NFM!P$14*1000)</f>
        <v>0</v>
      </c>
      <c r="Q248" s="277">
        <f>IF(Q$77=0,0,Q$77/NFM!Q$14*1000)</f>
        <v>0</v>
      </c>
      <c r="R248" s="277">
        <f>IF(R$77=0,0,R$77/NFM!R$14*1000)</f>
        <v>0</v>
      </c>
      <c r="S248" s="277">
        <f>IF(S$77=0,0,S$77/NFM!S$14*1000)</f>
        <v>0</v>
      </c>
      <c r="T248" s="277">
        <f>IF(T$77=0,0,T$77/NFM!T$14*1000)</f>
        <v>0</v>
      </c>
      <c r="U248" s="277">
        <f>IF(U$77=0,0,U$77/NFM!U$14*1000)</f>
        <v>0</v>
      </c>
      <c r="V248" s="277">
        <f>IF(V$77=0,0,V$77/NFM!V$14*1000)</f>
        <v>0</v>
      </c>
      <c r="W248" s="277">
        <f>IF(W$77=0,0,W$77/NFM!W$14*1000)</f>
        <v>0</v>
      </c>
      <c r="DA248" s="78"/>
    </row>
    <row r="249" spans="1:105" ht="12" customHeight="1" x14ac:dyDescent="0.3">
      <c r="A249" s="203" t="s">
        <v>560</v>
      </c>
      <c r="B249" s="278">
        <f>IF(B$83=0,0,B$83/NFM!B$14*1000)</f>
        <v>0</v>
      </c>
      <c r="C249" s="278">
        <f>IF(C$83=0,0,C$83/NFM!C$14*1000)</f>
        <v>0</v>
      </c>
      <c r="D249" s="278">
        <f>IF(D$83=0,0,D$83/NFM!D$14*1000)</f>
        <v>0</v>
      </c>
      <c r="E249" s="278">
        <f>IF(E$83=0,0,E$83/NFM!E$14*1000)</f>
        <v>0</v>
      </c>
      <c r="F249" s="278">
        <f>IF(F$83=0,0,F$83/NFM!F$14*1000)</f>
        <v>0</v>
      </c>
      <c r="G249" s="278">
        <f>IF(G$83=0,0,G$83/NFM!G$14*1000)</f>
        <v>0</v>
      </c>
      <c r="H249" s="278">
        <f>IF(H$83=0,0,H$83/NFM!H$14*1000)</f>
        <v>0</v>
      </c>
      <c r="I249" s="278">
        <f>IF(I$83=0,0,I$83/NFM!I$14*1000)</f>
        <v>0</v>
      </c>
      <c r="J249" s="278">
        <f>IF(J$83=0,0,J$83/NFM!J$14*1000)</f>
        <v>0</v>
      </c>
      <c r="K249" s="278">
        <f>IF(K$83=0,0,K$83/NFM!K$14*1000)</f>
        <v>0</v>
      </c>
      <c r="L249" s="278">
        <f>IF(L$83=0,0,L$83/NFM!L$14*1000)</f>
        <v>0</v>
      </c>
      <c r="M249" s="278">
        <f>IF(M$83=0,0,M$83/NFM!M$14*1000)</f>
        <v>0</v>
      </c>
      <c r="N249" s="278">
        <f>IF(N$83=0,0,N$83/NFM!N$14*1000)</f>
        <v>0</v>
      </c>
      <c r="O249" s="278">
        <f>IF(O$83=0,0,O$83/NFM!O$14*1000)</f>
        <v>0</v>
      </c>
      <c r="P249" s="278">
        <f>IF(P$83=0,0,P$83/NFM!P$14*1000)</f>
        <v>0</v>
      </c>
      <c r="Q249" s="278">
        <f>IF(Q$83=0,0,Q$83/NFM!Q$14*1000)</f>
        <v>0</v>
      </c>
      <c r="R249" s="278">
        <f>IF(R$83=0,0,R$83/NFM!R$14*1000)</f>
        <v>0</v>
      </c>
      <c r="S249" s="278">
        <f>IF(S$83=0,0,S$83/NFM!S$14*1000)</f>
        <v>0</v>
      </c>
      <c r="T249" s="278">
        <f>IF(T$83=0,0,T$83/NFM!T$14*1000)</f>
        <v>0</v>
      </c>
      <c r="U249" s="278">
        <f>IF(U$83=0,0,U$83/NFM!U$14*1000)</f>
        <v>0</v>
      </c>
      <c r="V249" s="278">
        <f>IF(V$83=0,0,V$83/NFM!V$14*1000)</f>
        <v>0</v>
      </c>
      <c r="W249" s="278">
        <f>IF(W$83=0,0,W$83/NFM!W$14*1000)</f>
        <v>0</v>
      </c>
      <c r="DA249" s="79"/>
    </row>
    <row r="250" spans="1:105" ht="12" customHeight="1" x14ac:dyDescent="0.3">
      <c r="A250" s="203" t="s">
        <v>519</v>
      </c>
      <c r="B250" s="278">
        <f>IF(B$90=0,0,B$90/NFM!B$14*1000)</f>
        <v>0</v>
      </c>
      <c r="C250" s="278">
        <f>IF(C$90=0,0,C$90/NFM!C$14*1000)</f>
        <v>0</v>
      </c>
      <c r="D250" s="278">
        <f>IF(D$90=0,0,D$90/NFM!D$14*1000)</f>
        <v>0</v>
      </c>
      <c r="E250" s="278">
        <f>IF(E$90=0,0,E$90/NFM!E$14*1000)</f>
        <v>0</v>
      </c>
      <c r="F250" s="278">
        <f>IF(F$90=0,0,F$90/NFM!F$14*1000)</f>
        <v>0</v>
      </c>
      <c r="G250" s="278">
        <f>IF(G$90=0,0,G$90/NFM!G$14*1000)</f>
        <v>0</v>
      </c>
      <c r="H250" s="278">
        <f>IF(H$90=0,0,H$90/NFM!H$14*1000)</f>
        <v>0</v>
      </c>
      <c r="I250" s="278">
        <f>IF(I$90=0,0,I$90/NFM!I$14*1000)</f>
        <v>0</v>
      </c>
      <c r="J250" s="278">
        <f>IF(J$90=0,0,J$90/NFM!J$14*1000)</f>
        <v>0</v>
      </c>
      <c r="K250" s="278">
        <f>IF(K$90=0,0,K$90/NFM!K$14*1000)</f>
        <v>0</v>
      </c>
      <c r="L250" s="278">
        <f>IF(L$90=0,0,L$90/NFM!L$14*1000)</f>
        <v>0</v>
      </c>
      <c r="M250" s="278">
        <f>IF(M$90=0,0,M$90/NFM!M$14*1000)</f>
        <v>0</v>
      </c>
      <c r="N250" s="278">
        <f>IF(N$90=0,0,N$90/NFM!N$14*1000)</f>
        <v>0</v>
      </c>
      <c r="O250" s="278">
        <f>IF(O$90=0,0,O$90/NFM!O$14*1000)</f>
        <v>0</v>
      </c>
      <c r="P250" s="278">
        <f>IF(P$90=0,0,P$90/NFM!P$14*1000)</f>
        <v>0</v>
      </c>
      <c r="Q250" s="278">
        <f>IF(Q$90=0,0,Q$90/NFM!Q$14*1000)</f>
        <v>0</v>
      </c>
      <c r="R250" s="278">
        <f>IF(R$90=0,0,R$90/NFM!R$14*1000)</f>
        <v>0</v>
      </c>
      <c r="S250" s="278">
        <f>IF(S$90=0,0,S$90/NFM!S$14*1000)</f>
        <v>0</v>
      </c>
      <c r="T250" s="278">
        <f>IF(T$90=0,0,T$90/NFM!T$14*1000)</f>
        <v>0</v>
      </c>
      <c r="U250" s="278">
        <f>IF(U$90=0,0,U$90/NFM!U$14*1000)</f>
        <v>0</v>
      </c>
      <c r="V250" s="278">
        <f>IF(V$90=0,0,V$90/NFM!V$14*1000)</f>
        <v>0</v>
      </c>
      <c r="W250" s="278">
        <f>IF(W$90=0,0,W$90/NFM!W$14*1000)</f>
        <v>0</v>
      </c>
      <c r="DA250" s="79"/>
    </row>
    <row r="251" spans="1:105" ht="12" customHeight="1" x14ac:dyDescent="0.3">
      <c r="A251" s="41" t="s">
        <v>529</v>
      </c>
      <c r="B251" s="279">
        <f>IF(B$97=0,0,B$97/NFM!B$14*1000)</f>
        <v>0</v>
      </c>
      <c r="C251" s="279">
        <f>IF(C$97=0,0,C$97/NFM!C$14*1000)</f>
        <v>0</v>
      </c>
      <c r="D251" s="279">
        <f>IF(D$97=0,0,D$97/NFM!D$14*1000)</f>
        <v>0</v>
      </c>
      <c r="E251" s="279">
        <f>IF(E$97=0,0,E$97/NFM!E$14*1000)</f>
        <v>0</v>
      </c>
      <c r="F251" s="279">
        <f>IF(F$97=0,0,F$97/NFM!F$14*1000)</f>
        <v>0</v>
      </c>
      <c r="G251" s="279">
        <f>IF(G$97=0,0,G$97/NFM!G$14*1000)</f>
        <v>0</v>
      </c>
      <c r="H251" s="279">
        <f>IF(H$97=0,0,H$97/NFM!H$14*1000)</f>
        <v>0</v>
      </c>
      <c r="I251" s="279">
        <f>IF(I$97=0,0,I$97/NFM!I$14*1000)</f>
        <v>0</v>
      </c>
      <c r="J251" s="279">
        <f>IF(J$97=0,0,J$97/NFM!J$14*1000)</f>
        <v>0</v>
      </c>
      <c r="K251" s="279">
        <f>IF(K$97=0,0,K$97/NFM!K$14*1000)</f>
        <v>0</v>
      </c>
      <c r="L251" s="279">
        <f>IF(L$97=0,0,L$97/NFM!L$14*1000)</f>
        <v>0</v>
      </c>
      <c r="M251" s="279">
        <f>IF(M$97=0,0,M$97/NFM!M$14*1000)</f>
        <v>0</v>
      </c>
      <c r="N251" s="279">
        <f>IF(N$97=0,0,N$97/NFM!N$14*1000)</f>
        <v>0</v>
      </c>
      <c r="O251" s="279">
        <f>IF(O$97=0,0,O$97/NFM!O$14*1000)</f>
        <v>0</v>
      </c>
      <c r="P251" s="279">
        <f>IF(P$97=0,0,P$97/NFM!P$14*1000)</f>
        <v>0</v>
      </c>
      <c r="Q251" s="279">
        <f>IF(Q$97=0,0,Q$97/NFM!Q$14*1000)</f>
        <v>0</v>
      </c>
      <c r="R251" s="279">
        <f>IF(R$97=0,0,R$97/NFM!R$14*1000)</f>
        <v>0</v>
      </c>
      <c r="S251" s="279">
        <f>IF(S$97=0,0,S$97/NFM!S$14*1000)</f>
        <v>0</v>
      </c>
      <c r="T251" s="279">
        <f>IF(T$97=0,0,T$97/NFM!T$14*1000)</f>
        <v>0</v>
      </c>
      <c r="U251" s="279">
        <f>IF(U$97=0,0,U$97/NFM!U$14*1000)</f>
        <v>0</v>
      </c>
      <c r="V251" s="279">
        <f>IF(V$97=0,0,V$97/NFM!V$14*1000)</f>
        <v>0</v>
      </c>
      <c r="W251" s="279">
        <f>IF(W$97=0,0,W$97/NFM!W$14*1000)</f>
        <v>0</v>
      </c>
      <c r="DA251" s="82"/>
    </row>
    <row r="252" spans="1:105" ht="12" customHeight="1" x14ac:dyDescent="0.3">
      <c r="A252" s="130"/>
      <c r="B252" s="201"/>
      <c r="C252" s="201"/>
      <c r="D252" s="201"/>
      <c r="E252" s="201"/>
      <c r="F252" s="201"/>
      <c r="G252" s="201"/>
      <c r="H252" s="201"/>
      <c r="I252" s="201"/>
      <c r="J252" s="201"/>
      <c r="K252" s="201"/>
      <c r="L252" s="201"/>
      <c r="M252" s="201"/>
      <c r="N252" s="201"/>
      <c r="O252" s="201"/>
      <c r="P252" s="201"/>
      <c r="Q252" s="201"/>
      <c r="R252" s="201"/>
      <c r="S252" s="201"/>
      <c r="T252" s="201"/>
      <c r="U252" s="201"/>
      <c r="V252" s="201"/>
      <c r="W252" s="201"/>
    </row>
    <row r="253" spans="1:105" ht="12" customHeight="1" x14ac:dyDescent="0.3">
      <c r="A253" s="35" t="s">
        <v>45</v>
      </c>
      <c r="B253" s="274">
        <f t="shared" ref="B253:W253" si="60">SUM(B$254:B$261)</f>
        <v>0</v>
      </c>
      <c r="C253" s="274">
        <f t="shared" si="60"/>
        <v>0</v>
      </c>
      <c r="D253" s="274">
        <f t="shared" si="60"/>
        <v>0</v>
      </c>
      <c r="E253" s="274">
        <f t="shared" si="60"/>
        <v>0</v>
      </c>
      <c r="F253" s="274">
        <f t="shared" si="60"/>
        <v>0</v>
      </c>
      <c r="G253" s="274">
        <f t="shared" si="60"/>
        <v>0</v>
      </c>
      <c r="H253" s="274">
        <f t="shared" si="60"/>
        <v>0</v>
      </c>
      <c r="I253" s="274">
        <f t="shared" si="60"/>
        <v>0</v>
      </c>
      <c r="J253" s="274">
        <f t="shared" si="60"/>
        <v>0</v>
      </c>
      <c r="K253" s="274">
        <f t="shared" si="60"/>
        <v>0</v>
      </c>
      <c r="L253" s="274">
        <f t="shared" si="60"/>
        <v>0</v>
      </c>
      <c r="M253" s="274">
        <f t="shared" si="60"/>
        <v>0</v>
      </c>
      <c r="N253" s="274">
        <f t="shared" si="60"/>
        <v>0</v>
      </c>
      <c r="O253" s="274">
        <f t="shared" si="60"/>
        <v>0</v>
      </c>
      <c r="P253" s="274">
        <f t="shared" si="60"/>
        <v>0</v>
      </c>
      <c r="Q253" s="274">
        <f t="shared" si="60"/>
        <v>0</v>
      </c>
      <c r="R253" s="274">
        <f t="shared" si="60"/>
        <v>0</v>
      </c>
      <c r="S253" s="274">
        <f t="shared" si="60"/>
        <v>0</v>
      </c>
      <c r="T253" s="274">
        <f t="shared" si="60"/>
        <v>0</v>
      </c>
      <c r="U253" s="274">
        <f t="shared" si="60"/>
        <v>0</v>
      </c>
      <c r="V253" s="274">
        <f t="shared" si="60"/>
        <v>0</v>
      </c>
      <c r="W253" s="274">
        <f t="shared" si="60"/>
        <v>0</v>
      </c>
      <c r="DA253" s="111"/>
    </row>
    <row r="254" spans="1:105" ht="12" customHeight="1" x14ac:dyDescent="0.3">
      <c r="A254" s="55" t="s">
        <v>92</v>
      </c>
      <c r="B254" s="275">
        <f>IF(B$116=0,0,B$116/NFM!B$15*1000)</f>
        <v>0</v>
      </c>
      <c r="C254" s="275">
        <f>IF(C$116=0,0,C$116/NFM!C$15*1000)</f>
        <v>0</v>
      </c>
      <c r="D254" s="275">
        <f>IF(D$116=0,0,D$116/NFM!D$15*1000)</f>
        <v>0</v>
      </c>
      <c r="E254" s="275">
        <f>IF(E$116=0,0,E$116/NFM!E$15*1000)</f>
        <v>0</v>
      </c>
      <c r="F254" s="275">
        <f>IF(F$116=0,0,F$116/NFM!F$15*1000)</f>
        <v>0</v>
      </c>
      <c r="G254" s="275">
        <f>IF(G$116=0,0,G$116/NFM!G$15*1000)</f>
        <v>0</v>
      </c>
      <c r="H254" s="275">
        <f>IF(H$116=0,0,H$116/NFM!H$15*1000)</f>
        <v>0</v>
      </c>
      <c r="I254" s="275">
        <f>IF(I$116=0,0,I$116/NFM!I$15*1000)</f>
        <v>0</v>
      </c>
      <c r="J254" s="275">
        <f>IF(J$116=0,0,J$116/NFM!J$15*1000)</f>
        <v>0</v>
      </c>
      <c r="K254" s="275">
        <f>IF(K$116=0,0,K$116/NFM!K$15*1000)</f>
        <v>0</v>
      </c>
      <c r="L254" s="275">
        <f>IF(L$116=0,0,L$116/NFM!L$15*1000)</f>
        <v>0</v>
      </c>
      <c r="M254" s="275">
        <f>IF(M$116=0,0,M$116/NFM!M$15*1000)</f>
        <v>0</v>
      </c>
      <c r="N254" s="275">
        <f>IF(N$116=0,0,N$116/NFM!N$15*1000)</f>
        <v>0</v>
      </c>
      <c r="O254" s="275">
        <f>IF(O$116=0,0,O$116/NFM!O$15*1000)</f>
        <v>0</v>
      </c>
      <c r="P254" s="275">
        <f>IF(P$116=0,0,P$116/NFM!P$15*1000)</f>
        <v>0</v>
      </c>
      <c r="Q254" s="275">
        <f>IF(Q$116=0,0,Q$116/NFM!Q$15*1000)</f>
        <v>0</v>
      </c>
      <c r="R254" s="275">
        <f>IF(R$116=0,0,R$116/NFM!R$15*1000)</f>
        <v>0</v>
      </c>
      <c r="S254" s="275">
        <f>IF(S$116=0,0,S$116/NFM!S$15*1000)</f>
        <v>0</v>
      </c>
      <c r="T254" s="275">
        <f>IF(T$116=0,0,T$116/NFM!T$15*1000)</f>
        <v>0</v>
      </c>
      <c r="U254" s="275">
        <f>IF(U$116=0,0,U$116/NFM!U$15*1000)</f>
        <v>0</v>
      </c>
      <c r="V254" s="275">
        <f>IF(V$116=0,0,V$116/NFM!V$15*1000)</f>
        <v>0</v>
      </c>
      <c r="W254" s="275">
        <f>IF(W$116=0,0,W$116/NFM!W$15*1000)</f>
        <v>0</v>
      </c>
      <c r="DA254" s="76"/>
    </row>
    <row r="255" spans="1:105" ht="12" customHeight="1" x14ac:dyDescent="0.3">
      <c r="A255" s="202" t="s">
        <v>93</v>
      </c>
      <c r="B255" s="276">
        <f>IF(B$117=0,0,B$117/NFM!B$15*1000)</f>
        <v>0</v>
      </c>
      <c r="C255" s="276">
        <f>IF(C$117=0,0,C$117/NFM!C$15*1000)</f>
        <v>0</v>
      </c>
      <c r="D255" s="276">
        <f>IF(D$117=0,0,D$117/NFM!D$15*1000)</f>
        <v>0</v>
      </c>
      <c r="E255" s="276">
        <f>IF(E$117=0,0,E$117/NFM!E$15*1000)</f>
        <v>0</v>
      </c>
      <c r="F255" s="276">
        <f>IF(F$117=0,0,F$117/NFM!F$15*1000)</f>
        <v>0</v>
      </c>
      <c r="G255" s="276">
        <f>IF(G$117=0,0,G$117/NFM!G$15*1000)</f>
        <v>0</v>
      </c>
      <c r="H255" s="276">
        <f>IF(H$117=0,0,H$117/NFM!H$15*1000)</f>
        <v>0</v>
      </c>
      <c r="I255" s="276">
        <f>IF(I$117=0,0,I$117/NFM!I$15*1000)</f>
        <v>0</v>
      </c>
      <c r="J255" s="276">
        <f>IF(J$117=0,0,J$117/NFM!J$15*1000)</f>
        <v>0</v>
      </c>
      <c r="K255" s="276">
        <f>IF(K$117=0,0,K$117/NFM!K$15*1000)</f>
        <v>0</v>
      </c>
      <c r="L255" s="276">
        <f>IF(L$117=0,0,L$117/NFM!L$15*1000)</f>
        <v>0</v>
      </c>
      <c r="M255" s="276">
        <f>IF(M$117=0,0,M$117/NFM!M$15*1000)</f>
        <v>0</v>
      </c>
      <c r="N255" s="276">
        <f>IF(N$117=0,0,N$117/NFM!N$15*1000)</f>
        <v>0</v>
      </c>
      <c r="O255" s="276">
        <f>IF(O$117=0,0,O$117/NFM!O$15*1000)</f>
        <v>0</v>
      </c>
      <c r="P255" s="276">
        <f>IF(P$117=0,0,P$117/NFM!P$15*1000)</f>
        <v>0</v>
      </c>
      <c r="Q255" s="276">
        <f>IF(Q$117=0,0,Q$117/NFM!Q$15*1000)</f>
        <v>0</v>
      </c>
      <c r="R255" s="276">
        <f>IF(R$117=0,0,R$117/NFM!R$15*1000)</f>
        <v>0</v>
      </c>
      <c r="S255" s="276">
        <f>IF(S$117=0,0,S$117/NFM!S$15*1000)</f>
        <v>0</v>
      </c>
      <c r="T255" s="276">
        <f>IF(T$117=0,0,T$117/NFM!T$15*1000)</f>
        <v>0</v>
      </c>
      <c r="U255" s="276">
        <f>IF(U$117=0,0,U$117/NFM!U$15*1000)</f>
        <v>0</v>
      </c>
      <c r="V255" s="276">
        <f>IF(V$117=0,0,V$117/NFM!V$15*1000)</f>
        <v>0</v>
      </c>
      <c r="W255" s="276">
        <f>IF(W$117=0,0,W$117/NFM!W$15*1000)</f>
        <v>0</v>
      </c>
      <c r="DA255" s="77"/>
    </row>
    <row r="256" spans="1:105" ht="12" customHeight="1" x14ac:dyDescent="0.3">
      <c r="A256" s="202" t="s">
        <v>94</v>
      </c>
      <c r="B256" s="276">
        <f>IF(B$118=0,0,B$118/NFM!B$15*1000)</f>
        <v>0</v>
      </c>
      <c r="C256" s="276">
        <f>IF(C$118=0,0,C$118/NFM!C$15*1000)</f>
        <v>0</v>
      </c>
      <c r="D256" s="276">
        <f>IF(D$118=0,0,D$118/NFM!D$15*1000)</f>
        <v>0</v>
      </c>
      <c r="E256" s="276">
        <f>IF(E$118=0,0,E$118/NFM!E$15*1000)</f>
        <v>0</v>
      </c>
      <c r="F256" s="276">
        <f>IF(F$118=0,0,F$118/NFM!F$15*1000)</f>
        <v>0</v>
      </c>
      <c r="G256" s="276">
        <f>IF(G$118=0,0,G$118/NFM!G$15*1000)</f>
        <v>0</v>
      </c>
      <c r="H256" s="276">
        <f>IF(H$118=0,0,H$118/NFM!H$15*1000)</f>
        <v>0</v>
      </c>
      <c r="I256" s="276">
        <f>IF(I$118=0,0,I$118/NFM!I$15*1000)</f>
        <v>0</v>
      </c>
      <c r="J256" s="276">
        <f>IF(J$118=0,0,J$118/NFM!J$15*1000)</f>
        <v>0</v>
      </c>
      <c r="K256" s="276">
        <f>IF(K$118=0,0,K$118/NFM!K$15*1000)</f>
        <v>0</v>
      </c>
      <c r="L256" s="276">
        <f>IF(L$118=0,0,L$118/NFM!L$15*1000)</f>
        <v>0</v>
      </c>
      <c r="M256" s="276">
        <f>IF(M$118=0,0,M$118/NFM!M$15*1000)</f>
        <v>0</v>
      </c>
      <c r="N256" s="276">
        <f>IF(N$118=0,0,N$118/NFM!N$15*1000)</f>
        <v>0</v>
      </c>
      <c r="O256" s="276">
        <f>IF(O$118=0,0,O$118/NFM!O$15*1000)</f>
        <v>0</v>
      </c>
      <c r="P256" s="276">
        <f>IF(P$118=0,0,P$118/NFM!P$15*1000)</f>
        <v>0</v>
      </c>
      <c r="Q256" s="276">
        <f>IF(Q$118=0,0,Q$118/NFM!Q$15*1000)</f>
        <v>0</v>
      </c>
      <c r="R256" s="276">
        <f>IF(R$118=0,0,R$118/NFM!R$15*1000)</f>
        <v>0</v>
      </c>
      <c r="S256" s="276">
        <f>IF(S$118=0,0,S$118/NFM!S$15*1000)</f>
        <v>0</v>
      </c>
      <c r="T256" s="276">
        <f>IF(T$118=0,0,T$118/NFM!T$15*1000)</f>
        <v>0</v>
      </c>
      <c r="U256" s="276">
        <f>IF(U$118=0,0,U$118/NFM!U$15*1000)</f>
        <v>0</v>
      </c>
      <c r="V256" s="276">
        <f>IF(V$118=0,0,V$118/NFM!V$15*1000)</f>
        <v>0</v>
      </c>
      <c r="W256" s="276">
        <f>IF(W$118=0,0,W$118/NFM!W$15*1000)</f>
        <v>0</v>
      </c>
      <c r="DA256" s="77"/>
    </row>
    <row r="257" spans="1:105" ht="12" customHeight="1" x14ac:dyDescent="0.3">
      <c r="A257" s="202" t="s">
        <v>95</v>
      </c>
      <c r="B257" s="276">
        <f>IF(B$119=0,0,B$119/NFM!B$15*1000)</f>
        <v>0</v>
      </c>
      <c r="C257" s="276">
        <f>IF(C$119=0,0,C$119/NFM!C$15*1000)</f>
        <v>0</v>
      </c>
      <c r="D257" s="276">
        <f>IF(D$119=0,0,D$119/NFM!D$15*1000)</f>
        <v>0</v>
      </c>
      <c r="E257" s="276">
        <f>IF(E$119=0,0,E$119/NFM!E$15*1000)</f>
        <v>0</v>
      </c>
      <c r="F257" s="276">
        <f>IF(F$119=0,0,F$119/NFM!F$15*1000)</f>
        <v>0</v>
      </c>
      <c r="G257" s="276">
        <f>IF(G$119=0,0,G$119/NFM!G$15*1000)</f>
        <v>0</v>
      </c>
      <c r="H257" s="276">
        <f>IF(H$119=0,0,H$119/NFM!H$15*1000)</f>
        <v>0</v>
      </c>
      <c r="I257" s="276">
        <f>IF(I$119=0,0,I$119/NFM!I$15*1000)</f>
        <v>0</v>
      </c>
      <c r="J257" s="276">
        <f>IF(J$119=0,0,J$119/NFM!J$15*1000)</f>
        <v>0</v>
      </c>
      <c r="K257" s="276">
        <f>IF(K$119=0,0,K$119/NFM!K$15*1000)</f>
        <v>0</v>
      </c>
      <c r="L257" s="276">
        <f>IF(L$119=0,0,L$119/NFM!L$15*1000)</f>
        <v>0</v>
      </c>
      <c r="M257" s="276">
        <f>IF(M$119=0,0,M$119/NFM!M$15*1000)</f>
        <v>0</v>
      </c>
      <c r="N257" s="276">
        <f>IF(N$119=0,0,N$119/NFM!N$15*1000)</f>
        <v>0</v>
      </c>
      <c r="O257" s="276">
        <f>IF(O$119=0,0,O$119/NFM!O$15*1000)</f>
        <v>0</v>
      </c>
      <c r="P257" s="276">
        <f>IF(P$119=0,0,P$119/NFM!P$15*1000)</f>
        <v>0</v>
      </c>
      <c r="Q257" s="276">
        <f>IF(Q$119=0,0,Q$119/NFM!Q$15*1000)</f>
        <v>0</v>
      </c>
      <c r="R257" s="276">
        <f>IF(R$119=0,0,R$119/NFM!R$15*1000)</f>
        <v>0</v>
      </c>
      <c r="S257" s="276">
        <f>IF(S$119=0,0,S$119/NFM!S$15*1000)</f>
        <v>0</v>
      </c>
      <c r="T257" s="276">
        <f>IF(T$119=0,0,T$119/NFM!T$15*1000)</f>
        <v>0</v>
      </c>
      <c r="U257" s="276">
        <f>IF(U$119=0,0,U$119/NFM!U$15*1000)</f>
        <v>0</v>
      </c>
      <c r="V257" s="276">
        <f>IF(V$119=0,0,V$119/NFM!V$15*1000)</f>
        <v>0</v>
      </c>
      <c r="W257" s="276">
        <f>IF(W$119=0,0,W$119/NFM!W$15*1000)</f>
        <v>0</v>
      </c>
      <c r="DA257" s="77"/>
    </row>
    <row r="258" spans="1:105" ht="12" customHeight="1" x14ac:dyDescent="0.3">
      <c r="A258" s="56" t="s">
        <v>96</v>
      </c>
      <c r="B258" s="277">
        <f>IF(B$120=0,0,B$120/NFM!B$15*1000)</f>
        <v>0</v>
      </c>
      <c r="C258" s="277">
        <f>IF(C$120=0,0,C$120/NFM!C$15*1000)</f>
        <v>0</v>
      </c>
      <c r="D258" s="277">
        <f>IF(D$120=0,0,D$120/NFM!D$15*1000)</f>
        <v>0</v>
      </c>
      <c r="E258" s="277">
        <f>IF(E$120=0,0,E$120/NFM!E$15*1000)</f>
        <v>0</v>
      </c>
      <c r="F258" s="277">
        <f>IF(F$120=0,0,F$120/NFM!F$15*1000)</f>
        <v>0</v>
      </c>
      <c r="G258" s="277">
        <f>IF(G$120=0,0,G$120/NFM!G$15*1000)</f>
        <v>0</v>
      </c>
      <c r="H258" s="277">
        <f>IF(H$120=0,0,H$120/NFM!H$15*1000)</f>
        <v>0</v>
      </c>
      <c r="I258" s="277">
        <f>IF(I$120=0,0,I$120/NFM!I$15*1000)</f>
        <v>0</v>
      </c>
      <c r="J258" s="277">
        <f>IF(J$120=0,0,J$120/NFM!J$15*1000)</f>
        <v>0</v>
      </c>
      <c r="K258" s="277">
        <f>IF(K$120=0,0,K$120/NFM!K$15*1000)</f>
        <v>0</v>
      </c>
      <c r="L258" s="277">
        <f>IF(L$120=0,0,L$120/NFM!L$15*1000)</f>
        <v>0</v>
      </c>
      <c r="M258" s="277">
        <f>IF(M$120=0,0,M$120/NFM!M$15*1000)</f>
        <v>0</v>
      </c>
      <c r="N258" s="277">
        <f>IF(N$120=0,0,N$120/NFM!N$15*1000)</f>
        <v>0</v>
      </c>
      <c r="O258" s="277">
        <f>IF(O$120=0,0,O$120/NFM!O$15*1000)</f>
        <v>0</v>
      </c>
      <c r="P258" s="277">
        <f>IF(P$120=0,0,P$120/NFM!P$15*1000)</f>
        <v>0</v>
      </c>
      <c r="Q258" s="277">
        <f>IF(Q$120=0,0,Q$120/NFM!Q$15*1000)</f>
        <v>0</v>
      </c>
      <c r="R258" s="277">
        <f>IF(R$120=0,0,R$120/NFM!R$15*1000)</f>
        <v>0</v>
      </c>
      <c r="S258" s="277">
        <f>IF(S$120=0,0,S$120/NFM!S$15*1000)</f>
        <v>0</v>
      </c>
      <c r="T258" s="277">
        <f>IF(T$120=0,0,T$120/NFM!T$15*1000)</f>
        <v>0</v>
      </c>
      <c r="U258" s="277">
        <f>IF(U$120=0,0,U$120/NFM!U$15*1000)</f>
        <v>0</v>
      </c>
      <c r="V258" s="277">
        <f>IF(V$120=0,0,V$120/NFM!V$15*1000)</f>
        <v>0</v>
      </c>
      <c r="W258" s="277">
        <f>IF(W$120=0,0,W$120/NFM!W$15*1000)</f>
        <v>0</v>
      </c>
      <c r="DA258" s="78"/>
    </row>
    <row r="259" spans="1:105" ht="12" customHeight="1" x14ac:dyDescent="0.3">
      <c r="A259" s="203" t="s">
        <v>604</v>
      </c>
      <c r="B259" s="278">
        <f>IF(B$126=0,0,B$126/NFM!B$15*1000)</f>
        <v>0</v>
      </c>
      <c r="C259" s="278">
        <f>IF(C$126=0,0,C$126/NFM!C$15*1000)</f>
        <v>0</v>
      </c>
      <c r="D259" s="278">
        <f>IF(D$126=0,0,D$126/NFM!D$15*1000)</f>
        <v>0</v>
      </c>
      <c r="E259" s="278">
        <f>IF(E$126=0,0,E$126/NFM!E$15*1000)</f>
        <v>0</v>
      </c>
      <c r="F259" s="278">
        <f>IF(F$126=0,0,F$126/NFM!F$15*1000)</f>
        <v>0</v>
      </c>
      <c r="G259" s="278">
        <f>IF(G$126=0,0,G$126/NFM!G$15*1000)</f>
        <v>0</v>
      </c>
      <c r="H259" s="278">
        <f>IF(H$126=0,0,H$126/NFM!H$15*1000)</f>
        <v>0</v>
      </c>
      <c r="I259" s="278">
        <f>IF(I$126=0,0,I$126/NFM!I$15*1000)</f>
        <v>0</v>
      </c>
      <c r="J259" s="278">
        <f>IF(J$126=0,0,J$126/NFM!J$15*1000)</f>
        <v>0</v>
      </c>
      <c r="K259" s="278">
        <f>IF(K$126=0,0,K$126/NFM!K$15*1000)</f>
        <v>0</v>
      </c>
      <c r="L259" s="278">
        <f>IF(L$126=0,0,L$126/NFM!L$15*1000)</f>
        <v>0</v>
      </c>
      <c r="M259" s="278">
        <f>IF(M$126=0,0,M$126/NFM!M$15*1000)</f>
        <v>0</v>
      </c>
      <c r="N259" s="278">
        <f>IF(N$126=0,0,N$126/NFM!N$15*1000)</f>
        <v>0</v>
      </c>
      <c r="O259" s="278">
        <f>IF(O$126=0,0,O$126/NFM!O$15*1000)</f>
        <v>0</v>
      </c>
      <c r="P259" s="278">
        <f>IF(P$126=0,0,P$126/NFM!P$15*1000)</f>
        <v>0</v>
      </c>
      <c r="Q259" s="278">
        <f>IF(Q$126=0,0,Q$126/NFM!Q$15*1000)</f>
        <v>0</v>
      </c>
      <c r="R259" s="278">
        <f>IF(R$126=0,0,R$126/NFM!R$15*1000)</f>
        <v>0</v>
      </c>
      <c r="S259" s="278">
        <f>IF(S$126=0,0,S$126/NFM!S$15*1000)</f>
        <v>0</v>
      </c>
      <c r="T259" s="278">
        <f>IF(T$126=0,0,T$126/NFM!T$15*1000)</f>
        <v>0</v>
      </c>
      <c r="U259" s="278">
        <f>IF(U$126=0,0,U$126/NFM!U$15*1000)</f>
        <v>0</v>
      </c>
      <c r="V259" s="278">
        <f>IF(V$126=0,0,V$126/NFM!V$15*1000)</f>
        <v>0</v>
      </c>
      <c r="W259" s="278">
        <f>IF(W$126=0,0,W$126/NFM!W$15*1000)</f>
        <v>0</v>
      </c>
      <c r="DA259" s="79"/>
    </row>
    <row r="260" spans="1:105" ht="12" customHeight="1" x14ac:dyDescent="0.3">
      <c r="A260" s="203" t="s">
        <v>615</v>
      </c>
      <c r="B260" s="278">
        <f>IF(B$134=0,0,B$134/NFM!B$15*1000)</f>
        <v>0</v>
      </c>
      <c r="C260" s="278">
        <f>IF(C$134=0,0,C$134/NFM!C$15*1000)</f>
        <v>0</v>
      </c>
      <c r="D260" s="278">
        <f>IF(D$134=0,0,D$134/NFM!D$15*1000)</f>
        <v>0</v>
      </c>
      <c r="E260" s="278">
        <f>IF(E$134=0,0,E$134/NFM!E$15*1000)</f>
        <v>0</v>
      </c>
      <c r="F260" s="278">
        <f>IF(F$134=0,0,F$134/NFM!F$15*1000)</f>
        <v>0</v>
      </c>
      <c r="G260" s="278">
        <f>IF(G$134=0,0,G$134/NFM!G$15*1000)</f>
        <v>0</v>
      </c>
      <c r="H260" s="278">
        <f>IF(H$134=0,0,H$134/NFM!H$15*1000)</f>
        <v>0</v>
      </c>
      <c r="I260" s="278">
        <f>IF(I$134=0,0,I$134/NFM!I$15*1000)</f>
        <v>0</v>
      </c>
      <c r="J260" s="278">
        <f>IF(J$134=0,0,J$134/NFM!J$15*1000)</f>
        <v>0</v>
      </c>
      <c r="K260" s="278">
        <f>IF(K$134=0,0,K$134/NFM!K$15*1000)</f>
        <v>0</v>
      </c>
      <c r="L260" s="278">
        <f>IF(L$134=0,0,L$134/NFM!L$15*1000)</f>
        <v>0</v>
      </c>
      <c r="M260" s="278">
        <f>IF(M$134=0,0,M$134/NFM!M$15*1000)</f>
        <v>0</v>
      </c>
      <c r="N260" s="278">
        <f>IF(N$134=0,0,N$134/NFM!N$15*1000)</f>
        <v>0</v>
      </c>
      <c r="O260" s="278">
        <f>IF(O$134=0,0,O$134/NFM!O$15*1000)</f>
        <v>0</v>
      </c>
      <c r="P260" s="278">
        <f>IF(P$134=0,0,P$134/NFM!P$15*1000)</f>
        <v>0</v>
      </c>
      <c r="Q260" s="278">
        <f>IF(Q$134=0,0,Q$134/NFM!Q$15*1000)</f>
        <v>0</v>
      </c>
      <c r="R260" s="278">
        <f>IF(R$134=0,0,R$134/NFM!R$15*1000)</f>
        <v>0</v>
      </c>
      <c r="S260" s="278">
        <f>IF(S$134=0,0,S$134/NFM!S$15*1000)</f>
        <v>0</v>
      </c>
      <c r="T260" s="278">
        <f>IF(T$134=0,0,T$134/NFM!T$15*1000)</f>
        <v>0</v>
      </c>
      <c r="U260" s="278">
        <f>IF(U$134=0,0,U$134/NFM!U$15*1000)</f>
        <v>0</v>
      </c>
      <c r="V260" s="278">
        <f>IF(V$134=0,0,V$134/NFM!V$15*1000)</f>
        <v>0</v>
      </c>
      <c r="W260" s="278">
        <f>IF(W$134=0,0,W$134/NFM!W$15*1000)</f>
        <v>0</v>
      </c>
      <c r="DA260" s="79"/>
    </row>
    <row r="261" spans="1:105" ht="12" customHeight="1" x14ac:dyDescent="0.3">
      <c r="A261" s="41" t="s">
        <v>625</v>
      </c>
      <c r="B261" s="279">
        <f>IF(B$141=0,0,B$141/NFM!B$15*1000)</f>
        <v>0</v>
      </c>
      <c r="C261" s="279">
        <f>IF(C$141=0,0,C$141/NFM!C$15*1000)</f>
        <v>0</v>
      </c>
      <c r="D261" s="279">
        <f>IF(D$141=0,0,D$141/NFM!D$15*1000)</f>
        <v>0</v>
      </c>
      <c r="E261" s="279">
        <f>IF(E$141=0,0,E$141/NFM!E$15*1000)</f>
        <v>0</v>
      </c>
      <c r="F261" s="279">
        <f>IF(F$141=0,0,F$141/NFM!F$15*1000)</f>
        <v>0</v>
      </c>
      <c r="G261" s="279">
        <f>IF(G$141=0,0,G$141/NFM!G$15*1000)</f>
        <v>0</v>
      </c>
      <c r="H261" s="279">
        <f>IF(H$141=0,0,H$141/NFM!H$15*1000)</f>
        <v>0</v>
      </c>
      <c r="I261" s="279">
        <f>IF(I$141=0,0,I$141/NFM!I$15*1000)</f>
        <v>0</v>
      </c>
      <c r="J261" s="279">
        <f>IF(J$141=0,0,J$141/NFM!J$15*1000)</f>
        <v>0</v>
      </c>
      <c r="K261" s="279">
        <f>IF(K$141=0,0,K$141/NFM!K$15*1000)</f>
        <v>0</v>
      </c>
      <c r="L261" s="279">
        <f>IF(L$141=0,0,L$141/NFM!L$15*1000)</f>
        <v>0</v>
      </c>
      <c r="M261" s="279">
        <f>IF(M$141=0,0,M$141/NFM!M$15*1000)</f>
        <v>0</v>
      </c>
      <c r="N261" s="279">
        <f>IF(N$141=0,0,N$141/NFM!N$15*1000)</f>
        <v>0</v>
      </c>
      <c r="O261" s="279">
        <f>IF(O$141=0,0,O$141/NFM!O$15*1000)</f>
        <v>0</v>
      </c>
      <c r="P261" s="279">
        <f>IF(P$141=0,0,P$141/NFM!P$15*1000)</f>
        <v>0</v>
      </c>
      <c r="Q261" s="279">
        <f>IF(Q$141=0,0,Q$141/NFM!Q$15*1000)</f>
        <v>0</v>
      </c>
      <c r="R261" s="279">
        <f>IF(R$141=0,0,R$141/NFM!R$15*1000)</f>
        <v>0</v>
      </c>
      <c r="S261" s="279">
        <f>IF(S$141=0,0,S$141/NFM!S$15*1000)</f>
        <v>0</v>
      </c>
      <c r="T261" s="279">
        <f>IF(T$141=0,0,T$141/NFM!T$15*1000)</f>
        <v>0</v>
      </c>
      <c r="U261" s="279">
        <f>IF(U$141=0,0,U$141/NFM!U$15*1000)</f>
        <v>0</v>
      </c>
      <c r="V261" s="279">
        <f>IF(V$141=0,0,V$141/NFM!V$15*1000)</f>
        <v>0</v>
      </c>
      <c r="W261" s="279">
        <f>IF(W$141=0,0,W$141/NFM!W$15*1000)</f>
        <v>0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7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Non-ferrous metals / useful energy demand"</f>
        <v>DK: Non-ferrous metals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58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</row>
    <row r="3" spans="1:105" ht="15" customHeight="1" x14ac:dyDescent="0.3">
      <c r="A3" s="32" t="s">
        <v>255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3">
      <c r="A4" s="58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</row>
    <row r="5" spans="1:105" ht="15" customHeight="1" x14ac:dyDescent="0.3">
      <c r="A5" s="34" t="s">
        <v>43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645</v>
      </c>
    </row>
    <row r="6" spans="1:105" ht="12" customHeight="1" x14ac:dyDescent="0.3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646</v>
      </c>
    </row>
    <row r="7" spans="1:105" ht="12" customHeight="1" x14ac:dyDescent="0.3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647</v>
      </c>
    </row>
    <row r="8" spans="1:105" ht="12" customHeight="1" x14ac:dyDescent="0.3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648</v>
      </c>
    </row>
    <row r="9" spans="1:105" ht="12" customHeight="1" x14ac:dyDescent="0.3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649</v>
      </c>
    </row>
    <row r="10" spans="1:105" ht="12" customHeight="1" x14ac:dyDescent="0.3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650</v>
      </c>
    </row>
    <row r="11" spans="1:105" ht="12" customHeight="1" x14ac:dyDescent="0.3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651</v>
      </c>
    </row>
    <row r="12" spans="1:105" ht="12" customHeight="1" x14ac:dyDescent="0.3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652</v>
      </c>
    </row>
    <row r="13" spans="1:105" ht="12" customHeight="1" x14ac:dyDescent="0.3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653</v>
      </c>
    </row>
    <row r="14" spans="1:105" ht="12" customHeight="1" x14ac:dyDescent="0.3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654</v>
      </c>
    </row>
    <row r="15" spans="1:105" ht="12" customHeight="1" x14ac:dyDescent="0.3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655</v>
      </c>
    </row>
    <row r="16" spans="1:105" ht="12" customHeight="1" x14ac:dyDescent="0.3">
      <c r="A16" s="57" t="s">
        <v>487</v>
      </c>
      <c r="B16" s="296">
        <v>0</v>
      </c>
      <c r="C16" s="296">
        <v>0</v>
      </c>
      <c r="D16" s="296">
        <v>0</v>
      </c>
      <c r="E16" s="296">
        <v>0</v>
      </c>
      <c r="F16" s="296">
        <v>0</v>
      </c>
      <c r="G16" s="296">
        <v>0</v>
      </c>
      <c r="H16" s="296">
        <v>0</v>
      </c>
      <c r="I16" s="296">
        <v>0</v>
      </c>
      <c r="J16" s="296">
        <v>0</v>
      </c>
      <c r="K16" s="296">
        <v>0</v>
      </c>
      <c r="L16" s="296">
        <v>0</v>
      </c>
      <c r="M16" s="296">
        <v>0</v>
      </c>
      <c r="N16" s="296">
        <v>0</v>
      </c>
      <c r="O16" s="296">
        <v>0</v>
      </c>
      <c r="P16" s="296">
        <v>0</v>
      </c>
      <c r="Q16" s="296">
        <v>0</v>
      </c>
      <c r="R16" s="296">
        <v>0</v>
      </c>
      <c r="S16" s="296">
        <v>0</v>
      </c>
      <c r="T16" s="296">
        <v>0</v>
      </c>
      <c r="U16" s="296">
        <v>0</v>
      </c>
      <c r="V16" s="296">
        <v>0</v>
      </c>
      <c r="W16" s="296">
        <v>0</v>
      </c>
      <c r="DA16" s="70" t="s">
        <v>656</v>
      </c>
    </row>
    <row r="17" spans="1:105" ht="12" customHeight="1" x14ac:dyDescent="0.3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657</v>
      </c>
    </row>
    <row r="18" spans="1:105" ht="12" customHeight="1" x14ac:dyDescent="0.3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658</v>
      </c>
    </row>
    <row r="19" spans="1:105" ht="12" customHeight="1" x14ac:dyDescent="0.3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659</v>
      </c>
    </row>
    <row r="20" spans="1:105" ht="12" customHeight="1" x14ac:dyDescent="0.3">
      <c r="A20" s="46" t="s">
        <v>160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660</v>
      </c>
    </row>
    <row r="21" spans="1:105" ht="12" customHeight="1" x14ac:dyDescent="0.3">
      <c r="A21" s="46" t="s">
        <v>70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661</v>
      </c>
    </row>
    <row r="22" spans="1:105" ht="12" customHeight="1" x14ac:dyDescent="0.3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662</v>
      </c>
    </row>
    <row r="23" spans="1:105" ht="12" customHeight="1" x14ac:dyDescent="0.3">
      <c r="A23" s="46" t="s">
        <v>162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 t="s">
        <v>663</v>
      </c>
    </row>
    <row r="24" spans="1:105" ht="12" customHeight="1" x14ac:dyDescent="0.3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664</v>
      </c>
    </row>
    <row r="25" spans="1:105" ht="12" customHeight="1" x14ac:dyDescent="0.3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665</v>
      </c>
    </row>
    <row r="26" spans="1:105" ht="12" customHeight="1" x14ac:dyDescent="0.3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666</v>
      </c>
    </row>
    <row r="27" spans="1:105" ht="12" customHeight="1" x14ac:dyDescent="0.3">
      <c r="A27" s="57" t="s">
        <v>499</v>
      </c>
      <c r="B27" s="263">
        <v>0</v>
      </c>
      <c r="C27" s="263">
        <v>0</v>
      </c>
      <c r="D27" s="263">
        <v>0</v>
      </c>
      <c r="E27" s="263">
        <v>0</v>
      </c>
      <c r="F27" s="263">
        <v>0</v>
      </c>
      <c r="G27" s="263">
        <v>0</v>
      </c>
      <c r="H27" s="263">
        <v>0</v>
      </c>
      <c r="I27" s="263">
        <v>0</v>
      </c>
      <c r="J27" s="263">
        <v>0</v>
      </c>
      <c r="K27" s="263">
        <v>0</v>
      </c>
      <c r="L27" s="263">
        <v>0</v>
      </c>
      <c r="M27" s="263">
        <v>0</v>
      </c>
      <c r="N27" s="263">
        <v>0</v>
      </c>
      <c r="O27" s="263">
        <v>0</v>
      </c>
      <c r="P27" s="263">
        <v>0</v>
      </c>
      <c r="Q27" s="263">
        <v>0</v>
      </c>
      <c r="R27" s="263">
        <v>0</v>
      </c>
      <c r="S27" s="263">
        <v>0</v>
      </c>
      <c r="T27" s="263">
        <v>0</v>
      </c>
      <c r="U27" s="263">
        <v>0</v>
      </c>
      <c r="V27" s="263">
        <v>0</v>
      </c>
      <c r="W27" s="263">
        <v>0</v>
      </c>
      <c r="DA27" s="70" t="s">
        <v>667</v>
      </c>
    </row>
    <row r="28" spans="1:105" ht="12" customHeight="1" x14ac:dyDescent="0.3">
      <c r="A28" s="18" t="s">
        <v>33</v>
      </c>
      <c r="B28" s="297">
        <v>0</v>
      </c>
      <c r="C28" s="297">
        <v>0</v>
      </c>
      <c r="D28" s="297">
        <v>0</v>
      </c>
      <c r="E28" s="297">
        <v>0</v>
      </c>
      <c r="F28" s="297">
        <v>0</v>
      </c>
      <c r="G28" s="297">
        <v>0</v>
      </c>
      <c r="H28" s="297">
        <v>0</v>
      </c>
      <c r="I28" s="297">
        <v>0</v>
      </c>
      <c r="J28" s="297">
        <v>0</v>
      </c>
      <c r="K28" s="297">
        <v>0</v>
      </c>
      <c r="L28" s="297">
        <v>0</v>
      </c>
      <c r="M28" s="297">
        <v>0</v>
      </c>
      <c r="N28" s="297">
        <v>0</v>
      </c>
      <c r="O28" s="297">
        <v>0</v>
      </c>
      <c r="P28" s="297">
        <v>0</v>
      </c>
      <c r="Q28" s="297">
        <v>0</v>
      </c>
      <c r="R28" s="297">
        <v>0</v>
      </c>
      <c r="S28" s="297">
        <v>0</v>
      </c>
      <c r="T28" s="297">
        <v>0</v>
      </c>
      <c r="U28" s="297">
        <v>0</v>
      </c>
      <c r="V28" s="297">
        <v>0</v>
      </c>
      <c r="W28" s="297">
        <v>0</v>
      </c>
      <c r="DA28" s="122" t="s">
        <v>668</v>
      </c>
    </row>
    <row r="29" spans="1:105" ht="12" customHeight="1" x14ac:dyDescent="0.3">
      <c r="A29" s="18" t="s">
        <v>160</v>
      </c>
      <c r="B29" s="297">
        <v>0</v>
      </c>
      <c r="C29" s="297">
        <v>0</v>
      </c>
      <c r="D29" s="297">
        <v>0</v>
      </c>
      <c r="E29" s="297">
        <v>0</v>
      </c>
      <c r="F29" s="297">
        <v>0</v>
      </c>
      <c r="G29" s="297">
        <v>0</v>
      </c>
      <c r="H29" s="297">
        <v>0</v>
      </c>
      <c r="I29" s="297">
        <v>0</v>
      </c>
      <c r="J29" s="297">
        <v>0</v>
      </c>
      <c r="K29" s="297">
        <v>0</v>
      </c>
      <c r="L29" s="297">
        <v>0</v>
      </c>
      <c r="M29" s="297">
        <v>0</v>
      </c>
      <c r="N29" s="297">
        <v>0</v>
      </c>
      <c r="O29" s="297">
        <v>0</v>
      </c>
      <c r="P29" s="297">
        <v>0</v>
      </c>
      <c r="Q29" s="297">
        <v>0</v>
      </c>
      <c r="R29" s="297">
        <v>0</v>
      </c>
      <c r="S29" s="297">
        <v>0</v>
      </c>
      <c r="T29" s="297">
        <v>0</v>
      </c>
      <c r="U29" s="297">
        <v>0</v>
      </c>
      <c r="V29" s="297">
        <v>0</v>
      </c>
      <c r="W29" s="297">
        <v>0</v>
      </c>
      <c r="DA29" s="122" t="s">
        <v>669</v>
      </c>
    </row>
    <row r="30" spans="1:105" ht="12" customHeight="1" x14ac:dyDescent="0.3">
      <c r="A30" s="18" t="s">
        <v>70</v>
      </c>
      <c r="B30" s="297">
        <v>0</v>
      </c>
      <c r="C30" s="297">
        <v>0</v>
      </c>
      <c r="D30" s="297">
        <v>0</v>
      </c>
      <c r="E30" s="297">
        <v>0</v>
      </c>
      <c r="F30" s="297">
        <v>0</v>
      </c>
      <c r="G30" s="297">
        <v>0</v>
      </c>
      <c r="H30" s="297">
        <v>0</v>
      </c>
      <c r="I30" s="297">
        <v>0</v>
      </c>
      <c r="J30" s="297">
        <v>0</v>
      </c>
      <c r="K30" s="297">
        <v>0</v>
      </c>
      <c r="L30" s="297">
        <v>0</v>
      </c>
      <c r="M30" s="297">
        <v>0</v>
      </c>
      <c r="N30" s="297">
        <v>0</v>
      </c>
      <c r="O30" s="297">
        <v>0</v>
      </c>
      <c r="P30" s="297">
        <v>0</v>
      </c>
      <c r="Q30" s="297">
        <v>0</v>
      </c>
      <c r="R30" s="297">
        <v>0</v>
      </c>
      <c r="S30" s="297">
        <v>0</v>
      </c>
      <c r="T30" s="297">
        <v>0</v>
      </c>
      <c r="U30" s="297">
        <v>0</v>
      </c>
      <c r="V30" s="297">
        <v>0</v>
      </c>
      <c r="W30" s="297">
        <v>0</v>
      </c>
      <c r="DA30" s="122" t="s">
        <v>670</v>
      </c>
    </row>
    <row r="31" spans="1:105" ht="12" customHeight="1" x14ac:dyDescent="0.3">
      <c r="A31" s="18" t="s">
        <v>162</v>
      </c>
      <c r="B31" s="297">
        <v>0</v>
      </c>
      <c r="C31" s="297">
        <v>0</v>
      </c>
      <c r="D31" s="297">
        <v>0</v>
      </c>
      <c r="E31" s="297">
        <v>0</v>
      </c>
      <c r="F31" s="297">
        <v>0</v>
      </c>
      <c r="G31" s="297">
        <v>0</v>
      </c>
      <c r="H31" s="297">
        <v>0</v>
      </c>
      <c r="I31" s="297">
        <v>0</v>
      </c>
      <c r="J31" s="297">
        <v>0</v>
      </c>
      <c r="K31" s="297">
        <v>0</v>
      </c>
      <c r="L31" s="297">
        <v>0</v>
      </c>
      <c r="M31" s="297">
        <v>0</v>
      </c>
      <c r="N31" s="297">
        <v>0</v>
      </c>
      <c r="O31" s="297">
        <v>0</v>
      </c>
      <c r="P31" s="297">
        <v>0</v>
      </c>
      <c r="Q31" s="297">
        <v>0</v>
      </c>
      <c r="R31" s="297">
        <v>0</v>
      </c>
      <c r="S31" s="297">
        <v>0</v>
      </c>
      <c r="T31" s="297">
        <v>0</v>
      </c>
      <c r="U31" s="297">
        <v>0</v>
      </c>
      <c r="V31" s="297">
        <v>0</v>
      </c>
      <c r="W31" s="297">
        <v>0</v>
      </c>
      <c r="DA31" s="122" t="s">
        <v>671</v>
      </c>
    </row>
    <row r="32" spans="1:105" ht="12" customHeight="1" x14ac:dyDescent="0.3">
      <c r="A32" s="47" t="s">
        <v>38</v>
      </c>
      <c r="B32" s="298">
        <v>0</v>
      </c>
      <c r="C32" s="298">
        <v>0</v>
      </c>
      <c r="D32" s="298">
        <v>0</v>
      </c>
      <c r="E32" s="298">
        <v>0</v>
      </c>
      <c r="F32" s="298">
        <v>0</v>
      </c>
      <c r="G32" s="298">
        <v>0</v>
      </c>
      <c r="H32" s="298">
        <v>0</v>
      </c>
      <c r="I32" s="298">
        <v>0</v>
      </c>
      <c r="J32" s="298">
        <v>0</v>
      </c>
      <c r="K32" s="298">
        <v>0</v>
      </c>
      <c r="L32" s="298">
        <v>0</v>
      </c>
      <c r="M32" s="298">
        <v>0</v>
      </c>
      <c r="N32" s="298">
        <v>0</v>
      </c>
      <c r="O32" s="298">
        <v>0</v>
      </c>
      <c r="P32" s="298">
        <v>0</v>
      </c>
      <c r="Q32" s="298">
        <v>0</v>
      </c>
      <c r="R32" s="298">
        <v>0</v>
      </c>
      <c r="S32" s="298">
        <v>0</v>
      </c>
      <c r="T32" s="298">
        <v>0</v>
      </c>
      <c r="U32" s="298">
        <v>0</v>
      </c>
      <c r="V32" s="298">
        <v>0</v>
      </c>
      <c r="W32" s="298">
        <v>0</v>
      </c>
      <c r="DA32" s="123" t="s">
        <v>672</v>
      </c>
    </row>
    <row r="33" spans="1:105" ht="12" customHeight="1" x14ac:dyDescent="0.3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DA33" s="124"/>
    </row>
    <row r="34" spans="1:105" ht="15" customHeight="1" x14ac:dyDescent="0.3">
      <c r="A34" s="34" t="s">
        <v>44</v>
      </c>
      <c r="B34" s="225">
        <v>0</v>
      </c>
      <c r="C34" s="225">
        <v>0</v>
      </c>
      <c r="D34" s="225">
        <v>0</v>
      </c>
      <c r="E34" s="225">
        <v>0</v>
      </c>
      <c r="F34" s="225">
        <v>0</v>
      </c>
      <c r="G34" s="225">
        <v>0</v>
      </c>
      <c r="H34" s="225">
        <v>0</v>
      </c>
      <c r="I34" s="225">
        <v>0</v>
      </c>
      <c r="J34" s="225">
        <v>0</v>
      </c>
      <c r="K34" s="225">
        <v>0</v>
      </c>
      <c r="L34" s="225">
        <v>0</v>
      </c>
      <c r="M34" s="225">
        <v>0</v>
      </c>
      <c r="N34" s="225">
        <v>0</v>
      </c>
      <c r="O34" s="225">
        <v>0</v>
      </c>
      <c r="P34" s="225">
        <v>0</v>
      </c>
      <c r="Q34" s="225">
        <v>0</v>
      </c>
      <c r="R34" s="225">
        <v>0</v>
      </c>
      <c r="S34" s="225">
        <v>0</v>
      </c>
      <c r="T34" s="225">
        <v>0</v>
      </c>
      <c r="U34" s="225">
        <v>0</v>
      </c>
      <c r="V34" s="225">
        <v>0</v>
      </c>
      <c r="W34" s="225">
        <v>0</v>
      </c>
      <c r="DA34" s="89" t="s">
        <v>673</v>
      </c>
    </row>
    <row r="35" spans="1:105" ht="12" customHeight="1" x14ac:dyDescent="0.3">
      <c r="A35" s="55" t="s">
        <v>92</v>
      </c>
      <c r="B35" s="261">
        <v>0</v>
      </c>
      <c r="C35" s="261">
        <v>0</v>
      </c>
      <c r="D35" s="261">
        <v>0</v>
      </c>
      <c r="E35" s="261">
        <v>0</v>
      </c>
      <c r="F35" s="261">
        <v>0</v>
      </c>
      <c r="G35" s="261">
        <v>0</v>
      </c>
      <c r="H35" s="261">
        <v>0</v>
      </c>
      <c r="I35" s="261">
        <v>0</v>
      </c>
      <c r="J35" s="261">
        <v>0</v>
      </c>
      <c r="K35" s="261">
        <v>0</v>
      </c>
      <c r="L35" s="261">
        <v>0</v>
      </c>
      <c r="M35" s="261">
        <v>0</v>
      </c>
      <c r="N35" s="261">
        <v>0</v>
      </c>
      <c r="O35" s="261">
        <v>0</v>
      </c>
      <c r="P35" s="261">
        <v>0</v>
      </c>
      <c r="Q35" s="261">
        <v>0</v>
      </c>
      <c r="R35" s="261">
        <v>0</v>
      </c>
      <c r="S35" s="261">
        <v>0</v>
      </c>
      <c r="T35" s="261">
        <v>0</v>
      </c>
      <c r="U35" s="261">
        <v>0</v>
      </c>
      <c r="V35" s="261">
        <v>0</v>
      </c>
      <c r="W35" s="261">
        <v>0</v>
      </c>
      <c r="DA35" s="67" t="s">
        <v>674</v>
      </c>
    </row>
    <row r="36" spans="1:105" ht="12" customHeight="1" x14ac:dyDescent="0.3">
      <c r="A36" s="202" t="s">
        <v>93</v>
      </c>
      <c r="B36" s="226">
        <v>0</v>
      </c>
      <c r="C36" s="226">
        <v>0</v>
      </c>
      <c r="D36" s="226">
        <v>0</v>
      </c>
      <c r="E36" s="226">
        <v>0</v>
      </c>
      <c r="F36" s="226">
        <v>0</v>
      </c>
      <c r="G36" s="226">
        <v>0</v>
      </c>
      <c r="H36" s="226">
        <v>0</v>
      </c>
      <c r="I36" s="226">
        <v>0</v>
      </c>
      <c r="J36" s="226">
        <v>0</v>
      </c>
      <c r="K36" s="226">
        <v>0</v>
      </c>
      <c r="L36" s="226">
        <v>0</v>
      </c>
      <c r="M36" s="226">
        <v>0</v>
      </c>
      <c r="N36" s="226">
        <v>0</v>
      </c>
      <c r="O36" s="226">
        <v>0</v>
      </c>
      <c r="P36" s="226">
        <v>0</v>
      </c>
      <c r="Q36" s="226">
        <v>0</v>
      </c>
      <c r="R36" s="226">
        <v>0</v>
      </c>
      <c r="S36" s="226">
        <v>0</v>
      </c>
      <c r="T36" s="226">
        <v>0</v>
      </c>
      <c r="U36" s="226">
        <v>0</v>
      </c>
      <c r="V36" s="226">
        <v>0</v>
      </c>
      <c r="W36" s="226">
        <v>0</v>
      </c>
      <c r="DA36" s="174" t="s">
        <v>675</v>
      </c>
    </row>
    <row r="37" spans="1:105" ht="12" customHeight="1" x14ac:dyDescent="0.3">
      <c r="A37" s="202" t="s">
        <v>94</v>
      </c>
      <c r="B37" s="226">
        <v>0</v>
      </c>
      <c r="C37" s="226">
        <v>0</v>
      </c>
      <c r="D37" s="226">
        <v>0</v>
      </c>
      <c r="E37" s="226">
        <v>0</v>
      </c>
      <c r="F37" s="226">
        <v>0</v>
      </c>
      <c r="G37" s="226">
        <v>0</v>
      </c>
      <c r="H37" s="226">
        <v>0</v>
      </c>
      <c r="I37" s="226">
        <v>0</v>
      </c>
      <c r="J37" s="226">
        <v>0</v>
      </c>
      <c r="K37" s="226">
        <v>0</v>
      </c>
      <c r="L37" s="226">
        <v>0</v>
      </c>
      <c r="M37" s="226">
        <v>0</v>
      </c>
      <c r="N37" s="226">
        <v>0</v>
      </c>
      <c r="O37" s="226">
        <v>0</v>
      </c>
      <c r="P37" s="226">
        <v>0</v>
      </c>
      <c r="Q37" s="226">
        <v>0</v>
      </c>
      <c r="R37" s="226">
        <v>0</v>
      </c>
      <c r="S37" s="226">
        <v>0</v>
      </c>
      <c r="T37" s="226">
        <v>0</v>
      </c>
      <c r="U37" s="226">
        <v>0</v>
      </c>
      <c r="V37" s="226">
        <v>0</v>
      </c>
      <c r="W37" s="226">
        <v>0</v>
      </c>
      <c r="DA37" s="174" t="s">
        <v>676</v>
      </c>
    </row>
    <row r="38" spans="1:105" ht="12" customHeight="1" x14ac:dyDescent="0.3">
      <c r="A38" s="202" t="s">
        <v>95</v>
      </c>
      <c r="B38" s="226">
        <v>0</v>
      </c>
      <c r="C38" s="226">
        <v>0</v>
      </c>
      <c r="D38" s="226">
        <v>0</v>
      </c>
      <c r="E38" s="226">
        <v>0</v>
      </c>
      <c r="F38" s="226">
        <v>0</v>
      </c>
      <c r="G38" s="226">
        <v>0</v>
      </c>
      <c r="H38" s="226">
        <v>0</v>
      </c>
      <c r="I38" s="226">
        <v>0</v>
      </c>
      <c r="J38" s="226">
        <v>0</v>
      </c>
      <c r="K38" s="226">
        <v>0</v>
      </c>
      <c r="L38" s="226">
        <v>0</v>
      </c>
      <c r="M38" s="226">
        <v>0</v>
      </c>
      <c r="N38" s="226">
        <v>0</v>
      </c>
      <c r="O38" s="226">
        <v>0</v>
      </c>
      <c r="P38" s="226">
        <v>0</v>
      </c>
      <c r="Q38" s="226">
        <v>0</v>
      </c>
      <c r="R38" s="226">
        <v>0</v>
      </c>
      <c r="S38" s="226">
        <v>0</v>
      </c>
      <c r="T38" s="226">
        <v>0</v>
      </c>
      <c r="U38" s="226">
        <v>0</v>
      </c>
      <c r="V38" s="226">
        <v>0</v>
      </c>
      <c r="W38" s="226">
        <v>0</v>
      </c>
      <c r="DA38" s="174" t="s">
        <v>677</v>
      </c>
    </row>
    <row r="39" spans="1:105" ht="12" customHeight="1" x14ac:dyDescent="0.3">
      <c r="A39" s="56" t="s">
        <v>96</v>
      </c>
      <c r="B39" s="262">
        <v>0</v>
      </c>
      <c r="C39" s="262">
        <v>0</v>
      </c>
      <c r="D39" s="262">
        <v>0</v>
      </c>
      <c r="E39" s="262">
        <v>0</v>
      </c>
      <c r="F39" s="262">
        <v>0</v>
      </c>
      <c r="G39" s="262">
        <v>0</v>
      </c>
      <c r="H39" s="262">
        <v>0</v>
      </c>
      <c r="I39" s="262">
        <v>0</v>
      </c>
      <c r="J39" s="262">
        <v>0</v>
      </c>
      <c r="K39" s="262">
        <v>0</v>
      </c>
      <c r="L39" s="262">
        <v>0</v>
      </c>
      <c r="M39" s="262">
        <v>0</v>
      </c>
      <c r="N39" s="262">
        <v>0</v>
      </c>
      <c r="O39" s="262">
        <v>0</v>
      </c>
      <c r="P39" s="262">
        <v>0</v>
      </c>
      <c r="Q39" s="262">
        <v>0</v>
      </c>
      <c r="R39" s="262">
        <v>0</v>
      </c>
      <c r="S39" s="262">
        <v>0</v>
      </c>
      <c r="T39" s="262">
        <v>0</v>
      </c>
      <c r="U39" s="262">
        <v>0</v>
      </c>
      <c r="V39" s="262">
        <v>0</v>
      </c>
      <c r="W39" s="262">
        <v>0</v>
      </c>
      <c r="DA39" s="68" t="s">
        <v>678</v>
      </c>
    </row>
    <row r="40" spans="1:105" ht="12" customHeight="1" x14ac:dyDescent="0.3">
      <c r="A40" s="37" t="s">
        <v>160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679</v>
      </c>
    </row>
    <row r="41" spans="1:105" ht="12" customHeight="1" x14ac:dyDescent="0.3">
      <c r="A41" s="37" t="s">
        <v>162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680</v>
      </c>
    </row>
    <row r="42" spans="1:105" ht="12" customHeight="1" x14ac:dyDescent="0.3">
      <c r="A42" s="37" t="s">
        <v>97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0</v>
      </c>
      <c r="V42" s="228">
        <v>0</v>
      </c>
      <c r="W42" s="228">
        <v>0</v>
      </c>
      <c r="DA42" s="69" t="s">
        <v>681</v>
      </c>
    </row>
    <row r="43" spans="1:105" ht="12" customHeight="1" x14ac:dyDescent="0.3">
      <c r="A43" s="37" t="s">
        <v>78</v>
      </c>
      <c r="B43" s="228">
        <v>0</v>
      </c>
      <c r="C43" s="228">
        <v>0</v>
      </c>
      <c r="D43" s="228">
        <v>0</v>
      </c>
      <c r="E43" s="228">
        <v>0</v>
      </c>
      <c r="F43" s="228">
        <v>0</v>
      </c>
      <c r="G43" s="228">
        <v>0</v>
      </c>
      <c r="H43" s="228">
        <v>0</v>
      </c>
      <c r="I43" s="228">
        <v>0</v>
      </c>
      <c r="J43" s="228">
        <v>0</v>
      </c>
      <c r="K43" s="228">
        <v>0</v>
      </c>
      <c r="L43" s="228">
        <v>0</v>
      </c>
      <c r="M43" s="228">
        <v>0</v>
      </c>
      <c r="N43" s="228">
        <v>0</v>
      </c>
      <c r="O43" s="228">
        <v>0</v>
      </c>
      <c r="P43" s="228">
        <v>0</v>
      </c>
      <c r="Q43" s="228">
        <v>0</v>
      </c>
      <c r="R43" s="228">
        <v>0</v>
      </c>
      <c r="S43" s="228">
        <v>0</v>
      </c>
      <c r="T43" s="228">
        <v>0</v>
      </c>
      <c r="U43" s="228">
        <v>0</v>
      </c>
      <c r="V43" s="228">
        <v>0</v>
      </c>
      <c r="W43" s="228">
        <v>0</v>
      </c>
      <c r="DA43" s="69" t="s">
        <v>682</v>
      </c>
    </row>
    <row r="44" spans="1:105" ht="12" customHeight="1" x14ac:dyDescent="0.3">
      <c r="A44" s="37" t="s">
        <v>38</v>
      </c>
      <c r="B44" s="228">
        <v>0</v>
      </c>
      <c r="C44" s="228">
        <v>0</v>
      </c>
      <c r="D44" s="228">
        <v>0</v>
      </c>
      <c r="E44" s="228">
        <v>0</v>
      </c>
      <c r="F44" s="228">
        <v>0</v>
      </c>
      <c r="G44" s="228">
        <v>0</v>
      </c>
      <c r="H44" s="228">
        <v>0</v>
      </c>
      <c r="I44" s="228">
        <v>0</v>
      </c>
      <c r="J44" s="228">
        <v>0</v>
      </c>
      <c r="K44" s="228">
        <v>0</v>
      </c>
      <c r="L44" s="228">
        <v>0</v>
      </c>
      <c r="M44" s="228">
        <v>0</v>
      </c>
      <c r="N44" s="228">
        <v>0</v>
      </c>
      <c r="O44" s="228">
        <v>0</v>
      </c>
      <c r="P44" s="228">
        <v>0</v>
      </c>
      <c r="Q44" s="228">
        <v>0</v>
      </c>
      <c r="R44" s="228">
        <v>0</v>
      </c>
      <c r="S44" s="228">
        <v>0</v>
      </c>
      <c r="T44" s="228">
        <v>0</v>
      </c>
      <c r="U44" s="228">
        <v>0</v>
      </c>
      <c r="V44" s="228">
        <v>0</v>
      </c>
      <c r="W44" s="228">
        <v>0</v>
      </c>
      <c r="DA44" s="69" t="s">
        <v>683</v>
      </c>
    </row>
    <row r="45" spans="1:105" ht="12" customHeight="1" x14ac:dyDescent="0.3">
      <c r="A45" s="57" t="s">
        <v>517</v>
      </c>
      <c r="B45" s="263">
        <v>0</v>
      </c>
      <c r="C45" s="263">
        <v>0</v>
      </c>
      <c r="D45" s="263">
        <v>0</v>
      </c>
      <c r="E45" s="263">
        <v>0</v>
      </c>
      <c r="F45" s="263">
        <v>0</v>
      </c>
      <c r="G45" s="263">
        <v>0</v>
      </c>
      <c r="H45" s="263">
        <v>0</v>
      </c>
      <c r="I45" s="263">
        <v>0</v>
      </c>
      <c r="J45" s="263">
        <v>0</v>
      </c>
      <c r="K45" s="263">
        <v>0</v>
      </c>
      <c r="L45" s="263">
        <v>0</v>
      </c>
      <c r="M45" s="263">
        <v>0</v>
      </c>
      <c r="N45" s="263">
        <v>0</v>
      </c>
      <c r="O45" s="263">
        <v>0</v>
      </c>
      <c r="P45" s="263">
        <v>0</v>
      </c>
      <c r="Q45" s="263">
        <v>0</v>
      </c>
      <c r="R45" s="263">
        <v>0</v>
      </c>
      <c r="S45" s="263">
        <v>0</v>
      </c>
      <c r="T45" s="263">
        <v>0</v>
      </c>
      <c r="U45" s="263">
        <v>0</v>
      </c>
      <c r="V45" s="263">
        <v>0</v>
      </c>
      <c r="W45" s="263">
        <v>0</v>
      </c>
      <c r="DA45" s="70" t="s">
        <v>684</v>
      </c>
    </row>
    <row r="46" spans="1:105" ht="12" customHeight="1" x14ac:dyDescent="0.3">
      <c r="A46" s="57" t="s">
        <v>519</v>
      </c>
      <c r="B46" s="296">
        <v>0</v>
      </c>
      <c r="C46" s="296">
        <v>0</v>
      </c>
      <c r="D46" s="296">
        <v>0</v>
      </c>
      <c r="E46" s="296">
        <v>0</v>
      </c>
      <c r="F46" s="296">
        <v>0</v>
      </c>
      <c r="G46" s="296">
        <v>0</v>
      </c>
      <c r="H46" s="296">
        <v>0</v>
      </c>
      <c r="I46" s="296">
        <v>0</v>
      </c>
      <c r="J46" s="296">
        <v>0</v>
      </c>
      <c r="K46" s="296">
        <v>0</v>
      </c>
      <c r="L46" s="296">
        <v>0</v>
      </c>
      <c r="M46" s="296">
        <v>0</v>
      </c>
      <c r="N46" s="296">
        <v>0</v>
      </c>
      <c r="O46" s="296">
        <v>0</v>
      </c>
      <c r="P46" s="296">
        <v>0</v>
      </c>
      <c r="Q46" s="296">
        <v>0</v>
      </c>
      <c r="R46" s="296">
        <v>0</v>
      </c>
      <c r="S46" s="296">
        <v>0</v>
      </c>
      <c r="T46" s="296">
        <v>0</v>
      </c>
      <c r="U46" s="296">
        <v>0</v>
      </c>
      <c r="V46" s="296">
        <v>0</v>
      </c>
      <c r="W46" s="296">
        <v>0</v>
      </c>
      <c r="DA46" s="70" t="s">
        <v>685</v>
      </c>
    </row>
    <row r="47" spans="1:105" ht="12" customHeight="1" x14ac:dyDescent="0.3">
      <c r="A47" s="60" t="s">
        <v>521</v>
      </c>
      <c r="B47" s="264">
        <v>0</v>
      </c>
      <c r="C47" s="264">
        <v>0</v>
      </c>
      <c r="D47" s="264">
        <v>0</v>
      </c>
      <c r="E47" s="264">
        <v>0</v>
      </c>
      <c r="F47" s="264">
        <v>0</v>
      </c>
      <c r="G47" s="264">
        <v>0</v>
      </c>
      <c r="H47" s="264">
        <v>0</v>
      </c>
      <c r="I47" s="264">
        <v>0</v>
      </c>
      <c r="J47" s="264">
        <v>0</v>
      </c>
      <c r="K47" s="264">
        <v>0</v>
      </c>
      <c r="L47" s="264">
        <v>0</v>
      </c>
      <c r="M47" s="264">
        <v>0</v>
      </c>
      <c r="N47" s="264">
        <v>0</v>
      </c>
      <c r="O47" s="264">
        <v>0</v>
      </c>
      <c r="P47" s="264">
        <v>0</v>
      </c>
      <c r="Q47" s="264">
        <v>0</v>
      </c>
      <c r="R47" s="264">
        <v>0</v>
      </c>
      <c r="S47" s="264">
        <v>0</v>
      </c>
      <c r="T47" s="264">
        <v>0</v>
      </c>
      <c r="U47" s="264">
        <v>0</v>
      </c>
      <c r="V47" s="264">
        <v>0</v>
      </c>
      <c r="W47" s="264">
        <v>0</v>
      </c>
      <c r="DA47" s="72" t="s">
        <v>686</v>
      </c>
    </row>
    <row r="48" spans="1:105" ht="12" customHeight="1" x14ac:dyDescent="0.3">
      <c r="A48" s="59" t="s">
        <v>33</v>
      </c>
      <c r="B48" s="299">
        <v>0</v>
      </c>
      <c r="C48" s="299">
        <v>0</v>
      </c>
      <c r="D48" s="299">
        <v>0</v>
      </c>
      <c r="E48" s="299">
        <v>0</v>
      </c>
      <c r="F48" s="299">
        <v>0</v>
      </c>
      <c r="G48" s="299">
        <v>0</v>
      </c>
      <c r="H48" s="299">
        <v>0</v>
      </c>
      <c r="I48" s="299">
        <v>0</v>
      </c>
      <c r="J48" s="299">
        <v>0</v>
      </c>
      <c r="K48" s="299">
        <v>0</v>
      </c>
      <c r="L48" s="299">
        <v>0</v>
      </c>
      <c r="M48" s="299">
        <v>0</v>
      </c>
      <c r="N48" s="299">
        <v>0</v>
      </c>
      <c r="O48" s="299">
        <v>0</v>
      </c>
      <c r="P48" s="299">
        <v>0</v>
      </c>
      <c r="Q48" s="299">
        <v>0</v>
      </c>
      <c r="R48" s="299">
        <v>0</v>
      </c>
      <c r="S48" s="299">
        <v>0</v>
      </c>
      <c r="T48" s="299">
        <v>0</v>
      </c>
      <c r="U48" s="299">
        <v>0</v>
      </c>
      <c r="V48" s="299">
        <v>0</v>
      </c>
      <c r="W48" s="299">
        <v>0</v>
      </c>
      <c r="DA48" s="71" t="s">
        <v>687</v>
      </c>
    </row>
    <row r="49" spans="1:105" ht="12" customHeight="1" x14ac:dyDescent="0.3">
      <c r="A49" s="59" t="s">
        <v>160</v>
      </c>
      <c r="B49" s="299">
        <v>0</v>
      </c>
      <c r="C49" s="299">
        <v>0</v>
      </c>
      <c r="D49" s="299">
        <v>0</v>
      </c>
      <c r="E49" s="299">
        <v>0</v>
      </c>
      <c r="F49" s="299">
        <v>0</v>
      </c>
      <c r="G49" s="299">
        <v>0</v>
      </c>
      <c r="H49" s="299">
        <v>0</v>
      </c>
      <c r="I49" s="299">
        <v>0</v>
      </c>
      <c r="J49" s="299">
        <v>0</v>
      </c>
      <c r="K49" s="299">
        <v>0</v>
      </c>
      <c r="L49" s="299">
        <v>0</v>
      </c>
      <c r="M49" s="299">
        <v>0</v>
      </c>
      <c r="N49" s="299">
        <v>0</v>
      </c>
      <c r="O49" s="299">
        <v>0</v>
      </c>
      <c r="P49" s="299">
        <v>0</v>
      </c>
      <c r="Q49" s="299">
        <v>0</v>
      </c>
      <c r="R49" s="299">
        <v>0</v>
      </c>
      <c r="S49" s="299">
        <v>0</v>
      </c>
      <c r="T49" s="299">
        <v>0</v>
      </c>
      <c r="U49" s="299">
        <v>0</v>
      </c>
      <c r="V49" s="299">
        <v>0</v>
      </c>
      <c r="W49" s="299">
        <v>0</v>
      </c>
      <c r="DA49" s="71" t="s">
        <v>688</v>
      </c>
    </row>
    <row r="50" spans="1:105" ht="12" customHeight="1" x14ac:dyDescent="0.3">
      <c r="A50" s="59" t="s">
        <v>70</v>
      </c>
      <c r="B50" s="299">
        <v>0</v>
      </c>
      <c r="C50" s="299">
        <v>0</v>
      </c>
      <c r="D50" s="299">
        <v>0</v>
      </c>
      <c r="E50" s="299">
        <v>0</v>
      </c>
      <c r="F50" s="299">
        <v>0</v>
      </c>
      <c r="G50" s="299">
        <v>0</v>
      </c>
      <c r="H50" s="299">
        <v>0</v>
      </c>
      <c r="I50" s="299">
        <v>0</v>
      </c>
      <c r="J50" s="299">
        <v>0</v>
      </c>
      <c r="K50" s="299">
        <v>0</v>
      </c>
      <c r="L50" s="299">
        <v>0</v>
      </c>
      <c r="M50" s="299">
        <v>0</v>
      </c>
      <c r="N50" s="299">
        <v>0</v>
      </c>
      <c r="O50" s="299">
        <v>0</v>
      </c>
      <c r="P50" s="299">
        <v>0</v>
      </c>
      <c r="Q50" s="299">
        <v>0</v>
      </c>
      <c r="R50" s="299">
        <v>0</v>
      </c>
      <c r="S50" s="299">
        <v>0</v>
      </c>
      <c r="T50" s="299">
        <v>0</v>
      </c>
      <c r="U50" s="299">
        <v>0</v>
      </c>
      <c r="V50" s="299">
        <v>0</v>
      </c>
      <c r="W50" s="299">
        <v>0</v>
      </c>
      <c r="DA50" s="71" t="s">
        <v>689</v>
      </c>
    </row>
    <row r="51" spans="1:105" ht="12" customHeight="1" x14ac:dyDescent="0.3">
      <c r="A51" s="59" t="s">
        <v>162</v>
      </c>
      <c r="B51" s="299">
        <v>0</v>
      </c>
      <c r="C51" s="299">
        <v>0</v>
      </c>
      <c r="D51" s="299">
        <v>0</v>
      </c>
      <c r="E51" s="299">
        <v>0</v>
      </c>
      <c r="F51" s="299">
        <v>0</v>
      </c>
      <c r="G51" s="299">
        <v>0</v>
      </c>
      <c r="H51" s="299">
        <v>0</v>
      </c>
      <c r="I51" s="299">
        <v>0</v>
      </c>
      <c r="J51" s="299">
        <v>0</v>
      </c>
      <c r="K51" s="299">
        <v>0</v>
      </c>
      <c r="L51" s="299">
        <v>0</v>
      </c>
      <c r="M51" s="299">
        <v>0</v>
      </c>
      <c r="N51" s="299">
        <v>0</v>
      </c>
      <c r="O51" s="299">
        <v>0</v>
      </c>
      <c r="P51" s="299">
        <v>0</v>
      </c>
      <c r="Q51" s="299">
        <v>0</v>
      </c>
      <c r="R51" s="299">
        <v>0</v>
      </c>
      <c r="S51" s="299">
        <v>0</v>
      </c>
      <c r="T51" s="299">
        <v>0</v>
      </c>
      <c r="U51" s="299">
        <v>0</v>
      </c>
      <c r="V51" s="299">
        <v>0</v>
      </c>
      <c r="W51" s="299">
        <v>0</v>
      </c>
      <c r="DA51" s="71" t="s">
        <v>690</v>
      </c>
    </row>
    <row r="52" spans="1:105" ht="12" customHeight="1" x14ac:dyDescent="0.3">
      <c r="A52" s="60" t="s">
        <v>527</v>
      </c>
      <c r="B52" s="264">
        <v>0</v>
      </c>
      <c r="C52" s="264">
        <v>0</v>
      </c>
      <c r="D52" s="264">
        <v>0</v>
      </c>
      <c r="E52" s="264">
        <v>0</v>
      </c>
      <c r="F52" s="264">
        <v>0</v>
      </c>
      <c r="G52" s="264">
        <v>0</v>
      </c>
      <c r="H52" s="264">
        <v>0</v>
      </c>
      <c r="I52" s="264">
        <v>0</v>
      </c>
      <c r="J52" s="264">
        <v>0</v>
      </c>
      <c r="K52" s="264">
        <v>0</v>
      </c>
      <c r="L52" s="264">
        <v>0</v>
      </c>
      <c r="M52" s="264">
        <v>0</v>
      </c>
      <c r="N52" s="264">
        <v>0</v>
      </c>
      <c r="O52" s="264">
        <v>0</v>
      </c>
      <c r="P52" s="264">
        <v>0</v>
      </c>
      <c r="Q52" s="264">
        <v>0</v>
      </c>
      <c r="R52" s="264">
        <v>0</v>
      </c>
      <c r="S52" s="264">
        <v>0</v>
      </c>
      <c r="T52" s="264">
        <v>0</v>
      </c>
      <c r="U52" s="264">
        <v>0</v>
      </c>
      <c r="V52" s="264">
        <v>0</v>
      </c>
      <c r="W52" s="264">
        <v>0</v>
      </c>
      <c r="DA52" s="72" t="s">
        <v>691</v>
      </c>
    </row>
    <row r="53" spans="1:105" ht="12" customHeight="1" x14ac:dyDescent="0.3">
      <c r="A53" s="57" t="s">
        <v>529</v>
      </c>
      <c r="B53" s="296">
        <f t="shared" ref="B53:W53" si="0">B54+B58+B69</f>
        <v>0</v>
      </c>
      <c r="C53" s="296">
        <f t="shared" si="0"/>
        <v>0</v>
      </c>
      <c r="D53" s="296">
        <f t="shared" si="0"/>
        <v>0</v>
      </c>
      <c r="E53" s="296">
        <f t="shared" si="0"/>
        <v>0</v>
      </c>
      <c r="F53" s="296">
        <f t="shared" si="0"/>
        <v>0</v>
      </c>
      <c r="G53" s="296">
        <f t="shared" si="0"/>
        <v>0</v>
      </c>
      <c r="H53" s="296">
        <f t="shared" si="0"/>
        <v>0</v>
      </c>
      <c r="I53" s="296">
        <f t="shared" si="0"/>
        <v>0</v>
      </c>
      <c r="J53" s="296">
        <f t="shared" si="0"/>
        <v>0</v>
      </c>
      <c r="K53" s="296">
        <f t="shared" si="0"/>
        <v>0</v>
      </c>
      <c r="L53" s="296">
        <f t="shared" si="0"/>
        <v>0</v>
      </c>
      <c r="M53" s="296">
        <f t="shared" si="0"/>
        <v>0</v>
      </c>
      <c r="N53" s="296">
        <f t="shared" si="0"/>
        <v>0</v>
      </c>
      <c r="O53" s="296">
        <f t="shared" si="0"/>
        <v>0</v>
      </c>
      <c r="P53" s="296">
        <f t="shared" si="0"/>
        <v>0</v>
      </c>
      <c r="Q53" s="296">
        <f t="shared" si="0"/>
        <v>0</v>
      </c>
      <c r="R53" s="296">
        <f t="shared" si="0"/>
        <v>0</v>
      </c>
      <c r="S53" s="296">
        <f t="shared" si="0"/>
        <v>0</v>
      </c>
      <c r="T53" s="296">
        <f t="shared" si="0"/>
        <v>0</v>
      </c>
      <c r="U53" s="296">
        <f t="shared" si="0"/>
        <v>0</v>
      </c>
      <c r="V53" s="296">
        <f t="shared" si="0"/>
        <v>0</v>
      </c>
      <c r="W53" s="296">
        <f t="shared" si="0"/>
        <v>0</v>
      </c>
      <c r="DA53" s="70"/>
    </row>
    <row r="54" spans="1:105" ht="12" customHeight="1" x14ac:dyDescent="0.3">
      <c r="A54" s="60" t="s">
        <v>530</v>
      </c>
      <c r="B54" s="264">
        <v>0</v>
      </c>
      <c r="C54" s="264">
        <v>0</v>
      </c>
      <c r="D54" s="264">
        <v>0</v>
      </c>
      <c r="E54" s="264">
        <v>0</v>
      </c>
      <c r="F54" s="264">
        <v>0</v>
      </c>
      <c r="G54" s="264">
        <v>0</v>
      </c>
      <c r="H54" s="264">
        <v>0</v>
      </c>
      <c r="I54" s="264">
        <v>0</v>
      </c>
      <c r="J54" s="264">
        <v>0</v>
      </c>
      <c r="K54" s="264">
        <v>0</v>
      </c>
      <c r="L54" s="264">
        <v>0</v>
      </c>
      <c r="M54" s="264">
        <v>0</v>
      </c>
      <c r="N54" s="264">
        <v>0</v>
      </c>
      <c r="O54" s="264">
        <v>0</v>
      </c>
      <c r="P54" s="264">
        <v>0</v>
      </c>
      <c r="Q54" s="264">
        <v>0</v>
      </c>
      <c r="R54" s="264">
        <v>0</v>
      </c>
      <c r="S54" s="264">
        <v>0</v>
      </c>
      <c r="T54" s="264">
        <v>0</v>
      </c>
      <c r="U54" s="264">
        <v>0</v>
      </c>
      <c r="V54" s="264">
        <v>0</v>
      </c>
      <c r="W54" s="264">
        <v>0</v>
      </c>
      <c r="DA54" s="72" t="s">
        <v>692</v>
      </c>
    </row>
    <row r="55" spans="1:105" ht="12" customHeight="1" x14ac:dyDescent="0.3">
      <c r="A55" s="59" t="s">
        <v>33</v>
      </c>
      <c r="B55" s="232">
        <v>0</v>
      </c>
      <c r="C55" s="232">
        <v>0</v>
      </c>
      <c r="D55" s="232">
        <v>0</v>
      </c>
      <c r="E55" s="232">
        <v>0</v>
      </c>
      <c r="F55" s="232">
        <v>0</v>
      </c>
      <c r="G55" s="232">
        <v>0</v>
      </c>
      <c r="H55" s="232">
        <v>0</v>
      </c>
      <c r="I55" s="232">
        <v>0</v>
      </c>
      <c r="J55" s="232">
        <v>0</v>
      </c>
      <c r="K55" s="232">
        <v>0</v>
      </c>
      <c r="L55" s="232">
        <v>0</v>
      </c>
      <c r="M55" s="232">
        <v>0</v>
      </c>
      <c r="N55" s="232">
        <v>0</v>
      </c>
      <c r="O55" s="232">
        <v>0</v>
      </c>
      <c r="P55" s="232">
        <v>0</v>
      </c>
      <c r="Q55" s="232">
        <v>0</v>
      </c>
      <c r="R55" s="232">
        <v>0</v>
      </c>
      <c r="S55" s="232">
        <v>0</v>
      </c>
      <c r="T55" s="232">
        <v>0</v>
      </c>
      <c r="U55" s="232">
        <v>0</v>
      </c>
      <c r="V55" s="232">
        <v>0</v>
      </c>
      <c r="W55" s="232">
        <v>0</v>
      </c>
      <c r="DA55" s="71" t="s">
        <v>693</v>
      </c>
    </row>
    <row r="56" spans="1:105" ht="12" customHeight="1" x14ac:dyDescent="0.3">
      <c r="A56" s="59" t="s">
        <v>160</v>
      </c>
      <c r="B56" s="232">
        <v>0</v>
      </c>
      <c r="C56" s="232">
        <v>0</v>
      </c>
      <c r="D56" s="232">
        <v>0</v>
      </c>
      <c r="E56" s="232">
        <v>0</v>
      </c>
      <c r="F56" s="232">
        <v>0</v>
      </c>
      <c r="G56" s="232">
        <v>0</v>
      </c>
      <c r="H56" s="232">
        <v>0</v>
      </c>
      <c r="I56" s="232">
        <v>0</v>
      </c>
      <c r="J56" s="232">
        <v>0</v>
      </c>
      <c r="K56" s="232">
        <v>0</v>
      </c>
      <c r="L56" s="232">
        <v>0</v>
      </c>
      <c r="M56" s="232">
        <v>0</v>
      </c>
      <c r="N56" s="232">
        <v>0</v>
      </c>
      <c r="O56" s="232">
        <v>0</v>
      </c>
      <c r="P56" s="232">
        <v>0</v>
      </c>
      <c r="Q56" s="232">
        <v>0</v>
      </c>
      <c r="R56" s="232">
        <v>0</v>
      </c>
      <c r="S56" s="232">
        <v>0</v>
      </c>
      <c r="T56" s="232">
        <v>0</v>
      </c>
      <c r="U56" s="232">
        <v>0</v>
      </c>
      <c r="V56" s="232">
        <v>0</v>
      </c>
      <c r="W56" s="232">
        <v>0</v>
      </c>
      <c r="DA56" s="71" t="s">
        <v>694</v>
      </c>
    </row>
    <row r="57" spans="1:105" ht="12" customHeight="1" x14ac:dyDescent="0.3">
      <c r="A57" s="59" t="s">
        <v>162</v>
      </c>
      <c r="B57" s="232">
        <v>0</v>
      </c>
      <c r="C57" s="232">
        <v>0</v>
      </c>
      <c r="D57" s="232">
        <v>0</v>
      </c>
      <c r="E57" s="232">
        <v>0</v>
      </c>
      <c r="F57" s="232">
        <v>0</v>
      </c>
      <c r="G57" s="232">
        <v>0</v>
      </c>
      <c r="H57" s="232">
        <v>0</v>
      </c>
      <c r="I57" s="232">
        <v>0</v>
      </c>
      <c r="J57" s="232">
        <v>0</v>
      </c>
      <c r="K57" s="232">
        <v>0</v>
      </c>
      <c r="L57" s="232">
        <v>0</v>
      </c>
      <c r="M57" s="232">
        <v>0</v>
      </c>
      <c r="N57" s="232">
        <v>0</v>
      </c>
      <c r="O57" s="232">
        <v>0</v>
      </c>
      <c r="P57" s="232">
        <v>0</v>
      </c>
      <c r="Q57" s="232">
        <v>0</v>
      </c>
      <c r="R57" s="232">
        <v>0</v>
      </c>
      <c r="S57" s="232">
        <v>0</v>
      </c>
      <c r="T57" s="232">
        <v>0</v>
      </c>
      <c r="U57" s="232">
        <v>0</v>
      </c>
      <c r="V57" s="232">
        <v>0</v>
      </c>
      <c r="W57" s="232">
        <v>0</v>
      </c>
      <c r="DA57" s="71" t="s">
        <v>695</v>
      </c>
    </row>
    <row r="58" spans="1:105" ht="12" customHeight="1" x14ac:dyDescent="0.3">
      <c r="A58" s="60" t="s">
        <v>535</v>
      </c>
      <c r="B58" s="264">
        <v>0</v>
      </c>
      <c r="C58" s="264">
        <v>0</v>
      </c>
      <c r="D58" s="264">
        <v>0</v>
      </c>
      <c r="E58" s="264">
        <v>0</v>
      </c>
      <c r="F58" s="264">
        <v>0</v>
      </c>
      <c r="G58" s="264">
        <v>0</v>
      </c>
      <c r="H58" s="264">
        <v>0</v>
      </c>
      <c r="I58" s="264">
        <v>0</v>
      </c>
      <c r="J58" s="264">
        <v>0</v>
      </c>
      <c r="K58" s="264">
        <v>0</v>
      </c>
      <c r="L58" s="264">
        <v>0</v>
      </c>
      <c r="M58" s="264">
        <v>0</v>
      </c>
      <c r="N58" s="264">
        <v>0</v>
      </c>
      <c r="O58" s="264">
        <v>0</v>
      </c>
      <c r="P58" s="264">
        <v>0</v>
      </c>
      <c r="Q58" s="264">
        <v>0</v>
      </c>
      <c r="R58" s="264">
        <v>0</v>
      </c>
      <c r="S58" s="264">
        <v>0</v>
      </c>
      <c r="T58" s="264">
        <v>0</v>
      </c>
      <c r="U58" s="264">
        <v>0</v>
      </c>
      <c r="V58" s="264">
        <v>0</v>
      </c>
      <c r="W58" s="264">
        <v>0</v>
      </c>
      <c r="DA58" s="72" t="s">
        <v>696</v>
      </c>
    </row>
    <row r="59" spans="1:105" ht="12" customHeight="1" x14ac:dyDescent="0.3">
      <c r="A59" s="64" t="s">
        <v>30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697</v>
      </c>
    </row>
    <row r="60" spans="1:105" ht="12" customHeight="1" x14ac:dyDescent="0.3">
      <c r="A60" s="64" t="s">
        <v>32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698</v>
      </c>
    </row>
    <row r="61" spans="1:105" ht="12" customHeight="1" x14ac:dyDescent="0.3">
      <c r="A61" s="64" t="s">
        <v>33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699</v>
      </c>
    </row>
    <row r="62" spans="1:105" ht="12" customHeight="1" x14ac:dyDescent="0.3">
      <c r="A62" s="64" t="s">
        <v>160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700</v>
      </c>
    </row>
    <row r="63" spans="1:105" ht="12" customHeight="1" x14ac:dyDescent="0.3">
      <c r="A63" s="64" t="s">
        <v>70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701</v>
      </c>
    </row>
    <row r="64" spans="1:105" ht="12" customHeight="1" x14ac:dyDescent="0.3">
      <c r="A64" s="64" t="s">
        <v>34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702</v>
      </c>
    </row>
    <row r="65" spans="1:105" ht="12" customHeight="1" x14ac:dyDescent="0.3">
      <c r="A65" s="64" t="s">
        <v>162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703</v>
      </c>
    </row>
    <row r="66" spans="1:105" ht="12" customHeight="1" x14ac:dyDescent="0.3">
      <c r="A66" s="64" t="s">
        <v>36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704</v>
      </c>
    </row>
    <row r="67" spans="1:105" ht="12" customHeight="1" x14ac:dyDescent="0.3">
      <c r="A67" s="64" t="s">
        <v>73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0</v>
      </c>
      <c r="W67" s="231">
        <v>0</v>
      </c>
      <c r="DA67" s="73" t="s">
        <v>705</v>
      </c>
    </row>
    <row r="68" spans="1:105" ht="12" customHeight="1" x14ac:dyDescent="0.3">
      <c r="A68" s="64" t="s">
        <v>79</v>
      </c>
      <c r="B68" s="231">
        <v>0</v>
      </c>
      <c r="C68" s="231">
        <v>0</v>
      </c>
      <c r="D68" s="231">
        <v>0</v>
      </c>
      <c r="E68" s="231">
        <v>0</v>
      </c>
      <c r="F68" s="231">
        <v>0</v>
      </c>
      <c r="G68" s="231">
        <v>0</v>
      </c>
      <c r="H68" s="231">
        <v>0</v>
      </c>
      <c r="I68" s="231">
        <v>0</v>
      </c>
      <c r="J68" s="231">
        <v>0</v>
      </c>
      <c r="K68" s="231">
        <v>0</v>
      </c>
      <c r="L68" s="231">
        <v>0</v>
      </c>
      <c r="M68" s="231">
        <v>0</v>
      </c>
      <c r="N68" s="231">
        <v>0</v>
      </c>
      <c r="O68" s="231">
        <v>0</v>
      </c>
      <c r="P68" s="231">
        <v>0</v>
      </c>
      <c r="Q68" s="231">
        <v>0</v>
      </c>
      <c r="R68" s="231">
        <v>0</v>
      </c>
      <c r="S68" s="231">
        <v>0</v>
      </c>
      <c r="T68" s="231">
        <v>0</v>
      </c>
      <c r="U68" s="231">
        <v>0</v>
      </c>
      <c r="V68" s="231">
        <v>0</v>
      </c>
      <c r="W68" s="231">
        <v>0</v>
      </c>
      <c r="DA68" s="73" t="s">
        <v>706</v>
      </c>
    </row>
    <row r="69" spans="1:105" ht="12" customHeight="1" x14ac:dyDescent="0.3">
      <c r="A69" s="61" t="s">
        <v>547</v>
      </c>
      <c r="B69" s="265">
        <v>0</v>
      </c>
      <c r="C69" s="265">
        <v>0</v>
      </c>
      <c r="D69" s="265">
        <v>0</v>
      </c>
      <c r="E69" s="265">
        <v>0</v>
      </c>
      <c r="F69" s="265">
        <v>0</v>
      </c>
      <c r="G69" s="265">
        <v>0</v>
      </c>
      <c r="H69" s="265">
        <v>0</v>
      </c>
      <c r="I69" s="265">
        <v>0</v>
      </c>
      <c r="J69" s="265">
        <v>0</v>
      </c>
      <c r="K69" s="265">
        <v>0</v>
      </c>
      <c r="L69" s="265">
        <v>0</v>
      </c>
      <c r="M69" s="265">
        <v>0</v>
      </c>
      <c r="N69" s="265">
        <v>0</v>
      </c>
      <c r="O69" s="265">
        <v>0</v>
      </c>
      <c r="P69" s="265">
        <v>0</v>
      </c>
      <c r="Q69" s="265">
        <v>0</v>
      </c>
      <c r="R69" s="265">
        <v>0</v>
      </c>
      <c r="S69" s="265">
        <v>0</v>
      </c>
      <c r="T69" s="265">
        <v>0</v>
      </c>
      <c r="U69" s="265">
        <v>0</v>
      </c>
      <c r="V69" s="265">
        <v>0</v>
      </c>
      <c r="W69" s="265">
        <v>0</v>
      </c>
      <c r="DA69" s="74" t="s">
        <v>707</v>
      </c>
    </row>
    <row r="70" spans="1:105" ht="12" hidden="1" customHeight="1" x14ac:dyDescent="0.3">
      <c r="A70" s="11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DA70" s="125"/>
    </row>
    <row r="71" spans="1:105" ht="12" customHeight="1" x14ac:dyDescent="0.3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DA71" s="124"/>
    </row>
    <row r="72" spans="1:105" ht="15" customHeight="1" x14ac:dyDescent="0.3">
      <c r="A72" s="34" t="s">
        <v>81</v>
      </c>
      <c r="B72" s="225">
        <v>0</v>
      </c>
      <c r="C72" s="225">
        <v>0</v>
      </c>
      <c r="D72" s="225">
        <v>0</v>
      </c>
      <c r="E72" s="225">
        <v>0</v>
      </c>
      <c r="F72" s="225">
        <v>0</v>
      </c>
      <c r="G72" s="225">
        <v>0</v>
      </c>
      <c r="H72" s="225">
        <v>0</v>
      </c>
      <c r="I72" s="225">
        <v>0</v>
      </c>
      <c r="J72" s="225">
        <v>0</v>
      </c>
      <c r="K72" s="225">
        <v>0</v>
      </c>
      <c r="L72" s="225">
        <v>0</v>
      </c>
      <c r="M72" s="225">
        <v>0</v>
      </c>
      <c r="N72" s="225">
        <v>0</v>
      </c>
      <c r="O72" s="225">
        <v>0</v>
      </c>
      <c r="P72" s="225">
        <v>0</v>
      </c>
      <c r="Q72" s="225">
        <v>0</v>
      </c>
      <c r="R72" s="225">
        <v>0</v>
      </c>
      <c r="S72" s="225">
        <v>0</v>
      </c>
      <c r="T72" s="225">
        <v>0</v>
      </c>
      <c r="U72" s="225">
        <v>0</v>
      </c>
      <c r="V72" s="225">
        <v>0</v>
      </c>
      <c r="W72" s="225">
        <v>0</v>
      </c>
      <c r="DA72" s="89" t="s">
        <v>708</v>
      </c>
    </row>
    <row r="73" spans="1:105" ht="12" customHeight="1" x14ac:dyDescent="0.3">
      <c r="A73" s="55" t="s">
        <v>92</v>
      </c>
      <c r="B73" s="261">
        <v>0</v>
      </c>
      <c r="C73" s="261">
        <v>0</v>
      </c>
      <c r="D73" s="261">
        <v>0</v>
      </c>
      <c r="E73" s="261">
        <v>0</v>
      </c>
      <c r="F73" s="261">
        <v>0</v>
      </c>
      <c r="G73" s="261">
        <v>0</v>
      </c>
      <c r="H73" s="261">
        <v>0</v>
      </c>
      <c r="I73" s="261">
        <v>0</v>
      </c>
      <c r="J73" s="261">
        <v>0</v>
      </c>
      <c r="K73" s="261">
        <v>0</v>
      </c>
      <c r="L73" s="261">
        <v>0</v>
      </c>
      <c r="M73" s="261">
        <v>0</v>
      </c>
      <c r="N73" s="261">
        <v>0</v>
      </c>
      <c r="O73" s="261">
        <v>0</v>
      </c>
      <c r="P73" s="261">
        <v>0</v>
      </c>
      <c r="Q73" s="261">
        <v>0</v>
      </c>
      <c r="R73" s="261">
        <v>0</v>
      </c>
      <c r="S73" s="261">
        <v>0</v>
      </c>
      <c r="T73" s="261">
        <v>0</v>
      </c>
      <c r="U73" s="261">
        <v>0</v>
      </c>
      <c r="V73" s="261">
        <v>0</v>
      </c>
      <c r="W73" s="261">
        <v>0</v>
      </c>
      <c r="DA73" s="67" t="s">
        <v>709</v>
      </c>
    </row>
    <row r="74" spans="1:105" ht="12" customHeight="1" x14ac:dyDescent="0.3">
      <c r="A74" s="202" t="s">
        <v>93</v>
      </c>
      <c r="B74" s="226">
        <v>0</v>
      </c>
      <c r="C74" s="226">
        <v>0</v>
      </c>
      <c r="D74" s="226">
        <v>0</v>
      </c>
      <c r="E74" s="226">
        <v>0</v>
      </c>
      <c r="F74" s="226">
        <v>0</v>
      </c>
      <c r="G74" s="226">
        <v>0</v>
      </c>
      <c r="H74" s="226">
        <v>0</v>
      </c>
      <c r="I74" s="226">
        <v>0</v>
      </c>
      <c r="J74" s="226">
        <v>0</v>
      </c>
      <c r="K74" s="226">
        <v>0</v>
      </c>
      <c r="L74" s="226">
        <v>0</v>
      </c>
      <c r="M74" s="226">
        <v>0</v>
      </c>
      <c r="N74" s="226">
        <v>0</v>
      </c>
      <c r="O74" s="226">
        <v>0</v>
      </c>
      <c r="P74" s="226">
        <v>0</v>
      </c>
      <c r="Q74" s="226">
        <v>0</v>
      </c>
      <c r="R74" s="226">
        <v>0</v>
      </c>
      <c r="S74" s="226">
        <v>0</v>
      </c>
      <c r="T74" s="226">
        <v>0</v>
      </c>
      <c r="U74" s="226">
        <v>0</v>
      </c>
      <c r="V74" s="226">
        <v>0</v>
      </c>
      <c r="W74" s="226">
        <v>0</v>
      </c>
      <c r="DA74" s="174" t="s">
        <v>710</v>
      </c>
    </row>
    <row r="75" spans="1:105" ht="12" customHeight="1" x14ac:dyDescent="0.3">
      <c r="A75" s="202" t="s">
        <v>94</v>
      </c>
      <c r="B75" s="226">
        <v>0</v>
      </c>
      <c r="C75" s="226">
        <v>0</v>
      </c>
      <c r="D75" s="226">
        <v>0</v>
      </c>
      <c r="E75" s="226">
        <v>0</v>
      </c>
      <c r="F75" s="226">
        <v>0</v>
      </c>
      <c r="G75" s="226">
        <v>0</v>
      </c>
      <c r="H75" s="226">
        <v>0</v>
      </c>
      <c r="I75" s="226">
        <v>0</v>
      </c>
      <c r="J75" s="226">
        <v>0</v>
      </c>
      <c r="K75" s="226">
        <v>0</v>
      </c>
      <c r="L75" s="226">
        <v>0</v>
      </c>
      <c r="M75" s="226">
        <v>0</v>
      </c>
      <c r="N75" s="226">
        <v>0</v>
      </c>
      <c r="O75" s="226">
        <v>0</v>
      </c>
      <c r="P75" s="226">
        <v>0</v>
      </c>
      <c r="Q75" s="226">
        <v>0</v>
      </c>
      <c r="R75" s="226">
        <v>0</v>
      </c>
      <c r="S75" s="226">
        <v>0</v>
      </c>
      <c r="T75" s="226">
        <v>0</v>
      </c>
      <c r="U75" s="226">
        <v>0</v>
      </c>
      <c r="V75" s="226">
        <v>0</v>
      </c>
      <c r="W75" s="226">
        <v>0</v>
      </c>
      <c r="DA75" s="174" t="s">
        <v>711</v>
      </c>
    </row>
    <row r="76" spans="1:105" ht="12" customHeight="1" x14ac:dyDescent="0.3">
      <c r="A76" s="202" t="s">
        <v>95</v>
      </c>
      <c r="B76" s="226">
        <v>0</v>
      </c>
      <c r="C76" s="226">
        <v>0</v>
      </c>
      <c r="D76" s="226">
        <v>0</v>
      </c>
      <c r="E76" s="226">
        <v>0</v>
      </c>
      <c r="F76" s="226">
        <v>0</v>
      </c>
      <c r="G76" s="226">
        <v>0</v>
      </c>
      <c r="H76" s="226">
        <v>0</v>
      </c>
      <c r="I76" s="226">
        <v>0</v>
      </c>
      <c r="J76" s="226">
        <v>0</v>
      </c>
      <c r="K76" s="226">
        <v>0</v>
      </c>
      <c r="L76" s="226">
        <v>0</v>
      </c>
      <c r="M76" s="226">
        <v>0</v>
      </c>
      <c r="N76" s="226">
        <v>0</v>
      </c>
      <c r="O76" s="226">
        <v>0</v>
      </c>
      <c r="P76" s="226">
        <v>0</v>
      </c>
      <c r="Q76" s="226">
        <v>0</v>
      </c>
      <c r="R76" s="226">
        <v>0</v>
      </c>
      <c r="S76" s="226">
        <v>0</v>
      </c>
      <c r="T76" s="226">
        <v>0</v>
      </c>
      <c r="U76" s="226">
        <v>0</v>
      </c>
      <c r="V76" s="226">
        <v>0</v>
      </c>
      <c r="W76" s="226">
        <v>0</v>
      </c>
      <c r="DA76" s="174" t="s">
        <v>712</v>
      </c>
    </row>
    <row r="77" spans="1:105" ht="12" customHeight="1" x14ac:dyDescent="0.3">
      <c r="A77" s="56" t="s">
        <v>96</v>
      </c>
      <c r="B77" s="262">
        <v>0</v>
      </c>
      <c r="C77" s="262">
        <v>0</v>
      </c>
      <c r="D77" s="262">
        <v>0</v>
      </c>
      <c r="E77" s="262">
        <v>0</v>
      </c>
      <c r="F77" s="262">
        <v>0</v>
      </c>
      <c r="G77" s="262">
        <v>0</v>
      </c>
      <c r="H77" s="262">
        <v>0</v>
      </c>
      <c r="I77" s="262">
        <v>0</v>
      </c>
      <c r="J77" s="262">
        <v>0</v>
      </c>
      <c r="K77" s="262">
        <v>0</v>
      </c>
      <c r="L77" s="262">
        <v>0</v>
      </c>
      <c r="M77" s="262">
        <v>0</v>
      </c>
      <c r="N77" s="262">
        <v>0</v>
      </c>
      <c r="O77" s="262">
        <v>0</v>
      </c>
      <c r="P77" s="262">
        <v>0</v>
      </c>
      <c r="Q77" s="262">
        <v>0</v>
      </c>
      <c r="R77" s="262">
        <v>0</v>
      </c>
      <c r="S77" s="262">
        <v>0</v>
      </c>
      <c r="T77" s="262">
        <v>0</v>
      </c>
      <c r="U77" s="262">
        <v>0</v>
      </c>
      <c r="V77" s="262">
        <v>0</v>
      </c>
      <c r="W77" s="262">
        <v>0</v>
      </c>
      <c r="DA77" s="68" t="s">
        <v>713</v>
      </c>
    </row>
    <row r="78" spans="1:105" ht="12" customHeight="1" x14ac:dyDescent="0.3">
      <c r="A78" s="37" t="s">
        <v>160</v>
      </c>
      <c r="B78" s="228">
        <v>0</v>
      </c>
      <c r="C78" s="228">
        <v>0</v>
      </c>
      <c r="D78" s="228">
        <v>0</v>
      </c>
      <c r="E78" s="228">
        <v>0</v>
      </c>
      <c r="F78" s="228">
        <v>0</v>
      </c>
      <c r="G78" s="228">
        <v>0</v>
      </c>
      <c r="H78" s="228">
        <v>0</v>
      </c>
      <c r="I78" s="228">
        <v>0</v>
      </c>
      <c r="J78" s="228">
        <v>0</v>
      </c>
      <c r="K78" s="228">
        <v>0</v>
      </c>
      <c r="L78" s="228">
        <v>0</v>
      </c>
      <c r="M78" s="228">
        <v>0</v>
      </c>
      <c r="N78" s="228">
        <v>0</v>
      </c>
      <c r="O78" s="228">
        <v>0</v>
      </c>
      <c r="P78" s="228">
        <v>0</v>
      </c>
      <c r="Q78" s="228">
        <v>0</v>
      </c>
      <c r="R78" s="228">
        <v>0</v>
      </c>
      <c r="S78" s="228">
        <v>0</v>
      </c>
      <c r="T78" s="228">
        <v>0</v>
      </c>
      <c r="U78" s="228">
        <v>0</v>
      </c>
      <c r="V78" s="228">
        <v>0</v>
      </c>
      <c r="W78" s="228">
        <v>0</v>
      </c>
      <c r="DA78" s="69" t="s">
        <v>714</v>
      </c>
    </row>
    <row r="79" spans="1:105" ht="12" customHeight="1" x14ac:dyDescent="0.3">
      <c r="A79" s="37" t="s">
        <v>162</v>
      </c>
      <c r="B79" s="228">
        <v>0</v>
      </c>
      <c r="C79" s="228">
        <v>0</v>
      </c>
      <c r="D79" s="228">
        <v>0</v>
      </c>
      <c r="E79" s="228">
        <v>0</v>
      </c>
      <c r="F79" s="228">
        <v>0</v>
      </c>
      <c r="G79" s="228">
        <v>0</v>
      </c>
      <c r="H79" s="228">
        <v>0</v>
      </c>
      <c r="I79" s="228">
        <v>0</v>
      </c>
      <c r="J79" s="228">
        <v>0</v>
      </c>
      <c r="K79" s="228">
        <v>0</v>
      </c>
      <c r="L79" s="228">
        <v>0</v>
      </c>
      <c r="M79" s="228">
        <v>0</v>
      </c>
      <c r="N79" s="228">
        <v>0</v>
      </c>
      <c r="O79" s="228">
        <v>0</v>
      </c>
      <c r="P79" s="228">
        <v>0</v>
      </c>
      <c r="Q79" s="228">
        <v>0</v>
      </c>
      <c r="R79" s="228">
        <v>0</v>
      </c>
      <c r="S79" s="228">
        <v>0</v>
      </c>
      <c r="T79" s="228">
        <v>0</v>
      </c>
      <c r="U79" s="228">
        <v>0</v>
      </c>
      <c r="V79" s="228">
        <v>0</v>
      </c>
      <c r="W79" s="228">
        <v>0</v>
      </c>
      <c r="DA79" s="69" t="s">
        <v>715</v>
      </c>
    </row>
    <row r="80" spans="1:105" ht="12" customHeight="1" x14ac:dyDescent="0.3">
      <c r="A80" s="37" t="s">
        <v>97</v>
      </c>
      <c r="B80" s="228">
        <v>0</v>
      </c>
      <c r="C80" s="228">
        <v>0</v>
      </c>
      <c r="D80" s="228">
        <v>0</v>
      </c>
      <c r="E80" s="228">
        <v>0</v>
      </c>
      <c r="F80" s="228">
        <v>0</v>
      </c>
      <c r="G80" s="228">
        <v>0</v>
      </c>
      <c r="H80" s="228">
        <v>0</v>
      </c>
      <c r="I80" s="228">
        <v>0</v>
      </c>
      <c r="J80" s="228">
        <v>0</v>
      </c>
      <c r="K80" s="228">
        <v>0</v>
      </c>
      <c r="L80" s="228">
        <v>0</v>
      </c>
      <c r="M80" s="228">
        <v>0</v>
      </c>
      <c r="N80" s="228">
        <v>0</v>
      </c>
      <c r="O80" s="228">
        <v>0</v>
      </c>
      <c r="P80" s="228">
        <v>0</v>
      </c>
      <c r="Q80" s="228">
        <v>0</v>
      </c>
      <c r="R80" s="228">
        <v>0</v>
      </c>
      <c r="S80" s="228">
        <v>0</v>
      </c>
      <c r="T80" s="228">
        <v>0</v>
      </c>
      <c r="U80" s="228">
        <v>0</v>
      </c>
      <c r="V80" s="228">
        <v>0</v>
      </c>
      <c r="W80" s="228">
        <v>0</v>
      </c>
      <c r="DA80" s="69" t="s">
        <v>716</v>
      </c>
    </row>
    <row r="81" spans="1:105" ht="12" customHeight="1" x14ac:dyDescent="0.3">
      <c r="A81" s="37" t="s">
        <v>78</v>
      </c>
      <c r="B81" s="228">
        <v>0</v>
      </c>
      <c r="C81" s="228">
        <v>0</v>
      </c>
      <c r="D81" s="228">
        <v>0</v>
      </c>
      <c r="E81" s="228">
        <v>0</v>
      </c>
      <c r="F81" s="228">
        <v>0</v>
      </c>
      <c r="G81" s="228">
        <v>0</v>
      </c>
      <c r="H81" s="228">
        <v>0</v>
      </c>
      <c r="I81" s="228">
        <v>0</v>
      </c>
      <c r="J81" s="228">
        <v>0</v>
      </c>
      <c r="K81" s="228">
        <v>0</v>
      </c>
      <c r="L81" s="228">
        <v>0</v>
      </c>
      <c r="M81" s="228">
        <v>0</v>
      </c>
      <c r="N81" s="228">
        <v>0</v>
      </c>
      <c r="O81" s="228">
        <v>0</v>
      </c>
      <c r="P81" s="228">
        <v>0</v>
      </c>
      <c r="Q81" s="228">
        <v>0</v>
      </c>
      <c r="R81" s="228">
        <v>0</v>
      </c>
      <c r="S81" s="228">
        <v>0</v>
      </c>
      <c r="T81" s="228">
        <v>0</v>
      </c>
      <c r="U81" s="228">
        <v>0</v>
      </c>
      <c r="V81" s="228">
        <v>0</v>
      </c>
      <c r="W81" s="228">
        <v>0</v>
      </c>
      <c r="DA81" s="69" t="s">
        <v>717</v>
      </c>
    </row>
    <row r="82" spans="1:105" ht="12" customHeight="1" x14ac:dyDescent="0.3">
      <c r="A82" s="37" t="s">
        <v>38</v>
      </c>
      <c r="B82" s="228">
        <v>0</v>
      </c>
      <c r="C82" s="228">
        <v>0</v>
      </c>
      <c r="D82" s="228">
        <v>0</v>
      </c>
      <c r="E82" s="228">
        <v>0</v>
      </c>
      <c r="F82" s="228">
        <v>0</v>
      </c>
      <c r="G82" s="228">
        <v>0</v>
      </c>
      <c r="H82" s="228">
        <v>0</v>
      </c>
      <c r="I82" s="228">
        <v>0</v>
      </c>
      <c r="J82" s="228">
        <v>0</v>
      </c>
      <c r="K82" s="228">
        <v>0</v>
      </c>
      <c r="L82" s="228">
        <v>0</v>
      </c>
      <c r="M82" s="228">
        <v>0</v>
      </c>
      <c r="N82" s="228">
        <v>0</v>
      </c>
      <c r="O82" s="228">
        <v>0</v>
      </c>
      <c r="P82" s="228">
        <v>0</v>
      </c>
      <c r="Q82" s="228">
        <v>0</v>
      </c>
      <c r="R82" s="228">
        <v>0</v>
      </c>
      <c r="S82" s="228">
        <v>0</v>
      </c>
      <c r="T82" s="228">
        <v>0</v>
      </c>
      <c r="U82" s="228">
        <v>0</v>
      </c>
      <c r="V82" s="228">
        <v>0</v>
      </c>
      <c r="W82" s="228">
        <v>0</v>
      </c>
      <c r="DA82" s="69" t="s">
        <v>718</v>
      </c>
    </row>
    <row r="83" spans="1:105" ht="12" customHeight="1" x14ac:dyDescent="0.3">
      <c r="A83" s="57" t="s">
        <v>560</v>
      </c>
      <c r="B83" s="263">
        <v>0</v>
      </c>
      <c r="C83" s="263">
        <v>0</v>
      </c>
      <c r="D83" s="263">
        <v>0</v>
      </c>
      <c r="E83" s="263">
        <v>0</v>
      </c>
      <c r="F83" s="263">
        <v>0</v>
      </c>
      <c r="G83" s="263">
        <v>0</v>
      </c>
      <c r="H83" s="263">
        <v>0</v>
      </c>
      <c r="I83" s="263">
        <v>0</v>
      </c>
      <c r="J83" s="263">
        <v>0</v>
      </c>
      <c r="K83" s="263">
        <v>0</v>
      </c>
      <c r="L83" s="263">
        <v>0</v>
      </c>
      <c r="M83" s="263">
        <v>0</v>
      </c>
      <c r="N83" s="263">
        <v>0</v>
      </c>
      <c r="O83" s="263">
        <v>0</v>
      </c>
      <c r="P83" s="263">
        <v>0</v>
      </c>
      <c r="Q83" s="263">
        <v>0</v>
      </c>
      <c r="R83" s="263">
        <v>0</v>
      </c>
      <c r="S83" s="263">
        <v>0</v>
      </c>
      <c r="T83" s="263">
        <v>0</v>
      </c>
      <c r="U83" s="263">
        <v>0</v>
      </c>
      <c r="V83" s="263">
        <v>0</v>
      </c>
      <c r="W83" s="263">
        <v>0</v>
      </c>
      <c r="DA83" s="70" t="s">
        <v>719</v>
      </c>
    </row>
    <row r="84" spans="1:105" ht="12" customHeight="1" x14ac:dyDescent="0.3">
      <c r="A84" s="60" t="s">
        <v>562</v>
      </c>
      <c r="B84" s="264">
        <v>0</v>
      </c>
      <c r="C84" s="264">
        <v>0</v>
      </c>
      <c r="D84" s="264">
        <v>0</v>
      </c>
      <c r="E84" s="264">
        <v>0</v>
      </c>
      <c r="F84" s="264">
        <v>0</v>
      </c>
      <c r="G84" s="264">
        <v>0</v>
      </c>
      <c r="H84" s="264">
        <v>0</v>
      </c>
      <c r="I84" s="264">
        <v>0</v>
      </c>
      <c r="J84" s="264">
        <v>0</v>
      </c>
      <c r="K84" s="264">
        <v>0</v>
      </c>
      <c r="L84" s="264">
        <v>0</v>
      </c>
      <c r="M84" s="264">
        <v>0</v>
      </c>
      <c r="N84" s="264">
        <v>0</v>
      </c>
      <c r="O84" s="264">
        <v>0</v>
      </c>
      <c r="P84" s="264">
        <v>0</v>
      </c>
      <c r="Q84" s="264">
        <v>0</v>
      </c>
      <c r="R84" s="264">
        <v>0</v>
      </c>
      <c r="S84" s="264">
        <v>0</v>
      </c>
      <c r="T84" s="264">
        <v>0</v>
      </c>
      <c r="U84" s="264">
        <v>0</v>
      </c>
      <c r="V84" s="264">
        <v>0</v>
      </c>
      <c r="W84" s="264">
        <v>0</v>
      </c>
      <c r="DA84" s="72" t="s">
        <v>720</v>
      </c>
    </row>
    <row r="85" spans="1:105" ht="12" customHeight="1" x14ac:dyDescent="0.3">
      <c r="A85" s="59" t="s">
        <v>33</v>
      </c>
      <c r="B85" s="232">
        <v>0</v>
      </c>
      <c r="C85" s="232">
        <v>0</v>
      </c>
      <c r="D85" s="232">
        <v>0</v>
      </c>
      <c r="E85" s="232">
        <v>0</v>
      </c>
      <c r="F85" s="232">
        <v>0</v>
      </c>
      <c r="G85" s="232">
        <v>0</v>
      </c>
      <c r="H85" s="232">
        <v>0</v>
      </c>
      <c r="I85" s="232">
        <v>0</v>
      </c>
      <c r="J85" s="232">
        <v>0</v>
      </c>
      <c r="K85" s="232">
        <v>0</v>
      </c>
      <c r="L85" s="232">
        <v>0</v>
      </c>
      <c r="M85" s="232">
        <v>0</v>
      </c>
      <c r="N85" s="232">
        <v>0</v>
      </c>
      <c r="O85" s="232">
        <v>0</v>
      </c>
      <c r="P85" s="232">
        <v>0</v>
      </c>
      <c r="Q85" s="232">
        <v>0</v>
      </c>
      <c r="R85" s="232">
        <v>0</v>
      </c>
      <c r="S85" s="232">
        <v>0</v>
      </c>
      <c r="T85" s="232">
        <v>0</v>
      </c>
      <c r="U85" s="232">
        <v>0</v>
      </c>
      <c r="V85" s="232">
        <v>0</v>
      </c>
      <c r="W85" s="232">
        <v>0</v>
      </c>
      <c r="DA85" s="71" t="s">
        <v>721</v>
      </c>
    </row>
    <row r="86" spans="1:105" ht="12" customHeight="1" x14ac:dyDescent="0.3">
      <c r="A86" s="59" t="s">
        <v>160</v>
      </c>
      <c r="B86" s="232">
        <v>0</v>
      </c>
      <c r="C86" s="232">
        <v>0</v>
      </c>
      <c r="D86" s="232">
        <v>0</v>
      </c>
      <c r="E86" s="232">
        <v>0</v>
      </c>
      <c r="F86" s="232">
        <v>0</v>
      </c>
      <c r="G86" s="232">
        <v>0</v>
      </c>
      <c r="H86" s="232">
        <v>0</v>
      </c>
      <c r="I86" s="232">
        <v>0</v>
      </c>
      <c r="J86" s="232">
        <v>0</v>
      </c>
      <c r="K86" s="232">
        <v>0</v>
      </c>
      <c r="L86" s="232">
        <v>0</v>
      </c>
      <c r="M86" s="232">
        <v>0</v>
      </c>
      <c r="N86" s="232">
        <v>0</v>
      </c>
      <c r="O86" s="232">
        <v>0</v>
      </c>
      <c r="P86" s="232">
        <v>0</v>
      </c>
      <c r="Q86" s="232">
        <v>0</v>
      </c>
      <c r="R86" s="232">
        <v>0</v>
      </c>
      <c r="S86" s="232">
        <v>0</v>
      </c>
      <c r="T86" s="232">
        <v>0</v>
      </c>
      <c r="U86" s="232">
        <v>0</v>
      </c>
      <c r="V86" s="232">
        <v>0</v>
      </c>
      <c r="W86" s="232">
        <v>0</v>
      </c>
      <c r="DA86" s="71" t="s">
        <v>722</v>
      </c>
    </row>
    <row r="87" spans="1:105" ht="12" customHeight="1" x14ac:dyDescent="0.3">
      <c r="A87" s="59" t="s">
        <v>70</v>
      </c>
      <c r="B87" s="232">
        <v>0</v>
      </c>
      <c r="C87" s="232">
        <v>0</v>
      </c>
      <c r="D87" s="232">
        <v>0</v>
      </c>
      <c r="E87" s="232">
        <v>0</v>
      </c>
      <c r="F87" s="232">
        <v>0</v>
      </c>
      <c r="G87" s="232">
        <v>0</v>
      </c>
      <c r="H87" s="232">
        <v>0</v>
      </c>
      <c r="I87" s="232">
        <v>0</v>
      </c>
      <c r="J87" s="232">
        <v>0</v>
      </c>
      <c r="K87" s="232">
        <v>0</v>
      </c>
      <c r="L87" s="232">
        <v>0</v>
      </c>
      <c r="M87" s="232">
        <v>0</v>
      </c>
      <c r="N87" s="232">
        <v>0</v>
      </c>
      <c r="O87" s="232">
        <v>0</v>
      </c>
      <c r="P87" s="232">
        <v>0</v>
      </c>
      <c r="Q87" s="232">
        <v>0</v>
      </c>
      <c r="R87" s="232">
        <v>0</v>
      </c>
      <c r="S87" s="232">
        <v>0</v>
      </c>
      <c r="T87" s="232">
        <v>0</v>
      </c>
      <c r="U87" s="232">
        <v>0</v>
      </c>
      <c r="V87" s="232">
        <v>0</v>
      </c>
      <c r="W87" s="232">
        <v>0</v>
      </c>
      <c r="DA87" s="71" t="s">
        <v>723</v>
      </c>
    </row>
    <row r="88" spans="1:105" ht="12" customHeight="1" x14ac:dyDescent="0.3">
      <c r="A88" s="59" t="s">
        <v>162</v>
      </c>
      <c r="B88" s="232">
        <v>0</v>
      </c>
      <c r="C88" s="232">
        <v>0</v>
      </c>
      <c r="D88" s="232">
        <v>0</v>
      </c>
      <c r="E88" s="232">
        <v>0</v>
      </c>
      <c r="F88" s="232">
        <v>0</v>
      </c>
      <c r="G88" s="232">
        <v>0</v>
      </c>
      <c r="H88" s="232">
        <v>0</v>
      </c>
      <c r="I88" s="232">
        <v>0</v>
      </c>
      <c r="J88" s="232">
        <v>0</v>
      </c>
      <c r="K88" s="232">
        <v>0</v>
      </c>
      <c r="L88" s="232">
        <v>0</v>
      </c>
      <c r="M88" s="232">
        <v>0</v>
      </c>
      <c r="N88" s="232">
        <v>0</v>
      </c>
      <c r="O88" s="232">
        <v>0</v>
      </c>
      <c r="P88" s="232">
        <v>0</v>
      </c>
      <c r="Q88" s="232">
        <v>0</v>
      </c>
      <c r="R88" s="232">
        <v>0</v>
      </c>
      <c r="S88" s="232">
        <v>0</v>
      </c>
      <c r="T88" s="232">
        <v>0</v>
      </c>
      <c r="U88" s="232">
        <v>0</v>
      </c>
      <c r="V88" s="232">
        <v>0</v>
      </c>
      <c r="W88" s="232">
        <v>0</v>
      </c>
      <c r="DA88" s="71" t="s">
        <v>724</v>
      </c>
    </row>
    <row r="89" spans="1:105" ht="12" customHeight="1" x14ac:dyDescent="0.3">
      <c r="A89" s="60" t="s">
        <v>568</v>
      </c>
      <c r="B89" s="264">
        <v>0</v>
      </c>
      <c r="C89" s="264">
        <v>0</v>
      </c>
      <c r="D89" s="264">
        <v>0</v>
      </c>
      <c r="E89" s="264">
        <v>0</v>
      </c>
      <c r="F89" s="264">
        <v>0</v>
      </c>
      <c r="G89" s="264">
        <v>0</v>
      </c>
      <c r="H89" s="264">
        <v>0</v>
      </c>
      <c r="I89" s="264">
        <v>0</v>
      </c>
      <c r="J89" s="264">
        <v>0</v>
      </c>
      <c r="K89" s="264">
        <v>0</v>
      </c>
      <c r="L89" s="264">
        <v>0</v>
      </c>
      <c r="M89" s="264">
        <v>0</v>
      </c>
      <c r="N89" s="264">
        <v>0</v>
      </c>
      <c r="O89" s="264">
        <v>0</v>
      </c>
      <c r="P89" s="264">
        <v>0</v>
      </c>
      <c r="Q89" s="264">
        <v>0</v>
      </c>
      <c r="R89" s="264">
        <v>0</v>
      </c>
      <c r="S89" s="264">
        <v>0</v>
      </c>
      <c r="T89" s="264">
        <v>0</v>
      </c>
      <c r="U89" s="264">
        <v>0</v>
      </c>
      <c r="V89" s="264">
        <v>0</v>
      </c>
      <c r="W89" s="264">
        <v>0</v>
      </c>
      <c r="DA89" s="72" t="s">
        <v>725</v>
      </c>
    </row>
    <row r="90" spans="1:105" ht="12" customHeight="1" x14ac:dyDescent="0.3">
      <c r="A90" s="57" t="s">
        <v>519</v>
      </c>
      <c r="B90" s="296">
        <v>0</v>
      </c>
      <c r="C90" s="296">
        <v>0</v>
      </c>
      <c r="D90" s="296">
        <v>0</v>
      </c>
      <c r="E90" s="296">
        <v>0</v>
      </c>
      <c r="F90" s="296">
        <v>0</v>
      </c>
      <c r="G90" s="296">
        <v>0</v>
      </c>
      <c r="H90" s="296">
        <v>0</v>
      </c>
      <c r="I90" s="296">
        <v>0</v>
      </c>
      <c r="J90" s="296">
        <v>0</v>
      </c>
      <c r="K90" s="296">
        <v>0</v>
      </c>
      <c r="L90" s="296">
        <v>0</v>
      </c>
      <c r="M90" s="296">
        <v>0</v>
      </c>
      <c r="N90" s="296">
        <v>0</v>
      </c>
      <c r="O90" s="296">
        <v>0</v>
      </c>
      <c r="P90" s="296">
        <v>0</v>
      </c>
      <c r="Q90" s="296">
        <v>0</v>
      </c>
      <c r="R90" s="296">
        <v>0</v>
      </c>
      <c r="S90" s="296">
        <v>0</v>
      </c>
      <c r="T90" s="296">
        <v>0</v>
      </c>
      <c r="U90" s="296">
        <v>0</v>
      </c>
      <c r="V90" s="296">
        <v>0</v>
      </c>
      <c r="W90" s="296">
        <v>0</v>
      </c>
      <c r="DA90" s="70" t="s">
        <v>726</v>
      </c>
    </row>
    <row r="91" spans="1:105" ht="12" customHeight="1" x14ac:dyDescent="0.3">
      <c r="A91" s="60" t="s">
        <v>521</v>
      </c>
      <c r="B91" s="264">
        <v>0</v>
      </c>
      <c r="C91" s="264">
        <v>0</v>
      </c>
      <c r="D91" s="264">
        <v>0</v>
      </c>
      <c r="E91" s="264">
        <v>0</v>
      </c>
      <c r="F91" s="264">
        <v>0</v>
      </c>
      <c r="G91" s="264">
        <v>0</v>
      </c>
      <c r="H91" s="264">
        <v>0</v>
      </c>
      <c r="I91" s="264">
        <v>0</v>
      </c>
      <c r="J91" s="264">
        <v>0</v>
      </c>
      <c r="K91" s="264">
        <v>0</v>
      </c>
      <c r="L91" s="264">
        <v>0</v>
      </c>
      <c r="M91" s="264">
        <v>0</v>
      </c>
      <c r="N91" s="264">
        <v>0</v>
      </c>
      <c r="O91" s="264">
        <v>0</v>
      </c>
      <c r="P91" s="264">
        <v>0</v>
      </c>
      <c r="Q91" s="264">
        <v>0</v>
      </c>
      <c r="R91" s="264">
        <v>0</v>
      </c>
      <c r="S91" s="264">
        <v>0</v>
      </c>
      <c r="T91" s="264">
        <v>0</v>
      </c>
      <c r="U91" s="264">
        <v>0</v>
      </c>
      <c r="V91" s="264">
        <v>0</v>
      </c>
      <c r="W91" s="264">
        <v>0</v>
      </c>
      <c r="DA91" s="72" t="s">
        <v>727</v>
      </c>
    </row>
    <row r="92" spans="1:105" ht="12" customHeight="1" x14ac:dyDescent="0.3">
      <c r="A92" s="59" t="s">
        <v>33</v>
      </c>
      <c r="B92" s="299">
        <v>0</v>
      </c>
      <c r="C92" s="299">
        <v>0</v>
      </c>
      <c r="D92" s="299">
        <v>0</v>
      </c>
      <c r="E92" s="299">
        <v>0</v>
      </c>
      <c r="F92" s="299">
        <v>0</v>
      </c>
      <c r="G92" s="299">
        <v>0</v>
      </c>
      <c r="H92" s="299">
        <v>0</v>
      </c>
      <c r="I92" s="299">
        <v>0</v>
      </c>
      <c r="J92" s="299">
        <v>0</v>
      </c>
      <c r="K92" s="299">
        <v>0</v>
      </c>
      <c r="L92" s="299">
        <v>0</v>
      </c>
      <c r="M92" s="299">
        <v>0</v>
      </c>
      <c r="N92" s="299">
        <v>0</v>
      </c>
      <c r="O92" s="299">
        <v>0</v>
      </c>
      <c r="P92" s="299">
        <v>0</v>
      </c>
      <c r="Q92" s="299">
        <v>0</v>
      </c>
      <c r="R92" s="299">
        <v>0</v>
      </c>
      <c r="S92" s="299">
        <v>0</v>
      </c>
      <c r="T92" s="299">
        <v>0</v>
      </c>
      <c r="U92" s="299">
        <v>0</v>
      </c>
      <c r="V92" s="299">
        <v>0</v>
      </c>
      <c r="W92" s="299">
        <v>0</v>
      </c>
      <c r="DA92" s="71" t="s">
        <v>728</v>
      </c>
    </row>
    <row r="93" spans="1:105" ht="12" customHeight="1" x14ac:dyDescent="0.3">
      <c r="A93" s="59" t="s">
        <v>160</v>
      </c>
      <c r="B93" s="299">
        <v>0</v>
      </c>
      <c r="C93" s="299">
        <v>0</v>
      </c>
      <c r="D93" s="299">
        <v>0</v>
      </c>
      <c r="E93" s="299">
        <v>0</v>
      </c>
      <c r="F93" s="299">
        <v>0</v>
      </c>
      <c r="G93" s="299">
        <v>0</v>
      </c>
      <c r="H93" s="299">
        <v>0</v>
      </c>
      <c r="I93" s="299">
        <v>0</v>
      </c>
      <c r="J93" s="299">
        <v>0</v>
      </c>
      <c r="K93" s="299">
        <v>0</v>
      </c>
      <c r="L93" s="299">
        <v>0</v>
      </c>
      <c r="M93" s="299">
        <v>0</v>
      </c>
      <c r="N93" s="299">
        <v>0</v>
      </c>
      <c r="O93" s="299">
        <v>0</v>
      </c>
      <c r="P93" s="299">
        <v>0</v>
      </c>
      <c r="Q93" s="299">
        <v>0</v>
      </c>
      <c r="R93" s="299">
        <v>0</v>
      </c>
      <c r="S93" s="299">
        <v>0</v>
      </c>
      <c r="T93" s="299">
        <v>0</v>
      </c>
      <c r="U93" s="299">
        <v>0</v>
      </c>
      <c r="V93" s="299">
        <v>0</v>
      </c>
      <c r="W93" s="299">
        <v>0</v>
      </c>
      <c r="DA93" s="71" t="s">
        <v>729</v>
      </c>
    </row>
    <row r="94" spans="1:105" ht="12" customHeight="1" x14ac:dyDescent="0.3">
      <c r="A94" s="59" t="s">
        <v>70</v>
      </c>
      <c r="B94" s="299">
        <v>0</v>
      </c>
      <c r="C94" s="299">
        <v>0</v>
      </c>
      <c r="D94" s="299">
        <v>0</v>
      </c>
      <c r="E94" s="299">
        <v>0</v>
      </c>
      <c r="F94" s="299">
        <v>0</v>
      </c>
      <c r="G94" s="299">
        <v>0</v>
      </c>
      <c r="H94" s="299">
        <v>0</v>
      </c>
      <c r="I94" s="299">
        <v>0</v>
      </c>
      <c r="J94" s="299">
        <v>0</v>
      </c>
      <c r="K94" s="299">
        <v>0</v>
      </c>
      <c r="L94" s="299">
        <v>0</v>
      </c>
      <c r="M94" s="299">
        <v>0</v>
      </c>
      <c r="N94" s="299">
        <v>0</v>
      </c>
      <c r="O94" s="299">
        <v>0</v>
      </c>
      <c r="P94" s="299">
        <v>0</v>
      </c>
      <c r="Q94" s="299">
        <v>0</v>
      </c>
      <c r="R94" s="299">
        <v>0</v>
      </c>
      <c r="S94" s="299">
        <v>0</v>
      </c>
      <c r="T94" s="299">
        <v>0</v>
      </c>
      <c r="U94" s="299">
        <v>0</v>
      </c>
      <c r="V94" s="299">
        <v>0</v>
      </c>
      <c r="W94" s="299">
        <v>0</v>
      </c>
      <c r="DA94" s="71" t="s">
        <v>730</v>
      </c>
    </row>
    <row r="95" spans="1:105" ht="12" customHeight="1" x14ac:dyDescent="0.3">
      <c r="A95" s="59" t="s">
        <v>162</v>
      </c>
      <c r="B95" s="299">
        <v>0</v>
      </c>
      <c r="C95" s="299">
        <v>0</v>
      </c>
      <c r="D95" s="299">
        <v>0</v>
      </c>
      <c r="E95" s="299">
        <v>0</v>
      </c>
      <c r="F95" s="299">
        <v>0</v>
      </c>
      <c r="G95" s="299">
        <v>0</v>
      </c>
      <c r="H95" s="299">
        <v>0</v>
      </c>
      <c r="I95" s="299">
        <v>0</v>
      </c>
      <c r="J95" s="299">
        <v>0</v>
      </c>
      <c r="K95" s="299">
        <v>0</v>
      </c>
      <c r="L95" s="299">
        <v>0</v>
      </c>
      <c r="M95" s="299">
        <v>0</v>
      </c>
      <c r="N95" s="299">
        <v>0</v>
      </c>
      <c r="O95" s="299">
        <v>0</v>
      </c>
      <c r="P95" s="299">
        <v>0</v>
      </c>
      <c r="Q95" s="299">
        <v>0</v>
      </c>
      <c r="R95" s="299">
        <v>0</v>
      </c>
      <c r="S95" s="299">
        <v>0</v>
      </c>
      <c r="T95" s="299">
        <v>0</v>
      </c>
      <c r="U95" s="299">
        <v>0</v>
      </c>
      <c r="V95" s="299">
        <v>0</v>
      </c>
      <c r="W95" s="299">
        <v>0</v>
      </c>
      <c r="DA95" s="71" t="s">
        <v>731</v>
      </c>
    </row>
    <row r="96" spans="1:105" ht="12" customHeight="1" x14ac:dyDescent="0.3">
      <c r="A96" s="60" t="s">
        <v>527</v>
      </c>
      <c r="B96" s="264">
        <v>0</v>
      </c>
      <c r="C96" s="264">
        <v>0</v>
      </c>
      <c r="D96" s="264">
        <v>0</v>
      </c>
      <c r="E96" s="264">
        <v>0</v>
      </c>
      <c r="F96" s="264">
        <v>0</v>
      </c>
      <c r="G96" s="264">
        <v>0</v>
      </c>
      <c r="H96" s="264">
        <v>0</v>
      </c>
      <c r="I96" s="264">
        <v>0</v>
      </c>
      <c r="J96" s="264">
        <v>0</v>
      </c>
      <c r="K96" s="264">
        <v>0</v>
      </c>
      <c r="L96" s="264">
        <v>0</v>
      </c>
      <c r="M96" s="264">
        <v>0</v>
      </c>
      <c r="N96" s="264">
        <v>0</v>
      </c>
      <c r="O96" s="264">
        <v>0</v>
      </c>
      <c r="P96" s="264">
        <v>0</v>
      </c>
      <c r="Q96" s="264">
        <v>0</v>
      </c>
      <c r="R96" s="264">
        <v>0</v>
      </c>
      <c r="S96" s="264">
        <v>0</v>
      </c>
      <c r="T96" s="264">
        <v>0</v>
      </c>
      <c r="U96" s="264">
        <v>0</v>
      </c>
      <c r="V96" s="264">
        <v>0</v>
      </c>
      <c r="W96" s="264">
        <v>0</v>
      </c>
      <c r="DA96" s="72" t="s">
        <v>732</v>
      </c>
    </row>
    <row r="97" spans="1:105" ht="12" customHeight="1" x14ac:dyDescent="0.3">
      <c r="A97" s="57" t="s">
        <v>529</v>
      </c>
      <c r="B97" s="296">
        <f t="shared" ref="B97:W97" si="1">B98+B102+B113</f>
        <v>0</v>
      </c>
      <c r="C97" s="296">
        <f t="shared" si="1"/>
        <v>0</v>
      </c>
      <c r="D97" s="296">
        <f t="shared" si="1"/>
        <v>0</v>
      </c>
      <c r="E97" s="296">
        <f t="shared" si="1"/>
        <v>0</v>
      </c>
      <c r="F97" s="296">
        <f t="shared" si="1"/>
        <v>0</v>
      </c>
      <c r="G97" s="296">
        <f t="shared" si="1"/>
        <v>0</v>
      </c>
      <c r="H97" s="296">
        <f t="shared" si="1"/>
        <v>0</v>
      </c>
      <c r="I97" s="296">
        <f t="shared" si="1"/>
        <v>0</v>
      </c>
      <c r="J97" s="296">
        <f t="shared" si="1"/>
        <v>0</v>
      </c>
      <c r="K97" s="296">
        <f t="shared" si="1"/>
        <v>0</v>
      </c>
      <c r="L97" s="296">
        <f t="shared" si="1"/>
        <v>0</v>
      </c>
      <c r="M97" s="296">
        <f t="shared" si="1"/>
        <v>0</v>
      </c>
      <c r="N97" s="296">
        <f t="shared" si="1"/>
        <v>0</v>
      </c>
      <c r="O97" s="296">
        <f t="shared" si="1"/>
        <v>0</v>
      </c>
      <c r="P97" s="296">
        <f t="shared" si="1"/>
        <v>0</v>
      </c>
      <c r="Q97" s="296">
        <f t="shared" si="1"/>
        <v>0</v>
      </c>
      <c r="R97" s="296">
        <f t="shared" si="1"/>
        <v>0</v>
      </c>
      <c r="S97" s="296">
        <f t="shared" si="1"/>
        <v>0</v>
      </c>
      <c r="T97" s="296">
        <f t="shared" si="1"/>
        <v>0</v>
      </c>
      <c r="U97" s="296">
        <f t="shared" si="1"/>
        <v>0</v>
      </c>
      <c r="V97" s="296">
        <f t="shared" si="1"/>
        <v>0</v>
      </c>
      <c r="W97" s="296">
        <f t="shared" si="1"/>
        <v>0</v>
      </c>
      <c r="DA97" s="70"/>
    </row>
    <row r="98" spans="1:105" ht="12" customHeight="1" x14ac:dyDescent="0.3">
      <c r="A98" s="60" t="s">
        <v>530</v>
      </c>
      <c r="B98" s="264">
        <v>0</v>
      </c>
      <c r="C98" s="264">
        <v>0</v>
      </c>
      <c r="D98" s="264">
        <v>0</v>
      </c>
      <c r="E98" s="264">
        <v>0</v>
      </c>
      <c r="F98" s="264">
        <v>0</v>
      </c>
      <c r="G98" s="264">
        <v>0</v>
      </c>
      <c r="H98" s="264">
        <v>0</v>
      </c>
      <c r="I98" s="264">
        <v>0</v>
      </c>
      <c r="J98" s="264">
        <v>0</v>
      </c>
      <c r="K98" s="264">
        <v>0</v>
      </c>
      <c r="L98" s="264">
        <v>0</v>
      </c>
      <c r="M98" s="264">
        <v>0</v>
      </c>
      <c r="N98" s="264">
        <v>0</v>
      </c>
      <c r="O98" s="264">
        <v>0</v>
      </c>
      <c r="P98" s="264">
        <v>0</v>
      </c>
      <c r="Q98" s="264">
        <v>0</v>
      </c>
      <c r="R98" s="264">
        <v>0</v>
      </c>
      <c r="S98" s="264">
        <v>0</v>
      </c>
      <c r="T98" s="264">
        <v>0</v>
      </c>
      <c r="U98" s="264">
        <v>0</v>
      </c>
      <c r="V98" s="264">
        <v>0</v>
      </c>
      <c r="W98" s="264">
        <v>0</v>
      </c>
      <c r="DA98" s="72" t="s">
        <v>733</v>
      </c>
    </row>
    <row r="99" spans="1:105" ht="12" customHeight="1" x14ac:dyDescent="0.3">
      <c r="A99" s="59" t="s">
        <v>33</v>
      </c>
      <c r="B99" s="232">
        <v>0</v>
      </c>
      <c r="C99" s="232">
        <v>0</v>
      </c>
      <c r="D99" s="232">
        <v>0</v>
      </c>
      <c r="E99" s="232">
        <v>0</v>
      </c>
      <c r="F99" s="232">
        <v>0</v>
      </c>
      <c r="G99" s="232">
        <v>0</v>
      </c>
      <c r="H99" s="232">
        <v>0</v>
      </c>
      <c r="I99" s="232">
        <v>0</v>
      </c>
      <c r="J99" s="232">
        <v>0</v>
      </c>
      <c r="K99" s="232">
        <v>0</v>
      </c>
      <c r="L99" s="232">
        <v>0</v>
      </c>
      <c r="M99" s="232">
        <v>0</v>
      </c>
      <c r="N99" s="232">
        <v>0</v>
      </c>
      <c r="O99" s="232">
        <v>0</v>
      </c>
      <c r="P99" s="232">
        <v>0</v>
      </c>
      <c r="Q99" s="232">
        <v>0</v>
      </c>
      <c r="R99" s="232">
        <v>0</v>
      </c>
      <c r="S99" s="232">
        <v>0</v>
      </c>
      <c r="T99" s="232">
        <v>0</v>
      </c>
      <c r="U99" s="232">
        <v>0</v>
      </c>
      <c r="V99" s="232">
        <v>0</v>
      </c>
      <c r="W99" s="232">
        <v>0</v>
      </c>
      <c r="DA99" s="71" t="s">
        <v>734</v>
      </c>
    </row>
    <row r="100" spans="1:105" ht="12" customHeight="1" x14ac:dyDescent="0.3">
      <c r="A100" s="59" t="s">
        <v>160</v>
      </c>
      <c r="B100" s="232">
        <v>0</v>
      </c>
      <c r="C100" s="232">
        <v>0</v>
      </c>
      <c r="D100" s="232">
        <v>0</v>
      </c>
      <c r="E100" s="232">
        <v>0</v>
      </c>
      <c r="F100" s="232">
        <v>0</v>
      </c>
      <c r="G100" s="232">
        <v>0</v>
      </c>
      <c r="H100" s="232">
        <v>0</v>
      </c>
      <c r="I100" s="232">
        <v>0</v>
      </c>
      <c r="J100" s="232">
        <v>0</v>
      </c>
      <c r="K100" s="232">
        <v>0</v>
      </c>
      <c r="L100" s="232">
        <v>0</v>
      </c>
      <c r="M100" s="232">
        <v>0</v>
      </c>
      <c r="N100" s="232">
        <v>0</v>
      </c>
      <c r="O100" s="232">
        <v>0</v>
      </c>
      <c r="P100" s="232">
        <v>0</v>
      </c>
      <c r="Q100" s="232">
        <v>0</v>
      </c>
      <c r="R100" s="232">
        <v>0</v>
      </c>
      <c r="S100" s="232">
        <v>0</v>
      </c>
      <c r="T100" s="232">
        <v>0</v>
      </c>
      <c r="U100" s="232">
        <v>0</v>
      </c>
      <c r="V100" s="232">
        <v>0</v>
      </c>
      <c r="W100" s="232">
        <v>0</v>
      </c>
      <c r="DA100" s="71" t="s">
        <v>735</v>
      </c>
    </row>
    <row r="101" spans="1:105" ht="12" customHeight="1" x14ac:dyDescent="0.3">
      <c r="A101" s="59" t="s">
        <v>162</v>
      </c>
      <c r="B101" s="232">
        <v>0</v>
      </c>
      <c r="C101" s="232">
        <v>0</v>
      </c>
      <c r="D101" s="232">
        <v>0</v>
      </c>
      <c r="E101" s="232">
        <v>0</v>
      </c>
      <c r="F101" s="232">
        <v>0</v>
      </c>
      <c r="G101" s="232">
        <v>0</v>
      </c>
      <c r="H101" s="232">
        <v>0</v>
      </c>
      <c r="I101" s="232">
        <v>0</v>
      </c>
      <c r="J101" s="232">
        <v>0</v>
      </c>
      <c r="K101" s="232">
        <v>0</v>
      </c>
      <c r="L101" s="232">
        <v>0</v>
      </c>
      <c r="M101" s="232">
        <v>0</v>
      </c>
      <c r="N101" s="232">
        <v>0</v>
      </c>
      <c r="O101" s="232">
        <v>0</v>
      </c>
      <c r="P101" s="232">
        <v>0</v>
      </c>
      <c r="Q101" s="232">
        <v>0</v>
      </c>
      <c r="R101" s="232">
        <v>0</v>
      </c>
      <c r="S101" s="232">
        <v>0</v>
      </c>
      <c r="T101" s="232">
        <v>0</v>
      </c>
      <c r="U101" s="232">
        <v>0</v>
      </c>
      <c r="V101" s="232">
        <v>0</v>
      </c>
      <c r="W101" s="232">
        <v>0</v>
      </c>
      <c r="DA101" s="71" t="s">
        <v>736</v>
      </c>
    </row>
    <row r="102" spans="1:105" ht="12" customHeight="1" x14ac:dyDescent="0.3">
      <c r="A102" s="60" t="s">
        <v>535</v>
      </c>
      <c r="B102" s="264">
        <v>0</v>
      </c>
      <c r="C102" s="264">
        <v>0</v>
      </c>
      <c r="D102" s="264">
        <v>0</v>
      </c>
      <c r="E102" s="264">
        <v>0</v>
      </c>
      <c r="F102" s="264">
        <v>0</v>
      </c>
      <c r="G102" s="264">
        <v>0</v>
      </c>
      <c r="H102" s="264">
        <v>0</v>
      </c>
      <c r="I102" s="264">
        <v>0</v>
      </c>
      <c r="J102" s="264">
        <v>0</v>
      </c>
      <c r="K102" s="264">
        <v>0</v>
      </c>
      <c r="L102" s="264">
        <v>0</v>
      </c>
      <c r="M102" s="264">
        <v>0</v>
      </c>
      <c r="N102" s="264">
        <v>0</v>
      </c>
      <c r="O102" s="264">
        <v>0</v>
      </c>
      <c r="P102" s="264">
        <v>0</v>
      </c>
      <c r="Q102" s="264">
        <v>0</v>
      </c>
      <c r="R102" s="264">
        <v>0</v>
      </c>
      <c r="S102" s="264">
        <v>0</v>
      </c>
      <c r="T102" s="264">
        <v>0</v>
      </c>
      <c r="U102" s="264">
        <v>0</v>
      </c>
      <c r="V102" s="264">
        <v>0</v>
      </c>
      <c r="W102" s="264">
        <v>0</v>
      </c>
      <c r="DA102" s="72" t="s">
        <v>737</v>
      </c>
    </row>
    <row r="103" spans="1:105" ht="12" customHeight="1" x14ac:dyDescent="0.3">
      <c r="A103" s="64" t="s">
        <v>30</v>
      </c>
      <c r="B103" s="231">
        <v>0</v>
      </c>
      <c r="C103" s="231">
        <v>0</v>
      </c>
      <c r="D103" s="231">
        <v>0</v>
      </c>
      <c r="E103" s="231">
        <v>0</v>
      </c>
      <c r="F103" s="231">
        <v>0</v>
      </c>
      <c r="G103" s="231">
        <v>0</v>
      </c>
      <c r="H103" s="231">
        <v>0</v>
      </c>
      <c r="I103" s="231">
        <v>0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738</v>
      </c>
    </row>
    <row r="104" spans="1:105" ht="12" customHeight="1" x14ac:dyDescent="0.3">
      <c r="A104" s="64" t="s">
        <v>32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0</v>
      </c>
      <c r="L104" s="231">
        <v>0</v>
      </c>
      <c r="M104" s="231">
        <v>0</v>
      </c>
      <c r="N104" s="231">
        <v>0</v>
      </c>
      <c r="O104" s="231">
        <v>0</v>
      </c>
      <c r="P104" s="231">
        <v>0</v>
      </c>
      <c r="Q104" s="231">
        <v>0</v>
      </c>
      <c r="R104" s="231">
        <v>0</v>
      </c>
      <c r="S104" s="231">
        <v>0</v>
      </c>
      <c r="T104" s="231">
        <v>0</v>
      </c>
      <c r="U104" s="231">
        <v>0</v>
      </c>
      <c r="V104" s="231">
        <v>0</v>
      </c>
      <c r="W104" s="231">
        <v>0</v>
      </c>
      <c r="DA104" s="73" t="s">
        <v>739</v>
      </c>
    </row>
    <row r="105" spans="1:105" ht="12" customHeight="1" x14ac:dyDescent="0.3">
      <c r="A105" s="64" t="s">
        <v>33</v>
      </c>
      <c r="B105" s="231">
        <v>0</v>
      </c>
      <c r="C105" s="231">
        <v>0</v>
      </c>
      <c r="D105" s="231">
        <v>0</v>
      </c>
      <c r="E105" s="231">
        <v>0</v>
      </c>
      <c r="F105" s="231">
        <v>0</v>
      </c>
      <c r="G105" s="231">
        <v>0</v>
      </c>
      <c r="H105" s="231">
        <v>0</v>
      </c>
      <c r="I105" s="231">
        <v>0</v>
      </c>
      <c r="J105" s="231">
        <v>0</v>
      </c>
      <c r="K105" s="231">
        <v>0</v>
      </c>
      <c r="L105" s="231">
        <v>0</v>
      </c>
      <c r="M105" s="231">
        <v>0</v>
      </c>
      <c r="N105" s="231">
        <v>0</v>
      </c>
      <c r="O105" s="231">
        <v>0</v>
      </c>
      <c r="P105" s="231">
        <v>0</v>
      </c>
      <c r="Q105" s="231">
        <v>0</v>
      </c>
      <c r="R105" s="231">
        <v>0</v>
      </c>
      <c r="S105" s="231">
        <v>0</v>
      </c>
      <c r="T105" s="231">
        <v>0</v>
      </c>
      <c r="U105" s="231">
        <v>0</v>
      </c>
      <c r="V105" s="231">
        <v>0</v>
      </c>
      <c r="W105" s="231">
        <v>0</v>
      </c>
      <c r="DA105" s="73" t="s">
        <v>740</v>
      </c>
    </row>
    <row r="106" spans="1:105" ht="12" customHeight="1" x14ac:dyDescent="0.3">
      <c r="A106" s="64" t="s">
        <v>160</v>
      </c>
      <c r="B106" s="231">
        <v>0</v>
      </c>
      <c r="C106" s="231">
        <v>0</v>
      </c>
      <c r="D106" s="231">
        <v>0</v>
      </c>
      <c r="E106" s="231">
        <v>0</v>
      </c>
      <c r="F106" s="231">
        <v>0</v>
      </c>
      <c r="G106" s="231">
        <v>0</v>
      </c>
      <c r="H106" s="231">
        <v>0</v>
      </c>
      <c r="I106" s="231">
        <v>0</v>
      </c>
      <c r="J106" s="231">
        <v>0</v>
      </c>
      <c r="K106" s="231">
        <v>0</v>
      </c>
      <c r="L106" s="231">
        <v>0</v>
      </c>
      <c r="M106" s="231">
        <v>0</v>
      </c>
      <c r="N106" s="231">
        <v>0</v>
      </c>
      <c r="O106" s="231">
        <v>0</v>
      </c>
      <c r="P106" s="231">
        <v>0</v>
      </c>
      <c r="Q106" s="231">
        <v>0</v>
      </c>
      <c r="R106" s="231">
        <v>0</v>
      </c>
      <c r="S106" s="231">
        <v>0</v>
      </c>
      <c r="T106" s="231">
        <v>0</v>
      </c>
      <c r="U106" s="231">
        <v>0</v>
      </c>
      <c r="V106" s="231">
        <v>0</v>
      </c>
      <c r="W106" s="231">
        <v>0</v>
      </c>
      <c r="DA106" s="73" t="s">
        <v>741</v>
      </c>
    </row>
    <row r="107" spans="1:105" ht="12" customHeight="1" x14ac:dyDescent="0.3">
      <c r="A107" s="64" t="s">
        <v>70</v>
      </c>
      <c r="B107" s="231">
        <v>0</v>
      </c>
      <c r="C107" s="231">
        <v>0</v>
      </c>
      <c r="D107" s="231">
        <v>0</v>
      </c>
      <c r="E107" s="231">
        <v>0</v>
      </c>
      <c r="F107" s="231">
        <v>0</v>
      </c>
      <c r="G107" s="231">
        <v>0</v>
      </c>
      <c r="H107" s="231">
        <v>0</v>
      </c>
      <c r="I107" s="231">
        <v>0</v>
      </c>
      <c r="J107" s="231">
        <v>0</v>
      </c>
      <c r="K107" s="231">
        <v>0</v>
      </c>
      <c r="L107" s="231">
        <v>0</v>
      </c>
      <c r="M107" s="231">
        <v>0</v>
      </c>
      <c r="N107" s="231">
        <v>0</v>
      </c>
      <c r="O107" s="231">
        <v>0</v>
      </c>
      <c r="P107" s="231">
        <v>0</v>
      </c>
      <c r="Q107" s="231">
        <v>0</v>
      </c>
      <c r="R107" s="231">
        <v>0</v>
      </c>
      <c r="S107" s="231">
        <v>0</v>
      </c>
      <c r="T107" s="231">
        <v>0</v>
      </c>
      <c r="U107" s="231">
        <v>0</v>
      </c>
      <c r="V107" s="231">
        <v>0</v>
      </c>
      <c r="W107" s="231">
        <v>0</v>
      </c>
      <c r="DA107" s="73" t="s">
        <v>742</v>
      </c>
    </row>
    <row r="108" spans="1:105" ht="12" customHeight="1" x14ac:dyDescent="0.3">
      <c r="A108" s="64" t="s">
        <v>34</v>
      </c>
      <c r="B108" s="231">
        <v>0</v>
      </c>
      <c r="C108" s="231">
        <v>0</v>
      </c>
      <c r="D108" s="231">
        <v>0</v>
      </c>
      <c r="E108" s="231">
        <v>0</v>
      </c>
      <c r="F108" s="231">
        <v>0</v>
      </c>
      <c r="G108" s="231">
        <v>0</v>
      </c>
      <c r="H108" s="231">
        <v>0</v>
      </c>
      <c r="I108" s="231">
        <v>0</v>
      </c>
      <c r="J108" s="231">
        <v>0</v>
      </c>
      <c r="K108" s="231">
        <v>0</v>
      </c>
      <c r="L108" s="231">
        <v>0</v>
      </c>
      <c r="M108" s="231">
        <v>0</v>
      </c>
      <c r="N108" s="231">
        <v>0</v>
      </c>
      <c r="O108" s="231">
        <v>0</v>
      </c>
      <c r="P108" s="231">
        <v>0</v>
      </c>
      <c r="Q108" s="231">
        <v>0</v>
      </c>
      <c r="R108" s="231">
        <v>0</v>
      </c>
      <c r="S108" s="231">
        <v>0</v>
      </c>
      <c r="T108" s="231">
        <v>0</v>
      </c>
      <c r="U108" s="231">
        <v>0</v>
      </c>
      <c r="V108" s="231">
        <v>0</v>
      </c>
      <c r="W108" s="231">
        <v>0</v>
      </c>
      <c r="DA108" s="73" t="s">
        <v>743</v>
      </c>
    </row>
    <row r="109" spans="1:105" ht="12" customHeight="1" x14ac:dyDescent="0.3">
      <c r="A109" s="64" t="s">
        <v>162</v>
      </c>
      <c r="B109" s="231">
        <v>0</v>
      </c>
      <c r="C109" s="231">
        <v>0</v>
      </c>
      <c r="D109" s="231">
        <v>0</v>
      </c>
      <c r="E109" s="231">
        <v>0</v>
      </c>
      <c r="F109" s="231">
        <v>0</v>
      </c>
      <c r="G109" s="231">
        <v>0</v>
      </c>
      <c r="H109" s="231">
        <v>0</v>
      </c>
      <c r="I109" s="231">
        <v>0</v>
      </c>
      <c r="J109" s="231">
        <v>0</v>
      </c>
      <c r="K109" s="231">
        <v>0</v>
      </c>
      <c r="L109" s="231">
        <v>0</v>
      </c>
      <c r="M109" s="231">
        <v>0</v>
      </c>
      <c r="N109" s="231">
        <v>0</v>
      </c>
      <c r="O109" s="231">
        <v>0</v>
      </c>
      <c r="P109" s="231">
        <v>0</v>
      </c>
      <c r="Q109" s="231">
        <v>0</v>
      </c>
      <c r="R109" s="231">
        <v>0</v>
      </c>
      <c r="S109" s="231">
        <v>0</v>
      </c>
      <c r="T109" s="231">
        <v>0</v>
      </c>
      <c r="U109" s="231">
        <v>0</v>
      </c>
      <c r="V109" s="231">
        <v>0</v>
      </c>
      <c r="W109" s="231">
        <v>0</v>
      </c>
      <c r="DA109" s="73" t="s">
        <v>744</v>
      </c>
    </row>
    <row r="110" spans="1:105" ht="12" customHeight="1" x14ac:dyDescent="0.3">
      <c r="A110" s="64" t="s">
        <v>36</v>
      </c>
      <c r="B110" s="231">
        <v>0</v>
      </c>
      <c r="C110" s="231">
        <v>0</v>
      </c>
      <c r="D110" s="231">
        <v>0</v>
      </c>
      <c r="E110" s="231">
        <v>0</v>
      </c>
      <c r="F110" s="231">
        <v>0</v>
      </c>
      <c r="G110" s="231">
        <v>0</v>
      </c>
      <c r="H110" s="231">
        <v>0</v>
      </c>
      <c r="I110" s="231">
        <v>0</v>
      </c>
      <c r="J110" s="231">
        <v>0</v>
      </c>
      <c r="K110" s="231">
        <v>0</v>
      </c>
      <c r="L110" s="231">
        <v>0</v>
      </c>
      <c r="M110" s="231">
        <v>0</v>
      </c>
      <c r="N110" s="231">
        <v>0</v>
      </c>
      <c r="O110" s="231">
        <v>0</v>
      </c>
      <c r="P110" s="231">
        <v>0</v>
      </c>
      <c r="Q110" s="231">
        <v>0</v>
      </c>
      <c r="R110" s="231">
        <v>0</v>
      </c>
      <c r="S110" s="231">
        <v>0</v>
      </c>
      <c r="T110" s="231">
        <v>0</v>
      </c>
      <c r="U110" s="231">
        <v>0</v>
      </c>
      <c r="V110" s="231">
        <v>0</v>
      </c>
      <c r="W110" s="231">
        <v>0</v>
      </c>
      <c r="DA110" s="73" t="s">
        <v>745</v>
      </c>
    </row>
    <row r="111" spans="1:105" ht="12" customHeight="1" x14ac:dyDescent="0.3">
      <c r="A111" s="64" t="s">
        <v>73</v>
      </c>
      <c r="B111" s="231">
        <v>0</v>
      </c>
      <c r="C111" s="231">
        <v>0</v>
      </c>
      <c r="D111" s="231">
        <v>0</v>
      </c>
      <c r="E111" s="231">
        <v>0</v>
      </c>
      <c r="F111" s="231">
        <v>0</v>
      </c>
      <c r="G111" s="231">
        <v>0</v>
      </c>
      <c r="H111" s="231">
        <v>0</v>
      </c>
      <c r="I111" s="231">
        <v>0</v>
      </c>
      <c r="J111" s="231">
        <v>0</v>
      </c>
      <c r="K111" s="231">
        <v>0</v>
      </c>
      <c r="L111" s="231">
        <v>0</v>
      </c>
      <c r="M111" s="231">
        <v>0</v>
      </c>
      <c r="N111" s="231">
        <v>0</v>
      </c>
      <c r="O111" s="231">
        <v>0</v>
      </c>
      <c r="P111" s="231">
        <v>0</v>
      </c>
      <c r="Q111" s="231">
        <v>0</v>
      </c>
      <c r="R111" s="231">
        <v>0</v>
      </c>
      <c r="S111" s="231">
        <v>0</v>
      </c>
      <c r="T111" s="231">
        <v>0</v>
      </c>
      <c r="U111" s="231">
        <v>0</v>
      </c>
      <c r="V111" s="231">
        <v>0</v>
      </c>
      <c r="W111" s="231">
        <v>0</v>
      </c>
      <c r="DA111" s="73" t="s">
        <v>746</v>
      </c>
    </row>
    <row r="112" spans="1:105" ht="12" customHeight="1" x14ac:dyDescent="0.3">
      <c r="A112" s="64" t="s">
        <v>79</v>
      </c>
      <c r="B112" s="231">
        <v>0</v>
      </c>
      <c r="C112" s="231">
        <v>0</v>
      </c>
      <c r="D112" s="231">
        <v>0</v>
      </c>
      <c r="E112" s="231">
        <v>0</v>
      </c>
      <c r="F112" s="231">
        <v>0</v>
      </c>
      <c r="G112" s="231">
        <v>0</v>
      </c>
      <c r="H112" s="231">
        <v>0</v>
      </c>
      <c r="I112" s="231">
        <v>0</v>
      </c>
      <c r="J112" s="231">
        <v>0</v>
      </c>
      <c r="K112" s="231">
        <v>0</v>
      </c>
      <c r="L112" s="231">
        <v>0</v>
      </c>
      <c r="M112" s="231">
        <v>0</v>
      </c>
      <c r="N112" s="231">
        <v>0</v>
      </c>
      <c r="O112" s="231">
        <v>0</v>
      </c>
      <c r="P112" s="231">
        <v>0</v>
      </c>
      <c r="Q112" s="231">
        <v>0</v>
      </c>
      <c r="R112" s="231">
        <v>0</v>
      </c>
      <c r="S112" s="231">
        <v>0</v>
      </c>
      <c r="T112" s="231">
        <v>0</v>
      </c>
      <c r="U112" s="231">
        <v>0</v>
      </c>
      <c r="V112" s="231">
        <v>0</v>
      </c>
      <c r="W112" s="231">
        <v>0</v>
      </c>
      <c r="DA112" s="73" t="s">
        <v>747</v>
      </c>
    </row>
    <row r="113" spans="1:105" ht="12" customHeight="1" x14ac:dyDescent="0.3">
      <c r="A113" s="61" t="s">
        <v>547</v>
      </c>
      <c r="B113" s="265">
        <v>0</v>
      </c>
      <c r="C113" s="265">
        <v>0</v>
      </c>
      <c r="D113" s="265">
        <v>0</v>
      </c>
      <c r="E113" s="265">
        <v>0</v>
      </c>
      <c r="F113" s="265">
        <v>0</v>
      </c>
      <c r="G113" s="265">
        <v>0</v>
      </c>
      <c r="H113" s="265">
        <v>0</v>
      </c>
      <c r="I113" s="265">
        <v>0</v>
      </c>
      <c r="J113" s="265">
        <v>0</v>
      </c>
      <c r="K113" s="265">
        <v>0</v>
      </c>
      <c r="L113" s="265">
        <v>0</v>
      </c>
      <c r="M113" s="265">
        <v>0</v>
      </c>
      <c r="N113" s="265">
        <v>0</v>
      </c>
      <c r="O113" s="265">
        <v>0</v>
      </c>
      <c r="P113" s="265">
        <v>0</v>
      </c>
      <c r="Q113" s="265">
        <v>0</v>
      </c>
      <c r="R113" s="265">
        <v>0</v>
      </c>
      <c r="S113" s="265">
        <v>0</v>
      </c>
      <c r="T113" s="265">
        <v>0</v>
      </c>
      <c r="U113" s="265">
        <v>0</v>
      </c>
      <c r="V113" s="265">
        <v>0</v>
      </c>
      <c r="W113" s="265">
        <v>0</v>
      </c>
      <c r="DA113" s="74" t="s">
        <v>748</v>
      </c>
    </row>
    <row r="114" spans="1:105" ht="12" customHeight="1" x14ac:dyDescent="0.3">
      <c r="A114" s="130"/>
      <c r="B114" s="201"/>
      <c r="C114" s="201"/>
      <c r="D114" s="201"/>
      <c r="E114" s="201"/>
      <c r="F114" s="201"/>
      <c r="G114" s="201"/>
      <c r="H114" s="201"/>
      <c r="I114" s="201"/>
      <c r="J114" s="201"/>
      <c r="K114" s="201"/>
      <c r="L114" s="201"/>
      <c r="M114" s="201"/>
      <c r="N114" s="201"/>
      <c r="O114" s="201"/>
      <c r="P114" s="201"/>
      <c r="Q114" s="201"/>
      <c r="R114" s="201"/>
      <c r="S114" s="201"/>
      <c r="T114" s="201"/>
      <c r="U114" s="201"/>
      <c r="V114" s="201"/>
      <c r="W114" s="201"/>
    </row>
    <row r="115" spans="1:105" ht="15" customHeight="1" x14ac:dyDescent="0.3">
      <c r="A115" s="34" t="s">
        <v>45</v>
      </c>
      <c r="B115" s="225">
        <v>0</v>
      </c>
      <c r="C115" s="225">
        <v>0</v>
      </c>
      <c r="D115" s="225">
        <v>0</v>
      </c>
      <c r="E115" s="225">
        <v>0</v>
      </c>
      <c r="F115" s="225">
        <v>0</v>
      </c>
      <c r="G115" s="225">
        <v>0</v>
      </c>
      <c r="H115" s="225">
        <v>0</v>
      </c>
      <c r="I115" s="225">
        <v>0</v>
      </c>
      <c r="J115" s="225">
        <v>0</v>
      </c>
      <c r="K115" s="225">
        <v>0</v>
      </c>
      <c r="L115" s="225">
        <v>0</v>
      </c>
      <c r="M115" s="225">
        <v>0</v>
      </c>
      <c r="N115" s="225">
        <v>0</v>
      </c>
      <c r="O115" s="225">
        <v>0</v>
      </c>
      <c r="P115" s="225">
        <v>0</v>
      </c>
      <c r="Q115" s="225">
        <v>0</v>
      </c>
      <c r="R115" s="225">
        <v>0</v>
      </c>
      <c r="S115" s="225">
        <v>0</v>
      </c>
      <c r="T115" s="225">
        <v>0</v>
      </c>
      <c r="U115" s="225">
        <v>0</v>
      </c>
      <c r="V115" s="225">
        <v>0</v>
      </c>
      <c r="W115" s="225">
        <v>0</v>
      </c>
      <c r="DA115" s="89" t="s">
        <v>749</v>
      </c>
    </row>
    <row r="116" spans="1:105" ht="12" customHeight="1" x14ac:dyDescent="0.3">
      <c r="A116" s="55" t="s">
        <v>92</v>
      </c>
      <c r="B116" s="261">
        <v>0</v>
      </c>
      <c r="C116" s="261">
        <v>0</v>
      </c>
      <c r="D116" s="261">
        <v>0</v>
      </c>
      <c r="E116" s="261">
        <v>0</v>
      </c>
      <c r="F116" s="261">
        <v>0</v>
      </c>
      <c r="G116" s="261">
        <v>0</v>
      </c>
      <c r="H116" s="261">
        <v>0</v>
      </c>
      <c r="I116" s="261">
        <v>0</v>
      </c>
      <c r="J116" s="261">
        <v>0</v>
      </c>
      <c r="K116" s="261">
        <v>0</v>
      </c>
      <c r="L116" s="261">
        <v>0</v>
      </c>
      <c r="M116" s="261">
        <v>0</v>
      </c>
      <c r="N116" s="261">
        <v>0</v>
      </c>
      <c r="O116" s="261">
        <v>0</v>
      </c>
      <c r="P116" s="261">
        <v>0</v>
      </c>
      <c r="Q116" s="261">
        <v>0</v>
      </c>
      <c r="R116" s="261">
        <v>0</v>
      </c>
      <c r="S116" s="261">
        <v>0</v>
      </c>
      <c r="T116" s="261">
        <v>0</v>
      </c>
      <c r="U116" s="261">
        <v>0</v>
      </c>
      <c r="V116" s="261">
        <v>0</v>
      </c>
      <c r="W116" s="261">
        <v>0</v>
      </c>
      <c r="DA116" s="67" t="s">
        <v>750</v>
      </c>
    </row>
    <row r="117" spans="1:105" ht="12" customHeight="1" x14ac:dyDescent="0.3">
      <c r="A117" s="202" t="s">
        <v>93</v>
      </c>
      <c r="B117" s="226">
        <v>0</v>
      </c>
      <c r="C117" s="226">
        <v>0</v>
      </c>
      <c r="D117" s="226">
        <v>0</v>
      </c>
      <c r="E117" s="226">
        <v>0</v>
      </c>
      <c r="F117" s="226">
        <v>0</v>
      </c>
      <c r="G117" s="226">
        <v>0</v>
      </c>
      <c r="H117" s="226">
        <v>0</v>
      </c>
      <c r="I117" s="226">
        <v>0</v>
      </c>
      <c r="J117" s="226">
        <v>0</v>
      </c>
      <c r="K117" s="226">
        <v>0</v>
      </c>
      <c r="L117" s="226">
        <v>0</v>
      </c>
      <c r="M117" s="226">
        <v>0</v>
      </c>
      <c r="N117" s="226">
        <v>0</v>
      </c>
      <c r="O117" s="226">
        <v>0</v>
      </c>
      <c r="P117" s="226">
        <v>0</v>
      </c>
      <c r="Q117" s="226">
        <v>0</v>
      </c>
      <c r="R117" s="226">
        <v>0</v>
      </c>
      <c r="S117" s="226">
        <v>0</v>
      </c>
      <c r="T117" s="226">
        <v>0</v>
      </c>
      <c r="U117" s="226">
        <v>0</v>
      </c>
      <c r="V117" s="226">
        <v>0</v>
      </c>
      <c r="W117" s="226">
        <v>0</v>
      </c>
      <c r="DA117" s="174" t="s">
        <v>751</v>
      </c>
    </row>
    <row r="118" spans="1:105" ht="12" customHeight="1" x14ac:dyDescent="0.3">
      <c r="A118" s="202" t="s">
        <v>94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DA118" s="174" t="s">
        <v>752</v>
      </c>
    </row>
    <row r="119" spans="1:105" ht="12" customHeight="1" x14ac:dyDescent="0.3">
      <c r="A119" s="202" t="s">
        <v>95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0</v>
      </c>
      <c r="Q119" s="226">
        <v>0</v>
      </c>
      <c r="R119" s="226">
        <v>0</v>
      </c>
      <c r="S119" s="226">
        <v>0</v>
      </c>
      <c r="T119" s="226">
        <v>0</v>
      </c>
      <c r="U119" s="226">
        <v>0</v>
      </c>
      <c r="V119" s="226">
        <v>0</v>
      </c>
      <c r="W119" s="226">
        <v>0</v>
      </c>
      <c r="DA119" s="174" t="s">
        <v>753</v>
      </c>
    </row>
    <row r="120" spans="1:105" ht="12" customHeight="1" x14ac:dyDescent="0.3">
      <c r="A120" s="56" t="s">
        <v>96</v>
      </c>
      <c r="B120" s="262">
        <v>0</v>
      </c>
      <c r="C120" s="262">
        <v>0</v>
      </c>
      <c r="D120" s="262">
        <v>0</v>
      </c>
      <c r="E120" s="262">
        <v>0</v>
      </c>
      <c r="F120" s="262">
        <v>0</v>
      </c>
      <c r="G120" s="262">
        <v>0</v>
      </c>
      <c r="H120" s="262">
        <v>0</v>
      </c>
      <c r="I120" s="262">
        <v>0</v>
      </c>
      <c r="J120" s="262">
        <v>0</v>
      </c>
      <c r="K120" s="262">
        <v>0</v>
      </c>
      <c r="L120" s="262">
        <v>0</v>
      </c>
      <c r="M120" s="262">
        <v>0</v>
      </c>
      <c r="N120" s="262">
        <v>0</v>
      </c>
      <c r="O120" s="262">
        <v>0</v>
      </c>
      <c r="P120" s="262">
        <v>0</v>
      </c>
      <c r="Q120" s="262">
        <v>0</v>
      </c>
      <c r="R120" s="262">
        <v>0</v>
      </c>
      <c r="S120" s="262">
        <v>0</v>
      </c>
      <c r="T120" s="262">
        <v>0</v>
      </c>
      <c r="U120" s="262">
        <v>0</v>
      </c>
      <c r="V120" s="262">
        <v>0</v>
      </c>
      <c r="W120" s="262">
        <v>0</v>
      </c>
      <c r="DA120" s="68" t="s">
        <v>754</v>
      </c>
    </row>
    <row r="121" spans="1:105" ht="12" customHeight="1" x14ac:dyDescent="0.3">
      <c r="A121" s="37" t="s">
        <v>160</v>
      </c>
      <c r="B121" s="228">
        <v>0</v>
      </c>
      <c r="C121" s="228">
        <v>0</v>
      </c>
      <c r="D121" s="228">
        <v>0</v>
      </c>
      <c r="E121" s="228">
        <v>0</v>
      </c>
      <c r="F121" s="228">
        <v>0</v>
      </c>
      <c r="G121" s="228">
        <v>0</v>
      </c>
      <c r="H121" s="228">
        <v>0</v>
      </c>
      <c r="I121" s="228">
        <v>0</v>
      </c>
      <c r="J121" s="228">
        <v>0</v>
      </c>
      <c r="K121" s="228">
        <v>0</v>
      </c>
      <c r="L121" s="228">
        <v>0</v>
      </c>
      <c r="M121" s="228">
        <v>0</v>
      </c>
      <c r="N121" s="228">
        <v>0</v>
      </c>
      <c r="O121" s="228">
        <v>0</v>
      </c>
      <c r="P121" s="228">
        <v>0</v>
      </c>
      <c r="Q121" s="228">
        <v>0</v>
      </c>
      <c r="R121" s="228">
        <v>0</v>
      </c>
      <c r="S121" s="228">
        <v>0</v>
      </c>
      <c r="T121" s="228">
        <v>0</v>
      </c>
      <c r="U121" s="228">
        <v>0</v>
      </c>
      <c r="V121" s="228">
        <v>0</v>
      </c>
      <c r="W121" s="228">
        <v>0</v>
      </c>
      <c r="DA121" s="69" t="s">
        <v>755</v>
      </c>
    </row>
    <row r="122" spans="1:105" ht="12" customHeight="1" x14ac:dyDescent="0.3">
      <c r="A122" s="37" t="s">
        <v>162</v>
      </c>
      <c r="B122" s="228">
        <v>0</v>
      </c>
      <c r="C122" s="228">
        <v>0</v>
      </c>
      <c r="D122" s="228">
        <v>0</v>
      </c>
      <c r="E122" s="228">
        <v>0</v>
      </c>
      <c r="F122" s="228">
        <v>0</v>
      </c>
      <c r="G122" s="228">
        <v>0</v>
      </c>
      <c r="H122" s="228">
        <v>0</v>
      </c>
      <c r="I122" s="228">
        <v>0</v>
      </c>
      <c r="J122" s="228">
        <v>0</v>
      </c>
      <c r="K122" s="228">
        <v>0</v>
      </c>
      <c r="L122" s="228">
        <v>0</v>
      </c>
      <c r="M122" s="228">
        <v>0</v>
      </c>
      <c r="N122" s="228">
        <v>0</v>
      </c>
      <c r="O122" s="228">
        <v>0</v>
      </c>
      <c r="P122" s="228">
        <v>0</v>
      </c>
      <c r="Q122" s="228">
        <v>0</v>
      </c>
      <c r="R122" s="228">
        <v>0</v>
      </c>
      <c r="S122" s="228">
        <v>0</v>
      </c>
      <c r="T122" s="228">
        <v>0</v>
      </c>
      <c r="U122" s="228">
        <v>0</v>
      </c>
      <c r="V122" s="228">
        <v>0</v>
      </c>
      <c r="W122" s="228">
        <v>0</v>
      </c>
      <c r="DA122" s="69" t="s">
        <v>756</v>
      </c>
    </row>
    <row r="123" spans="1:105" ht="12" customHeight="1" x14ac:dyDescent="0.3">
      <c r="A123" s="37" t="s">
        <v>97</v>
      </c>
      <c r="B123" s="228">
        <v>0</v>
      </c>
      <c r="C123" s="228">
        <v>0</v>
      </c>
      <c r="D123" s="228">
        <v>0</v>
      </c>
      <c r="E123" s="228">
        <v>0</v>
      </c>
      <c r="F123" s="228">
        <v>0</v>
      </c>
      <c r="G123" s="228">
        <v>0</v>
      </c>
      <c r="H123" s="228">
        <v>0</v>
      </c>
      <c r="I123" s="228">
        <v>0</v>
      </c>
      <c r="J123" s="228">
        <v>0</v>
      </c>
      <c r="K123" s="228">
        <v>0</v>
      </c>
      <c r="L123" s="228">
        <v>0</v>
      </c>
      <c r="M123" s="228">
        <v>0</v>
      </c>
      <c r="N123" s="228">
        <v>0</v>
      </c>
      <c r="O123" s="228">
        <v>0</v>
      </c>
      <c r="P123" s="228">
        <v>0</v>
      </c>
      <c r="Q123" s="228">
        <v>0</v>
      </c>
      <c r="R123" s="228">
        <v>0</v>
      </c>
      <c r="S123" s="228">
        <v>0</v>
      </c>
      <c r="T123" s="228">
        <v>0</v>
      </c>
      <c r="U123" s="228">
        <v>0</v>
      </c>
      <c r="V123" s="228">
        <v>0</v>
      </c>
      <c r="W123" s="228">
        <v>0</v>
      </c>
      <c r="DA123" s="69" t="s">
        <v>757</v>
      </c>
    </row>
    <row r="124" spans="1:105" ht="12" customHeight="1" x14ac:dyDescent="0.3">
      <c r="A124" s="37" t="s">
        <v>78</v>
      </c>
      <c r="B124" s="228">
        <v>0</v>
      </c>
      <c r="C124" s="228">
        <v>0</v>
      </c>
      <c r="D124" s="228">
        <v>0</v>
      </c>
      <c r="E124" s="228">
        <v>0</v>
      </c>
      <c r="F124" s="228">
        <v>0</v>
      </c>
      <c r="G124" s="228">
        <v>0</v>
      </c>
      <c r="H124" s="228">
        <v>0</v>
      </c>
      <c r="I124" s="228">
        <v>0</v>
      </c>
      <c r="J124" s="228">
        <v>0</v>
      </c>
      <c r="K124" s="228">
        <v>0</v>
      </c>
      <c r="L124" s="228">
        <v>0</v>
      </c>
      <c r="M124" s="228">
        <v>0</v>
      </c>
      <c r="N124" s="228">
        <v>0</v>
      </c>
      <c r="O124" s="228">
        <v>0</v>
      </c>
      <c r="P124" s="228">
        <v>0</v>
      </c>
      <c r="Q124" s="228">
        <v>0</v>
      </c>
      <c r="R124" s="228">
        <v>0</v>
      </c>
      <c r="S124" s="228">
        <v>0</v>
      </c>
      <c r="T124" s="228">
        <v>0</v>
      </c>
      <c r="U124" s="228">
        <v>0</v>
      </c>
      <c r="V124" s="228">
        <v>0</v>
      </c>
      <c r="W124" s="228">
        <v>0</v>
      </c>
      <c r="DA124" s="69" t="s">
        <v>758</v>
      </c>
    </row>
    <row r="125" spans="1:105" ht="12" customHeight="1" x14ac:dyDescent="0.3">
      <c r="A125" s="37" t="s">
        <v>38</v>
      </c>
      <c r="B125" s="228">
        <v>0</v>
      </c>
      <c r="C125" s="228">
        <v>0</v>
      </c>
      <c r="D125" s="228">
        <v>0</v>
      </c>
      <c r="E125" s="228">
        <v>0</v>
      </c>
      <c r="F125" s="228">
        <v>0</v>
      </c>
      <c r="G125" s="228">
        <v>0</v>
      </c>
      <c r="H125" s="228">
        <v>0</v>
      </c>
      <c r="I125" s="228">
        <v>0</v>
      </c>
      <c r="J125" s="228">
        <v>0</v>
      </c>
      <c r="K125" s="228">
        <v>0</v>
      </c>
      <c r="L125" s="228">
        <v>0</v>
      </c>
      <c r="M125" s="228">
        <v>0</v>
      </c>
      <c r="N125" s="228">
        <v>0</v>
      </c>
      <c r="O125" s="228">
        <v>0</v>
      </c>
      <c r="P125" s="228">
        <v>0</v>
      </c>
      <c r="Q125" s="228">
        <v>0</v>
      </c>
      <c r="R125" s="228">
        <v>0</v>
      </c>
      <c r="S125" s="228">
        <v>0</v>
      </c>
      <c r="T125" s="228">
        <v>0</v>
      </c>
      <c r="U125" s="228">
        <v>0</v>
      </c>
      <c r="V125" s="228">
        <v>0</v>
      </c>
      <c r="W125" s="228">
        <v>0</v>
      </c>
      <c r="DA125" s="69" t="s">
        <v>759</v>
      </c>
    </row>
    <row r="126" spans="1:105" ht="12" customHeight="1" x14ac:dyDescent="0.3">
      <c r="A126" s="57" t="s">
        <v>604</v>
      </c>
      <c r="B126" s="296">
        <v>0</v>
      </c>
      <c r="C126" s="296">
        <v>0</v>
      </c>
      <c r="D126" s="296">
        <v>0</v>
      </c>
      <c r="E126" s="296">
        <v>0</v>
      </c>
      <c r="F126" s="296">
        <v>0</v>
      </c>
      <c r="G126" s="296">
        <v>0</v>
      </c>
      <c r="H126" s="296">
        <v>0</v>
      </c>
      <c r="I126" s="296">
        <v>0</v>
      </c>
      <c r="J126" s="296">
        <v>0</v>
      </c>
      <c r="K126" s="296">
        <v>0</v>
      </c>
      <c r="L126" s="296">
        <v>0</v>
      </c>
      <c r="M126" s="296">
        <v>0</v>
      </c>
      <c r="N126" s="296">
        <v>0</v>
      </c>
      <c r="O126" s="296">
        <v>0</v>
      </c>
      <c r="P126" s="296">
        <v>0</v>
      </c>
      <c r="Q126" s="296">
        <v>0</v>
      </c>
      <c r="R126" s="296">
        <v>0</v>
      </c>
      <c r="S126" s="296">
        <v>0</v>
      </c>
      <c r="T126" s="296">
        <v>0</v>
      </c>
      <c r="U126" s="296">
        <v>0</v>
      </c>
      <c r="V126" s="296">
        <v>0</v>
      </c>
      <c r="W126" s="296">
        <v>0</v>
      </c>
      <c r="DA126" s="70" t="s">
        <v>760</v>
      </c>
    </row>
    <row r="127" spans="1:105" ht="12" customHeight="1" x14ac:dyDescent="0.3">
      <c r="A127" s="60" t="s">
        <v>606</v>
      </c>
      <c r="B127" s="264">
        <v>0</v>
      </c>
      <c r="C127" s="264">
        <v>0</v>
      </c>
      <c r="D127" s="264">
        <v>0</v>
      </c>
      <c r="E127" s="264">
        <v>0</v>
      </c>
      <c r="F127" s="264">
        <v>0</v>
      </c>
      <c r="G127" s="264">
        <v>0</v>
      </c>
      <c r="H127" s="264">
        <v>0</v>
      </c>
      <c r="I127" s="264">
        <v>0</v>
      </c>
      <c r="J127" s="264">
        <v>0</v>
      </c>
      <c r="K127" s="264">
        <v>0</v>
      </c>
      <c r="L127" s="264">
        <v>0</v>
      </c>
      <c r="M127" s="264">
        <v>0</v>
      </c>
      <c r="N127" s="264">
        <v>0</v>
      </c>
      <c r="O127" s="264">
        <v>0</v>
      </c>
      <c r="P127" s="264">
        <v>0</v>
      </c>
      <c r="Q127" s="264">
        <v>0</v>
      </c>
      <c r="R127" s="264">
        <v>0</v>
      </c>
      <c r="S127" s="264">
        <v>0</v>
      </c>
      <c r="T127" s="264">
        <v>0</v>
      </c>
      <c r="U127" s="264">
        <v>0</v>
      </c>
      <c r="V127" s="264">
        <v>0</v>
      </c>
      <c r="W127" s="264">
        <v>0</v>
      </c>
      <c r="DA127" s="72" t="s">
        <v>761</v>
      </c>
    </row>
    <row r="128" spans="1:105" ht="12" customHeight="1" x14ac:dyDescent="0.3">
      <c r="A128" s="59" t="s">
        <v>30</v>
      </c>
      <c r="B128" s="232">
        <v>0</v>
      </c>
      <c r="C128" s="232">
        <v>0</v>
      </c>
      <c r="D128" s="232">
        <v>0</v>
      </c>
      <c r="E128" s="232">
        <v>0</v>
      </c>
      <c r="F128" s="232">
        <v>0</v>
      </c>
      <c r="G128" s="232">
        <v>0</v>
      </c>
      <c r="H128" s="232">
        <v>0</v>
      </c>
      <c r="I128" s="232">
        <v>0</v>
      </c>
      <c r="J128" s="232">
        <v>0</v>
      </c>
      <c r="K128" s="232">
        <v>0</v>
      </c>
      <c r="L128" s="232">
        <v>0</v>
      </c>
      <c r="M128" s="232">
        <v>0</v>
      </c>
      <c r="N128" s="232">
        <v>0</v>
      </c>
      <c r="O128" s="232">
        <v>0</v>
      </c>
      <c r="P128" s="232">
        <v>0</v>
      </c>
      <c r="Q128" s="232">
        <v>0</v>
      </c>
      <c r="R128" s="232">
        <v>0</v>
      </c>
      <c r="S128" s="232">
        <v>0</v>
      </c>
      <c r="T128" s="232">
        <v>0</v>
      </c>
      <c r="U128" s="232">
        <v>0</v>
      </c>
      <c r="V128" s="232">
        <v>0</v>
      </c>
      <c r="W128" s="232">
        <v>0</v>
      </c>
      <c r="DA128" s="71" t="s">
        <v>762</v>
      </c>
    </row>
    <row r="129" spans="1:105" ht="12" customHeight="1" x14ac:dyDescent="0.3">
      <c r="A129" s="59" t="s">
        <v>33</v>
      </c>
      <c r="B129" s="232">
        <v>0</v>
      </c>
      <c r="C129" s="232">
        <v>0</v>
      </c>
      <c r="D129" s="232">
        <v>0</v>
      </c>
      <c r="E129" s="232">
        <v>0</v>
      </c>
      <c r="F129" s="232">
        <v>0</v>
      </c>
      <c r="G129" s="232">
        <v>0</v>
      </c>
      <c r="H129" s="232">
        <v>0</v>
      </c>
      <c r="I129" s="232">
        <v>0</v>
      </c>
      <c r="J129" s="232">
        <v>0</v>
      </c>
      <c r="K129" s="232">
        <v>0</v>
      </c>
      <c r="L129" s="232">
        <v>0</v>
      </c>
      <c r="M129" s="232">
        <v>0</v>
      </c>
      <c r="N129" s="232">
        <v>0</v>
      </c>
      <c r="O129" s="232">
        <v>0</v>
      </c>
      <c r="P129" s="232">
        <v>0</v>
      </c>
      <c r="Q129" s="232">
        <v>0</v>
      </c>
      <c r="R129" s="232">
        <v>0</v>
      </c>
      <c r="S129" s="232">
        <v>0</v>
      </c>
      <c r="T129" s="232">
        <v>0</v>
      </c>
      <c r="U129" s="232">
        <v>0</v>
      </c>
      <c r="V129" s="232">
        <v>0</v>
      </c>
      <c r="W129" s="232">
        <v>0</v>
      </c>
      <c r="DA129" s="71" t="s">
        <v>763</v>
      </c>
    </row>
    <row r="130" spans="1:105" ht="12" customHeight="1" x14ac:dyDescent="0.3">
      <c r="A130" s="59" t="s">
        <v>160</v>
      </c>
      <c r="B130" s="232">
        <v>0</v>
      </c>
      <c r="C130" s="232">
        <v>0</v>
      </c>
      <c r="D130" s="232">
        <v>0</v>
      </c>
      <c r="E130" s="232">
        <v>0</v>
      </c>
      <c r="F130" s="232">
        <v>0</v>
      </c>
      <c r="G130" s="232">
        <v>0</v>
      </c>
      <c r="H130" s="232">
        <v>0</v>
      </c>
      <c r="I130" s="232">
        <v>0</v>
      </c>
      <c r="J130" s="232">
        <v>0</v>
      </c>
      <c r="K130" s="232">
        <v>0</v>
      </c>
      <c r="L130" s="232">
        <v>0</v>
      </c>
      <c r="M130" s="232">
        <v>0</v>
      </c>
      <c r="N130" s="232">
        <v>0</v>
      </c>
      <c r="O130" s="232">
        <v>0</v>
      </c>
      <c r="P130" s="232">
        <v>0</v>
      </c>
      <c r="Q130" s="232">
        <v>0</v>
      </c>
      <c r="R130" s="232">
        <v>0</v>
      </c>
      <c r="S130" s="232">
        <v>0</v>
      </c>
      <c r="T130" s="232">
        <v>0</v>
      </c>
      <c r="U130" s="232">
        <v>0</v>
      </c>
      <c r="V130" s="232">
        <v>0</v>
      </c>
      <c r="W130" s="232">
        <v>0</v>
      </c>
      <c r="DA130" s="71" t="s">
        <v>764</v>
      </c>
    </row>
    <row r="131" spans="1:105" ht="12" customHeight="1" x14ac:dyDescent="0.3">
      <c r="A131" s="59" t="s">
        <v>70</v>
      </c>
      <c r="B131" s="232">
        <v>0</v>
      </c>
      <c r="C131" s="232">
        <v>0</v>
      </c>
      <c r="D131" s="232">
        <v>0</v>
      </c>
      <c r="E131" s="232">
        <v>0</v>
      </c>
      <c r="F131" s="232">
        <v>0</v>
      </c>
      <c r="G131" s="232">
        <v>0</v>
      </c>
      <c r="H131" s="232">
        <v>0</v>
      </c>
      <c r="I131" s="232">
        <v>0</v>
      </c>
      <c r="J131" s="232">
        <v>0</v>
      </c>
      <c r="K131" s="232">
        <v>0</v>
      </c>
      <c r="L131" s="232">
        <v>0</v>
      </c>
      <c r="M131" s="232">
        <v>0</v>
      </c>
      <c r="N131" s="232">
        <v>0</v>
      </c>
      <c r="O131" s="232">
        <v>0</v>
      </c>
      <c r="P131" s="232">
        <v>0</v>
      </c>
      <c r="Q131" s="232">
        <v>0</v>
      </c>
      <c r="R131" s="232">
        <v>0</v>
      </c>
      <c r="S131" s="232">
        <v>0</v>
      </c>
      <c r="T131" s="232">
        <v>0</v>
      </c>
      <c r="U131" s="232">
        <v>0</v>
      </c>
      <c r="V131" s="232">
        <v>0</v>
      </c>
      <c r="W131" s="232">
        <v>0</v>
      </c>
      <c r="DA131" s="71" t="s">
        <v>765</v>
      </c>
    </row>
    <row r="132" spans="1:105" ht="12" customHeight="1" x14ac:dyDescent="0.3">
      <c r="A132" s="59" t="s">
        <v>162</v>
      </c>
      <c r="B132" s="232">
        <v>0</v>
      </c>
      <c r="C132" s="232">
        <v>0</v>
      </c>
      <c r="D132" s="232">
        <v>0</v>
      </c>
      <c r="E132" s="232">
        <v>0</v>
      </c>
      <c r="F132" s="232">
        <v>0</v>
      </c>
      <c r="G132" s="232">
        <v>0</v>
      </c>
      <c r="H132" s="232">
        <v>0</v>
      </c>
      <c r="I132" s="232">
        <v>0</v>
      </c>
      <c r="J132" s="232">
        <v>0</v>
      </c>
      <c r="K132" s="232">
        <v>0</v>
      </c>
      <c r="L132" s="232">
        <v>0</v>
      </c>
      <c r="M132" s="232">
        <v>0</v>
      </c>
      <c r="N132" s="232">
        <v>0</v>
      </c>
      <c r="O132" s="232">
        <v>0</v>
      </c>
      <c r="P132" s="232">
        <v>0</v>
      </c>
      <c r="Q132" s="232">
        <v>0</v>
      </c>
      <c r="R132" s="232">
        <v>0</v>
      </c>
      <c r="S132" s="232">
        <v>0</v>
      </c>
      <c r="T132" s="232">
        <v>0</v>
      </c>
      <c r="U132" s="232">
        <v>0</v>
      </c>
      <c r="V132" s="232">
        <v>0</v>
      </c>
      <c r="W132" s="232">
        <v>0</v>
      </c>
      <c r="DA132" s="71" t="s">
        <v>766</v>
      </c>
    </row>
    <row r="133" spans="1:105" ht="12" customHeight="1" x14ac:dyDescent="0.3">
      <c r="A133" s="60" t="s">
        <v>613</v>
      </c>
      <c r="B133" s="264">
        <v>0</v>
      </c>
      <c r="C133" s="264">
        <v>0</v>
      </c>
      <c r="D133" s="264">
        <v>0</v>
      </c>
      <c r="E133" s="264">
        <v>0</v>
      </c>
      <c r="F133" s="264">
        <v>0</v>
      </c>
      <c r="G133" s="264">
        <v>0</v>
      </c>
      <c r="H133" s="264">
        <v>0</v>
      </c>
      <c r="I133" s="264">
        <v>0</v>
      </c>
      <c r="J133" s="264">
        <v>0</v>
      </c>
      <c r="K133" s="264">
        <v>0</v>
      </c>
      <c r="L133" s="264">
        <v>0</v>
      </c>
      <c r="M133" s="264">
        <v>0</v>
      </c>
      <c r="N133" s="264">
        <v>0</v>
      </c>
      <c r="O133" s="264">
        <v>0</v>
      </c>
      <c r="P133" s="264">
        <v>0</v>
      </c>
      <c r="Q133" s="264">
        <v>0</v>
      </c>
      <c r="R133" s="264">
        <v>0</v>
      </c>
      <c r="S133" s="264">
        <v>0</v>
      </c>
      <c r="T133" s="264">
        <v>0</v>
      </c>
      <c r="U133" s="264">
        <v>0</v>
      </c>
      <c r="V133" s="264">
        <v>0</v>
      </c>
      <c r="W133" s="264">
        <v>0</v>
      </c>
      <c r="DA133" s="72" t="s">
        <v>767</v>
      </c>
    </row>
    <row r="134" spans="1:105" ht="12" customHeight="1" x14ac:dyDescent="0.3">
      <c r="A134" s="57" t="s">
        <v>615</v>
      </c>
      <c r="B134" s="296">
        <v>0</v>
      </c>
      <c r="C134" s="296">
        <v>0</v>
      </c>
      <c r="D134" s="296">
        <v>0</v>
      </c>
      <c r="E134" s="296">
        <v>0</v>
      </c>
      <c r="F134" s="296">
        <v>0</v>
      </c>
      <c r="G134" s="296">
        <v>0</v>
      </c>
      <c r="H134" s="296">
        <v>0</v>
      </c>
      <c r="I134" s="296">
        <v>0</v>
      </c>
      <c r="J134" s="296">
        <v>0</v>
      </c>
      <c r="K134" s="296">
        <v>0</v>
      </c>
      <c r="L134" s="296">
        <v>0</v>
      </c>
      <c r="M134" s="296">
        <v>0</v>
      </c>
      <c r="N134" s="296">
        <v>0</v>
      </c>
      <c r="O134" s="296">
        <v>0</v>
      </c>
      <c r="P134" s="296">
        <v>0</v>
      </c>
      <c r="Q134" s="296">
        <v>0</v>
      </c>
      <c r="R134" s="296">
        <v>0</v>
      </c>
      <c r="S134" s="296">
        <v>0</v>
      </c>
      <c r="T134" s="296">
        <v>0</v>
      </c>
      <c r="U134" s="296">
        <v>0</v>
      </c>
      <c r="V134" s="296">
        <v>0</v>
      </c>
      <c r="W134" s="296">
        <v>0</v>
      </c>
      <c r="DA134" s="70" t="s">
        <v>768</v>
      </c>
    </row>
    <row r="135" spans="1:105" ht="12" customHeight="1" x14ac:dyDescent="0.3">
      <c r="A135" s="60" t="s">
        <v>617</v>
      </c>
      <c r="B135" s="264">
        <v>0</v>
      </c>
      <c r="C135" s="264">
        <v>0</v>
      </c>
      <c r="D135" s="264">
        <v>0</v>
      </c>
      <c r="E135" s="264">
        <v>0</v>
      </c>
      <c r="F135" s="264">
        <v>0</v>
      </c>
      <c r="G135" s="264">
        <v>0</v>
      </c>
      <c r="H135" s="264">
        <v>0</v>
      </c>
      <c r="I135" s="264">
        <v>0</v>
      </c>
      <c r="J135" s="264">
        <v>0</v>
      </c>
      <c r="K135" s="264">
        <v>0</v>
      </c>
      <c r="L135" s="264">
        <v>0</v>
      </c>
      <c r="M135" s="264">
        <v>0</v>
      </c>
      <c r="N135" s="264">
        <v>0</v>
      </c>
      <c r="O135" s="264">
        <v>0</v>
      </c>
      <c r="P135" s="264">
        <v>0</v>
      </c>
      <c r="Q135" s="264">
        <v>0</v>
      </c>
      <c r="R135" s="264">
        <v>0</v>
      </c>
      <c r="S135" s="264">
        <v>0</v>
      </c>
      <c r="T135" s="264">
        <v>0</v>
      </c>
      <c r="U135" s="264">
        <v>0</v>
      </c>
      <c r="V135" s="264">
        <v>0</v>
      </c>
      <c r="W135" s="264">
        <v>0</v>
      </c>
      <c r="DA135" s="72" t="s">
        <v>769</v>
      </c>
    </row>
    <row r="136" spans="1:105" ht="12" customHeight="1" x14ac:dyDescent="0.3">
      <c r="A136" s="59" t="s">
        <v>33</v>
      </c>
      <c r="B136" s="299">
        <v>0</v>
      </c>
      <c r="C136" s="299">
        <v>0</v>
      </c>
      <c r="D136" s="299">
        <v>0</v>
      </c>
      <c r="E136" s="299">
        <v>0</v>
      </c>
      <c r="F136" s="299">
        <v>0</v>
      </c>
      <c r="G136" s="299">
        <v>0</v>
      </c>
      <c r="H136" s="299">
        <v>0</v>
      </c>
      <c r="I136" s="299">
        <v>0</v>
      </c>
      <c r="J136" s="299">
        <v>0</v>
      </c>
      <c r="K136" s="299">
        <v>0</v>
      </c>
      <c r="L136" s="299">
        <v>0</v>
      </c>
      <c r="M136" s="299">
        <v>0</v>
      </c>
      <c r="N136" s="299">
        <v>0</v>
      </c>
      <c r="O136" s="299">
        <v>0</v>
      </c>
      <c r="P136" s="299">
        <v>0</v>
      </c>
      <c r="Q136" s="299">
        <v>0</v>
      </c>
      <c r="R136" s="299">
        <v>0</v>
      </c>
      <c r="S136" s="299">
        <v>0</v>
      </c>
      <c r="T136" s="299">
        <v>0</v>
      </c>
      <c r="U136" s="299">
        <v>0</v>
      </c>
      <c r="V136" s="299">
        <v>0</v>
      </c>
      <c r="W136" s="299">
        <v>0</v>
      </c>
      <c r="DA136" s="71" t="s">
        <v>770</v>
      </c>
    </row>
    <row r="137" spans="1:105" ht="12" customHeight="1" x14ac:dyDescent="0.3">
      <c r="A137" s="59" t="s">
        <v>160</v>
      </c>
      <c r="B137" s="299">
        <v>0</v>
      </c>
      <c r="C137" s="299">
        <v>0</v>
      </c>
      <c r="D137" s="299">
        <v>0</v>
      </c>
      <c r="E137" s="299">
        <v>0</v>
      </c>
      <c r="F137" s="299">
        <v>0</v>
      </c>
      <c r="G137" s="299">
        <v>0</v>
      </c>
      <c r="H137" s="299">
        <v>0</v>
      </c>
      <c r="I137" s="299">
        <v>0</v>
      </c>
      <c r="J137" s="299">
        <v>0</v>
      </c>
      <c r="K137" s="299">
        <v>0</v>
      </c>
      <c r="L137" s="299">
        <v>0</v>
      </c>
      <c r="M137" s="299">
        <v>0</v>
      </c>
      <c r="N137" s="299">
        <v>0</v>
      </c>
      <c r="O137" s="299">
        <v>0</v>
      </c>
      <c r="P137" s="299">
        <v>0</v>
      </c>
      <c r="Q137" s="299">
        <v>0</v>
      </c>
      <c r="R137" s="299">
        <v>0</v>
      </c>
      <c r="S137" s="299">
        <v>0</v>
      </c>
      <c r="T137" s="299">
        <v>0</v>
      </c>
      <c r="U137" s="299">
        <v>0</v>
      </c>
      <c r="V137" s="299">
        <v>0</v>
      </c>
      <c r="W137" s="299">
        <v>0</v>
      </c>
      <c r="DA137" s="71" t="s">
        <v>771</v>
      </c>
    </row>
    <row r="138" spans="1:105" ht="12" customHeight="1" x14ac:dyDescent="0.3">
      <c r="A138" s="59" t="s">
        <v>70</v>
      </c>
      <c r="B138" s="299">
        <v>0</v>
      </c>
      <c r="C138" s="299">
        <v>0</v>
      </c>
      <c r="D138" s="299">
        <v>0</v>
      </c>
      <c r="E138" s="299">
        <v>0</v>
      </c>
      <c r="F138" s="299">
        <v>0</v>
      </c>
      <c r="G138" s="299">
        <v>0</v>
      </c>
      <c r="H138" s="299">
        <v>0</v>
      </c>
      <c r="I138" s="299">
        <v>0</v>
      </c>
      <c r="J138" s="299">
        <v>0</v>
      </c>
      <c r="K138" s="299">
        <v>0</v>
      </c>
      <c r="L138" s="299">
        <v>0</v>
      </c>
      <c r="M138" s="299">
        <v>0</v>
      </c>
      <c r="N138" s="299">
        <v>0</v>
      </c>
      <c r="O138" s="299">
        <v>0</v>
      </c>
      <c r="P138" s="299">
        <v>0</v>
      </c>
      <c r="Q138" s="299">
        <v>0</v>
      </c>
      <c r="R138" s="299">
        <v>0</v>
      </c>
      <c r="S138" s="299">
        <v>0</v>
      </c>
      <c r="T138" s="299">
        <v>0</v>
      </c>
      <c r="U138" s="299">
        <v>0</v>
      </c>
      <c r="V138" s="299">
        <v>0</v>
      </c>
      <c r="W138" s="299">
        <v>0</v>
      </c>
      <c r="DA138" s="71" t="s">
        <v>772</v>
      </c>
    </row>
    <row r="139" spans="1:105" ht="12" customHeight="1" x14ac:dyDescent="0.3">
      <c r="A139" s="59" t="s">
        <v>162</v>
      </c>
      <c r="B139" s="299">
        <v>0</v>
      </c>
      <c r="C139" s="299">
        <v>0</v>
      </c>
      <c r="D139" s="299">
        <v>0</v>
      </c>
      <c r="E139" s="299">
        <v>0</v>
      </c>
      <c r="F139" s="299">
        <v>0</v>
      </c>
      <c r="G139" s="299">
        <v>0</v>
      </c>
      <c r="H139" s="299">
        <v>0</v>
      </c>
      <c r="I139" s="299">
        <v>0</v>
      </c>
      <c r="J139" s="299">
        <v>0</v>
      </c>
      <c r="K139" s="299">
        <v>0</v>
      </c>
      <c r="L139" s="299">
        <v>0</v>
      </c>
      <c r="M139" s="299">
        <v>0</v>
      </c>
      <c r="N139" s="299">
        <v>0</v>
      </c>
      <c r="O139" s="299">
        <v>0</v>
      </c>
      <c r="P139" s="299">
        <v>0</v>
      </c>
      <c r="Q139" s="299">
        <v>0</v>
      </c>
      <c r="R139" s="299">
        <v>0</v>
      </c>
      <c r="S139" s="299">
        <v>0</v>
      </c>
      <c r="T139" s="299">
        <v>0</v>
      </c>
      <c r="U139" s="299">
        <v>0</v>
      </c>
      <c r="V139" s="299">
        <v>0</v>
      </c>
      <c r="W139" s="299">
        <v>0</v>
      </c>
      <c r="DA139" s="71" t="s">
        <v>773</v>
      </c>
    </row>
    <row r="140" spans="1:105" ht="12" customHeight="1" x14ac:dyDescent="0.3">
      <c r="A140" s="60" t="s">
        <v>623</v>
      </c>
      <c r="B140" s="264">
        <v>0</v>
      </c>
      <c r="C140" s="264">
        <v>0</v>
      </c>
      <c r="D140" s="264">
        <v>0</v>
      </c>
      <c r="E140" s="264">
        <v>0</v>
      </c>
      <c r="F140" s="264">
        <v>0</v>
      </c>
      <c r="G140" s="264">
        <v>0</v>
      </c>
      <c r="H140" s="264">
        <v>0</v>
      </c>
      <c r="I140" s="264">
        <v>0</v>
      </c>
      <c r="J140" s="264">
        <v>0</v>
      </c>
      <c r="K140" s="264">
        <v>0</v>
      </c>
      <c r="L140" s="264">
        <v>0</v>
      </c>
      <c r="M140" s="264">
        <v>0</v>
      </c>
      <c r="N140" s="264">
        <v>0</v>
      </c>
      <c r="O140" s="264">
        <v>0</v>
      </c>
      <c r="P140" s="264">
        <v>0</v>
      </c>
      <c r="Q140" s="264">
        <v>0</v>
      </c>
      <c r="R140" s="264">
        <v>0</v>
      </c>
      <c r="S140" s="264">
        <v>0</v>
      </c>
      <c r="T140" s="264">
        <v>0</v>
      </c>
      <c r="U140" s="264">
        <v>0</v>
      </c>
      <c r="V140" s="264">
        <v>0</v>
      </c>
      <c r="W140" s="264">
        <v>0</v>
      </c>
      <c r="DA140" s="72" t="s">
        <v>774</v>
      </c>
    </row>
    <row r="141" spans="1:105" ht="12" customHeight="1" x14ac:dyDescent="0.3">
      <c r="A141" s="57" t="s">
        <v>625</v>
      </c>
      <c r="B141" s="263">
        <f t="shared" ref="B141:W141" si="2">B142+B146+B157</f>
        <v>0</v>
      </c>
      <c r="C141" s="263">
        <f t="shared" si="2"/>
        <v>0</v>
      </c>
      <c r="D141" s="263">
        <f t="shared" si="2"/>
        <v>0</v>
      </c>
      <c r="E141" s="263">
        <f t="shared" si="2"/>
        <v>0</v>
      </c>
      <c r="F141" s="263">
        <f t="shared" si="2"/>
        <v>0</v>
      </c>
      <c r="G141" s="263">
        <f t="shared" si="2"/>
        <v>0</v>
      </c>
      <c r="H141" s="263">
        <f t="shared" si="2"/>
        <v>0</v>
      </c>
      <c r="I141" s="263">
        <f t="shared" si="2"/>
        <v>0</v>
      </c>
      <c r="J141" s="263">
        <f t="shared" si="2"/>
        <v>0</v>
      </c>
      <c r="K141" s="263">
        <f t="shared" si="2"/>
        <v>0</v>
      </c>
      <c r="L141" s="263">
        <f t="shared" si="2"/>
        <v>0</v>
      </c>
      <c r="M141" s="263">
        <f t="shared" si="2"/>
        <v>0</v>
      </c>
      <c r="N141" s="263">
        <f t="shared" si="2"/>
        <v>0</v>
      </c>
      <c r="O141" s="263">
        <f t="shared" si="2"/>
        <v>0</v>
      </c>
      <c r="P141" s="263">
        <f t="shared" si="2"/>
        <v>0</v>
      </c>
      <c r="Q141" s="263">
        <f t="shared" si="2"/>
        <v>0</v>
      </c>
      <c r="R141" s="263">
        <f t="shared" si="2"/>
        <v>0</v>
      </c>
      <c r="S141" s="263">
        <f t="shared" si="2"/>
        <v>0</v>
      </c>
      <c r="T141" s="263">
        <f t="shared" si="2"/>
        <v>0</v>
      </c>
      <c r="U141" s="263">
        <f t="shared" si="2"/>
        <v>0</v>
      </c>
      <c r="V141" s="263">
        <f t="shared" si="2"/>
        <v>0</v>
      </c>
      <c r="W141" s="263">
        <f t="shared" si="2"/>
        <v>0</v>
      </c>
      <c r="DA141" s="70"/>
    </row>
    <row r="142" spans="1:105" ht="12" customHeight="1" x14ac:dyDescent="0.3">
      <c r="A142" s="60" t="s">
        <v>626</v>
      </c>
      <c r="B142" s="264">
        <v>0</v>
      </c>
      <c r="C142" s="264">
        <v>0</v>
      </c>
      <c r="D142" s="264">
        <v>0</v>
      </c>
      <c r="E142" s="264">
        <v>0</v>
      </c>
      <c r="F142" s="264">
        <v>0</v>
      </c>
      <c r="G142" s="264">
        <v>0</v>
      </c>
      <c r="H142" s="264">
        <v>0</v>
      </c>
      <c r="I142" s="264">
        <v>0</v>
      </c>
      <c r="J142" s="264">
        <v>0</v>
      </c>
      <c r="K142" s="264">
        <v>0</v>
      </c>
      <c r="L142" s="264">
        <v>0</v>
      </c>
      <c r="M142" s="264">
        <v>0</v>
      </c>
      <c r="N142" s="264">
        <v>0</v>
      </c>
      <c r="O142" s="264">
        <v>0</v>
      </c>
      <c r="P142" s="264">
        <v>0</v>
      </c>
      <c r="Q142" s="264">
        <v>0</v>
      </c>
      <c r="R142" s="264">
        <v>0</v>
      </c>
      <c r="S142" s="264">
        <v>0</v>
      </c>
      <c r="T142" s="264">
        <v>0</v>
      </c>
      <c r="U142" s="264">
        <v>0</v>
      </c>
      <c r="V142" s="264">
        <v>0</v>
      </c>
      <c r="W142" s="264">
        <v>0</v>
      </c>
      <c r="DA142" s="72" t="s">
        <v>775</v>
      </c>
    </row>
    <row r="143" spans="1:105" ht="12" customHeight="1" x14ac:dyDescent="0.3">
      <c r="A143" s="59" t="s">
        <v>33</v>
      </c>
      <c r="B143" s="232">
        <v>0</v>
      </c>
      <c r="C143" s="232">
        <v>0</v>
      </c>
      <c r="D143" s="232">
        <v>0</v>
      </c>
      <c r="E143" s="232">
        <v>0</v>
      </c>
      <c r="F143" s="232">
        <v>0</v>
      </c>
      <c r="G143" s="232">
        <v>0</v>
      </c>
      <c r="H143" s="232">
        <v>0</v>
      </c>
      <c r="I143" s="232">
        <v>0</v>
      </c>
      <c r="J143" s="232">
        <v>0</v>
      </c>
      <c r="K143" s="232">
        <v>0</v>
      </c>
      <c r="L143" s="232">
        <v>0</v>
      </c>
      <c r="M143" s="232">
        <v>0</v>
      </c>
      <c r="N143" s="232">
        <v>0</v>
      </c>
      <c r="O143" s="232">
        <v>0</v>
      </c>
      <c r="P143" s="232">
        <v>0</v>
      </c>
      <c r="Q143" s="232">
        <v>0</v>
      </c>
      <c r="R143" s="232">
        <v>0</v>
      </c>
      <c r="S143" s="232">
        <v>0</v>
      </c>
      <c r="T143" s="232">
        <v>0</v>
      </c>
      <c r="U143" s="232">
        <v>0</v>
      </c>
      <c r="V143" s="232">
        <v>0</v>
      </c>
      <c r="W143" s="232">
        <v>0</v>
      </c>
      <c r="DA143" s="71" t="s">
        <v>776</v>
      </c>
    </row>
    <row r="144" spans="1:105" ht="12" customHeight="1" x14ac:dyDescent="0.3">
      <c r="A144" s="59" t="s">
        <v>160</v>
      </c>
      <c r="B144" s="232">
        <v>0</v>
      </c>
      <c r="C144" s="232">
        <v>0</v>
      </c>
      <c r="D144" s="232">
        <v>0</v>
      </c>
      <c r="E144" s="232">
        <v>0</v>
      </c>
      <c r="F144" s="232">
        <v>0</v>
      </c>
      <c r="G144" s="232">
        <v>0</v>
      </c>
      <c r="H144" s="232">
        <v>0</v>
      </c>
      <c r="I144" s="232">
        <v>0</v>
      </c>
      <c r="J144" s="232">
        <v>0</v>
      </c>
      <c r="K144" s="232">
        <v>0</v>
      </c>
      <c r="L144" s="232">
        <v>0</v>
      </c>
      <c r="M144" s="232">
        <v>0</v>
      </c>
      <c r="N144" s="232">
        <v>0</v>
      </c>
      <c r="O144" s="232">
        <v>0</v>
      </c>
      <c r="P144" s="232">
        <v>0</v>
      </c>
      <c r="Q144" s="232">
        <v>0</v>
      </c>
      <c r="R144" s="232">
        <v>0</v>
      </c>
      <c r="S144" s="232">
        <v>0</v>
      </c>
      <c r="T144" s="232">
        <v>0</v>
      </c>
      <c r="U144" s="232">
        <v>0</v>
      </c>
      <c r="V144" s="232">
        <v>0</v>
      </c>
      <c r="W144" s="232">
        <v>0</v>
      </c>
      <c r="DA144" s="71" t="s">
        <v>777</v>
      </c>
    </row>
    <row r="145" spans="1:105" ht="12" customHeight="1" x14ac:dyDescent="0.3">
      <c r="A145" s="59" t="s">
        <v>162</v>
      </c>
      <c r="B145" s="232">
        <v>0</v>
      </c>
      <c r="C145" s="232">
        <v>0</v>
      </c>
      <c r="D145" s="232">
        <v>0</v>
      </c>
      <c r="E145" s="232">
        <v>0</v>
      </c>
      <c r="F145" s="232">
        <v>0</v>
      </c>
      <c r="G145" s="232">
        <v>0</v>
      </c>
      <c r="H145" s="232">
        <v>0</v>
      </c>
      <c r="I145" s="232">
        <v>0</v>
      </c>
      <c r="J145" s="232">
        <v>0</v>
      </c>
      <c r="K145" s="232">
        <v>0</v>
      </c>
      <c r="L145" s="232">
        <v>0</v>
      </c>
      <c r="M145" s="232">
        <v>0</v>
      </c>
      <c r="N145" s="232">
        <v>0</v>
      </c>
      <c r="O145" s="232">
        <v>0</v>
      </c>
      <c r="P145" s="232">
        <v>0</v>
      </c>
      <c r="Q145" s="232">
        <v>0</v>
      </c>
      <c r="R145" s="232">
        <v>0</v>
      </c>
      <c r="S145" s="232">
        <v>0</v>
      </c>
      <c r="T145" s="232">
        <v>0</v>
      </c>
      <c r="U145" s="232">
        <v>0</v>
      </c>
      <c r="V145" s="232">
        <v>0</v>
      </c>
      <c r="W145" s="232">
        <v>0</v>
      </c>
      <c r="DA145" s="71" t="s">
        <v>778</v>
      </c>
    </row>
    <row r="146" spans="1:105" ht="12" customHeight="1" x14ac:dyDescent="0.3">
      <c r="A146" s="60" t="s">
        <v>631</v>
      </c>
      <c r="B146" s="264">
        <v>0</v>
      </c>
      <c r="C146" s="264">
        <v>0</v>
      </c>
      <c r="D146" s="264">
        <v>0</v>
      </c>
      <c r="E146" s="264">
        <v>0</v>
      </c>
      <c r="F146" s="264">
        <v>0</v>
      </c>
      <c r="G146" s="264">
        <v>0</v>
      </c>
      <c r="H146" s="264">
        <v>0</v>
      </c>
      <c r="I146" s="264">
        <v>0</v>
      </c>
      <c r="J146" s="264">
        <v>0</v>
      </c>
      <c r="K146" s="264">
        <v>0</v>
      </c>
      <c r="L146" s="264">
        <v>0</v>
      </c>
      <c r="M146" s="264">
        <v>0</v>
      </c>
      <c r="N146" s="264">
        <v>0</v>
      </c>
      <c r="O146" s="264">
        <v>0</v>
      </c>
      <c r="P146" s="264">
        <v>0</v>
      </c>
      <c r="Q146" s="264">
        <v>0</v>
      </c>
      <c r="R146" s="264">
        <v>0</v>
      </c>
      <c r="S146" s="264">
        <v>0</v>
      </c>
      <c r="T146" s="264">
        <v>0</v>
      </c>
      <c r="U146" s="264">
        <v>0</v>
      </c>
      <c r="V146" s="264">
        <v>0</v>
      </c>
      <c r="W146" s="264">
        <v>0</v>
      </c>
      <c r="DA146" s="72" t="s">
        <v>779</v>
      </c>
    </row>
    <row r="147" spans="1:105" ht="12" customHeight="1" x14ac:dyDescent="0.3">
      <c r="A147" s="64" t="s">
        <v>30</v>
      </c>
      <c r="B147" s="231">
        <v>0</v>
      </c>
      <c r="C147" s="231">
        <v>0</v>
      </c>
      <c r="D147" s="231">
        <v>0</v>
      </c>
      <c r="E147" s="231">
        <v>0</v>
      </c>
      <c r="F147" s="231">
        <v>0</v>
      </c>
      <c r="G147" s="231">
        <v>0</v>
      </c>
      <c r="H147" s="231">
        <v>0</v>
      </c>
      <c r="I147" s="231">
        <v>0</v>
      </c>
      <c r="J147" s="231">
        <v>0</v>
      </c>
      <c r="K147" s="231">
        <v>0</v>
      </c>
      <c r="L147" s="231">
        <v>0</v>
      </c>
      <c r="M147" s="231">
        <v>0</v>
      </c>
      <c r="N147" s="231">
        <v>0</v>
      </c>
      <c r="O147" s="231">
        <v>0</v>
      </c>
      <c r="P147" s="231">
        <v>0</v>
      </c>
      <c r="Q147" s="231">
        <v>0</v>
      </c>
      <c r="R147" s="231">
        <v>0</v>
      </c>
      <c r="S147" s="231">
        <v>0</v>
      </c>
      <c r="T147" s="231">
        <v>0</v>
      </c>
      <c r="U147" s="231">
        <v>0</v>
      </c>
      <c r="V147" s="231">
        <v>0</v>
      </c>
      <c r="W147" s="231">
        <v>0</v>
      </c>
      <c r="DA147" s="73" t="s">
        <v>780</v>
      </c>
    </row>
    <row r="148" spans="1:105" ht="12" customHeight="1" x14ac:dyDescent="0.3">
      <c r="A148" s="64" t="s">
        <v>32</v>
      </c>
      <c r="B148" s="231">
        <v>0</v>
      </c>
      <c r="C148" s="231">
        <v>0</v>
      </c>
      <c r="D148" s="231">
        <v>0</v>
      </c>
      <c r="E148" s="231">
        <v>0</v>
      </c>
      <c r="F148" s="231">
        <v>0</v>
      </c>
      <c r="G148" s="231">
        <v>0</v>
      </c>
      <c r="H148" s="231">
        <v>0</v>
      </c>
      <c r="I148" s="231">
        <v>0</v>
      </c>
      <c r="J148" s="231">
        <v>0</v>
      </c>
      <c r="K148" s="231">
        <v>0</v>
      </c>
      <c r="L148" s="231">
        <v>0</v>
      </c>
      <c r="M148" s="231">
        <v>0</v>
      </c>
      <c r="N148" s="231">
        <v>0</v>
      </c>
      <c r="O148" s="231">
        <v>0</v>
      </c>
      <c r="P148" s="231">
        <v>0</v>
      </c>
      <c r="Q148" s="231">
        <v>0</v>
      </c>
      <c r="R148" s="231">
        <v>0</v>
      </c>
      <c r="S148" s="231">
        <v>0</v>
      </c>
      <c r="T148" s="231">
        <v>0</v>
      </c>
      <c r="U148" s="231">
        <v>0</v>
      </c>
      <c r="V148" s="231">
        <v>0</v>
      </c>
      <c r="W148" s="231">
        <v>0</v>
      </c>
      <c r="DA148" s="73" t="s">
        <v>781</v>
      </c>
    </row>
    <row r="149" spans="1:105" ht="12" customHeight="1" x14ac:dyDescent="0.3">
      <c r="A149" s="64" t="s">
        <v>33</v>
      </c>
      <c r="B149" s="231">
        <v>0</v>
      </c>
      <c r="C149" s="231">
        <v>0</v>
      </c>
      <c r="D149" s="231">
        <v>0</v>
      </c>
      <c r="E149" s="231">
        <v>0</v>
      </c>
      <c r="F149" s="231">
        <v>0</v>
      </c>
      <c r="G149" s="231">
        <v>0</v>
      </c>
      <c r="H149" s="231">
        <v>0</v>
      </c>
      <c r="I149" s="231">
        <v>0</v>
      </c>
      <c r="J149" s="231">
        <v>0</v>
      </c>
      <c r="K149" s="231">
        <v>0</v>
      </c>
      <c r="L149" s="231">
        <v>0</v>
      </c>
      <c r="M149" s="231">
        <v>0</v>
      </c>
      <c r="N149" s="231">
        <v>0</v>
      </c>
      <c r="O149" s="231">
        <v>0</v>
      </c>
      <c r="P149" s="231">
        <v>0</v>
      </c>
      <c r="Q149" s="231">
        <v>0</v>
      </c>
      <c r="R149" s="231">
        <v>0</v>
      </c>
      <c r="S149" s="231">
        <v>0</v>
      </c>
      <c r="T149" s="231">
        <v>0</v>
      </c>
      <c r="U149" s="231">
        <v>0</v>
      </c>
      <c r="V149" s="231">
        <v>0</v>
      </c>
      <c r="W149" s="231">
        <v>0</v>
      </c>
      <c r="DA149" s="73" t="s">
        <v>782</v>
      </c>
    </row>
    <row r="150" spans="1:105" ht="12" customHeight="1" x14ac:dyDescent="0.3">
      <c r="A150" s="64" t="s">
        <v>160</v>
      </c>
      <c r="B150" s="231">
        <v>0</v>
      </c>
      <c r="C150" s="231">
        <v>0</v>
      </c>
      <c r="D150" s="231">
        <v>0</v>
      </c>
      <c r="E150" s="231">
        <v>0</v>
      </c>
      <c r="F150" s="231">
        <v>0</v>
      </c>
      <c r="G150" s="231">
        <v>0</v>
      </c>
      <c r="H150" s="231">
        <v>0</v>
      </c>
      <c r="I150" s="231">
        <v>0</v>
      </c>
      <c r="J150" s="231">
        <v>0</v>
      </c>
      <c r="K150" s="231">
        <v>0</v>
      </c>
      <c r="L150" s="231">
        <v>0</v>
      </c>
      <c r="M150" s="231">
        <v>0</v>
      </c>
      <c r="N150" s="231">
        <v>0</v>
      </c>
      <c r="O150" s="231">
        <v>0</v>
      </c>
      <c r="P150" s="231">
        <v>0</v>
      </c>
      <c r="Q150" s="231">
        <v>0</v>
      </c>
      <c r="R150" s="231">
        <v>0</v>
      </c>
      <c r="S150" s="231">
        <v>0</v>
      </c>
      <c r="T150" s="231">
        <v>0</v>
      </c>
      <c r="U150" s="231">
        <v>0</v>
      </c>
      <c r="V150" s="231">
        <v>0</v>
      </c>
      <c r="W150" s="231">
        <v>0</v>
      </c>
      <c r="DA150" s="73" t="s">
        <v>783</v>
      </c>
    </row>
    <row r="151" spans="1:105" ht="12" customHeight="1" x14ac:dyDescent="0.3">
      <c r="A151" s="64" t="s">
        <v>70</v>
      </c>
      <c r="B151" s="231">
        <v>0</v>
      </c>
      <c r="C151" s="231">
        <v>0</v>
      </c>
      <c r="D151" s="231">
        <v>0</v>
      </c>
      <c r="E151" s="231">
        <v>0</v>
      </c>
      <c r="F151" s="231">
        <v>0</v>
      </c>
      <c r="G151" s="231">
        <v>0</v>
      </c>
      <c r="H151" s="231">
        <v>0</v>
      </c>
      <c r="I151" s="231">
        <v>0</v>
      </c>
      <c r="J151" s="231">
        <v>0</v>
      </c>
      <c r="K151" s="231">
        <v>0</v>
      </c>
      <c r="L151" s="231">
        <v>0</v>
      </c>
      <c r="M151" s="231">
        <v>0</v>
      </c>
      <c r="N151" s="231">
        <v>0</v>
      </c>
      <c r="O151" s="231">
        <v>0</v>
      </c>
      <c r="P151" s="231">
        <v>0</v>
      </c>
      <c r="Q151" s="231">
        <v>0</v>
      </c>
      <c r="R151" s="231">
        <v>0</v>
      </c>
      <c r="S151" s="231">
        <v>0</v>
      </c>
      <c r="T151" s="231">
        <v>0</v>
      </c>
      <c r="U151" s="231">
        <v>0</v>
      </c>
      <c r="V151" s="231">
        <v>0</v>
      </c>
      <c r="W151" s="231">
        <v>0</v>
      </c>
      <c r="DA151" s="73" t="s">
        <v>784</v>
      </c>
    </row>
    <row r="152" spans="1:105" ht="12" customHeight="1" x14ac:dyDescent="0.3">
      <c r="A152" s="64" t="s">
        <v>34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785</v>
      </c>
    </row>
    <row r="153" spans="1:105" ht="12" customHeight="1" x14ac:dyDescent="0.3">
      <c r="A153" s="64" t="s">
        <v>162</v>
      </c>
      <c r="B153" s="231">
        <v>0</v>
      </c>
      <c r="C153" s="231">
        <v>0</v>
      </c>
      <c r="D153" s="231">
        <v>0</v>
      </c>
      <c r="E153" s="231">
        <v>0</v>
      </c>
      <c r="F153" s="231">
        <v>0</v>
      </c>
      <c r="G153" s="231">
        <v>0</v>
      </c>
      <c r="H153" s="231">
        <v>0</v>
      </c>
      <c r="I153" s="231">
        <v>0</v>
      </c>
      <c r="J153" s="231">
        <v>0</v>
      </c>
      <c r="K153" s="231">
        <v>0</v>
      </c>
      <c r="L153" s="231">
        <v>0</v>
      </c>
      <c r="M153" s="231">
        <v>0</v>
      </c>
      <c r="N153" s="231">
        <v>0</v>
      </c>
      <c r="O153" s="231">
        <v>0</v>
      </c>
      <c r="P153" s="231">
        <v>0</v>
      </c>
      <c r="Q153" s="231">
        <v>0</v>
      </c>
      <c r="R153" s="231">
        <v>0</v>
      </c>
      <c r="S153" s="231">
        <v>0</v>
      </c>
      <c r="T153" s="231">
        <v>0</v>
      </c>
      <c r="U153" s="231">
        <v>0</v>
      </c>
      <c r="V153" s="231">
        <v>0</v>
      </c>
      <c r="W153" s="231">
        <v>0</v>
      </c>
      <c r="DA153" s="73" t="s">
        <v>786</v>
      </c>
    </row>
    <row r="154" spans="1:105" ht="12" customHeight="1" x14ac:dyDescent="0.3">
      <c r="A154" s="64" t="s">
        <v>36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787</v>
      </c>
    </row>
    <row r="155" spans="1:105" ht="12" customHeight="1" x14ac:dyDescent="0.3">
      <c r="A155" s="64" t="s">
        <v>73</v>
      </c>
      <c r="B155" s="231">
        <v>0</v>
      </c>
      <c r="C155" s="231">
        <v>0</v>
      </c>
      <c r="D155" s="231">
        <v>0</v>
      </c>
      <c r="E155" s="231">
        <v>0</v>
      </c>
      <c r="F155" s="231">
        <v>0</v>
      </c>
      <c r="G155" s="231">
        <v>0</v>
      </c>
      <c r="H155" s="231">
        <v>0</v>
      </c>
      <c r="I155" s="231">
        <v>0</v>
      </c>
      <c r="J155" s="231">
        <v>0</v>
      </c>
      <c r="K155" s="231">
        <v>0</v>
      </c>
      <c r="L155" s="231">
        <v>0</v>
      </c>
      <c r="M155" s="231">
        <v>0</v>
      </c>
      <c r="N155" s="231">
        <v>0</v>
      </c>
      <c r="O155" s="231">
        <v>0</v>
      </c>
      <c r="P155" s="231">
        <v>0</v>
      </c>
      <c r="Q155" s="231">
        <v>0</v>
      </c>
      <c r="R155" s="231">
        <v>0</v>
      </c>
      <c r="S155" s="231">
        <v>0</v>
      </c>
      <c r="T155" s="231">
        <v>0</v>
      </c>
      <c r="U155" s="231">
        <v>0</v>
      </c>
      <c r="V155" s="231">
        <v>0</v>
      </c>
      <c r="W155" s="231">
        <v>0</v>
      </c>
      <c r="DA155" s="73" t="s">
        <v>788</v>
      </c>
    </row>
    <row r="156" spans="1:105" ht="12" customHeight="1" x14ac:dyDescent="0.3">
      <c r="A156" s="64" t="s">
        <v>79</v>
      </c>
      <c r="B156" s="231">
        <v>0</v>
      </c>
      <c r="C156" s="231">
        <v>0</v>
      </c>
      <c r="D156" s="231">
        <v>0</v>
      </c>
      <c r="E156" s="231">
        <v>0</v>
      </c>
      <c r="F156" s="231">
        <v>0</v>
      </c>
      <c r="G156" s="231">
        <v>0</v>
      </c>
      <c r="H156" s="231">
        <v>0</v>
      </c>
      <c r="I156" s="231">
        <v>0</v>
      </c>
      <c r="J156" s="231">
        <v>0</v>
      </c>
      <c r="K156" s="231">
        <v>0</v>
      </c>
      <c r="L156" s="231">
        <v>0</v>
      </c>
      <c r="M156" s="231">
        <v>0</v>
      </c>
      <c r="N156" s="231">
        <v>0</v>
      </c>
      <c r="O156" s="231">
        <v>0</v>
      </c>
      <c r="P156" s="231">
        <v>0</v>
      </c>
      <c r="Q156" s="231">
        <v>0</v>
      </c>
      <c r="R156" s="231">
        <v>0</v>
      </c>
      <c r="S156" s="231">
        <v>0</v>
      </c>
      <c r="T156" s="231">
        <v>0</v>
      </c>
      <c r="U156" s="231">
        <v>0</v>
      </c>
      <c r="V156" s="231">
        <v>0</v>
      </c>
      <c r="W156" s="231">
        <v>0</v>
      </c>
      <c r="DA156" s="73" t="s">
        <v>789</v>
      </c>
    </row>
    <row r="157" spans="1:105" ht="12" customHeight="1" x14ac:dyDescent="0.3">
      <c r="A157" s="61" t="s">
        <v>643</v>
      </c>
      <c r="B157" s="265">
        <v>0</v>
      </c>
      <c r="C157" s="265">
        <v>0</v>
      </c>
      <c r="D157" s="265">
        <v>0</v>
      </c>
      <c r="E157" s="265">
        <v>0</v>
      </c>
      <c r="F157" s="265">
        <v>0</v>
      </c>
      <c r="G157" s="265">
        <v>0</v>
      </c>
      <c r="H157" s="265">
        <v>0</v>
      </c>
      <c r="I157" s="265">
        <v>0</v>
      </c>
      <c r="J157" s="265">
        <v>0</v>
      </c>
      <c r="K157" s="265">
        <v>0</v>
      </c>
      <c r="L157" s="265">
        <v>0</v>
      </c>
      <c r="M157" s="265">
        <v>0</v>
      </c>
      <c r="N157" s="265">
        <v>0</v>
      </c>
      <c r="O157" s="265">
        <v>0</v>
      </c>
      <c r="P157" s="265">
        <v>0</v>
      </c>
      <c r="Q157" s="265">
        <v>0</v>
      </c>
      <c r="R157" s="265">
        <v>0</v>
      </c>
      <c r="S157" s="265">
        <v>0</v>
      </c>
      <c r="T157" s="265">
        <v>0</v>
      </c>
      <c r="U157" s="265">
        <v>0</v>
      </c>
      <c r="V157" s="265">
        <v>0</v>
      </c>
      <c r="W157" s="265">
        <v>0</v>
      </c>
      <c r="DA157" s="74" t="s">
        <v>790</v>
      </c>
    </row>
    <row r="158" spans="1:105" ht="12" hidden="1" customHeight="1" x14ac:dyDescent="0.3">
      <c r="A158" s="117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DA158" s="94"/>
    </row>
    <row r="159" spans="1:105" ht="12" customHeight="1" x14ac:dyDescent="0.3">
      <c r="A159" s="130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</row>
    <row r="160" spans="1:105" ht="15" customHeight="1" x14ac:dyDescent="0.3">
      <c r="A160" s="32" t="s">
        <v>342</v>
      </c>
      <c r="B160" s="259"/>
      <c r="C160" s="259"/>
      <c r="D160" s="259"/>
      <c r="E160" s="259"/>
      <c r="F160" s="259"/>
      <c r="G160" s="259"/>
      <c r="H160" s="259"/>
      <c r="I160" s="259"/>
      <c r="J160" s="259"/>
      <c r="K160" s="259"/>
      <c r="L160" s="259"/>
      <c r="M160" s="259"/>
      <c r="N160" s="259"/>
      <c r="O160" s="259"/>
      <c r="P160" s="259"/>
      <c r="Q160" s="259"/>
      <c r="R160" s="259"/>
      <c r="S160" s="259"/>
      <c r="T160" s="259"/>
      <c r="U160" s="259"/>
      <c r="V160" s="259"/>
      <c r="W160" s="259"/>
      <c r="DA160" s="88"/>
    </row>
    <row r="161" spans="1:105" ht="12" customHeight="1" x14ac:dyDescent="0.3">
      <c r="A161" s="58"/>
      <c r="B161" s="201"/>
      <c r="C161" s="201"/>
      <c r="D161" s="201"/>
      <c r="E161" s="201"/>
      <c r="F161" s="201"/>
      <c r="G161" s="201"/>
      <c r="H161" s="201"/>
      <c r="I161" s="201"/>
      <c r="J161" s="201"/>
      <c r="K161" s="201"/>
      <c r="L161" s="201"/>
      <c r="M161" s="201"/>
      <c r="N161" s="201"/>
      <c r="O161" s="201"/>
      <c r="P161" s="201"/>
      <c r="Q161" s="201"/>
      <c r="R161" s="201"/>
      <c r="S161" s="201"/>
      <c r="T161" s="201"/>
      <c r="U161" s="201"/>
      <c r="V161" s="201"/>
      <c r="W161" s="201"/>
    </row>
    <row r="162" spans="1:105" ht="12" customHeight="1" x14ac:dyDescent="0.3">
      <c r="A162" s="35" t="s">
        <v>43</v>
      </c>
      <c r="B162" s="234">
        <f t="shared" ref="B162:W162" si="3">SUM(B$163:B$169)</f>
        <v>0</v>
      </c>
      <c r="C162" s="234">
        <f t="shared" si="3"/>
        <v>0</v>
      </c>
      <c r="D162" s="234">
        <f t="shared" si="3"/>
        <v>0</v>
      </c>
      <c r="E162" s="234">
        <f t="shared" si="3"/>
        <v>0</v>
      </c>
      <c r="F162" s="234">
        <f t="shared" si="3"/>
        <v>0</v>
      </c>
      <c r="G162" s="234">
        <f t="shared" si="3"/>
        <v>0</v>
      </c>
      <c r="H162" s="234">
        <f t="shared" si="3"/>
        <v>0</v>
      </c>
      <c r="I162" s="234">
        <f t="shared" si="3"/>
        <v>0</v>
      </c>
      <c r="J162" s="234">
        <f t="shared" si="3"/>
        <v>0</v>
      </c>
      <c r="K162" s="234">
        <f t="shared" si="3"/>
        <v>0</v>
      </c>
      <c r="L162" s="234">
        <f t="shared" si="3"/>
        <v>0</v>
      </c>
      <c r="M162" s="234">
        <f t="shared" si="3"/>
        <v>0</v>
      </c>
      <c r="N162" s="234">
        <f t="shared" si="3"/>
        <v>0</v>
      </c>
      <c r="O162" s="234">
        <f t="shared" si="3"/>
        <v>0</v>
      </c>
      <c r="P162" s="234">
        <f t="shared" si="3"/>
        <v>0</v>
      </c>
      <c r="Q162" s="234">
        <f t="shared" si="3"/>
        <v>0</v>
      </c>
      <c r="R162" s="234">
        <f t="shared" si="3"/>
        <v>0</v>
      </c>
      <c r="S162" s="234">
        <f t="shared" si="3"/>
        <v>0</v>
      </c>
      <c r="T162" s="234">
        <f t="shared" si="3"/>
        <v>0</v>
      </c>
      <c r="U162" s="234">
        <f t="shared" si="3"/>
        <v>0</v>
      </c>
      <c r="V162" s="234">
        <f t="shared" si="3"/>
        <v>0</v>
      </c>
      <c r="W162" s="234">
        <f t="shared" si="3"/>
        <v>0</v>
      </c>
      <c r="DA162" s="95"/>
    </row>
    <row r="163" spans="1:105" ht="12" customHeight="1" x14ac:dyDescent="0.3">
      <c r="A163" s="55" t="s">
        <v>92</v>
      </c>
      <c r="B163" s="301">
        <f t="shared" ref="B163:W163" si="4">IF(B$6=0,0,B$6/B$5)</f>
        <v>0</v>
      </c>
      <c r="C163" s="301">
        <f t="shared" si="4"/>
        <v>0</v>
      </c>
      <c r="D163" s="301">
        <f t="shared" si="4"/>
        <v>0</v>
      </c>
      <c r="E163" s="301">
        <f t="shared" si="4"/>
        <v>0</v>
      </c>
      <c r="F163" s="301">
        <f t="shared" si="4"/>
        <v>0</v>
      </c>
      <c r="G163" s="301">
        <f t="shared" si="4"/>
        <v>0</v>
      </c>
      <c r="H163" s="301">
        <f t="shared" si="4"/>
        <v>0</v>
      </c>
      <c r="I163" s="301">
        <f t="shared" si="4"/>
        <v>0</v>
      </c>
      <c r="J163" s="301">
        <f t="shared" si="4"/>
        <v>0</v>
      </c>
      <c r="K163" s="301">
        <f t="shared" si="4"/>
        <v>0</v>
      </c>
      <c r="L163" s="301">
        <f t="shared" si="4"/>
        <v>0</v>
      </c>
      <c r="M163" s="301">
        <f t="shared" si="4"/>
        <v>0</v>
      </c>
      <c r="N163" s="301">
        <f t="shared" si="4"/>
        <v>0</v>
      </c>
      <c r="O163" s="301">
        <f t="shared" si="4"/>
        <v>0</v>
      </c>
      <c r="P163" s="301">
        <f t="shared" si="4"/>
        <v>0</v>
      </c>
      <c r="Q163" s="301">
        <f t="shared" si="4"/>
        <v>0</v>
      </c>
      <c r="R163" s="301">
        <f t="shared" si="4"/>
        <v>0</v>
      </c>
      <c r="S163" s="301">
        <f t="shared" si="4"/>
        <v>0</v>
      </c>
      <c r="T163" s="301">
        <f t="shared" si="4"/>
        <v>0</v>
      </c>
      <c r="U163" s="301">
        <f t="shared" si="4"/>
        <v>0</v>
      </c>
      <c r="V163" s="301">
        <f t="shared" si="4"/>
        <v>0</v>
      </c>
      <c r="W163" s="301">
        <f t="shared" si="4"/>
        <v>0</v>
      </c>
      <c r="DA163" s="67"/>
    </row>
    <row r="164" spans="1:105" ht="12" customHeight="1" x14ac:dyDescent="0.3">
      <c r="A164" s="202" t="s">
        <v>93</v>
      </c>
      <c r="B164" s="235">
        <f t="shared" ref="B164:W164" si="5">IF(B$7=0,0,B$7/B$5)</f>
        <v>0</v>
      </c>
      <c r="C164" s="235">
        <f t="shared" si="5"/>
        <v>0</v>
      </c>
      <c r="D164" s="235">
        <f t="shared" si="5"/>
        <v>0</v>
      </c>
      <c r="E164" s="235">
        <f t="shared" si="5"/>
        <v>0</v>
      </c>
      <c r="F164" s="235">
        <f t="shared" si="5"/>
        <v>0</v>
      </c>
      <c r="G164" s="235">
        <f t="shared" si="5"/>
        <v>0</v>
      </c>
      <c r="H164" s="235">
        <f t="shared" si="5"/>
        <v>0</v>
      </c>
      <c r="I164" s="235">
        <f t="shared" si="5"/>
        <v>0</v>
      </c>
      <c r="J164" s="235">
        <f t="shared" si="5"/>
        <v>0</v>
      </c>
      <c r="K164" s="235">
        <f t="shared" si="5"/>
        <v>0</v>
      </c>
      <c r="L164" s="235">
        <f t="shared" si="5"/>
        <v>0</v>
      </c>
      <c r="M164" s="235">
        <f t="shared" si="5"/>
        <v>0</v>
      </c>
      <c r="N164" s="235">
        <f t="shared" si="5"/>
        <v>0</v>
      </c>
      <c r="O164" s="235">
        <f t="shared" si="5"/>
        <v>0</v>
      </c>
      <c r="P164" s="235">
        <f t="shared" si="5"/>
        <v>0</v>
      </c>
      <c r="Q164" s="235">
        <f t="shared" si="5"/>
        <v>0</v>
      </c>
      <c r="R164" s="235">
        <f t="shared" si="5"/>
        <v>0</v>
      </c>
      <c r="S164" s="235">
        <f t="shared" si="5"/>
        <v>0</v>
      </c>
      <c r="T164" s="235">
        <f t="shared" si="5"/>
        <v>0</v>
      </c>
      <c r="U164" s="235">
        <f t="shared" si="5"/>
        <v>0</v>
      </c>
      <c r="V164" s="235">
        <f t="shared" si="5"/>
        <v>0</v>
      </c>
      <c r="W164" s="235">
        <f t="shared" si="5"/>
        <v>0</v>
      </c>
      <c r="DA164" s="174"/>
    </row>
    <row r="165" spans="1:105" ht="12" customHeight="1" x14ac:dyDescent="0.3">
      <c r="A165" s="202" t="s">
        <v>94</v>
      </c>
      <c r="B165" s="235">
        <f t="shared" ref="B165:W165" si="6">IF(B$8=0,0,B$8/B$5)</f>
        <v>0</v>
      </c>
      <c r="C165" s="235">
        <f t="shared" si="6"/>
        <v>0</v>
      </c>
      <c r="D165" s="235">
        <f t="shared" si="6"/>
        <v>0</v>
      </c>
      <c r="E165" s="235">
        <f t="shared" si="6"/>
        <v>0</v>
      </c>
      <c r="F165" s="235">
        <f t="shared" si="6"/>
        <v>0</v>
      </c>
      <c r="G165" s="235">
        <f t="shared" si="6"/>
        <v>0</v>
      </c>
      <c r="H165" s="235">
        <f t="shared" si="6"/>
        <v>0</v>
      </c>
      <c r="I165" s="235">
        <f t="shared" si="6"/>
        <v>0</v>
      </c>
      <c r="J165" s="235">
        <f t="shared" si="6"/>
        <v>0</v>
      </c>
      <c r="K165" s="235">
        <f t="shared" si="6"/>
        <v>0</v>
      </c>
      <c r="L165" s="235">
        <f t="shared" si="6"/>
        <v>0</v>
      </c>
      <c r="M165" s="235">
        <f t="shared" si="6"/>
        <v>0</v>
      </c>
      <c r="N165" s="235">
        <f t="shared" si="6"/>
        <v>0</v>
      </c>
      <c r="O165" s="235">
        <f t="shared" si="6"/>
        <v>0</v>
      </c>
      <c r="P165" s="235">
        <f t="shared" si="6"/>
        <v>0</v>
      </c>
      <c r="Q165" s="235">
        <f t="shared" si="6"/>
        <v>0</v>
      </c>
      <c r="R165" s="235">
        <f t="shared" si="6"/>
        <v>0</v>
      </c>
      <c r="S165" s="235">
        <f t="shared" si="6"/>
        <v>0</v>
      </c>
      <c r="T165" s="235">
        <f t="shared" si="6"/>
        <v>0</v>
      </c>
      <c r="U165" s="235">
        <f t="shared" si="6"/>
        <v>0</v>
      </c>
      <c r="V165" s="235">
        <f t="shared" si="6"/>
        <v>0</v>
      </c>
      <c r="W165" s="235">
        <f t="shared" si="6"/>
        <v>0</v>
      </c>
      <c r="DA165" s="174"/>
    </row>
    <row r="166" spans="1:105" ht="12" customHeight="1" x14ac:dyDescent="0.3">
      <c r="A166" s="202" t="s">
        <v>95</v>
      </c>
      <c r="B166" s="235">
        <f t="shared" ref="B166:W166" si="7">IF(B$9=0,0,B$9/B$5)</f>
        <v>0</v>
      </c>
      <c r="C166" s="235">
        <f t="shared" si="7"/>
        <v>0</v>
      </c>
      <c r="D166" s="235">
        <f t="shared" si="7"/>
        <v>0</v>
      </c>
      <c r="E166" s="235">
        <f t="shared" si="7"/>
        <v>0</v>
      </c>
      <c r="F166" s="235">
        <f t="shared" si="7"/>
        <v>0</v>
      </c>
      <c r="G166" s="235">
        <f t="shared" si="7"/>
        <v>0</v>
      </c>
      <c r="H166" s="235">
        <f t="shared" si="7"/>
        <v>0</v>
      </c>
      <c r="I166" s="235">
        <f t="shared" si="7"/>
        <v>0</v>
      </c>
      <c r="J166" s="235">
        <f t="shared" si="7"/>
        <v>0</v>
      </c>
      <c r="K166" s="235">
        <f t="shared" si="7"/>
        <v>0</v>
      </c>
      <c r="L166" s="235">
        <f t="shared" si="7"/>
        <v>0</v>
      </c>
      <c r="M166" s="235">
        <f t="shared" si="7"/>
        <v>0</v>
      </c>
      <c r="N166" s="235">
        <f t="shared" si="7"/>
        <v>0</v>
      </c>
      <c r="O166" s="235">
        <f t="shared" si="7"/>
        <v>0</v>
      </c>
      <c r="P166" s="235">
        <f t="shared" si="7"/>
        <v>0</v>
      </c>
      <c r="Q166" s="235">
        <f t="shared" si="7"/>
        <v>0</v>
      </c>
      <c r="R166" s="235">
        <f t="shared" si="7"/>
        <v>0</v>
      </c>
      <c r="S166" s="235">
        <f t="shared" si="7"/>
        <v>0</v>
      </c>
      <c r="T166" s="235">
        <f t="shared" si="7"/>
        <v>0</v>
      </c>
      <c r="U166" s="235">
        <f t="shared" si="7"/>
        <v>0</v>
      </c>
      <c r="V166" s="235">
        <f t="shared" si="7"/>
        <v>0</v>
      </c>
      <c r="W166" s="235">
        <f t="shared" si="7"/>
        <v>0</v>
      </c>
      <c r="DA166" s="174"/>
    </row>
    <row r="167" spans="1:105" ht="12" customHeight="1" x14ac:dyDescent="0.3">
      <c r="A167" s="56" t="s">
        <v>96</v>
      </c>
      <c r="B167" s="302">
        <f t="shared" ref="B167:W167" si="8">IF(B$10=0,0,B$10/B$5)</f>
        <v>0</v>
      </c>
      <c r="C167" s="302">
        <f t="shared" si="8"/>
        <v>0</v>
      </c>
      <c r="D167" s="302">
        <f t="shared" si="8"/>
        <v>0</v>
      </c>
      <c r="E167" s="302">
        <f t="shared" si="8"/>
        <v>0</v>
      </c>
      <c r="F167" s="302">
        <f t="shared" si="8"/>
        <v>0</v>
      </c>
      <c r="G167" s="302">
        <f t="shared" si="8"/>
        <v>0</v>
      </c>
      <c r="H167" s="302">
        <f t="shared" si="8"/>
        <v>0</v>
      </c>
      <c r="I167" s="302">
        <f t="shared" si="8"/>
        <v>0</v>
      </c>
      <c r="J167" s="302">
        <f t="shared" si="8"/>
        <v>0</v>
      </c>
      <c r="K167" s="302">
        <f t="shared" si="8"/>
        <v>0</v>
      </c>
      <c r="L167" s="302">
        <f t="shared" si="8"/>
        <v>0</v>
      </c>
      <c r="M167" s="302">
        <f t="shared" si="8"/>
        <v>0</v>
      </c>
      <c r="N167" s="302">
        <f t="shared" si="8"/>
        <v>0</v>
      </c>
      <c r="O167" s="302">
        <f t="shared" si="8"/>
        <v>0</v>
      </c>
      <c r="P167" s="302">
        <f t="shared" si="8"/>
        <v>0</v>
      </c>
      <c r="Q167" s="302">
        <f t="shared" si="8"/>
        <v>0</v>
      </c>
      <c r="R167" s="302">
        <f t="shared" si="8"/>
        <v>0</v>
      </c>
      <c r="S167" s="302">
        <f t="shared" si="8"/>
        <v>0</v>
      </c>
      <c r="T167" s="302">
        <f t="shared" si="8"/>
        <v>0</v>
      </c>
      <c r="U167" s="302">
        <f t="shared" si="8"/>
        <v>0</v>
      </c>
      <c r="V167" s="302">
        <f t="shared" si="8"/>
        <v>0</v>
      </c>
      <c r="W167" s="302">
        <f t="shared" si="8"/>
        <v>0</v>
      </c>
      <c r="DA167" s="68"/>
    </row>
    <row r="168" spans="1:105" ht="12" customHeight="1" x14ac:dyDescent="0.3">
      <c r="A168" s="203" t="s">
        <v>487</v>
      </c>
      <c r="B168" s="303">
        <f t="shared" ref="B168:W168" si="9">IF(B$16=0,0,B$16/B$5)</f>
        <v>0</v>
      </c>
      <c r="C168" s="303">
        <f t="shared" si="9"/>
        <v>0</v>
      </c>
      <c r="D168" s="303">
        <f t="shared" si="9"/>
        <v>0</v>
      </c>
      <c r="E168" s="303">
        <f t="shared" si="9"/>
        <v>0</v>
      </c>
      <c r="F168" s="303">
        <f t="shared" si="9"/>
        <v>0</v>
      </c>
      <c r="G168" s="303">
        <f t="shared" si="9"/>
        <v>0</v>
      </c>
      <c r="H168" s="303">
        <f t="shared" si="9"/>
        <v>0</v>
      </c>
      <c r="I168" s="303">
        <f t="shared" si="9"/>
        <v>0</v>
      </c>
      <c r="J168" s="303">
        <f t="shared" si="9"/>
        <v>0</v>
      </c>
      <c r="K168" s="303">
        <f t="shared" si="9"/>
        <v>0</v>
      </c>
      <c r="L168" s="303">
        <f t="shared" si="9"/>
        <v>0</v>
      </c>
      <c r="M168" s="303">
        <f t="shared" si="9"/>
        <v>0</v>
      </c>
      <c r="N168" s="303">
        <f t="shared" si="9"/>
        <v>0</v>
      </c>
      <c r="O168" s="303">
        <f t="shared" si="9"/>
        <v>0</v>
      </c>
      <c r="P168" s="303">
        <f t="shared" si="9"/>
        <v>0</v>
      </c>
      <c r="Q168" s="303">
        <f t="shared" si="9"/>
        <v>0</v>
      </c>
      <c r="R168" s="303">
        <f t="shared" si="9"/>
        <v>0</v>
      </c>
      <c r="S168" s="303">
        <f t="shared" si="9"/>
        <v>0</v>
      </c>
      <c r="T168" s="303">
        <f t="shared" si="9"/>
        <v>0</v>
      </c>
      <c r="U168" s="303">
        <f t="shared" si="9"/>
        <v>0</v>
      </c>
      <c r="V168" s="303">
        <f t="shared" si="9"/>
        <v>0</v>
      </c>
      <c r="W168" s="303">
        <f t="shared" si="9"/>
        <v>0</v>
      </c>
      <c r="DA168" s="175"/>
    </row>
    <row r="169" spans="1:105" ht="12" customHeight="1" x14ac:dyDescent="0.3">
      <c r="A169" s="41" t="s">
        <v>499</v>
      </c>
      <c r="B169" s="237">
        <f t="shared" ref="B169:W169" si="10">IF(B$27=0,0,B$27/B$5)</f>
        <v>0</v>
      </c>
      <c r="C169" s="237">
        <f t="shared" si="10"/>
        <v>0</v>
      </c>
      <c r="D169" s="237">
        <f t="shared" si="10"/>
        <v>0</v>
      </c>
      <c r="E169" s="237">
        <f t="shared" si="10"/>
        <v>0</v>
      </c>
      <c r="F169" s="237">
        <f t="shared" si="10"/>
        <v>0</v>
      </c>
      <c r="G169" s="237">
        <f t="shared" si="10"/>
        <v>0</v>
      </c>
      <c r="H169" s="237">
        <f t="shared" si="10"/>
        <v>0</v>
      </c>
      <c r="I169" s="237">
        <f t="shared" si="10"/>
        <v>0</v>
      </c>
      <c r="J169" s="237">
        <f t="shared" si="10"/>
        <v>0</v>
      </c>
      <c r="K169" s="237">
        <f t="shared" si="10"/>
        <v>0</v>
      </c>
      <c r="L169" s="237">
        <f t="shared" si="10"/>
        <v>0</v>
      </c>
      <c r="M169" s="237">
        <f t="shared" si="10"/>
        <v>0</v>
      </c>
      <c r="N169" s="237">
        <f t="shared" si="10"/>
        <v>0</v>
      </c>
      <c r="O169" s="237">
        <f t="shared" si="10"/>
        <v>0</v>
      </c>
      <c r="P169" s="237">
        <f t="shared" si="10"/>
        <v>0</v>
      </c>
      <c r="Q169" s="237">
        <f t="shared" si="10"/>
        <v>0</v>
      </c>
      <c r="R169" s="237">
        <f t="shared" si="10"/>
        <v>0</v>
      </c>
      <c r="S169" s="237">
        <f t="shared" si="10"/>
        <v>0</v>
      </c>
      <c r="T169" s="237">
        <f t="shared" si="10"/>
        <v>0</v>
      </c>
      <c r="U169" s="237">
        <f t="shared" si="10"/>
        <v>0</v>
      </c>
      <c r="V169" s="237">
        <f t="shared" si="10"/>
        <v>0</v>
      </c>
      <c r="W169" s="237">
        <f t="shared" si="10"/>
        <v>0</v>
      </c>
      <c r="DA169" s="97"/>
    </row>
    <row r="170" spans="1:105" ht="12" customHeight="1" x14ac:dyDescent="0.3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DA170" s="120"/>
    </row>
    <row r="171" spans="1:105" ht="12" customHeight="1" x14ac:dyDescent="0.3">
      <c r="A171" s="35" t="s">
        <v>44</v>
      </c>
      <c r="B171" s="234">
        <f t="shared" ref="B171:W171" si="11">SUM(B$172:B$177,B$179:B$180,B$182:B$184)</f>
        <v>0</v>
      </c>
      <c r="C171" s="234">
        <f t="shared" si="11"/>
        <v>0</v>
      </c>
      <c r="D171" s="234">
        <f t="shared" si="11"/>
        <v>0</v>
      </c>
      <c r="E171" s="234">
        <f t="shared" si="11"/>
        <v>0</v>
      </c>
      <c r="F171" s="234">
        <f t="shared" si="11"/>
        <v>0</v>
      </c>
      <c r="G171" s="234">
        <f t="shared" si="11"/>
        <v>0</v>
      </c>
      <c r="H171" s="234">
        <f t="shared" si="11"/>
        <v>0</v>
      </c>
      <c r="I171" s="234">
        <f t="shared" si="11"/>
        <v>0</v>
      </c>
      <c r="J171" s="234">
        <f t="shared" si="11"/>
        <v>0</v>
      </c>
      <c r="K171" s="234">
        <f t="shared" si="11"/>
        <v>0</v>
      </c>
      <c r="L171" s="234">
        <f t="shared" si="11"/>
        <v>0</v>
      </c>
      <c r="M171" s="234">
        <f t="shared" si="11"/>
        <v>0</v>
      </c>
      <c r="N171" s="234">
        <f t="shared" si="11"/>
        <v>0</v>
      </c>
      <c r="O171" s="234">
        <f t="shared" si="11"/>
        <v>0</v>
      </c>
      <c r="P171" s="234">
        <f t="shared" si="11"/>
        <v>0</v>
      </c>
      <c r="Q171" s="234">
        <f t="shared" si="11"/>
        <v>0</v>
      </c>
      <c r="R171" s="234">
        <f t="shared" si="11"/>
        <v>0</v>
      </c>
      <c r="S171" s="234">
        <f t="shared" si="11"/>
        <v>0</v>
      </c>
      <c r="T171" s="234">
        <f t="shared" si="11"/>
        <v>0</v>
      </c>
      <c r="U171" s="234">
        <f t="shared" si="11"/>
        <v>0</v>
      </c>
      <c r="V171" s="234">
        <f t="shared" si="11"/>
        <v>0</v>
      </c>
      <c r="W171" s="234">
        <f t="shared" si="11"/>
        <v>0</v>
      </c>
      <c r="DA171" s="95"/>
    </row>
    <row r="172" spans="1:105" ht="12" customHeight="1" x14ac:dyDescent="0.3">
      <c r="A172" s="55" t="s">
        <v>92</v>
      </c>
      <c r="B172" s="301">
        <f t="shared" ref="B172:W172" si="12">IF(B$35=0,0,B$35/B$34)</f>
        <v>0</v>
      </c>
      <c r="C172" s="301">
        <f t="shared" si="12"/>
        <v>0</v>
      </c>
      <c r="D172" s="301">
        <f t="shared" si="12"/>
        <v>0</v>
      </c>
      <c r="E172" s="301">
        <f t="shared" si="12"/>
        <v>0</v>
      </c>
      <c r="F172" s="301">
        <f t="shared" si="12"/>
        <v>0</v>
      </c>
      <c r="G172" s="301">
        <f t="shared" si="12"/>
        <v>0</v>
      </c>
      <c r="H172" s="301">
        <f t="shared" si="12"/>
        <v>0</v>
      </c>
      <c r="I172" s="301">
        <f t="shared" si="12"/>
        <v>0</v>
      </c>
      <c r="J172" s="301">
        <f t="shared" si="12"/>
        <v>0</v>
      </c>
      <c r="K172" s="301">
        <f t="shared" si="12"/>
        <v>0</v>
      </c>
      <c r="L172" s="301">
        <f t="shared" si="12"/>
        <v>0</v>
      </c>
      <c r="M172" s="301">
        <f t="shared" si="12"/>
        <v>0</v>
      </c>
      <c r="N172" s="301">
        <f t="shared" si="12"/>
        <v>0</v>
      </c>
      <c r="O172" s="301">
        <f t="shared" si="12"/>
        <v>0</v>
      </c>
      <c r="P172" s="301">
        <f t="shared" si="12"/>
        <v>0</v>
      </c>
      <c r="Q172" s="301">
        <f t="shared" si="12"/>
        <v>0</v>
      </c>
      <c r="R172" s="301">
        <f t="shared" si="12"/>
        <v>0</v>
      </c>
      <c r="S172" s="301">
        <f t="shared" si="12"/>
        <v>0</v>
      </c>
      <c r="T172" s="301">
        <f t="shared" si="12"/>
        <v>0</v>
      </c>
      <c r="U172" s="301">
        <f t="shared" si="12"/>
        <v>0</v>
      </c>
      <c r="V172" s="301">
        <f t="shared" si="12"/>
        <v>0</v>
      </c>
      <c r="W172" s="301">
        <f t="shared" si="12"/>
        <v>0</v>
      </c>
      <c r="DA172" s="67"/>
    </row>
    <row r="173" spans="1:105" ht="12" customHeight="1" x14ac:dyDescent="0.3">
      <c r="A173" s="202" t="s">
        <v>93</v>
      </c>
      <c r="B173" s="235">
        <f t="shared" ref="B173:W173" si="13">IF(B$36=0,0,B$36/B$34)</f>
        <v>0</v>
      </c>
      <c r="C173" s="235">
        <f t="shared" si="13"/>
        <v>0</v>
      </c>
      <c r="D173" s="235">
        <f t="shared" si="13"/>
        <v>0</v>
      </c>
      <c r="E173" s="235">
        <f t="shared" si="13"/>
        <v>0</v>
      </c>
      <c r="F173" s="235">
        <f t="shared" si="13"/>
        <v>0</v>
      </c>
      <c r="G173" s="235">
        <f t="shared" si="13"/>
        <v>0</v>
      </c>
      <c r="H173" s="235">
        <f t="shared" si="13"/>
        <v>0</v>
      </c>
      <c r="I173" s="235">
        <f t="shared" si="13"/>
        <v>0</v>
      </c>
      <c r="J173" s="235">
        <f t="shared" si="13"/>
        <v>0</v>
      </c>
      <c r="K173" s="235">
        <f t="shared" si="13"/>
        <v>0</v>
      </c>
      <c r="L173" s="235">
        <f t="shared" si="13"/>
        <v>0</v>
      </c>
      <c r="M173" s="235">
        <f t="shared" si="13"/>
        <v>0</v>
      </c>
      <c r="N173" s="235">
        <f t="shared" si="13"/>
        <v>0</v>
      </c>
      <c r="O173" s="235">
        <f t="shared" si="13"/>
        <v>0</v>
      </c>
      <c r="P173" s="235">
        <f t="shared" si="13"/>
        <v>0</v>
      </c>
      <c r="Q173" s="235">
        <f t="shared" si="13"/>
        <v>0</v>
      </c>
      <c r="R173" s="235">
        <f t="shared" si="13"/>
        <v>0</v>
      </c>
      <c r="S173" s="235">
        <f t="shared" si="13"/>
        <v>0</v>
      </c>
      <c r="T173" s="235">
        <f t="shared" si="13"/>
        <v>0</v>
      </c>
      <c r="U173" s="235">
        <f t="shared" si="13"/>
        <v>0</v>
      </c>
      <c r="V173" s="235">
        <f t="shared" si="13"/>
        <v>0</v>
      </c>
      <c r="W173" s="235">
        <f t="shared" si="13"/>
        <v>0</v>
      </c>
      <c r="DA173" s="174"/>
    </row>
    <row r="174" spans="1:105" ht="12" customHeight="1" x14ac:dyDescent="0.3">
      <c r="A174" s="202" t="s">
        <v>94</v>
      </c>
      <c r="B174" s="235">
        <f t="shared" ref="B174:W174" si="14">IF(B$37=0,0,B$37/B$34)</f>
        <v>0</v>
      </c>
      <c r="C174" s="235">
        <f t="shared" si="14"/>
        <v>0</v>
      </c>
      <c r="D174" s="235">
        <f t="shared" si="14"/>
        <v>0</v>
      </c>
      <c r="E174" s="235">
        <f t="shared" si="14"/>
        <v>0</v>
      </c>
      <c r="F174" s="235">
        <f t="shared" si="14"/>
        <v>0</v>
      </c>
      <c r="G174" s="235">
        <f t="shared" si="14"/>
        <v>0</v>
      </c>
      <c r="H174" s="235">
        <f t="shared" si="14"/>
        <v>0</v>
      </c>
      <c r="I174" s="235">
        <f t="shared" si="14"/>
        <v>0</v>
      </c>
      <c r="J174" s="235">
        <f t="shared" si="14"/>
        <v>0</v>
      </c>
      <c r="K174" s="235">
        <f t="shared" si="14"/>
        <v>0</v>
      </c>
      <c r="L174" s="235">
        <f t="shared" si="14"/>
        <v>0</v>
      </c>
      <c r="M174" s="235">
        <f t="shared" si="14"/>
        <v>0</v>
      </c>
      <c r="N174" s="235">
        <f t="shared" si="14"/>
        <v>0</v>
      </c>
      <c r="O174" s="235">
        <f t="shared" si="14"/>
        <v>0</v>
      </c>
      <c r="P174" s="235">
        <f t="shared" si="14"/>
        <v>0</v>
      </c>
      <c r="Q174" s="235">
        <f t="shared" si="14"/>
        <v>0</v>
      </c>
      <c r="R174" s="235">
        <f t="shared" si="14"/>
        <v>0</v>
      </c>
      <c r="S174" s="235">
        <f t="shared" si="14"/>
        <v>0</v>
      </c>
      <c r="T174" s="235">
        <f t="shared" si="14"/>
        <v>0</v>
      </c>
      <c r="U174" s="235">
        <f t="shared" si="14"/>
        <v>0</v>
      </c>
      <c r="V174" s="235">
        <f t="shared" si="14"/>
        <v>0</v>
      </c>
      <c r="W174" s="235">
        <f t="shared" si="14"/>
        <v>0</v>
      </c>
      <c r="DA174" s="174"/>
    </row>
    <row r="175" spans="1:105" ht="12" customHeight="1" x14ac:dyDescent="0.3">
      <c r="A175" s="202" t="s">
        <v>95</v>
      </c>
      <c r="B175" s="235">
        <f t="shared" ref="B175:W175" si="15">IF(B$38=0,0,B$38/B$34)</f>
        <v>0</v>
      </c>
      <c r="C175" s="235">
        <f t="shared" si="15"/>
        <v>0</v>
      </c>
      <c r="D175" s="235">
        <f t="shared" si="15"/>
        <v>0</v>
      </c>
      <c r="E175" s="235">
        <f t="shared" si="15"/>
        <v>0</v>
      </c>
      <c r="F175" s="235">
        <f t="shared" si="15"/>
        <v>0</v>
      </c>
      <c r="G175" s="235">
        <f t="shared" si="15"/>
        <v>0</v>
      </c>
      <c r="H175" s="235">
        <f t="shared" si="15"/>
        <v>0</v>
      </c>
      <c r="I175" s="235">
        <f t="shared" si="15"/>
        <v>0</v>
      </c>
      <c r="J175" s="235">
        <f t="shared" si="15"/>
        <v>0</v>
      </c>
      <c r="K175" s="235">
        <f t="shared" si="15"/>
        <v>0</v>
      </c>
      <c r="L175" s="235">
        <f t="shared" si="15"/>
        <v>0</v>
      </c>
      <c r="M175" s="235">
        <f t="shared" si="15"/>
        <v>0</v>
      </c>
      <c r="N175" s="235">
        <f t="shared" si="15"/>
        <v>0</v>
      </c>
      <c r="O175" s="235">
        <f t="shared" si="15"/>
        <v>0</v>
      </c>
      <c r="P175" s="235">
        <f t="shared" si="15"/>
        <v>0</v>
      </c>
      <c r="Q175" s="235">
        <f t="shared" si="15"/>
        <v>0</v>
      </c>
      <c r="R175" s="235">
        <f t="shared" si="15"/>
        <v>0</v>
      </c>
      <c r="S175" s="235">
        <f t="shared" si="15"/>
        <v>0</v>
      </c>
      <c r="T175" s="235">
        <f t="shared" si="15"/>
        <v>0</v>
      </c>
      <c r="U175" s="235">
        <f t="shared" si="15"/>
        <v>0</v>
      </c>
      <c r="V175" s="235">
        <f t="shared" si="15"/>
        <v>0</v>
      </c>
      <c r="W175" s="235">
        <f t="shared" si="15"/>
        <v>0</v>
      </c>
      <c r="DA175" s="174"/>
    </row>
    <row r="176" spans="1:105" ht="12" customHeight="1" x14ac:dyDescent="0.3">
      <c r="A176" s="56" t="s">
        <v>96</v>
      </c>
      <c r="B176" s="302">
        <f t="shared" ref="B176:W176" si="16">IF(B$39=0,0,B$39/B$34)</f>
        <v>0</v>
      </c>
      <c r="C176" s="302">
        <f t="shared" si="16"/>
        <v>0</v>
      </c>
      <c r="D176" s="302">
        <f t="shared" si="16"/>
        <v>0</v>
      </c>
      <c r="E176" s="302">
        <f t="shared" si="16"/>
        <v>0</v>
      </c>
      <c r="F176" s="302">
        <f t="shared" si="16"/>
        <v>0</v>
      </c>
      <c r="G176" s="302">
        <f t="shared" si="16"/>
        <v>0</v>
      </c>
      <c r="H176" s="302">
        <f t="shared" si="16"/>
        <v>0</v>
      </c>
      <c r="I176" s="302">
        <f t="shared" si="16"/>
        <v>0</v>
      </c>
      <c r="J176" s="302">
        <f t="shared" si="16"/>
        <v>0</v>
      </c>
      <c r="K176" s="302">
        <f t="shared" si="16"/>
        <v>0</v>
      </c>
      <c r="L176" s="302">
        <f t="shared" si="16"/>
        <v>0</v>
      </c>
      <c r="M176" s="302">
        <f t="shared" si="16"/>
        <v>0</v>
      </c>
      <c r="N176" s="302">
        <f t="shared" si="16"/>
        <v>0</v>
      </c>
      <c r="O176" s="302">
        <f t="shared" si="16"/>
        <v>0</v>
      </c>
      <c r="P176" s="302">
        <f t="shared" si="16"/>
        <v>0</v>
      </c>
      <c r="Q176" s="302">
        <f t="shared" si="16"/>
        <v>0</v>
      </c>
      <c r="R176" s="302">
        <f t="shared" si="16"/>
        <v>0</v>
      </c>
      <c r="S176" s="302">
        <f t="shared" si="16"/>
        <v>0</v>
      </c>
      <c r="T176" s="302">
        <f t="shared" si="16"/>
        <v>0</v>
      </c>
      <c r="U176" s="302">
        <f t="shared" si="16"/>
        <v>0</v>
      </c>
      <c r="V176" s="302">
        <f t="shared" si="16"/>
        <v>0</v>
      </c>
      <c r="W176" s="302">
        <f t="shared" si="16"/>
        <v>0</v>
      </c>
      <c r="DA176" s="68"/>
    </row>
    <row r="177" spans="1:105" ht="12" customHeight="1" x14ac:dyDescent="0.3">
      <c r="A177" s="203" t="s">
        <v>517</v>
      </c>
      <c r="B177" s="303">
        <f t="shared" ref="B177:W177" si="17">IF(B$45=0,0,B$45/B$34)</f>
        <v>0</v>
      </c>
      <c r="C177" s="303">
        <f t="shared" si="17"/>
        <v>0</v>
      </c>
      <c r="D177" s="303">
        <f t="shared" si="17"/>
        <v>0</v>
      </c>
      <c r="E177" s="303">
        <f t="shared" si="17"/>
        <v>0</v>
      </c>
      <c r="F177" s="303">
        <f t="shared" si="17"/>
        <v>0</v>
      </c>
      <c r="G177" s="303">
        <f t="shared" si="17"/>
        <v>0</v>
      </c>
      <c r="H177" s="303">
        <f t="shared" si="17"/>
        <v>0</v>
      </c>
      <c r="I177" s="303">
        <f t="shared" si="17"/>
        <v>0</v>
      </c>
      <c r="J177" s="303">
        <f t="shared" si="17"/>
        <v>0</v>
      </c>
      <c r="K177" s="303">
        <f t="shared" si="17"/>
        <v>0</v>
      </c>
      <c r="L177" s="303">
        <f t="shared" si="17"/>
        <v>0</v>
      </c>
      <c r="M177" s="303">
        <f t="shared" si="17"/>
        <v>0</v>
      </c>
      <c r="N177" s="303">
        <f t="shared" si="17"/>
        <v>0</v>
      </c>
      <c r="O177" s="303">
        <f t="shared" si="17"/>
        <v>0</v>
      </c>
      <c r="P177" s="303">
        <f t="shared" si="17"/>
        <v>0</v>
      </c>
      <c r="Q177" s="303">
        <f t="shared" si="17"/>
        <v>0</v>
      </c>
      <c r="R177" s="303">
        <f t="shared" si="17"/>
        <v>0</v>
      </c>
      <c r="S177" s="303">
        <f t="shared" si="17"/>
        <v>0</v>
      </c>
      <c r="T177" s="303">
        <f t="shared" si="17"/>
        <v>0</v>
      </c>
      <c r="U177" s="303">
        <f t="shared" si="17"/>
        <v>0</v>
      </c>
      <c r="V177" s="303">
        <f t="shared" si="17"/>
        <v>0</v>
      </c>
      <c r="W177" s="303">
        <f t="shared" si="17"/>
        <v>0</v>
      </c>
      <c r="DA177" s="175"/>
    </row>
    <row r="178" spans="1:105" ht="12" customHeight="1" x14ac:dyDescent="0.3">
      <c r="A178" s="203" t="s">
        <v>519</v>
      </c>
      <c r="B178" s="303">
        <f t="shared" ref="B178:W178" si="18">IF(B$46=0,0,B$46/B$34)</f>
        <v>0</v>
      </c>
      <c r="C178" s="303">
        <f t="shared" si="18"/>
        <v>0</v>
      </c>
      <c r="D178" s="303">
        <f t="shared" si="18"/>
        <v>0</v>
      </c>
      <c r="E178" s="303">
        <f t="shared" si="18"/>
        <v>0</v>
      </c>
      <c r="F178" s="303">
        <f t="shared" si="18"/>
        <v>0</v>
      </c>
      <c r="G178" s="303">
        <f t="shared" si="18"/>
        <v>0</v>
      </c>
      <c r="H178" s="303">
        <f t="shared" si="18"/>
        <v>0</v>
      </c>
      <c r="I178" s="303">
        <f t="shared" si="18"/>
        <v>0</v>
      </c>
      <c r="J178" s="303">
        <f t="shared" si="18"/>
        <v>0</v>
      </c>
      <c r="K178" s="303">
        <f t="shared" si="18"/>
        <v>0</v>
      </c>
      <c r="L178" s="303">
        <f t="shared" si="18"/>
        <v>0</v>
      </c>
      <c r="M178" s="303">
        <f t="shared" si="18"/>
        <v>0</v>
      </c>
      <c r="N178" s="303">
        <f t="shared" si="18"/>
        <v>0</v>
      </c>
      <c r="O178" s="303">
        <f t="shared" si="18"/>
        <v>0</v>
      </c>
      <c r="P178" s="303">
        <f t="shared" si="18"/>
        <v>0</v>
      </c>
      <c r="Q178" s="303">
        <f t="shared" si="18"/>
        <v>0</v>
      </c>
      <c r="R178" s="303">
        <f t="shared" si="18"/>
        <v>0</v>
      </c>
      <c r="S178" s="303">
        <f t="shared" si="18"/>
        <v>0</v>
      </c>
      <c r="T178" s="303">
        <f t="shared" si="18"/>
        <v>0</v>
      </c>
      <c r="U178" s="303">
        <f t="shared" si="18"/>
        <v>0</v>
      </c>
      <c r="V178" s="303">
        <f t="shared" si="18"/>
        <v>0</v>
      </c>
      <c r="W178" s="303">
        <f t="shared" si="18"/>
        <v>0</v>
      </c>
      <c r="DA178" s="175"/>
    </row>
    <row r="179" spans="1:105" ht="12" customHeight="1" x14ac:dyDescent="0.3">
      <c r="A179" s="62" t="s">
        <v>521</v>
      </c>
      <c r="B179" s="304">
        <f t="shared" ref="B179:W179" si="19">IF(B$47=0,0,B$47/B$34)</f>
        <v>0</v>
      </c>
      <c r="C179" s="304">
        <f t="shared" si="19"/>
        <v>0</v>
      </c>
      <c r="D179" s="304">
        <f t="shared" si="19"/>
        <v>0</v>
      </c>
      <c r="E179" s="304">
        <f t="shared" si="19"/>
        <v>0</v>
      </c>
      <c r="F179" s="304">
        <f t="shared" si="19"/>
        <v>0</v>
      </c>
      <c r="G179" s="304">
        <f t="shared" si="19"/>
        <v>0</v>
      </c>
      <c r="H179" s="304">
        <f t="shared" si="19"/>
        <v>0</v>
      </c>
      <c r="I179" s="304">
        <f t="shared" si="19"/>
        <v>0</v>
      </c>
      <c r="J179" s="304">
        <f t="shared" si="19"/>
        <v>0</v>
      </c>
      <c r="K179" s="304">
        <f t="shared" si="19"/>
        <v>0</v>
      </c>
      <c r="L179" s="304">
        <f t="shared" si="19"/>
        <v>0</v>
      </c>
      <c r="M179" s="304">
        <f t="shared" si="19"/>
        <v>0</v>
      </c>
      <c r="N179" s="304">
        <f t="shared" si="19"/>
        <v>0</v>
      </c>
      <c r="O179" s="304">
        <f t="shared" si="19"/>
        <v>0</v>
      </c>
      <c r="P179" s="304">
        <f t="shared" si="19"/>
        <v>0</v>
      </c>
      <c r="Q179" s="304">
        <f t="shared" si="19"/>
        <v>0</v>
      </c>
      <c r="R179" s="304">
        <f t="shared" si="19"/>
        <v>0</v>
      </c>
      <c r="S179" s="304">
        <f t="shared" si="19"/>
        <v>0</v>
      </c>
      <c r="T179" s="304">
        <f t="shared" si="19"/>
        <v>0</v>
      </c>
      <c r="U179" s="304">
        <f t="shared" si="19"/>
        <v>0</v>
      </c>
      <c r="V179" s="304">
        <f t="shared" si="19"/>
        <v>0</v>
      </c>
      <c r="W179" s="304">
        <f t="shared" si="19"/>
        <v>0</v>
      </c>
      <c r="DA179" s="72"/>
    </row>
    <row r="180" spans="1:105" ht="12" customHeight="1" x14ac:dyDescent="0.3">
      <c r="A180" s="62" t="s">
        <v>527</v>
      </c>
      <c r="B180" s="304">
        <f t="shared" ref="B180:W180" si="20">IF(B$52=0,0,B$52/B$34)</f>
        <v>0</v>
      </c>
      <c r="C180" s="304">
        <f t="shared" si="20"/>
        <v>0</v>
      </c>
      <c r="D180" s="304">
        <f t="shared" si="20"/>
        <v>0</v>
      </c>
      <c r="E180" s="304">
        <f t="shared" si="20"/>
        <v>0</v>
      </c>
      <c r="F180" s="304">
        <f t="shared" si="20"/>
        <v>0</v>
      </c>
      <c r="G180" s="304">
        <f t="shared" si="20"/>
        <v>0</v>
      </c>
      <c r="H180" s="304">
        <f t="shared" si="20"/>
        <v>0</v>
      </c>
      <c r="I180" s="304">
        <f t="shared" si="20"/>
        <v>0</v>
      </c>
      <c r="J180" s="304">
        <f t="shared" si="20"/>
        <v>0</v>
      </c>
      <c r="K180" s="304">
        <f t="shared" si="20"/>
        <v>0</v>
      </c>
      <c r="L180" s="304">
        <f t="shared" si="20"/>
        <v>0</v>
      </c>
      <c r="M180" s="304">
        <f t="shared" si="20"/>
        <v>0</v>
      </c>
      <c r="N180" s="304">
        <f t="shared" si="20"/>
        <v>0</v>
      </c>
      <c r="O180" s="304">
        <f t="shared" si="20"/>
        <v>0</v>
      </c>
      <c r="P180" s="304">
        <f t="shared" si="20"/>
        <v>0</v>
      </c>
      <c r="Q180" s="304">
        <f t="shared" si="20"/>
        <v>0</v>
      </c>
      <c r="R180" s="304">
        <f t="shared" si="20"/>
        <v>0</v>
      </c>
      <c r="S180" s="304">
        <f t="shared" si="20"/>
        <v>0</v>
      </c>
      <c r="T180" s="304">
        <f t="shared" si="20"/>
        <v>0</v>
      </c>
      <c r="U180" s="304">
        <f t="shared" si="20"/>
        <v>0</v>
      </c>
      <c r="V180" s="304">
        <f t="shared" si="20"/>
        <v>0</v>
      </c>
      <c r="W180" s="304">
        <f t="shared" si="20"/>
        <v>0</v>
      </c>
      <c r="DA180" s="72"/>
    </row>
    <row r="181" spans="1:105" ht="12" customHeight="1" x14ac:dyDescent="0.3">
      <c r="A181" s="203" t="s">
        <v>529</v>
      </c>
      <c r="B181" s="303">
        <f t="shared" ref="B181:W181" si="21">IF(B$53=0,0,B$53/B$34)</f>
        <v>0</v>
      </c>
      <c r="C181" s="303">
        <f t="shared" si="21"/>
        <v>0</v>
      </c>
      <c r="D181" s="303">
        <f t="shared" si="21"/>
        <v>0</v>
      </c>
      <c r="E181" s="303">
        <f t="shared" si="21"/>
        <v>0</v>
      </c>
      <c r="F181" s="303">
        <f t="shared" si="21"/>
        <v>0</v>
      </c>
      <c r="G181" s="303">
        <f t="shared" si="21"/>
        <v>0</v>
      </c>
      <c r="H181" s="303">
        <f t="shared" si="21"/>
        <v>0</v>
      </c>
      <c r="I181" s="303">
        <f t="shared" si="21"/>
        <v>0</v>
      </c>
      <c r="J181" s="303">
        <f t="shared" si="21"/>
        <v>0</v>
      </c>
      <c r="K181" s="303">
        <f t="shared" si="21"/>
        <v>0</v>
      </c>
      <c r="L181" s="303">
        <f t="shared" si="21"/>
        <v>0</v>
      </c>
      <c r="M181" s="303">
        <f t="shared" si="21"/>
        <v>0</v>
      </c>
      <c r="N181" s="303">
        <f t="shared" si="21"/>
        <v>0</v>
      </c>
      <c r="O181" s="303">
        <f t="shared" si="21"/>
        <v>0</v>
      </c>
      <c r="P181" s="303">
        <f t="shared" si="21"/>
        <v>0</v>
      </c>
      <c r="Q181" s="303">
        <f t="shared" si="21"/>
        <v>0</v>
      </c>
      <c r="R181" s="303">
        <f t="shared" si="21"/>
        <v>0</v>
      </c>
      <c r="S181" s="303">
        <f t="shared" si="21"/>
        <v>0</v>
      </c>
      <c r="T181" s="303">
        <f t="shared" si="21"/>
        <v>0</v>
      </c>
      <c r="U181" s="303">
        <f t="shared" si="21"/>
        <v>0</v>
      </c>
      <c r="V181" s="303">
        <f t="shared" si="21"/>
        <v>0</v>
      </c>
      <c r="W181" s="303">
        <f t="shared" si="21"/>
        <v>0</v>
      </c>
      <c r="DA181" s="175"/>
    </row>
    <row r="182" spans="1:105" ht="12" customHeight="1" x14ac:dyDescent="0.3">
      <c r="A182" s="62" t="s">
        <v>530</v>
      </c>
      <c r="B182" s="304">
        <f t="shared" ref="B182:W182" si="22">IF(B$54=0,0,B$54/B$34)</f>
        <v>0</v>
      </c>
      <c r="C182" s="304">
        <f t="shared" si="22"/>
        <v>0</v>
      </c>
      <c r="D182" s="304">
        <f t="shared" si="22"/>
        <v>0</v>
      </c>
      <c r="E182" s="304">
        <f t="shared" si="22"/>
        <v>0</v>
      </c>
      <c r="F182" s="304">
        <f t="shared" si="22"/>
        <v>0</v>
      </c>
      <c r="G182" s="304">
        <f t="shared" si="22"/>
        <v>0</v>
      </c>
      <c r="H182" s="304">
        <f t="shared" si="22"/>
        <v>0</v>
      </c>
      <c r="I182" s="304">
        <f t="shared" si="22"/>
        <v>0</v>
      </c>
      <c r="J182" s="304">
        <f t="shared" si="22"/>
        <v>0</v>
      </c>
      <c r="K182" s="304">
        <f t="shared" si="22"/>
        <v>0</v>
      </c>
      <c r="L182" s="304">
        <f t="shared" si="22"/>
        <v>0</v>
      </c>
      <c r="M182" s="304">
        <f t="shared" si="22"/>
        <v>0</v>
      </c>
      <c r="N182" s="304">
        <f t="shared" si="22"/>
        <v>0</v>
      </c>
      <c r="O182" s="304">
        <f t="shared" si="22"/>
        <v>0</v>
      </c>
      <c r="P182" s="304">
        <f t="shared" si="22"/>
        <v>0</v>
      </c>
      <c r="Q182" s="304">
        <f t="shared" si="22"/>
        <v>0</v>
      </c>
      <c r="R182" s="304">
        <f t="shared" si="22"/>
        <v>0</v>
      </c>
      <c r="S182" s="304">
        <f t="shared" si="22"/>
        <v>0</v>
      </c>
      <c r="T182" s="304">
        <f t="shared" si="22"/>
        <v>0</v>
      </c>
      <c r="U182" s="304">
        <f t="shared" si="22"/>
        <v>0</v>
      </c>
      <c r="V182" s="304">
        <f t="shared" si="22"/>
        <v>0</v>
      </c>
      <c r="W182" s="304">
        <f t="shared" si="22"/>
        <v>0</v>
      </c>
      <c r="DA182" s="72"/>
    </row>
    <row r="183" spans="1:105" ht="12" customHeight="1" x14ac:dyDescent="0.3">
      <c r="A183" s="62" t="s">
        <v>535</v>
      </c>
      <c r="B183" s="304">
        <f t="shared" ref="B183:W183" si="23">IF(B$58=0,0,B$58/B$34)</f>
        <v>0</v>
      </c>
      <c r="C183" s="304">
        <f t="shared" si="23"/>
        <v>0</v>
      </c>
      <c r="D183" s="304">
        <f t="shared" si="23"/>
        <v>0</v>
      </c>
      <c r="E183" s="304">
        <f t="shared" si="23"/>
        <v>0</v>
      </c>
      <c r="F183" s="304">
        <f t="shared" si="23"/>
        <v>0</v>
      </c>
      <c r="G183" s="304">
        <f t="shared" si="23"/>
        <v>0</v>
      </c>
      <c r="H183" s="304">
        <f t="shared" si="23"/>
        <v>0</v>
      </c>
      <c r="I183" s="304">
        <f t="shared" si="23"/>
        <v>0</v>
      </c>
      <c r="J183" s="304">
        <f t="shared" si="23"/>
        <v>0</v>
      </c>
      <c r="K183" s="304">
        <f t="shared" si="23"/>
        <v>0</v>
      </c>
      <c r="L183" s="304">
        <f t="shared" si="23"/>
        <v>0</v>
      </c>
      <c r="M183" s="304">
        <f t="shared" si="23"/>
        <v>0</v>
      </c>
      <c r="N183" s="304">
        <f t="shared" si="23"/>
        <v>0</v>
      </c>
      <c r="O183" s="304">
        <f t="shared" si="23"/>
        <v>0</v>
      </c>
      <c r="P183" s="304">
        <f t="shared" si="23"/>
        <v>0</v>
      </c>
      <c r="Q183" s="304">
        <f t="shared" si="23"/>
        <v>0</v>
      </c>
      <c r="R183" s="304">
        <f t="shared" si="23"/>
        <v>0</v>
      </c>
      <c r="S183" s="304">
        <f t="shared" si="23"/>
        <v>0</v>
      </c>
      <c r="T183" s="304">
        <f t="shared" si="23"/>
        <v>0</v>
      </c>
      <c r="U183" s="304">
        <f t="shared" si="23"/>
        <v>0</v>
      </c>
      <c r="V183" s="304">
        <f t="shared" si="23"/>
        <v>0</v>
      </c>
      <c r="W183" s="304">
        <f t="shared" si="23"/>
        <v>0</v>
      </c>
      <c r="DA183" s="72"/>
    </row>
    <row r="184" spans="1:105" ht="12" customHeight="1" x14ac:dyDescent="0.3">
      <c r="A184" s="63" t="s">
        <v>547</v>
      </c>
      <c r="B184" s="305">
        <f t="shared" ref="B184:W184" si="24">IF(B$69=0,0,B$69/B$34)</f>
        <v>0</v>
      </c>
      <c r="C184" s="305">
        <f t="shared" si="24"/>
        <v>0</v>
      </c>
      <c r="D184" s="305">
        <f t="shared" si="24"/>
        <v>0</v>
      </c>
      <c r="E184" s="305">
        <f t="shared" si="24"/>
        <v>0</v>
      </c>
      <c r="F184" s="305">
        <f t="shared" si="24"/>
        <v>0</v>
      </c>
      <c r="G184" s="305">
        <f t="shared" si="24"/>
        <v>0</v>
      </c>
      <c r="H184" s="305">
        <f t="shared" si="24"/>
        <v>0</v>
      </c>
      <c r="I184" s="305">
        <f t="shared" si="24"/>
        <v>0</v>
      </c>
      <c r="J184" s="305">
        <f t="shared" si="24"/>
        <v>0</v>
      </c>
      <c r="K184" s="305">
        <f t="shared" si="24"/>
        <v>0</v>
      </c>
      <c r="L184" s="305">
        <f t="shared" si="24"/>
        <v>0</v>
      </c>
      <c r="M184" s="305">
        <f t="shared" si="24"/>
        <v>0</v>
      </c>
      <c r="N184" s="305">
        <f t="shared" si="24"/>
        <v>0</v>
      </c>
      <c r="O184" s="305">
        <f t="shared" si="24"/>
        <v>0</v>
      </c>
      <c r="P184" s="305">
        <f t="shared" si="24"/>
        <v>0</v>
      </c>
      <c r="Q184" s="305">
        <f t="shared" si="24"/>
        <v>0</v>
      </c>
      <c r="R184" s="305">
        <f t="shared" si="24"/>
        <v>0</v>
      </c>
      <c r="S184" s="305">
        <f t="shared" si="24"/>
        <v>0</v>
      </c>
      <c r="T184" s="305">
        <f t="shared" si="24"/>
        <v>0</v>
      </c>
      <c r="U184" s="305">
        <f t="shared" si="24"/>
        <v>0</v>
      </c>
      <c r="V184" s="305">
        <f t="shared" si="24"/>
        <v>0</v>
      </c>
      <c r="W184" s="305">
        <f t="shared" si="24"/>
        <v>0</v>
      </c>
      <c r="DA184" s="74"/>
    </row>
    <row r="185" spans="1:105" ht="12" hidden="1" customHeight="1" x14ac:dyDescent="0.3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DA185" s="121"/>
    </row>
    <row r="186" spans="1:105" ht="12" customHeight="1" x14ac:dyDescent="0.3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DA186" s="120"/>
    </row>
    <row r="187" spans="1:105" ht="12" customHeight="1" x14ac:dyDescent="0.3">
      <c r="A187" s="35" t="s">
        <v>81</v>
      </c>
      <c r="B187" s="234">
        <f t="shared" ref="B187:W187" si="25">SUM(B$188:B$193,B$197:B$198,B$200:B$202)</f>
        <v>0</v>
      </c>
      <c r="C187" s="234">
        <f t="shared" si="25"/>
        <v>0</v>
      </c>
      <c r="D187" s="234">
        <f t="shared" si="25"/>
        <v>0</v>
      </c>
      <c r="E187" s="234">
        <f t="shared" si="25"/>
        <v>0</v>
      </c>
      <c r="F187" s="234">
        <f t="shared" si="25"/>
        <v>0</v>
      </c>
      <c r="G187" s="234">
        <f t="shared" si="25"/>
        <v>0</v>
      </c>
      <c r="H187" s="234">
        <f t="shared" si="25"/>
        <v>0</v>
      </c>
      <c r="I187" s="234">
        <f t="shared" si="25"/>
        <v>0</v>
      </c>
      <c r="J187" s="234">
        <f t="shared" si="25"/>
        <v>0</v>
      </c>
      <c r="K187" s="234">
        <f t="shared" si="25"/>
        <v>0</v>
      </c>
      <c r="L187" s="234">
        <f t="shared" si="25"/>
        <v>0</v>
      </c>
      <c r="M187" s="234">
        <f t="shared" si="25"/>
        <v>0</v>
      </c>
      <c r="N187" s="234">
        <f t="shared" si="25"/>
        <v>0</v>
      </c>
      <c r="O187" s="234">
        <f t="shared" si="25"/>
        <v>0</v>
      </c>
      <c r="P187" s="234">
        <f t="shared" si="25"/>
        <v>0</v>
      </c>
      <c r="Q187" s="234">
        <f t="shared" si="25"/>
        <v>0</v>
      </c>
      <c r="R187" s="234">
        <f t="shared" si="25"/>
        <v>0</v>
      </c>
      <c r="S187" s="234">
        <f t="shared" si="25"/>
        <v>0</v>
      </c>
      <c r="T187" s="234">
        <f t="shared" si="25"/>
        <v>0</v>
      </c>
      <c r="U187" s="234">
        <f t="shared" si="25"/>
        <v>0</v>
      </c>
      <c r="V187" s="234">
        <f t="shared" si="25"/>
        <v>0</v>
      </c>
      <c r="W187" s="234">
        <f t="shared" si="25"/>
        <v>0</v>
      </c>
      <c r="DA187" s="95"/>
    </row>
    <row r="188" spans="1:105" ht="12" customHeight="1" x14ac:dyDescent="0.3">
      <c r="A188" s="55" t="s">
        <v>92</v>
      </c>
      <c r="B188" s="301">
        <f t="shared" ref="B188:W188" si="26">IF(B$73=0,0,B$73/B$72)</f>
        <v>0</v>
      </c>
      <c r="C188" s="301">
        <f t="shared" si="26"/>
        <v>0</v>
      </c>
      <c r="D188" s="301">
        <f t="shared" si="26"/>
        <v>0</v>
      </c>
      <c r="E188" s="301">
        <f t="shared" si="26"/>
        <v>0</v>
      </c>
      <c r="F188" s="301">
        <f t="shared" si="26"/>
        <v>0</v>
      </c>
      <c r="G188" s="301">
        <f t="shared" si="26"/>
        <v>0</v>
      </c>
      <c r="H188" s="301">
        <f t="shared" si="26"/>
        <v>0</v>
      </c>
      <c r="I188" s="301">
        <f t="shared" si="26"/>
        <v>0</v>
      </c>
      <c r="J188" s="301">
        <f t="shared" si="26"/>
        <v>0</v>
      </c>
      <c r="K188" s="301">
        <f t="shared" si="26"/>
        <v>0</v>
      </c>
      <c r="L188" s="301">
        <f t="shared" si="26"/>
        <v>0</v>
      </c>
      <c r="M188" s="301">
        <f t="shared" si="26"/>
        <v>0</v>
      </c>
      <c r="N188" s="301">
        <f t="shared" si="26"/>
        <v>0</v>
      </c>
      <c r="O188" s="301">
        <f t="shared" si="26"/>
        <v>0</v>
      </c>
      <c r="P188" s="301">
        <f t="shared" si="26"/>
        <v>0</v>
      </c>
      <c r="Q188" s="301">
        <f t="shared" si="26"/>
        <v>0</v>
      </c>
      <c r="R188" s="301">
        <f t="shared" si="26"/>
        <v>0</v>
      </c>
      <c r="S188" s="301">
        <f t="shared" si="26"/>
        <v>0</v>
      </c>
      <c r="T188" s="301">
        <f t="shared" si="26"/>
        <v>0</v>
      </c>
      <c r="U188" s="301">
        <f t="shared" si="26"/>
        <v>0</v>
      </c>
      <c r="V188" s="301">
        <f t="shared" si="26"/>
        <v>0</v>
      </c>
      <c r="W188" s="301">
        <f t="shared" si="26"/>
        <v>0</v>
      </c>
      <c r="DA188" s="67"/>
    </row>
    <row r="189" spans="1:105" ht="12" customHeight="1" x14ac:dyDescent="0.3">
      <c r="A189" s="202" t="s">
        <v>93</v>
      </c>
      <c r="B189" s="235">
        <f t="shared" ref="B189:W189" si="27">IF(B$74=0,0,B$74/B$72)</f>
        <v>0</v>
      </c>
      <c r="C189" s="235">
        <f t="shared" si="27"/>
        <v>0</v>
      </c>
      <c r="D189" s="235">
        <f t="shared" si="27"/>
        <v>0</v>
      </c>
      <c r="E189" s="235">
        <f t="shared" si="27"/>
        <v>0</v>
      </c>
      <c r="F189" s="235">
        <f t="shared" si="27"/>
        <v>0</v>
      </c>
      <c r="G189" s="235">
        <f t="shared" si="27"/>
        <v>0</v>
      </c>
      <c r="H189" s="235">
        <f t="shared" si="27"/>
        <v>0</v>
      </c>
      <c r="I189" s="235">
        <f t="shared" si="27"/>
        <v>0</v>
      </c>
      <c r="J189" s="235">
        <f t="shared" si="27"/>
        <v>0</v>
      </c>
      <c r="K189" s="235">
        <f t="shared" si="27"/>
        <v>0</v>
      </c>
      <c r="L189" s="235">
        <f t="shared" si="27"/>
        <v>0</v>
      </c>
      <c r="M189" s="235">
        <f t="shared" si="27"/>
        <v>0</v>
      </c>
      <c r="N189" s="235">
        <f t="shared" si="27"/>
        <v>0</v>
      </c>
      <c r="O189" s="235">
        <f t="shared" si="27"/>
        <v>0</v>
      </c>
      <c r="P189" s="235">
        <f t="shared" si="27"/>
        <v>0</v>
      </c>
      <c r="Q189" s="235">
        <f t="shared" si="27"/>
        <v>0</v>
      </c>
      <c r="R189" s="235">
        <f t="shared" si="27"/>
        <v>0</v>
      </c>
      <c r="S189" s="235">
        <f t="shared" si="27"/>
        <v>0</v>
      </c>
      <c r="T189" s="235">
        <f t="shared" si="27"/>
        <v>0</v>
      </c>
      <c r="U189" s="235">
        <f t="shared" si="27"/>
        <v>0</v>
      </c>
      <c r="V189" s="235">
        <f t="shared" si="27"/>
        <v>0</v>
      </c>
      <c r="W189" s="235">
        <f t="shared" si="27"/>
        <v>0</v>
      </c>
      <c r="DA189" s="174"/>
    </row>
    <row r="190" spans="1:105" ht="12" customHeight="1" x14ac:dyDescent="0.3">
      <c r="A190" s="202" t="s">
        <v>94</v>
      </c>
      <c r="B190" s="235">
        <f t="shared" ref="B190:W190" si="28">IF(B$75=0,0,B$75/B$72)</f>
        <v>0</v>
      </c>
      <c r="C190" s="235">
        <f t="shared" si="28"/>
        <v>0</v>
      </c>
      <c r="D190" s="235">
        <f t="shared" si="28"/>
        <v>0</v>
      </c>
      <c r="E190" s="235">
        <f t="shared" si="28"/>
        <v>0</v>
      </c>
      <c r="F190" s="235">
        <f t="shared" si="28"/>
        <v>0</v>
      </c>
      <c r="G190" s="235">
        <f t="shared" si="28"/>
        <v>0</v>
      </c>
      <c r="H190" s="235">
        <f t="shared" si="28"/>
        <v>0</v>
      </c>
      <c r="I190" s="235">
        <f t="shared" si="28"/>
        <v>0</v>
      </c>
      <c r="J190" s="235">
        <f t="shared" si="28"/>
        <v>0</v>
      </c>
      <c r="K190" s="235">
        <f t="shared" si="28"/>
        <v>0</v>
      </c>
      <c r="L190" s="235">
        <f t="shared" si="28"/>
        <v>0</v>
      </c>
      <c r="M190" s="235">
        <f t="shared" si="28"/>
        <v>0</v>
      </c>
      <c r="N190" s="235">
        <f t="shared" si="28"/>
        <v>0</v>
      </c>
      <c r="O190" s="235">
        <f t="shared" si="28"/>
        <v>0</v>
      </c>
      <c r="P190" s="235">
        <f t="shared" si="28"/>
        <v>0</v>
      </c>
      <c r="Q190" s="235">
        <f t="shared" si="28"/>
        <v>0</v>
      </c>
      <c r="R190" s="235">
        <f t="shared" si="28"/>
        <v>0</v>
      </c>
      <c r="S190" s="235">
        <f t="shared" si="28"/>
        <v>0</v>
      </c>
      <c r="T190" s="235">
        <f t="shared" si="28"/>
        <v>0</v>
      </c>
      <c r="U190" s="235">
        <f t="shared" si="28"/>
        <v>0</v>
      </c>
      <c r="V190" s="235">
        <f t="shared" si="28"/>
        <v>0</v>
      </c>
      <c r="W190" s="235">
        <f t="shared" si="28"/>
        <v>0</v>
      </c>
      <c r="DA190" s="174"/>
    </row>
    <row r="191" spans="1:105" ht="12" customHeight="1" x14ac:dyDescent="0.3">
      <c r="A191" s="202" t="s">
        <v>95</v>
      </c>
      <c r="B191" s="235">
        <f t="shared" ref="B191:W191" si="29">IF(B$76=0,0,B$76/B$72)</f>
        <v>0</v>
      </c>
      <c r="C191" s="235">
        <f t="shared" si="29"/>
        <v>0</v>
      </c>
      <c r="D191" s="235">
        <f t="shared" si="29"/>
        <v>0</v>
      </c>
      <c r="E191" s="235">
        <f t="shared" si="29"/>
        <v>0</v>
      </c>
      <c r="F191" s="235">
        <f t="shared" si="29"/>
        <v>0</v>
      </c>
      <c r="G191" s="235">
        <f t="shared" si="29"/>
        <v>0</v>
      </c>
      <c r="H191" s="235">
        <f t="shared" si="29"/>
        <v>0</v>
      </c>
      <c r="I191" s="235">
        <f t="shared" si="29"/>
        <v>0</v>
      </c>
      <c r="J191" s="235">
        <f t="shared" si="29"/>
        <v>0</v>
      </c>
      <c r="K191" s="235">
        <f t="shared" si="29"/>
        <v>0</v>
      </c>
      <c r="L191" s="235">
        <f t="shared" si="29"/>
        <v>0</v>
      </c>
      <c r="M191" s="235">
        <f t="shared" si="29"/>
        <v>0</v>
      </c>
      <c r="N191" s="235">
        <f t="shared" si="29"/>
        <v>0</v>
      </c>
      <c r="O191" s="235">
        <f t="shared" si="29"/>
        <v>0</v>
      </c>
      <c r="P191" s="235">
        <f t="shared" si="29"/>
        <v>0</v>
      </c>
      <c r="Q191" s="235">
        <f t="shared" si="29"/>
        <v>0</v>
      </c>
      <c r="R191" s="235">
        <f t="shared" si="29"/>
        <v>0</v>
      </c>
      <c r="S191" s="235">
        <f t="shared" si="29"/>
        <v>0</v>
      </c>
      <c r="T191" s="235">
        <f t="shared" si="29"/>
        <v>0</v>
      </c>
      <c r="U191" s="235">
        <f t="shared" si="29"/>
        <v>0</v>
      </c>
      <c r="V191" s="235">
        <f t="shared" si="29"/>
        <v>0</v>
      </c>
      <c r="W191" s="235">
        <f t="shared" si="29"/>
        <v>0</v>
      </c>
      <c r="DA191" s="174"/>
    </row>
    <row r="192" spans="1:105" ht="12" customHeight="1" x14ac:dyDescent="0.3">
      <c r="A192" s="56" t="s">
        <v>96</v>
      </c>
      <c r="B192" s="302">
        <f t="shared" ref="B192:W192" si="30">IF(B$77=0,0,B$77/B$72)</f>
        <v>0</v>
      </c>
      <c r="C192" s="302">
        <f t="shared" si="30"/>
        <v>0</v>
      </c>
      <c r="D192" s="302">
        <f t="shared" si="30"/>
        <v>0</v>
      </c>
      <c r="E192" s="302">
        <f t="shared" si="30"/>
        <v>0</v>
      </c>
      <c r="F192" s="302">
        <f t="shared" si="30"/>
        <v>0</v>
      </c>
      <c r="G192" s="302">
        <f t="shared" si="30"/>
        <v>0</v>
      </c>
      <c r="H192" s="302">
        <f t="shared" si="30"/>
        <v>0</v>
      </c>
      <c r="I192" s="302">
        <f t="shared" si="30"/>
        <v>0</v>
      </c>
      <c r="J192" s="302">
        <f t="shared" si="30"/>
        <v>0</v>
      </c>
      <c r="K192" s="302">
        <f t="shared" si="30"/>
        <v>0</v>
      </c>
      <c r="L192" s="302">
        <f t="shared" si="30"/>
        <v>0</v>
      </c>
      <c r="M192" s="302">
        <f t="shared" si="30"/>
        <v>0</v>
      </c>
      <c r="N192" s="302">
        <f t="shared" si="30"/>
        <v>0</v>
      </c>
      <c r="O192" s="302">
        <f t="shared" si="30"/>
        <v>0</v>
      </c>
      <c r="P192" s="302">
        <f t="shared" si="30"/>
        <v>0</v>
      </c>
      <c r="Q192" s="302">
        <f t="shared" si="30"/>
        <v>0</v>
      </c>
      <c r="R192" s="302">
        <f t="shared" si="30"/>
        <v>0</v>
      </c>
      <c r="S192" s="302">
        <f t="shared" si="30"/>
        <v>0</v>
      </c>
      <c r="T192" s="302">
        <f t="shared" si="30"/>
        <v>0</v>
      </c>
      <c r="U192" s="302">
        <f t="shared" si="30"/>
        <v>0</v>
      </c>
      <c r="V192" s="302">
        <f t="shared" si="30"/>
        <v>0</v>
      </c>
      <c r="W192" s="302">
        <f t="shared" si="30"/>
        <v>0</v>
      </c>
      <c r="DA192" s="68"/>
    </row>
    <row r="193" spans="1:105" ht="12" customHeight="1" x14ac:dyDescent="0.3">
      <c r="A193" s="203" t="s">
        <v>560</v>
      </c>
      <c r="B193" s="303">
        <f t="shared" ref="B193:W193" si="31">IF(B$83=0,0,B$83/B$72)</f>
        <v>0</v>
      </c>
      <c r="C193" s="303">
        <f t="shared" si="31"/>
        <v>0</v>
      </c>
      <c r="D193" s="303">
        <f t="shared" si="31"/>
        <v>0</v>
      </c>
      <c r="E193" s="303">
        <f t="shared" si="31"/>
        <v>0</v>
      </c>
      <c r="F193" s="303">
        <f t="shared" si="31"/>
        <v>0</v>
      </c>
      <c r="G193" s="303">
        <f t="shared" si="31"/>
        <v>0</v>
      </c>
      <c r="H193" s="303">
        <f t="shared" si="31"/>
        <v>0</v>
      </c>
      <c r="I193" s="303">
        <f t="shared" si="31"/>
        <v>0</v>
      </c>
      <c r="J193" s="303">
        <f t="shared" si="31"/>
        <v>0</v>
      </c>
      <c r="K193" s="303">
        <f t="shared" si="31"/>
        <v>0</v>
      </c>
      <c r="L193" s="303">
        <f t="shared" si="31"/>
        <v>0</v>
      </c>
      <c r="M193" s="303">
        <f t="shared" si="31"/>
        <v>0</v>
      </c>
      <c r="N193" s="303">
        <f t="shared" si="31"/>
        <v>0</v>
      </c>
      <c r="O193" s="303">
        <f t="shared" si="31"/>
        <v>0</v>
      </c>
      <c r="P193" s="303">
        <f t="shared" si="31"/>
        <v>0</v>
      </c>
      <c r="Q193" s="303">
        <f t="shared" si="31"/>
        <v>0</v>
      </c>
      <c r="R193" s="303">
        <f t="shared" si="31"/>
        <v>0</v>
      </c>
      <c r="S193" s="303">
        <f t="shared" si="31"/>
        <v>0</v>
      </c>
      <c r="T193" s="303">
        <f t="shared" si="31"/>
        <v>0</v>
      </c>
      <c r="U193" s="303">
        <f t="shared" si="31"/>
        <v>0</v>
      </c>
      <c r="V193" s="303">
        <f t="shared" si="31"/>
        <v>0</v>
      </c>
      <c r="W193" s="303">
        <f t="shared" si="31"/>
        <v>0</v>
      </c>
      <c r="DA193" s="175"/>
    </row>
    <row r="194" spans="1:105" ht="12" customHeight="1" x14ac:dyDescent="0.3">
      <c r="A194" s="62" t="s">
        <v>562</v>
      </c>
      <c r="B194" s="304">
        <f t="shared" ref="B194:W194" si="32">IF(B$84=0,0,B$84/B$72)</f>
        <v>0</v>
      </c>
      <c r="C194" s="304">
        <f t="shared" si="32"/>
        <v>0</v>
      </c>
      <c r="D194" s="304">
        <f t="shared" si="32"/>
        <v>0</v>
      </c>
      <c r="E194" s="304">
        <f t="shared" si="32"/>
        <v>0</v>
      </c>
      <c r="F194" s="304">
        <f t="shared" si="32"/>
        <v>0</v>
      </c>
      <c r="G194" s="304">
        <f t="shared" si="32"/>
        <v>0</v>
      </c>
      <c r="H194" s="304">
        <f t="shared" si="32"/>
        <v>0</v>
      </c>
      <c r="I194" s="304">
        <f t="shared" si="32"/>
        <v>0</v>
      </c>
      <c r="J194" s="304">
        <f t="shared" si="32"/>
        <v>0</v>
      </c>
      <c r="K194" s="304">
        <f t="shared" si="32"/>
        <v>0</v>
      </c>
      <c r="L194" s="304">
        <f t="shared" si="32"/>
        <v>0</v>
      </c>
      <c r="M194" s="304">
        <f t="shared" si="32"/>
        <v>0</v>
      </c>
      <c r="N194" s="304">
        <f t="shared" si="32"/>
        <v>0</v>
      </c>
      <c r="O194" s="304">
        <f t="shared" si="32"/>
        <v>0</v>
      </c>
      <c r="P194" s="304">
        <f t="shared" si="32"/>
        <v>0</v>
      </c>
      <c r="Q194" s="304">
        <f t="shared" si="32"/>
        <v>0</v>
      </c>
      <c r="R194" s="304">
        <f t="shared" si="32"/>
        <v>0</v>
      </c>
      <c r="S194" s="304">
        <f t="shared" si="32"/>
        <v>0</v>
      </c>
      <c r="T194" s="304">
        <f t="shared" si="32"/>
        <v>0</v>
      </c>
      <c r="U194" s="304">
        <f t="shared" si="32"/>
        <v>0</v>
      </c>
      <c r="V194" s="304">
        <f t="shared" si="32"/>
        <v>0</v>
      </c>
      <c r="W194" s="304">
        <f t="shared" si="32"/>
        <v>0</v>
      </c>
      <c r="DA194" s="72"/>
    </row>
    <row r="195" spans="1:105" ht="12" customHeight="1" x14ac:dyDescent="0.3">
      <c r="A195" s="62" t="s">
        <v>568</v>
      </c>
      <c r="B195" s="304">
        <f t="shared" ref="B195:W195" si="33">IF(B$89=0,0,B$89/B$72)</f>
        <v>0</v>
      </c>
      <c r="C195" s="304">
        <f t="shared" si="33"/>
        <v>0</v>
      </c>
      <c r="D195" s="304">
        <f t="shared" si="33"/>
        <v>0</v>
      </c>
      <c r="E195" s="304">
        <f t="shared" si="33"/>
        <v>0</v>
      </c>
      <c r="F195" s="304">
        <f t="shared" si="33"/>
        <v>0</v>
      </c>
      <c r="G195" s="304">
        <f t="shared" si="33"/>
        <v>0</v>
      </c>
      <c r="H195" s="304">
        <f t="shared" si="33"/>
        <v>0</v>
      </c>
      <c r="I195" s="304">
        <f t="shared" si="33"/>
        <v>0</v>
      </c>
      <c r="J195" s="304">
        <f t="shared" si="33"/>
        <v>0</v>
      </c>
      <c r="K195" s="304">
        <f t="shared" si="33"/>
        <v>0</v>
      </c>
      <c r="L195" s="304">
        <f t="shared" si="33"/>
        <v>0</v>
      </c>
      <c r="M195" s="304">
        <f t="shared" si="33"/>
        <v>0</v>
      </c>
      <c r="N195" s="304">
        <f t="shared" si="33"/>
        <v>0</v>
      </c>
      <c r="O195" s="304">
        <f t="shared" si="33"/>
        <v>0</v>
      </c>
      <c r="P195" s="304">
        <f t="shared" si="33"/>
        <v>0</v>
      </c>
      <c r="Q195" s="304">
        <f t="shared" si="33"/>
        <v>0</v>
      </c>
      <c r="R195" s="304">
        <f t="shared" si="33"/>
        <v>0</v>
      </c>
      <c r="S195" s="304">
        <f t="shared" si="33"/>
        <v>0</v>
      </c>
      <c r="T195" s="304">
        <f t="shared" si="33"/>
        <v>0</v>
      </c>
      <c r="U195" s="304">
        <f t="shared" si="33"/>
        <v>0</v>
      </c>
      <c r="V195" s="304">
        <f t="shared" si="33"/>
        <v>0</v>
      </c>
      <c r="W195" s="304">
        <f t="shared" si="33"/>
        <v>0</v>
      </c>
      <c r="DA195" s="72"/>
    </row>
    <row r="196" spans="1:105" ht="12" customHeight="1" x14ac:dyDescent="0.3">
      <c r="A196" s="203" t="s">
        <v>519</v>
      </c>
      <c r="B196" s="303">
        <f t="shared" ref="B196:W196" si="34">IF(B$90=0,0,B$90/B$72)</f>
        <v>0</v>
      </c>
      <c r="C196" s="303">
        <f t="shared" si="34"/>
        <v>0</v>
      </c>
      <c r="D196" s="303">
        <f t="shared" si="34"/>
        <v>0</v>
      </c>
      <c r="E196" s="303">
        <f t="shared" si="34"/>
        <v>0</v>
      </c>
      <c r="F196" s="303">
        <f t="shared" si="34"/>
        <v>0</v>
      </c>
      <c r="G196" s="303">
        <f t="shared" si="34"/>
        <v>0</v>
      </c>
      <c r="H196" s="303">
        <f t="shared" si="34"/>
        <v>0</v>
      </c>
      <c r="I196" s="303">
        <f t="shared" si="34"/>
        <v>0</v>
      </c>
      <c r="J196" s="303">
        <f t="shared" si="34"/>
        <v>0</v>
      </c>
      <c r="K196" s="303">
        <f t="shared" si="34"/>
        <v>0</v>
      </c>
      <c r="L196" s="303">
        <f t="shared" si="34"/>
        <v>0</v>
      </c>
      <c r="M196" s="303">
        <f t="shared" si="34"/>
        <v>0</v>
      </c>
      <c r="N196" s="303">
        <f t="shared" si="34"/>
        <v>0</v>
      </c>
      <c r="O196" s="303">
        <f t="shared" si="34"/>
        <v>0</v>
      </c>
      <c r="P196" s="303">
        <f t="shared" si="34"/>
        <v>0</v>
      </c>
      <c r="Q196" s="303">
        <f t="shared" si="34"/>
        <v>0</v>
      </c>
      <c r="R196" s="303">
        <f t="shared" si="34"/>
        <v>0</v>
      </c>
      <c r="S196" s="303">
        <f t="shared" si="34"/>
        <v>0</v>
      </c>
      <c r="T196" s="303">
        <f t="shared" si="34"/>
        <v>0</v>
      </c>
      <c r="U196" s="303">
        <f t="shared" si="34"/>
        <v>0</v>
      </c>
      <c r="V196" s="303">
        <f t="shared" si="34"/>
        <v>0</v>
      </c>
      <c r="W196" s="303">
        <f t="shared" si="34"/>
        <v>0</v>
      </c>
      <c r="DA196" s="175"/>
    </row>
    <row r="197" spans="1:105" ht="12" customHeight="1" x14ac:dyDescent="0.3">
      <c r="A197" s="62" t="s">
        <v>521</v>
      </c>
      <c r="B197" s="304">
        <f t="shared" ref="B197:W197" si="35">IF(B$91=0,0,B$91/B$72)</f>
        <v>0</v>
      </c>
      <c r="C197" s="304">
        <f t="shared" si="35"/>
        <v>0</v>
      </c>
      <c r="D197" s="304">
        <f t="shared" si="35"/>
        <v>0</v>
      </c>
      <c r="E197" s="304">
        <f t="shared" si="35"/>
        <v>0</v>
      </c>
      <c r="F197" s="304">
        <f t="shared" si="35"/>
        <v>0</v>
      </c>
      <c r="G197" s="304">
        <f t="shared" si="35"/>
        <v>0</v>
      </c>
      <c r="H197" s="304">
        <f t="shared" si="35"/>
        <v>0</v>
      </c>
      <c r="I197" s="304">
        <f t="shared" si="35"/>
        <v>0</v>
      </c>
      <c r="J197" s="304">
        <f t="shared" si="35"/>
        <v>0</v>
      </c>
      <c r="K197" s="304">
        <f t="shared" si="35"/>
        <v>0</v>
      </c>
      <c r="L197" s="304">
        <f t="shared" si="35"/>
        <v>0</v>
      </c>
      <c r="M197" s="304">
        <f t="shared" si="35"/>
        <v>0</v>
      </c>
      <c r="N197" s="304">
        <f t="shared" si="35"/>
        <v>0</v>
      </c>
      <c r="O197" s="304">
        <f t="shared" si="35"/>
        <v>0</v>
      </c>
      <c r="P197" s="304">
        <f t="shared" si="35"/>
        <v>0</v>
      </c>
      <c r="Q197" s="304">
        <f t="shared" si="35"/>
        <v>0</v>
      </c>
      <c r="R197" s="304">
        <f t="shared" si="35"/>
        <v>0</v>
      </c>
      <c r="S197" s="304">
        <f t="shared" si="35"/>
        <v>0</v>
      </c>
      <c r="T197" s="304">
        <f t="shared" si="35"/>
        <v>0</v>
      </c>
      <c r="U197" s="304">
        <f t="shared" si="35"/>
        <v>0</v>
      </c>
      <c r="V197" s="304">
        <f t="shared" si="35"/>
        <v>0</v>
      </c>
      <c r="W197" s="304">
        <f t="shared" si="35"/>
        <v>0</v>
      </c>
      <c r="DA197" s="72"/>
    </row>
    <row r="198" spans="1:105" ht="12" customHeight="1" x14ac:dyDescent="0.3">
      <c r="A198" s="62" t="s">
        <v>527</v>
      </c>
      <c r="B198" s="304">
        <f t="shared" ref="B198:W198" si="36">IF(B$96=0,0,B$96/B$72)</f>
        <v>0</v>
      </c>
      <c r="C198" s="304">
        <f t="shared" si="36"/>
        <v>0</v>
      </c>
      <c r="D198" s="304">
        <f t="shared" si="36"/>
        <v>0</v>
      </c>
      <c r="E198" s="304">
        <f t="shared" si="36"/>
        <v>0</v>
      </c>
      <c r="F198" s="304">
        <f t="shared" si="36"/>
        <v>0</v>
      </c>
      <c r="G198" s="304">
        <f t="shared" si="36"/>
        <v>0</v>
      </c>
      <c r="H198" s="304">
        <f t="shared" si="36"/>
        <v>0</v>
      </c>
      <c r="I198" s="304">
        <f t="shared" si="36"/>
        <v>0</v>
      </c>
      <c r="J198" s="304">
        <f t="shared" si="36"/>
        <v>0</v>
      </c>
      <c r="K198" s="304">
        <f t="shared" si="36"/>
        <v>0</v>
      </c>
      <c r="L198" s="304">
        <f t="shared" si="36"/>
        <v>0</v>
      </c>
      <c r="M198" s="304">
        <f t="shared" si="36"/>
        <v>0</v>
      </c>
      <c r="N198" s="304">
        <f t="shared" si="36"/>
        <v>0</v>
      </c>
      <c r="O198" s="304">
        <f t="shared" si="36"/>
        <v>0</v>
      </c>
      <c r="P198" s="304">
        <f t="shared" si="36"/>
        <v>0</v>
      </c>
      <c r="Q198" s="304">
        <f t="shared" si="36"/>
        <v>0</v>
      </c>
      <c r="R198" s="304">
        <f t="shared" si="36"/>
        <v>0</v>
      </c>
      <c r="S198" s="304">
        <f t="shared" si="36"/>
        <v>0</v>
      </c>
      <c r="T198" s="304">
        <f t="shared" si="36"/>
        <v>0</v>
      </c>
      <c r="U198" s="304">
        <f t="shared" si="36"/>
        <v>0</v>
      </c>
      <c r="V198" s="304">
        <f t="shared" si="36"/>
        <v>0</v>
      </c>
      <c r="W198" s="304">
        <f t="shared" si="36"/>
        <v>0</v>
      </c>
      <c r="DA198" s="72"/>
    </row>
    <row r="199" spans="1:105" ht="12" customHeight="1" x14ac:dyDescent="0.3">
      <c r="A199" s="203" t="s">
        <v>529</v>
      </c>
      <c r="B199" s="303">
        <f t="shared" ref="B199:W199" si="37">IF(B$97=0,0,B$97/B$72)</f>
        <v>0</v>
      </c>
      <c r="C199" s="303">
        <f t="shared" si="37"/>
        <v>0</v>
      </c>
      <c r="D199" s="303">
        <f t="shared" si="37"/>
        <v>0</v>
      </c>
      <c r="E199" s="303">
        <f t="shared" si="37"/>
        <v>0</v>
      </c>
      <c r="F199" s="303">
        <f t="shared" si="37"/>
        <v>0</v>
      </c>
      <c r="G199" s="303">
        <f t="shared" si="37"/>
        <v>0</v>
      </c>
      <c r="H199" s="303">
        <f t="shared" si="37"/>
        <v>0</v>
      </c>
      <c r="I199" s="303">
        <f t="shared" si="37"/>
        <v>0</v>
      </c>
      <c r="J199" s="303">
        <f t="shared" si="37"/>
        <v>0</v>
      </c>
      <c r="K199" s="303">
        <f t="shared" si="37"/>
        <v>0</v>
      </c>
      <c r="L199" s="303">
        <f t="shared" si="37"/>
        <v>0</v>
      </c>
      <c r="M199" s="303">
        <f t="shared" si="37"/>
        <v>0</v>
      </c>
      <c r="N199" s="303">
        <f t="shared" si="37"/>
        <v>0</v>
      </c>
      <c r="O199" s="303">
        <f t="shared" si="37"/>
        <v>0</v>
      </c>
      <c r="P199" s="303">
        <f t="shared" si="37"/>
        <v>0</v>
      </c>
      <c r="Q199" s="303">
        <f t="shared" si="37"/>
        <v>0</v>
      </c>
      <c r="R199" s="303">
        <f t="shared" si="37"/>
        <v>0</v>
      </c>
      <c r="S199" s="303">
        <f t="shared" si="37"/>
        <v>0</v>
      </c>
      <c r="T199" s="303">
        <f t="shared" si="37"/>
        <v>0</v>
      </c>
      <c r="U199" s="303">
        <f t="shared" si="37"/>
        <v>0</v>
      </c>
      <c r="V199" s="303">
        <f t="shared" si="37"/>
        <v>0</v>
      </c>
      <c r="W199" s="303">
        <f t="shared" si="37"/>
        <v>0</v>
      </c>
      <c r="DA199" s="175"/>
    </row>
    <row r="200" spans="1:105" ht="12" customHeight="1" x14ac:dyDescent="0.3">
      <c r="A200" s="62" t="s">
        <v>530</v>
      </c>
      <c r="B200" s="304">
        <f t="shared" ref="B200:W200" si="38">IF(B$98=0,0,B$98/B$72)</f>
        <v>0</v>
      </c>
      <c r="C200" s="304">
        <f t="shared" si="38"/>
        <v>0</v>
      </c>
      <c r="D200" s="304">
        <f t="shared" si="38"/>
        <v>0</v>
      </c>
      <c r="E200" s="304">
        <f t="shared" si="38"/>
        <v>0</v>
      </c>
      <c r="F200" s="304">
        <f t="shared" si="38"/>
        <v>0</v>
      </c>
      <c r="G200" s="304">
        <f t="shared" si="38"/>
        <v>0</v>
      </c>
      <c r="H200" s="304">
        <f t="shared" si="38"/>
        <v>0</v>
      </c>
      <c r="I200" s="304">
        <f t="shared" si="38"/>
        <v>0</v>
      </c>
      <c r="J200" s="304">
        <f t="shared" si="38"/>
        <v>0</v>
      </c>
      <c r="K200" s="304">
        <f t="shared" si="38"/>
        <v>0</v>
      </c>
      <c r="L200" s="304">
        <f t="shared" si="38"/>
        <v>0</v>
      </c>
      <c r="M200" s="304">
        <f t="shared" si="38"/>
        <v>0</v>
      </c>
      <c r="N200" s="304">
        <f t="shared" si="38"/>
        <v>0</v>
      </c>
      <c r="O200" s="304">
        <f t="shared" si="38"/>
        <v>0</v>
      </c>
      <c r="P200" s="304">
        <f t="shared" si="38"/>
        <v>0</v>
      </c>
      <c r="Q200" s="304">
        <f t="shared" si="38"/>
        <v>0</v>
      </c>
      <c r="R200" s="304">
        <f t="shared" si="38"/>
        <v>0</v>
      </c>
      <c r="S200" s="304">
        <f t="shared" si="38"/>
        <v>0</v>
      </c>
      <c r="T200" s="304">
        <f t="shared" si="38"/>
        <v>0</v>
      </c>
      <c r="U200" s="304">
        <f t="shared" si="38"/>
        <v>0</v>
      </c>
      <c r="V200" s="304">
        <f t="shared" si="38"/>
        <v>0</v>
      </c>
      <c r="W200" s="304">
        <f t="shared" si="38"/>
        <v>0</v>
      </c>
      <c r="DA200" s="72"/>
    </row>
    <row r="201" spans="1:105" ht="12" customHeight="1" x14ac:dyDescent="0.3">
      <c r="A201" s="62" t="s">
        <v>535</v>
      </c>
      <c r="B201" s="304">
        <f t="shared" ref="B201:W201" si="39">IF(B$102=0,0,B$102/B$72)</f>
        <v>0</v>
      </c>
      <c r="C201" s="304">
        <f t="shared" si="39"/>
        <v>0</v>
      </c>
      <c r="D201" s="304">
        <f t="shared" si="39"/>
        <v>0</v>
      </c>
      <c r="E201" s="304">
        <f t="shared" si="39"/>
        <v>0</v>
      </c>
      <c r="F201" s="304">
        <f t="shared" si="39"/>
        <v>0</v>
      </c>
      <c r="G201" s="304">
        <f t="shared" si="39"/>
        <v>0</v>
      </c>
      <c r="H201" s="304">
        <f t="shared" si="39"/>
        <v>0</v>
      </c>
      <c r="I201" s="304">
        <f t="shared" si="39"/>
        <v>0</v>
      </c>
      <c r="J201" s="304">
        <f t="shared" si="39"/>
        <v>0</v>
      </c>
      <c r="K201" s="304">
        <f t="shared" si="39"/>
        <v>0</v>
      </c>
      <c r="L201" s="304">
        <f t="shared" si="39"/>
        <v>0</v>
      </c>
      <c r="M201" s="304">
        <f t="shared" si="39"/>
        <v>0</v>
      </c>
      <c r="N201" s="304">
        <f t="shared" si="39"/>
        <v>0</v>
      </c>
      <c r="O201" s="304">
        <f t="shared" si="39"/>
        <v>0</v>
      </c>
      <c r="P201" s="304">
        <f t="shared" si="39"/>
        <v>0</v>
      </c>
      <c r="Q201" s="304">
        <f t="shared" si="39"/>
        <v>0</v>
      </c>
      <c r="R201" s="304">
        <f t="shared" si="39"/>
        <v>0</v>
      </c>
      <c r="S201" s="304">
        <f t="shared" si="39"/>
        <v>0</v>
      </c>
      <c r="T201" s="304">
        <f t="shared" si="39"/>
        <v>0</v>
      </c>
      <c r="U201" s="304">
        <f t="shared" si="39"/>
        <v>0</v>
      </c>
      <c r="V201" s="304">
        <f t="shared" si="39"/>
        <v>0</v>
      </c>
      <c r="W201" s="304">
        <f t="shared" si="39"/>
        <v>0</v>
      </c>
      <c r="DA201" s="72"/>
    </row>
    <row r="202" spans="1:105" ht="12" customHeight="1" x14ac:dyDescent="0.3">
      <c r="A202" s="63" t="s">
        <v>547</v>
      </c>
      <c r="B202" s="305">
        <f t="shared" ref="B202:W202" si="40">IF(B$113=0,0,B$113/B$72)</f>
        <v>0</v>
      </c>
      <c r="C202" s="305">
        <f t="shared" si="40"/>
        <v>0</v>
      </c>
      <c r="D202" s="305">
        <f t="shared" si="40"/>
        <v>0</v>
      </c>
      <c r="E202" s="305">
        <f t="shared" si="40"/>
        <v>0</v>
      </c>
      <c r="F202" s="305">
        <f t="shared" si="40"/>
        <v>0</v>
      </c>
      <c r="G202" s="305">
        <f t="shared" si="40"/>
        <v>0</v>
      </c>
      <c r="H202" s="305">
        <f t="shared" si="40"/>
        <v>0</v>
      </c>
      <c r="I202" s="305">
        <f t="shared" si="40"/>
        <v>0</v>
      </c>
      <c r="J202" s="305">
        <f t="shared" si="40"/>
        <v>0</v>
      </c>
      <c r="K202" s="305">
        <f t="shared" si="40"/>
        <v>0</v>
      </c>
      <c r="L202" s="305">
        <f t="shared" si="40"/>
        <v>0</v>
      </c>
      <c r="M202" s="305">
        <f t="shared" si="40"/>
        <v>0</v>
      </c>
      <c r="N202" s="305">
        <f t="shared" si="40"/>
        <v>0</v>
      </c>
      <c r="O202" s="305">
        <f t="shared" si="40"/>
        <v>0</v>
      </c>
      <c r="P202" s="305">
        <f t="shared" si="40"/>
        <v>0</v>
      </c>
      <c r="Q202" s="305">
        <f t="shared" si="40"/>
        <v>0</v>
      </c>
      <c r="R202" s="305">
        <f t="shared" si="40"/>
        <v>0</v>
      </c>
      <c r="S202" s="305">
        <f t="shared" si="40"/>
        <v>0</v>
      </c>
      <c r="T202" s="305">
        <f t="shared" si="40"/>
        <v>0</v>
      </c>
      <c r="U202" s="305">
        <f t="shared" si="40"/>
        <v>0</v>
      </c>
      <c r="V202" s="305">
        <f t="shared" si="40"/>
        <v>0</v>
      </c>
      <c r="W202" s="305">
        <f t="shared" si="40"/>
        <v>0</v>
      </c>
      <c r="DA202" s="74"/>
    </row>
    <row r="203" spans="1:105" ht="12" customHeight="1" x14ac:dyDescent="0.3">
      <c r="A203" s="130"/>
      <c r="B203" s="201"/>
      <c r="C203" s="201"/>
      <c r="D203" s="201"/>
      <c r="E203" s="201"/>
      <c r="F203" s="201"/>
      <c r="G203" s="201"/>
      <c r="H203" s="201"/>
      <c r="I203" s="201"/>
      <c r="J203" s="201"/>
      <c r="K203" s="201"/>
      <c r="L203" s="201"/>
      <c r="M203" s="201"/>
      <c r="N203" s="201"/>
      <c r="O203" s="201"/>
      <c r="P203" s="201"/>
      <c r="Q203" s="201"/>
      <c r="R203" s="201"/>
      <c r="S203" s="201"/>
      <c r="T203" s="201"/>
      <c r="U203" s="201"/>
      <c r="V203" s="201"/>
      <c r="W203" s="201"/>
    </row>
    <row r="204" spans="1:105" ht="12" customHeight="1" x14ac:dyDescent="0.3">
      <c r="A204" s="35" t="s">
        <v>45</v>
      </c>
      <c r="B204" s="234">
        <f t="shared" ref="B204:W204" si="41">SUM(B$205:B$210,B$214:B$215,B$217:B$219)</f>
        <v>0</v>
      </c>
      <c r="C204" s="234">
        <f t="shared" si="41"/>
        <v>0</v>
      </c>
      <c r="D204" s="234">
        <f t="shared" si="41"/>
        <v>0</v>
      </c>
      <c r="E204" s="234">
        <f t="shared" si="41"/>
        <v>0</v>
      </c>
      <c r="F204" s="234">
        <f t="shared" si="41"/>
        <v>0</v>
      </c>
      <c r="G204" s="234">
        <f t="shared" si="41"/>
        <v>0</v>
      </c>
      <c r="H204" s="234">
        <f t="shared" si="41"/>
        <v>0</v>
      </c>
      <c r="I204" s="234">
        <f t="shared" si="41"/>
        <v>0</v>
      </c>
      <c r="J204" s="234">
        <f t="shared" si="41"/>
        <v>0</v>
      </c>
      <c r="K204" s="234">
        <f t="shared" si="41"/>
        <v>0</v>
      </c>
      <c r="L204" s="234">
        <f t="shared" si="41"/>
        <v>0</v>
      </c>
      <c r="M204" s="234">
        <f t="shared" si="41"/>
        <v>0</v>
      </c>
      <c r="N204" s="234">
        <f t="shared" si="41"/>
        <v>0</v>
      </c>
      <c r="O204" s="234">
        <f t="shared" si="41"/>
        <v>0</v>
      </c>
      <c r="P204" s="234">
        <f t="shared" si="41"/>
        <v>0</v>
      </c>
      <c r="Q204" s="234">
        <f t="shared" si="41"/>
        <v>0</v>
      </c>
      <c r="R204" s="234">
        <f t="shared" si="41"/>
        <v>0</v>
      </c>
      <c r="S204" s="234">
        <f t="shared" si="41"/>
        <v>0</v>
      </c>
      <c r="T204" s="234">
        <f t="shared" si="41"/>
        <v>0</v>
      </c>
      <c r="U204" s="234">
        <f t="shared" si="41"/>
        <v>0</v>
      </c>
      <c r="V204" s="234">
        <f t="shared" si="41"/>
        <v>0</v>
      </c>
      <c r="W204" s="234">
        <f t="shared" si="41"/>
        <v>0</v>
      </c>
      <c r="DA204" s="95"/>
    </row>
    <row r="205" spans="1:105" ht="12" customHeight="1" x14ac:dyDescent="0.3">
      <c r="A205" s="55" t="s">
        <v>92</v>
      </c>
      <c r="B205" s="301">
        <f t="shared" ref="B205:W205" si="42">IF(B$116=0,0,B$116/B$115)</f>
        <v>0</v>
      </c>
      <c r="C205" s="301">
        <f t="shared" si="42"/>
        <v>0</v>
      </c>
      <c r="D205" s="301">
        <f t="shared" si="42"/>
        <v>0</v>
      </c>
      <c r="E205" s="301">
        <f t="shared" si="42"/>
        <v>0</v>
      </c>
      <c r="F205" s="301">
        <f t="shared" si="42"/>
        <v>0</v>
      </c>
      <c r="G205" s="301">
        <f t="shared" si="42"/>
        <v>0</v>
      </c>
      <c r="H205" s="301">
        <f t="shared" si="42"/>
        <v>0</v>
      </c>
      <c r="I205" s="301">
        <f t="shared" si="42"/>
        <v>0</v>
      </c>
      <c r="J205" s="301">
        <f t="shared" si="42"/>
        <v>0</v>
      </c>
      <c r="K205" s="301">
        <f t="shared" si="42"/>
        <v>0</v>
      </c>
      <c r="L205" s="301">
        <f t="shared" si="42"/>
        <v>0</v>
      </c>
      <c r="M205" s="301">
        <f t="shared" si="42"/>
        <v>0</v>
      </c>
      <c r="N205" s="301">
        <f t="shared" si="42"/>
        <v>0</v>
      </c>
      <c r="O205" s="301">
        <f t="shared" si="42"/>
        <v>0</v>
      </c>
      <c r="P205" s="301">
        <f t="shared" si="42"/>
        <v>0</v>
      </c>
      <c r="Q205" s="301">
        <f t="shared" si="42"/>
        <v>0</v>
      </c>
      <c r="R205" s="301">
        <f t="shared" si="42"/>
        <v>0</v>
      </c>
      <c r="S205" s="301">
        <f t="shared" si="42"/>
        <v>0</v>
      </c>
      <c r="T205" s="301">
        <f t="shared" si="42"/>
        <v>0</v>
      </c>
      <c r="U205" s="301">
        <f t="shared" si="42"/>
        <v>0</v>
      </c>
      <c r="V205" s="301">
        <f t="shared" si="42"/>
        <v>0</v>
      </c>
      <c r="W205" s="301">
        <f t="shared" si="42"/>
        <v>0</v>
      </c>
      <c r="DA205" s="67"/>
    </row>
    <row r="206" spans="1:105" ht="12" customHeight="1" x14ac:dyDescent="0.3">
      <c r="A206" s="202" t="s">
        <v>93</v>
      </c>
      <c r="B206" s="235">
        <f t="shared" ref="B206:W206" si="43">IF(B$117=0,0,B$117/B$115)</f>
        <v>0</v>
      </c>
      <c r="C206" s="235">
        <f t="shared" si="43"/>
        <v>0</v>
      </c>
      <c r="D206" s="235">
        <f t="shared" si="43"/>
        <v>0</v>
      </c>
      <c r="E206" s="235">
        <f t="shared" si="43"/>
        <v>0</v>
      </c>
      <c r="F206" s="235">
        <f t="shared" si="43"/>
        <v>0</v>
      </c>
      <c r="G206" s="235">
        <f t="shared" si="43"/>
        <v>0</v>
      </c>
      <c r="H206" s="235">
        <f t="shared" si="43"/>
        <v>0</v>
      </c>
      <c r="I206" s="235">
        <f t="shared" si="43"/>
        <v>0</v>
      </c>
      <c r="J206" s="235">
        <f t="shared" si="43"/>
        <v>0</v>
      </c>
      <c r="K206" s="235">
        <f t="shared" si="43"/>
        <v>0</v>
      </c>
      <c r="L206" s="235">
        <f t="shared" si="43"/>
        <v>0</v>
      </c>
      <c r="M206" s="235">
        <f t="shared" si="43"/>
        <v>0</v>
      </c>
      <c r="N206" s="235">
        <f t="shared" si="43"/>
        <v>0</v>
      </c>
      <c r="O206" s="235">
        <f t="shared" si="43"/>
        <v>0</v>
      </c>
      <c r="P206" s="235">
        <f t="shared" si="43"/>
        <v>0</v>
      </c>
      <c r="Q206" s="235">
        <f t="shared" si="43"/>
        <v>0</v>
      </c>
      <c r="R206" s="235">
        <f t="shared" si="43"/>
        <v>0</v>
      </c>
      <c r="S206" s="235">
        <f t="shared" si="43"/>
        <v>0</v>
      </c>
      <c r="T206" s="235">
        <f t="shared" si="43"/>
        <v>0</v>
      </c>
      <c r="U206" s="235">
        <f t="shared" si="43"/>
        <v>0</v>
      </c>
      <c r="V206" s="235">
        <f t="shared" si="43"/>
        <v>0</v>
      </c>
      <c r="W206" s="235">
        <f t="shared" si="43"/>
        <v>0</v>
      </c>
      <c r="DA206" s="174"/>
    </row>
    <row r="207" spans="1:105" ht="12" customHeight="1" x14ac:dyDescent="0.3">
      <c r="A207" s="202" t="s">
        <v>94</v>
      </c>
      <c r="B207" s="235">
        <f t="shared" ref="B207:W207" si="44">IF(B$118=0,0,B$118/B$115)</f>
        <v>0</v>
      </c>
      <c r="C207" s="235">
        <f t="shared" si="44"/>
        <v>0</v>
      </c>
      <c r="D207" s="235">
        <f t="shared" si="44"/>
        <v>0</v>
      </c>
      <c r="E207" s="235">
        <f t="shared" si="44"/>
        <v>0</v>
      </c>
      <c r="F207" s="235">
        <f t="shared" si="44"/>
        <v>0</v>
      </c>
      <c r="G207" s="235">
        <f t="shared" si="44"/>
        <v>0</v>
      </c>
      <c r="H207" s="235">
        <f t="shared" si="44"/>
        <v>0</v>
      </c>
      <c r="I207" s="235">
        <f t="shared" si="44"/>
        <v>0</v>
      </c>
      <c r="J207" s="235">
        <f t="shared" si="44"/>
        <v>0</v>
      </c>
      <c r="K207" s="235">
        <f t="shared" si="44"/>
        <v>0</v>
      </c>
      <c r="L207" s="235">
        <f t="shared" si="44"/>
        <v>0</v>
      </c>
      <c r="M207" s="235">
        <f t="shared" si="44"/>
        <v>0</v>
      </c>
      <c r="N207" s="235">
        <f t="shared" si="44"/>
        <v>0</v>
      </c>
      <c r="O207" s="235">
        <f t="shared" si="44"/>
        <v>0</v>
      </c>
      <c r="P207" s="235">
        <f t="shared" si="44"/>
        <v>0</v>
      </c>
      <c r="Q207" s="235">
        <f t="shared" si="44"/>
        <v>0</v>
      </c>
      <c r="R207" s="235">
        <f t="shared" si="44"/>
        <v>0</v>
      </c>
      <c r="S207" s="235">
        <f t="shared" si="44"/>
        <v>0</v>
      </c>
      <c r="T207" s="235">
        <f t="shared" si="44"/>
        <v>0</v>
      </c>
      <c r="U207" s="235">
        <f t="shared" si="44"/>
        <v>0</v>
      </c>
      <c r="V207" s="235">
        <f t="shared" si="44"/>
        <v>0</v>
      </c>
      <c r="W207" s="235">
        <f t="shared" si="44"/>
        <v>0</v>
      </c>
      <c r="DA207" s="174"/>
    </row>
    <row r="208" spans="1:105" ht="12" customHeight="1" x14ac:dyDescent="0.3">
      <c r="A208" s="202" t="s">
        <v>95</v>
      </c>
      <c r="B208" s="235">
        <f t="shared" ref="B208:W208" si="45">IF(B$119=0,0,B$119/B$115)</f>
        <v>0</v>
      </c>
      <c r="C208" s="235">
        <f t="shared" si="45"/>
        <v>0</v>
      </c>
      <c r="D208" s="235">
        <f t="shared" si="45"/>
        <v>0</v>
      </c>
      <c r="E208" s="235">
        <f t="shared" si="45"/>
        <v>0</v>
      </c>
      <c r="F208" s="235">
        <f t="shared" si="45"/>
        <v>0</v>
      </c>
      <c r="G208" s="235">
        <f t="shared" si="45"/>
        <v>0</v>
      </c>
      <c r="H208" s="235">
        <f t="shared" si="45"/>
        <v>0</v>
      </c>
      <c r="I208" s="235">
        <f t="shared" si="45"/>
        <v>0</v>
      </c>
      <c r="J208" s="235">
        <f t="shared" si="45"/>
        <v>0</v>
      </c>
      <c r="K208" s="235">
        <f t="shared" si="45"/>
        <v>0</v>
      </c>
      <c r="L208" s="235">
        <f t="shared" si="45"/>
        <v>0</v>
      </c>
      <c r="M208" s="235">
        <f t="shared" si="45"/>
        <v>0</v>
      </c>
      <c r="N208" s="235">
        <f t="shared" si="45"/>
        <v>0</v>
      </c>
      <c r="O208" s="235">
        <f t="shared" si="45"/>
        <v>0</v>
      </c>
      <c r="P208" s="235">
        <f t="shared" si="45"/>
        <v>0</v>
      </c>
      <c r="Q208" s="235">
        <f t="shared" si="45"/>
        <v>0</v>
      </c>
      <c r="R208" s="235">
        <f t="shared" si="45"/>
        <v>0</v>
      </c>
      <c r="S208" s="235">
        <f t="shared" si="45"/>
        <v>0</v>
      </c>
      <c r="T208" s="235">
        <f t="shared" si="45"/>
        <v>0</v>
      </c>
      <c r="U208" s="235">
        <f t="shared" si="45"/>
        <v>0</v>
      </c>
      <c r="V208" s="235">
        <f t="shared" si="45"/>
        <v>0</v>
      </c>
      <c r="W208" s="235">
        <f t="shared" si="45"/>
        <v>0</v>
      </c>
      <c r="DA208" s="174"/>
    </row>
    <row r="209" spans="1:105" ht="12" customHeight="1" x14ac:dyDescent="0.3">
      <c r="A209" s="56" t="s">
        <v>96</v>
      </c>
      <c r="B209" s="302">
        <f t="shared" ref="B209:W209" si="46">IF(B$120=0,0,B$120/B$115)</f>
        <v>0</v>
      </c>
      <c r="C209" s="302">
        <f t="shared" si="46"/>
        <v>0</v>
      </c>
      <c r="D209" s="302">
        <f t="shared" si="46"/>
        <v>0</v>
      </c>
      <c r="E209" s="302">
        <f t="shared" si="46"/>
        <v>0</v>
      </c>
      <c r="F209" s="302">
        <f t="shared" si="46"/>
        <v>0</v>
      </c>
      <c r="G209" s="302">
        <f t="shared" si="46"/>
        <v>0</v>
      </c>
      <c r="H209" s="302">
        <f t="shared" si="46"/>
        <v>0</v>
      </c>
      <c r="I209" s="302">
        <f t="shared" si="46"/>
        <v>0</v>
      </c>
      <c r="J209" s="302">
        <f t="shared" si="46"/>
        <v>0</v>
      </c>
      <c r="K209" s="302">
        <f t="shared" si="46"/>
        <v>0</v>
      </c>
      <c r="L209" s="302">
        <f t="shared" si="46"/>
        <v>0</v>
      </c>
      <c r="M209" s="302">
        <f t="shared" si="46"/>
        <v>0</v>
      </c>
      <c r="N209" s="302">
        <f t="shared" si="46"/>
        <v>0</v>
      </c>
      <c r="O209" s="302">
        <f t="shared" si="46"/>
        <v>0</v>
      </c>
      <c r="P209" s="302">
        <f t="shared" si="46"/>
        <v>0</v>
      </c>
      <c r="Q209" s="302">
        <f t="shared" si="46"/>
        <v>0</v>
      </c>
      <c r="R209" s="302">
        <f t="shared" si="46"/>
        <v>0</v>
      </c>
      <c r="S209" s="302">
        <f t="shared" si="46"/>
        <v>0</v>
      </c>
      <c r="T209" s="302">
        <f t="shared" si="46"/>
        <v>0</v>
      </c>
      <c r="U209" s="302">
        <f t="shared" si="46"/>
        <v>0</v>
      </c>
      <c r="V209" s="302">
        <f t="shared" si="46"/>
        <v>0</v>
      </c>
      <c r="W209" s="302">
        <f t="shared" si="46"/>
        <v>0</v>
      </c>
      <c r="DA209" s="68"/>
    </row>
    <row r="210" spans="1:105" ht="12" customHeight="1" x14ac:dyDescent="0.3">
      <c r="A210" s="203" t="s">
        <v>604</v>
      </c>
      <c r="B210" s="303">
        <f t="shared" ref="B210:W210" si="47">IF(B$126=0,0,B$126/B$115)</f>
        <v>0</v>
      </c>
      <c r="C210" s="303">
        <f t="shared" si="47"/>
        <v>0</v>
      </c>
      <c r="D210" s="303">
        <f t="shared" si="47"/>
        <v>0</v>
      </c>
      <c r="E210" s="303">
        <f t="shared" si="47"/>
        <v>0</v>
      </c>
      <c r="F210" s="303">
        <f t="shared" si="47"/>
        <v>0</v>
      </c>
      <c r="G210" s="303">
        <f t="shared" si="47"/>
        <v>0</v>
      </c>
      <c r="H210" s="303">
        <f t="shared" si="47"/>
        <v>0</v>
      </c>
      <c r="I210" s="303">
        <f t="shared" si="47"/>
        <v>0</v>
      </c>
      <c r="J210" s="303">
        <f t="shared" si="47"/>
        <v>0</v>
      </c>
      <c r="K210" s="303">
        <f t="shared" si="47"/>
        <v>0</v>
      </c>
      <c r="L210" s="303">
        <f t="shared" si="47"/>
        <v>0</v>
      </c>
      <c r="M210" s="303">
        <f t="shared" si="47"/>
        <v>0</v>
      </c>
      <c r="N210" s="303">
        <f t="shared" si="47"/>
        <v>0</v>
      </c>
      <c r="O210" s="303">
        <f t="shared" si="47"/>
        <v>0</v>
      </c>
      <c r="P210" s="303">
        <f t="shared" si="47"/>
        <v>0</v>
      </c>
      <c r="Q210" s="303">
        <f t="shared" si="47"/>
        <v>0</v>
      </c>
      <c r="R210" s="303">
        <f t="shared" si="47"/>
        <v>0</v>
      </c>
      <c r="S210" s="303">
        <f t="shared" si="47"/>
        <v>0</v>
      </c>
      <c r="T210" s="303">
        <f t="shared" si="47"/>
        <v>0</v>
      </c>
      <c r="U210" s="303">
        <f t="shared" si="47"/>
        <v>0</v>
      </c>
      <c r="V210" s="303">
        <f t="shared" si="47"/>
        <v>0</v>
      </c>
      <c r="W210" s="303">
        <f t="shared" si="47"/>
        <v>0</v>
      </c>
      <c r="DA210" s="175"/>
    </row>
    <row r="211" spans="1:105" ht="12" customHeight="1" x14ac:dyDescent="0.3">
      <c r="A211" s="62" t="s">
        <v>606</v>
      </c>
      <c r="B211" s="304">
        <f t="shared" ref="B211:W211" si="48">IF(B$127=0,0,B$127/B$115)</f>
        <v>0</v>
      </c>
      <c r="C211" s="304">
        <f t="shared" si="48"/>
        <v>0</v>
      </c>
      <c r="D211" s="304">
        <f t="shared" si="48"/>
        <v>0</v>
      </c>
      <c r="E211" s="304">
        <f t="shared" si="48"/>
        <v>0</v>
      </c>
      <c r="F211" s="304">
        <f t="shared" si="48"/>
        <v>0</v>
      </c>
      <c r="G211" s="304">
        <f t="shared" si="48"/>
        <v>0</v>
      </c>
      <c r="H211" s="304">
        <f t="shared" si="48"/>
        <v>0</v>
      </c>
      <c r="I211" s="304">
        <f t="shared" si="48"/>
        <v>0</v>
      </c>
      <c r="J211" s="304">
        <f t="shared" si="48"/>
        <v>0</v>
      </c>
      <c r="K211" s="304">
        <f t="shared" si="48"/>
        <v>0</v>
      </c>
      <c r="L211" s="304">
        <f t="shared" si="48"/>
        <v>0</v>
      </c>
      <c r="M211" s="304">
        <f t="shared" si="48"/>
        <v>0</v>
      </c>
      <c r="N211" s="304">
        <f t="shared" si="48"/>
        <v>0</v>
      </c>
      <c r="O211" s="304">
        <f t="shared" si="48"/>
        <v>0</v>
      </c>
      <c r="P211" s="304">
        <f t="shared" si="48"/>
        <v>0</v>
      </c>
      <c r="Q211" s="304">
        <f t="shared" si="48"/>
        <v>0</v>
      </c>
      <c r="R211" s="304">
        <f t="shared" si="48"/>
        <v>0</v>
      </c>
      <c r="S211" s="304">
        <f t="shared" si="48"/>
        <v>0</v>
      </c>
      <c r="T211" s="304">
        <f t="shared" si="48"/>
        <v>0</v>
      </c>
      <c r="U211" s="304">
        <f t="shared" si="48"/>
        <v>0</v>
      </c>
      <c r="V211" s="304">
        <f t="shared" si="48"/>
        <v>0</v>
      </c>
      <c r="W211" s="304">
        <f t="shared" si="48"/>
        <v>0</v>
      </c>
      <c r="DA211" s="72"/>
    </row>
    <row r="212" spans="1:105" ht="12" customHeight="1" x14ac:dyDescent="0.3">
      <c r="A212" s="62" t="s">
        <v>613</v>
      </c>
      <c r="B212" s="304">
        <f t="shared" ref="B212:W212" si="49">IF(B$133=0,0,B$133/B$115)</f>
        <v>0</v>
      </c>
      <c r="C212" s="304">
        <f t="shared" si="49"/>
        <v>0</v>
      </c>
      <c r="D212" s="304">
        <f t="shared" si="49"/>
        <v>0</v>
      </c>
      <c r="E212" s="304">
        <f t="shared" si="49"/>
        <v>0</v>
      </c>
      <c r="F212" s="304">
        <f t="shared" si="49"/>
        <v>0</v>
      </c>
      <c r="G212" s="304">
        <f t="shared" si="49"/>
        <v>0</v>
      </c>
      <c r="H212" s="304">
        <f t="shared" si="49"/>
        <v>0</v>
      </c>
      <c r="I212" s="304">
        <f t="shared" si="49"/>
        <v>0</v>
      </c>
      <c r="J212" s="304">
        <f t="shared" si="49"/>
        <v>0</v>
      </c>
      <c r="K212" s="304">
        <f t="shared" si="49"/>
        <v>0</v>
      </c>
      <c r="L212" s="304">
        <f t="shared" si="49"/>
        <v>0</v>
      </c>
      <c r="M212" s="304">
        <f t="shared" si="49"/>
        <v>0</v>
      </c>
      <c r="N212" s="304">
        <f t="shared" si="49"/>
        <v>0</v>
      </c>
      <c r="O212" s="304">
        <f t="shared" si="49"/>
        <v>0</v>
      </c>
      <c r="P212" s="304">
        <f t="shared" si="49"/>
        <v>0</v>
      </c>
      <c r="Q212" s="304">
        <f t="shared" si="49"/>
        <v>0</v>
      </c>
      <c r="R212" s="304">
        <f t="shared" si="49"/>
        <v>0</v>
      </c>
      <c r="S212" s="304">
        <f t="shared" si="49"/>
        <v>0</v>
      </c>
      <c r="T212" s="304">
        <f t="shared" si="49"/>
        <v>0</v>
      </c>
      <c r="U212" s="304">
        <f t="shared" si="49"/>
        <v>0</v>
      </c>
      <c r="V212" s="304">
        <f t="shared" si="49"/>
        <v>0</v>
      </c>
      <c r="W212" s="304">
        <f t="shared" si="49"/>
        <v>0</v>
      </c>
      <c r="DA212" s="72"/>
    </row>
    <row r="213" spans="1:105" ht="12" customHeight="1" x14ac:dyDescent="0.3">
      <c r="A213" s="203" t="s">
        <v>615</v>
      </c>
      <c r="B213" s="303">
        <f t="shared" ref="B213:W213" si="50">IF(B$134=0,0,B$134/B$115)</f>
        <v>0</v>
      </c>
      <c r="C213" s="303">
        <f t="shared" si="50"/>
        <v>0</v>
      </c>
      <c r="D213" s="303">
        <f t="shared" si="50"/>
        <v>0</v>
      </c>
      <c r="E213" s="303">
        <f t="shared" si="50"/>
        <v>0</v>
      </c>
      <c r="F213" s="303">
        <f t="shared" si="50"/>
        <v>0</v>
      </c>
      <c r="G213" s="303">
        <f t="shared" si="50"/>
        <v>0</v>
      </c>
      <c r="H213" s="303">
        <f t="shared" si="50"/>
        <v>0</v>
      </c>
      <c r="I213" s="303">
        <f t="shared" si="50"/>
        <v>0</v>
      </c>
      <c r="J213" s="303">
        <f t="shared" si="50"/>
        <v>0</v>
      </c>
      <c r="K213" s="303">
        <f t="shared" si="50"/>
        <v>0</v>
      </c>
      <c r="L213" s="303">
        <f t="shared" si="50"/>
        <v>0</v>
      </c>
      <c r="M213" s="303">
        <f t="shared" si="50"/>
        <v>0</v>
      </c>
      <c r="N213" s="303">
        <f t="shared" si="50"/>
        <v>0</v>
      </c>
      <c r="O213" s="303">
        <f t="shared" si="50"/>
        <v>0</v>
      </c>
      <c r="P213" s="303">
        <f t="shared" si="50"/>
        <v>0</v>
      </c>
      <c r="Q213" s="303">
        <f t="shared" si="50"/>
        <v>0</v>
      </c>
      <c r="R213" s="303">
        <f t="shared" si="50"/>
        <v>0</v>
      </c>
      <c r="S213" s="303">
        <f t="shared" si="50"/>
        <v>0</v>
      </c>
      <c r="T213" s="303">
        <f t="shared" si="50"/>
        <v>0</v>
      </c>
      <c r="U213" s="303">
        <f t="shared" si="50"/>
        <v>0</v>
      </c>
      <c r="V213" s="303">
        <f t="shared" si="50"/>
        <v>0</v>
      </c>
      <c r="W213" s="303">
        <f t="shared" si="50"/>
        <v>0</v>
      </c>
      <c r="DA213" s="175"/>
    </row>
    <row r="214" spans="1:105" ht="12" customHeight="1" x14ac:dyDescent="0.3">
      <c r="A214" s="62" t="s">
        <v>617</v>
      </c>
      <c r="B214" s="304">
        <f t="shared" ref="B214:W214" si="51">IF(B$135=0,0,B$135/B$115)</f>
        <v>0</v>
      </c>
      <c r="C214" s="304">
        <f t="shared" si="51"/>
        <v>0</v>
      </c>
      <c r="D214" s="304">
        <f t="shared" si="51"/>
        <v>0</v>
      </c>
      <c r="E214" s="304">
        <f t="shared" si="51"/>
        <v>0</v>
      </c>
      <c r="F214" s="304">
        <f t="shared" si="51"/>
        <v>0</v>
      </c>
      <c r="G214" s="304">
        <f t="shared" si="51"/>
        <v>0</v>
      </c>
      <c r="H214" s="304">
        <f t="shared" si="51"/>
        <v>0</v>
      </c>
      <c r="I214" s="304">
        <f t="shared" si="51"/>
        <v>0</v>
      </c>
      <c r="J214" s="304">
        <f t="shared" si="51"/>
        <v>0</v>
      </c>
      <c r="K214" s="304">
        <f t="shared" si="51"/>
        <v>0</v>
      </c>
      <c r="L214" s="304">
        <f t="shared" si="51"/>
        <v>0</v>
      </c>
      <c r="M214" s="304">
        <f t="shared" si="51"/>
        <v>0</v>
      </c>
      <c r="N214" s="304">
        <f t="shared" si="51"/>
        <v>0</v>
      </c>
      <c r="O214" s="304">
        <f t="shared" si="51"/>
        <v>0</v>
      </c>
      <c r="P214" s="304">
        <f t="shared" si="51"/>
        <v>0</v>
      </c>
      <c r="Q214" s="304">
        <f t="shared" si="51"/>
        <v>0</v>
      </c>
      <c r="R214" s="304">
        <f t="shared" si="51"/>
        <v>0</v>
      </c>
      <c r="S214" s="304">
        <f t="shared" si="51"/>
        <v>0</v>
      </c>
      <c r="T214" s="304">
        <f t="shared" si="51"/>
        <v>0</v>
      </c>
      <c r="U214" s="304">
        <f t="shared" si="51"/>
        <v>0</v>
      </c>
      <c r="V214" s="304">
        <f t="shared" si="51"/>
        <v>0</v>
      </c>
      <c r="W214" s="304">
        <f t="shared" si="51"/>
        <v>0</v>
      </c>
      <c r="DA214" s="72"/>
    </row>
    <row r="215" spans="1:105" ht="12" customHeight="1" x14ac:dyDescent="0.3">
      <c r="A215" s="62" t="s">
        <v>623</v>
      </c>
      <c r="B215" s="304">
        <f t="shared" ref="B215:W215" si="52">IF(B$140=0,0,B$140/B$115)</f>
        <v>0</v>
      </c>
      <c r="C215" s="304">
        <f t="shared" si="52"/>
        <v>0</v>
      </c>
      <c r="D215" s="304">
        <f t="shared" si="52"/>
        <v>0</v>
      </c>
      <c r="E215" s="304">
        <f t="shared" si="52"/>
        <v>0</v>
      </c>
      <c r="F215" s="304">
        <f t="shared" si="52"/>
        <v>0</v>
      </c>
      <c r="G215" s="304">
        <f t="shared" si="52"/>
        <v>0</v>
      </c>
      <c r="H215" s="304">
        <f t="shared" si="52"/>
        <v>0</v>
      </c>
      <c r="I215" s="304">
        <f t="shared" si="52"/>
        <v>0</v>
      </c>
      <c r="J215" s="304">
        <f t="shared" si="52"/>
        <v>0</v>
      </c>
      <c r="K215" s="304">
        <f t="shared" si="52"/>
        <v>0</v>
      </c>
      <c r="L215" s="304">
        <f t="shared" si="52"/>
        <v>0</v>
      </c>
      <c r="M215" s="304">
        <f t="shared" si="52"/>
        <v>0</v>
      </c>
      <c r="N215" s="304">
        <f t="shared" si="52"/>
        <v>0</v>
      </c>
      <c r="O215" s="304">
        <f t="shared" si="52"/>
        <v>0</v>
      </c>
      <c r="P215" s="304">
        <f t="shared" si="52"/>
        <v>0</v>
      </c>
      <c r="Q215" s="304">
        <f t="shared" si="52"/>
        <v>0</v>
      </c>
      <c r="R215" s="304">
        <f t="shared" si="52"/>
        <v>0</v>
      </c>
      <c r="S215" s="304">
        <f t="shared" si="52"/>
        <v>0</v>
      </c>
      <c r="T215" s="304">
        <f t="shared" si="52"/>
        <v>0</v>
      </c>
      <c r="U215" s="304">
        <f t="shared" si="52"/>
        <v>0</v>
      </c>
      <c r="V215" s="304">
        <f t="shared" si="52"/>
        <v>0</v>
      </c>
      <c r="W215" s="304">
        <f t="shared" si="52"/>
        <v>0</v>
      </c>
      <c r="DA215" s="72"/>
    </row>
    <row r="216" spans="1:105" ht="12" customHeight="1" x14ac:dyDescent="0.3">
      <c r="A216" s="203" t="s">
        <v>625</v>
      </c>
      <c r="B216" s="303">
        <f t="shared" ref="B216:W216" si="53">IF(B$141=0,0,B$141/B$115)</f>
        <v>0</v>
      </c>
      <c r="C216" s="303">
        <f t="shared" si="53"/>
        <v>0</v>
      </c>
      <c r="D216" s="303">
        <f t="shared" si="53"/>
        <v>0</v>
      </c>
      <c r="E216" s="303">
        <f t="shared" si="53"/>
        <v>0</v>
      </c>
      <c r="F216" s="303">
        <f t="shared" si="53"/>
        <v>0</v>
      </c>
      <c r="G216" s="303">
        <f t="shared" si="53"/>
        <v>0</v>
      </c>
      <c r="H216" s="303">
        <f t="shared" si="53"/>
        <v>0</v>
      </c>
      <c r="I216" s="303">
        <f t="shared" si="53"/>
        <v>0</v>
      </c>
      <c r="J216" s="303">
        <f t="shared" si="53"/>
        <v>0</v>
      </c>
      <c r="K216" s="303">
        <f t="shared" si="53"/>
        <v>0</v>
      </c>
      <c r="L216" s="303">
        <f t="shared" si="53"/>
        <v>0</v>
      </c>
      <c r="M216" s="303">
        <f t="shared" si="53"/>
        <v>0</v>
      </c>
      <c r="N216" s="303">
        <f t="shared" si="53"/>
        <v>0</v>
      </c>
      <c r="O216" s="303">
        <f t="shared" si="53"/>
        <v>0</v>
      </c>
      <c r="P216" s="303">
        <f t="shared" si="53"/>
        <v>0</v>
      </c>
      <c r="Q216" s="303">
        <f t="shared" si="53"/>
        <v>0</v>
      </c>
      <c r="R216" s="303">
        <f t="shared" si="53"/>
        <v>0</v>
      </c>
      <c r="S216" s="303">
        <f t="shared" si="53"/>
        <v>0</v>
      </c>
      <c r="T216" s="303">
        <f t="shared" si="53"/>
        <v>0</v>
      </c>
      <c r="U216" s="303">
        <f t="shared" si="53"/>
        <v>0</v>
      </c>
      <c r="V216" s="303">
        <f t="shared" si="53"/>
        <v>0</v>
      </c>
      <c r="W216" s="303">
        <f t="shared" si="53"/>
        <v>0</v>
      </c>
      <c r="DA216" s="175"/>
    </row>
    <row r="217" spans="1:105" ht="12" customHeight="1" x14ac:dyDescent="0.3">
      <c r="A217" s="62" t="s">
        <v>626</v>
      </c>
      <c r="B217" s="304">
        <f t="shared" ref="B217:W217" si="54">IF(B$142=0,0,B$142/B$115)</f>
        <v>0</v>
      </c>
      <c r="C217" s="304">
        <f t="shared" si="54"/>
        <v>0</v>
      </c>
      <c r="D217" s="304">
        <f t="shared" si="54"/>
        <v>0</v>
      </c>
      <c r="E217" s="304">
        <f t="shared" si="54"/>
        <v>0</v>
      </c>
      <c r="F217" s="304">
        <f t="shared" si="54"/>
        <v>0</v>
      </c>
      <c r="G217" s="304">
        <f t="shared" si="54"/>
        <v>0</v>
      </c>
      <c r="H217" s="304">
        <f t="shared" si="54"/>
        <v>0</v>
      </c>
      <c r="I217" s="304">
        <f t="shared" si="54"/>
        <v>0</v>
      </c>
      <c r="J217" s="304">
        <f t="shared" si="54"/>
        <v>0</v>
      </c>
      <c r="K217" s="304">
        <f t="shared" si="54"/>
        <v>0</v>
      </c>
      <c r="L217" s="304">
        <f t="shared" si="54"/>
        <v>0</v>
      </c>
      <c r="M217" s="304">
        <f t="shared" si="54"/>
        <v>0</v>
      </c>
      <c r="N217" s="304">
        <f t="shared" si="54"/>
        <v>0</v>
      </c>
      <c r="O217" s="304">
        <f t="shared" si="54"/>
        <v>0</v>
      </c>
      <c r="P217" s="304">
        <f t="shared" si="54"/>
        <v>0</v>
      </c>
      <c r="Q217" s="304">
        <f t="shared" si="54"/>
        <v>0</v>
      </c>
      <c r="R217" s="304">
        <f t="shared" si="54"/>
        <v>0</v>
      </c>
      <c r="S217" s="304">
        <f t="shared" si="54"/>
        <v>0</v>
      </c>
      <c r="T217" s="304">
        <f t="shared" si="54"/>
        <v>0</v>
      </c>
      <c r="U217" s="304">
        <f t="shared" si="54"/>
        <v>0</v>
      </c>
      <c r="V217" s="304">
        <f t="shared" si="54"/>
        <v>0</v>
      </c>
      <c r="W217" s="304">
        <f t="shared" si="54"/>
        <v>0</v>
      </c>
      <c r="DA217" s="72"/>
    </row>
    <row r="218" spans="1:105" ht="12" customHeight="1" x14ac:dyDescent="0.3">
      <c r="A218" s="62" t="s">
        <v>631</v>
      </c>
      <c r="B218" s="304">
        <f t="shared" ref="B218:W218" si="55">IF(B$146=0,0,B$146/B$115)</f>
        <v>0</v>
      </c>
      <c r="C218" s="304">
        <f t="shared" si="55"/>
        <v>0</v>
      </c>
      <c r="D218" s="304">
        <f t="shared" si="55"/>
        <v>0</v>
      </c>
      <c r="E218" s="304">
        <f t="shared" si="55"/>
        <v>0</v>
      </c>
      <c r="F218" s="304">
        <f t="shared" si="55"/>
        <v>0</v>
      </c>
      <c r="G218" s="304">
        <f t="shared" si="55"/>
        <v>0</v>
      </c>
      <c r="H218" s="304">
        <f t="shared" si="55"/>
        <v>0</v>
      </c>
      <c r="I218" s="304">
        <f t="shared" si="55"/>
        <v>0</v>
      </c>
      <c r="J218" s="304">
        <f t="shared" si="55"/>
        <v>0</v>
      </c>
      <c r="K218" s="304">
        <f t="shared" si="55"/>
        <v>0</v>
      </c>
      <c r="L218" s="304">
        <f t="shared" si="55"/>
        <v>0</v>
      </c>
      <c r="M218" s="304">
        <f t="shared" si="55"/>
        <v>0</v>
      </c>
      <c r="N218" s="304">
        <f t="shared" si="55"/>
        <v>0</v>
      </c>
      <c r="O218" s="304">
        <f t="shared" si="55"/>
        <v>0</v>
      </c>
      <c r="P218" s="304">
        <f t="shared" si="55"/>
        <v>0</v>
      </c>
      <c r="Q218" s="304">
        <f t="shared" si="55"/>
        <v>0</v>
      </c>
      <c r="R218" s="304">
        <f t="shared" si="55"/>
        <v>0</v>
      </c>
      <c r="S218" s="304">
        <f t="shared" si="55"/>
        <v>0</v>
      </c>
      <c r="T218" s="304">
        <f t="shared" si="55"/>
        <v>0</v>
      </c>
      <c r="U218" s="304">
        <f t="shared" si="55"/>
        <v>0</v>
      </c>
      <c r="V218" s="304">
        <f t="shared" si="55"/>
        <v>0</v>
      </c>
      <c r="W218" s="304">
        <f t="shared" si="55"/>
        <v>0</v>
      </c>
      <c r="DA218" s="72"/>
    </row>
    <row r="219" spans="1:105" ht="12" customHeight="1" x14ac:dyDescent="0.3">
      <c r="A219" s="63" t="s">
        <v>643</v>
      </c>
      <c r="B219" s="305">
        <f t="shared" ref="B219:W219" si="56">IF(B$157=0,0,B$157/B$115)</f>
        <v>0</v>
      </c>
      <c r="C219" s="305">
        <f t="shared" si="56"/>
        <v>0</v>
      </c>
      <c r="D219" s="305">
        <f t="shared" si="56"/>
        <v>0</v>
      </c>
      <c r="E219" s="305">
        <f t="shared" si="56"/>
        <v>0</v>
      </c>
      <c r="F219" s="305">
        <f t="shared" si="56"/>
        <v>0</v>
      </c>
      <c r="G219" s="305">
        <f t="shared" si="56"/>
        <v>0</v>
      </c>
      <c r="H219" s="305">
        <f t="shared" si="56"/>
        <v>0</v>
      </c>
      <c r="I219" s="305">
        <f t="shared" si="56"/>
        <v>0</v>
      </c>
      <c r="J219" s="305">
        <f t="shared" si="56"/>
        <v>0</v>
      </c>
      <c r="K219" s="305">
        <f t="shared" si="56"/>
        <v>0</v>
      </c>
      <c r="L219" s="305">
        <f t="shared" si="56"/>
        <v>0</v>
      </c>
      <c r="M219" s="305">
        <f t="shared" si="56"/>
        <v>0</v>
      </c>
      <c r="N219" s="305">
        <f t="shared" si="56"/>
        <v>0</v>
      </c>
      <c r="O219" s="305">
        <f t="shared" si="56"/>
        <v>0</v>
      </c>
      <c r="P219" s="305">
        <f t="shared" si="56"/>
        <v>0</v>
      </c>
      <c r="Q219" s="305">
        <f t="shared" si="56"/>
        <v>0</v>
      </c>
      <c r="R219" s="305">
        <f t="shared" si="56"/>
        <v>0</v>
      </c>
      <c r="S219" s="305">
        <f t="shared" si="56"/>
        <v>0</v>
      </c>
      <c r="T219" s="305">
        <f t="shared" si="56"/>
        <v>0</v>
      </c>
      <c r="U219" s="305">
        <f t="shared" si="56"/>
        <v>0</v>
      </c>
      <c r="V219" s="305">
        <f t="shared" si="56"/>
        <v>0</v>
      </c>
      <c r="W219" s="305">
        <f t="shared" si="56"/>
        <v>0</v>
      </c>
      <c r="DA219" s="74"/>
    </row>
    <row r="220" spans="1:105" ht="12" hidden="1" customHeight="1" x14ac:dyDescent="0.3">
      <c r="A220" s="44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DA220" s="94"/>
    </row>
    <row r="221" spans="1:105" ht="12" customHeight="1" x14ac:dyDescent="0.3">
      <c r="A221" s="58"/>
      <c r="B221" s="201"/>
      <c r="C221" s="201"/>
      <c r="D221" s="201"/>
      <c r="E221" s="201"/>
      <c r="F221" s="201"/>
      <c r="G221" s="201"/>
      <c r="H221" s="201"/>
      <c r="I221" s="201"/>
      <c r="J221" s="201"/>
      <c r="K221" s="201"/>
      <c r="L221" s="201"/>
      <c r="M221" s="201"/>
      <c r="N221" s="201"/>
      <c r="O221" s="201"/>
      <c r="P221" s="201"/>
      <c r="Q221" s="201"/>
      <c r="R221" s="201"/>
      <c r="S221" s="201"/>
      <c r="T221" s="201"/>
      <c r="U221" s="201"/>
      <c r="V221" s="201"/>
      <c r="W221" s="201"/>
    </row>
    <row r="222" spans="1:105" ht="15" customHeight="1" x14ac:dyDescent="0.3">
      <c r="A222" s="32" t="s">
        <v>343</v>
      </c>
      <c r="B222" s="259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9"/>
      <c r="P222" s="259"/>
      <c r="Q222" s="259"/>
      <c r="R222" s="259"/>
      <c r="S222" s="259"/>
      <c r="T222" s="259"/>
      <c r="U222" s="259"/>
      <c r="V222" s="259"/>
      <c r="W222" s="259"/>
      <c r="DA222" s="88"/>
    </row>
    <row r="223" spans="1:105" ht="12" customHeight="1" x14ac:dyDescent="0.3">
      <c r="A223" s="58"/>
      <c r="B223" s="201"/>
      <c r="C223" s="201"/>
      <c r="D223" s="201"/>
      <c r="E223" s="201"/>
      <c r="F223" s="201"/>
      <c r="G223" s="201"/>
      <c r="H223" s="201"/>
      <c r="I223" s="201"/>
      <c r="J223" s="201"/>
      <c r="K223" s="201"/>
      <c r="L223" s="201"/>
      <c r="M223" s="201"/>
      <c r="N223" s="201"/>
      <c r="O223" s="201"/>
      <c r="P223" s="201"/>
      <c r="Q223" s="201"/>
      <c r="R223" s="201"/>
      <c r="S223" s="201"/>
      <c r="T223" s="201"/>
      <c r="U223" s="201"/>
      <c r="V223" s="201"/>
      <c r="W223" s="201"/>
    </row>
    <row r="224" spans="1:105" ht="12" customHeight="1" x14ac:dyDescent="0.3">
      <c r="A224" s="35" t="s">
        <v>43</v>
      </c>
      <c r="B224" s="306">
        <f>IF(B$5=0,0,B$5/NFM_fec!B$5)</f>
        <v>0</v>
      </c>
      <c r="C224" s="306">
        <f>IF(C$5=0,0,C$5/NFM_fec!C$5)</f>
        <v>0</v>
      </c>
      <c r="D224" s="306">
        <f>IF(D$5=0,0,D$5/NFM_fec!D$5)</f>
        <v>0</v>
      </c>
      <c r="E224" s="306">
        <f>IF(E$5=0,0,E$5/NFM_fec!E$5)</f>
        <v>0</v>
      </c>
      <c r="F224" s="306">
        <f>IF(F$5=0,0,F$5/NFM_fec!F$5)</f>
        <v>0</v>
      </c>
      <c r="G224" s="306">
        <f>IF(G$5=0,0,G$5/NFM_fec!G$5)</f>
        <v>0</v>
      </c>
      <c r="H224" s="306">
        <f>IF(H$5=0,0,H$5/NFM_fec!H$5)</f>
        <v>0</v>
      </c>
      <c r="I224" s="306">
        <f>IF(I$5=0,0,I$5/NFM_fec!I$5)</f>
        <v>0</v>
      </c>
      <c r="J224" s="306">
        <f>IF(J$5=0,0,J$5/NFM_fec!J$5)</f>
        <v>0</v>
      </c>
      <c r="K224" s="306">
        <f>IF(K$5=0,0,K$5/NFM_fec!K$5)</f>
        <v>0</v>
      </c>
      <c r="L224" s="306">
        <f>IF(L$5=0,0,L$5/NFM_fec!L$5)</f>
        <v>0</v>
      </c>
      <c r="M224" s="306">
        <f>IF(M$5=0,0,M$5/NFM_fec!M$5)</f>
        <v>0</v>
      </c>
      <c r="N224" s="306">
        <f>IF(N$5=0,0,N$5/NFM_fec!N$5)</f>
        <v>0</v>
      </c>
      <c r="O224" s="306">
        <f>IF(O$5=0,0,O$5/NFM_fec!O$5)</f>
        <v>0</v>
      </c>
      <c r="P224" s="306">
        <f>IF(P$5=0,0,P$5/NFM_fec!P$5)</f>
        <v>0</v>
      </c>
      <c r="Q224" s="306">
        <f>IF(Q$5=0,0,Q$5/NFM_fec!Q$5)</f>
        <v>0</v>
      </c>
      <c r="R224" s="306">
        <f>IF(R$5=0,0,R$5/NFM_fec!R$5)</f>
        <v>0</v>
      </c>
      <c r="S224" s="306">
        <f>IF(S$5=0,0,S$5/NFM_fec!S$5)</f>
        <v>0</v>
      </c>
      <c r="T224" s="306">
        <f>IF(T$5=0,0,T$5/NFM_fec!T$5)</f>
        <v>0</v>
      </c>
      <c r="U224" s="306">
        <f>IF(U$5=0,0,U$5/NFM_fec!U$5)</f>
        <v>0</v>
      </c>
      <c r="V224" s="306">
        <f>IF(V$5=0,0,V$5/NFM_fec!V$5)</f>
        <v>0</v>
      </c>
      <c r="W224" s="306">
        <f>IF(W$5=0,0,W$5/NFM_fec!W$5)</f>
        <v>0</v>
      </c>
      <c r="DA224" s="111"/>
    </row>
    <row r="225" spans="1:105" ht="12" customHeight="1" x14ac:dyDescent="0.3">
      <c r="A225" s="55" t="s">
        <v>92</v>
      </c>
      <c r="B225" s="307">
        <f>IF(B$6=0,0,B$6/NFM_fec!B$6)</f>
        <v>0</v>
      </c>
      <c r="C225" s="307">
        <f>IF(C$6=0,0,C$6/NFM_fec!C$6)</f>
        <v>0</v>
      </c>
      <c r="D225" s="307">
        <f>IF(D$6=0,0,D$6/NFM_fec!D$6)</f>
        <v>0</v>
      </c>
      <c r="E225" s="307">
        <f>IF(E$6=0,0,E$6/NFM_fec!E$6)</f>
        <v>0</v>
      </c>
      <c r="F225" s="307">
        <f>IF(F$6=0,0,F$6/NFM_fec!F$6)</f>
        <v>0</v>
      </c>
      <c r="G225" s="307">
        <f>IF(G$6=0,0,G$6/NFM_fec!G$6)</f>
        <v>0</v>
      </c>
      <c r="H225" s="307">
        <f>IF(H$6=0,0,H$6/NFM_fec!H$6)</f>
        <v>0</v>
      </c>
      <c r="I225" s="307">
        <f>IF(I$6=0,0,I$6/NFM_fec!I$6)</f>
        <v>0</v>
      </c>
      <c r="J225" s="307">
        <f>IF(J$6=0,0,J$6/NFM_fec!J$6)</f>
        <v>0</v>
      </c>
      <c r="K225" s="307">
        <f>IF(K$6=0,0,K$6/NFM_fec!K$6)</f>
        <v>0</v>
      </c>
      <c r="L225" s="307">
        <f>IF(L$6=0,0,L$6/NFM_fec!L$6)</f>
        <v>0</v>
      </c>
      <c r="M225" s="307">
        <f>IF(M$6=0,0,M$6/NFM_fec!M$6)</f>
        <v>0</v>
      </c>
      <c r="N225" s="307">
        <f>IF(N$6=0,0,N$6/NFM_fec!N$6)</f>
        <v>0</v>
      </c>
      <c r="O225" s="307">
        <f>IF(O$6=0,0,O$6/NFM_fec!O$6)</f>
        <v>0</v>
      </c>
      <c r="P225" s="307">
        <f>IF(P$6=0,0,P$6/NFM_fec!P$6)</f>
        <v>0</v>
      </c>
      <c r="Q225" s="307">
        <f>IF(Q$6=0,0,Q$6/NFM_fec!Q$6)</f>
        <v>0</v>
      </c>
      <c r="R225" s="307">
        <f>IF(R$6=0,0,R$6/NFM_fec!R$6)</f>
        <v>0</v>
      </c>
      <c r="S225" s="307">
        <f>IF(S$6=0,0,S$6/NFM_fec!S$6)</f>
        <v>0</v>
      </c>
      <c r="T225" s="307">
        <f>IF(T$6=0,0,T$6/NFM_fec!T$6)</f>
        <v>0</v>
      </c>
      <c r="U225" s="307">
        <f>IF(U$6=0,0,U$6/NFM_fec!U$6)</f>
        <v>0</v>
      </c>
      <c r="V225" s="307">
        <f>IF(V$6=0,0,V$6/NFM_fec!V$6)</f>
        <v>0</v>
      </c>
      <c r="W225" s="307">
        <f>IF(W$6=0,0,W$6/NFM_fec!W$6)</f>
        <v>0</v>
      </c>
      <c r="DA225" s="76"/>
    </row>
    <row r="226" spans="1:105" ht="12" customHeight="1" x14ac:dyDescent="0.3">
      <c r="A226" s="202" t="s">
        <v>93</v>
      </c>
      <c r="B226" s="308">
        <f>IF(B$7=0,0,B$7/NFM_fec!B$7)</f>
        <v>0</v>
      </c>
      <c r="C226" s="308">
        <f>IF(C$7=0,0,C$7/NFM_fec!C$7)</f>
        <v>0</v>
      </c>
      <c r="D226" s="308">
        <f>IF(D$7=0,0,D$7/NFM_fec!D$7)</f>
        <v>0</v>
      </c>
      <c r="E226" s="308">
        <f>IF(E$7=0,0,E$7/NFM_fec!E$7)</f>
        <v>0</v>
      </c>
      <c r="F226" s="308">
        <f>IF(F$7=0,0,F$7/NFM_fec!F$7)</f>
        <v>0</v>
      </c>
      <c r="G226" s="308">
        <f>IF(G$7=0,0,G$7/NFM_fec!G$7)</f>
        <v>0</v>
      </c>
      <c r="H226" s="308">
        <f>IF(H$7=0,0,H$7/NFM_fec!H$7)</f>
        <v>0</v>
      </c>
      <c r="I226" s="308">
        <f>IF(I$7=0,0,I$7/NFM_fec!I$7)</f>
        <v>0</v>
      </c>
      <c r="J226" s="308">
        <f>IF(J$7=0,0,J$7/NFM_fec!J$7)</f>
        <v>0</v>
      </c>
      <c r="K226" s="308">
        <f>IF(K$7=0,0,K$7/NFM_fec!K$7)</f>
        <v>0</v>
      </c>
      <c r="L226" s="308">
        <f>IF(L$7=0,0,L$7/NFM_fec!L$7)</f>
        <v>0</v>
      </c>
      <c r="M226" s="308">
        <f>IF(M$7=0,0,M$7/NFM_fec!M$7)</f>
        <v>0</v>
      </c>
      <c r="N226" s="308">
        <f>IF(N$7=0,0,N$7/NFM_fec!N$7)</f>
        <v>0</v>
      </c>
      <c r="O226" s="308">
        <f>IF(O$7=0,0,O$7/NFM_fec!O$7)</f>
        <v>0</v>
      </c>
      <c r="P226" s="308">
        <f>IF(P$7=0,0,P$7/NFM_fec!P$7)</f>
        <v>0</v>
      </c>
      <c r="Q226" s="308">
        <f>IF(Q$7=0,0,Q$7/NFM_fec!Q$7)</f>
        <v>0</v>
      </c>
      <c r="R226" s="308">
        <f>IF(R$7=0,0,R$7/NFM_fec!R$7)</f>
        <v>0</v>
      </c>
      <c r="S226" s="308">
        <f>IF(S$7=0,0,S$7/NFM_fec!S$7)</f>
        <v>0</v>
      </c>
      <c r="T226" s="308">
        <f>IF(T$7=0,0,T$7/NFM_fec!T$7)</f>
        <v>0</v>
      </c>
      <c r="U226" s="308">
        <f>IF(U$7=0,0,U$7/NFM_fec!U$7)</f>
        <v>0</v>
      </c>
      <c r="V226" s="308">
        <f>IF(V$7=0,0,V$7/NFM_fec!V$7)</f>
        <v>0</v>
      </c>
      <c r="W226" s="308">
        <f>IF(W$7=0,0,W$7/NFM_fec!W$7)</f>
        <v>0</v>
      </c>
      <c r="DA226" s="77"/>
    </row>
    <row r="227" spans="1:105" ht="12" customHeight="1" x14ac:dyDescent="0.3">
      <c r="A227" s="202" t="s">
        <v>94</v>
      </c>
      <c r="B227" s="308">
        <f>IF(B$8=0,0,B$8/NFM_fec!B$8)</f>
        <v>0</v>
      </c>
      <c r="C227" s="308">
        <f>IF(C$8=0,0,C$8/NFM_fec!C$8)</f>
        <v>0</v>
      </c>
      <c r="D227" s="308">
        <f>IF(D$8=0,0,D$8/NFM_fec!D$8)</f>
        <v>0</v>
      </c>
      <c r="E227" s="308">
        <f>IF(E$8=0,0,E$8/NFM_fec!E$8)</f>
        <v>0</v>
      </c>
      <c r="F227" s="308">
        <f>IF(F$8=0,0,F$8/NFM_fec!F$8)</f>
        <v>0</v>
      </c>
      <c r="G227" s="308">
        <f>IF(G$8=0,0,G$8/NFM_fec!G$8)</f>
        <v>0</v>
      </c>
      <c r="H227" s="308">
        <f>IF(H$8=0,0,H$8/NFM_fec!H$8)</f>
        <v>0</v>
      </c>
      <c r="I227" s="308">
        <f>IF(I$8=0,0,I$8/NFM_fec!I$8)</f>
        <v>0</v>
      </c>
      <c r="J227" s="308">
        <f>IF(J$8=0,0,J$8/NFM_fec!J$8)</f>
        <v>0</v>
      </c>
      <c r="K227" s="308">
        <f>IF(K$8=0,0,K$8/NFM_fec!K$8)</f>
        <v>0</v>
      </c>
      <c r="L227" s="308">
        <f>IF(L$8=0,0,L$8/NFM_fec!L$8)</f>
        <v>0</v>
      </c>
      <c r="M227" s="308">
        <f>IF(M$8=0,0,M$8/NFM_fec!M$8)</f>
        <v>0</v>
      </c>
      <c r="N227" s="308">
        <f>IF(N$8=0,0,N$8/NFM_fec!N$8)</f>
        <v>0</v>
      </c>
      <c r="O227" s="308">
        <f>IF(O$8=0,0,O$8/NFM_fec!O$8)</f>
        <v>0</v>
      </c>
      <c r="P227" s="308">
        <f>IF(P$8=0,0,P$8/NFM_fec!P$8)</f>
        <v>0</v>
      </c>
      <c r="Q227" s="308">
        <f>IF(Q$8=0,0,Q$8/NFM_fec!Q$8)</f>
        <v>0</v>
      </c>
      <c r="R227" s="308">
        <f>IF(R$8=0,0,R$8/NFM_fec!R$8)</f>
        <v>0</v>
      </c>
      <c r="S227" s="308">
        <f>IF(S$8=0,0,S$8/NFM_fec!S$8)</f>
        <v>0</v>
      </c>
      <c r="T227" s="308">
        <f>IF(T$8=0,0,T$8/NFM_fec!T$8)</f>
        <v>0</v>
      </c>
      <c r="U227" s="308">
        <f>IF(U$8=0,0,U$8/NFM_fec!U$8)</f>
        <v>0</v>
      </c>
      <c r="V227" s="308">
        <f>IF(V$8=0,0,V$8/NFM_fec!V$8)</f>
        <v>0</v>
      </c>
      <c r="W227" s="308">
        <f>IF(W$8=0,0,W$8/NFM_fec!W$8)</f>
        <v>0</v>
      </c>
      <c r="DA227" s="77"/>
    </row>
    <row r="228" spans="1:105" ht="12" customHeight="1" x14ac:dyDescent="0.3">
      <c r="A228" s="202" t="s">
        <v>95</v>
      </c>
      <c r="B228" s="308">
        <f>IF(B$9=0,0,B$9/NFM_fec!B$9)</f>
        <v>0</v>
      </c>
      <c r="C228" s="308">
        <f>IF(C$9=0,0,C$9/NFM_fec!C$9)</f>
        <v>0</v>
      </c>
      <c r="D228" s="308">
        <f>IF(D$9=0,0,D$9/NFM_fec!D$9)</f>
        <v>0</v>
      </c>
      <c r="E228" s="308">
        <f>IF(E$9=0,0,E$9/NFM_fec!E$9)</f>
        <v>0</v>
      </c>
      <c r="F228" s="308">
        <f>IF(F$9=0,0,F$9/NFM_fec!F$9)</f>
        <v>0</v>
      </c>
      <c r="G228" s="308">
        <f>IF(G$9=0,0,G$9/NFM_fec!G$9)</f>
        <v>0</v>
      </c>
      <c r="H228" s="308">
        <f>IF(H$9=0,0,H$9/NFM_fec!H$9)</f>
        <v>0</v>
      </c>
      <c r="I228" s="308">
        <f>IF(I$9=0,0,I$9/NFM_fec!I$9)</f>
        <v>0</v>
      </c>
      <c r="J228" s="308">
        <f>IF(J$9=0,0,J$9/NFM_fec!J$9)</f>
        <v>0</v>
      </c>
      <c r="K228" s="308">
        <f>IF(K$9=0,0,K$9/NFM_fec!K$9)</f>
        <v>0</v>
      </c>
      <c r="L228" s="308">
        <f>IF(L$9=0,0,L$9/NFM_fec!L$9)</f>
        <v>0</v>
      </c>
      <c r="M228" s="308">
        <f>IF(M$9=0,0,M$9/NFM_fec!M$9)</f>
        <v>0</v>
      </c>
      <c r="N228" s="308">
        <f>IF(N$9=0,0,N$9/NFM_fec!N$9)</f>
        <v>0</v>
      </c>
      <c r="O228" s="308">
        <f>IF(O$9=0,0,O$9/NFM_fec!O$9)</f>
        <v>0</v>
      </c>
      <c r="P228" s="308">
        <f>IF(P$9=0,0,P$9/NFM_fec!P$9)</f>
        <v>0</v>
      </c>
      <c r="Q228" s="308">
        <f>IF(Q$9=0,0,Q$9/NFM_fec!Q$9)</f>
        <v>0</v>
      </c>
      <c r="R228" s="308">
        <f>IF(R$9=0,0,R$9/NFM_fec!R$9)</f>
        <v>0</v>
      </c>
      <c r="S228" s="308">
        <f>IF(S$9=0,0,S$9/NFM_fec!S$9)</f>
        <v>0</v>
      </c>
      <c r="T228" s="308">
        <f>IF(T$9=0,0,T$9/NFM_fec!T$9)</f>
        <v>0</v>
      </c>
      <c r="U228" s="308">
        <f>IF(U$9=0,0,U$9/NFM_fec!U$9)</f>
        <v>0</v>
      </c>
      <c r="V228" s="308">
        <f>IF(V$9=0,0,V$9/NFM_fec!V$9)</f>
        <v>0</v>
      </c>
      <c r="W228" s="308">
        <f>IF(W$9=0,0,W$9/NFM_fec!W$9)</f>
        <v>0</v>
      </c>
      <c r="DA228" s="77"/>
    </row>
    <row r="229" spans="1:105" ht="12" customHeight="1" x14ac:dyDescent="0.3">
      <c r="A229" s="56" t="s">
        <v>96</v>
      </c>
      <c r="B229" s="309">
        <f>IF(B$10=0,0,B$10/NFM_fec!B$10)</f>
        <v>0</v>
      </c>
      <c r="C229" s="309">
        <f>IF(C$10=0,0,C$10/NFM_fec!C$10)</f>
        <v>0</v>
      </c>
      <c r="D229" s="309">
        <f>IF(D$10=0,0,D$10/NFM_fec!D$10)</f>
        <v>0</v>
      </c>
      <c r="E229" s="309">
        <f>IF(E$10=0,0,E$10/NFM_fec!E$10)</f>
        <v>0</v>
      </c>
      <c r="F229" s="309">
        <f>IF(F$10=0,0,F$10/NFM_fec!F$10)</f>
        <v>0</v>
      </c>
      <c r="G229" s="309">
        <f>IF(G$10=0,0,G$10/NFM_fec!G$10)</f>
        <v>0</v>
      </c>
      <c r="H229" s="309">
        <f>IF(H$10=0,0,H$10/NFM_fec!H$10)</f>
        <v>0</v>
      </c>
      <c r="I229" s="309">
        <f>IF(I$10=0,0,I$10/NFM_fec!I$10)</f>
        <v>0</v>
      </c>
      <c r="J229" s="309">
        <f>IF(J$10=0,0,J$10/NFM_fec!J$10)</f>
        <v>0</v>
      </c>
      <c r="K229" s="309">
        <f>IF(K$10=0,0,K$10/NFM_fec!K$10)</f>
        <v>0</v>
      </c>
      <c r="L229" s="309">
        <f>IF(L$10=0,0,L$10/NFM_fec!L$10)</f>
        <v>0</v>
      </c>
      <c r="M229" s="309">
        <f>IF(M$10=0,0,M$10/NFM_fec!M$10)</f>
        <v>0</v>
      </c>
      <c r="N229" s="309">
        <f>IF(N$10=0,0,N$10/NFM_fec!N$10)</f>
        <v>0</v>
      </c>
      <c r="O229" s="309">
        <f>IF(O$10=0,0,O$10/NFM_fec!O$10)</f>
        <v>0</v>
      </c>
      <c r="P229" s="309">
        <f>IF(P$10=0,0,P$10/NFM_fec!P$10)</f>
        <v>0</v>
      </c>
      <c r="Q229" s="309">
        <f>IF(Q$10=0,0,Q$10/NFM_fec!Q$10)</f>
        <v>0</v>
      </c>
      <c r="R229" s="309">
        <f>IF(R$10=0,0,R$10/NFM_fec!R$10)</f>
        <v>0</v>
      </c>
      <c r="S229" s="309">
        <f>IF(S$10=0,0,S$10/NFM_fec!S$10)</f>
        <v>0</v>
      </c>
      <c r="T229" s="309">
        <f>IF(T$10=0,0,T$10/NFM_fec!T$10)</f>
        <v>0</v>
      </c>
      <c r="U229" s="309">
        <f>IF(U$10=0,0,U$10/NFM_fec!U$10)</f>
        <v>0</v>
      </c>
      <c r="V229" s="309">
        <f>IF(V$10=0,0,V$10/NFM_fec!V$10)</f>
        <v>0</v>
      </c>
      <c r="W229" s="309">
        <f>IF(W$10=0,0,W$10/NFM_fec!W$10)</f>
        <v>0</v>
      </c>
      <c r="DA229" s="78"/>
    </row>
    <row r="230" spans="1:105" ht="12" customHeight="1" x14ac:dyDescent="0.3">
      <c r="A230" s="203" t="s">
        <v>487</v>
      </c>
      <c r="B230" s="310">
        <f>IF(B$16=0,0,B$16/NFM_fec!B$16)</f>
        <v>0</v>
      </c>
      <c r="C230" s="310">
        <f>IF(C$16=0,0,C$16/NFM_fec!C$16)</f>
        <v>0</v>
      </c>
      <c r="D230" s="310">
        <f>IF(D$16=0,0,D$16/NFM_fec!D$16)</f>
        <v>0</v>
      </c>
      <c r="E230" s="310">
        <f>IF(E$16=0,0,E$16/NFM_fec!E$16)</f>
        <v>0</v>
      </c>
      <c r="F230" s="310">
        <f>IF(F$16=0,0,F$16/NFM_fec!F$16)</f>
        <v>0</v>
      </c>
      <c r="G230" s="310">
        <f>IF(G$16=0,0,G$16/NFM_fec!G$16)</f>
        <v>0</v>
      </c>
      <c r="H230" s="310">
        <f>IF(H$16=0,0,H$16/NFM_fec!H$16)</f>
        <v>0</v>
      </c>
      <c r="I230" s="310">
        <f>IF(I$16=0,0,I$16/NFM_fec!I$16)</f>
        <v>0</v>
      </c>
      <c r="J230" s="310">
        <f>IF(J$16=0,0,J$16/NFM_fec!J$16)</f>
        <v>0</v>
      </c>
      <c r="K230" s="310">
        <f>IF(K$16=0,0,K$16/NFM_fec!K$16)</f>
        <v>0</v>
      </c>
      <c r="L230" s="310">
        <f>IF(L$16=0,0,L$16/NFM_fec!L$16)</f>
        <v>0</v>
      </c>
      <c r="M230" s="310">
        <f>IF(M$16=0,0,M$16/NFM_fec!M$16)</f>
        <v>0</v>
      </c>
      <c r="N230" s="310">
        <f>IF(N$16=0,0,N$16/NFM_fec!N$16)</f>
        <v>0</v>
      </c>
      <c r="O230" s="310">
        <f>IF(O$16=0,0,O$16/NFM_fec!O$16)</f>
        <v>0</v>
      </c>
      <c r="P230" s="310">
        <f>IF(P$16=0,0,P$16/NFM_fec!P$16)</f>
        <v>0</v>
      </c>
      <c r="Q230" s="310">
        <f>IF(Q$16=0,0,Q$16/NFM_fec!Q$16)</f>
        <v>0</v>
      </c>
      <c r="R230" s="310">
        <f>IF(R$16=0,0,R$16/NFM_fec!R$16)</f>
        <v>0</v>
      </c>
      <c r="S230" s="310">
        <f>IF(S$16=0,0,S$16/NFM_fec!S$16)</f>
        <v>0</v>
      </c>
      <c r="T230" s="310">
        <f>IF(T$16=0,0,T$16/NFM_fec!T$16)</f>
        <v>0</v>
      </c>
      <c r="U230" s="310">
        <f>IF(U$16=0,0,U$16/NFM_fec!U$16)</f>
        <v>0</v>
      </c>
      <c r="V230" s="310">
        <f>IF(V$16=0,0,V$16/NFM_fec!V$16)</f>
        <v>0</v>
      </c>
      <c r="W230" s="310">
        <f>IF(W$16=0,0,W$16/NFM_fec!W$16)</f>
        <v>0</v>
      </c>
      <c r="DA230" s="79"/>
    </row>
    <row r="231" spans="1:105" ht="12" customHeight="1" x14ac:dyDescent="0.3">
      <c r="A231" s="41" t="s">
        <v>499</v>
      </c>
      <c r="B231" s="311">
        <f>IF(B$27=0,0,B$27/NFM_fec!B$27)</f>
        <v>0</v>
      </c>
      <c r="C231" s="311">
        <f>IF(C$27=0,0,C$27/NFM_fec!C$27)</f>
        <v>0</v>
      </c>
      <c r="D231" s="311">
        <f>IF(D$27=0,0,D$27/NFM_fec!D$27)</f>
        <v>0</v>
      </c>
      <c r="E231" s="311">
        <f>IF(E$27=0,0,E$27/NFM_fec!E$27)</f>
        <v>0</v>
      </c>
      <c r="F231" s="311">
        <f>IF(F$27=0,0,F$27/NFM_fec!F$27)</f>
        <v>0</v>
      </c>
      <c r="G231" s="311">
        <f>IF(G$27=0,0,G$27/NFM_fec!G$27)</f>
        <v>0</v>
      </c>
      <c r="H231" s="311">
        <f>IF(H$27=0,0,H$27/NFM_fec!H$27)</f>
        <v>0</v>
      </c>
      <c r="I231" s="311">
        <f>IF(I$27=0,0,I$27/NFM_fec!I$27)</f>
        <v>0</v>
      </c>
      <c r="J231" s="311">
        <f>IF(J$27=0,0,J$27/NFM_fec!J$27)</f>
        <v>0</v>
      </c>
      <c r="K231" s="311">
        <f>IF(K$27=0,0,K$27/NFM_fec!K$27)</f>
        <v>0</v>
      </c>
      <c r="L231" s="311">
        <f>IF(L$27=0,0,L$27/NFM_fec!L$27)</f>
        <v>0</v>
      </c>
      <c r="M231" s="311">
        <f>IF(M$27=0,0,M$27/NFM_fec!M$27)</f>
        <v>0</v>
      </c>
      <c r="N231" s="311">
        <f>IF(N$27=0,0,N$27/NFM_fec!N$27)</f>
        <v>0</v>
      </c>
      <c r="O231" s="311">
        <f>IF(O$27=0,0,O$27/NFM_fec!O$27)</f>
        <v>0</v>
      </c>
      <c r="P231" s="311">
        <f>IF(P$27=0,0,P$27/NFM_fec!P$27)</f>
        <v>0</v>
      </c>
      <c r="Q231" s="311">
        <f>IF(Q$27=0,0,Q$27/NFM_fec!Q$27)</f>
        <v>0</v>
      </c>
      <c r="R231" s="311">
        <f>IF(R$27=0,0,R$27/NFM_fec!R$27)</f>
        <v>0</v>
      </c>
      <c r="S231" s="311">
        <f>IF(S$27=0,0,S$27/NFM_fec!S$27)</f>
        <v>0</v>
      </c>
      <c r="T231" s="311">
        <f>IF(T$27=0,0,T$27/NFM_fec!T$27)</f>
        <v>0</v>
      </c>
      <c r="U231" s="311">
        <f>IF(U$27=0,0,U$27/NFM_fec!U$27)</f>
        <v>0</v>
      </c>
      <c r="V231" s="311">
        <f>IF(V$27=0,0,V$27/NFM_fec!V$27)</f>
        <v>0</v>
      </c>
      <c r="W231" s="311">
        <f>IF(W$27=0,0,W$27/NFM_fec!W$27)</f>
        <v>0</v>
      </c>
      <c r="DA231" s="82"/>
    </row>
    <row r="232" spans="1:105" ht="12" customHeight="1" x14ac:dyDescent="0.3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DA232" s="120"/>
    </row>
    <row r="233" spans="1:105" ht="12" customHeight="1" x14ac:dyDescent="0.3">
      <c r="A233" s="35" t="s">
        <v>44</v>
      </c>
      <c r="B233" s="306">
        <f>IF(B$34=0,0,B$34/NFM_fec!B$34)</f>
        <v>0</v>
      </c>
      <c r="C233" s="306">
        <f>IF(C$34=0,0,C$34/NFM_fec!C$34)</f>
        <v>0</v>
      </c>
      <c r="D233" s="306">
        <f>IF(D$34=0,0,D$34/NFM_fec!D$34)</f>
        <v>0</v>
      </c>
      <c r="E233" s="306">
        <f>IF(E$34=0,0,E$34/NFM_fec!E$34)</f>
        <v>0</v>
      </c>
      <c r="F233" s="306">
        <f>IF(F$34=0,0,F$34/NFM_fec!F$34)</f>
        <v>0</v>
      </c>
      <c r="G233" s="306">
        <f>IF(G$34=0,0,G$34/NFM_fec!G$34)</f>
        <v>0</v>
      </c>
      <c r="H233" s="306">
        <f>IF(H$34=0,0,H$34/NFM_fec!H$34)</f>
        <v>0</v>
      </c>
      <c r="I233" s="306">
        <f>IF(I$34=0,0,I$34/NFM_fec!I$34)</f>
        <v>0</v>
      </c>
      <c r="J233" s="306">
        <f>IF(J$34=0,0,J$34/NFM_fec!J$34)</f>
        <v>0</v>
      </c>
      <c r="K233" s="306">
        <f>IF(K$34=0,0,K$34/NFM_fec!K$34)</f>
        <v>0</v>
      </c>
      <c r="L233" s="306">
        <f>IF(L$34=0,0,L$34/NFM_fec!L$34)</f>
        <v>0</v>
      </c>
      <c r="M233" s="306">
        <f>IF(M$34=0,0,M$34/NFM_fec!M$34)</f>
        <v>0</v>
      </c>
      <c r="N233" s="306">
        <f>IF(N$34=0,0,N$34/NFM_fec!N$34)</f>
        <v>0</v>
      </c>
      <c r="O233" s="306">
        <f>IF(O$34=0,0,O$34/NFM_fec!O$34)</f>
        <v>0</v>
      </c>
      <c r="P233" s="306">
        <f>IF(P$34=0,0,P$34/NFM_fec!P$34)</f>
        <v>0</v>
      </c>
      <c r="Q233" s="306">
        <f>IF(Q$34=0,0,Q$34/NFM_fec!Q$34)</f>
        <v>0</v>
      </c>
      <c r="R233" s="306">
        <f>IF(R$34=0,0,R$34/NFM_fec!R$34)</f>
        <v>0</v>
      </c>
      <c r="S233" s="306">
        <f>IF(S$34=0,0,S$34/NFM_fec!S$34)</f>
        <v>0</v>
      </c>
      <c r="T233" s="306">
        <f>IF(T$34=0,0,T$34/NFM_fec!T$34)</f>
        <v>0</v>
      </c>
      <c r="U233" s="306">
        <f>IF(U$34=0,0,U$34/NFM_fec!U$34)</f>
        <v>0</v>
      </c>
      <c r="V233" s="306">
        <f>IF(V$34=0,0,V$34/NFM_fec!V$34)</f>
        <v>0</v>
      </c>
      <c r="W233" s="306">
        <f>IF(W$34=0,0,W$34/NFM_fec!W$34)</f>
        <v>0</v>
      </c>
      <c r="DA233" s="111"/>
    </row>
    <row r="234" spans="1:105" ht="12" customHeight="1" x14ac:dyDescent="0.3">
      <c r="A234" s="55" t="s">
        <v>92</v>
      </c>
      <c r="B234" s="307">
        <f>IF(B$35=0,0,B$35/NFM_fec!B$35)</f>
        <v>0</v>
      </c>
      <c r="C234" s="307">
        <f>IF(C$35=0,0,C$35/NFM_fec!C$35)</f>
        <v>0</v>
      </c>
      <c r="D234" s="307">
        <f>IF(D$35=0,0,D$35/NFM_fec!D$35)</f>
        <v>0</v>
      </c>
      <c r="E234" s="307">
        <f>IF(E$35=0,0,E$35/NFM_fec!E$35)</f>
        <v>0</v>
      </c>
      <c r="F234" s="307">
        <f>IF(F$35=0,0,F$35/NFM_fec!F$35)</f>
        <v>0</v>
      </c>
      <c r="G234" s="307">
        <f>IF(G$35=0,0,G$35/NFM_fec!G$35)</f>
        <v>0</v>
      </c>
      <c r="H234" s="307">
        <f>IF(H$35=0,0,H$35/NFM_fec!H$35)</f>
        <v>0</v>
      </c>
      <c r="I234" s="307">
        <f>IF(I$35=0,0,I$35/NFM_fec!I$35)</f>
        <v>0</v>
      </c>
      <c r="J234" s="307">
        <f>IF(J$35=0,0,J$35/NFM_fec!J$35)</f>
        <v>0</v>
      </c>
      <c r="K234" s="307">
        <f>IF(K$35=0,0,K$35/NFM_fec!K$35)</f>
        <v>0</v>
      </c>
      <c r="L234" s="307">
        <f>IF(L$35=0,0,L$35/NFM_fec!L$35)</f>
        <v>0</v>
      </c>
      <c r="M234" s="307">
        <f>IF(M$35=0,0,M$35/NFM_fec!M$35)</f>
        <v>0</v>
      </c>
      <c r="N234" s="307">
        <f>IF(N$35=0,0,N$35/NFM_fec!N$35)</f>
        <v>0</v>
      </c>
      <c r="O234" s="307">
        <f>IF(O$35=0,0,O$35/NFM_fec!O$35)</f>
        <v>0</v>
      </c>
      <c r="P234" s="307">
        <f>IF(P$35=0,0,P$35/NFM_fec!P$35)</f>
        <v>0</v>
      </c>
      <c r="Q234" s="307">
        <f>IF(Q$35=0,0,Q$35/NFM_fec!Q$35)</f>
        <v>0</v>
      </c>
      <c r="R234" s="307">
        <f>IF(R$35=0,0,R$35/NFM_fec!R$35)</f>
        <v>0</v>
      </c>
      <c r="S234" s="307">
        <f>IF(S$35=0,0,S$35/NFM_fec!S$35)</f>
        <v>0</v>
      </c>
      <c r="T234" s="307">
        <f>IF(T$35=0,0,T$35/NFM_fec!T$35)</f>
        <v>0</v>
      </c>
      <c r="U234" s="307">
        <f>IF(U$35=0,0,U$35/NFM_fec!U$35)</f>
        <v>0</v>
      </c>
      <c r="V234" s="307">
        <f>IF(V$35=0,0,V$35/NFM_fec!V$35)</f>
        <v>0</v>
      </c>
      <c r="W234" s="307">
        <f>IF(W$35=0,0,W$35/NFM_fec!W$35)</f>
        <v>0</v>
      </c>
      <c r="DA234" s="76"/>
    </row>
    <row r="235" spans="1:105" ht="12" customHeight="1" x14ac:dyDescent="0.3">
      <c r="A235" s="202" t="s">
        <v>93</v>
      </c>
      <c r="B235" s="308">
        <f>IF(B$36=0,0,B$36/NFM_fec!B$36)</f>
        <v>0</v>
      </c>
      <c r="C235" s="308">
        <f>IF(C$36=0,0,C$36/NFM_fec!C$36)</f>
        <v>0</v>
      </c>
      <c r="D235" s="308">
        <f>IF(D$36=0,0,D$36/NFM_fec!D$36)</f>
        <v>0</v>
      </c>
      <c r="E235" s="308">
        <f>IF(E$36=0,0,E$36/NFM_fec!E$36)</f>
        <v>0</v>
      </c>
      <c r="F235" s="308">
        <f>IF(F$36=0,0,F$36/NFM_fec!F$36)</f>
        <v>0</v>
      </c>
      <c r="G235" s="308">
        <f>IF(G$36=0,0,G$36/NFM_fec!G$36)</f>
        <v>0</v>
      </c>
      <c r="H235" s="308">
        <f>IF(H$36=0,0,H$36/NFM_fec!H$36)</f>
        <v>0</v>
      </c>
      <c r="I235" s="308">
        <f>IF(I$36=0,0,I$36/NFM_fec!I$36)</f>
        <v>0</v>
      </c>
      <c r="J235" s="308">
        <f>IF(J$36=0,0,J$36/NFM_fec!J$36)</f>
        <v>0</v>
      </c>
      <c r="K235" s="308">
        <f>IF(K$36=0,0,K$36/NFM_fec!K$36)</f>
        <v>0</v>
      </c>
      <c r="L235" s="308">
        <f>IF(L$36=0,0,L$36/NFM_fec!L$36)</f>
        <v>0</v>
      </c>
      <c r="M235" s="308">
        <f>IF(M$36=0,0,M$36/NFM_fec!M$36)</f>
        <v>0</v>
      </c>
      <c r="N235" s="308">
        <f>IF(N$36=0,0,N$36/NFM_fec!N$36)</f>
        <v>0</v>
      </c>
      <c r="O235" s="308">
        <f>IF(O$36=0,0,O$36/NFM_fec!O$36)</f>
        <v>0</v>
      </c>
      <c r="P235" s="308">
        <f>IF(P$36=0,0,P$36/NFM_fec!P$36)</f>
        <v>0</v>
      </c>
      <c r="Q235" s="308">
        <f>IF(Q$36=0,0,Q$36/NFM_fec!Q$36)</f>
        <v>0</v>
      </c>
      <c r="R235" s="308">
        <f>IF(R$36=0,0,R$36/NFM_fec!R$36)</f>
        <v>0</v>
      </c>
      <c r="S235" s="308">
        <f>IF(S$36=0,0,S$36/NFM_fec!S$36)</f>
        <v>0</v>
      </c>
      <c r="T235" s="308">
        <f>IF(T$36=0,0,T$36/NFM_fec!T$36)</f>
        <v>0</v>
      </c>
      <c r="U235" s="308">
        <f>IF(U$36=0,0,U$36/NFM_fec!U$36)</f>
        <v>0</v>
      </c>
      <c r="V235" s="308">
        <f>IF(V$36=0,0,V$36/NFM_fec!V$36)</f>
        <v>0</v>
      </c>
      <c r="W235" s="308">
        <f>IF(W$36=0,0,W$36/NFM_fec!W$36)</f>
        <v>0</v>
      </c>
      <c r="DA235" s="77"/>
    </row>
    <row r="236" spans="1:105" ht="12" customHeight="1" x14ac:dyDescent="0.3">
      <c r="A236" s="202" t="s">
        <v>94</v>
      </c>
      <c r="B236" s="308">
        <f>IF(B$37=0,0,B$37/NFM_fec!B$37)</f>
        <v>0</v>
      </c>
      <c r="C236" s="308">
        <f>IF(C$37=0,0,C$37/NFM_fec!C$37)</f>
        <v>0</v>
      </c>
      <c r="D236" s="308">
        <f>IF(D$37=0,0,D$37/NFM_fec!D$37)</f>
        <v>0</v>
      </c>
      <c r="E236" s="308">
        <f>IF(E$37=0,0,E$37/NFM_fec!E$37)</f>
        <v>0</v>
      </c>
      <c r="F236" s="308">
        <f>IF(F$37=0,0,F$37/NFM_fec!F$37)</f>
        <v>0</v>
      </c>
      <c r="G236" s="308">
        <f>IF(G$37=0,0,G$37/NFM_fec!G$37)</f>
        <v>0</v>
      </c>
      <c r="H236" s="308">
        <f>IF(H$37=0,0,H$37/NFM_fec!H$37)</f>
        <v>0</v>
      </c>
      <c r="I236" s="308">
        <f>IF(I$37=0,0,I$37/NFM_fec!I$37)</f>
        <v>0</v>
      </c>
      <c r="J236" s="308">
        <f>IF(J$37=0,0,J$37/NFM_fec!J$37)</f>
        <v>0</v>
      </c>
      <c r="K236" s="308">
        <f>IF(K$37=0,0,K$37/NFM_fec!K$37)</f>
        <v>0</v>
      </c>
      <c r="L236" s="308">
        <f>IF(L$37=0,0,L$37/NFM_fec!L$37)</f>
        <v>0</v>
      </c>
      <c r="M236" s="308">
        <f>IF(M$37=0,0,M$37/NFM_fec!M$37)</f>
        <v>0</v>
      </c>
      <c r="N236" s="308">
        <f>IF(N$37=0,0,N$37/NFM_fec!N$37)</f>
        <v>0</v>
      </c>
      <c r="O236" s="308">
        <f>IF(O$37=0,0,O$37/NFM_fec!O$37)</f>
        <v>0</v>
      </c>
      <c r="P236" s="308">
        <f>IF(P$37=0,0,P$37/NFM_fec!P$37)</f>
        <v>0</v>
      </c>
      <c r="Q236" s="308">
        <f>IF(Q$37=0,0,Q$37/NFM_fec!Q$37)</f>
        <v>0</v>
      </c>
      <c r="R236" s="308">
        <f>IF(R$37=0,0,R$37/NFM_fec!R$37)</f>
        <v>0</v>
      </c>
      <c r="S236" s="308">
        <f>IF(S$37=0,0,S$37/NFM_fec!S$37)</f>
        <v>0</v>
      </c>
      <c r="T236" s="308">
        <f>IF(T$37=0,0,T$37/NFM_fec!T$37)</f>
        <v>0</v>
      </c>
      <c r="U236" s="308">
        <f>IF(U$37=0,0,U$37/NFM_fec!U$37)</f>
        <v>0</v>
      </c>
      <c r="V236" s="308">
        <f>IF(V$37=0,0,V$37/NFM_fec!V$37)</f>
        <v>0</v>
      </c>
      <c r="W236" s="308">
        <f>IF(W$37=0,0,W$37/NFM_fec!W$37)</f>
        <v>0</v>
      </c>
      <c r="DA236" s="77"/>
    </row>
    <row r="237" spans="1:105" ht="12" customHeight="1" x14ac:dyDescent="0.3">
      <c r="A237" s="202" t="s">
        <v>95</v>
      </c>
      <c r="B237" s="308">
        <f>IF(B$38=0,0,B$38/NFM_fec!B$38)</f>
        <v>0</v>
      </c>
      <c r="C237" s="308">
        <f>IF(C$38=0,0,C$38/NFM_fec!C$38)</f>
        <v>0</v>
      </c>
      <c r="D237" s="308">
        <f>IF(D$38=0,0,D$38/NFM_fec!D$38)</f>
        <v>0</v>
      </c>
      <c r="E237" s="308">
        <f>IF(E$38=0,0,E$38/NFM_fec!E$38)</f>
        <v>0</v>
      </c>
      <c r="F237" s="308">
        <f>IF(F$38=0,0,F$38/NFM_fec!F$38)</f>
        <v>0</v>
      </c>
      <c r="G237" s="308">
        <f>IF(G$38=0,0,G$38/NFM_fec!G$38)</f>
        <v>0</v>
      </c>
      <c r="H237" s="308">
        <f>IF(H$38=0,0,H$38/NFM_fec!H$38)</f>
        <v>0</v>
      </c>
      <c r="I237" s="308">
        <f>IF(I$38=0,0,I$38/NFM_fec!I$38)</f>
        <v>0</v>
      </c>
      <c r="J237" s="308">
        <f>IF(J$38=0,0,J$38/NFM_fec!J$38)</f>
        <v>0</v>
      </c>
      <c r="K237" s="308">
        <f>IF(K$38=0,0,K$38/NFM_fec!K$38)</f>
        <v>0</v>
      </c>
      <c r="L237" s="308">
        <f>IF(L$38=0,0,L$38/NFM_fec!L$38)</f>
        <v>0</v>
      </c>
      <c r="M237" s="308">
        <f>IF(M$38=0,0,M$38/NFM_fec!M$38)</f>
        <v>0</v>
      </c>
      <c r="N237" s="308">
        <f>IF(N$38=0,0,N$38/NFM_fec!N$38)</f>
        <v>0</v>
      </c>
      <c r="O237" s="308">
        <f>IF(O$38=0,0,O$38/NFM_fec!O$38)</f>
        <v>0</v>
      </c>
      <c r="P237" s="308">
        <f>IF(P$38=0,0,P$38/NFM_fec!P$38)</f>
        <v>0</v>
      </c>
      <c r="Q237" s="308">
        <f>IF(Q$38=0,0,Q$38/NFM_fec!Q$38)</f>
        <v>0</v>
      </c>
      <c r="R237" s="308">
        <f>IF(R$38=0,0,R$38/NFM_fec!R$38)</f>
        <v>0</v>
      </c>
      <c r="S237" s="308">
        <f>IF(S$38=0,0,S$38/NFM_fec!S$38)</f>
        <v>0</v>
      </c>
      <c r="T237" s="308">
        <f>IF(T$38=0,0,T$38/NFM_fec!T$38)</f>
        <v>0</v>
      </c>
      <c r="U237" s="308">
        <f>IF(U$38=0,0,U$38/NFM_fec!U$38)</f>
        <v>0</v>
      </c>
      <c r="V237" s="308">
        <f>IF(V$38=0,0,V$38/NFM_fec!V$38)</f>
        <v>0</v>
      </c>
      <c r="W237" s="308">
        <f>IF(W$38=0,0,W$38/NFM_fec!W$38)</f>
        <v>0</v>
      </c>
      <c r="DA237" s="77"/>
    </row>
    <row r="238" spans="1:105" ht="12" customHeight="1" x14ac:dyDescent="0.3">
      <c r="A238" s="56" t="s">
        <v>96</v>
      </c>
      <c r="B238" s="309">
        <f>IF(B$39=0,0,B$39/NFM_fec!B$39)</f>
        <v>0</v>
      </c>
      <c r="C238" s="309">
        <f>IF(C$39=0,0,C$39/NFM_fec!C$39)</f>
        <v>0</v>
      </c>
      <c r="D238" s="309">
        <f>IF(D$39=0,0,D$39/NFM_fec!D$39)</f>
        <v>0</v>
      </c>
      <c r="E238" s="309">
        <f>IF(E$39=0,0,E$39/NFM_fec!E$39)</f>
        <v>0</v>
      </c>
      <c r="F238" s="309">
        <f>IF(F$39=0,0,F$39/NFM_fec!F$39)</f>
        <v>0</v>
      </c>
      <c r="G238" s="309">
        <f>IF(G$39=0,0,G$39/NFM_fec!G$39)</f>
        <v>0</v>
      </c>
      <c r="H238" s="309">
        <f>IF(H$39=0,0,H$39/NFM_fec!H$39)</f>
        <v>0</v>
      </c>
      <c r="I238" s="309">
        <f>IF(I$39=0,0,I$39/NFM_fec!I$39)</f>
        <v>0</v>
      </c>
      <c r="J238" s="309">
        <f>IF(J$39=0,0,J$39/NFM_fec!J$39)</f>
        <v>0</v>
      </c>
      <c r="K238" s="309">
        <f>IF(K$39=0,0,K$39/NFM_fec!K$39)</f>
        <v>0</v>
      </c>
      <c r="L238" s="309">
        <f>IF(L$39=0,0,L$39/NFM_fec!L$39)</f>
        <v>0</v>
      </c>
      <c r="M238" s="309">
        <f>IF(M$39=0,0,M$39/NFM_fec!M$39)</f>
        <v>0</v>
      </c>
      <c r="N238" s="309">
        <f>IF(N$39=0,0,N$39/NFM_fec!N$39)</f>
        <v>0</v>
      </c>
      <c r="O238" s="309">
        <f>IF(O$39=0,0,O$39/NFM_fec!O$39)</f>
        <v>0</v>
      </c>
      <c r="P238" s="309">
        <f>IF(P$39=0,0,P$39/NFM_fec!P$39)</f>
        <v>0</v>
      </c>
      <c r="Q238" s="309">
        <f>IF(Q$39=0,0,Q$39/NFM_fec!Q$39)</f>
        <v>0</v>
      </c>
      <c r="R238" s="309">
        <f>IF(R$39=0,0,R$39/NFM_fec!R$39)</f>
        <v>0</v>
      </c>
      <c r="S238" s="309">
        <f>IF(S$39=0,0,S$39/NFM_fec!S$39)</f>
        <v>0</v>
      </c>
      <c r="T238" s="309">
        <f>IF(T$39=0,0,T$39/NFM_fec!T$39)</f>
        <v>0</v>
      </c>
      <c r="U238" s="309">
        <f>IF(U$39=0,0,U$39/NFM_fec!U$39)</f>
        <v>0</v>
      </c>
      <c r="V238" s="309">
        <f>IF(V$39=0,0,V$39/NFM_fec!V$39)</f>
        <v>0</v>
      </c>
      <c r="W238" s="309">
        <f>IF(W$39=0,0,W$39/NFM_fec!W$39)</f>
        <v>0</v>
      </c>
      <c r="DA238" s="78"/>
    </row>
    <row r="239" spans="1:105" ht="12" customHeight="1" x14ac:dyDescent="0.3">
      <c r="A239" s="203" t="s">
        <v>517</v>
      </c>
      <c r="B239" s="310">
        <f>IF(B$45=0,0,B$45/NFM_fec!B$45)</f>
        <v>0</v>
      </c>
      <c r="C239" s="310">
        <f>IF(C$45=0,0,C$45/NFM_fec!C$45)</f>
        <v>0</v>
      </c>
      <c r="D239" s="310">
        <f>IF(D$45=0,0,D$45/NFM_fec!D$45)</f>
        <v>0</v>
      </c>
      <c r="E239" s="310">
        <f>IF(E$45=0,0,E$45/NFM_fec!E$45)</f>
        <v>0</v>
      </c>
      <c r="F239" s="310">
        <f>IF(F$45=0,0,F$45/NFM_fec!F$45)</f>
        <v>0</v>
      </c>
      <c r="G239" s="310">
        <f>IF(G$45=0,0,G$45/NFM_fec!G$45)</f>
        <v>0</v>
      </c>
      <c r="H239" s="310">
        <f>IF(H$45=0,0,H$45/NFM_fec!H$45)</f>
        <v>0</v>
      </c>
      <c r="I239" s="310">
        <f>IF(I$45=0,0,I$45/NFM_fec!I$45)</f>
        <v>0</v>
      </c>
      <c r="J239" s="310">
        <f>IF(J$45=0,0,J$45/NFM_fec!J$45)</f>
        <v>0</v>
      </c>
      <c r="K239" s="310">
        <f>IF(K$45=0,0,K$45/NFM_fec!K$45)</f>
        <v>0</v>
      </c>
      <c r="L239" s="310">
        <f>IF(L$45=0,0,L$45/NFM_fec!L$45)</f>
        <v>0</v>
      </c>
      <c r="M239" s="310">
        <f>IF(M$45=0,0,M$45/NFM_fec!M$45)</f>
        <v>0</v>
      </c>
      <c r="N239" s="310">
        <f>IF(N$45=0,0,N$45/NFM_fec!N$45)</f>
        <v>0</v>
      </c>
      <c r="O239" s="310">
        <f>IF(O$45=0,0,O$45/NFM_fec!O$45)</f>
        <v>0</v>
      </c>
      <c r="P239" s="310">
        <f>IF(P$45=0,0,P$45/NFM_fec!P$45)</f>
        <v>0</v>
      </c>
      <c r="Q239" s="310">
        <f>IF(Q$45=0,0,Q$45/NFM_fec!Q$45)</f>
        <v>0</v>
      </c>
      <c r="R239" s="310">
        <f>IF(R$45=0,0,R$45/NFM_fec!R$45)</f>
        <v>0</v>
      </c>
      <c r="S239" s="310">
        <f>IF(S$45=0,0,S$45/NFM_fec!S$45)</f>
        <v>0</v>
      </c>
      <c r="T239" s="310">
        <f>IF(T$45=0,0,T$45/NFM_fec!T$45)</f>
        <v>0</v>
      </c>
      <c r="U239" s="310">
        <f>IF(U$45=0,0,U$45/NFM_fec!U$45)</f>
        <v>0</v>
      </c>
      <c r="V239" s="310">
        <f>IF(V$45=0,0,V$45/NFM_fec!V$45)</f>
        <v>0</v>
      </c>
      <c r="W239" s="310">
        <f>IF(W$45=0,0,W$45/NFM_fec!W$45)</f>
        <v>0</v>
      </c>
      <c r="DA239" s="79"/>
    </row>
    <row r="240" spans="1:105" ht="12" customHeight="1" x14ac:dyDescent="0.3">
      <c r="A240" s="203" t="s">
        <v>519</v>
      </c>
      <c r="B240" s="310">
        <f>IF(B$46=0,0,B$46/NFM_fec!B$46)</f>
        <v>0</v>
      </c>
      <c r="C240" s="310">
        <f>IF(C$46=0,0,C$46/NFM_fec!C$46)</f>
        <v>0</v>
      </c>
      <c r="D240" s="310">
        <f>IF(D$46=0,0,D$46/NFM_fec!D$46)</f>
        <v>0</v>
      </c>
      <c r="E240" s="310">
        <f>IF(E$46=0,0,E$46/NFM_fec!E$46)</f>
        <v>0</v>
      </c>
      <c r="F240" s="310">
        <f>IF(F$46=0,0,F$46/NFM_fec!F$46)</f>
        <v>0</v>
      </c>
      <c r="G240" s="310">
        <f>IF(G$46=0,0,G$46/NFM_fec!G$46)</f>
        <v>0</v>
      </c>
      <c r="H240" s="310">
        <f>IF(H$46=0,0,H$46/NFM_fec!H$46)</f>
        <v>0</v>
      </c>
      <c r="I240" s="310">
        <f>IF(I$46=0,0,I$46/NFM_fec!I$46)</f>
        <v>0</v>
      </c>
      <c r="J240" s="310">
        <f>IF(J$46=0,0,J$46/NFM_fec!J$46)</f>
        <v>0</v>
      </c>
      <c r="K240" s="310">
        <f>IF(K$46=0,0,K$46/NFM_fec!K$46)</f>
        <v>0</v>
      </c>
      <c r="L240" s="310">
        <f>IF(L$46=0,0,L$46/NFM_fec!L$46)</f>
        <v>0</v>
      </c>
      <c r="M240" s="310">
        <f>IF(M$46=0,0,M$46/NFM_fec!M$46)</f>
        <v>0</v>
      </c>
      <c r="N240" s="310">
        <f>IF(N$46=0,0,N$46/NFM_fec!N$46)</f>
        <v>0</v>
      </c>
      <c r="O240" s="310">
        <f>IF(O$46=0,0,O$46/NFM_fec!O$46)</f>
        <v>0</v>
      </c>
      <c r="P240" s="310">
        <f>IF(P$46=0,0,P$46/NFM_fec!P$46)</f>
        <v>0</v>
      </c>
      <c r="Q240" s="310">
        <f>IF(Q$46=0,0,Q$46/NFM_fec!Q$46)</f>
        <v>0</v>
      </c>
      <c r="R240" s="310">
        <f>IF(R$46=0,0,R$46/NFM_fec!R$46)</f>
        <v>0</v>
      </c>
      <c r="S240" s="310">
        <f>IF(S$46=0,0,S$46/NFM_fec!S$46)</f>
        <v>0</v>
      </c>
      <c r="T240" s="310">
        <f>IF(T$46=0,0,T$46/NFM_fec!T$46)</f>
        <v>0</v>
      </c>
      <c r="U240" s="310">
        <f>IF(U$46=0,0,U$46/NFM_fec!U$46)</f>
        <v>0</v>
      </c>
      <c r="V240" s="310">
        <f>IF(V$46=0,0,V$46/NFM_fec!V$46)</f>
        <v>0</v>
      </c>
      <c r="W240" s="310">
        <f>IF(W$46=0,0,W$46/NFM_fec!W$46)</f>
        <v>0</v>
      </c>
      <c r="DA240" s="79"/>
    </row>
    <row r="241" spans="1:105" ht="12" customHeight="1" x14ac:dyDescent="0.3">
      <c r="A241" s="41" t="s">
        <v>529</v>
      </c>
      <c r="B241" s="311">
        <f>IF(B$53=0,0,B$53/NFM_fec!B$53)</f>
        <v>0</v>
      </c>
      <c r="C241" s="311">
        <f>IF(C$53=0,0,C$53/NFM_fec!C$53)</f>
        <v>0</v>
      </c>
      <c r="D241" s="311">
        <f>IF(D$53=0,0,D$53/NFM_fec!D$53)</f>
        <v>0</v>
      </c>
      <c r="E241" s="311">
        <f>IF(E$53=0,0,E$53/NFM_fec!E$53)</f>
        <v>0</v>
      </c>
      <c r="F241" s="311">
        <f>IF(F$53=0,0,F$53/NFM_fec!F$53)</f>
        <v>0</v>
      </c>
      <c r="G241" s="311">
        <f>IF(G$53=0,0,G$53/NFM_fec!G$53)</f>
        <v>0</v>
      </c>
      <c r="H241" s="311">
        <f>IF(H$53=0,0,H$53/NFM_fec!H$53)</f>
        <v>0</v>
      </c>
      <c r="I241" s="311">
        <f>IF(I$53=0,0,I$53/NFM_fec!I$53)</f>
        <v>0</v>
      </c>
      <c r="J241" s="311">
        <f>IF(J$53=0,0,J$53/NFM_fec!J$53)</f>
        <v>0</v>
      </c>
      <c r="K241" s="311">
        <f>IF(K$53=0,0,K$53/NFM_fec!K$53)</f>
        <v>0</v>
      </c>
      <c r="L241" s="311">
        <f>IF(L$53=0,0,L$53/NFM_fec!L$53)</f>
        <v>0</v>
      </c>
      <c r="M241" s="311">
        <f>IF(M$53=0,0,M$53/NFM_fec!M$53)</f>
        <v>0</v>
      </c>
      <c r="N241" s="311">
        <f>IF(N$53=0,0,N$53/NFM_fec!N$53)</f>
        <v>0</v>
      </c>
      <c r="O241" s="311">
        <f>IF(O$53=0,0,O$53/NFM_fec!O$53)</f>
        <v>0</v>
      </c>
      <c r="P241" s="311">
        <f>IF(P$53=0,0,P$53/NFM_fec!P$53)</f>
        <v>0</v>
      </c>
      <c r="Q241" s="311">
        <f>IF(Q$53=0,0,Q$53/NFM_fec!Q$53)</f>
        <v>0</v>
      </c>
      <c r="R241" s="311">
        <f>IF(R$53=0,0,R$53/NFM_fec!R$53)</f>
        <v>0</v>
      </c>
      <c r="S241" s="311">
        <f>IF(S$53=0,0,S$53/NFM_fec!S$53)</f>
        <v>0</v>
      </c>
      <c r="T241" s="311">
        <f>IF(T$53=0,0,T$53/NFM_fec!T$53)</f>
        <v>0</v>
      </c>
      <c r="U241" s="311">
        <f>IF(U$53=0,0,U$53/NFM_fec!U$53)</f>
        <v>0</v>
      </c>
      <c r="V241" s="311">
        <f>IF(V$53=0,0,V$53/NFM_fec!V$53)</f>
        <v>0</v>
      </c>
      <c r="W241" s="311">
        <f>IF(W$53=0,0,W$53/NFM_fec!W$53)</f>
        <v>0</v>
      </c>
      <c r="DA241" s="82"/>
    </row>
    <row r="242" spans="1:105" ht="12" customHeight="1" x14ac:dyDescent="0.3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DA242" s="120"/>
    </row>
    <row r="243" spans="1:105" ht="12" customHeight="1" x14ac:dyDescent="0.3">
      <c r="A243" s="35" t="s">
        <v>81</v>
      </c>
      <c r="B243" s="306">
        <f>IF(B$72=0,0,B$72/NFM_fec!B$72)</f>
        <v>0</v>
      </c>
      <c r="C243" s="306">
        <f>IF(C$72=0,0,C$72/NFM_fec!C$72)</f>
        <v>0</v>
      </c>
      <c r="D243" s="306">
        <f>IF(D$72=0,0,D$72/NFM_fec!D$72)</f>
        <v>0</v>
      </c>
      <c r="E243" s="306">
        <f>IF(E$72=0,0,E$72/NFM_fec!E$72)</f>
        <v>0</v>
      </c>
      <c r="F243" s="306">
        <f>IF(F$72=0,0,F$72/NFM_fec!F$72)</f>
        <v>0</v>
      </c>
      <c r="G243" s="306">
        <f>IF(G$72=0,0,G$72/NFM_fec!G$72)</f>
        <v>0</v>
      </c>
      <c r="H243" s="306">
        <f>IF(H$72=0,0,H$72/NFM_fec!H$72)</f>
        <v>0</v>
      </c>
      <c r="I243" s="306">
        <f>IF(I$72=0,0,I$72/NFM_fec!I$72)</f>
        <v>0</v>
      </c>
      <c r="J243" s="306">
        <f>IF(J$72=0,0,J$72/NFM_fec!J$72)</f>
        <v>0</v>
      </c>
      <c r="K243" s="306">
        <f>IF(K$72=0,0,K$72/NFM_fec!K$72)</f>
        <v>0</v>
      </c>
      <c r="L243" s="306">
        <f>IF(L$72=0,0,L$72/NFM_fec!L$72)</f>
        <v>0</v>
      </c>
      <c r="M243" s="306">
        <f>IF(M$72=0,0,M$72/NFM_fec!M$72)</f>
        <v>0</v>
      </c>
      <c r="N243" s="306">
        <f>IF(N$72=0,0,N$72/NFM_fec!N$72)</f>
        <v>0</v>
      </c>
      <c r="O243" s="306">
        <f>IF(O$72=0,0,O$72/NFM_fec!O$72)</f>
        <v>0</v>
      </c>
      <c r="P243" s="306">
        <f>IF(P$72=0,0,P$72/NFM_fec!P$72)</f>
        <v>0</v>
      </c>
      <c r="Q243" s="306">
        <f>IF(Q$72=0,0,Q$72/NFM_fec!Q$72)</f>
        <v>0</v>
      </c>
      <c r="R243" s="306">
        <f>IF(R$72=0,0,R$72/NFM_fec!R$72)</f>
        <v>0</v>
      </c>
      <c r="S243" s="306">
        <f>IF(S$72=0,0,S$72/NFM_fec!S$72)</f>
        <v>0</v>
      </c>
      <c r="T243" s="306">
        <f>IF(T$72=0,0,T$72/NFM_fec!T$72)</f>
        <v>0</v>
      </c>
      <c r="U243" s="306">
        <f>IF(U$72=0,0,U$72/NFM_fec!U$72)</f>
        <v>0</v>
      </c>
      <c r="V243" s="306">
        <f>IF(V$72=0,0,V$72/NFM_fec!V$72)</f>
        <v>0</v>
      </c>
      <c r="W243" s="306">
        <f>IF(W$72=0,0,W$72/NFM_fec!W$72)</f>
        <v>0</v>
      </c>
      <c r="DA243" s="111"/>
    </row>
    <row r="244" spans="1:105" ht="12" customHeight="1" x14ac:dyDescent="0.3">
      <c r="A244" s="55" t="s">
        <v>92</v>
      </c>
      <c r="B244" s="307">
        <f>IF(B$73=0,0,B$73/NFM_fec!B$73)</f>
        <v>0</v>
      </c>
      <c r="C244" s="307">
        <f>IF(C$73=0,0,C$73/NFM_fec!C$73)</f>
        <v>0</v>
      </c>
      <c r="D244" s="307">
        <f>IF(D$73=0,0,D$73/NFM_fec!D$73)</f>
        <v>0</v>
      </c>
      <c r="E244" s="307">
        <f>IF(E$73=0,0,E$73/NFM_fec!E$73)</f>
        <v>0</v>
      </c>
      <c r="F244" s="307">
        <f>IF(F$73=0,0,F$73/NFM_fec!F$73)</f>
        <v>0</v>
      </c>
      <c r="G244" s="307">
        <f>IF(G$73=0,0,G$73/NFM_fec!G$73)</f>
        <v>0</v>
      </c>
      <c r="H244" s="307">
        <f>IF(H$73=0,0,H$73/NFM_fec!H$73)</f>
        <v>0</v>
      </c>
      <c r="I244" s="307">
        <f>IF(I$73=0,0,I$73/NFM_fec!I$73)</f>
        <v>0</v>
      </c>
      <c r="J244" s="307">
        <f>IF(J$73=0,0,J$73/NFM_fec!J$73)</f>
        <v>0</v>
      </c>
      <c r="K244" s="307">
        <f>IF(K$73=0,0,K$73/NFM_fec!K$73)</f>
        <v>0</v>
      </c>
      <c r="L244" s="307">
        <f>IF(L$73=0,0,L$73/NFM_fec!L$73)</f>
        <v>0</v>
      </c>
      <c r="M244" s="307">
        <f>IF(M$73=0,0,M$73/NFM_fec!M$73)</f>
        <v>0</v>
      </c>
      <c r="N244" s="307">
        <f>IF(N$73=0,0,N$73/NFM_fec!N$73)</f>
        <v>0</v>
      </c>
      <c r="O244" s="307">
        <f>IF(O$73=0,0,O$73/NFM_fec!O$73)</f>
        <v>0</v>
      </c>
      <c r="P244" s="307">
        <f>IF(P$73=0,0,P$73/NFM_fec!P$73)</f>
        <v>0</v>
      </c>
      <c r="Q244" s="307">
        <f>IF(Q$73=0,0,Q$73/NFM_fec!Q$73)</f>
        <v>0</v>
      </c>
      <c r="R244" s="307">
        <f>IF(R$73=0,0,R$73/NFM_fec!R$73)</f>
        <v>0</v>
      </c>
      <c r="S244" s="307">
        <f>IF(S$73=0,0,S$73/NFM_fec!S$73)</f>
        <v>0</v>
      </c>
      <c r="T244" s="307">
        <f>IF(T$73=0,0,T$73/NFM_fec!T$73)</f>
        <v>0</v>
      </c>
      <c r="U244" s="307">
        <f>IF(U$73=0,0,U$73/NFM_fec!U$73)</f>
        <v>0</v>
      </c>
      <c r="V244" s="307">
        <f>IF(V$73=0,0,V$73/NFM_fec!V$73)</f>
        <v>0</v>
      </c>
      <c r="W244" s="307">
        <f>IF(W$73=0,0,W$73/NFM_fec!W$73)</f>
        <v>0</v>
      </c>
      <c r="DA244" s="76"/>
    </row>
    <row r="245" spans="1:105" ht="12" customHeight="1" x14ac:dyDescent="0.3">
      <c r="A245" s="202" t="s">
        <v>93</v>
      </c>
      <c r="B245" s="308">
        <f>IF(B$74=0,0,B$74/NFM_fec!B$74)</f>
        <v>0</v>
      </c>
      <c r="C245" s="308">
        <f>IF(C$74=0,0,C$74/NFM_fec!C$74)</f>
        <v>0</v>
      </c>
      <c r="D245" s="308">
        <f>IF(D$74=0,0,D$74/NFM_fec!D$74)</f>
        <v>0</v>
      </c>
      <c r="E245" s="308">
        <f>IF(E$74=0,0,E$74/NFM_fec!E$74)</f>
        <v>0</v>
      </c>
      <c r="F245" s="308">
        <f>IF(F$74=0,0,F$74/NFM_fec!F$74)</f>
        <v>0</v>
      </c>
      <c r="G245" s="308">
        <f>IF(G$74=0,0,G$74/NFM_fec!G$74)</f>
        <v>0</v>
      </c>
      <c r="H245" s="308">
        <f>IF(H$74=0,0,H$74/NFM_fec!H$74)</f>
        <v>0</v>
      </c>
      <c r="I245" s="308">
        <f>IF(I$74=0,0,I$74/NFM_fec!I$74)</f>
        <v>0</v>
      </c>
      <c r="J245" s="308">
        <f>IF(J$74=0,0,J$74/NFM_fec!J$74)</f>
        <v>0</v>
      </c>
      <c r="K245" s="308">
        <f>IF(K$74=0,0,K$74/NFM_fec!K$74)</f>
        <v>0</v>
      </c>
      <c r="L245" s="308">
        <f>IF(L$74=0,0,L$74/NFM_fec!L$74)</f>
        <v>0</v>
      </c>
      <c r="M245" s="308">
        <f>IF(M$74=0,0,M$74/NFM_fec!M$74)</f>
        <v>0</v>
      </c>
      <c r="N245" s="308">
        <f>IF(N$74=0,0,N$74/NFM_fec!N$74)</f>
        <v>0</v>
      </c>
      <c r="O245" s="308">
        <f>IF(O$74=0,0,O$74/NFM_fec!O$74)</f>
        <v>0</v>
      </c>
      <c r="P245" s="308">
        <f>IF(P$74=0,0,P$74/NFM_fec!P$74)</f>
        <v>0</v>
      </c>
      <c r="Q245" s="308">
        <f>IF(Q$74=0,0,Q$74/NFM_fec!Q$74)</f>
        <v>0</v>
      </c>
      <c r="R245" s="308">
        <f>IF(R$74=0,0,R$74/NFM_fec!R$74)</f>
        <v>0</v>
      </c>
      <c r="S245" s="308">
        <f>IF(S$74=0,0,S$74/NFM_fec!S$74)</f>
        <v>0</v>
      </c>
      <c r="T245" s="308">
        <f>IF(T$74=0,0,T$74/NFM_fec!T$74)</f>
        <v>0</v>
      </c>
      <c r="U245" s="308">
        <f>IF(U$74=0,0,U$74/NFM_fec!U$74)</f>
        <v>0</v>
      </c>
      <c r="V245" s="308">
        <f>IF(V$74=0,0,V$74/NFM_fec!V$74)</f>
        <v>0</v>
      </c>
      <c r="W245" s="308">
        <f>IF(W$74=0,0,W$74/NFM_fec!W$74)</f>
        <v>0</v>
      </c>
      <c r="DA245" s="77"/>
    </row>
    <row r="246" spans="1:105" ht="12" customHeight="1" x14ac:dyDescent="0.3">
      <c r="A246" s="202" t="s">
        <v>94</v>
      </c>
      <c r="B246" s="308">
        <f>IF(B$75=0,0,B$75/NFM_fec!B$75)</f>
        <v>0</v>
      </c>
      <c r="C246" s="308">
        <f>IF(C$75=0,0,C$75/NFM_fec!C$75)</f>
        <v>0</v>
      </c>
      <c r="D246" s="308">
        <f>IF(D$75=0,0,D$75/NFM_fec!D$75)</f>
        <v>0</v>
      </c>
      <c r="E246" s="308">
        <f>IF(E$75=0,0,E$75/NFM_fec!E$75)</f>
        <v>0</v>
      </c>
      <c r="F246" s="308">
        <f>IF(F$75=0,0,F$75/NFM_fec!F$75)</f>
        <v>0</v>
      </c>
      <c r="G246" s="308">
        <f>IF(G$75=0,0,G$75/NFM_fec!G$75)</f>
        <v>0</v>
      </c>
      <c r="H246" s="308">
        <f>IF(H$75=0,0,H$75/NFM_fec!H$75)</f>
        <v>0</v>
      </c>
      <c r="I246" s="308">
        <f>IF(I$75=0,0,I$75/NFM_fec!I$75)</f>
        <v>0</v>
      </c>
      <c r="J246" s="308">
        <f>IF(J$75=0,0,J$75/NFM_fec!J$75)</f>
        <v>0</v>
      </c>
      <c r="K246" s="308">
        <f>IF(K$75=0,0,K$75/NFM_fec!K$75)</f>
        <v>0</v>
      </c>
      <c r="L246" s="308">
        <f>IF(L$75=0,0,L$75/NFM_fec!L$75)</f>
        <v>0</v>
      </c>
      <c r="M246" s="308">
        <f>IF(M$75=0,0,M$75/NFM_fec!M$75)</f>
        <v>0</v>
      </c>
      <c r="N246" s="308">
        <f>IF(N$75=0,0,N$75/NFM_fec!N$75)</f>
        <v>0</v>
      </c>
      <c r="O246" s="308">
        <f>IF(O$75=0,0,O$75/NFM_fec!O$75)</f>
        <v>0</v>
      </c>
      <c r="P246" s="308">
        <f>IF(P$75=0,0,P$75/NFM_fec!P$75)</f>
        <v>0</v>
      </c>
      <c r="Q246" s="308">
        <f>IF(Q$75=0,0,Q$75/NFM_fec!Q$75)</f>
        <v>0</v>
      </c>
      <c r="R246" s="308">
        <f>IF(R$75=0,0,R$75/NFM_fec!R$75)</f>
        <v>0</v>
      </c>
      <c r="S246" s="308">
        <f>IF(S$75=0,0,S$75/NFM_fec!S$75)</f>
        <v>0</v>
      </c>
      <c r="T246" s="308">
        <f>IF(T$75=0,0,T$75/NFM_fec!T$75)</f>
        <v>0</v>
      </c>
      <c r="U246" s="308">
        <f>IF(U$75=0,0,U$75/NFM_fec!U$75)</f>
        <v>0</v>
      </c>
      <c r="V246" s="308">
        <f>IF(V$75=0,0,V$75/NFM_fec!V$75)</f>
        <v>0</v>
      </c>
      <c r="W246" s="308">
        <f>IF(W$75=0,0,W$75/NFM_fec!W$75)</f>
        <v>0</v>
      </c>
      <c r="DA246" s="77"/>
    </row>
    <row r="247" spans="1:105" ht="12" customHeight="1" x14ac:dyDescent="0.3">
      <c r="A247" s="202" t="s">
        <v>95</v>
      </c>
      <c r="B247" s="308">
        <f>IF(B$76=0,0,B$76/NFM_fec!B$76)</f>
        <v>0</v>
      </c>
      <c r="C247" s="308">
        <f>IF(C$76=0,0,C$76/NFM_fec!C$76)</f>
        <v>0</v>
      </c>
      <c r="D247" s="308">
        <f>IF(D$76=0,0,D$76/NFM_fec!D$76)</f>
        <v>0</v>
      </c>
      <c r="E247" s="308">
        <f>IF(E$76=0,0,E$76/NFM_fec!E$76)</f>
        <v>0</v>
      </c>
      <c r="F247" s="308">
        <f>IF(F$76=0,0,F$76/NFM_fec!F$76)</f>
        <v>0</v>
      </c>
      <c r="G247" s="308">
        <f>IF(G$76=0,0,G$76/NFM_fec!G$76)</f>
        <v>0</v>
      </c>
      <c r="H247" s="308">
        <f>IF(H$76=0,0,H$76/NFM_fec!H$76)</f>
        <v>0</v>
      </c>
      <c r="I247" s="308">
        <f>IF(I$76=0,0,I$76/NFM_fec!I$76)</f>
        <v>0</v>
      </c>
      <c r="J247" s="308">
        <f>IF(J$76=0,0,J$76/NFM_fec!J$76)</f>
        <v>0</v>
      </c>
      <c r="K247" s="308">
        <f>IF(K$76=0,0,K$76/NFM_fec!K$76)</f>
        <v>0</v>
      </c>
      <c r="L247" s="308">
        <f>IF(L$76=0,0,L$76/NFM_fec!L$76)</f>
        <v>0</v>
      </c>
      <c r="M247" s="308">
        <f>IF(M$76=0,0,M$76/NFM_fec!M$76)</f>
        <v>0</v>
      </c>
      <c r="N247" s="308">
        <f>IF(N$76=0,0,N$76/NFM_fec!N$76)</f>
        <v>0</v>
      </c>
      <c r="O247" s="308">
        <f>IF(O$76=0,0,O$76/NFM_fec!O$76)</f>
        <v>0</v>
      </c>
      <c r="P247" s="308">
        <f>IF(P$76=0,0,P$76/NFM_fec!P$76)</f>
        <v>0</v>
      </c>
      <c r="Q247" s="308">
        <f>IF(Q$76=0,0,Q$76/NFM_fec!Q$76)</f>
        <v>0</v>
      </c>
      <c r="R247" s="308">
        <f>IF(R$76=0,0,R$76/NFM_fec!R$76)</f>
        <v>0</v>
      </c>
      <c r="S247" s="308">
        <f>IF(S$76=0,0,S$76/NFM_fec!S$76)</f>
        <v>0</v>
      </c>
      <c r="T247" s="308">
        <f>IF(T$76=0,0,T$76/NFM_fec!T$76)</f>
        <v>0</v>
      </c>
      <c r="U247" s="308">
        <f>IF(U$76=0,0,U$76/NFM_fec!U$76)</f>
        <v>0</v>
      </c>
      <c r="V247" s="308">
        <f>IF(V$76=0,0,V$76/NFM_fec!V$76)</f>
        <v>0</v>
      </c>
      <c r="W247" s="308">
        <f>IF(W$76=0,0,W$76/NFM_fec!W$76)</f>
        <v>0</v>
      </c>
      <c r="DA247" s="77"/>
    </row>
    <row r="248" spans="1:105" ht="12" customHeight="1" x14ac:dyDescent="0.3">
      <c r="A248" s="56" t="s">
        <v>96</v>
      </c>
      <c r="B248" s="309">
        <f>IF(B$77=0,0,B$77/NFM_fec!B$77)</f>
        <v>0</v>
      </c>
      <c r="C248" s="309">
        <f>IF(C$77=0,0,C$77/NFM_fec!C$77)</f>
        <v>0</v>
      </c>
      <c r="D248" s="309">
        <f>IF(D$77=0,0,D$77/NFM_fec!D$77)</f>
        <v>0</v>
      </c>
      <c r="E248" s="309">
        <f>IF(E$77=0,0,E$77/NFM_fec!E$77)</f>
        <v>0</v>
      </c>
      <c r="F248" s="309">
        <f>IF(F$77=0,0,F$77/NFM_fec!F$77)</f>
        <v>0</v>
      </c>
      <c r="G248" s="309">
        <f>IF(G$77=0,0,G$77/NFM_fec!G$77)</f>
        <v>0</v>
      </c>
      <c r="H248" s="309">
        <f>IF(H$77=0,0,H$77/NFM_fec!H$77)</f>
        <v>0</v>
      </c>
      <c r="I248" s="309">
        <f>IF(I$77=0,0,I$77/NFM_fec!I$77)</f>
        <v>0</v>
      </c>
      <c r="J248" s="309">
        <f>IF(J$77=0,0,J$77/NFM_fec!J$77)</f>
        <v>0</v>
      </c>
      <c r="K248" s="309">
        <f>IF(K$77=0,0,K$77/NFM_fec!K$77)</f>
        <v>0</v>
      </c>
      <c r="L248" s="309">
        <f>IF(L$77=0,0,L$77/NFM_fec!L$77)</f>
        <v>0</v>
      </c>
      <c r="M248" s="309">
        <f>IF(M$77=0,0,M$77/NFM_fec!M$77)</f>
        <v>0</v>
      </c>
      <c r="N248" s="309">
        <f>IF(N$77=0,0,N$77/NFM_fec!N$77)</f>
        <v>0</v>
      </c>
      <c r="O248" s="309">
        <f>IF(O$77=0,0,O$77/NFM_fec!O$77)</f>
        <v>0</v>
      </c>
      <c r="P248" s="309">
        <f>IF(P$77=0,0,P$77/NFM_fec!P$77)</f>
        <v>0</v>
      </c>
      <c r="Q248" s="309">
        <f>IF(Q$77=0,0,Q$77/NFM_fec!Q$77)</f>
        <v>0</v>
      </c>
      <c r="R248" s="309">
        <f>IF(R$77=0,0,R$77/NFM_fec!R$77)</f>
        <v>0</v>
      </c>
      <c r="S248" s="309">
        <f>IF(S$77=0,0,S$77/NFM_fec!S$77)</f>
        <v>0</v>
      </c>
      <c r="T248" s="309">
        <f>IF(T$77=0,0,T$77/NFM_fec!T$77)</f>
        <v>0</v>
      </c>
      <c r="U248" s="309">
        <f>IF(U$77=0,0,U$77/NFM_fec!U$77)</f>
        <v>0</v>
      </c>
      <c r="V248" s="309">
        <f>IF(V$77=0,0,V$77/NFM_fec!V$77)</f>
        <v>0</v>
      </c>
      <c r="W248" s="309">
        <f>IF(W$77=0,0,W$77/NFM_fec!W$77)</f>
        <v>0</v>
      </c>
      <c r="DA248" s="78"/>
    </row>
    <row r="249" spans="1:105" ht="12" customHeight="1" x14ac:dyDescent="0.3">
      <c r="A249" s="203" t="s">
        <v>560</v>
      </c>
      <c r="B249" s="310">
        <f>IF(B$83=0,0,B$83/NFM_fec!B$83)</f>
        <v>0</v>
      </c>
      <c r="C249" s="310">
        <f>IF(C$83=0,0,C$83/NFM_fec!C$83)</f>
        <v>0</v>
      </c>
      <c r="D249" s="310">
        <f>IF(D$83=0,0,D$83/NFM_fec!D$83)</f>
        <v>0</v>
      </c>
      <c r="E249" s="310">
        <f>IF(E$83=0,0,E$83/NFM_fec!E$83)</f>
        <v>0</v>
      </c>
      <c r="F249" s="310">
        <f>IF(F$83=0,0,F$83/NFM_fec!F$83)</f>
        <v>0</v>
      </c>
      <c r="G249" s="310">
        <f>IF(G$83=0,0,G$83/NFM_fec!G$83)</f>
        <v>0</v>
      </c>
      <c r="H249" s="310">
        <f>IF(H$83=0,0,H$83/NFM_fec!H$83)</f>
        <v>0</v>
      </c>
      <c r="I249" s="310">
        <f>IF(I$83=0,0,I$83/NFM_fec!I$83)</f>
        <v>0</v>
      </c>
      <c r="J249" s="310">
        <f>IF(J$83=0,0,J$83/NFM_fec!J$83)</f>
        <v>0</v>
      </c>
      <c r="K249" s="310">
        <f>IF(K$83=0,0,K$83/NFM_fec!K$83)</f>
        <v>0</v>
      </c>
      <c r="L249" s="310">
        <f>IF(L$83=0,0,L$83/NFM_fec!L$83)</f>
        <v>0</v>
      </c>
      <c r="M249" s="310">
        <f>IF(M$83=0,0,M$83/NFM_fec!M$83)</f>
        <v>0</v>
      </c>
      <c r="N249" s="310">
        <f>IF(N$83=0,0,N$83/NFM_fec!N$83)</f>
        <v>0</v>
      </c>
      <c r="O249" s="310">
        <f>IF(O$83=0,0,O$83/NFM_fec!O$83)</f>
        <v>0</v>
      </c>
      <c r="P249" s="310">
        <f>IF(P$83=0,0,P$83/NFM_fec!P$83)</f>
        <v>0</v>
      </c>
      <c r="Q249" s="310">
        <f>IF(Q$83=0,0,Q$83/NFM_fec!Q$83)</f>
        <v>0</v>
      </c>
      <c r="R249" s="310">
        <f>IF(R$83=0,0,R$83/NFM_fec!R$83)</f>
        <v>0</v>
      </c>
      <c r="S249" s="310">
        <f>IF(S$83=0,0,S$83/NFM_fec!S$83)</f>
        <v>0</v>
      </c>
      <c r="T249" s="310">
        <f>IF(T$83=0,0,T$83/NFM_fec!T$83)</f>
        <v>0</v>
      </c>
      <c r="U249" s="310">
        <f>IF(U$83=0,0,U$83/NFM_fec!U$83)</f>
        <v>0</v>
      </c>
      <c r="V249" s="310">
        <f>IF(V$83=0,0,V$83/NFM_fec!V$83)</f>
        <v>0</v>
      </c>
      <c r="W249" s="310">
        <f>IF(W$83=0,0,W$83/NFM_fec!W$83)</f>
        <v>0</v>
      </c>
      <c r="DA249" s="79"/>
    </row>
    <row r="250" spans="1:105" ht="12" customHeight="1" x14ac:dyDescent="0.3">
      <c r="A250" s="203" t="s">
        <v>519</v>
      </c>
      <c r="B250" s="310">
        <f>IF(B$90=0,0,B$90/NFM_fec!B$90)</f>
        <v>0</v>
      </c>
      <c r="C250" s="310">
        <f>IF(C$90=0,0,C$90/NFM_fec!C$90)</f>
        <v>0</v>
      </c>
      <c r="D250" s="310">
        <f>IF(D$90=0,0,D$90/NFM_fec!D$90)</f>
        <v>0</v>
      </c>
      <c r="E250" s="310">
        <f>IF(E$90=0,0,E$90/NFM_fec!E$90)</f>
        <v>0</v>
      </c>
      <c r="F250" s="310">
        <f>IF(F$90=0,0,F$90/NFM_fec!F$90)</f>
        <v>0</v>
      </c>
      <c r="G250" s="310">
        <f>IF(G$90=0,0,G$90/NFM_fec!G$90)</f>
        <v>0</v>
      </c>
      <c r="H250" s="310">
        <f>IF(H$90=0,0,H$90/NFM_fec!H$90)</f>
        <v>0</v>
      </c>
      <c r="I250" s="310">
        <f>IF(I$90=0,0,I$90/NFM_fec!I$90)</f>
        <v>0</v>
      </c>
      <c r="J250" s="310">
        <f>IF(J$90=0,0,J$90/NFM_fec!J$90)</f>
        <v>0</v>
      </c>
      <c r="K250" s="310">
        <f>IF(K$90=0,0,K$90/NFM_fec!K$90)</f>
        <v>0</v>
      </c>
      <c r="L250" s="310">
        <f>IF(L$90=0,0,L$90/NFM_fec!L$90)</f>
        <v>0</v>
      </c>
      <c r="M250" s="310">
        <f>IF(M$90=0,0,M$90/NFM_fec!M$90)</f>
        <v>0</v>
      </c>
      <c r="N250" s="310">
        <f>IF(N$90=0,0,N$90/NFM_fec!N$90)</f>
        <v>0</v>
      </c>
      <c r="O250" s="310">
        <f>IF(O$90=0,0,O$90/NFM_fec!O$90)</f>
        <v>0</v>
      </c>
      <c r="P250" s="310">
        <f>IF(P$90=0,0,P$90/NFM_fec!P$90)</f>
        <v>0</v>
      </c>
      <c r="Q250" s="310">
        <f>IF(Q$90=0,0,Q$90/NFM_fec!Q$90)</f>
        <v>0</v>
      </c>
      <c r="R250" s="310">
        <f>IF(R$90=0,0,R$90/NFM_fec!R$90)</f>
        <v>0</v>
      </c>
      <c r="S250" s="310">
        <f>IF(S$90=0,0,S$90/NFM_fec!S$90)</f>
        <v>0</v>
      </c>
      <c r="T250" s="310">
        <f>IF(T$90=0,0,T$90/NFM_fec!T$90)</f>
        <v>0</v>
      </c>
      <c r="U250" s="310">
        <f>IF(U$90=0,0,U$90/NFM_fec!U$90)</f>
        <v>0</v>
      </c>
      <c r="V250" s="310">
        <f>IF(V$90=0,0,V$90/NFM_fec!V$90)</f>
        <v>0</v>
      </c>
      <c r="W250" s="310">
        <f>IF(W$90=0,0,W$90/NFM_fec!W$90)</f>
        <v>0</v>
      </c>
      <c r="DA250" s="79"/>
    </row>
    <row r="251" spans="1:105" ht="12" customHeight="1" x14ac:dyDescent="0.3">
      <c r="A251" s="41" t="s">
        <v>529</v>
      </c>
      <c r="B251" s="311">
        <f>IF(B$97=0,0,B$97/NFM_fec!B$97)</f>
        <v>0</v>
      </c>
      <c r="C251" s="311">
        <f>IF(C$97=0,0,C$97/NFM_fec!C$97)</f>
        <v>0</v>
      </c>
      <c r="D251" s="311">
        <f>IF(D$97=0,0,D$97/NFM_fec!D$97)</f>
        <v>0</v>
      </c>
      <c r="E251" s="311">
        <f>IF(E$97=0,0,E$97/NFM_fec!E$97)</f>
        <v>0</v>
      </c>
      <c r="F251" s="311">
        <f>IF(F$97=0,0,F$97/NFM_fec!F$97)</f>
        <v>0</v>
      </c>
      <c r="G251" s="311">
        <f>IF(G$97=0,0,G$97/NFM_fec!G$97)</f>
        <v>0</v>
      </c>
      <c r="H251" s="311">
        <f>IF(H$97=0,0,H$97/NFM_fec!H$97)</f>
        <v>0</v>
      </c>
      <c r="I251" s="311">
        <f>IF(I$97=0,0,I$97/NFM_fec!I$97)</f>
        <v>0</v>
      </c>
      <c r="J251" s="311">
        <f>IF(J$97=0,0,J$97/NFM_fec!J$97)</f>
        <v>0</v>
      </c>
      <c r="K251" s="311">
        <f>IF(K$97=0,0,K$97/NFM_fec!K$97)</f>
        <v>0</v>
      </c>
      <c r="L251" s="311">
        <f>IF(L$97=0,0,L$97/NFM_fec!L$97)</f>
        <v>0</v>
      </c>
      <c r="M251" s="311">
        <f>IF(M$97=0,0,M$97/NFM_fec!M$97)</f>
        <v>0</v>
      </c>
      <c r="N251" s="311">
        <f>IF(N$97=0,0,N$97/NFM_fec!N$97)</f>
        <v>0</v>
      </c>
      <c r="O251" s="311">
        <f>IF(O$97=0,0,O$97/NFM_fec!O$97)</f>
        <v>0</v>
      </c>
      <c r="P251" s="311">
        <f>IF(P$97=0,0,P$97/NFM_fec!P$97)</f>
        <v>0</v>
      </c>
      <c r="Q251" s="311">
        <f>IF(Q$97=0,0,Q$97/NFM_fec!Q$97)</f>
        <v>0</v>
      </c>
      <c r="R251" s="311">
        <f>IF(R$97=0,0,R$97/NFM_fec!R$97)</f>
        <v>0</v>
      </c>
      <c r="S251" s="311">
        <f>IF(S$97=0,0,S$97/NFM_fec!S$97)</f>
        <v>0</v>
      </c>
      <c r="T251" s="311">
        <f>IF(T$97=0,0,T$97/NFM_fec!T$97)</f>
        <v>0</v>
      </c>
      <c r="U251" s="311">
        <f>IF(U$97=0,0,U$97/NFM_fec!U$97)</f>
        <v>0</v>
      </c>
      <c r="V251" s="311">
        <f>IF(V$97=0,0,V$97/NFM_fec!V$97)</f>
        <v>0</v>
      </c>
      <c r="W251" s="311">
        <f>IF(W$97=0,0,W$97/NFM_fec!W$97)</f>
        <v>0</v>
      </c>
      <c r="DA251" s="82"/>
    </row>
    <row r="252" spans="1:105" ht="12" customHeight="1" x14ac:dyDescent="0.3">
      <c r="A252" s="130"/>
      <c r="B252" s="201"/>
      <c r="C252" s="201"/>
      <c r="D252" s="201"/>
      <c r="E252" s="201"/>
      <c r="F252" s="201"/>
      <c r="G252" s="201"/>
      <c r="H252" s="201"/>
      <c r="I252" s="201"/>
      <c r="J252" s="201"/>
      <c r="K252" s="201"/>
      <c r="L252" s="201"/>
      <c r="M252" s="201"/>
      <c r="N252" s="201"/>
      <c r="O252" s="201"/>
      <c r="P252" s="201"/>
      <c r="Q252" s="201"/>
      <c r="R252" s="201"/>
      <c r="S252" s="201"/>
      <c r="T252" s="201"/>
      <c r="U252" s="201"/>
      <c r="V252" s="201"/>
      <c r="W252" s="201"/>
    </row>
    <row r="253" spans="1:105" ht="12" customHeight="1" x14ac:dyDescent="0.3">
      <c r="A253" s="35" t="s">
        <v>45</v>
      </c>
      <c r="B253" s="306">
        <f>IF(B$115=0,0,B$115/NFM_fec!B$115)</f>
        <v>0</v>
      </c>
      <c r="C253" s="306">
        <f>IF(C$115=0,0,C$115/NFM_fec!C$115)</f>
        <v>0</v>
      </c>
      <c r="D253" s="306">
        <f>IF(D$115=0,0,D$115/NFM_fec!D$115)</f>
        <v>0</v>
      </c>
      <c r="E253" s="306">
        <f>IF(E$115=0,0,E$115/NFM_fec!E$115)</f>
        <v>0</v>
      </c>
      <c r="F253" s="306">
        <f>IF(F$115=0,0,F$115/NFM_fec!F$115)</f>
        <v>0</v>
      </c>
      <c r="G253" s="306">
        <f>IF(G$115=0,0,G$115/NFM_fec!G$115)</f>
        <v>0</v>
      </c>
      <c r="H253" s="306">
        <f>IF(H$115=0,0,H$115/NFM_fec!H$115)</f>
        <v>0</v>
      </c>
      <c r="I253" s="306">
        <f>IF(I$115=0,0,I$115/NFM_fec!I$115)</f>
        <v>0</v>
      </c>
      <c r="J253" s="306">
        <f>IF(J$115=0,0,J$115/NFM_fec!J$115)</f>
        <v>0</v>
      </c>
      <c r="K253" s="306">
        <f>IF(K$115=0,0,K$115/NFM_fec!K$115)</f>
        <v>0</v>
      </c>
      <c r="L253" s="306">
        <f>IF(L$115=0,0,L$115/NFM_fec!L$115)</f>
        <v>0</v>
      </c>
      <c r="M253" s="306">
        <f>IF(M$115=0,0,M$115/NFM_fec!M$115)</f>
        <v>0</v>
      </c>
      <c r="N253" s="306">
        <f>IF(N$115=0,0,N$115/NFM_fec!N$115)</f>
        <v>0</v>
      </c>
      <c r="O253" s="306">
        <f>IF(O$115=0,0,O$115/NFM_fec!O$115)</f>
        <v>0</v>
      </c>
      <c r="P253" s="306">
        <f>IF(P$115=0,0,P$115/NFM_fec!P$115)</f>
        <v>0</v>
      </c>
      <c r="Q253" s="306">
        <f>IF(Q$115=0,0,Q$115/NFM_fec!Q$115)</f>
        <v>0</v>
      </c>
      <c r="R253" s="306">
        <f>IF(R$115=0,0,R$115/NFM_fec!R$115)</f>
        <v>0</v>
      </c>
      <c r="S253" s="306">
        <f>IF(S$115=0,0,S$115/NFM_fec!S$115)</f>
        <v>0</v>
      </c>
      <c r="T253" s="306">
        <f>IF(T$115=0,0,T$115/NFM_fec!T$115)</f>
        <v>0</v>
      </c>
      <c r="U253" s="306">
        <f>IF(U$115=0,0,U$115/NFM_fec!U$115)</f>
        <v>0</v>
      </c>
      <c r="V253" s="306">
        <f>IF(V$115=0,0,V$115/NFM_fec!V$115)</f>
        <v>0</v>
      </c>
      <c r="W253" s="306">
        <f>IF(W$115=0,0,W$115/NFM_fec!W$115)</f>
        <v>0</v>
      </c>
      <c r="DA253" s="111"/>
    </row>
    <row r="254" spans="1:105" ht="12" customHeight="1" x14ac:dyDescent="0.3">
      <c r="A254" s="55" t="s">
        <v>92</v>
      </c>
      <c r="B254" s="307">
        <f>IF(B$116=0,0,B$116/NFM_fec!B$116)</f>
        <v>0</v>
      </c>
      <c r="C254" s="307">
        <f>IF(C$116=0,0,C$116/NFM_fec!C$116)</f>
        <v>0</v>
      </c>
      <c r="D254" s="307">
        <f>IF(D$116=0,0,D$116/NFM_fec!D$116)</f>
        <v>0</v>
      </c>
      <c r="E254" s="307">
        <f>IF(E$116=0,0,E$116/NFM_fec!E$116)</f>
        <v>0</v>
      </c>
      <c r="F254" s="307">
        <f>IF(F$116=0,0,F$116/NFM_fec!F$116)</f>
        <v>0</v>
      </c>
      <c r="G254" s="307">
        <f>IF(G$116=0,0,G$116/NFM_fec!G$116)</f>
        <v>0</v>
      </c>
      <c r="H254" s="307">
        <f>IF(H$116=0,0,H$116/NFM_fec!H$116)</f>
        <v>0</v>
      </c>
      <c r="I254" s="307">
        <f>IF(I$116=0,0,I$116/NFM_fec!I$116)</f>
        <v>0</v>
      </c>
      <c r="J254" s="307">
        <f>IF(J$116=0,0,J$116/NFM_fec!J$116)</f>
        <v>0</v>
      </c>
      <c r="K254" s="307">
        <f>IF(K$116=0,0,K$116/NFM_fec!K$116)</f>
        <v>0</v>
      </c>
      <c r="L254" s="307">
        <f>IF(L$116=0,0,L$116/NFM_fec!L$116)</f>
        <v>0</v>
      </c>
      <c r="M254" s="307">
        <f>IF(M$116=0,0,M$116/NFM_fec!M$116)</f>
        <v>0</v>
      </c>
      <c r="N254" s="307">
        <f>IF(N$116=0,0,N$116/NFM_fec!N$116)</f>
        <v>0</v>
      </c>
      <c r="O254" s="307">
        <f>IF(O$116=0,0,O$116/NFM_fec!O$116)</f>
        <v>0</v>
      </c>
      <c r="P254" s="307">
        <f>IF(P$116=0,0,P$116/NFM_fec!P$116)</f>
        <v>0</v>
      </c>
      <c r="Q254" s="307">
        <f>IF(Q$116=0,0,Q$116/NFM_fec!Q$116)</f>
        <v>0</v>
      </c>
      <c r="R254" s="307">
        <f>IF(R$116=0,0,R$116/NFM_fec!R$116)</f>
        <v>0</v>
      </c>
      <c r="S254" s="307">
        <f>IF(S$116=0,0,S$116/NFM_fec!S$116)</f>
        <v>0</v>
      </c>
      <c r="T254" s="307">
        <f>IF(T$116=0,0,T$116/NFM_fec!T$116)</f>
        <v>0</v>
      </c>
      <c r="U254" s="307">
        <f>IF(U$116=0,0,U$116/NFM_fec!U$116)</f>
        <v>0</v>
      </c>
      <c r="V254" s="307">
        <f>IF(V$116=0,0,V$116/NFM_fec!V$116)</f>
        <v>0</v>
      </c>
      <c r="W254" s="307">
        <f>IF(W$116=0,0,W$116/NFM_fec!W$116)</f>
        <v>0</v>
      </c>
      <c r="DA254" s="76"/>
    </row>
    <row r="255" spans="1:105" ht="12" customHeight="1" x14ac:dyDescent="0.3">
      <c r="A255" s="202" t="s">
        <v>93</v>
      </c>
      <c r="B255" s="308">
        <f>IF(B$117=0,0,B$117/NFM_fec!B$117)</f>
        <v>0</v>
      </c>
      <c r="C255" s="308">
        <f>IF(C$117=0,0,C$117/NFM_fec!C$117)</f>
        <v>0</v>
      </c>
      <c r="D255" s="308">
        <f>IF(D$117=0,0,D$117/NFM_fec!D$117)</f>
        <v>0</v>
      </c>
      <c r="E255" s="308">
        <f>IF(E$117=0,0,E$117/NFM_fec!E$117)</f>
        <v>0</v>
      </c>
      <c r="F255" s="308">
        <f>IF(F$117=0,0,F$117/NFM_fec!F$117)</f>
        <v>0</v>
      </c>
      <c r="G255" s="308">
        <f>IF(G$117=0,0,G$117/NFM_fec!G$117)</f>
        <v>0</v>
      </c>
      <c r="H255" s="308">
        <f>IF(H$117=0,0,H$117/NFM_fec!H$117)</f>
        <v>0</v>
      </c>
      <c r="I255" s="308">
        <f>IF(I$117=0,0,I$117/NFM_fec!I$117)</f>
        <v>0</v>
      </c>
      <c r="J255" s="308">
        <f>IF(J$117=0,0,J$117/NFM_fec!J$117)</f>
        <v>0</v>
      </c>
      <c r="K255" s="308">
        <f>IF(K$117=0,0,K$117/NFM_fec!K$117)</f>
        <v>0</v>
      </c>
      <c r="L255" s="308">
        <f>IF(L$117=0,0,L$117/NFM_fec!L$117)</f>
        <v>0</v>
      </c>
      <c r="M255" s="308">
        <f>IF(M$117=0,0,M$117/NFM_fec!M$117)</f>
        <v>0</v>
      </c>
      <c r="N255" s="308">
        <f>IF(N$117=0,0,N$117/NFM_fec!N$117)</f>
        <v>0</v>
      </c>
      <c r="O255" s="308">
        <f>IF(O$117=0,0,O$117/NFM_fec!O$117)</f>
        <v>0</v>
      </c>
      <c r="P255" s="308">
        <f>IF(P$117=0,0,P$117/NFM_fec!P$117)</f>
        <v>0</v>
      </c>
      <c r="Q255" s="308">
        <f>IF(Q$117=0,0,Q$117/NFM_fec!Q$117)</f>
        <v>0</v>
      </c>
      <c r="R255" s="308">
        <f>IF(R$117=0,0,R$117/NFM_fec!R$117)</f>
        <v>0</v>
      </c>
      <c r="S255" s="308">
        <f>IF(S$117=0,0,S$117/NFM_fec!S$117)</f>
        <v>0</v>
      </c>
      <c r="T255" s="308">
        <f>IF(T$117=0,0,T$117/NFM_fec!T$117)</f>
        <v>0</v>
      </c>
      <c r="U255" s="308">
        <f>IF(U$117=0,0,U$117/NFM_fec!U$117)</f>
        <v>0</v>
      </c>
      <c r="V255" s="308">
        <f>IF(V$117=0,0,V$117/NFM_fec!V$117)</f>
        <v>0</v>
      </c>
      <c r="W255" s="308">
        <f>IF(W$117=0,0,W$117/NFM_fec!W$117)</f>
        <v>0</v>
      </c>
      <c r="DA255" s="77"/>
    </row>
    <row r="256" spans="1:105" ht="12" customHeight="1" x14ac:dyDescent="0.3">
      <c r="A256" s="202" t="s">
        <v>94</v>
      </c>
      <c r="B256" s="308">
        <f>IF(B$118=0,0,B$118/NFM_fec!B$118)</f>
        <v>0</v>
      </c>
      <c r="C256" s="308">
        <f>IF(C$118=0,0,C$118/NFM_fec!C$118)</f>
        <v>0</v>
      </c>
      <c r="D256" s="308">
        <f>IF(D$118=0,0,D$118/NFM_fec!D$118)</f>
        <v>0</v>
      </c>
      <c r="E256" s="308">
        <f>IF(E$118=0,0,E$118/NFM_fec!E$118)</f>
        <v>0</v>
      </c>
      <c r="F256" s="308">
        <f>IF(F$118=0,0,F$118/NFM_fec!F$118)</f>
        <v>0</v>
      </c>
      <c r="G256" s="308">
        <f>IF(G$118=0,0,G$118/NFM_fec!G$118)</f>
        <v>0</v>
      </c>
      <c r="H256" s="308">
        <f>IF(H$118=0,0,H$118/NFM_fec!H$118)</f>
        <v>0</v>
      </c>
      <c r="I256" s="308">
        <f>IF(I$118=0,0,I$118/NFM_fec!I$118)</f>
        <v>0</v>
      </c>
      <c r="J256" s="308">
        <f>IF(J$118=0,0,J$118/NFM_fec!J$118)</f>
        <v>0</v>
      </c>
      <c r="K256" s="308">
        <f>IF(K$118=0,0,K$118/NFM_fec!K$118)</f>
        <v>0</v>
      </c>
      <c r="L256" s="308">
        <f>IF(L$118=0,0,L$118/NFM_fec!L$118)</f>
        <v>0</v>
      </c>
      <c r="M256" s="308">
        <f>IF(M$118=0,0,M$118/NFM_fec!M$118)</f>
        <v>0</v>
      </c>
      <c r="N256" s="308">
        <f>IF(N$118=0,0,N$118/NFM_fec!N$118)</f>
        <v>0</v>
      </c>
      <c r="O256" s="308">
        <f>IF(O$118=0,0,O$118/NFM_fec!O$118)</f>
        <v>0</v>
      </c>
      <c r="P256" s="308">
        <f>IF(P$118=0,0,P$118/NFM_fec!P$118)</f>
        <v>0</v>
      </c>
      <c r="Q256" s="308">
        <f>IF(Q$118=0,0,Q$118/NFM_fec!Q$118)</f>
        <v>0</v>
      </c>
      <c r="R256" s="308">
        <f>IF(R$118=0,0,R$118/NFM_fec!R$118)</f>
        <v>0</v>
      </c>
      <c r="S256" s="308">
        <f>IF(S$118=0,0,S$118/NFM_fec!S$118)</f>
        <v>0</v>
      </c>
      <c r="T256" s="308">
        <f>IF(T$118=0,0,T$118/NFM_fec!T$118)</f>
        <v>0</v>
      </c>
      <c r="U256" s="308">
        <f>IF(U$118=0,0,U$118/NFM_fec!U$118)</f>
        <v>0</v>
      </c>
      <c r="V256" s="308">
        <f>IF(V$118=0,0,V$118/NFM_fec!V$118)</f>
        <v>0</v>
      </c>
      <c r="W256" s="308">
        <f>IF(W$118=0,0,W$118/NFM_fec!W$118)</f>
        <v>0</v>
      </c>
      <c r="DA256" s="77"/>
    </row>
    <row r="257" spans="1:105" ht="12" customHeight="1" x14ac:dyDescent="0.3">
      <c r="A257" s="202" t="s">
        <v>95</v>
      </c>
      <c r="B257" s="308">
        <f>IF(B$119=0,0,B$119/NFM_fec!B$119)</f>
        <v>0</v>
      </c>
      <c r="C257" s="308">
        <f>IF(C$119=0,0,C$119/NFM_fec!C$119)</f>
        <v>0</v>
      </c>
      <c r="D257" s="308">
        <f>IF(D$119=0,0,D$119/NFM_fec!D$119)</f>
        <v>0</v>
      </c>
      <c r="E257" s="308">
        <f>IF(E$119=0,0,E$119/NFM_fec!E$119)</f>
        <v>0</v>
      </c>
      <c r="F257" s="308">
        <f>IF(F$119=0,0,F$119/NFM_fec!F$119)</f>
        <v>0</v>
      </c>
      <c r="G257" s="308">
        <f>IF(G$119=0,0,G$119/NFM_fec!G$119)</f>
        <v>0</v>
      </c>
      <c r="H257" s="308">
        <f>IF(H$119=0,0,H$119/NFM_fec!H$119)</f>
        <v>0</v>
      </c>
      <c r="I257" s="308">
        <f>IF(I$119=0,0,I$119/NFM_fec!I$119)</f>
        <v>0</v>
      </c>
      <c r="J257" s="308">
        <f>IF(J$119=0,0,J$119/NFM_fec!J$119)</f>
        <v>0</v>
      </c>
      <c r="K257" s="308">
        <f>IF(K$119=0,0,K$119/NFM_fec!K$119)</f>
        <v>0</v>
      </c>
      <c r="L257" s="308">
        <f>IF(L$119=0,0,L$119/NFM_fec!L$119)</f>
        <v>0</v>
      </c>
      <c r="M257" s="308">
        <f>IF(M$119=0,0,M$119/NFM_fec!M$119)</f>
        <v>0</v>
      </c>
      <c r="N257" s="308">
        <f>IF(N$119=0,0,N$119/NFM_fec!N$119)</f>
        <v>0</v>
      </c>
      <c r="O257" s="308">
        <f>IF(O$119=0,0,O$119/NFM_fec!O$119)</f>
        <v>0</v>
      </c>
      <c r="P257" s="308">
        <f>IF(P$119=0,0,P$119/NFM_fec!P$119)</f>
        <v>0</v>
      </c>
      <c r="Q257" s="308">
        <f>IF(Q$119=0,0,Q$119/NFM_fec!Q$119)</f>
        <v>0</v>
      </c>
      <c r="R257" s="308">
        <f>IF(R$119=0,0,R$119/NFM_fec!R$119)</f>
        <v>0</v>
      </c>
      <c r="S257" s="308">
        <f>IF(S$119=0,0,S$119/NFM_fec!S$119)</f>
        <v>0</v>
      </c>
      <c r="T257" s="308">
        <f>IF(T$119=0,0,T$119/NFM_fec!T$119)</f>
        <v>0</v>
      </c>
      <c r="U257" s="308">
        <f>IF(U$119=0,0,U$119/NFM_fec!U$119)</f>
        <v>0</v>
      </c>
      <c r="V257" s="308">
        <f>IF(V$119=0,0,V$119/NFM_fec!V$119)</f>
        <v>0</v>
      </c>
      <c r="W257" s="308">
        <f>IF(W$119=0,0,W$119/NFM_fec!W$119)</f>
        <v>0</v>
      </c>
      <c r="DA257" s="77"/>
    </row>
    <row r="258" spans="1:105" ht="12" customHeight="1" x14ac:dyDescent="0.3">
      <c r="A258" s="56" t="s">
        <v>96</v>
      </c>
      <c r="B258" s="309">
        <f>IF(B$120=0,0,B$120/NFM_fec!B$120)</f>
        <v>0</v>
      </c>
      <c r="C258" s="309">
        <f>IF(C$120=0,0,C$120/NFM_fec!C$120)</f>
        <v>0</v>
      </c>
      <c r="D258" s="309">
        <f>IF(D$120=0,0,D$120/NFM_fec!D$120)</f>
        <v>0</v>
      </c>
      <c r="E258" s="309">
        <f>IF(E$120=0,0,E$120/NFM_fec!E$120)</f>
        <v>0</v>
      </c>
      <c r="F258" s="309">
        <f>IF(F$120=0,0,F$120/NFM_fec!F$120)</f>
        <v>0</v>
      </c>
      <c r="G258" s="309">
        <f>IF(G$120=0,0,G$120/NFM_fec!G$120)</f>
        <v>0</v>
      </c>
      <c r="H258" s="309">
        <f>IF(H$120=0,0,H$120/NFM_fec!H$120)</f>
        <v>0</v>
      </c>
      <c r="I258" s="309">
        <f>IF(I$120=0,0,I$120/NFM_fec!I$120)</f>
        <v>0</v>
      </c>
      <c r="J258" s="309">
        <f>IF(J$120=0,0,J$120/NFM_fec!J$120)</f>
        <v>0</v>
      </c>
      <c r="K258" s="309">
        <f>IF(K$120=0,0,K$120/NFM_fec!K$120)</f>
        <v>0</v>
      </c>
      <c r="L258" s="309">
        <f>IF(L$120=0,0,L$120/NFM_fec!L$120)</f>
        <v>0</v>
      </c>
      <c r="M258" s="309">
        <f>IF(M$120=0,0,M$120/NFM_fec!M$120)</f>
        <v>0</v>
      </c>
      <c r="N258" s="309">
        <f>IF(N$120=0,0,N$120/NFM_fec!N$120)</f>
        <v>0</v>
      </c>
      <c r="O258" s="309">
        <f>IF(O$120=0,0,O$120/NFM_fec!O$120)</f>
        <v>0</v>
      </c>
      <c r="P258" s="309">
        <f>IF(P$120=0,0,P$120/NFM_fec!P$120)</f>
        <v>0</v>
      </c>
      <c r="Q258" s="309">
        <f>IF(Q$120=0,0,Q$120/NFM_fec!Q$120)</f>
        <v>0</v>
      </c>
      <c r="R258" s="309">
        <f>IF(R$120=0,0,R$120/NFM_fec!R$120)</f>
        <v>0</v>
      </c>
      <c r="S258" s="309">
        <f>IF(S$120=0,0,S$120/NFM_fec!S$120)</f>
        <v>0</v>
      </c>
      <c r="T258" s="309">
        <f>IF(T$120=0,0,T$120/NFM_fec!T$120)</f>
        <v>0</v>
      </c>
      <c r="U258" s="309">
        <f>IF(U$120=0,0,U$120/NFM_fec!U$120)</f>
        <v>0</v>
      </c>
      <c r="V258" s="309">
        <f>IF(V$120=0,0,V$120/NFM_fec!V$120)</f>
        <v>0</v>
      </c>
      <c r="W258" s="309">
        <f>IF(W$120=0,0,W$120/NFM_fec!W$120)</f>
        <v>0</v>
      </c>
      <c r="DA258" s="78"/>
    </row>
    <row r="259" spans="1:105" ht="12" customHeight="1" x14ac:dyDescent="0.3">
      <c r="A259" s="203" t="s">
        <v>604</v>
      </c>
      <c r="B259" s="310">
        <f>IF(B$126=0,0,B$126/NFM_fec!B$126)</f>
        <v>0</v>
      </c>
      <c r="C259" s="310">
        <f>IF(C$126=0,0,C$126/NFM_fec!C$126)</f>
        <v>0</v>
      </c>
      <c r="D259" s="310">
        <f>IF(D$126=0,0,D$126/NFM_fec!D$126)</f>
        <v>0</v>
      </c>
      <c r="E259" s="310">
        <f>IF(E$126=0,0,E$126/NFM_fec!E$126)</f>
        <v>0</v>
      </c>
      <c r="F259" s="310">
        <f>IF(F$126=0,0,F$126/NFM_fec!F$126)</f>
        <v>0</v>
      </c>
      <c r="G259" s="310">
        <f>IF(G$126=0,0,G$126/NFM_fec!G$126)</f>
        <v>0</v>
      </c>
      <c r="H259" s="310">
        <f>IF(H$126=0,0,H$126/NFM_fec!H$126)</f>
        <v>0</v>
      </c>
      <c r="I259" s="310">
        <f>IF(I$126=0,0,I$126/NFM_fec!I$126)</f>
        <v>0</v>
      </c>
      <c r="J259" s="310">
        <f>IF(J$126=0,0,J$126/NFM_fec!J$126)</f>
        <v>0</v>
      </c>
      <c r="K259" s="310">
        <f>IF(K$126=0,0,K$126/NFM_fec!K$126)</f>
        <v>0</v>
      </c>
      <c r="L259" s="310">
        <f>IF(L$126=0,0,L$126/NFM_fec!L$126)</f>
        <v>0</v>
      </c>
      <c r="M259" s="310">
        <f>IF(M$126=0,0,M$126/NFM_fec!M$126)</f>
        <v>0</v>
      </c>
      <c r="N259" s="310">
        <f>IF(N$126=0,0,N$126/NFM_fec!N$126)</f>
        <v>0</v>
      </c>
      <c r="O259" s="310">
        <f>IF(O$126=0,0,O$126/NFM_fec!O$126)</f>
        <v>0</v>
      </c>
      <c r="P259" s="310">
        <f>IF(P$126=0,0,P$126/NFM_fec!P$126)</f>
        <v>0</v>
      </c>
      <c r="Q259" s="310">
        <f>IF(Q$126=0,0,Q$126/NFM_fec!Q$126)</f>
        <v>0</v>
      </c>
      <c r="R259" s="310">
        <f>IF(R$126=0,0,R$126/NFM_fec!R$126)</f>
        <v>0</v>
      </c>
      <c r="S259" s="310">
        <f>IF(S$126=0,0,S$126/NFM_fec!S$126)</f>
        <v>0</v>
      </c>
      <c r="T259" s="310">
        <f>IF(T$126=0,0,T$126/NFM_fec!T$126)</f>
        <v>0</v>
      </c>
      <c r="U259" s="310">
        <f>IF(U$126=0,0,U$126/NFM_fec!U$126)</f>
        <v>0</v>
      </c>
      <c r="V259" s="310">
        <f>IF(V$126=0,0,V$126/NFM_fec!V$126)</f>
        <v>0</v>
      </c>
      <c r="W259" s="310">
        <f>IF(W$126=0,0,W$126/NFM_fec!W$126)</f>
        <v>0</v>
      </c>
      <c r="DA259" s="79"/>
    </row>
    <row r="260" spans="1:105" ht="12" customHeight="1" x14ac:dyDescent="0.3">
      <c r="A260" s="203" t="s">
        <v>615</v>
      </c>
      <c r="B260" s="310">
        <f>IF(B$134=0,0,B$134/NFM_fec!B$134)</f>
        <v>0</v>
      </c>
      <c r="C260" s="310">
        <f>IF(C$134=0,0,C$134/NFM_fec!C$134)</f>
        <v>0</v>
      </c>
      <c r="D260" s="310">
        <f>IF(D$134=0,0,D$134/NFM_fec!D$134)</f>
        <v>0</v>
      </c>
      <c r="E260" s="310">
        <f>IF(E$134=0,0,E$134/NFM_fec!E$134)</f>
        <v>0</v>
      </c>
      <c r="F260" s="310">
        <f>IF(F$134=0,0,F$134/NFM_fec!F$134)</f>
        <v>0</v>
      </c>
      <c r="G260" s="310">
        <f>IF(G$134=0,0,G$134/NFM_fec!G$134)</f>
        <v>0</v>
      </c>
      <c r="H260" s="310">
        <f>IF(H$134=0,0,H$134/NFM_fec!H$134)</f>
        <v>0</v>
      </c>
      <c r="I260" s="310">
        <f>IF(I$134=0,0,I$134/NFM_fec!I$134)</f>
        <v>0</v>
      </c>
      <c r="J260" s="310">
        <f>IF(J$134=0,0,J$134/NFM_fec!J$134)</f>
        <v>0</v>
      </c>
      <c r="K260" s="310">
        <f>IF(K$134=0,0,K$134/NFM_fec!K$134)</f>
        <v>0</v>
      </c>
      <c r="L260" s="310">
        <f>IF(L$134=0,0,L$134/NFM_fec!L$134)</f>
        <v>0</v>
      </c>
      <c r="M260" s="310">
        <f>IF(M$134=0,0,M$134/NFM_fec!M$134)</f>
        <v>0</v>
      </c>
      <c r="N260" s="310">
        <f>IF(N$134=0,0,N$134/NFM_fec!N$134)</f>
        <v>0</v>
      </c>
      <c r="O260" s="310">
        <f>IF(O$134=0,0,O$134/NFM_fec!O$134)</f>
        <v>0</v>
      </c>
      <c r="P260" s="310">
        <f>IF(P$134=0,0,P$134/NFM_fec!P$134)</f>
        <v>0</v>
      </c>
      <c r="Q260" s="310">
        <f>IF(Q$134=0,0,Q$134/NFM_fec!Q$134)</f>
        <v>0</v>
      </c>
      <c r="R260" s="310">
        <f>IF(R$134=0,0,R$134/NFM_fec!R$134)</f>
        <v>0</v>
      </c>
      <c r="S260" s="310">
        <f>IF(S$134=0,0,S$134/NFM_fec!S$134)</f>
        <v>0</v>
      </c>
      <c r="T260" s="310">
        <f>IF(T$134=0,0,T$134/NFM_fec!T$134)</f>
        <v>0</v>
      </c>
      <c r="U260" s="310">
        <f>IF(U$134=0,0,U$134/NFM_fec!U$134)</f>
        <v>0</v>
      </c>
      <c r="V260" s="310">
        <f>IF(V$134=0,0,V$134/NFM_fec!V$134)</f>
        <v>0</v>
      </c>
      <c r="W260" s="310">
        <f>IF(W$134=0,0,W$134/NFM_fec!W$134)</f>
        <v>0</v>
      </c>
      <c r="DA260" s="79"/>
    </row>
    <row r="261" spans="1:105" ht="12" customHeight="1" x14ac:dyDescent="0.3">
      <c r="A261" s="41" t="s">
        <v>625</v>
      </c>
      <c r="B261" s="311">
        <f>IF(B$141=0,0,B$141/NFM_fec!B$141)</f>
        <v>0</v>
      </c>
      <c r="C261" s="311">
        <f>IF(C$141=0,0,C$141/NFM_fec!C$141)</f>
        <v>0</v>
      </c>
      <c r="D261" s="311">
        <f>IF(D$141=0,0,D$141/NFM_fec!D$141)</f>
        <v>0</v>
      </c>
      <c r="E261" s="311">
        <f>IF(E$141=0,0,E$141/NFM_fec!E$141)</f>
        <v>0</v>
      </c>
      <c r="F261" s="311">
        <f>IF(F$141=0,0,F$141/NFM_fec!F$141)</f>
        <v>0</v>
      </c>
      <c r="G261" s="311">
        <f>IF(G$141=0,0,G$141/NFM_fec!G$141)</f>
        <v>0</v>
      </c>
      <c r="H261" s="311">
        <f>IF(H$141=0,0,H$141/NFM_fec!H$141)</f>
        <v>0</v>
      </c>
      <c r="I261" s="311">
        <f>IF(I$141=0,0,I$141/NFM_fec!I$141)</f>
        <v>0</v>
      </c>
      <c r="J261" s="311">
        <f>IF(J$141=0,0,J$141/NFM_fec!J$141)</f>
        <v>0</v>
      </c>
      <c r="K261" s="311">
        <f>IF(K$141=0,0,K$141/NFM_fec!K$141)</f>
        <v>0</v>
      </c>
      <c r="L261" s="311">
        <f>IF(L$141=0,0,L$141/NFM_fec!L$141)</f>
        <v>0</v>
      </c>
      <c r="M261" s="311">
        <f>IF(M$141=0,0,M$141/NFM_fec!M$141)</f>
        <v>0</v>
      </c>
      <c r="N261" s="311">
        <f>IF(N$141=0,0,N$141/NFM_fec!N$141)</f>
        <v>0</v>
      </c>
      <c r="O261" s="311">
        <f>IF(O$141=0,0,O$141/NFM_fec!O$141)</f>
        <v>0</v>
      </c>
      <c r="P261" s="311">
        <f>IF(P$141=0,0,P$141/NFM_fec!P$141)</f>
        <v>0</v>
      </c>
      <c r="Q261" s="311">
        <f>IF(Q$141=0,0,Q$141/NFM_fec!Q$141)</f>
        <v>0</v>
      </c>
      <c r="R261" s="311">
        <f>IF(R$141=0,0,R$141/NFM_fec!R$141)</f>
        <v>0</v>
      </c>
      <c r="S261" s="311">
        <f>IF(S$141=0,0,S$141/NFM_fec!S$141)</f>
        <v>0</v>
      </c>
      <c r="T261" s="311">
        <f>IF(T$141=0,0,T$141/NFM_fec!T$141)</f>
        <v>0</v>
      </c>
      <c r="U261" s="311">
        <f>IF(U$141=0,0,U$141/NFM_fec!U$141)</f>
        <v>0</v>
      </c>
      <c r="V261" s="311">
        <f>IF(V$141=0,0,V$141/NFM_fec!V$141)</f>
        <v>0</v>
      </c>
      <c r="W261" s="311">
        <f>IF(W$141=0,0,W$141/NFM_fec!W$141)</f>
        <v>0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40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Non-ferrous metals / CO2 emissions"</f>
        <v>DK: Non-ferrous metals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58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</row>
    <row r="3" spans="1:105" ht="15" customHeight="1" x14ac:dyDescent="0.3">
      <c r="A3" s="32" t="s">
        <v>344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3">
      <c r="A4" s="58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</row>
    <row r="5" spans="1:105" ht="15" customHeight="1" x14ac:dyDescent="0.3">
      <c r="A5" s="34" t="s">
        <v>43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791</v>
      </c>
    </row>
    <row r="6" spans="1:105" ht="12" customHeight="1" x14ac:dyDescent="0.3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792</v>
      </c>
    </row>
    <row r="7" spans="1:105" ht="12" customHeight="1" x14ac:dyDescent="0.3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793</v>
      </c>
    </row>
    <row r="8" spans="1:105" ht="12" customHeight="1" x14ac:dyDescent="0.3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794</v>
      </c>
    </row>
    <row r="9" spans="1:105" ht="12" customHeight="1" x14ac:dyDescent="0.3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795</v>
      </c>
    </row>
    <row r="10" spans="1:105" ht="12" customHeight="1" x14ac:dyDescent="0.3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796</v>
      </c>
    </row>
    <row r="11" spans="1:105" ht="12" customHeight="1" x14ac:dyDescent="0.3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797</v>
      </c>
    </row>
    <row r="12" spans="1:105" ht="12" customHeight="1" x14ac:dyDescent="0.3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798</v>
      </c>
    </row>
    <row r="13" spans="1:105" ht="12" customHeight="1" x14ac:dyDescent="0.3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799</v>
      </c>
    </row>
    <row r="14" spans="1:105" ht="12" customHeight="1" x14ac:dyDescent="0.3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800</v>
      </c>
    </row>
    <row r="15" spans="1:105" ht="12" customHeight="1" x14ac:dyDescent="0.3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801</v>
      </c>
    </row>
    <row r="16" spans="1:105" ht="12" customHeight="1" x14ac:dyDescent="0.3">
      <c r="A16" s="57" t="s">
        <v>487</v>
      </c>
      <c r="B16" s="296">
        <v>0</v>
      </c>
      <c r="C16" s="296">
        <v>0</v>
      </c>
      <c r="D16" s="296">
        <v>0</v>
      </c>
      <c r="E16" s="296">
        <v>0</v>
      </c>
      <c r="F16" s="296">
        <v>0</v>
      </c>
      <c r="G16" s="296">
        <v>0</v>
      </c>
      <c r="H16" s="296">
        <v>0</v>
      </c>
      <c r="I16" s="296">
        <v>0</v>
      </c>
      <c r="J16" s="296">
        <v>0</v>
      </c>
      <c r="K16" s="296">
        <v>0</v>
      </c>
      <c r="L16" s="296">
        <v>0</v>
      </c>
      <c r="M16" s="296">
        <v>0</v>
      </c>
      <c r="N16" s="296">
        <v>0</v>
      </c>
      <c r="O16" s="296">
        <v>0</v>
      </c>
      <c r="P16" s="296">
        <v>0</v>
      </c>
      <c r="Q16" s="296">
        <v>0</v>
      </c>
      <c r="R16" s="296">
        <v>0</v>
      </c>
      <c r="S16" s="296">
        <v>0</v>
      </c>
      <c r="T16" s="296">
        <v>0</v>
      </c>
      <c r="U16" s="296">
        <v>0</v>
      </c>
      <c r="V16" s="296">
        <v>0</v>
      </c>
      <c r="W16" s="296">
        <v>0</v>
      </c>
      <c r="DA16" s="70" t="s">
        <v>802</v>
      </c>
    </row>
    <row r="17" spans="1:105" ht="12" customHeight="1" x14ac:dyDescent="0.3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803</v>
      </c>
    </row>
    <row r="18" spans="1:105" ht="12" customHeight="1" x14ac:dyDescent="0.3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804</v>
      </c>
    </row>
    <row r="19" spans="1:105" ht="12" customHeight="1" x14ac:dyDescent="0.3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805</v>
      </c>
    </row>
    <row r="20" spans="1:105" ht="12" customHeight="1" x14ac:dyDescent="0.3">
      <c r="A20" s="46" t="s">
        <v>160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806</v>
      </c>
    </row>
    <row r="21" spans="1:105" ht="12" customHeight="1" x14ac:dyDescent="0.3">
      <c r="A21" s="46" t="s">
        <v>70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807</v>
      </c>
    </row>
    <row r="22" spans="1:105" ht="12" customHeight="1" x14ac:dyDescent="0.3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808</v>
      </c>
    </row>
    <row r="23" spans="1:105" ht="12" customHeight="1" x14ac:dyDescent="0.3">
      <c r="A23" s="46" t="s">
        <v>162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 t="s">
        <v>809</v>
      </c>
    </row>
    <row r="24" spans="1:105" ht="12" customHeight="1" x14ac:dyDescent="0.3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810</v>
      </c>
    </row>
    <row r="25" spans="1:105" ht="12" customHeight="1" x14ac:dyDescent="0.3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811</v>
      </c>
    </row>
    <row r="26" spans="1:105" ht="12" customHeight="1" x14ac:dyDescent="0.3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812</v>
      </c>
    </row>
    <row r="27" spans="1:105" ht="12" customHeight="1" x14ac:dyDescent="0.3">
      <c r="A27" s="57" t="s">
        <v>499</v>
      </c>
      <c r="B27" s="263">
        <v>0</v>
      </c>
      <c r="C27" s="263">
        <v>0</v>
      </c>
      <c r="D27" s="263">
        <v>0</v>
      </c>
      <c r="E27" s="263">
        <v>0</v>
      </c>
      <c r="F27" s="263">
        <v>0</v>
      </c>
      <c r="G27" s="263">
        <v>0</v>
      </c>
      <c r="H27" s="263">
        <v>0</v>
      </c>
      <c r="I27" s="263">
        <v>0</v>
      </c>
      <c r="J27" s="263">
        <v>0</v>
      </c>
      <c r="K27" s="263">
        <v>0</v>
      </c>
      <c r="L27" s="263">
        <v>0</v>
      </c>
      <c r="M27" s="263">
        <v>0</v>
      </c>
      <c r="N27" s="263">
        <v>0</v>
      </c>
      <c r="O27" s="263">
        <v>0</v>
      </c>
      <c r="P27" s="263">
        <v>0</v>
      </c>
      <c r="Q27" s="263">
        <v>0</v>
      </c>
      <c r="R27" s="263">
        <v>0</v>
      </c>
      <c r="S27" s="263">
        <v>0</v>
      </c>
      <c r="T27" s="263">
        <v>0</v>
      </c>
      <c r="U27" s="263">
        <v>0</v>
      </c>
      <c r="V27" s="263">
        <v>0</v>
      </c>
      <c r="W27" s="263">
        <v>0</v>
      </c>
      <c r="DA27" s="70" t="s">
        <v>813</v>
      </c>
    </row>
    <row r="28" spans="1:105" ht="12" customHeight="1" x14ac:dyDescent="0.3">
      <c r="A28" s="18" t="s">
        <v>33</v>
      </c>
      <c r="B28" s="297">
        <v>0</v>
      </c>
      <c r="C28" s="297">
        <v>0</v>
      </c>
      <c r="D28" s="297">
        <v>0</v>
      </c>
      <c r="E28" s="297">
        <v>0</v>
      </c>
      <c r="F28" s="297">
        <v>0</v>
      </c>
      <c r="G28" s="297">
        <v>0</v>
      </c>
      <c r="H28" s="297">
        <v>0</v>
      </c>
      <c r="I28" s="297">
        <v>0</v>
      </c>
      <c r="J28" s="297">
        <v>0</v>
      </c>
      <c r="K28" s="297">
        <v>0</v>
      </c>
      <c r="L28" s="297">
        <v>0</v>
      </c>
      <c r="M28" s="297">
        <v>0</v>
      </c>
      <c r="N28" s="297">
        <v>0</v>
      </c>
      <c r="O28" s="297">
        <v>0</v>
      </c>
      <c r="P28" s="297">
        <v>0</v>
      </c>
      <c r="Q28" s="297">
        <v>0</v>
      </c>
      <c r="R28" s="297">
        <v>0</v>
      </c>
      <c r="S28" s="297">
        <v>0</v>
      </c>
      <c r="T28" s="297">
        <v>0</v>
      </c>
      <c r="U28" s="297">
        <v>0</v>
      </c>
      <c r="V28" s="297">
        <v>0</v>
      </c>
      <c r="W28" s="297">
        <v>0</v>
      </c>
      <c r="DA28" s="122" t="s">
        <v>814</v>
      </c>
    </row>
    <row r="29" spans="1:105" ht="12" customHeight="1" x14ac:dyDescent="0.3">
      <c r="A29" s="18" t="s">
        <v>160</v>
      </c>
      <c r="B29" s="297">
        <v>0</v>
      </c>
      <c r="C29" s="297">
        <v>0</v>
      </c>
      <c r="D29" s="297">
        <v>0</v>
      </c>
      <c r="E29" s="297">
        <v>0</v>
      </c>
      <c r="F29" s="297">
        <v>0</v>
      </c>
      <c r="G29" s="297">
        <v>0</v>
      </c>
      <c r="H29" s="297">
        <v>0</v>
      </c>
      <c r="I29" s="297">
        <v>0</v>
      </c>
      <c r="J29" s="297">
        <v>0</v>
      </c>
      <c r="K29" s="297">
        <v>0</v>
      </c>
      <c r="L29" s="297">
        <v>0</v>
      </c>
      <c r="M29" s="297">
        <v>0</v>
      </c>
      <c r="N29" s="297">
        <v>0</v>
      </c>
      <c r="O29" s="297">
        <v>0</v>
      </c>
      <c r="P29" s="297">
        <v>0</v>
      </c>
      <c r="Q29" s="297">
        <v>0</v>
      </c>
      <c r="R29" s="297">
        <v>0</v>
      </c>
      <c r="S29" s="297">
        <v>0</v>
      </c>
      <c r="T29" s="297">
        <v>0</v>
      </c>
      <c r="U29" s="297">
        <v>0</v>
      </c>
      <c r="V29" s="297">
        <v>0</v>
      </c>
      <c r="W29" s="297">
        <v>0</v>
      </c>
      <c r="DA29" s="122" t="s">
        <v>815</v>
      </c>
    </row>
    <row r="30" spans="1:105" ht="12" customHeight="1" x14ac:dyDescent="0.3">
      <c r="A30" s="18" t="s">
        <v>70</v>
      </c>
      <c r="B30" s="297">
        <v>0</v>
      </c>
      <c r="C30" s="297">
        <v>0</v>
      </c>
      <c r="D30" s="297">
        <v>0</v>
      </c>
      <c r="E30" s="297">
        <v>0</v>
      </c>
      <c r="F30" s="297">
        <v>0</v>
      </c>
      <c r="G30" s="297">
        <v>0</v>
      </c>
      <c r="H30" s="297">
        <v>0</v>
      </c>
      <c r="I30" s="297">
        <v>0</v>
      </c>
      <c r="J30" s="297">
        <v>0</v>
      </c>
      <c r="K30" s="297">
        <v>0</v>
      </c>
      <c r="L30" s="297">
        <v>0</v>
      </c>
      <c r="M30" s="297">
        <v>0</v>
      </c>
      <c r="N30" s="297">
        <v>0</v>
      </c>
      <c r="O30" s="297">
        <v>0</v>
      </c>
      <c r="P30" s="297">
        <v>0</v>
      </c>
      <c r="Q30" s="297">
        <v>0</v>
      </c>
      <c r="R30" s="297">
        <v>0</v>
      </c>
      <c r="S30" s="297">
        <v>0</v>
      </c>
      <c r="T30" s="297">
        <v>0</v>
      </c>
      <c r="U30" s="297">
        <v>0</v>
      </c>
      <c r="V30" s="297">
        <v>0</v>
      </c>
      <c r="W30" s="297">
        <v>0</v>
      </c>
      <c r="DA30" s="122" t="s">
        <v>816</v>
      </c>
    </row>
    <row r="31" spans="1:105" ht="12" customHeight="1" x14ac:dyDescent="0.3">
      <c r="A31" s="18" t="s">
        <v>162</v>
      </c>
      <c r="B31" s="297">
        <v>0</v>
      </c>
      <c r="C31" s="297">
        <v>0</v>
      </c>
      <c r="D31" s="297">
        <v>0</v>
      </c>
      <c r="E31" s="297">
        <v>0</v>
      </c>
      <c r="F31" s="297">
        <v>0</v>
      </c>
      <c r="G31" s="297">
        <v>0</v>
      </c>
      <c r="H31" s="297">
        <v>0</v>
      </c>
      <c r="I31" s="297">
        <v>0</v>
      </c>
      <c r="J31" s="297">
        <v>0</v>
      </c>
      <c r="K31" s="297">
        <v>0</v>
      </c>
      <c r="L31" s="297">
        <v>0</v>
      </c>
      <c r="M31" s="297">
        <v>0</v>
      </c>
      <c r="N31" s="297">
        <v>0</v>
      </c>
      <c r="O31" s="297">
        <v>0</v>
      </c>
      <c r="P31" s="297">
        <v>0</v>
      </c>
      <c r="Q31" s="297">
        <v>0</v>
      </c>
      <c r="R31" s="297">
        <v>0</v>
      </c>
      <c r="S31" s="297">
        <v>0</v>
      </c>
      <c r="T31" s="297">
        <v>0</v>
      </c>
      <c r="U31" s="297">
        <v>0</v>
      </c>
      <c r="V31" s="297">
        <v>0</v>
      </c>
      <c r="W31" s="297">
        <v>0</v>
      </c>
      <c r="DA31" s="122" t="s">
        <v>817</v>
      </c>
    </row>
    <row r="32" spans="1:105" ht="12" customHeight="1" x14ac:dyDescent="0.3">
      <c r="A32" s="47" t="s">
        <v>38</v>
      </c>
      <c r="B32" s="298">
        <v>0</v>
      </c>
      <c r="C32" s="298">
        <v>0</v>
      </c>
      <c r="D32" s="298">
        <v>0</v>
      </c>
      <c r="E32" s="298">
        <v>0</v>
      </c>
      <c r="F32" s="298">
        <v>0</v>
      </c>
      <c r="G32" s="298">
        <v>0</v>
      </c>
      <c r="H32" s="298">
        <v>0</v>
      </c>
      <c r="I32" s="298">
        <v>0</v>
      </c>
      <c r="J32" s="298">
        <v>0</v>
      </c>
      <c r="K32" s="298">
        <v>0</v>
      </c>
      <c r="L32" s="298">
        <v>0</v>
      </c>
      <c r="M32" s="298">
        <v>0</v>
      </c>
      <c r="N32" s="298">
        <v>0</v>
      </c>
      <c r="O32" s="298">
        <v>0</v>
      </c>
      <c r="P32" s="298">
        <v>0</v>
      </c>
      <c r="Q32" s="298">
        <v>0</v>
      </c>
      <c r="R32" s="298">
        <v>0</v>
      </c>
      <c r="S32" s="298">
        <v>0</v>
      </c>
      <c r="T32" s="298">
        <v>0</v>
      </c>
      <c r="U32" s="298">
        <v>0</v>
      </c>
      <c r="V32" s="298">
        <v>0</v>
      </c>
      <c r="W32" s="298">
        <v>0</v>
      </c>
      <c r="DA32" s="123" t="s">
        <v>818</v>
      </c>
    </row>
    <row r="33" spans="1:105" ht="12" customHeight="1" x14ac:dyDescent="0.3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DA33" s="124"/>
    </row>
    <row r="34" spans="1:105" ht="15" customHeight="1" x14ac:dyDescent="0.3">
      <c r="A34" s="34" t="s">
        <v>44</v>
      </c>
      <c r="B34" s="225">
        <f t="shared" ref="B34:W34" si="0">B35+B36+B37+B38+B39+B45+B46+B53+B70</f>
        <v>0</v>
      </c>
      <c r="C34" s="225">
        <f t="shared" si="0"/>
        <v>0</v>
      </c>
      <c r="D34" s="225">
        <f t="shared" si="0"/>
        <v>0</v>
      </c>
      <c r="E34" s="225">
        <f t="shared" si="0"/>
        <v>0</v>
      </c>
      <c r="F34" s="225">
        <f t="shared" si="0"/>
        <v>0</v>
      </c>
      <c r="G34" s="225">
        <f t="shared" si="0"/>
        <v>0</v>
      </c>
      <c r="H34" s="225">
        <f t="shared" si="0"/>
        <v>0</v>
      </c>
      <c r="I34" s="225">
        <f t="shared" si="0"/>
        <v>0</v>
      </c>
      <c r="J34" s="225">
        <f t="shared" si="0"/>
        <v>0</v>
      </c>
      <c r="K34" s="225">
        <f t="shared" si="0"/>
        <v>0</v>
      </c>
      <c r="L34" s="225">
        <f t="shared" si="0"/>
        <v>0</v>
      </c>
      <c r="M34" s="225">
        <f t="shared" si="0"/>
        <v>0</v>
      </c>
      <c r="N34" s="225">
        <f t="shared" si="0"/>
        <v>0</v>
      </c>
      <c r="O34" s="225">
        <f t="shared" si="0"/>
        <v>0</v>
      </c>
      <c r="P34" s="225">
        <f t="shared" si="0"/>
        <v>0</v>
      </c>
      <c r="Q34" s="225">
        <f t="shared" si="0"/>
        <v>0</v>
      </c>
      <c r="R34" s="225">
        <f t="shared" si="0"/>
        <v>0</v>
      </c>
      <c r="S34" s="225">
        <f t="shared" si="0"/>
        <v>0</v>
      </c>
      <c r="T34" s="225">
        <f t="shared" si="0"/>
        <v>0</v>
      </c>
      <c r="U34" s="225">
        <f t="shared" si="0"/>
        <v>0</v>
      </c>
      <c r="V34" s="225">
        <f t="shared" si="0"/>
        <v>0</v>
      </c>
      <c r="W34" s="225">
        <f t="shared" si="0"/>
        <v>0</v>
      </c>
      <c r="DA34" s="89"/>
    </row>
    <row r="35" spans="1:105" ht="12" customHeight="1" x14ac:dyDescent="0.3">
      <c r="A35" s="55" t="s">
        <v>92</v>
      </c>
      <c r="B35" s="261">
        <v>0</v>
      </c>
      <c r="C35" s="261">
        <v>0</v>
      </c>
      <c r="D35" s="261">
        <v>0</v>
      </c>
      <c r="E35" s="261">
        <v>0</v>
      </c>
      <c r="F35" s="261">
        <v>0</v>
      </c>
      <c r="G35" s="261">
        <v>0</v>
      </c>
      <c r="H35" s="261">
        <v>0</v>
      </c>
      <c r="I35" s="261">
        <v>0</v>
      </c>
      <c r="J35" s="261">
        <v>0</v>
      </c>
      <c r="K35" s="261">
        <v>0</v>
      </c>
      <c r="L35" s="261">
        <v>0</v>
      </c>
      <c r="M35" s="261">
        <v>0</v>
      </c>
      <c r="N35" s="261">
        <v>0</v>
      </c>
      <c r="O35" s="261">
        <v>0</v>
      </c>
      <c r="P35" s="261">
        <v>0</v>
      </c>
      <c r="Q35" s="261">
        <v>0</v>
      </c>
      <c r="R35" s="261">
        <v>0</v>
      </c>
      <c r="S35" s="261">
        <v>0</v>
      </c>
      <c r="T35" s="261">
        <v>0</v>
      </c>
      <c r="U35" s="261">
        <v>0</v>
      </c>
      <c r="V35" s="261">
        <v>0</v>
      </c>
      <c r="W35" s="261">
        <v>0</v>
      </c>
      <c r="DA35" s="67" t="s">
        <v>819</v>
      </c>
    </row>
    <row r="36" spans="1:105" ht="12" customHeight="1" x14ac:dyDescent="0.3">
      <c r="A36" s="202" t="s">
        <v>93</v>
      </c>
      <c r="B36" s="226">
        <v>0</v>
      </c>
      <c r="C36" s="226">
        <v>0</v>
      </c>
      <c r="D36" s="226">
        <v>0</v>
      </c>
      <c r="E36" s="226">
        <v>0</v>
      </c>
      <c r="F36" s="226">
        <v>0</v>
      </c>
      <c r="G36" s="226">
        <v>0</v>
      </c>
      <c r="H36" s="226">
        <v>0</v>
      </c>
      <c r="I36" s="226">
        <v>0</v>
      </c>
      <c r="J36" s="226">
        <v>0</v>
      </c>
      <c r="K36" s="226">
        <v>0</v>
      </c>
      <c r="L36" s="226">
        <v>0</v>
      </c>
      <c r="M36" s="226">
        <v>0</v>
      </c>
      <c r="N36" s="226">
        <v>0</v>
      </c>
      <c r="O36" s="226">
        <v>0</v>
      </c>
      <c r="P36" s="226">
        <v>0</v>
      </c>
      <c r="Q36" s="226">
        <v>0</v>
      </c>
      <c r="R36" s="226">
        <v>0</v>
      </c>
      <c r="S36" s="226">
        <v>0</v>
      </c>
      <c r="T36" s="226">
        <v>0</v>
      </c>
      <c r="U36" s="226">
        <v>0</v>
      </c>
      <c r="V36" s="226">
        <v>0</v>
      </c>
      <c r="W36" s="226">
        <v>0</v>
      </c>
      <c r="DA36" s="174" t="s">
        <v>820</v>
      </c>
    </row>
    <row r="37" spans="1:105" ht="12" customHeight="1" x14ac:dyDescent="0.3">
      <c r="A37" s="202" t="s">
        <v>94</v>
      </c>
      <c r="B37" s="226">
        <v>0</v>
      </c>
      <c r="C37" s="226">
        <v>0</v>
      </c>
      <c r="D37" s="226">
        <v>0</v>
      </c>
      <c r="E37" s="226">
        <v>0</v>
      </c>
      <c r="F37" s="226">
        <v>0</v>
      </c>
      <c r="G37" s="226">
        <v>0</v>
      </c>
      <c r="H37" s="226">
        <v>0</v>
      </c>
      <c r="I37" s="226">
        <v>0</v>
      </c>
      <c r="J37" s="226">
        <v>0</v>
      </c>
      <c r="K37" s="226">
        <v>0</v>
      </c>
      <c r="L37" s="226">
        <v>0</v>
      </c>
      <c r="M37" s="226">
        <v>0</v>
      </c>
      <c r="N37" s="226">
        <v>0</v>
      </c>
      <c r="O37" s="226">
        <v>0</v>
      </c>
      <c r="P37" s="226">
        <v>0</v>
      </c>
      <c r="Q37" s="226">
        <v>0</v>
      </c>
      <c r="R37" s="226">
        <v>0</v>
      </c>
      <c r="S37" s="226">
        <v>0</v>
      </c>
      <c r="T37" s="226">
        <v>0</v>
      </c>
      <c r="U37" s="226">
        <v>0</v>
      </c>
      <c r="V37" s="226">
        <v>0</v>
      </c>
      <c r="W37" s="226">
        <v>0</v>
      </c>
      <c r="DA37" s="174" t="s">
        <v>821</v>
      </c>
    </row>
    <row r="38" spans="1:105" ht="12" customHeight="1" x14ac:dyDescent="0.3">
      <c r="A38" s="202" t="s">
        <v>95</v>
      </c>
      <c r="B38" s="226">
        <v>0</v>
      </c>
      <c r="C38" s="226">
        <v>0</v>
      </c>
      <c r="D38" s="226">
        <v>0</v>
      </c>
      <c r="E38" s="226">
        <v>0</v>
      </c>
      <c r="F38" s="226">
        <v>0</v>
      </c>
      <c r="G38" s="226">
        <v>0</v>
      </c>
      <c r="H38" s="226">
        <v>0</v>
      </c>
      <c r="I38" s="226">
        <v>0</v>
      </c>
      <c r="J38" s="226">
        <v>0</v>
      </c>
      <c r="K38" s="226">
        <v>0</v>
      </c>
      <c r="L38" s="226">
        <v>0</v>
      </c>
      <c r="M38" s="226">
        <v>0</v>
      </c>
      <c r="N38" s="226">
        <v>0</v>
      </c>
      <c r="O38" s="226">
        <v>0</v>
      </c>
      <c r="P38" s="226">
        <v>0</v>
      </c>
      <c r="Q38" s="226">
        <v>0</v>
      </c>
      <c r="R38" s="226">
        <v>0</v>
      </c>
      <c r="S38" s="226">
        <v>0</v>
      </c>
      <c r="T38" s="226">
        <v>0</v>
      </c>
      <c r="U38" s="226">
        <v>0</v>
      </c>
      <c r="V38" s="226">
        <v>0</v>
      </c>
      <c r="W38" s="226">
        <v>0</v>
      </c>
      <c r="DA38" s="174" t="s">
        <v>822</v>
      </c>
    </row>
    <row r="39" spans="1:105" ht="12" customHeight="1" x14ac:dyDescent="0.3">
      <c r="A39" s="56" t="s">
        <v>96</v>
      </c>
      <c r="B39" s="262">
        <v>0</v>
      </c>
      <c r="C39" s="262">
        <v>0</v>
      </c>
      <c r="D39" s="262">
        <v>0</v>
      </c>
      <c r="E39" s="262">
        <v>0</v>
      </c>
      <c r="F39" s="262">
        <v>0</v>
      </c>
      <c r="G39" s="262">
        <v>0</v>
      </c>
      <c r="H39" s="262">
        <v>0</v>
      </c>
      <c r="I39" s="262">
        <v>0</v>
      </c>
      <c r="J39" s="262">
        <v>0</v>
      </c>
      <c r="K39" s="262">
        <v>0</v>
      </c>
      <c r="L39" s="262">
        <v>0</v>
      </c>
      <c r="M39" s="262">
        <v>0</v>
      </c>
      <c r="N39" s="262">
        <v>0</v>
      </c>
      <c r="O39" s="262">
        <v>0</v>
      </c>
      <c r="P39" s="262">
        <v>0</v>
      </c>
      <c r="Q39" s="262">
        <v>0</v>
      </c>
      <c r="R39" s="262">
        <v>0</v>
      </c>
      <c r="S39" s="262">
        <v>0</v>
      </c>
      <c r="T39" s="262">
        <v>0</v>
      </c>
      <c r="U39" s="262">
        <v>0</v>
      </c>
      <c r="V39" s="262">
        <v>0</v>
      </c>
      <c r="W39" s="262">
        <v>0</v>
      </c>
      <c r="DA39" s="68" t="s">
        <v>823</v>
      </c>
    </row>
    <row r="40" spans="1:105" ht="12" customHeight="1" x14ac:dyDescent="0.3">
      <c r="A40" s="37" t="s">
        <v>160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824</v>
      </c>
    </row>
    <row r="41" spans="1:105" ht="12" customHeight="1" x14ac:dyDescent="0.3">
      <c r="A41" s="37" t="s">
        <v>162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825</v>
      </c>
    </row>
    <row r="42" spans="1:105" ht="12" customHeight="1" x14ac:dyDescent="0.3">
      <c r="A42" s="37" t="s">
        <v>97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0</v>
      </c>
      <c r="V42" s="228">
        <v>0</v>
      </c>
      <c r="W42" s="228">
        <v>0</v>
      </c>
      <c r="DA42" s="69" t="s">
        <v>826</v>
      </c>
    </row>
    <row r="43" spans="1:105" ht="12" customHeight="1" x14ac:dyDescent="0.3">
      <c r="A43" s="37" t="s">
        <v>78</v>
      </c>
      <c r="B43" s="228">
        <v>0</v>
      </c>
      <c r="C43" s="228">
        <v>0</v>
      </c>
      <c r="D43" s="228">
        <v>0</v>
      </c>
      <c r="E43" s="228">
        <v>0</v>
      </c>
      <c r="F43" s="228">
        <v>0</v>
      </c>
      <c r="G43" s="228">
        <v>0</v>
      </c>
      <c r="H43" s="228">
        <v>0</v>
      </c>
      <c r="I43" s="228">
        <v>0</v>
      </c>
      <c r="J43" s="228">
        <v>0</v>
      </c>
      <c r="K43" s="228">
        <v>0</v>
      </c>
      <c r="L43" s="228">
        <v>0</v>
      </c>
      <c r="M43" s="228">
        <v>0</v>
      </c>
      <c r="N43" s="228">
        <v>0</v>
      </c>
      <c r="O43" s="228">
        <v>0</v>
      </c>
      <c r="P43" s="228">
        <v>0</v>
      </c>
      <c r="Q43" s="228">
        <v>0</v>
      </c>
      <c r="R43" s="228">
        <v>0</v>
      </c>
      <c r="S43" s="228">
        <v>0</v>
      </c>
      <c r="T43" s="228">
        <v>0</v>
      </c>
      <c r="U43" s="228">
        <v>0</v>
      </c>
      <c r="V43" s="228">
        <v>0</v>
      </c>
      <c r="W43" s="228">
        <v>0</v>
      </c>
      <c r="DA43" s="69" t="s">
        <v>827</v>
      </c>
    </row>
    <row r="44" spans="1:105" ht="12" customHeight="1" x14ac:dyDescent="0.3">
      <c r="A44" s="37" t="s">
        <v>38</v>
      </c>
      <c r="B44" s="228">
        <v>0</v>
      </c>
      <c r="C44" s="228">
        <v>0</v>
      </c>
      <c r="D44" s="228">
        <v>0</v>
      </c>
      <c r="E44" s="228">
        <v>0</v>
      </c>
      <c r="F44" s="228">
        <v>0</v>
      </c>
      <c r="G44" s="228">
        <v>0</v>
      </c>
      <c r="H44" s="228">
        <v>0</v>
      </c>
      <c r="I44" s="228">
        <v>0</v>
      </c>
      <c r="J44" s="228">
        <v>0</v>
      </c>
      <c r="K44" s="228">
        <v>0</v>
      </c>
      <c r="L44" s="228">
        <v>0</v>
      </c>
      <c r="M44" s="228">
        <v>0</v>
      </c>
      <c r="N44" s="228">
        <v>0</v>
      </c>
      <c r="O44" s="228">
        <v>0</v>
      </c>
      <c r="P44" s="228">
        <v>0</v>
      </c>
      <c r="Q44" s="228">
        <v>0</v>
      </c>
      <c r="R44" s="228">
        <v>0</v>
      </c>
      <c r="S44" s="228">
        <v>0</v>
      </c>
      <c r="T44" s="228">
        <v>0</v>
      </c>
      <c r="U44" s="228">
        <v>0</v>
      </c>
      <c r="V44" s="228">
        <v>0</v>
      </c>
      <c r="W44" s="228">
        <v>0</v>
      </c>
      <c r="DA44" s="69" t="s">
        <v>828</v>
      </c>
    </row>
    <row r="45" spans="1:105" ht="12" customHeight="1" x14ac:dyDescent="0.3">
      <c r="A45" s="57" t="s">
        <v>517</v>
      </c>
      <c r="B45" s="263">
        <v>0</v>
      </c>
      <c r="C45" s="263">
        <v>0</v>
      </c>
      <c r="D45" s="263">
        <v>0</v>
      </c>
      <c r="E45" s="263">
        <v>0</v>
      </c>
      <c r="F45" s="263">
        <v>0</v>
      </c>
      <c r="G45" s="263">
        <v>0</v>
      </c>
      <c r="H45" s="263">
        <v>0</v>
      </c>
      <c r="I45" s="263">
        <v>0</v>
      </c>
      <c r="J45" s="263">
        <v>0</v>
      </c>
      <c r="K45" s="263">
        <v>0</v>
      </c>
      <c r="L45" s="263">
        <v>0</v>
      </c>
      <c r="M45" s="263">
        <v>0</v>
      </c>
      <c r="N45" s="263">
        <v>0</v>
      </c>
      <c r="O45" s="263">
        <v>0</v>
      </c>
      <c r="P45" s="263">
        <v>0</v>
      </c>
      <c r="Q45" s="263">
        <v>0</v>
      </c>
      <c r="R45" s="263">
        <v>0</v>
      </c>
      <c r="S45" s="263">
        <v>0</v>
      </c>
      <c r="T45" s="263">
        <v>0</v>
      </c>
      <c r="U45" s="263">
        <v>0</v>
      </c>
      <c r="V45" s="263">
        <v>0</v>
      </c>
      <c r="W45" s="263">
        <v>0</v>
      </c>
      <c r="DA45" s="70" t="s">
        <v>829</v>
      </c>
    </row>
    <row r="46" spans="1:105" ht="12" customHeight="1" x14ac:dyDescent="0.3">
      <c r="A46" s="57" t="s">
        <v>519</v>
      </c>
      <c r="B46" s="296">
        <v>0</v>
      </c>
      <c r="C46" s="296">
        <v>0</v>
      </c>
      <c r="D46" s="296">
        <v>0</v>
      </c>
      <c r="E46" s="296">
        <v>0</v>
      </c>
      <c r="F46" s="296">
        <v>0</v>
      </c>
      <c r="G46" s="296">
        <v>0</v>
      </c>
      <c r="H46" s="296">
        <v>0</v>
      </c>
      <c r="I46" s="296">
        <v>0</v>
      </c>
      <c r="J46" s="296">
        <v>0</v>
      </c>
      <c r="K46" s="296">
        <v>0</v>
      </c>
      <c r="L46" s="296">
        <v>0</v>
      </c>
      <c r="M46" s="296">
        <v>0</v>
      </c>
      <c r="N46" s="296">
        <v>0</v>
      </c>
      <c r="O46" s="296">
        <v>0</v>
      </c>
      <c r="P46" s="296">
        <v>0</v>
      </c>
      <c r="Q46" s="296">
        <v>0</v>
      </c>
      <c r="R46" s="296">
        <v>0</v>
      </c>
      <c r="S46" s="296">
        <v>0</v>
      </c>
      <c r="T46" s="296">
        <v>0</v>
      </c>
      <c r="U46" s="296">
        <v>0</v>
      </c>
      <c r="V46" s="296">
        <v>0</v>
      </c>
      <c r="W46" s="296">
        <v>0</v>
      </c>
      <c r="DA46" s="70" t="s">
        <v>830</v>
      </c>
    </row>
    <row r="47" spans="1:105" ht="12" customHeight="1" x14ac:dyDescent="0.3">
      <c r="A47" s="60" t="s">
        <v>521</v>
      </c>
      <c r="B47" s="264">
        <v>0</v>
      </c>
      <c r="C47" s="264">
        <v>0</v>
      </c>
      <c r="D47" s="264">
        <v>0</v>
      </c>
      <c r="E47" s="264">
        <v>0</v>
      </c>
      <c r="F47" s="264">
        <v>0</v>
      </c>
      <c r="G47" s="264">
        <v>0</v>
      </c>
      <c r="H47" s="264">
        <v>0</v>
      </c>
      <c r="I47" s="264">
        <v>0</v>
      </c>
      <c r="J47" s="264">
        <v>0</v>
      </c>
      <c r="K47" s="264">
        <v>0</v>
      </c>
      <c r="L47" s="264">
        <v>0</v>
      </c>
      <c r="M47" s="264">
        <v>0</v>
      </c>
      <c r="N47" s="264">
        <v>0</v>
      </c>
      <c r="O47" s="264">
        <v>0</v>
      </c>
      <c r="P47" s="264">
        <v>0</v>
      </c>
      <c r="Q47" s="264">
        <v>0</v>
      </c>
      <c r="R47" s="264">
        <v>0</v>
      </c>
      <c r="S47" s="264">
        <v>0</v>
      </c>
      <c r="T47" s="264">
        <v>0</v>
      </c>
      <c r="U47" s="264">
        <v>0</v>
      </c>
      <c r="V47" s="264">
        <v>0</v>
      </c>
      <c r="W47" s="264">
        <v>0</v>
      </c>
      <c r="DA47" s="72" t="s">
        <v>831</v>
      </c>
    </row>
    <row r="48" spans="1:105" ht="12" customHeight="1" x14ac:dyDescent="0.3">
      <c r="A48" s="59" t="s">
        <v>33</v>
      </c>
      <c r="B48" s="299">
        <v>0</v>
      </c>
      <c r="C48" s="299">
        <v>0</v>
      </c>
      <c r="D48" s="299">
        <v>0</v>
      </c>
      <c r="E48" s="299">
        <v>0</v>
      </c>
      <c r="F48" s="299">
        <v>0</v>
      </c>
      <c r="G48" s="299">
        <v>0</v>
      </c>
      <c r="H48" s="299">
        <v>0</v>
      </c>
      <c r="I48" s="299">
        <v>0</v>
      </c>
      <c r="J48" s="299">
        <v>0</v>
      </c>
      <c r="K48" s="299">
        <v>0</v>
      </c>
      <c r="L48" s="299">
        <v>0</v>
      </c>
      <c r="M48" s="299">
        <v>0</v>
      </c>
      <c r="N48" s="299">
        <v>0</v>
      </c>
      <c r="O48" s="299">
        <v>0</v>
      </c>
      <c r="P48" s="299">
        <v>0</v>
      </c>
      <c r="Q48" s="299">
        <v>0</v>
      </c>
      <c r="R48" s="299">
        <v>0</v>
      </c>
      <c r="S48" s="299">
        <v>0</v>
      </c>
      <c r="T48" s="299">
        <v>0</v>
      </c>
      <c r="U48" s="299">
        <v>0</v>
      </c>
      <c r="V48" s="299">
        <v>0</v>
      </c>
      <c r="W48" s="299">
        <v>0</v>
      </c>
      <c r="DA48" s="71" t="s">
        <v>832</v>
      </c>
    </row>
    <row r="49" spans="1:105" ht="12" customHeight="1" x14ac:dyDescent="0.3">
      <c r="A49" s="59" t="s">
        <v>160</v>
      </c>
      <c r="B49" s="299">
        <v>0</v>
      </c>
      <c r="C49" s="299">
        <v>0</v>
      </c>
      <c r="D49" s="299">
        <v>0</v>
      </c>
      <c r="E49" s="299">
        <v>0</v>
      </c>
      <c r="F49" s="299">
        <v>0</v>
      </c>
      <c r="G49" s="299">
        <v>0</v>
      </c>
      <c r="H49" s="299">
        <v>0</v>
      </c>
      <c r="I49" s="299">
        <v>0</v>
      </c>
      <c r="J49" s="299">
        <v>0</v>
      </c>
      <c r="K49" s="299">
        <v>0</v>
      </c>
      <c r="L49" s="299">
        <v>0</v>
      </c>
      <c r="M49" s="299">
        <v>0</v>
      </c>
      <c r="N49" s="299">
        <v>0</v>
      </c>
      <c r="O49" s="299">
        <v>0</v>
      </c>
      <c r="P49" s="299">
        <v>0</v>
      </c>
      <c r="Q49" s="299">
        <v>0</v>
      </c>
      <c r="R49" s="299">
        <v>0</v>
      </c>
      <c r="S49" s="299">
        <v>0</v>
      </c>
      <c r="T49" s="299">
        <v>0</v>
      </c>
      <c r="U49" s="299">
        <v>0</v>
      </c>
      <c r="V49" s="299">
        <v>0</v>
      </c>
      <c r="W49" s="299">
        <v>0</v>
      </c>
      <c r="DA49" s="71" t="s">
        <v>833</v>
      </c>
    </row>
    <row r="50" spans="1:105" ht="12" customHeight="1" x14ac:dyDescent="0.3">
      <c r="A50" s="59" t="s">
        <v>70</v>
      </c>
      <c r="B50" s="299">
        <v>0</v>
      </c>
      <c r="C50" s="299">
        <v>0</v>
      </c>
      <c r="D50" s="299">
        <v>0</v>
      </c>
      <c r="E50" s="299">
        <v>0</v>
      </c>
      <c r="F50" s="299">
        <v>0</v>
      </c>
      <c r="G50" s="299">
        <v>0</v>
      </c>
      <c r="H50" s="299">
        <v>0</v>
      </c>
      <c r="I50" s="299">
        <v>0</v>
      </c>
      <c r="J50" s="299">
        <v>0</v>
      </c>
      <c r="K50" s="299">
        <v>0</v>
      </c>
      <c r="L50" s="299">
        <v>0</v>
      </c>
      <c r="M50" s="299">
        <v>0</v>
      </c>
      <c r="N50" s="299">
        <v>0</v>
      </c>
      <c r="O50" s="299">
        <v>0</v>
      </c>
      <c r="P50" s="299">
        <v>0</v>
      </c>
      <c r="Q50" s="299">
        <v>0</v>
      </c>
      <c r="R50" s="299">
        <v>0</v>
      </c>
      <c r="S50" s="299">
        <v>0</v>
      </c>
      <c r="T50" s="299">
        <v>0</v>
      </c>
      <c r="U50" s="299">
        <v>0</v>
      </c>
      <c r="V50" s="299">
        <v>0</v>
      </c>
      <c r="W50" s="299">
        <v>0</v>
      </c>
      <c r="DA50" s="71" t="s">
        <v>834</v>
      </c>
    </row>
    <row r="51" spans="1:105" ht="12" customHeight="1" x14ac:dyDescent="0.3">
      <c r="A51" s="59" t="s">
        <v>162</v>
      </c>
      <c r="B51" s="299">
        <v>0</v>
      </c>
      <c r="C51" s="299">
        <v>0</v>
      </c>
      <c r="D51" s="299">
        <v>0</v>
      </c>
      <c r="E51" s="299">
        <v>0</v>
      </c>
      <c r="F51" s="299">
        <v>0</v>
      </c>
      <c r="G51" s="299">
        <v>0</v>
      </c>
      <c r="H51" s="299">
        <v>0</v>
      </c>
      <c r="I51" s="299">
        <v>0</v>
      </c>
      <c r="J51" s="299">
        <v>0</v>
      </c>
      <c r="K51" s="299">
        <v>0</v>
      </c>
      <c r="L51" s="299">
        <v>0</v>
      </c>
      <c r="M51" s="299">
        <v>0</v>
      </c>
      <c r="N51" s="299">
        <v>0</v>
      </c>
      <c r="O51" s="299">
        <v>0</v>
      </c>
      <c r="P51" s="299">
        <v>0</v>
      </c>
      <c r="Q51" s="299">
        <v>0</v>
      </c>
      <c r="R51" s="299">
        <v>0</v>
      </c>
      <c r="S51" s="299">
        <v>0</v>
      </c>
      <c r="T51" s="299">
        <v>0</v>
      </c>
      <c r="U51" s="299">
        <v>0</v>
      </c>
      <c r="V51" s="299">
        <v>0</v>
      </c>
      <c r="W51" s="299">
        <v>0</v>
      </c>
      <c r="DA51" s="71" t="s">
        <v>835</v>
      </c>
    </row>
    <row r="52" spans="1:105" ht="12" customHeight="1" x14ac:dyDescent="0.3">
      <c r="A52" s="60" t="s">
        <v>527</v>
      </c>
      <c r="B52" s="264">
        <v>0</v>
      </c>
      <c r="C52" s="264">
        <v>0</v>
      </c>
      <c r="D52" s="264">
        <v>0</v>
      </c>
      <c r="E52" s="264">
        <v>0</v>
      </c>
      <c r="F52" s="264">
        <v>0</v>
      </c>
      <c r="G52" s="264">
        <v>0</v>
      </c>
      <c r="H52" s="264">
        <v>0</v>
      </c>
      <c r="I52" s="264">
        <v>0</v>
      </c>
      <c r="J52" s="264">
        <v>0</v>
      </c>
      <c r="K52" s="264">
        <v>0</v>
      </c>
      <c r="L52" s="264">
        <v>0</v>
      </c>
      <c r="M52" s="264">
        <v>0</v>
      </c>
      <c r="N52" s="264">
        <v>0</v>
      </c>
      <c r="O52" s="264">
        <v>0</v>
      </c>
      <c r="P52" s="264">
        <v>0</v>
      </c>
      <c r="Q52" s="264">
        <v>0</v>
      </c>
      <c r="R52" s="264">
        <v>0</v>
      </c>
      <c r="S52" s="264">
        <v>0</v>
      </c>
      <c r="T52" s="264">
        <v>0</v>
      </c>
      <c r="U52" s="264">
        <v>0</v>
      </c>
      <c r="V52" s="264">
        <v>0</v>
      </c>
      <c r="W52" s="264">
        <v>0</v>
      </c>
      <c r="DA52" s="72" t="s">
        <v>836</v>
      </c>
    </row>
    <row r="53" spans="1:105" ht="12" customHeight="1" x14ac:dyDescent="0.3">
      <c r="A53" s="57" t="s">
        <v>529</v>
      </c>
      <c r="B53" s="296">
        <f t="shared" ref="B53:W53" si="1">B54+B58+B69</f>
        <v>0</v>
      </c>
      <c r="C53" s="296">
        <f t="shared" si="1"/>
        <v>0</v>
      </c>
      <c r="D53" s="296">
        <f t="shared" si="1"/>
        <v>0</v>
      </c>
      <c r="E53" s="296">
        <f t="shared" si="1"/>
        <v>0</v>
      </c>
      <c r="F53" s="296">
        <f t="shared" si="1"/>
        <v>0</v>
      </c>
      <c r="G53" s="296">
        <f t="shared" si="1"/>
        <v>0</v>
      </c>
      <c r="H53" s="296">
        <f t="shared" si="1"/>
        <v>0</v>
      </c>
      <c r="I53" s="296">
        <f t="shared" si="1"/>
        <v>0</v>
      </c>
      <c r="J53" s="296">
        <f t="shared" si="1"/>
        <v>0</v>
      </c>
      <c r="K53" s="296">
        <f t="shared" si="1"/>
        <v>0</v>
      </c>
      <c r="L53" s="296">
        <f t="shared" si="1"/>
        <v>0</v>
      </c>
      <c r="M53" s="296">
        <f t="shared" si="1"/>
        <v>0</v>
      </c>
      <c r="N53" s="296">
        <f t="shared" si="1"/>
        <v>0</v>
      </c>
      <c r="O53" s="296">
        <f t="shared" si="1"/>
        <v>0</v>
      </c>
      <c r="P53" s="296">
        <f t="shared" si="1"/>
        <v>0</v>
      </c>
      <c r="Q53" s="296">
        <f t="shared" si="1"/>
        <v>0</v>
      </c>
      <c r="R53" s="296">
        <f t="shared" si="1"/>
        <v>0</v>
      </c>
      <c r="S53" s="296">
        <f t="shared" si="1"/>
        <v>0</v>
      </c>
      <c r="T53" s="296">
        <f t="shared" si="1"/>
        <v>0</v>
      </c>
      <c r="U53" s="296">
        <f t="shared" si="1"/>
        <v>0</v>
      </c>
      <c r="V53" s="296">
        <f t="shared" si="1"/>
        <v>0</v>
      </c>
      <c r="W53" s="296">
        <f t="shared" si="1"/>
        <v>0</v>
      </c>
      <c r="DA53" s="70"/>
    </row>
    <row r="54" spans="1:105" ht="12" customHeight="1" x14ac:dyDescent="0.3">
      <c r="A54" s="60" t="s">
        <v>530</v>
      </c>
      <c r="B54" s="264">
        <v>0</v>
      </c>
      <c r="C54" s="264">
        <v>0</v>
      </c>
      <c r="D54" s="264">
        <v>0</v>
      </c>
      <c r="E54" s="264">
        <v>0</v>
      </c>
      <c r="F54" s="264">
        <v>0</v>
      </c>
      <c r="G54" s="264">
        <v>0</v>
      </c>
      <c r="H54" s="264">
        <v>0</v>
      </c>
      <c r="I54" s="264">
        <v>0</v>
      </c>
      <c r="J54" s="264">
        <v>0</v>
      </c>
      <c r="K54" s="264">
        <v>0</v>
      </c>
      <c r="L54" s="264">
        <v>0</v>
      </c>
      <c r="M54" s="264">
        <v>0</v>
      </c>
      <c r="N54" s="264">
        <v>0</v>
      </c>
      <c r="O54" s="264">
        <v>0</v>
      </c>
      <c r="P54" s="264">
        <v>0</v>
      </c>
      <c r="Q54" s="264">
        <v>0</v>
      </c>
      <c r="R54" s="264">
        <v>0</v>
      </c>
      <c r="S54" s="264">
        <v>0</v>
      </c>
      <c r="T54" s="264">
        <v>0</v>
      </c>
      <c r="U54" s="264">
        <v>0</v>
      </c>
      <c r="V54" s="264">
        <v>0</v>
      </c>
      <c r="W54" s="264">
        <v>0</v>
      </c>
      <c r="DA54" s="72" t="s">
        <v>837</v>
      </c>
    </row>
    <row r="55" spans="1:105" ht="12" customHeight="1" x14ac:dyDescent="0.3">
      <c r="A55" s="59" t="s">
        <v>33</v>
      </c>
      <c r="B55" s="232">
        <v>0</v>
      </c>
      <c r="C55" s="232">
        <v>0</v>
      </c>
      <c r="D55" s="232">
        <v>0</v>
      </c>
      <c r="E55" s="232">
        <v>0</v>
      </c>
      <c r="F55" s="232">
        <v>0</v>
      </c>
      <c r="G55" s="232">
        <v>0</v>
      </c>
      <c r="H55" s="232">
        <v>0</v>
      </c>
      <c r="I55" s="232">
        <v>0</v>
      </c>
      <c r="J55" s="232">
        <v>0</v>
      </c>
      <c r="K55" s="232">
        <v>0</v>
      </c>
      <c r="L55" s="232">
        <v>0</v>
      </c>
      <c r="M55" s="232">
        <v>0</v>
      </c>
      <c r="N55" s="232">
        <v>0</v>
      </c>
      <c r="O55" s="232">
        <v>0</v>
      </c>
      <c r="P55" s="232">
        <v>0</v>
      </c>
      <c r="Q55" s="232">
        <v>0</v>
      </c>
      <c r="R55" s="232">
        <v>0</v>
      </c>
      <c r="S55" s="232">
        <v>0</v>
      </c>
      <c r="T55" s="232">
        <v>0</v>
      </c>
      <c r="U55" s="232">
        <v>0</v>
      </c>
      <c r="V55" s="232">
        <v>0</v>
      </c>
      <c r="W55" s="232">
        <v>0</v>
      </c>
      <c r="DA55" s="71" t="s">
        <v>838</v>
      </c>
    </row>
    <row r="56" spans="1:105" ht="12" customHeight="1" x14ac:dyDescent="0.3">
      <c r="A56" s="59" t="s">
        <v>160</v>
      </c>
      <c r="B56" s="232">
        <v>0</v>
      </c>
      <c r="C56" s="232">
        <v>0</v>
      </c>
      <c r="D56" s="232">
        <v>0</v>
      </c>
      <c r="E56" s="232">
        <v>0</v>
      </c>
      <c r="F56" s="232">
        <v>0</v>
      </c>
      <c r="G56" s="232">
        <v>0</v>
      </c>
      <c r="H56" s="232">
        <v>0</v>
      </c>
      <c r="I56" s="232">
        <v>0</v>
      </c>
      <c r="J56" s="232">
        <v>0</v>
      </c>
      <c r="K56" s="232">
        <v>0</v>
      </c>
      <c r="L56" s="232">
        <v>0</v>
      </c>
      <c r="M56" s="232">
        <v>0</v>
      </c>
      <c r="N56" s="232">
        <v>0</v>
      </c>
      <c r="O56" s="232">
        <v>0</v>
      </c>
      <c r="P56" s="232">
        <v>0</v>
      </c>
      <c r="Q56" s="232">
        <v>0</v>
      </c>
      <c r="R56" s="232">
        <v>0</v>
      </c>
      <c r="S56" s="232">
        <v>0</v>
      </c>
      <c r="T56" s="232">
        <v>0</v>
      </c>
      <c r="U56" s="232">
        <v>0</v>
      </c>
      <c r="V56" s="232">
        <v>0</v>
      </c>
      <c r="W56" s="232">
        <v>0</v>
      </c>
      <c r="DA56" s="71" t="s">
        <v>839</v>
      </c>
    </row>
    <row r="57" spans="1:105" ht="12" customHeight="1" x14ac:dyDescent="0.3">
      <c r="A57" s="59" t="s">
        <v>162</v>
      </c>
      <c r="B57" s="232">
        <v>0</v>
      </c>
      <c r="C57" s="232">
        <v>0</v>
      </c>
      <c r="D57" s="232">
        <v>0</v>
      </c>
      <c r="E57" s="232">
        <v>0</v>
      </c>
      <c r="F57" s="232">
        <v>0</v>
      </c>
      <c r="G57" s="232">
        <v>0</v>
      </c>
      <c r="H57" s="232">
        <v>0</v>
      </c>
      <c r="I57" s="232">
        <v>0</v>
      </c>
      <c r="J57" s="232">
        <v>0</v>
      </c>
      <c r="K57" s="232">
        <v>0</v>
      </c>
      <c r="L57" s="232">
        <v>0</v>
      </c>
      <c r="M57" s="232">
        <v>0</v>
      </c>
      <c r="N57" s="232">
        <v>0</v>
      </c>
      <c r="O57" s="232">
        <v>0</v>
      </c>
      <c r="P57" s="232">
        <v>0</v>
      </c>
      <c r="Q57" s="232">
        <v>0</v>
      </c>
      <c r="R57" s="232">
        <v>0</v>
      </c>
      <c r="S57" s="232">
        <v>0</v>
      </c>
      <c r="T57" s="232">
        <v>0</v>
      </c>
      <c r="U57" s="232">
        <v>0</v>
      </c>
      <c r="V57" s="232">
        <v>0</v>
      </c>
      <c r="W57" s="232">
        <v>0</v>
      </c>
      <c r="DA57" s="71" t="s">
        <v>840</v>
      </c>
    </row>
    <row r="58" spans="1:105" ht="12" customHeight="1" x14ac:dyDescent="0.3">
      <c r="A58" s="60" t="s">
        <v>535</v>
      </c>
      <c r="B58" s="264">
        <v>0</v>
      </c>
      <c r="C58" s="264">
        <v>0</v>
      </c>
      <c r="D58" s="264">
        <v>0</v>
      </c>
      <c r="E58" s="264">
        <v>0</v>
      </c>
      <c r="F58" s="264">
        <v>0</v>
      </c>
      <c r="G58" s="264">
        <v>0</v>
      </c>
      <c r="H58" s="264">
        <v>0</v>
      </c>
      <c r="I58" s="264">
        <v>0</v>
      </c>
      <c r="J58" s="264">
        <v>0</v>
      </c>
      <c r="K58" s="264">
        <v>0</v>
      </c>
      <c r="L58" s="264">
        <v>0</v>
      </c>
      <c r="M58" s="264">
        <v>0</v>
      </c>
      <c r="N58" s="264">
        <v>0</v>
      </c>
      <c r="O58" s="264">
        <v>0</v>
      </c>
      <c r="P58" s="264">
        <v>0</v>
      </c>
      <c r="Q58" s="264">
        <v>0</v>
      </c>
      <c r="R58" s="264">
        <v>0</v>
      </c>
      <c r="S58" s="264">
        <v>0</v>
      </c>
      <c r="T58" s="264">
        <v>0</v>
      </c>
      <c r="U58" s="264">
        <v>0</v>
      </c>
      <c r="V58" s="264">
        <v>0</v>
      </c>
      <c r="W58" s="264">
        <v>0</v>
      </c>
      <c r="DA58" s="72" t="s">
        <v>841</v>
      </c>
    </row>
    <row r="59" spans="1:105" ht="12" customHeight="1" x14ac:dyDescent="0.3">
      <c r="A59" s="64" t="s">
        <v>30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842</v>
      </c>
    </row>
    <row r="60" spans="1:105" ht="12" customHeight="1" x14ac:dyDescent="0.3">
      <c r="A60" s="64" t="s">
        <v>32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843</v>
      </c>
    </row>
    <row r="61" spans="1:105" ht="12" customHeight="1" x14ac:dyDescent="0.3">
      <c r="A61" s="64" t="s">
        <v>33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844</v>
      </c>
    </row>
    <row r="62" spans="1:105" ht="12" customHeight="1" x14ac:dyDescent="0.3">
      <c r="A62" s="64" t="s">
        <v>160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845</v>
      </c>
    </row>
    <row r="63" spans="1:105" ht="12" customHeight="1" x14ac:dyDescent="0.3">
      <c r="A63" s="64" t="s">
        <v>70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846</v>
      </c>
    </row>
    <row r="64" spans="1:105" ht="12" customHeight="1" x14ac:dyDescent="0.3">
      <c r="A64" s="64" t="s">
        <v>34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847</v>
      </c>
    </row>
    <row r="65" spans="1:105" ht="12" customHeight="1" x14ac:dyDescent="0.3">
      <c r="A65" s="64" t="s">
        <v>162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848</v>
      </c>
    </row>
    <row r="66" spans="1:105" ht="12" customHeight="1" x14ac:dyDescent="0.3">
      <c r="A66" s="64" t="s">
        <v>36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849</v>
      </c>
    </row>
    <row r="67" spans="1:105" ht="12" customHeight="1" x14ac:dyDescent="0.3">
      <c r="A67" s="64" t="s">
        <v>73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0</v>
      </c>
      <c r="W67" s="231">
        <v>0</v>
      </c>
      <c r="DA67" s="73" t="s">
        <v>850</v>
      </c>
    </row>
    <row r="68" spans="1:105" ht="12" customHeight="1" x14ac:dyDescent="0.3">
      <c r="A68" s="64" t="s">
        <v>79</v>
      </c>
      <c r="B68" s="231">
        <v>0</v>
      </c>
      <c r="C68" s="231">
        <v>0</v>
      </c>
      <c r="D68" s="231">
        <v>0</v>
      </c>
      <c r="E68" s="231">
        <v>0</v>
      </c>
      <c r="F68" s="231">
        <v>0</v>
      </c>
      <c r="G68" s="231">
        <v>0</v>
      </c>
      <c r="H68" s="231">
        <v>0</v>
      </c>
      <c r="I68" s="231">
        <v>0</v>
      </c>
      <c r="J68" s="231">
        <v>0</v>
      </c>
      <c r="K68" s="231">
        <v>0</v>
      </c>
      <c r="L68" s="231">
        <v>0</v>
      </c>
      <c r="M68" s="231">
        <v>0</v>
      </c>
      <c r="N68" s="231">
        <v>0</v>
      </c>
      <c r="O68" s="231">
        <v>0</v>
      </c>
      <c r="P68" s="231">
        <v>0</v>
      </c>
      <c r="Q68" s="231">
        <v>0</v>
      </c>
      <c r="R68" s="231">
        <v>0</v>
      </c>
      <c r="S68" s="231">
        <v>0</v>
      </c>
      <c r="T68" s="231">
        <v>0</v>
      </c>
      <c r="U68" s="231">
        <v>0</v>
      </c>
      <c r="V68" s="231">
        <v>0</v>
      </c>
      <c r="W68" s="231">
        <v>0</v>
      </c>
      <c r="DA68" s="73" t="s">
        <v>851</v>
      </c>
    </row>
    <row r="69" spans="1:105" ht="12" customHeight="1" x14ac:dyDescent="0.3">
      <c r="A69" s="60" t="s">
        <v>547</v>
      </c>
      <c r="B69" s="264">
        <v>0</v>
      </c>
      <c r="C69" s="264">
        <v>0</v>
      </c>
      <c r="D69" s="264">
        <v>0</v>
      </c>
      <c r="E69" s="264">
        <v>0</v>
      </c>
      <c r="F69" s="264">
        <v>0</v>
      </c>
      <c r="G69" s="264">
        <v>0</v>
      </c>
      <c r="H69" s="264">
        <v>0</v>
      </c>
      <c r="I69" s="264">
        <v>0</v>
      </c>
      <c r="J69" s="264">
        <v>0</v>
      </c>
      <c r="K69" s="264">
        <v>0</v>
      </c>
      <c r="L69" s="264">
        <v>0</v>
      </c>
      <c r="M69" s="264">
        <v>0</v>
      </c>
      <c r="N69" s="264">
        <v>0</v>
      </c>
      <c r="O69" s="264">
        <v>0</v>
      </c>
      <c r="P69" s="264">
        <v>0</v>
      </c>
      <c r="Q69" s="264">
        <v>0</v>
      </c>
      <c r="R69" s="264">
        <v>0</v>
      </c>
      <c r="S69" s="264">
        <v>0</v>
      </c>
      <c r="T69" s="264">
        <v>0</v>
      </c>
      <c r="U69" s="264">
        <v>0</v>
      </c>
      <c r="V69" s="264">
        <v>0</v>
      </c>
      <c r="W69" s="264">
        <v>0</v>
      </c>
      <c r="DA69" s="72" t="s">
        <v>852</v>
      </c>
    </row>
    <row r="70" spans="1:105" ht="12" customHeight="1" x14ac:dyDescent="0.3">
      <c r="A70" s="100" t="s">
        <v>106</v>
      </c>
      <c r="B70" s="281">
        <v>0</v>
      </c>
      <c r="C70" s="281">
        <v>0</v>
      </c>
      <c r="D70" s="281">
        <v>0</v>
      </c>
      <c r="E70" s="281">
        <v>0</v>
      </c>
      <c r="F70" s="281">
        <v>0</v>
      </c>
      <c r="G70" s="281">
        <v>0</v>
      </c>
      <c r="H70" s="281">
        <v>0</v>
      </c>
      <c r="I70" s="281">
        <v>0</v>
      </c>
      <c r="J70" s="281">
        <v>0</v>
      </c>
      <c r="K70" s="281">
        <v>0</v>
      </c>
      <c r="L70" s="281">
        <v>0</v>
      </c>
      <c r="M70" s="281">
        <v>0</v>
      </c>
      <c r="N70" s="281">
        <v>0</v>
      </c>
      <c r="O70" s="281">
        <v>0</v>
      </c>
      <c r="P70" s="281">
        <v>0</v>
      </c>
      <c r="Q70" s="281">
        <v>0</v>
      </c>
      <c r="R70" s="281">
        <v>0</v>
      </c>
      <c r="S70" s="281">
        <v>0</v>
      </c>
      <c r="T70" s="281">
        <v>0</v>
      </c>
      <c r="U70" s="281">
        <v>0</v>
      </c>
      <c r="V70" s="281">
        <v>0</v>
      </c>
      <c r="W70" s="281">
        <v>0</v>
      </c>
      <c r="DA70" s="105" t="s">
        <v>853</v>
      </c>
    </row>
    <row r="71" spans="1:105" ht="12" customHeight="1" x14ac:dyDescent="0.3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DA71" s="124"/>
    </row>
    <row r="72" spans="1:105" ht="15" customHeight="1" x14ac:dyDescent="0.3">
      <c r="A72" s="34" t="s">
        <v>81</v>
      </c>
      <c r="B72" s="225">
        <v>0</v>
      </c>
      <c r="C72" s="225">
        <v>0</v>
      </c>
      <c r="D72" s="225">
        <v>0</v>
      </c>
      <c r="E72" s="225">
        <v>0</v>
      </c>
      <c r="F72" s="225">
        <v>0</v>
      </c>
      <c r="G72" s="225">
        <v>0</v>
      </c>
      <c r="H72" s="225">
        <v>0</v>
      </c>
      <c r="I72" s="225">
        <v>0</v>
      </c>
      <c r="J72" s="225">
        <v>0</v>
      </c>
      <c r="K72" s="225">
        <v>0</v>
      </c>
      <c r="L72" s="225">
        <v>0</v>
      </c>
      <c r="M72" s="225">
        <v>0</v>
      </c>
      <c r="N72" s="225">
        <v>0</v>
      </c>
      <c r="O72" s="225">
        <v>0</v>
      </c>
      <c r="P72" s="225">
        <v>0</v>
      </c>
      <c r="Q72" s="225">
        <v>0</v>
      </c>
      <c r="R72" s="225">
        <v>0</v>
      </c>
      <c r="S72" s="225">
        <v>0</v>
      </c>
      <c r="T72" s="225">
        <v>0</v>
      </c>
      <c r="U72" s="225">
        <v>0</v>
      </c>
      <c r="V72" s="225">
        <v>0</v>
      </c>
      <c r="W72" s="225">
        <v>0</v>
      </c>
      <c r="DA72" s="89" t="s">
        <v>854</v>
      </c>
    </row>
    <row r="73" spans="1:105" ht="12" customHeight="1" x14ac:dyDescent="0.3">
      <c r="A73" s="55" t="s">
        <v>92</v>
      </c>
      <c r="B73" s="261">
        <v>0</v>
      </c>
      <c r="C73" s="261">
        <v>0</v>
      </c>
      <c r="D73" s="261">
        <v>0</v>
      </c>
      <c r="E73" s="261">
        <v>0</v>
      </c>
      <c r="F73" s="261">
        <v>0</v>
      </c>
      <c r="G73" s="261">
        <v>0</v>
      </c>
      <c r="H73" s="261">
        <v>0</v>
      </c>
      <c r="I73" s="261">
        <v>0</v>
      </c>
      <c r="J73" s="261">
        <v>0</v>
      </c>
      <c r="K73" s="261">
        <v>0</v>
      </c>
      <c r="L73" s="261">
        <v>0</v>
      </c>
      <c r="M73" s="261">
        <v>0</v>
      </c>
      <c r="N73" s="261">
        <v>0</v>
      </c>
      <c r="O73" s="261">
        <v>0</v>
      </c>
      <c r="P73" s="261">
        <v>0</v>
      </c>
      <c r="Q73" s="261">
        <v>0</v>
      </c>
      <c r="R73" s="261">
        <v>0</v>
      </c>
      <c r="S73" s="261">
        <v>0</v>
      </c>
      <c r="T73" s="261">
        <v>0</v>
      </c>
      <c r="U73" s="261">
        <v>0</v>
      </c>
      <c r="V73" s="261">
        <v>0</v>
      </c>
      <c r="W73" s="261">
        <v>0</v>
      </c>
      <c r="DA73" s="67" t="s">
        <v>855</v>
      </c>
    </row>
    <row r="74" spans="1:105" ht="12" customHeight="1" x14ac:dyDescent="0.3">
      <c r="A74" s="202" t="s">
        <v>93</v>
      </c>
      <c r="B74" s="226">
        <v>0</v>
      </c>
      <c r="C74" s="226">
        <v>0</v>
      </c>
      <c r="D74" s="226">
        <v>0</v>
      </c>
      <c r="E74" s="226">
        <v>0</v>
      </c>
      <c r="F74" s="226">
        <v>0</v>
      </c>
      <c r="G74" s="226">
        <v>0</v>
      </c>
      <c r="H74" s="226">
        <v>0</v>
      </c>
      <c r="I74" s="226">
        <v>0</v>
      </c>
      <c r="J74" s="226">
        <v>0</v>
      </c>
      <c r="K74" s="226">
        <v>0</v>
      </c>
      <c r="L74" s="226">
        <v>0</v>
      </c>
      <c r="M74" s="226">
        <v>0</v>
      </c>
      <c r="N74" s="226">
        <v>0</v>
      </c>
      <c r="O74" s="226">
        <v>0</v>
      </c>
      <c r="P74" s="226">
        <v>0</v>
      </c>
      <c r="Q74" s="226">
        <v>0</v>
      </c>
      <c r="R74" s="226">
        <v>0</v>
      </c>
      <c r="S74" s="226">
        <v>0</v>
      </c>
      <c r="T74" s="226">
        <v>0</v>
      </c>
      <c r="U74" s="226">
        <v>0</v>
      </c>
      <c r="V74" s="226">
        <v>0</v>
      </c>
      <c r="W74" s="226">
        <v>0</v>
      </c>
      <c r="DA74" s="174" t="s">
        <v>856</v>
      </c>
    </row>
    <row r="75" spans="1:105" ht="12" customHeight="1" x14ac:dyDescent="0.3">
      <c r="A75" s="202" t="s">
        <v>94</v>
      </c>
      <c r="B75" s="226">
        <v>0</v>
      </c>
      <c r="C75" s="226">
        <v>0</v>
      </c>
      <c r="D75" s="226">
        <v>0</v>
      </c>
      <c r="E75" s="226">
        <v>0</v>
      </c>
      <c r="F75" s="226">
        <v>0</v>
      </c>
      <c r="G75" s="226">
        <v>0</v>
      </c>
      <c r="H75" s="226">
        <v>0</v>
      </c>
      <c r="I75" s="226">
        <v>0</v>
      </c>
      <c r="J75" s="226">
        <v>0</v>
      </c>
      <c r="K75" s="226">
        <v>0</v>
      </c>
      <c r="L75" s="226">
        <v>0</v>
      </c>
      <c r="M75" s="226">
        <v>0</v>
      </c>
      <c r="N75" s="226">
        <v>0</v>
      </c>
      <c r="O75" s="226">
        <v>0</v>
      </c>
      <c r="P75" s="226">
        <v>0</v>
      </c>
      <c r="Q75" s="226">
        <v>0</v>
      </c>
      <c r="R75" s="226">
        <v>0</v>
      </c>
      <c r="S75" s="226">
        <v>0</v>
      </c>
      <c r="T75" s="226">
        <v>0</v>
      </c>
      <c r="U75" s="226">
        <v>0</v>
      </c>
      <c r="V75" s="226">
        <v>0</v>
      </c>
      <c r="W75" s="226">
        <v>0</v>
      </c>
      <c r="DA75" s="174" t="s">
        <v>857</v>
      </c>
    </row>
    <row r="76" spans="1:105" ht="12" customHeight="1" x14ac:dyDescent="0.3">
      <c r="A76" s="202" t="s">
        <v>95</v>
      </c>
      <c r="B76" s="226">
        <v>0</v>
      </c>
      <c r="C76" s="226">
        <v>0</v>
      </c>
      <c r="D76" s="226">
        <v>0</v>
      </c>
      <c r="E76" s="226">
        <v>0</v>
      </c>
      <c r="F76" s="226">
        <v>0</v>
      </c>
      <c r="G76" s="226">
        <v>0</v>
      </c>
      <c r="H76" s="226">
        <v>0</v>
      </c>
      <c r="I76" s="226">
        <v>0</v>
      </c>
      <c r="J76" s="226">
        <v>0</v>
      </c>
      <c r="K76" s="226">
        <v>0</v>
      </c>
      <c r="L76" s="226">
        <v>0</v>
      </c>
      <c r="M76" s="226">
        <v>0</v>
      </c>
      <c r="N76" s="226">
        <v>0</v>
      </c>
      <c r="O76" s="226">
        <v>0</v>
      </c>
      <c r="P76" s="226">
        <v>0</v>
      </c>
      <c r="Q76" s="226">
        <v>0</v>
      </c>
      <c r="R76" s="226">
        <v>0</v>
      </c>
      <c r="S76" s="226">
        <v>0</v>
      </c>
      <c r="T76" s="226">
        <v>0</v>
      </c>
      <c r="U76" s="226">
        <v>0</v>
      </c>
      <c r="V76" s="226">
        <v>0</v>
      </c>
      <c r="W76" s="226">
        <v>0</v>
      </c>
      <c r="DA76" s="174" t="s">
        <v>858</v>
      </c>
    </row>
    <row r="77" spans="1:105" ht="12" customHeight="1" x14ac:dyDescent="0.3">
      <c r="A77" s="56" t="s">
        <v>96</v>
      </c>
      <c r="B77" s="262">
        <v>0</v>
      </c>
      <c r="C77" s="262">
        <v>0</v>
      </c>
      <c r="D77" s="262">
        <v>0</v>
      </c>
      <c r="E77" s="262">
        <v>0</v>
      </c>
      <c r="F77" s="262">
        <v>0</v>
      </c>
      <c r="G77" s="262">
        <v>0</v>
      </c>
      <c r="H77" s="262">
        <v>0</v>
      </c>
      <c r="I77" s="262">
        <v>0</v>
      </c>
      <c r="J77" s="262">
        <v>0</v>
      </c>
      <c r="K77" s="262">
        <v>0</v>
      </c>
      <c r="L77" s="262">
        <v>0</v>
      </c>
      <c r="M77" s="262">
        <v>0</v>
      </c>
      <c r="N77" s="262">
        <v>0</v>
      </c>
      <c r="O77" s="262">
        <v>0</v>
      </c>
      <c r="P77" s="262">
        <v>0</v>
      </c>
      <c r="Q77" s="262">
        <v>0</v>
      </c>
      <c r="R77" s="262">
        <v>0</v>
      </c>
      <c r="S77" s="262">
        <v>0</v>
      </c>
      <c r="T77" s="262">
        <v>0</v>
      </c>
      <c r="U77" s="262">
        <v>0</v>
      </c>
      <c r="V77" s="262">
        <v>0</v>
      </c>
      <c r="W77" s="262">
        <v>0</v>
      </c>
      <c r="DA77" s="68" t="s">
        <v>859</v>
      </c>
    </row>
    <row r="78" spans="1:105" ht="12" customHeight="1" x14ac:dyDescent="0.3">
      <c r="A78" s="37" t="s">
        <v>160</v>
      </c>
      <c r="B78" s="228">
        <v>0</v>
      </c>
      <c r="C78" s="228">
        <v>0</v>
      </c>
      <c r="D78" s="228">
        <v>0</v>
      </c>
      <c r="E78" s="228">
        <v>0</v>
      </c>
      <c r="F78" s="228">
        <v>0</v>
      </c>
      <c r="G78" s="228">
        <v>0</v>
      </c>
      <c r="H78" s="228">
        <v>0</v>
      </c>
      <c r="I78" s="228">
        <v>0</v>
      </c>
      <c r="J78" s="228">
        <v>0</v>
      </c>
      <c r="K78" s="228">
        <v>0</v>
      </c>
      <c r="L78" s="228">
        <v>0</v>
      </c>
      <c r="M78" s="228">
        <v>0</v>
      </c>
      <c r="N78" s="228">
        <v>0</v>
      </c>
      <c r="O78" s="228">
        <v>0</v>
      </c>
      <c r="P78" s="228">
        <v>0</v>
      </c>
      <c r="Q78" s="228">
        <v>0</v>
      </c>
      <c r="R78" s="228">
        <v>0</v>
      </c>
      <c r="S78" s="228">
        <v>0</v>
      </c>
      <c r="T78" s="228">
        <v>0</v>
      </c>
      <c r="U78" s="228">
        <v>0</v>
      </c>
      <c r="V78" s="228">
        <v>0</v>
      </c>
      <c r="W78" s="228">
        <v>0</v>
      </c>
      <c r="DA78" s="69" t="s">
        <v>860</v>
      </c>
    </row>
    <row r="79" spans="1:105" ht="12" customHeight="1" x14ac:dyDescent="0.3">
      <c r="A79" s="37" t="s">
        <v>162</v>
      </c>
      <c r="B79" s="228">
        <v>0</v>
      </c>
      <c r="C79" s="228">
        <v>0</v>
      </c>
      <c r="D79" s="228">
        <v>0</v>
      </c>
      <c r="E79" s="228">
        <v>0</v>
      </c>
      <c r="F79" s="228">
        <v>0</v>
      </c>
      <c r="G79" s="228">
        <v>0</v>
      </c>
      <c r="H79" s="228">
        <v>0</v>
      </c>
      <c r="I79" s="228">
        <v>0</v>
      </c>
      <c r="J79" s="228">
        <v>0</v>
      </c>
      <c r="K79" s="228">
        <v>0</v>
      </c>
      <c r="L79" s="228">
        <v>0</v>
      </c>
      <c r="M79" s="228">
        <v>0</v>
      </c>
      <c r="N79" s="228">
        <v>0</v>
      </c>
      <c r="O79" s="228">
        <v>0</v>
      </c>
      <c r="P79" s="228">
        <v>0</v>
      </c>
      <c r="Q79" s="228">
        <v>0</v>
      </c>
      <c r="R79" s="228">
        <v>0</v>
      </c>
      <c r="S79" s="228">
        <v>0</v>
      </c>
      <c r="T79" s="228">
        <v>0</v>
      </c>
      <c r="U79" s="228">
        <v>0</v>
      </c>
      <c r="V79" s="228">
        <v>0</v>
      </c>
      <c r="W79" s="228">
        <v>0</v>
      </c>
      <c r="DA79" s="69" t="s">
        <v>861</v>
      </c>
    </row>
    <row r="80" spans="1:105" ht="12" customHeight="1" x14ac:dyDescent="0.3">
      <c r="A80" s="37" t="s">
        <v>97</v>
      </c>
      <c r="B80" s="228">
        <v>0</v>
      </c>
      <c r="C80" s="228">
        <v>0</v>
      </c>
      <c r="D80" s="228">
        <v>0</v>
      </c>
      <c r="E80" s="228">
        <v>0</v>
      </c>
      <c r="F80" s="228">
        <v>0</v>
      </c>
      <c r="G80" s="228">
        <v>0</v>
      </c>
      <c r="H80" s="228">
        <v>0</v>
      </c>
      <c r="I80" s="228">
        <v>0</v>
      </c>
      <c r="J80" s="228">
        <v>0</v>
      </c>
      <c r="K80" s="228">
        <v>0</v>
      </c>
      <c r="L80" s="228">
        <v>0</v>
      </c>
      <c r="M80" s="228">
        <v>0</v>
      </c>
      <c r="N80" s="228">
        <v>0</v>
      </c>
      <c r="O80" s="228">
        <v>0</v>
      </c>
      <c r="P80" s="228">
        <v>0</v>
      </c>
      <c r="Q80" s="228">
        <v>0</v>
      </c>
      <c r="R80" s="228">
        <v>0</v>
      </c>
      <c r="S80" s="228">
        <v>0</v>
      </c>
      <c r="T80" s="228">
        <v>0</v>
      </c>
      <c r="U80" s="228">
        <v>0</v>
      </c>
      <c r="V80" s="228">
        <v>0</v>
      </c>
      <c r="W80" s="228">
        <v>0</v>
      </c>
      <c r="DA80" s="69" t="s">
        <v>862</v>
      </c>
    </row>
    <row r="81" spans="1:105" ht="12" customHeight="1" x14ac:dyDescent="0.3">
      <c r="A81" s="37" t="s">
        <v>78</v>
      </c>
      <c r="B81" s="228">
        <v>0</v>
      </c>
      <c r="C81" s="228">
        <v>0</v>
      </c>
      <c r="D81" s="228">
        <v>0</v>
      </c>
      <c r="E81" s="228">
        <v>0</v>
      </c>
      <c r="F81" s="228">
        <v>0</v>
      </c>
      <c r="G81" s="228">
        <v>0</v>
      </c>
      <c r="H81" s="228">
        <v>0</v>
      </c>
      <c r="I81" s="228">
        <v>0</v>
      </c>
      <c r="J81" s="228">
        <v>0</v>
      </c>
      <c r="K81" s="228">
        <v>0</v>
      </c>
      <c r="L81" s="228">
        <v>0</v>
      </c>
      <c r="M81" s="228">
        <v>0</v>
      </c>
      <c r="N81" s="228">
        <v>0</v>
      </c>
      <c r="O81" s="228">
        <v>0</v>
      </c>
      <c r="P81" s="228">
        <v>0</v>
      </c>
      <c r="Q81" s="228">
        <v>0</v>
      </c>
      <c r="R81" s="228">
        <v>0</v>
      </c>
      <c r="S81" s="228">
        <v>0</v>
      </c>
      <c r="T81" s="228">
        <v>0</v>
      </c>
      <c r="U81" s="228">
        <v>0</v>
      </c>
      <c r="V81" s="228">
        <v>0</v>
      </c>
      <c r="W81" s="228">
        <v>0</v>
      </c>
      <c r="DA81" s="69" t="s">
        <v>863</v>
      </c>
    </row>
    <row r="82" spans="1:105" ht="12" customHeight="1" x14ac:dyDescent="0.3">
      <c r="A82" s="37" t="s">
        <v>38</v>
      </c>
      <c r="B82" s="228">
        <v>0</v>
      </c>
      <c r="C82" s="228">
        <v>0</v>
      </c>
      <c r="D82" s="228">
        <v>0</v>
      </c>
      <c r="E82" s="228">
        <v>0</v>
      </c>
      <c r="F82" s="228">
        <v>0</v>
      </c>
      <c r="G82" s="228">
        <v>0</v>
      </c>
      <c r="H82" s="228">
        <v>0</v>
      </c>
      <c r="I82" s="228">
        <v>0</v>
      </c>
      <c r="J82" s="228">
        <v>0</v>
      </c>
      <c r="K82" s="228">
        <v>0</v>
      </c>
      <c r="L82" s="228">
        <v>0</v>
      </c>
      <c r="M82" s="228">
        <v>0</v>
      </c>
      <c r="N82" s="228">
        <v>0</v>
      </c>
      <c r="O82" s="228">
        <v>0</v>
      </c>
      <c r="P82" s="228">
        <v>0</v>
      </c>
      <c r="Q82" s="228">
        <v>0</v>
      </c>
      <c r="R82" s="228">
        <v>0</v>
      </c>
      <c r="S82" s="228">
        <v>0</v>
      </c>
      <c r="T82" s="228">
        <v>0</v>
      </c>
      <c r="U82" s="228">
        <v>0</v>
      </c>
      <c r="V82" s="228">
        <v>0</v>
      </c>
      <c r="W82" s="228">
        <v>0</v>
      </c>
      <c r="DA82" s="69" t="s">
        <v>864</v>
      </c>
    </row>
    <row r="83" spans="1:105" ht="12" customHeight="1" x14ac:dyDescent="0.3">
      <c r="A83" s="57" t="s">
        <v>560</v>
      </c>
      <c r="B83" s="263">
        <v>0</v>
      </c>
      <c r="C83" s="263">
        <v>0</v>
      </c>
      <c r="D83" s="263">
        <v>0</v>
      </c>
      <c r="E83" s="263">
        <v>0</v>
      </c>
      <c r="F83" s="263">
        <v>0</v>
      </c>
      <c r="G83" s="263">
        <v>0</v>
      </c>
      <c r="H83" s="263">
        <v>0</v>
      </c>
      <c r="I83" s="263">
        <v>0</v>
      </c>
      <c r="J83" s="263">
        <v>0</v>
      </c>
      <c r="K83" s="263">
        <v>0</v>
      </c>
      <c r="L83" s="263">
        <v>0</v>
      </c>
      <c r="M83" s="263">
        <v>0</v>
      </c>
      <c r="N83" s="263">
        <v>0</v>
      </c>
      <c r="O83" s="263">
        <v>0</v>
      </c>
      <c r="P83" s="263">
        <v>0</v>
      </c>
      <c r="Q83" s="263">
        <v>0</v>
      </c>
      <c r="R83" s="263">
        <v>0</v>
      </c>
      <c r="S83" s="263">
        <v>0</v>
      </c>
      <c r="T83" s="263">
        <v>0</v>
      </c>
      <c r="U83" s="263">
        <v>0</v>
      </c>
      <c r="V83" s="263">
        <v>0</v>
      </c>
      <c r="W83" s="263">
        <v>0</v>
      </c>
      <c r="DA83" s="70" t="s">
        <v>865</v>
      </c>
    </row>
    <row r="84" spans="1:105" ht="12" customHeight="1" x14ac:dyDescent="0.3">
      <c r="A84" s="60" t="s">
        <v>562</v>
      </c>
      <c r="B84" s="264">
        <v>0</v>
      </c>
      <c r="C84" s="264">
        <v>0</v>
      </c>
      <c r="D84" s="264">
        <v>0</v>
      </c>
      <c r="E84" s="264">
        <v>0</v>
      </c>
      <c r="F84" s="264">
        <v>0</v>
      </c>
      <c r="G84" s="264">
        <v>0</v>
      </c>
      <c r="H84" s="264">
        <v>0</v>
      </c>
      <c r="I84" s="264">
        <v>0</v>
      </c>
      <c r="J84" s="264">
        <v>0</v>
      </c>
      <c r="K84" s="264">
        <v>0</v>
      </c>
      <c r="L84" s="264">
        <v>0</v>
      </c>
      <c r="M84" s="264">
        <v>0</v>
      </c>
      <c r="N84" s="264">
        <v>0</v>
      </c>
      <c r="O84" s="264">
        <v>0</v>
      </c>
      <c r="P84" s="264">
        <v>0</v>
      </c>
      <c r="Q84" s="264">
        <v>0</v>
      </c>
      <c r="R84" s="264">
        <v>0</v>
      </c>
      <c r="S84" s="264">
        <v>0</v>
      </c>
      <c r="T84" s="264">
        <v>0</v>
      </c>
      <c r="U84" s="264">
        <v>0</v>
      </c>
      <c r="V84" s="264">
        <v>0</v>
      </c>
      <c r="W84" s="264">
        <v>0</v>
      </c>
      <c r="DA84" s="72" t="s">
        <v>866</v>
      </c>
    </row>
    <row r="85" spans="1:105" ht="12" customHeight="1" x14ac:dyDescent="0.3">
      <c r="A85" s="59" t="s">
        <v>33</v>
      </c>
      <c r="B85" s="232">
        <v>0</v>
      </c>
      <c r="C85" s="232">
        <v>0</v>
      </c>
      <c r="D85" s="232">
        <v>0</v>
      </c>
      <c r="E85" s="232">
        <v>0</v>
      </c>
      <c r="F85" s="232">
        <v>0</v>
      </c>
      <c r="G85" s="232">
        <v>0</v>
      </c>
      <c r="H85" s="232">
        <v>0</v>
      </c>
      <c r="I85" s="232">
        <v>0</v>
      </c>
      <c r="J85" s="232">
        <v>0</v>
      </c>
      <c r="K85" s="232">
        <v>0</v>
      </c>
      <c r="L85" s="232">
        <v>0</v>
      </c>
      <c r="M85" s="232">
        <v>0</v>
      </c>
      <c r="N85" s="232">
        <v>0</v>
      </c>
      <c r="O85" s="232">
        <v>0</v>
      </c>
      <c r="P85" s="232">
        <v>0</v>
      </c>
      <c r="Q85" s="232">
        <v>0</v>
      </c>
      <c r="R85" s="232">
        <v>0</v>
      </c>
      <c r="S85" s="232">
        <v>0</v>
      </c>
      <c r="T85" s="232">
        <v>0</v>
      </c>
      <c r="U85" s="232">
        <v>0</v>
      </c>
      <c r="V85" s="232">
        <v>0</v>
      </c>
      <c r="W85" s="232">
        <v>0</v>
      </c>
      <c r="DA85" s="71" t="s">
        <v>867</v>
      </c>
    </row>
    <row r="86" spans="1:105" ht="12" customHeight="1" x14ac:dyDescent="0.3">
      <c r="A86" s="59" t="s">
        <v>160</v>
      </c>
      <c r="B86" s="232">
        <v>0</v>
      </c>
      <c r="C86" s="232">
        <v>0</v>
      </c>
      <c r="D86" s="232">
        <v>0</v>
      </c>
      <c r="E86" s="232">
        <v>0</v>
      </c>
      <c r="F86" s="232">
        <v>0</v>
      </c>
      <c r="G86" s="232">
        <v>0</v>
      </c>
      <c r="H86" s="232">
        <v>0</v>
      </c>
      <c r="I86" s="232">
        <v>0</v>
      </c>
      <c r="J86" s="232">
        <v>0</v>
      </c>
      <c r="K86" s="232">
        <v>0</v>
      </c>
      <c r="L86" s="232">
        <v>0</v>
      </c>
      <c r="M86" s="232">
        <v>0</v>
      </c>
      <c r="N86" s="232">
        <v>0</v>
      </c>
      <c r="O86" s="232">
        <v>0</v>
      </c>
      <c r="P86" s="232">
        <v>0</v>
      </c>
      <c r="Q86" s="232">
        <v>0</v>
      </c>
      <c r="R86" s="232">
        <v>0</v>
      </c>
      <c r="S86" s="232">
        <v>0</v>
      </c>
      <c r="T86" s="232">
        <v>0</v>
      </c>
      <c r="U86" s="232">
        <v>0</v>
      </c>
      <c r="V86" s="232">
        <v>0</v>
      </c>
      <c r="W86" s="232">
        <v>0</v>
      </c>
      <c r="DA86" s="71" t="s">
        <v>868</v>
      </c>
    </row>
    <row r="87" spans="1:105" ht="12" customHeight="1" x14ac:dyDescent="0.3">
      <c r="A87" s="59" t="s">
        <v>70</v>
      </c>
      <c r="B87" s="232">
        <v>0</v>
      </c>
      <c r="C87" s="232">
        <v>0</v>
      </c>
      <c r="D87" s="232">
        <v>0</v>
      </c>
      <c r="E87" s="232">
        <v>0</v>
      </c>
      <c r="F87" s="232">
        <v>0</v>
      </c>
      <c r="G87" s="232">
        <v>0</v>
      </c>
      <c r="H87" s="232">
        <v>0</v>
      </c>
      <c r="I87" s="232">
        <v>0</v>
      </c>
      <c r="J87" s="232">
        <v>0</v>
      </c>
      <c r="K87" s="232">
        <v>0</v>
      </c>
      <c r="L87" s="232">
        <v>0</v>
      </c>
      <c r="M87" s="232">
        <v>0</v>
      </c>
      <c r="N87" s="232">
        <v>0</v>
      </c>
      <c r="O87" s="232">
        <v>0</v>
      </c>
      <c r="P87" s="232">
        <v>0</v>
      </c>
      <c r="Q87" s="232">
        <v>0</v>
      </c>
      <c r="R87" s="232">
        <v>0</v>
      </c>
      <c r="S87" s="232">
        <v>0</v>
      </c>
      <c r="T87" s="232">
        <v>0</v>
      </c>
      <c r="U87" s="232">
        <v>0</v>
      </c>
      <c r="V87" s="232">
        <v>0</v>
      </c>
      <c r="W87" s="232">
        <v>0</v>
      </c>
      <c r="DA87" s="71" t="s">
        <v>869</v>
      </c>
    </row>
    <row r="88" spans="1:105" ht="12" customHeight="1" x14ac:dyDescent="0.3">
      <c r="A88" s="59" t="s">
        <v>162</v>
      </c>
      <c r="B88" s="232">
        <v>0</v>
      </c>
      <c r="C88" s="232">
        <v>0</v>
      </c>
      <c r="D88" s="232">
        <v>0</v>
      </c>
      <c r="E88" s="232">
        <v>0</v>
      </c>
      <c r="F88" s="232">
        <v>0</v>
      </c>
      <c r="G88" s="232">
        <v>0</v>
      </c>
      <c r="H88" s="232">
        <v>0</v>
      </c>
      <c r="I88" s="232">
        <v>0</v>
      </c>
      <c r="J88" s="232">
        <v>0</v>
      </c>
      <c r="K88" s="232">
        <v>0</v>
      </c>
      <c r="L88" s="232">
        <v>0</v>
      </c>
      <c r="M88" s="232">
        <v>0</v>
      </c>
      <c r="N88" s="232">
        <v>0</v>
      </c>
      <c r="O88" s="232">
        <v>0</v>
      </c>
      <c r="P88" s="232">
        <v>0</v>
      </c>
      <c r="Q88" s="232">
        <v>0</v>
      </c>
      <c r="R88" s="232">
        <v>0</v>
      </c>
      <c r="S88" s="232">
        <v>0</v>
      </c>
      <c r="T88" s="232">
        <v>0</v>
      </c>
      <c r="U88" s="232">
        <v>0</v>
      </c>
      <c r="V88" s="232">
        <v>0</v>
      </c>
      <c r="W88" s="232">
        <v>0</v>
      </c>
      <c r="DA88" s="71" t="s">
        <v>870</v>
      </c>
    </row>
    <row r="89" spans="1:105" ht="12" customHeight="1" x14ac:dyDescent="0.3">
      <c r="A89" s="60" t="s">
        <v>568</v>
      </c>
      <c r="B89" s="264">
        <v>0</v>
      </c>
      <c r="C89" s="264">
        <v>0</v>
      </c>
      <c r="D89" s="264">
        <v>0</v>
      </c>
      <c r="E89" s="264">
        <v>0</v>
      </c>
      <c r="F89" s="264">
        <v>0</v>
      </c>
      <c r="G89" s="264">
        <v>0</v>
      </c>
      <c r="H89" s="264">
        <v>0</v>
      </c>
      <c r="I89" s="264">
        <v>0</v>
      </c>
      <c r="J89" s="264">
        <v>0</v>
      </c>
      <c r="K89" s="264">
        <v>0</v>
      </c>
      <c r="L89" s="264">
        <v>0</v>
      </c>
      <c r="M89" s="264">
        <v>0</v>
      </c>
      <c r="N89" s="264">
        <v>0</v>
      </c>
      <c r="O89" s="264">
        <v>0</v>
      </c>
      <c r="P89" s="264">
        <v>0</v>
      </c>
      <c r="Q89" s="264">
        <v>0</v>
      </c>
      <c r="R89" s="264">
        <v>0</v>
      </c>
      <c r="S89" s="264">
        <v>0</v>
      </c>
      <c r="T89" s="264">
        <v>0</v>
      </c>
      <c r="U89" s="264">
        <v>0</v>
      </c>
      <c r="V89" s="264">
        <v>0</v>
      </c>
      <c r="W89" s="264">
        <v>0</v>
      </c>
      <c r="DA89" s="72" t="s">
        <v>871</v>
      </c>
    </row>
    <row r="90" spans="1:105" ht="12" customHeight="1" x14ac:dyDescent="0.3">
      <c r="A90" s="57" t="s">
        <v>519</v>
      </c>
      <c r="B90" s="296">
        <v>0</v>
      </c>
      <c r="C90" s="296">
        <v>0</v>
      </c>
      <c r="D90" s="296">
        <v>0</v>
      </c>
      <c r="E90" s="296">
        <v>0</v>
      </c>
      <c r="F90" s="296">
        <v>0</v>
      </c>
      <c r="G90" s="296">
        <v>0</v>
      </c>
      <c r="H90" s="296">
        <v>0</v>
      </c>
      <c r="I90" s="296">
        <v>0</v>
      </c>
      <c r="J90" s="296">
        <v>0</v>
      </c>
      <c r="K90" s="296">
        <v>0</v>
      </c>
      <c r="L90" s="296">
        <v>0</v>
      </c>
      <c r="M90" s="296">
        <v>0</v>
      </c>
      <c r="N90" s="296">
        <v>0</v>
      </c>
      <c r="O90" s="296">
        <v>0</v>
      </c>
      <c r="P90" s="296">
        <v>0</v>
      </c>
      <c r="Q90" s="296">
        <v>0</v>
      </c>
      <c r="R90" s="296">
        <v>0</v>
      </c>
      <c r="S90" s="296">
        <v>0</v>
      </c>
      <c r="T90" s="296">
        <v>0</v>
      </c>
      <c r="U90" s="296">
        <v>0</v>
      </c>
      <c r="V90" s="296">
        <v>0</v>
      </c>
      <c r="W90" s="296">
        <v>0</v>
      </c>
      <c r="DA90" s="70" t="s">
        <v>872</v>
      </c>
    </row>
    <row r="91" spans="1:105" ht="12" customHeight="1" x14ac:dyDescent="0.3">
      <c r="A91" s="60" t="s">
        <v>521</v>
      </c>
      <c r="B91" s="264">
        <v>0</v>
      </c>
      <c r="C91" s="264">
        <v>0</v>
      </c>
      <c r="D91" s="264">
        <v>0</v>
      </c>
      <c r="E91" s="264">
        <v>0</v>
      </c>
      <c r="F91" s="264">
        <v>0</v>
      </c>
      <c r="G91" s="264">
        <v>0</v>
      </c>
      <c r="H91" s="264">
        <v>0</v>
      </c>
      <c r="I91" s="264">
        <v>0</v>
      </c>
      <c r="J91" s="264">
        <v>0</v>
      </c>
      <c r="K91" s="264">
        <v>0</v>
      </c>
      <c r="L91" s="264">
        <v>0</v>
      </c>
      <c r="M91" s="264">
        <v>0</v>
      </c>
      <c r="N91" s="264">
        <v>0</v>
      </c>
      <c r="O91" s="264">
        <v>0</v>
      </c>
      <c r="P91" s="264">
        <v>0</v>
      </c>
      <c r="Q91" s="264">
        <v>0</v>
      </c>
      <c r="R91" s="264">
        <v>0</v>
      </c>
      <c r="S91" s="264">
        <v>0</v>
      </c>
      <c r="T91" s="264">
        <v>0</v>
      </c>
      <c r="U91" s="264">
        <v>0</v>
      </c>
      <c r="V91" s="264">
        <v>0</v>
      </c>
      <c r="W91" s="264">
        <v>0</v>
      </c>
      <c r="DA91" s="72" t="s">
        <v>873</v>
      </c>
    </row>
    <row r="92" spans="1:105" ht="12" customHeight="1" x14ac:dyDescent="0.3">
      <c r="A92" s="59" t="s">
        <v>33</v>
      </c>
      <c r="B92" s="299">
        <v>0</v>
      </c>
      <c r="C92" s="299">
        <v>0</v>
      </c>
      <c r="D92" s="299">
        <v>0</v>
      </c>
      <c r="E92" s="299">
        <v>0</v>
      </c>
      <c r="F92" s="299">
        <v>0</v>
      </c>
      <c r="G92" s="299">
        <v>0</v>
      </c>
      <c r="H92" s="299">
        <v>0</v>
      </c>
      <c r="I92" s="299">
        <v>0</v>
      </c>
      <c r="J92" s="299">
        <v>0</v>
      </c>
      <c r="K92" s="299">
        <v>0</v>
      </c>
      <c r="L92" s="299">
        <v>0</v>
      </c>
      <c r="M92" s="299">
        <v>0</v>
      </c>
      <c r="N92" s="299">
        <v>0</v>
      </c>
      <c r="O92" s="299">
        <v>0</v>
      </c>
      <c r="P92" s="299">
        <v>0</v>
      </c>
      <c r="Q92" s="299">
        <v>0</v>
      </c>
      <c r="R92" s="299">
        <v>0</v>
      </c>
      <c r="S92" s="299">
        <v>0</v>
      </c>
      <c r="T92" s="299">
        <v>0</v>
      </c>
      <c r="U92" s="299">
        <v>0</v>
      </c>
      <c r="V92" s="299">
        <v>0</v>
      </c>
      <c r="W92" s="299">
        <v>0</v>
      </c>
      <c r="DA92" s="71" t="s">
        <v>874</v>
      </c>
    </row>
    <row r="93" spans="1:105" ht="12" customHeight="1" x14ac:dyDescent="0.3">
      <c r="A93" s="59" t="s">
        <v>160</v>
      </c>
      <c r="B93" s="299">
        <v>0</v>
      </c>
      <c r="C93" s="299">
        <v>0</v>
      </c>
      <c r="D93" s="299">
        <v>0</v>
      </c>
      <c r="E93" s="299">
        <v>0</v>
      </c>
      <c r="F93" s="299">
        <v>0</v>
      </c>
      <c r="G93" s="299">
        <v>0</v>
      </c>
      <c r="H93" s="299">
        <v>0</v>
      </c>
      <c r="I93" s="299">
        <v>0</v>
      </c>
      <c r="J93" s="299">
        <v>0</v>
      </c>
      <c r="K93" s="299">
        <v>0</v>
      </c>
      <c r="L93" s="299">
        <v>0</v>
      </c>
      <c r="M93" s="299">
        <v>0</v>
      </c>
      <c r="N93" s="299">
        <v>0</v>
      </c>
      <c r="O93" s="299">
        <v>0</v>
      </c>
      <c r="P93" s="299">
        <v>0</v>
      </c>
      <c r="Q93" s="299">
        <v>0</v>
      </c>
      <c r="R93" s="299">
        <v>0</v>
      </c>
      <c r="S93" s="299">
        <v>0</v>
      </c>
      <c r="T93" s="299">
        <v>0</v>
      </c>
      <c r="U93" s="299">
        <v>0</v>
      </c>
      <c r="V93" s="299">
        <v>0</v>
      </c>
      <c r="W93" s="299">
        <v>0</v>
      </c>
      <c r="DA93" s="71" t="s">
        <v>875</v>
      </c>
    </row>
    <row r="94" spans="1:105" ht="12" customHeight="1" x14ac:dyDescent="0.3">
      <c r="A94" s="59" t="s">
        <v>70</v>
      </c>
      <c r="B94" s="299">
        <v>0</v>
      </c>
      <c r="C94" s="299">
        <v>0</v>
      </c>
      <c r="D94" s="299">
        <v>0</v>
      </c>
      <c r="E94" s="299">
        <v>0</v>
      </c>
      <c r="F94" s="299">
        <v>0</v>
      </c>
      <c r="G94" s="299">
        <v>0</v>
      </c>
      <c r="H94" s="299">
        <v>0</v>
      </c>
      <c r="I94" s="299">
        <v>0</v>
      </c>
      <c r="J94" s="299">
        <v>0</v>
      </c>
      <c r="K94" s="299">
        <v>0</v>
      </c>
      <c r="L94" s="299">
        <v>0</v>
      </c>
      <c r="M94" s="299">
        <v>0</v>
      </c>
      <c r="N94" s="299">
        <v>0</v>
      </c>
      <c r="O94" s="299">
        <v>0</v>
      </c>
      <c r="P94" s="299">
        <v>0</v>
      </c>
      <c r="Q94" s="299">
        <v>0</v>
      </c>
      <c r="R94" s="299">
        <v>0</v>
      </c>
      <c r="S94" s="299">
        <v>0</v>
      </c>
      <c r="T94" s="299">
        <v>0</v>
      </c>
      <c r="U94" s="299">
        <v>0</v>
      </c>
      <c r="V94" s="299">
        <v>0</v>
      </c>
      <c r="W94" s="299">
        <v>0</v>
      </c>
      <c r="DA94" s="71" t="s">
        <v>876</v>
      </c>
    </row>
    <row r="95" spans="1:105" ht="12" customHeight="1" x14ac:dyDescent="0.3">
      <c r="A95" s="59" t="s">
        <v>162</v>
      </c>
      <c r="B95" s="299">
        <v>0</v>
      </c>
      <c r="C95" s="299">
        <v>0</v>
      </c>
      <c r="D95" s="299">
        <v>0</v>
      </c>
      <c r="E95" s="299">
        <v>0</v>
      </c>
      <c r="F95" s="299">
        <v>0</v>
      </c>
      <c r="G95" s="299">
        <v>0</v>
      </c>
      <c r="H95" s="299">
        <v>0</v>
      </c>
      <c r="I95" s="299">
        <v>0</v>
      </c>
      <c r="J95" s="299">
        <v>0</v>
      </c>
      <c r="K95" s="299">
        <v>0</v>
      </c>
      <c r="L95" s="299">
        <v>0</v>
      </c>
      <c r="M95" s="299">
        <v>0</v>
      </c>
      <c r="N95" s="299">
        <v>0</v>
      </c>
      <c r="O95" s="299">
        <v>0</v>
      </c>
      <c r="P95" s="299">
        <v>0</v>
      </c>
      <c r="Q95" s="299">
        <v>0</v>
      </c>
      <c r="R95" s="299">
        <v>0</v>
      </c>
      <c r="S95" s="299">
        <v>0</v>
      </c>
      <c r="T95" s="299">
        <v>0</v>
      </c>
      <c r="U95" s="299">
        <v>0</v>
      </c>
      <c r="V95" s="299">
        <v>0</v>
      </c>
      <c r="W95" s="299">
        <v>0</v>
      </c>
      <c r="DA95" s="71" t="s">
        <v>877</v>
      </c>
    </row>
    <row r="96" spans="1:105" ht="12" customHeight="1" x14ac:dyDescent="0.3">
      <c r="A96" s="60" t="s">
        <v>527</v>
      </c>
      <c r="B96" s="264">
        <v>0</v>
      </c>
      <c r="C96" s="264">
        <v>0</v>
      </c>
      <c r="D96" s="264">
        <v>0</v>
      </c>
      <c r="E96" s="264">
        <v>0</v>
      </c>
      <c r="F96" s="264">
        <v>0</v>
      </c>
      <c r="G96" s="264">
        <v>0</v>
      </c>
      <c r="H96" s="264">
        <v>0</v>
      </c>
      <c r="I96" s="264">
        <v>0</v>
      </c>
      <c r="J96" s="264">
        <v>0</v>
      </c>
      <c r="K96" s="264">
        <v>0</v>
      </c>
      <c r="L96" s="264">
        <v>0</v>
      </c>
      <c r="M96" s="264">
        <v>0</v>
      </c>
      <c r="N96" s="264">
        <v>0</v>
      </c>
      <c r="O96" s="264">
        <v>0</v>
      </c>
      <c r="P96" s="264">
        <v>0</v>
      </c>
      <c r="Q96" s="264">
        <v>0</v>
      </c>
      <c r="R96" s="264">
        <v>0</v>
      </c>
      <c r="S96" s="264">
        <v>0</v>
      </c>
      <c r="T96" s="264">
        <v>0</v>
      </c>
      <c r="U96" s="264">
        <v>0</v>
      </c>
      <c r="V96" s="264">
        <v>0</v>
      </c>
      <c r="W96" s="264">
        <v>0</v>
      </c>
      <c r="DA96" s="72" t="s">
        <v>878</v>
      </c>
    </row>
    <row r="97" spans="1:105" ht="12" customHeight="1" x14ac:dyDescent="0.3">
      <c r="A97" s="57" t="s">
        <v>529</v>
      </c>
      <c r="B97" s="296">
        <f t="shared" ref="B97:W97" si="2">B98+B102+B113</f>
        <v>0</v>
      </c>
      <c r="C97" s="296">
        <f t="shared" si="2"/>
        <v>0</v>
      </c>
      <c r="D97" s="296">
        <f t="shared" si="2"/>
        <v>0</v>
      </c>
      <c r="E97" s="296">
        <f t="shared" si="2"/>
        <v>0</v>
      </c>
      <c r="F97" s="296">
        <f t="shared" si="2"/>
        <v>0</v>
      </c>
      <c r="G97" s="296">
        <f t="shared" si="2"/>
        <v>0</v>
      </c>
      <c r="H97" s="296">
        <f t="shared" si="2"/>
        <v>0</v>
      </c>
      <c r="I97" s="296">
        <f t="shared" si="2"/>
        <v>0</v>
      </c>
      <c r="J97" s="296">
        <f t="shared" si="2"/>
        <v>0</v>
      </c>
      <c r="K97" s="296">
        <f t="shared" si="2"/>
        <v>0</v>
      </c>
      <c r="L97" s="296">
        <f t="shared" si="2"/>
        <v>0</v>
      </c>
      <c r="M97" s="296">
        <f t="shared" si="2"/>
        <v>0</v>
      </c>
      <c r="N97" s="296">
        <f t="shared" si="2"/>
        <v>0</v>
      </c>
      <c r="O97" s="296">
        <f t="shared" si="2"/>
        <v>0</v>
      </c>
      <c r="P97" s="296">
        <f t="shared" si="2"/>
        <v>0</v>
      </c>
      <c r="Q97" s="296">
        <f t="shared" si="2"/>
        <v>0</v>
      </c>
      <c r="R97" s="296">
        <f t="shared" si="2"/>
        <v>0</v>
      </c>
      <c r="S97" s="296">
        <f t="shared" si="2"/>
        <v>0</v>
      </c>
      <c r="T97" s="296">
        <f t="shared" si="2"/>
        <v>0</v>
      </c>
      <c r="U97" s="296">
        <f t="shared" si="2"/>
        <v>0</v>
      </c>
      <c r="V97" s="296">
        <f t="shared" si="2"/>
        <v>0</v>
      </c>
      <c r="W97" s="296">
        <f t="shared" si="2"/>
        <v>0</v>
      </c>
      <c r="DA97" s="70"/>
    </row>
    <row r="98" spans="1:105" ht="12" customHeight="1" x14ac:dyDescent="0.3">
      <c r="A98" s="60" t="s">
        <v>530</v>
      </c>
      <c r="B98" s="264">
        <v>0</v>
      </c>
      <c r="C98" s="264">
        <v>0</v>
      </c>
      <c r="D98" s="264">
        <v>0</v>
      </c>
      <c r="E98" s="264">
        <v>0</v>
      </c>
      <c r="F98" s="264">
        <v>0</v>
      </c>
      <c r="G98" s="264">
        <v>0</v>
      </c>
      <c r="H98" s="264">
        <v>0</v>
      </c>
      <c r="I98" s="264">
        <v>0</v>
      </c>
      <c r="J98" s="264">
        <v>0</v>
      </c>
      <c r="K98" s="264">
        <v>0</v>
      </c>
      <c r="L98" s="264">
        <v>0</v>
      </c>
      <c r="M98" s="264">
        <v>0</v>
      </c>
      <c r="N98" s="264">
        <v>0</v>
      </c>
      <c r="O98" s="264">
        <v>0</v>
      </c>
      <c r="P98" s="264">
        <v>0</v>
      </c>
      <c r="Q98" s="264">
        <v>0</v>
      </c>
      <c r="R98" s="264">
        <v>0</v>
      </c>
      <c r="S98" s="264">
        <v>0</v>
      </c>
      <c r="T98" s="264">
        <v>0</v>
      </c>
      <c r="U98" s="264">
        <v>0</v>
      </c>
      <c r="V98" s="264">
        <v>0</v>
      </c>
      <c r="W98" s="264">
        <v>0</v>
      </c>
      <c r="DA98" s="72" t="s">
        <v>879</v>
      </c>
    </row>
    <row r="99" spans="1:105" ht="12" customHeight="1" x14ac:dyDescent="0.3">
      <c r="A99" s="59" t="s">
        <v>33</v>
      </c>
      <c r="B99" s="232">
        <v>0</v>
      </c>
      <c r="C99" s="232">
        <v>0</v>
      </c>
      <c r="D99" s="232">
        <v>0</v>
      </c>
      <c r="E99" s="232">
        <v>0</v>
      </c>
      <c r="F99" s="232">
        <v>0</v>
      </c>
      <c r="G99" s="232">
        <v>0</v>
      </c>
      <c r="H99" s="232">
        <v>0</v>
      </c>
      <c r="I99" s="232">
        <v>0</v>
      </c>
      <c r="J99" s="232">
        <v>0</v>
      </c>
      <c r="K99" s="232">
        <v>0</v>
      </c>
      <c r="L99" s="232">
        <v>0</v>
      </c>
      <c r="M99" s="232">
        <v>0</v>
      </c>
      <c r="N99" s="232">
        <v>0</v>
      </c>
      <c r="O99" s="232">
        <v>0</v>
      </c>
      <c r="P99" s="232">
        <v>0</v>
      </c>
      <c r="Q99" s="232">
        <v>0</v>
      </c>
      <c r="R99" s="232">
        <v>0</v>
      </c>
      <c r="S99" s="232">
        <v>0</v>
      </c>
      <c r="T99" s="232">
        <v>0</v>
      </c>
      <c r="U99" s="232">
        <v>0</v>
      </c>
      <c r="V99" s="232">
        <v>0</v>
      </c>
      <c r="W99" s="232">
        <v>0</v>
      </c>
      <c r="DA99" s="71" t="s">
        <v>880</v>
      </c>
    </row>
    <row r="100" spans="1:105" ht="12" customHeight="1" x14ac:dyDescent="0.3">
      <c r="A100" s="59" t="s">
        <v>160</v>
      </c>
      <c r="B100" s="232">
        <v>0</v>
      </c>
      <c r="C100" s="232">
        <v>0</v>
      </c>
      <c r="D100" s="232">
        <v>0</v>
      </c>
      <c r="E100" s="232">
        <v>0</v>
      </c>
      <c r="F100" s="232">
        <v>0</v>
      </c>
      <c r="G100" s="232">
        <v>0</v>
      </c>
      <c r="H100" s="232">
        <v>0</v>
      </c>
      <c r="I100" s="232">
        <v>0</v>
      </c>
      <c r="J100" s="232">
        <v>0</v>
      </c>
      <c r="K100" s="232">
        <v>0</v>
      </c>
      <c r="L100" s="232">
        <v>0</v>
      </c>
      <c r="M100" s="232">
        <v>0</v>
      </c>
      <c r="N100" s="232">
        <v>0</v>
      </c>
      <c r="O100" s="232">
        <v>0</v>
      </c>
      <c r="P100" s="232">
        <v>0</v>
      </c>
      <c r="Q100" s="232">
        <v>0</v>
      </c>
      <c r="R100" s="232">
        <v>0</v>
      </c>
      <c r="S100" s="232">
        <v>0</v>
      </c>
      <c r="T100" s="232">
        <v>0</v>
      </c>
      <c r="U100" s="232">
        <v>0</v>
      </c>
      <c r="V100" s="232">
        <v>0</v>
      </c>
      <c r="W100" s="232">
        <v>0</v>
      </c>
      <c r="DA100" s="71" t="s">
        <v>881</v>
      </c>
    </row>
    <row r="101" spans="1:105" ht="12" customHeight="1" x14ac:dyDescent="0.3">
      <c r="A101" s="59" t="s">
        <v>162</v>
      </c>
      <c r="B101" s="232">
        <v>0</v>
      </c>
      <c r="C101" s="232">
        <v>0</v>
      </c>
      <c r="D101" s="232">
        <v>0</v>
      </c>
      <c r="E101" s="232">
        <v>0</v>
      </c>
      <c r="F101" s="232">
        <v>0</v>
      </c>
      <c r="G101" s="232">
        <v>0</v>
      </c>
      <c r="H101" s="232">
        <v>0</v>
      </c>
      <c r="I101" s="232">
        <v>0</v>
      </c>
      <c r="J101" s="232">
        <v>0</v>
      </c>
      <c r="K101" s="232">
        <v>0</v>
      </c>
      <c r="L101" s="232">
        <v>0</v>
      </c>
      <c r="M101" s="232">
        <v>0</v>
      </c>
      <c r="N101" s="232">
        <v>0</v>
      </c>
      <c r="O101" s="232">
        <v>0</v>
      </c>
      <c r="P101" s="232">
        <v>0</v>
      </c>
      <c r="Q101" s="232">
        <v>0</v>
      </c>
      <c r="R101" s="232">
        <v>0</v>
      </c>
      <c r="S101" s="232">
        <v>0</v>
      </c>
      <c r="T101" s="232">
        <v>0</v>
      </c>
      <c r="U101" s="232">
        <v>0</v>
      </c>
      <c r="V101" s="232">
        <v>0</v>
      </c>
      <c r="W101" s="232">
        <v>0</v>
      </c>
      <c r="DA101" s="71" t="s">
        <v>882</v>
      </c>
    </row>
    <row r="102" spans="1:105" ht="12" customHeight="1" x14ac:dyDescent="0.3">
      <c r="A102" s="60" t="s">
        <v>535</v>
      </c>
      <c r="B102" s="264">
        <v>0</v>
      </c>
      <c r="C102" s="264">
        <v>0</v>
      </c>
      <c r="D102" s="264">
        <v>0</v>
      </c>
      <c r="E102" s="264">
        <v>0</v>
      </c>
      <c r="F102" s="264">
        <v>0</v>
      </c>
      <c r="G102" s="264">
        <v>0</v>
      </c>
      <c r="H102" s="264">
        <v>0</v>
      </c>
      <c r="I102" s="264">
        <v>0</v>
      </c>
      <c r="J102" s="264">
        <v>0</v>
      </c>
      <c r="K102" s="264">
        <v>0</v>
      </c>
      <c r="L102" s="264">
        <v>0</v>
      </c>
      <c r="M102" s="264">
        <v>0</v>
      </c>
      <c r="N102" s="264">
        <v>0</v>
      </c>
      <c r="O102" s="264">
        <v>0</v>
      </c>
      <c r="P102" s="264">
        <v>0</v>
      </c>
      <c r="Q102" s="264">
        <v>0</v>
      </c>
      <c r="R102" s="264">
        <v>0</v>
      </c>
      <c r="S102" s="264">
        <v>0</v>
      </c>
      <c r="T102" s="264">
        <v>0</v>
      </c>
      <c r="U102" s="264">
        <v>0</v>
      </c>
      <c r="V102" s="264">
        <v>0</v>
      </c>
      <c r="W102" s="264">
        <v>0</v>
      </c>
      <c r="DA102" s="72" t="s">
        <v>883</v>
      </c>
    </row>
    <row r="103" spans="1:105" ht="12" customHeight="1" x14ac:dyDescent="0.3">
      <c r="A103" s="64" t="s">
        <v>30</v>
      </c>
      <c r="B103" s="231">
        <v>0</v>
      </c>
      <c r="C103" s="231">
        <v>0</v>
      </c>
      <c r="D103" s="231">
        <v>0</v>
      </c>
      <c r="E103" s="231">
        <v>0</v>
      </c>
      <c r="F103" s="231">
        <v>0</v>
      </c>
      <c r="G103" s="231">
        <v>0</v>
      </c>
      <c r="H103" s="231">
        <v>0</v>
      </c>
      <c r="I103" s="231">
        <v>0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884</v>
      </c>
    </row>
    <row r="104" spans="1:105" ht="12" customHeight="1" x14ac:dyDescent="0.3">
      <c r="A104" s="64" t="s">
        <v>32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0</v>
      </c>
      <c r="L104" s="231">
        <v>0</v>
      </c>
      <c r="M104" s="231">
        <v>0</v>
      </c>
      <c r="N104" s="231">
        <v>0</v>
      </c>
      <c r="O104" s="231">
        <v>0</v>
      </c>
      <c r="P104" s="231">
        <v>0</v>
      </c>
      <c r="Q104" s="231">
        <v>0</v>
      </c>
      <c r="R104" s="231">
        <v>0</v>
      </c>
      <c r="S104" s="231">
        <v>0</v>
      </c>
      <c r="T104" s="231">
        <v>0</v>
      </c>
      <c r="U104" s="231">
        <v>0</v>
      </c>
      <c r="V104" s="231">
        <v>0</v>
      </c>
      <c r="W104" s="231">
        <v>0</v>
      </c>
      <c r="DA104" s="73" t="s">
        <v>885</v>
      </c>
    </row>
    <row r="105" spans="1:105" ht="12" customHeight="1" x14ac:dyDescent="0.3">
      <c r="A105" s="64" t="s">
        <v>33</v>
      </c>
      <c r="B105" s="231">
        <v>0</v>
      </c>
      <c r="C105" s="231">
        <v>0</v>
      </c>
      <c r="D105" s="231">
        <v>0</v>
      </c>
      <c r="E105" s="231">
        <v>0</v>
      </c>
      <c r="F105" s="231">
        <v>0</v>
      </c>
      <c r="G105" s="231">
        <v>0</v>
      </c>
      <c r="H105" s="231">
        <v>0</v>
      </c>
      <c r="I105" s="231">
        <v>0</v>
      </c>
      <c r="J105" s="231">
        <v>0</v>
      </c>
      <c r="K105" s="231">
        <v>0</v>
      </c>
      <c r="L105" s="231">
        <v>0</v>
      </c>
      <c r="M105" s="231">
        <v>0</v>
      </c>
      <c r="N105" s="231">
        <v>0</v>
      </c>
      <c r="O105" s="231">
        <v>0</v>
      </c>
      <c r="P105" s="231">
        <v>0</v>
      </c>
      <c r="Q105" s="231">
        <v>0</v>
      </c>
      <c r="R105" s="231">
        <v>0</v>
      </c>
      <c r="S105" s="231">
        <v>0</v>
      </c>
      <c r="T105" s="231">
        <v>0</v>
      </c>
      <c r="U105" s="231">
        <v>0</v>
      </c>
      <c r="V105" s="231">
        <v>0</v>
      </c>
      <c r="W105" s="231">
        <v>0</v>
      </c>
      <c r="DA105" s="73" t="s">
        <v>886</v>
      </c>
    </row>
    <row r="106" spans="1:105" ht="12" customHeight="1" x14ac:dyDescent="0.3">
      <c r="A106" s="64" t="s">
        <v>160</v>
      </c>
      <c r="B106" s="231">
        <v>0</v>
      </c>
      <c r="C106" s="231">
        <v>0</v>
      </c>
      <c r="D106" s="231">
        <v>0</v>
      </c>
      <c r="E106" s="231">
        <v>0</v>
      </c>
      <c r="F106" s="231">
        <v>0</v>
      </c>
      <c r="G106" s="231">
        <v>0</v>
      </c>
      <c r="H106" s="231">
        <v>0</v>
      </c>
      <c r="I106" s="231">
        <v>0</v>
      </c>
      <c r="J106" s="231">
        <v>0</v>
      </c>
      <c r="K106" s="231">
        <v>0</v>
      </c>
      <c r="L106" s="231">
        <v>0</v>
      </c>
      <c r="M106" s="231">
        <v>0</v>
      </c>
      <c r="N106" s="231">
        <v>0</v>
      </c>
      <c r="O106" s="231">
        <v>0</v>
      </c>
      <c r="P106" s="231">
        <v>0</v>
      </c>
      <c r="Q106" s="231">
        <v>0</v>
      </c>
      <c r="R106" s="231">
        <v>0</v>
      </c>
      <c r="S106" s="231">
        <v>0</v>
      </c>
      <c r="T106" s="231">
        <v>0</v>
      </c>
      <c r="U106" s="231">
        <v>0</v>
      </c>
      <c r="V106" s="231">
        <v>0</v>
      </c>
      <c r="W106" s="231">
        <v>0</v>
      </c>
      <c r="DA106" s="73" t="s">
        <v>887</v>
      </c>
    </row>
    <row r="107" spans="1:105" ht="12" customHeight="1" x14ac:dyDescent="0.3">
      <c r="A107" s="64" t="s">
        <v>70</v>
      </c>
      <c r="B107" s="231">
        <v>0</v>
      </c>
      <c r="C107" s="231">
        <v>0</v>
      </c>
      <c r="D107" s="231">
        <v>0</v>
      </c>
      <c r="E107" s="231">
        <v>0</v>
      </c>
      <c r="F107" s="231">
        <v>0</v>
      </c>
      <c r="G107" s="231">
        <v>0</v>
      </c>
      <c r="H107" s="231">
        <v>0</v>
      </c>
      <c r="I107" s="231">
        <v>0</v>
      </c>
      <c r="J107" s="231">
        <v>0</v>
      </c>
      <c r="K107" s="231">
        <v>0</v>
      </c>
      <c r="L107" s="231">
        <v>0</v>
      </c>
      <c r="M107" s="231">
        <v>0</v>
      </c>
      <c r="N107" s="231">
        <v>0</v>
      </c>
      <c r="O107" s="231">
        <v>0</v>
      </c>
      <c r="P107" s="231">
        <v>0</v>
      </c>
      <c r="Q107" s="231">
        <v>0</v>
      </c>
      <c r="R107" s="231">
        <v>0</v>
      </c>
      <c r="S107" s="231">
        <v>0</v>
      </c>
      <c r="T107" s="231">
        <v>0</v>
      </c>
      <c r="U107" s="231">
        <v>0</v>
      </c>
      <c r="V107" s="231">
        <v>0</v>
      </c>
      <c r="W107" s="231">
        <v>0</v>
      </c>
      <c r="DA107" s="73" t="s">
        <v>888</v>
      </c>
    </row>
    <row r="108" spans="1:105" ht="12" customHeight="1" x14ac:dyDescent="0.3">
      <c r="A108" s="64" t="s">
        <v>34</v>
      </c>
      <c r="B108" s="231">
        <v>0</v>
      </c>
      <c r="C108" s="231">
        <v>0</v>
      </c>
      <c r="D108" s="231">
        <v>0</v>
      </c>
      <c r="E108" s="231">
        <v>0</v>
      </c>
      <c r="F108" s="231">
        <v>0</v>
      </c>
      <c r="G108" s="231">
        <v>0</v>
      </c>
      <c r="H108" s="231">
        <v>0</v>
      </c>
      <c r="I108" s="231">
        <v>0</v>
      </c>
      <c r="J108" s="231">
        <v>0</v>
      </c>
      <c r="K108" s="231">
        <v>0</v>
      </c>
      <c r="L108" s="231">
        <v>0</v>
      </c>
      <c r="M108" s="231">
        <v>0</v>
      </c>
      <c r="N108" s="231">
        <v>0</v>
      </c>
      <c r="O108" s="231">
        <v>0</v>
      </c>
      <c r="P108" s="231">
        <v>0</v>
      </c>
      <c r="Q108" s="231">
        <v>0</v>
      </c>
      <c r="R108" s="231">
        <v>0</v>
      </c>
      <c r="S108" s="231">
        <v>0</v>
      </c>
      <c r="T108" s="231">
        <v>0</v>
      </c>
      <c r="U108" s="231">
        <v>0</v>
      </c>
      <c r="V108" s="231">
        <v>0</v>
      </c>
      <c r="W108" s="231">
        <v>0</v>
      </c>
      <c r="DA108" s="73" t="s">
        <v>889</v>
      </c>
    </row>
    <row r="109" spans="1:105" ht="12" customHeight="1" x14ac:dyDescent="0.3">
      <c r="A109" s="64" t="s">
        <v>162</v>
      </c>
      <c r="B109" s="231">
        <v>0</v>
      </c>
      <c r="C109" s="231">
        <v>0</v>
      </c>
      <c r="D109" s="231">
        <v>0</v>
      </c>
      <c r="E109" s="231">
        <v>0</v>
      </c>
      <c r="F109" s="231">
        <v>0</v>
      </c>
      <c r="G109" s="231">
        <v>0</v>
      </c>
      <c r="H109" s="231">
        <v>0</v>
      </c>
      <c r="I109" s="231">
        <v>0</v>
      </c>
      <c r="J109" s="231">
        <v>0</v>
      </c>
      <c r="K109" s="231">
        <v>0</v>
      </c>
      <c r="L109" s="231">
        <v>0</v>
      </c>
      <c r="M109" s="231">
        <v>0</v>
      </c>
      <c r="N109" s="231">
        <v>0</v>
      </c>
      <c r="O109" s="231">
        <v>0</v>
      </c>
      <c r="P109" s="231">
        <v>0</v>
      </c>
      <c r="Q109" s="231">
        <v>0</v>
      </c>
      <c r="R109" s="231">
        <v>0</v>
      </c>
      <c r="S109" s="231">
        <v>0</v>
      </c>
      <c r="T109" s="231">
        <v>0</v>
      </c>
      <c r="U109" s="231">
        <v>0</v>
      </c>
      <c r="V109" s="231">
        <v>0</v>
      </c>
      <c r="W109" s="231">
        <v>0</v>
      </c>
      <c r="DA109" s="73" t="s">
        <v>890</v>
      </c>
    </row>
    <row r="110" spans="1:105" ht="12" customHeight="1" x14ac:dyDescent="0.3">
      <c r="A110" s="64" t="s">
        <v>36</v>
      </c>
      <c r="B110" s="231">
        <v>0</v>
      </c>
      <c r="C110" s="231">
        <v>0</v>
      </c>
      <c r="D110" s="231">
        <v>0</v>
      </c>
      <c r="E110" s="231">
        <v>0</v>
      </c>
      <c r="F110" s="231">
        <v>0</v>
      </c>
      <c r="G110" s="231">
        <v>0</v>
      </c>
      <c r="H110" s="231">
        <v>0</v>
      </c>
      <c r="I110" s="231">
        <v>0</v>
      </c>
      <c r="J110" s="231">
        <v>0</v>
      </c>
      <c r="K110" s="231">
        <v>0</v>
      </c>
      <c r="L110" s="231">
        <v>0</v>
      </c>
      <c r="M110" s="231">
        <v>0</v>
      </c>
      <c r="N110" s="231">
        <v>0</v>
      </c>
      <c r="O110" s="231">
        <v>0</v>
      </c>
      <c r="P110" s="231">
        <v>0</v>
      </c>
      <c r="Q110" s="231">
        <v>0</v>
      </c>
      <c r="R110" s="231">
        <v>0</v>
      </c>
      <c r="S110" s="231">
        <v>0</v>
      </c>
      <c r="T110" s="231">
        <v>0</v>
      </c>
      <c r="U110" s="231">
        <v>0</v>
      </c>
      <c r="V110" s="231">
        <v>0</v>
      </c>
      <c r="W110" s="231">
        <v>0</v>
      </c>
      <c r="DA110" s="73" t="s">
        <v>891</v>
      </c>
    </row>
    <row r="111" spans="1:105" ht="12" customHeight="1" x14ac:dyDescent="0.3">
      <c r="A111" s="64" t="s">
        <v>73</v>
      </c>
      <c r="B111" s="231">
        <v>0</v>
      </c>
      <c r="C111" s="231">
        <v>0</v>
      </c>
      <c r="D111" s="231">
        <v>0</v>
      </c>
      <c r="E111" s="231">
        <v>0</v>
      </c>
      <c r="F111" s="231">
        <v>0</v>
      </c>
      <c r="G111" s="231">
        <v>0</v>
      </c>
      <c r="H111" s="231">
        <v>0</v>
      </c>
      <c r="I111" s="231">
        <v>0</v>
      </c>
      <c r="J111" s="231">
        <v>0</v>
      </c>
      <c r="K111" s="231">
        <v>0</v>
      </c>
      <c r="L111" s="231">
        <v>0</v>
      </c>
      <c r="M111" s="231">
        <v>0</v>
      </c>
      <c r="N111" s="231">
        <v>0</v>
      </c>
      <c r="O111" s="231">
        <v>0</v>
      </c>
      <c r="P111" s="231">
        <v>0</v>
      </c>
      <c r="Q111" s="231">
        <v>0</v>
      </c>
      <c r="R111" s="231">
        <v>0</v>
      </c>
      <c r="S111" s="231">
        <v>0</v>
      </c>
      <c r="T111" s="231">
        <v>0</v>
      </c>
      <c r="U111" s="231">
        <v>0</v>
      </c>
      <c r="V111" s="231">
        <v>0</v>
      </c>
      <c r="W111" s="231">
        <v>0</v>
      </c>
      <c r="DA111" s="73" t="s">
        <v>892</v>
      </c>
    </row>
    <row r="112" spans="1:105" ht="12" customHeight="1" x14ac:dyDescent="0.3">
      <c r="A112" s="64" t="s">
        <v>79</v>
      </c>
      <c r="B112" s="231">
        <v>0</v>
      </c>
      <c r="C112" s="231">
        <v>0</v>
      </c>
      <c r="D112" s="231">
        <v>0</v>
      </c>
      <c r="E112" s="231">
        <v>0</v>
      </c>
      <c r="F112" s="231">
        <v>0</v>
      </c>
      <c r="G112" s="231">
        <v>0</v>
      </c>
      <c r="H112" s="231">
        <v>0</v>
      </c>
      <c r="I112" s="231">
        <v>0</v>
      </c>
      <c r="J112" s="231">
        <v>0</v>
      </c>
      <c r="K112" s="231">
        <v>0</v>
      </c>
      <c r="L112" s="231">
        <v>0</v>
      </c>
      <c r="M112" s="231">
        <v>0</v>
      </c>
      <c r="N112" s="231">
        <v>0</v>
      </c>
      <c r="O112" s="231">
        <v>0</v>
      </c>
      <c r="P112" s="231">
        <v>0</v>
      </c>
      <c r="Q112" s="231">
        <v>0</v>
      </c>
      <c r="R112" s="231">
        <v>0</v>
      </c>
      <c r="S112" s="231">
        <v>0</v>
      </c>
      <c r="T112" s="231">
        <v>0</v>
      </c>
      <c r="U112" s="231">
        <v>0</v>
      </c>
      <c r="V112" s="231">
        <v>0</v>
      </c>
      <c r="W112" s="231">
        <v>0</v>
      </c>
      <c r="DA112" s="73" t="s">
        <v>893</v>
      </c>
    </row>
    <row r="113" spans="1:105" ht="12" customHeight="1" x14ac:dyDescent="0.3">
      <c r="A113" s="61" t="s">
        <v>547</v>
      </c>
      <c r="B113" s="265">
        <v>0</v>
      </c>
      <c r="C113" s="265">
        <v>0</v>
      </c>
      <c r="D113" s="265">
        <v>0</v>
      </c>
      <c r="E113" s="265">
        <v>0</v>
      </c>
      <c r="F113" s="265">
        <v>0</v>
      </c>
      <c r="G113" s="265">
        <v>0</v>
      </c>
      <c r="H113" s="265">
        <v>0</v>
      </c>
      <c r="I113" s="265">
        <v>0</v>
      </c>
      <c r="J113" s="265">
        <v>0</v>
      </c>
      <c r="K113" s="265">
        <v>0</v>
      </c>
      <c r="L113" s="265">
        <v>0</v>
      </c>
      <c r="M113" s="265">
        <v>0</v>
      </c>
      <c r="N113" s="265">
        <v>0</v>
      </c>
      <c r="O113" s="265">
        <v>0</v>
      </c>
      <c r="P113" s="265">
        <v>0</v>
      </c>
      <c r="Q113" s="265">
        <v>0</v>
      </c>
      <c r="R113" s="265">
        <v>0</v>
      </c>
      <c r="S113" s="265">
        <v>0</v>
      </c>
      <c r="T113" s="265">
        <v>0</v>
      </c>
      <c r="U113" s="265">
        <v>0</v>
      </c>
      <c r="V113" s="265">
        <v>0</v>
      </c>
      <c r="W113" s="265">
        <v>0</v>
      </c>
      <c r="DA113" s="74" t="s">
        <v>894</v>
      </c>
    </row>
    <row r="114" spans="1:105" ht="12" customHeight="1" x14ac:dyDescent="0.3">
      <c r="A114" s="130"/>
      <c r="B114" s="201"/>
      <c r="C114" s="201"/>
      <c r="D114" s="201"/>
      <c r="E114" s="201"/>
      <c r="F114" s="201"/>
      <c r="G114" s="201"/>
      <c r="H114" s="201"/>
      <c r="I114" s="201"/>
      <c r="J114" s="201"/>
      <c r="K114" s="201"/>
      <c r="L114" s="201"/>
      <c r="M114" s="201"/>
      <c r="N114" s="201"/>
      <c r="O114" s="201"/>
      <c r="P114" s="201"/>
      <c r="Q114" s="201"/>
      <c r="R114" s="201"/>
      <c r="S114" s="201"/>
      <c r="T114" s="201"/>
      <c r="U114" s="201"/>
      <c r="V114" s="201"/>
      <c r="W114" s="201"/>
    </row>
    <row r="115" spans="1:105" ht="15" customHeight="1" x14ac:dyDescent="0.3">
      <c r="A115" s="34" t="s">
        <v>45</v>
      </c>
      <c r="B115" s="225">
        <f t="shared" ref="B115:W115" si="3">B116+B117+B118+B119+B120+B126+B134+B141+B158</f>
        <v>0</v>
      </c>
      <c r="C115" s="225">
        <f t="shared" si="3"/>
        <v>0</v>
      </c>
      <c r="D115" s="225">
        <f t="shared" si="3"/>
        <v>0</v>
      </c>
      <c r="E115" s="225">
        <f t="shared" si="3"/>
        <v>0</v>
      </c>
      <c r="F115" s="225">
        <f t="shared" si="3"/>
        <v>0</v>
      </c>
      <c r="G115" s="225">
        <f t="shared" si="3"/>
        <v>0</v>
      </c>
      <c r="H115" s="225">
        <f t="shared" si="3"/>
        <v>0</v>
      </c>
      <c r="I115" s="225">
        <f t="shared" si="3"/>
        <v>0</v>
      </c>
      <c r="J115" s="225">
        <f t="shared" si="3"/>
        <v>0</v>
      </c>
      <c r="K115" s="225">
        <f t="shared" si="3"/>
        <v>0</v>
      </c>
      <c r="L115" s="225">
        <f t="shared" si="3"/>
        <v>0</v>
      </c>
      <c r="M115" s="225">
        <f t="shared" si="3"/>
        <v>0</v>
      </c>
      <c r="N115" s="225">
        <f t="shared" si="3"/>
        <v>0</v>
      </c>
      <c r="O115" s="225">
        <f t="shared" si="3"/>
        <v>0</v>
      </c>
      <c r="P115" s="225">
        <f t="shared" si="3"/>
        <v>0</v>
      </c>
      <c r="Q115" s="225">
        <f t="shared" si="3"/>
        <v>0</v>
      </c>
      <c r="R115" s="225">
        <f t="shared" si="3"/>
        <v>0</v>
      </c>
      <c r="S115" s="225">
        <f t="shared" si="3"/>
        <v>0</v>
      </c>
      <c r="T115" s="225">
        <f t="shared" si="3"/>
        <v>0</v>
      </c>
      <c r="U115" s="225">
        <f t="shared" si="3"/>
        <v>0</v>
      </c>
      <c r="V115" s="225">
        <f t="shared" si="3"/>
        <v>0</v>
      </c>
      <c r="W115" s="225">
        <f t="shared" si="3"/>
        <v>0</v>
      </c>
      <c r="DA115" s="89"/>
    </row>
    <row r="116" spans="1:105" ht="12" customHeight="1" x14ac:dyDescent="0.3">
      <c r="A116" s="55" t="s">
        <v>92</v>
      </c>
      <c r="B116" s="261">
        <v>0</v>
      </c>
      <c r="C116" s="261">
        <v>0</v>
      </c>
      <c r="D116" s="261">
        <v>0</v>
      </c>
      <c r="E116" s="261">
        <v>0</v>
      </c>
      <c r="F116" s="261">
        <v>0</v>
      </c>
      <c r="G116" s="261">
        <v>0</v>
      </c>
      <c r="H116" s="261">
        <v>0</v>
      </c>
      <c r="I116" s="261">
        <v>0</v>
      </c>
      <c r="J116" s="261">
        <v>0</v>
      </c>
      <c r="K116" s="261">
        <v>0</v>
      </c>
      <c r="L116" s="261">
        <v>0</v>
      </c>
      <c r="M116" s="261">
        <v>0</v>
      </c>
      <c r="N116" s="261">
        <v>0</v>
      </c>
      <c r="O116" s="261">
        <v>0</v>
      </c>
      <c r="P116" s="261">
        <v>0</v>
      </c>
      <c r="Q116" s="261">
        <v>0</v>
      </c>
      <c r="R116" s="261">
        <v>0</v>
      </c>
      <c r="S116" s="261">
        <v>0</v>
      </c>
      <c r="T116" s="261">
        <v>0</v>
      </c>
      <c r="U116" s="261">
        <v>0</v>
      </c>
      <c r="V116" s="261">
        <v>0</v>
      </c>
      <c r="W116" s="261">
        <v>0</v>
      </c>
      <c r="DA116" s="67" t="s">
        <v>895</v>
      </c>
    </row>
    <row r="117" spans="1:105" ht="12" customHeight="1" x14ac:dyDescent="0.3">
      <c r="A117" s="202" t="s">
        <v>93</v>
      </c>
      <c r="B117" s="226">
        <v>0</v>
      </c>
      <c r="C117" s="226">
        <v>0</v>
      </c>
      <c r="D117" s="226">
        <v>0</v>
      </c>
      <c r="E117" s="226">
        <v>0</v>
      </c>
      <c r="F117" s="226">
        <v>0</v>
      </c>
      <c r="G117" s="226">
        <v>0</v>
      </c>
      <c r="H117" s="226">
        <v>0</v>
      </c>
      <c r="I117" s="226">
        <v>0</v>
      </c>
      <c r="J117" s="226">
        <v>0</v>
      </c>
      <c r="K117" s="226">
        <v>0</v>
      </c>
      <c r="L117" s="226">
        <v>0</v>
      </c>
      <c r="M117" s="226">
        <v>0</v>
      </c>
      <c r="N117" s="226">
        <v>0</v>
      </c>
      <c r="O117" s="226">
        <v>0</v>
      </c>
      <c r="P117" s="226">
        <v>0</v>
      </c>
      <c r="Q117" s="226">
        <v>0</v>
      </c>
      <c r="R117" s="226">
        <v>0</v>
      </c>
      <c r="S117" s="226">
        <v>0</v>
      </c>
      <c r="T117" s="226">
        <v>0</v>
      </c>
      <c r="U117" s="226">
        <v>0</v>
      </c>
      <c r="V117" s="226">
        <v>0</v>
      </c>
      <c r="W117" s="226">
        <v>0</v>
      </c>
      <c r="DA117" s="174" t="s">
        <v>896</v>
      </c>
    </row>
    <row r="118" spans="1:105" ht="12" customHeight="1" x14ac:dyDescent="0.3">
      <c r="A118" s="202" t="s">
        <v>94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DA118" s="174" t="s">
        <v>897</v>
      </c>
    </row>
    <row r="119" spans="1:105" ht="12" customHeight="1" x14ac:dyDescent="0.3">
      <c r="A119" s="202" t="s">
        <v>95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0</v>
      </c>
      <c r="Q119" s="226">
        <v>0</v>
      </c>
      <c r="R119" s="226">
        <v>0</v>
      </c>
      <c r="S119" s="226">
        <v>0</v>
      </c>
      <c r="T119" s="226">
        <v>0</v>
      </c>
      <c r="U119" s="226">
        <v>0</v>
      </c>
      <c r="V119" s="226">
        <v>0</v>
      </c>
      <c r="W119" s="226">
        <v>0</v>
      </c>
      <c r="DA119" s="174" t="s">
        <v>898</v>
      </c>
    </row>
    <row r="120" spans="1:105" ht="12" customHeight="1" x14ac:dyDescent="0.3">
      <c r="A120" s="56" t="s">
        <v>96</v>
      </c>
      <c r="B120" s="262">
        <v>0</v>
      </c>
      <c r="C120" s="262">
        <v>0</v>
      </c>
      <c r="D120" s="262">
        <v>0</v>
      </c>
      <c r="E120" s="262">
        <v>0</v>
      </c>
      <c r="F120" s="262">
        <v>0</v>
      </c>
      <c r="G120" s="262">
        <v>0</v>
      </c>
      <c r="H120" s="262">
        <v>0</v>
      </c>
      <c r="I120" s="262">
        <v>0</v>
      </c>
      <c r="J120" s="262">
        <v>0</v>
      </c>
      <c r="K120" s="262">
        <v>0</v>
      </c>
      <c r="L120" s="262">
        <v>0</v>
      </c>
      <c r="M120" s="262">
        <v>0</v>
      </c>
      <c r="N120" s="262">
        <v>0</v>
      </c>
      <c r="O120" s="262">
        <v>0</v>
      </c>
      <c r="P120" s="262">
        <v>0</v>
      </c>
      <c r="Q120" s="262">
        <v>0</v>
      </c>
      <c r="R120" s="262">
        <v>0</v>
      </c>
      <c r="S120" s="262">
        <v>0</v>
      </c>
      <c r="T120" s="262">
        <v>0</v>
      </c>
      <c r="U120" s="262">
        <v>0</v>
      </c>
      <c r="V120" s="262">
        <v>0</v>
      </c>
      <c r="W120" s="262">
        <v>0</v>
      </c>
      <c r="DA120" s="68" t="s">
        <v>899</v>
      </c>
    </row>
    <row r="121" spans="1:105" ht="12" customHeight="1" x14ac:dyDescent="0.3">
      <c r="A121" s="37" t="s">
        <v>160</v>
      </c>
      <c r="B121" s="228">
        <v>0</v>
      </c>
      <c r="C121" s="228">
        <v>0</v>
      </c>
      <c r="D121" s="228">
        <v>0</v>
      </c>
      <c r="E121" s="228">
        <v>0</v>
      </c>
      <c r="F121" s="228">
        <v>0</v>
      </c>
      <c r="G121" s="228">
        <v>0</v>
      </c>
      <c r="H121" s="228">
        <v>0</v>
      </c>
      <c r="I121" s="228">
        <v>0</v>
      </c>
      <c r="J121" s="228">
        <v>0</v>
      </c>
      <c r="K121" s="228">
        <v>0</v>
      </c>
      <c r="L121" s="228">
        <v>0</v>
      </c>
      <c r="M121" s="228">
        <v>0</v>
      </c>
      <c r="N121" s="228">
        <v>0</v>
      </c>
      <c r="O121" s="228">
        <v>0</v>
      </c>
      <c r="P121" s="228">
        <v>0</v>
      </c>
      <c r="Q121" s="228">
        <v>0</v>
      </c>
      <c r="R121" s="228">
        <v>0</v>
      </c>
      <c r="S121" s="228">
        <v>0</v>
      </c>
      <c r="T121" s="228">
        <v>0</v>
      </c>
      <c r="U121" s="228">
        <v>0</v>
      </c>
      <c r="V121" s="228">
        <v>0</v>
      </c>
      <c r="W121" s="228">
        <v>0</v>
      </c>
      <c r="DA121" s="69" t="s">
        <v>900</v>
      </c>
    </row>
    <row r="122" spans="1:105" ht="12" customHeight="1" x14ac:dyDescent="0.3">
      <c r="A122" s="37" t="s">
        <v>162</v>
      </c>
      <c r="B122" s="228">
        <v>0</v>
      </c>
      <c r="C122" s="228">
        <v>0</v>
      </c>
      <c r="D122" s="228">
        <v>0</v>
      </c>
      <c r="E122" s="228">
        <v>0</v>
      </c>
      <c r="F122" s="228">
        <v>0</v>
      </c>
      <c r="G122" s="228">
        <v>0</v>
      </c>
      <c r="H122" s="228">
        <v>0</v>
      </c>
      <c r="I122" s="228">
        <v>0</v>
      </c>
      <c r="J122" s="228">
        <v>0</v>
      </c>
      <c r="K122" s="228">
        <v>0</v>
      </c>
      <c r="L122" s="228">
        <v>0</v>
      </c>
      <c r="M122" s="228">
        <v>0</v>
      </c>
      <c r="N122" s="228">
        <v>0</v>
      </c>
      <c r="O122" s="228">
        <v>0</v>
      </c>
      <c r="P122" s="228">
        <v>0</v>
      </c>
      <c r="Q122" s="228">
        <v>0</v>
      </c>
      <c r="R122" s="228">
        <v>0</v>
      </c>
      <c r="S122" s="228">
        <v>0</v>
      </c>
      <c r="T122" s="228">
        <v>0</v>
      </c>
      <c r="U122" s="228">
        <v>0</v>
      </c>
      <c r="V122" s="228">
        <v>0</v>
      </c>
      <c r="W122" s="228">
        <v>0</v>
      </c>
      <c r="DA122" s="69" t="s">
        <v>901</v>
      </c>
    </row>
    <row r="123" spans="1:105" ht="12" customHeight="1" x14ac:dyDescent="0.3">
      <c r="A123" s="37" t="s">
        <v>97</v>
      </c>
      <c r="B123" s="228">
        <v>0</v>
      </c>
      <c r="C123" s="228">
        <v>0</v>
      </c>
      <c r="D123" s="228">
        <v>0</v>
      </c>
      <c r="E123" s="228">
        <v>0</v>
      </c>
      <c r="F123" s="228">
        <v>0</v>
      </c>
      <c r="G123" s="228">
        <v>0</v>
      </c>
      <c r="H123" s="228">
        <v>0</v>
      </c>
      <c r="I123" s="228">
        <v>0</v>
      </c>
      <c r="J123" s="228">
        <v>0</v>
      </c>
      <c r="K123" s="228">
        <v>0</v>
      </c>
      <c r="L123" s="228">
        <v>0</v>
      </c>
      <c r="M123" s="228">
        <v>0</v>
      </c>
      <c r="N123" s="228">
        <v>0</v>
      </c>
      <c r="O123" s="228">
        <v>0</v>
      </c>
      <c r="P123" s="228">
        <v>0</v>
      </c>
      <c r="Q123" s="228">
        <v>0</v>
      </c>
      <c r="R123" s="228">
        <v>0</v>
      </c>
      <c r="S123" s="228">
        <v>0</v>
      </c>
      <c r="T123" s="228">
        <v>0</v>
      </c>
      <c r="U123" s="228">
        <v>0</v>
      </c>
      <c r="V123" s="228">
        <v>0</v>
      </c>
      <c r="W123" s="228">
        <v>0</v>
      </c>
      <c r="DA123" s="69" t="s">
        <v>902</v>
      </c>
    </row>
    <row r="124" spans="1:105" ht="12" customHeight="1" x14ac:dyDescent="0.3">
      <c r="A124" s="37" t="s">
        <v>78</v>
      </c>
      <c r="B124" s="228">
        <v>0</v>
      </c>
      <c r="C124" s="228">
        <v>0</v>
      </c>
      <c r="D124" s="228">
        <v>0</v>
      </c>
      <c r="E124" s="228">
        <v>0</v>
      </c>
      <c r="F124" s="228">
        <v>0</v>
      </c>
      <c r="G124" s="228">
        <v>0</v>
      </c>
      <c r="H124" s="228">
        <v>0</v>
      </c>
      <c r="I124" s="228">
        <v>0</v>
      </c>
      <c r="J124" s="228">
        <v>0</v>
      </c>
      <c r="K124" s="228">
        <v>0</v>
      </c>
      <c r="L124" s="228">
        <v>0</v>
      </c>
      <c r="M124" s="228">
        <v>0</v>
      </c>
      <c r="N124" s="228">
        <v>0</v>
      </c>
      <c r="O124" s="228">
        <v>0</v>
      </c>
      <c r="P124" s="228">
        <v>0</v>
      </c>
      <c r="Q124" s="228">
        <v>0</v>
      </c>
      <c r="R124" s="228">
        <v>0</v>
      </c>
      <c r="S124" s="228">
        <v>0</v>
      </c>
      <c r="T124" s="228">
        <v>0</v>
      </c>
      <c r="U124" s="228">
        <v>0</v>
      </c>
      <c r="V124" s="228">
        <v>0</v>
      </c>
      <c r="W124" s="228">
        <v>0</v>
      </c>
      <c r="DA124" s="69" t="s">
        <v>903</v>
      </c>
    </row>
    <row r="125" spans="1:105" ht="12" customHeight="1" x14ac:dyDescent="0.3">
      <c r="A125" s="37" t="s">
        <v>38</v>
      </c>
      <c r="B125" s="228">
        <v>0</v>
      </c>
      <c r="C125" s="228">
        <v>0</v>
      </c>
      <c r="D125" s="228">
        <v>0</v>
      </c>
      <c r="E125" s="228">
        <v>0</v>
      </c>
      <c r="F125" s="228">
        <v>0</v>
      </c>
      <c r="G125" s="228">
        <v>0</v>
      </c>
      <c r="H125" s="228">
        <v>0</v>
      </c>
      <c r="I125" s="228">
        <v>0</v>
      </c>
      <c r="J125" s="228">
        <v>0</v>
      </c>
      <c r="K125" s="228">
        <v>0</v>
      </c>
      <c r="L125" s="228">
        <v>0</v>
      </c>
      <c r="M125" s="228">
        <v>0</v>
      </c>
      <c r="N125" s="228">
        <v>0</v>
      </c>
      <c r="O125" s="228">
        <v>0</v>
      </c>
      <c r="P125" s="228">
        <v>0</v>
      </c>
      <c r="Q125" s="228">
        <v>0</v>
      </c>
      <c r="R125" s="228">
        <v>0</v>
      </c>
      <c r="S125" s="228">
        <v>0</v>
      </c>
      <c r="T125" s="228">
        <v>0</v>
      </c>
      <c r="U125" s="228">
        <v>0</v>
      </c>
      <c r="V125" s="228">
        <v>0</v>
      </c>
      <c r="W125" s="228">
        <v>0</v>
      </c>
      <c r="DA125" s="69" t="s">
        <v>904</v>
      </c>
    </row>
    <row r="126" spans="1:105" ht="12" customHeight="1" x14ac:dyDescent="0.3">
      <c r="A126" s="57" t="s">
        <v>604</v>
      </c>
      <c r="B126" s="296">
        <v>0</v>
      </c>
      <c r="C126" s="296">
        <v>0</v>
      </c>
      <c r="D126" s="296">
        <v>0</v>
      </c>
      <c r="E126" s="296">
        <v>0</v>
      </c>
      <c r="F126" s="296">
        <v>0</v>
      </c>
      <c r="G126" s="296">
        <v>0</v>
      </c>
      <c r="H126" s="296">
        <v>0</v>
      </c>
      <c r="I126" s="296">
        <v>0</v>
      </c>
      <c r="J126" s="296">
        <v>0</v>
      </c>
      <c r="K126" s="296">
        <v>0</v>
      </c>
      <c r="L126" s="296">
        <v>0</v>
      </c>
      <c r="M126" s="296">
        <v>0</v>
      </c>
      <c r="N126" s="296">
        <v>0</v>
      </c>
      <c r="O126" s="296">
        <v>0</v>
      </c>
      <c r="P126" s="296">
        <v>0</v>
      </c>
      <c r="Q126" s="296">
        <v>0</v>
      </c>
      <c r="R126" s="296">
        <v>0</v>
      </c>
      <c r="S126" s="296">
        <v>0</v>
      </c>
      <c r="T126" s="296">
        <v>0</v>
      </c>
      <c r="U126" s="296">
        <v>0</v>
      </c>
      <c r="V126" s="296">
        <v>0</v>
      </c>
      <c r="W126" s="296">
        <v>0</v>
      </c>
      <c r="DA126" s="70" t="s">
        <v>905</v>
      </c>
    </row>
    <row r="127" spans="1:105" ht="12" customHeight="1" x14ac:dyDescent="0.3">
      <c r="A127" s="60" t="s">
        <v>606</v>
      </c>
      <c r="B127" s="264">
        <v>0</v>
      </c>
      <c r="C127" s="264">
        <v>0</v>
      </c>
      <c r="D127" s="264">
        <v>0</v>
      </c>
      <c r="E127" s="264">
        <v>0</v>
      </c>
      <c r="F127" s="264">
        <v>0</v>
      </c>
      <c r="G127" s="264">
        <v>0</v>
      </c>
      <c r="H127" s="264">
        <v>0</v>
      </c>
      <c r="I127" s="264">
        <v>0</v>
      </c>
      <c r="J127" s="264">
        <v>0</v>
      </c>
      <c r="K127" s="264">
        <v>0</v>
      </c>
      <c r="L127" s="264">
        <v>0</v>
      </c>
      <c r="M127" s="264">
        <v>0</v>
      </c>
      <c r="N127" s="264">
        <v>0</v>
      </c>
      <c r="O127" s="264">
        <v>0</v>
      </c>
      <c r="P127" s="264">
        <v>0</v>
      </c>
      <c r="Q127" s="264">
        <v>0</v>
      </c>
      <c r="R127" s="264">
        <v>0</v>
      </c>
      <c r="S127" s="264">
        <v>0</v>
      </c>
      <c r="T127" s="264">
        <v>0</v>
      </c>
      <c r="U127" s="264">
        <v>0</v>
      </c>
      <c r="V127" s="264">
        <v>0</v>
      </c>
      <c r="W127" s="264">
        <v>0</v>
      </c>
      <c r="DA127" s="72" t="s">
        <v>906</v>
      </c>
    </row>
    <row r="128" spans="1:105" ht="12" customHeight="1" x14ac:dyDescent="0.3">
      <c r="A128" s="59" t="s">
        <v>30</v>
      </c>
      <c r="B128" s="232">
        <v>0</v>
      </c>
      <c r="C128" s="232">
        <v>0</v>
      </c>
      <c r="D128" s="232">
        <v>0</v>
      </c>
      <c r="E128" s="232">
        <v>0</v>
      </c>
      <c r="F128" s="232">
        <v>0</v>
      </c>
      <c r="G128" s="232">
        <v>0</v>
      </c>
      <c r="H128" s="232">
        <v>0</v>
      </c>
      <c r="I128" s="232">
        <v>0</v>
      </c>
      <c r="J128" s="232">
        <v>0</v>
      </c>
      <c r="K128" s="232">
        <v>0</v>
      </c>
      <c r="L128" s="232">
        <v>0</v>
      </c>
      <c r="M128" s="232">
        <v>0</v>
      </c>
      <c r="N128" s="232">
        <v>0</v>
      </c>
      <c r="O128" s="232">
        <v>0</v>
      </c>
      <c r="P128" s="232">
        <v>0</v>
      </c>
      <c r="Q128" s="232">
        <v>0</v>
      </c>
      <c r="R128" s="232">
        <v>0</v>
      </c>
      <c r="S128" s="232">
        <v>0</v>
      </c>
      <c r="T128" s="232">
        <v>0</v>
      </c>
      <c r="U128" s="232">
        <v>0</v>
      </c>
      <c r="V128" s="232">
        <v>0</v>
      </c>
      <c r="W128" s="232">
        <v>0</v>
      </c>
      <c r="DA128" s="71" t="s">
        <v>907</v>
      </c>
    </row>
    <row r="129" spans="1:105" ht="12" customHeight="1" x14ac:dyDescent="0.3">
      <c r="A129" s="59" t="s">
        <v>33</v>
      </c>
      <c r="B129" s="232">
        <v>0</v>
      </c>
      <c r="C129" s="232">
        <v>0</v>
      </c>
      <c r="D129" s="232">
        <v>0</v>
      </c>
      <c r="E129" s="232">
        <v>0</v>
      </c>
      <c r="F129" s="232">
        <v>0</v>
      </c>
      <c r="G129" s="232">
        <v>0</v>
      </c>
      <c r="H129" s="232">
        <v>0</v>
      </c>
      <c r="I129" s="232">
        <v>0</v>
      </c>
      <c r="J129" s="232">
        <v>0</v>
      </c>
      <c r="K129" s="232">
        <v>0</v>
      </c>
      <c r="L129" s="232">
        <v>0</v>
      </c>
      <c r="M129" s="232">
        <v>0</v>
      </c>
      <c r="N129" s="232">
        <v>0</v>
      </c>
      <c r="O129" s="232">
        <v>0</v>
      </c>
      <c r="P129" s="232">
        <v>0</v>
      </c>
      <c r="Q129" s="232">
        <v>0</v>
      </c>
      <c r="R129" s="232">
        <v>0</v>
      </c>
      <c r="S129" s="232">
        <v>0</v>
      </c>
      <c r="T129" s="232">
        <v>0</v>
      </c>
      <c r="U129" s="232">
        <v>0</v>
      </c>
      <c r="V129" s="232">
        <v>0</v>
      </c>
      <c r="W129" s="232">
        <v>0</v>
      </c>
      <c r="DA129" s="71" t="s">
        <v>908</v>
      </c>
    </row>
    <row r="130" spans="1:105" ht="12" customHeight="1" x14ac:dyDescent="0.3">
      <c r="A130" s="59" t="s">
        <v>160</v>
      </c>
      <c r="B130" s="232">
        <v>0</v>
      </c>
      <c r="C130" s="232">
        <v>0</v>
      </c>
      <c r="D130" s="232">
        <v>0</v>
      </c>
      <c r="E130" s="232">
        <v>0</v>
      </c>
      <c r="F130" s="232">
        <v>0</v>
      </c>
      <c r="G130" s="232">
        <v>0</v>
      </c>
      <c r="H130" s="232">
        <v>0</v>
      </c>
      <c r="I130" s="232">
        <v>0</v>
      </c>
      <c r="J130" s="232">
        <v>0</v>
      </c>
      <c r="K130" s="232">
        <v>0</v>
      </c>
      <c r="L130" s="232">
        <v>0</v>
      </c>
      <c r="M130" s="232">
        <v>0</v>
      </c>
      <c r="N130" s="232">
        <v>0</v>
      </c>
      <c r="O130" s="232">
        <v>0</v>
      </c>
      <c r="P130" s="232">
        <v>0</v>
      </c>
      <c r="Q130" s="232">
        <v>0</v>
      </c>
      <c r="R130" s="232">
        <v>0</v>
      </c>
      <c r="S130" s="232">
        <v>0</v>
      </c>
      <c r="T130" s="232">
        <v>0</v>
      </c>
      <c r="U130" s="232">
        <v>0</v>
      </c>
      <c r="V130" s="232">
        <v>0</v>
      </c>
      <c r="W130" s="232">
        <v>0</v>
      </c>
      <c r="DA130" s="71" t="s">
        <v>909</v>
      </c>
    </row>
    <row r="131" spans="1:105" ht="12" customHeight="1" x14ac:dyDescent="0.3">
      <c r="A131" s="59" t="s">
        <v>70</v>
      </c>
      <c r="B131" s="232">
        <v>0</v>
      </c>
      <c r="C131" s="232">
        <v>0</v>
      </c>
      <c r="D131" s="232">
        <v>0</v>
      </c>
      <c r="E131" s="232">
        <v>0</v>
      </c>
      <c r="F131" s="232">
        <v>0</v>
      </c>
      <c r="G131" s="232">
        <v>0</v>
      </c>
      <c r="H131" s="232">
        <v>0</v>
      </c>
      <c r="I131" s="232">
        <v>0</v>
      </c>
      <c r="J131" s="232">
        <v>0</v>
      </c>
      <c r="K131" s="232">
        <v>0</v>
      </c>
      <c r="L131" s="232">
        <v>0</v>
      </c>
      <c r="M131" s="232">
        <v>0</v>
      </c>
      <c r="N131" s="232">
        <v>0</v>
      </c>
      <c r="O131" s="232">
        <v>0</v>
      </c>
      <c r="P131" s="232">
        <v>0</v>
      </c>
      <c r="Q131" s="232">
        <v>0</v>
      </c>
      <c r="R131" s="232">
        <v>0</v>
      </c>
      <c r="S131" s="232">
        <v>0</v>
      </c>
      <c r="T131" s="232">
        <v>0</v>
      </c>
      <c r="U131" s="232">
        <v>0</v>
      </c>
      <c r="V131" s="232">
        <v>0</v>
      </c>
      <c r="W131" s="232">
        <v>0</v>
      </c>
      <c r="DA131" s="71" t="s">
        <v>910</v>
      </c>
    </row>
    <row r="132" spans="1:105" ht="12" customHeight="1" x14ac:dyDescent="0.3">
      <c r="A132" s="59" t="s">
        <v>162</v>
      </c>
      <c r="B132" s="232">
        <v>0</v>
      </c>
      <c r="C132" s="232">
        <v>0</v>
      </c>
      <c r="D132" s="232">
        <v>0</v>
      </c>
      <c r="E132" s="232">
        <v>0</v>
      </c>
      <c r="F132" s="232">
        <v>0</v>
      </c>
      <c r="G132" s="232">
        <v>0</v>
      </c>
      <c r="H132" s="232">
        <v>0</v>
      </c>
      <c r="I132" s="232">
        <v>0</v>
      </c>
      <c r="J132" s="232">
        <v>0</v>
      </c>
      <c r="K132" s="232">
        <v>0</v>
      </c>
      <c r="L132" s="232">
        <v>0</v>
      </c>
      <c r="M132" s="232">
        <v>0</v>
      </c>
      <c r="N132" s="232">
        <v>0</v>
      </c>
      <c r="O132" s="232">
        <v>0</v>
      </c>
      <c r="P132" s="232">
        <v>0</v>
      </c>
      <c r="Q132" s="232">
        <v>0</v>
      </c>
      <c r="R132" s="232">
        <v>0</v>
      </c>
      <c r="S132" s="232">
        <v>0</v>
      </c>
      <c r="T132" s="232">
        <v>0</v>
      </c>
      <c r="U132" s="232">
        <v>0</v>
      </c>
      <c r="V132" s="232">
        <v>0</v>
      </c>
      <c r="W132" s="232">
        <v>0</v>
      </c>
      <c r="DA132" s="71" t="s">
        <v>911</v>
      </c>
    </row>
    <row r="133" spans="1:105" ht="12" customHeight="1" x14ac:dyDescent="0.3">
      <c r="A133" s="60" t="s">
        <v>613</v>
      </c>
      <c r="B133" s="264">
        <v>0</v>
      </c>
      <c r="C133" s="264">
        <v>0</v>
      </c>
      <c r="D133" s="264">
        <v>0</v>
      </c>
      <c r="E133" s="264">
        <v>0</v>
      </c>
      <c r="F133" s="264">
        <v>0</v>
      </c>
      <c r="G133" s="264">
        <v>0</v>
      </c>
      <c r="H133" s="264">
        <v>0</v>
      </c>
      <c r="I133" s="264">
        <v>0</v>
      </c>
      <c r="J133" s="264">
        <v>0</v>
      </c>
      <c r="K133" s="264">
        <v>0</v>
      </c>
      <c r="L133" s="264">
        <v>0</v>
      </c>
      <c r="M133" s="264">
        <v>0</v>
      </c>
      <c r="N133" s="264">
        <v>0</v>
      </c>
      <c r="O133" s="264">
        <v>0</v>
      </c>
      <c r="P133" s="264">
        <v>0</v>
      </c>
      <c r="Q133" s="264">
        <v>0</v>
      </c>
      <c r="R133" s="264">
        <v>0</v>
      </c>
      <c r="S133" s="264">
        <v>0</v>
      </c>
      <c r="T133" s="264">
        <v>0</v>
      </c>
      <c r="U133" s="264">
        <v>0</v>
      </c>
      <c r="V133" s="264">
        <v>0</v>
      </c>
      <c r="W133" s="264">
        <v>0</v>
      </c>
      <c r="DA133" s="72" t="s">
        <v>912</v>
      </c>
    </row>
    <row r="134" spans="1:105" ht="12" customHeight="1" x14ac:dyDescent="0.3">
      <c r="A134" s="57" t="s">
        <v>615</v>
      </c>
      <c r="B134" s="296">
        <v>0</v>
      </c>
      <c r="C134" s="296">
        <v>0</v>
      </c>
      <c r="D134" s="296">
        <v>0</v>
      </c>
      <c r="E134" s="296">
        <v>0</v>
      </c>
      <c r="F134" s="296">
        <v>0</v>
      </c>
      <c r="G134" s="296">
        <v>0</v>
      </c>
      <c r="H134" s="296">
        <v>0</v>
      </c>
      <c r="I134" s="296">
        <v>0</v>
      </c>
      <c r="J134" s="296">
        <v>0</v>
      </c>
      <c r="K134" s="296">
        <v>0</v>
      </c>
      <c r="L134" s="296">
        <v>0</v>
      </c>
      <c r="M134" s="296">
        <v>0</v>
      </c>
      <c r="N134" s="296">
        <v>0</v>
      </c>
      <c r="O134" s="296">
        <v>0</v>
      </c>
      <c r="P134" s="296">
        <v>0</v>
      </c>
      <c r="Q134" s="296">
        <v>0</v>
      </c>
      <c r="R134" s="296">
        <v>0</v>
      </c>
      <c r="S134" s="296">
        <v>0</v>
      </c>
      <c r="T134" s="296">
        <v>0</v>
      </c>
      <c r="U134" s="296">
        <v>0</v>
      </c>
      <c r="V134" s="296">
        <v>0</v>
      </c>
      <c r="W134" s="296">
        <v>0</v>
      </c>
      <c r="DA134" s="70" t="s">
        <v>913</v>
      </c>
    </row>
    <row r="135" spans="1:105" ht="12" customHeight="1" x14ac:dyDescent="0.3">
      <c r="A135" s="60" t="s">
        <v>617</v>
      </c>
      <c r="B135" s="264">
        <v>0</v>
      </c>
      <c r="C135" s="264">
        <v>0</v>
      </c>
      <c r="D135" s="264">
        <v>0</v>
      </c>
      <c r="E135" s="264">
        <v>0</v>
      </c>
      <c r="F135" s="264">
        <v>0</v>
      </c>
      <c r="G135" s="264">
        <v>0</v>
      </c>
      <c r="H135" s="264">
        <v>0</v>
      </c>
      <c r="I135" s="264">
        <v>0</v>
      </c>
      <c r="J135" s="264">
        <v>0</v>
      </c>
      <c r="K135" s="264">
        <v>0</v>
      </c>
      <c r="L135" s="264">
        <v>0</v>
      </c>
      <c r="M135" s="264">
        <v>0</v>
      </c>
      <c r="N135" s="264">
        <v>0</v>
      </c>
      <c r="O135" s="264">
        <v>0</v>
      </c>
      <c r="P135" s="264">
        <v>0</v>
      </c>
      <c r="Q135" s="264">
        <v>0</v>
      </c>
      <c r="R135" s="264">
        <v>0</v>
      </c>
      <c r="S135" s="264">
        <v>0</v>
      </c>
      <c r="T135" s="264">
        <v>0</v>
      </c>
      <c r="U135" s="264">
        <v>0</v>
      </c>
      <c r="V135" s="264">
        <v>0</v>
      </c>
      <c r="W135" s="264">
        <v>0</v>
      </c>
      <c r="DA135" s="72" t="s">
        <v>914</v>
      </c>
    </row>
    <row r="136" spans="1:105" ht="12" customHeight="1" x14ac:dyDescent="0.3">
      <c r="A136" s="59" t="s">
        <v>33</v>
      </c>
      <c r="B136" s="299">
        <v>0</v>
      </c>
      <c r="C136" s="299">
        <v>0</v>
      </c>
      <c r="D136" s="299">
        <v>0</v>
      </c>
      <c r="E136" s="299">
        <v>0</v>
      </c>
      <c r="F136" s="299">
        <v>0</v>
      </c>
      <c r="G136" s="299">
        <v>0</v>
      </c>
      <c r="H136" s="299">
        <v>0</v>
      </c>
      <c r="I136" s="299">
        <v>0</v>
      </c>
      <c r="J136" s="299">
        <v>0</v>
      </c>
      <c r="K136" s="299">
        <v>0</v>
      </c>
      <c r="L136" s="299">
        <v>0</v>
      </c>
      <c r="M136" s="299">
        <v>0</v>
      </c>
      <c r="N136" s="299">
        <v>0</v>
      </c>
      <c r="O136" s="299">
        <v>0</v>
      </c>
      <c r="P136" s="299">
        <v>0</v>
      </c>
      <c r="Q136" s="299">
        <v>0</v>
      </c>
      <c r="R136" s="299">
        <v>0</v>
      </c>
      <c r="S136" s="299">
        <v>0</v>
      </c>
      <c r="T136" s="299">
        <v>0</v>
      </c>
      <c r="U136" s="299">
        <v>0</v>
      </c>
      <c r="V136" s="299">
        <v>0</v>
      </c>
      <c r="W136" s="299">
        <v>0</v>
      </c>
      <c r="DA136" s="71" t="s">
        <v>915</v>
      </c>
    </row>
    <row r="137" spans="1:105" ht="12" customHeight="1" x14ac:dyDescent="0.3">
      <c r="A137" s="59" t="s">
        <v>160</v>
      </c>
      <c r="B137" s="299">
        <v>0</v>
      </c>
      <c r="C137" s="299">
        <v>0</v>
      </c>
      <c r="D137" s="299">
        <v>0</v>
      </c>
      <c r="E137" s="299">
        <v>0</v>
      </c>
      <c r="F137" s="299">
        <v>0</v>
      </c>
      <c r="G137" s="299">
        <v>0</v>
      </c>
      <c r="H137" s="299">
        <v>0</v>
      </c>
      <c r="I137" s="299">
        <v>0</v>
      </c>
      <c r="J137" s="299">
        <v>0</v>
      </c>
      <c r="K137" s="299">
        <v>0</v>
      </c>
      <c r="L137" s="299">
        <v>0</v>
      </c>
      <c r="M137" s="299">
        <v>0</v>
      </c>
      <c r="N137" s="299">
        <v>0</v>
      </c>
      <c r="O137" s="299">
        <v>0</v>
      </c>
      <c r="P137" s="299">
        <v>0</v>
      </c>
      <c r="Q137" s="299">
        <v>0</v>
      </c>
      <c r="R137" s="299">
        <v>0</v>
      </c>
      <c r="S137" s="299">
        <v>0</v>
      </c>
      <c r="T137" s="299">
        <v>0</v>
      </c>
      <c r="U137" s="299">
        <v>0</v>
      </c>
      <c r="V137" s="299">
        <v>0</v>
      </c>
      <c r="W137" s="299">
        <v>0</v>
      </c>
      <c r="DA137" s="71" t="s">
        <v>916</v>
      </c>
    </row>
    <row r="138" spans="1:105" ht="12" customHeight="1" x14ac:dyDescent="0.3">
      <c r="A138" s="59" t="s">
        <v>70</v>
      </c>
      <c r="B138" s="299">
        <v>0</v>
      </c>
      <c r="C138" s="299">
        <v>0</v>
      </c>
      <c r="D138" s="299">
        <v>0</v>
      </c>
      <c r="E138" s="299">
        <v>0</v>
      </c>
      <c r="F138" s="299">
        <v>0</v>
      </c>
      <c r="G138" s="299">
        <v>0</v>
      </c>
      <c r="H138" s="299">
        <v>0</v>
      </c>
      <c r="I138" s="299">
        <v>0</v>
      </c>
      <c r="J138" s="299">
        <v>0</v>
      </c>
      <c r="K138" s="299">
        <v>0</v>
      </c>
      <c r="L138" s="299">
        <v>0</v>
      </c>
      <c r="M138" s="299">
        <v>0</v>
      </c>
      <c r="N138" s="299">
        <v>0</v>
      </c>
      <c r="O138" s="299">
        <v>0</v>
      </c>
      <c r="P138" s="299">
        <v>0</v>
      </c>
      <c r="Q138" s="299">
        <v>0</v>
      </c>
      <c r="R138" s="299">
        <v>0</v>
      </c>
      <c r="S138" s="299">
        <v>0</v>
      </c>
      <c r="T138" s="299">
        <v>0</v>
      </c>
      <c r="U138" s="299">
        <v>0</v>
      </c>
      <c r="V138" s="299">
        <v>0</v>
      </c>
      <c r="W138" s="299">
        <v>0</v>
      </c>
      <c r="DA138" s="71" t="s">
        <v>917</v>
      </c>
    </row>
    <row r="139" spans="1:105" ht="12" customHeight="1" x14ac:dyDescent="0.3">
      <c r="A139" s="59" t="s">
        <v>162</v>
      </c>
      <c r="B139" s="299">
        <v>0</v>
      </c>
      <c r="C139" s="299">
        <v>0</v>
      </c>
      <c r="D139" s="299">
        <v>0</v>
      </c>
      <c r="E139" s="299">
        <v>0</v>
      </c>
      <c r="F139" s="299">
        <v>0</v>
      </c>
      <c r="G139" s="299">
        <v>0</v>
      </c>
      <c r="H139" s="299">
        <v>0</v>
      </c>
      <c r="I139" s="299">
        <v>0</v>
      </c>
      <c r="J139" s="299">
        <v>0</v>
      </c>
      <c r="K139" s="299">
        <v>0</v>
      </c>
      <c r="L139" s="299">
        <v>0</v>
      </c>
      <c r="M139" s="299">
        <v>0</v>
      </c>
      <c r="N139" s="299">
        <v>0</v>
      </c>
      <c r="O139" s="299">
        <v>0</v>
      </c>
      <c r="P139" s="299">
        <v>0</v>
      </c>
      <c r="Q139" s="299">
        <v>0</v>
      </c>
      <c r="R139" s="299">
        <v>0</v>
      </c>
      <c r="S139" s="299">
        <v>0</v>
      </c>
      <c r="T139" s="299">
        <v>0</v>
      </c>
      <c r="U139" s="299">
        <v>0</v>
      </c>
      <c r="V139" s="299">
        <v>0</v>
      </c>
      <c r="W139" s="299">
        <v>0</v>
      </c>
      <c r="DA139" s="71" t="s">
        <v>918</v>
      </c>
    </row>
    <row r="140" spans="1:105" ht="12" customHeight="1" x14ac:dyDescent="0.3">
      <c r="A140" s="60" t="s">
        <v>623</v>
      </c>
      <c r="B140" s="264">
        <v>0</v>
      </c>
      <c r="C140" s="264">
        <v>0</v>
      </c>
      <c r="D140" s="264">
        <v>0</v>
      </c>
      <c r="E140" s="264">
        <v>0</v>
      </c>
      <c r="F140" s="264">
        <v>0</v>
      </c>
      <c r="G140" s="264">
        <v>0</v>
      </c>
      <c r="H140" s="264">
        <v>0</v>
      </c>
      <c r="I140" s="264">
        <v>0</v>
      </c>
      <c r="J140" s="264">
        <v>0</v>
      </c>
      <c r="K140" s="264">
        <v>0</v>
      </c>
      <c r="L140" s="264">
        <v>0</v>
      </c>
      <c r="M140" s="264">
        <v>0</v>
      </c>
      <c r="N140" s="264">
        <v>0</v>
      </c>
      <c r="O140" s="264">
        <v>0</v>
      </c>
      <c r="P140" s="264">
        <v>0</v>
      </c>
      <c r="Q140" s="264">
        <v>0</v>
      </c>
      <c r="R140" s="264">
        <v>0</v>
      </c>
      <c r="S140" s="264">
        <v>0</v>
      </c>
      <c r="T140" s="264">
        <v>0</v>
      </c>
      <c r="U140" s="264">
        <v>0</v>
      </c>
      <c r="V140" s="264">
        <v>0</v>
      </c>
      <c r="W140" s="264">
        <v>0</v>
      </c>
      <c r="DA140" s="72" t="s">
        <v>919</v>
      </c>
    </row>
    <row r="141" spans="1:105" ht="12" customHeight="1" x14ac:dyDescent="0.3">
      <c r="A141" s="57" t="s">
        <v>625</v>
      </c>
      <c r="B141" s="263">
        <f t="shared" ref="B141:W141" si="4">B142+B146+B157</f>
        <v>0</v>
      </c>
      <c r="C141" s="263">
        <f t="shared" si="4"/>
        <v>0</v>
      </c>
      <c r="D141" s="263">
        <f t="shared" si="4"/>
        <v>0</v>
      </c>
      <c r="E141" s="263">
        <f t="shared" si="4"/>
        <v>0</v>
      </c>
      <c r="F141" s="263">
        <f t="shared" si="4"/>
        <v>0</v>
      </c>
      <c r="G141" s="263">
        <f t="shared" si="4"/>
        <v>0</v>
      </c>
      <c r="H141" s="263">
        <f t="shared" si="4"/>
        <v>0</v>
      </c>
      <c r="I141" s="263">
        <f t="shared" si="4"/>
        <v>0</v>
      </c>
      <c r="J141" s="263">
        <f t="shared" si="4"/>
        <v>0</v>
      </c>
      <c r="K141" s="263">
        <f t="shared" si="4"/>
        <v>0</v>
      </c>
      <c r="L141" s="263">
        <f t="shared" si="4"/>
        <v>0</v>
      </c>
      <c r="M141" s="263">
        <f t="shared" si="4"/>
        <v>0</v>
      </c>
      <c r="N141" s="263">
        <f t="shared" si="4"/>
        <v>0</v>
      </c>
      <c r="O141" s="263">
        <f t="shared" si="4"/>
        <v>0</v>
      </c>
      <c r="P141" s="263">
        <f t="shared" si="4"/>
        <v>0</v>
      </c>
      <c r="Q141" s="263">
        <f t="shared" si="4"/>
        <v>0</v>
      </c>
      <c r="R141" s="263">
        <f t="shared" si="4"/>
        <v>0</v>
      </c>
      <c r="S141" s="263">
        <f t="shared" si="4"/>
        <v>0</v>
      </c>
      <c r="T141" s="263">
        <f t="shared" si="4"/>
        <v>0</v>
      </c>
      <c r="U141" s="263">
        <f t="shared" si="4"/>
        <v>0</v>
      </c>
      <c r="V141" s="263">
        <f t="shared" si="4"/>
        <v>0</v>
      </c>
      <c r="W141" s="263">
        <f t="shared" si="4"/>
        <v>0</v>
      </c>
      <c r="DA141" s="70"/>
    </row>
    <row r="142" spans="1:105" ht="12" customHeight="1" x14ac:dyDescent="0.3">
      <c r="A142" s="60" t="s">
        <v>626</v>
      </c>
      <c r="B142" s="264">
        <v>0</v>
      </c>
      <c r="C142" s="264">
        <v>0</v>
      </c>
      <c r="D142" s="264">
        <v>0</v>
      </c>
      <c r="E142" s="264">
        <v>0</v>
      </c>
      <c r="F142" s="264">
        <v>0</v>
      </c>
      <c r="G142" s="264">
        <v>0</v>
      </c>
      <c r="H142" s="264">
        <v>0</v>
      </c>
      <c r="I142" s="264">
        <v>0</v>
      </c>
      <c r="J142" s="264">
        <v>0</v>
      </c>
      <c r="K142" s="264">
        <v>0</v>
      </c>
      <c r="L142" s="264">
        <v>0</v>
      </c>
      <c r="M142" s="264">
        <v>0</v>
      </c>
      <c r="N142" s="264">
        <v>0</v>
      </c>
      <c r="O142" s="264">
        <v>0</v>
      </c>
      <c r="P142" s="264">
        <v>0</v>
      </c>
      <c r="Q142" s="264">
        <v>0</v>
      </c>
      <c r="R142" s="264">
        <v>0</v>
      </c>
      <c r="S142" s="264">
        <v>0</v>
      </c>
      <c r="T142" s="264">
        <v>0</v>
      </c>
      <c r="U142" s="264">
        <v>0</v>
      </c>
      <c r="V142" s="264">
        <v>0</v>
      </c>
      <c r="W142" s="264">
        <v>0</v>
      </c>
      <c r="DA142" s="72" t="s">
        <v>920</v>
      </c>
    </row>
    <row r="143" spans="1:105" ht="12" customHeight="1" x14ac:dyDescent="0.3">
      <c r="A143" s="59" t="s">
        <v>33</v>
      </c>
      <c r="B143" s="232">
        <v>0</v>
      </c>
      <c r="C143" s="232">
        <v>0</v>
      </c>
      <c r="D143" s="232">
        <v>0</v>
      </c>
      <c r="E143" s="232">
        <v>0</v>
      </c>
      <c r="F143" s="232">
        <v>0</v>
      </c>
      <c r="G143" s="232">
        <v>0</v>
      </c>
      <c r="H143" s="232">
        <v>0</v>
      </c>
      <c r="I143" s="232">
        <v>0</v>
      </c>
      <c r="J143" s="232">
        <v>0</v>
      </c>
      <c r="K143" s="232">
        <v>0</v>
      </c>
      <c r="L143" s="232">
        <v>0</v>
      </c>
      <c r="M143" s="232">
        <v>0</v>
      </c>
      <c r="N143" s="232">
        <v>0</v>
      </c>
      <c r="O143" s="232">
        <v>0</v>
      </c>
      <c r="P143" s="232">
        <v>0</v>
      </c>
      <c r="Q143" s="232">
        <v>0</v>
      </c>
      <c r="R143" s="232">
        <v>0</v>
      </c>
      <c r="S143" s="232">
        <v>0</v>
      </c>
      <c r="T143" s="232">
        <v>0</v>
      </c>
      <c r="U143" s="232">
        <v>0</v>
      </c>
      <c r="V143" s="232">
        <v>0</v>
      </c>
      <c r="W143" s="232">
        <v>0</v>
      </c>
      <c r="DA143" s="71" t="s">
        <v>921</v>
      </c>
    </row>
    <row r="144" spans="1:105" ht="12" customHeight="1" x14ac:dyDescent="0.3">
      <c r="A144" s="59" t="s">
        <v>160</v>
      </c>
      <c r="B144" s="232">
        <v>0</v>
      </c>
      <c r="C144" s="232">
        <v>0</v>
      </c>
      <c r="D144" s="232">
        <v>0</v>
      </c>
      <c r="E144" s="232">
        <v>0</v>
      </c>
      <c r="F144" s="232">
        <v>0</v>
      </c>
      <c r="G144" s="232">
        <v>0</v>
      </c>
      <c r="H144" s="232">
        <v>0</v>
      </c>
      <c r="I144" s="232">
        <v>0</v>
      </c>
      <c r="J144" s="232">
        <v>0</v>
      </c>
      <c r="K144" s="232">
        <v>0</v>
      </c>
      <c r="L144" s="232">
        <v>0</v>
      </c>
      <c r="M144" s="232">
        <v>0</v>
      </c>
      <c r="N144" s="232">
        <v>0</v>
      </c>
      <c r="O144" s="232">
        <v>0</v>
      </c>
      <c r="P144" s="232">
        <v>0</v>
      </c>
      <c r="Q144" s="232">
        <v>0</v>
      </c>
      <c r="R144" s="232">
        <v>0</v>
      </c>
      <c r="S144" s="232">
        <v>0</v>
      </c>
      <c r="T144" s="232">
        <v>0</v>
      </c>
      <c r="U144" s="232">
        <v>0</v>
      </c>
      <c r="V144" s="232">
        <v>0</v>
      </c>
      <c r="W144" s="232">
        <v>0</v>
      </c>
      <c r="DA144" s="71" t="s">
        <v>922</v>
      </c>
    </row>
    <row r="145" spans="1:105" ht="12" customHeight="1" x14ac:dyDescent="0.3">
      <c r="A145" s="59" t="s">
        <v>162</v>
      </c>
      <c r="B145" s="232">
        <v>0</v>
      </c>
      <c r="C145" s="232">
        <v>0</v>
      </c>
      <c r="D145" s="232">
        <v>0</v>
      </c>
      <c r="E145" s="232">
        <v>0</v>
      </c>
      <c r="F145" s="232">
        <v>0</v>
      </c>
      <c r="G145" s="232">
        <v>0</v>
      </c>
      <c r="H145" s="232">
        <v>0</v>
      </c>
      <c r="I145" s="232">
        <v>0</v>
      </c>
      <c r="J145" s="232">
        <v>0</v>
      </c>
      <c r="K145" s="232">
        <v>0</v>
      </c>
      <c r="L145" s="232">
        <v>0</v>
      </c>
      <c r="M145" s="232">
        <v>0</v>
      </c>
      <c r="N145" s="232">
        <v>0</v>
      </c>
      <c r="O145" s="232">
        <v>0</v>
      </c>
      <c r="P145" s="232">
        <v>0</v>
      </c>
      <c r="Q145" s="232">
        <v>0</v>
      </c>
      <c r="R145" s="232">
        <v>0</v>
      </c>
      <c r="S145" s="232">
        <v>0</v>
      </c>
      <c r="T145" s="232">
        <v>0</v>
      </c>
      <c r="U145" s="232">
        <v>0</v>
      </c>
      <c r="V145" s="232">
        <v>0</v>
      </c>
      <c r="W145" s="232">
        <v>0</v>
      </c>
      <c r="DA145" s="71" t="s">
        <v>923</v>
      </c>
    </row>
    <row r="146" spans="1:105" ht="12" customHeight="1" x14ac:dyDescent="0.3">
      <c r="A146" s="60" t="s">
        <v>631</v>
      </c>
      <c r="B146" s="264">
        <v>0</v>
      </c>
      <c r="C146" s="264">
        <v>0</v>
      </c>
      <c r="D146" s="264">
        <v>0</v>
      </c>
      <c r="E146" s="264">
        <v>0</v>
      </c>
      <c r="F146" s="264">
        <v>0</v>
      </c>
      <c r="G146" s="264">
        <v>0</v>
      </c>
      <c r="H146" s="264">
        <v>0</v>
      </c>
      <c r="I146" s="264">
        <v>0</v>
      </c>
      <c r="J146" s="264">
        <v>0</v>
      </c>
      <c r="K146" s="264">
        <v>0</v>
      </c>
      <c r="L146" s="264">
        <v>0</v>
      </c>
      <c r="M146" s="264">
        <v>0</v>
      </c>
      <c r="N146" s="264">
        <v>0</v>
      </c>
      <c r="O146" s="264">
        <v>0</v>
      </c>
      <c r="P146" s="264">
        <v>0</v>
      </c>
      <c r="Q146" s="264">
        <v>0</v>
      </c>
      <c r="R146" s="264">
        <v>0</v>
      </c>
      <c r="S146" s="264">
        <v>0</v>
      </c>
      <c r="T146" s="264">
        <v>0</v>
      </c>
      <c r="U146" s="264">
        <v>0</v>
      </c>
      <c r="V146" s="264">
        <v>0</v>
      </c>
      <c r="W146" s="264">
        <v>0</v>
      </c>
      <c r="DA146" s="72" t="s">
        <v>924</v>
      </c>
    </row>
    <row r="147" spans="1:105" ht="12" customHeight="1" x14ac:dyDescent="0.3">
      <c r="A147" s="64" t="s">
        <v>30</v>
      </c>
      <c r="B147" s="231">
        <v>0</v>
      </c>
      <c r="C147" s="231">
        <v>0</v>
      </c>
      <c r="D147" s="231">
        <v>0</v>
      </c>
      <c r="E147" s="231">
        <v>0</v>
      </c>
      <c r="F147" s="231">
        <v>0</v>
      </c>
      <c r="G147" s="231">
        <v>0</v>
      </c>
      <c r="H147" s="231">
        <v>0</v>
      </c>
      <c r="I147" s="231">
        <v>0</v>
      </c>
      <c r="J147" s="231">
        <v>0</v>
      </c>
      <c r="K147" s="231">
        <v>0</v>
      </c>
      <c r="L147" s="231">
        <v>0</v>
      </c>
      <c r="M147" s="231">
        <v>0</v>
      </c>
      <c r="N147" s="231">
        <v>0</v>
      </c>
      <c r="O147" s="231">
        <v>0</v>
      </c>
      <c r="P147" s="231">
        <v>0</v>
      </c>
      <c r="Q147" s="231">
        <v>0</v>
      </c>
      <c r="R147" s="231">
        <v>0</v>
      </c>
      <c r="S147" s="231">
        <v>0</v>
      </c>
      <c r="T147" s="231">
        <v>0</v>
      </c>
      <c r="U147" s="231">
        <v>0</v>
      </c>
      <c r="V147" s="231">
        <v>0</v>
      </c>
      <c r="W147" s="231">
        <v>0</v>
      </c>
      <c r="DA147" s="73" t="s">
        <v>925</v>
      </c>
    </row>
    <row r="148" spans="1:105" ht="12" customHeight="1" x14ac:dyDescent="0.3">
      <c r="A148" s="64" t="s">
        <v>32</v>
      </c>
      <c r="B148" s="231">
        <v>0</v>
      </c>
      <c r="C148" s="231">
        <v>0</v>
      </c>
      <c r="D148" s="231">
        <v>0</v>
      </c>
      <c r="E148" s="231">
        <v>0</v>
      </c>
      <c r="F148" s="231">
        <v>0</v>
      </c>
      <c r="G148" s="231">
        <v>0</v>
      </c>
      <c r="H148" s="231">
        <v>0</v>
      </c>
      <c r="I148" s="231">
        <v>0</v>
      </c>
      <c r="J148" s="231">
        <v>0</v>
      </c>
      <c r="K148" s="231">
        <v>0</v>
      </c>
      <c r="L148" s="231">
        <v>0</v>
      </c>
      <c r="M148" s="231">
        <v>0</v>
      </c>
      <c r="N148" s="231">
        <v>0</v>
      </c>
      <c r="O148" s="231">
        <v>0</v>
      </c>
      <c r="P148" s="231">
        <v>0</v>
      </c>
      <c r="Q148" s="231">
        <v>0</v>
      </c>
      <c r="R148" s="231">
        <v>0</v>
      </c>
      <c r="S148" s="231">
        <v>0</v>
      </c>
      <c r="T148" s="231">
        <v>0</v>
      </c>
      <c r="U148" s="231">
        <v>0</v>
      </c>
      <c r="V148" s="231">
        <v>0</v>
      </c>
      <c r="W148" s="231">
        <v>0</v>
      </c>
      <c r="DA148" s="73" t="s">
        <v>926</v>
      </c>
    </row>
    <row r="149" spans="1:105" ht="12" customHeight="1" x14ac:dyDescent="0.3">
      <c r="A149" s="64" t="s">
        <v>33</v>
      </c>
      <c r="B149" s="231">
        <v>0</v>
      </c>
      <c r="C149" s="231">
        <v>0</v>
      </c>
      <c r="D149" s="231">
        <v>0</v>
      </c>
      <c r="E149" s="231">
        <v>0</v>
      </c>
      <c r="F149" s="231">
        <v>0</v>
      </c>
      <c r="G149" s="231">
        <v>0</v>
      </c>
      <c r="H149" s="231">
        <v>0</v>
      </c>
      <c r="I149" s="231">
        <v>0</v>
      </c>
      <c r="J149" s="231">
        <v>0</v>
      </c>
      <c r="K149" s="231">
        <v>0</v>
      </c>
      <c r="L149" s="231">
        <v>0</v>
      </c>
      <c r="M149" s="231">
        <v>0</v>
      </c>
      <c r="N149" s="231">
        <v>0</v>
      </c>
      <c r="O149" s="231">
        <v>0</v>
      </c>
      <c r="P149" s="231">
        <v>0</v>
      </c>
      <c r="Q149" s="231">
        <v>0</v>
      </c>
      <c r="R149" s="231">
        <v>0</v>
      </c>
      <c r="S149" s="231">
        <v>0</v>
      </c>
      <c r="T149" s="231">
        <v>0</v>
      </c>
      <c r="U149" s="231">
        <v>0</v>
      </c>
      <c r="V149" s="231">
        <v>0</v>
      </c>
      <c r="W149" s="231">
        <v>0</v>
      </c>
      <c r="DA149" s="73" t="s">
        <v>927</v>
      </c>
    </row>
    <row r="150" spans="1:105" ht="12" customHeight="1" x14ac:dyDescent="0.3">
      <c r="A150" s="64" t="s">
        <v>160</v>
      </c>
      <c r="B150" s="231">
        <v>0</v>
      </c>
      <c r="C150" s="231">
        <v>0</v>
      </c>
      <c r="D150" s="231">
        <v>0</v>
      </c>
      <c r="E150" s="231">
        <v>0</v>
      </c>
      <c r="F150" s="231">
        <v>0</v>
      </c>
      <c r="G150" s="231">
        <v>0</v>
      </c>
      <c r="H150" s="231">
        <v>0</v>
      </c>
      <c r="I150" s="231">
        <v>0</v>
      </c>
      <c r="J150" s="231">
        <v>0</v>
      </c>
      <c r="K150" s="231">
        <v>0</v>
      </c>
      <c r="L150" s="231">
        <v>0</v>
      </c>
      <c r="M150" s="231">
        <v>0</v>
      </c>
      <c r="N150" s="231">
        <v>0</v>
      </c>
      <c r="O150" s="231">
        <v>0</v>
      </c>
      <c r="P150" s="231">
        <v>0</v>
      </c>
      <c r="Q150" s="231">
        <v>0</v>
      </c>
      <c r="R150" s="231">
        <v>0</v>
      </c>
      <c r="S150" s="231">
        <v>0</v>
      </c>
      <c r="T150" s="231">
        <v>0</v>
      </c>
      <c r="U150" s="231">
        <v>0</v>
      </c>
      <c r="V150" s="231">
        <v>0</v>
      </c>
      <c r="W150" s="231">
        <v>0</v>
      </c>
      <c r="DA150" s="73" t="s">
        <v>928</v>
      </c>
    </row>
    <row r="151" spans="1:105" ht="12" customHeight="1" x14ac:dyDescent="0.3">
      <c r="A151" s="64" t="s">
        <v>70</v>
      </c>
      <c r="B151" s="231">
        <v>0</v>
      </c>
      <c r="C151" s="231">
        <v>0</v>
      </c>
      <c r="D151" s="231">
        <v>0</v>
      </c>
      <c r="E151" s="231">
        <v>0</v>
      </c>
      <c r="F151" s="231">
        <v>0</v>
      </c>
      <c r="G151" s="231">
        <v>0</v>
      </c>
      <c r="H151" s="231">
        <v>0</v>
      </c>
      <c r="I151" s="231">
        <v>0</v>
      </c>
      <c r="J151" s="231">
        <v>0</v>
      </c>
      <c r="K151" s="231">
        <v>0</v>
      </c>
      <c r="L151" s="231">
        <v>0</v>
      </c>
      <c r="M151" s="231">
        <v>0</v>
      </c>
      <c r="N151" s="231">
        <v>0</v>
      </c>
      <c r="O151" s="231">
        <v>0</v>
      </c>
      <c r="P151" s="231">
        <v>0</v>
      </c>
      <c r="Q151" s="231">
        <v>0</v>
      </c>
      <c r="R151" s="231">
        <v>0</v>
      </c>
      <c r="S151" s="231">
        <v>0</v>
      </c>
      <c r="T151" s="231">
        <v>0</v>
      </c>
      <c r="U151" s="231">
        <v>0</v>
      </c>
      <c r="V151" s="231">
        <v>0</v>
      </c>
      <c r="W151" s="231">
        <v>0</v>
      </c>
      <c r="DA151" s="73" t="s">
        <v>929</v>
      </c>
    </row>
    <row r="152" spans="1:105" ht="12" customHeight="1" x14ac:dyDescent="0.3">
      <c r="A152" s="64" t="s">
        <v>34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930</v>
      </c>
    </row>
    <row r="153" spans="1:105" ht="12" customHeight="1" x14ac:dyDescent="0.3">
      <c r="A153" s="64" t="s">
        <v>162</v>
      </c>
      <c r="B153" s="231">
        <v>0</v>
      </c>
      <c r="C153" s="231">
        <v>0</v>
      </c>
      <c r="D153" s="231">
        <v>0</v>
      </c>
      <c r="E153" s="231">
        <v>0</v>
      </c>
      <c r="F153" s="231">
        <v>0</v>
      </c>
      <c r="G153" s="231">
        <v>0</v>
      </c>
      <c r="H153" s="231">
        <v>0</v>
      </c>
      <c r="I153" s="231">
        <v>0</v>
      </c>
      <c r="J153" s="231">
        <v>0</v>
      </c>
      <c r="K153" s="231">
        <v>0</v>
      </c>
      <c r="L153" s="231">
        <v>0</v>
      </c>
      <c r="M153" s="231">
        <v>0</v>
      </c>
      <c r="N153" s="231">
        <v>0</v>
      </c>
      <c r="O153" s="231">
        <v>0</v>
      </c>
      <c r="P153" s="231">
        <v>0</v>
      </c>
      <c r="Q153" s="231">
        <v>0</v>
      </c>
      <c r="R153" s="231">
        <v>0</v>
      </c>
      <c r="S153" s="231">
        <v>0</v>
      </c>
      <c r="T153" s="231">
        <v>0</v>
      </c>
      <c r="U153" s="231">
        <v>0</v>
      </c>
      <c r="V153" s="231">
        <v>0</v>
      </c>
      <c r="W153" s="231">
        <v>0</v>
      </c>
      <c r="DA153" s="73" t="s">
        <v>931</v>
      </c>
    </row>
    <row r="154" spans="1:105" ht="12" customHeight="1" x14ac:dyDescent="0.3">
      <c r="A154" s="64" t="s">
        <v>36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932</v>
      </c>
    </row>
    <row r="155" spans="1:105" ht="12" customHeight="1" x14ac:dyDescent="0.3">
      <c r="A155" s="64" t="s">
        <v>73</v>
      </c>
      <c r="B155" s="231">
        <v>0</v>
      </c>
      <c r="C155" s="231">
        <v>0</v>
      </c>
      <c r="D155" s="231">
        <v>0</v>
      </c>
      <c r="E155" s="231">
        <v>0</v>
      </c>
      <c r="F155" s="231">
        <v>0</v>
      </c>
      <c r="G155" s="231">
        <v>0</v>
      </c>
      <c r="H155" s="231">
        <v>0</v>
      </c>
      <c r="I155" s="231">
        <v>0</v>
      </c>
      <c r="J155" s="231">
        <v>0</v>
      </c>
      <c r="K155" s="231">
        <v>0</v>
      </c>
      <c r="L155" s="231">
        <v>0</v>
      </c>
      <c r="M155" s="231">
        <v>0</v>
      </c>
      <c r="N155" s="231">
        <v>0</v>
      </c>
      <c r="O155" s="231">
        <v>0</v>
      </c>
      <c r="P155" s="231">
        <v>0</v>
      </c>
      <c r="Q155" s="231">
        <v>0</v>
      </c>
      <c r="R155" s="231">
        <v>0</v>
      </c>
      <c r="S155" s="231">
        <v>0</v>
      </c>
      <c r="T155" s="231">
        <v>0</v>
      </c>
      <c r="U155" s="231">
        <v>0</v>
      </c>
      <c r="V155" s="231">
        <v>0</v>
      </c>
      <c r="W155" s="231">
        <v>0</v>
      </c>
      <c r="DA155" s="73" t="s">
        <v>933</v>
      </c>
    </row>
    <row r="156" spans="1:105" ht="12" customHeight="1" x14ac:dyDescent="0.3">
      <c r="A156" s="64" t="s">
        <v>79</v>
      </c>
      <c r="B156" s="231">
        <v>0</v>
      </c>
      <c r="C156" s="231">
        <v>0</v>
      </c>
      <c r="D156" s="231">
        <v>0</v>
      </c>
      <c r="E156" s="231">
        <v>0</v>
      </c>
      <c r="F156" s="231">
        <v>0</v>
      </c>
      <c r="G156" s="231">
        <v>0</v>
      </c>
      <c r="H156" s="231">
        <v>0</v>
      </c>
      <c r="I156" s="231">
        <v>0</v>
      </c>
      <c r="J156" s="231">
        <v>0</v>
      </c>
      <c r="K156" s="231">
        <v>0</v>
      </c>
      <c r="L156" s="231">
        <v>0</v>
      </c>
      <c r="M156" s="231">
        <v>0</v>
      </c>
      <c r="N156" s="231">
        <v>0</v>
      </c>
      <c r="O156" s="231">
        <v>0</v>
      </c>
      <c r="P156" s="231">
        <v>0</v>
      </c>
      <c r="Q156" s="231">
        <v>0</v>
      </c>
      <c r="R156" s="231">
        <v>0</v>
      </c>
      <c r="S156" s="231">
        <v>0</v>
      </c>
      <c r="T156" s="231">
        <v>0</v>
      </c>
      <c r="U156" s="231">
        <v>0</v>
      </c>
      <c r="V156" s="231">
        <v>0</v>
      </c>
      <c r="W156" s="231">
        <v>0</v>
      </c>
      <c r="DA156" s="73" t="s">
        <v>934</v>
      </c>
    </row>
    <row r="157" spans="1:105" ht="12" customHeight="1" x14ac:dyDescent="0.3">
      <c r="A157" s="60" t="s">
        <v>643</v>
      </c>
      <c r="B157" s="264">
        <v>0</v>
      </c>
      <c r="C157" s="264">
        <v>0</v>
      </c>
      <c r="D157" s="264">
        <v>0</v>
      </c>
      <c r="E157" s="264">
        <v>0</v>
      </c>
      <c r="F157" s="264">
        <v>0</v>
      </c>
      <c r="G157" s="264">
        <v>0</v>
      </c>
      <c r="H157" s="264">
        <v>0</v>
      </c>
      <c r="I157" s="264">
        <v>0</v>
      </c>
      <c r="J157" s="264">
        <v>0</v>
      </c>
      <c r="K157" s="264">
        <v>0</v>
      </c>
      <c r="L157" s="264">
        <v>0</v>
      </c>
      <c r="M157" s="264">
        <v>0</v>
      </c>
      <c r="N157" s="264">
        <v>0</v>
      </c>
      <c r="O157" s="264">
        <v>0</v>
      </c>
      <c r="P157" s="264">
        <v>0</v>
      </c>
      <c r="Q157" s="264">
        <v>0</v>
      </c>
      <c r="R157" s="264">
        <v>0</v>
      </c>
      <c r="S157" s="264">
        <v>0</v>
      </c>
      <c r="T157" s="264">
        <v>0</v>
      </c>
      <c r="U157" s="264">
        <v>0</v>
      </c>
      <c r="V157" s="264">
        <v>0</v>
      </c>
      <c r="W157" s="264">
        <v>0</v>
      </c>
      <c r="DA157" s="72" t="s">
        <v>935</v>
      </c>
    </row>
    <row r="158" spans="1:105" ht="12" customHeight="1" x14ac:dyDescent="0.3">
      <c r="A158" s="100" t="s">
        <v>106</v>
      </c>
      <c r="B158" s="281">
        <v>0</v>
      </c>
      <c r="C158" s="281">
        <v>0</v>
      </c>
      <c r="D158" s="281">
        <v>0</v>
      </c>
      <c r="E158" s="281">
        <v>0</v>
      </c>
      <c r="F158" s="281">
        <v>0</v>
      </c>
      <c r="G158" s="281">
        <v>0</v>
      </c>
      <c r="H158" s="281">
        <v>0</v>
      </c>
      <c r="I158" s="281">
        <v>0</v>
      </c>
      <c r="J158" s="281">
        <v>0</v>
      </c>
      <c r="K158" s="281">
        <v>0</v>
      </c>
      <c r="L158" s="281">
        <v>0</v>
      </c>
      <c r="M158" s="281">
        <v>0</v>
      </c>
      <c r="N158" s="281">
        <v>0</v>
      </c>
      <c r="O158" s="281">
        <v>0</v>
      </c>
      <c r="P158" s="281">
        <v>0</v>
      </c>
      <c r="Q158" s="281">
        <v>0</v>
      </c>
      <c r="R158" s="281">
        <v>0</v>
      </c>
      <c r="S158" s="281">
        <v>0</v>
      </c>
      <c r="T158" s="281">
        <v>0</v>
      </c>
      <c r="U158" s="281">
        <v>0</v>
      </c>
      <c r="V158" s="281">
        <v>0</v>
      </c>
      <c r="W158" s="281">
        <v>0</v>
      </c>
      <c r="DA158" s="105" t="s">
        <v>936</v>
      </c>
    </row>
    <row r="159" spans="1:105" ht="12" customHeight="1" x14ac:dyDescent="0.3">
      <c r="A159" s="130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</row>
    <row r="160" spans="1:105" ht="15" customHeight="1" x14ac:dyDescent="0.3">
      <c r="A160" s="32" t="s">
        <v>431</v>
      </c>
      <c r="B160" s="259"/>
      <c r="C160" s="259"/>
      <c r="D160" s="259"/>
      <c r="E160" s="259"/>
      <c r="F160" s="259"/>
      <c r="G160" s="259"/>
      <c r="H160" s="259"/>
      <c r="I160" s="259"/>
      <c r="J160" s="259"/>
      <c r="K160" s="259"/>
      <c r="L160" s="259"/>
      <c r="M160" s="259"/>
      <c r="N160" s="259"/>
      <c r="O160" s="259"/>
      <c r="P160" s="259"/>
      <c r="Q160" s="259"/>
      <c r="R160" s="259"/>
      <c r="S160" s="259"/>
      <c r="T160" s="259"/>
      <c r="U160" s="259"/>
      <c r="V160" s="259"/>
      <c r="W160" s="259"/>
      <c r="DA160" s="88"/>
    </row>
    <row r="161" spans="1:105" ht="12" customHeight="1" x14ac:dyDescent="0.3">
      <c r="A161" s="58"/>
      <c r="B161" s="201"/>
      <c r="C161" s="201"/>
      <c r="D161" s="201"/>
      <c r="E161" s="201"/>
      <c r="F161" s="201"/>
      <c r="G161" s="201"/>
      <c r="H161" s="201"/>
      <c r="I161" s="201"/>
      <c r="J161" s="201"/>
      <c r="K161" s="201"/>
      <c r="L161" s="201"/>
      <c r="M161" s="201"/>
      <c r="N161" s="201"/>
      <c r="O161" s="201"/>
      <c r="P161" s="201"/>
      <c r="Q161" s="201"/>
      <c r="R161" s="201"/>
      <c r="S161" s="201"/>
      <c r="T161" s="201"/>
      <c r="U161" s="201"/>
      <c r="V161" s="201"/>
      <c r="W161" s="201"/>
    </row>
    <row r="162" spans="1:105" ht="12" customHeight="1" x14ac:dyDescent="0.3">
      <c r="A162" s="35" t="s">
        <v>43</v>
      </c>
      <c r="B162" s="234">
        <f t="shared" ref="B162:W162" si="5">SUM(B$163:B$169)</f>
        <v>0</v>
      </c>
      <c r="C162" s="234">
        <f t="shared" si="5"/>
        <v>0</v>
      </c>
      <c r="D162" s="234">
        <f t="shared" si="5"/>
        <v>0</v>
      </c>
      <c r="E162" s="234">
        <f t="shared" si="5"/>
        <v>0</v>
      </c>
      <c r="F162" s="234">
        <f t="shared" si="5"/>
        <v>0</v>
      </c>
      <c r="G162" s="234">
        <f t="shared" si="5"/>
        <v>0</v>
      </c>
      <c r="H162" s="234">
        <f t="shared" si="5"/>
        <v>0</v>
      </c>
      <c r="I162" s="234">
        <f t="shared" si="5"/>
        <v>0</v>
      </c>
      <c r="J162" s="234">
        <f t="shared" si="5"/>
        <v>0</v>
      </c>
      <c r="K162" s="234">
        <f t="shared" si="5"/>
        <v>0</v>
      </c>
      <c r="L162" s="234">
        <f t="shared" si="5"/>
        <v>0</v>
      </c>
      <c r="M162" s="234">
        <f t="shared" si="5"/>
        <v>0</v>
      </c>
      <c r="N162" s="234">
        <f t="shared" si="5"/>
        <v>0</v>
      </c>
      <c r="O162" s="234">
        <f t="shared" si="5"/>
        <v>0</v>
      </c>
      <c r="P162" s="234">
        <f t="shared" si="5"/>
        <v>0</v>
      </c>
      <c r="Q162" s="234">
        <f t="shared" si="5"/>
        <v>0</v>
      </c>
      <c r="R162" s="234">
        <f t="shared" si="5"/>
        <v>0</v>
      </c>
      <c r="S162" s="234">
        <f t="shared" si="5"/>
        <v>0</v>
      </c>
      <c r="T162" s="234">
        <f t="shared" si="5"/>
        <v>0</v>
      </c>
      <c r="U162" s="234">
        <f t="shared" si="5"/>
        <v>0</v>
      </c>
      <c r="V162" s="234">
        <f t="shared" si="5"/>
        <v>0</v>
      </c>
      <c r="W162" s="234">
        <f t="shared" si="5"/>
        <v>0</v>
      </c>
      <c r="DA162" s="95"/>
    </row>
    <row r="163" spans="1:105" ht="12" customHeight="1" x14ac:dyDescent="0.3">
      <c r="A163" s="55" t="s">
        <v>92</v>
      </c>
      <c r="B163" s="301">
        <f t="shared" ref="B163:W163" si="6">IF(B$6=0,0,B$6/B$5)</f>
        <v>0</v>
      </c>
      <c r="C163" s="301">
        <f t="shared" si="6"/>
        <v>0</v>
      </c>
      <c r="D163" s="301">
        <f t="shared" si="6"/>
        <v>0</v>
      </c>
      <c r="E163" s="301">
        <f t="shared" si="6"/>
        <v>0</v>
      </c>
      <c r="F163" s="301">
        <f t="shared" si="6"/>
        <v>0</v>
      </c>
      <c r="G163" s="301">
        <f t="shared" si="6"/>
        <v>0</v>
      </c>
      <c r="H163" s="301">
        <f t="shared" si="6"/>
        <v>0</v>
      </c>
      <c r="I163" s="301">
        <f t="shared" si="6"/>
        <v>0</v>
      </c>
      <c r="J163" s="301">
        <f t="shared" si="6"/>
        <v>0</v>
      </c>
      <c r="K163" s="301">
        <f t="shared" si="6"/>
        <v>0</v>
      </c>
      <c r="L163" s="301">
        <f t="shared" si="6"/>
        <v>0</v>
      </c>
      <c r="M163" s="301">
        <f t="shared" si="6"/>
        <v>0</v>
      </c>
      <c r="N163" s="301">
        <f t="shared" si="6"/>
        <v>0</v>
      </c>
      <c r="O163" s="301">
        <f t="shared" si="6"/>
        <v>0</v>
      </c>
      <c r="P163" s="301">
        <f t="shared" si="6"/>
        <v>0</v>
      </c>
      <c r="Q163" s="301">
        <f t="shared" si="6"/>
        <v>0</v>
      </c>
      <c r="R163" s="301">
        <f t="shared" si="6"/>
        <v>0</v>
      </c>
      <c r="S163" s="301">
        <f t="shared" si="6"/>
        <v>0</v>
      </c>
      <c r="T163" s="301">
        <f t="shared" si="6"/>
        <v>0</v>
      </c>
      <c r="U163" s="301">
        <f t="shared" si="6"/>
        <v>0</v>
      </c>
      <c r="V163" s="301">
        <f t="shared" si="6"/>
        <v>0</v>
      </c>
      <c r="W163" s="301">
        <f t="shared" si="6"/>
        <v>0</v>
      </c>
      <c r="DA163" s="67"/>
    </row>
    <row r="164" spans="1:105" ht="12" customHeight="1" x14ac:dyDescent="0.3">
      <c r="A164" s="202" t="s">
        <v>93</v>
      </c>
      <c r="B164" s="235">
        <f t="shared" ref="B164:W164" si="7">IF(B$7=0,0,B$7/B$5)</f>
        <v>0</v>
      </c>
      <c r="C164" s="235">
        <f t="shared" si="7"/>
        <v>0</v>
      </c>
      <c r="D164" s="235">
        <f t="shared" si="7"/>
        <v>0</v>
      </c>
      <c r="E164" s="235">
        <f t="shared" si="7"/>
        <v>0</v>
      </c>
      <c r="F164" s="235">
        <f t="shared" si="7"/>
        <v>0</v>
      </c>
      <c r="G164" s="235">
        <f t="shared" si="7"/>
        <v>0</v>
      </c>
      <c r="H164" s="235">
        <f t="shared" si="7"/>
        <v>0</v>
      </c>
      <c r="I164" s="235">
        <f t="shared" si="7"/>
        <v>0</v>
      </c>
      <c r="J164" s="235">
        <f t="shared" si="7"/>
        <v>0</v>
      </c>
      <c r="K164" s="235">
        <f t="shared" si="7"/>
        <v>0</v>
      </c>
      <c r="L164" s="235">
        <f t="shared" si="7"/>
        <v>0</v>
      </c>
      <c r="M164" s="235">
        <f t="shared" si="7"/>
        <v>0</v>
      </c>
      <c r="N164" s="235">
        <f t="shared" si="7"/>
        <v>0</v>
      </c>
      <c r="O164" s="235">
        <f t="shared" si="7"/>
        <v>0</v>
      </c>
      <c r="P164" s="235">
        <f t="shared" si="7"/>
        <v>0</v>
      </c>
      <c r="Q164" s="235">
        <f t="shared" si="7"/>
        <v>0</v>
      </c>
      <c r="R164" s="235">
        <f t="shared" si="7"/>
        <v>0</v>
      </c>
      <c r="S164" s="235">
        <f t="shared" si="7"/>
        <v>0</v>
      </c>
      <c r="T164" s="235">
        <f t="shared" si="7"/>
        <v>0</v>
      </c>
      <c r="U164" s="235">
        <f t="shared" si="7"/>
        <v>0</v>
      </c>
      <c r="V164" s="235">
        <f t="shared" si="7"/>
        <v>0</v>
      </c>
      <c r="W164" s="235">
        <f t="shared" si="7"/>
        <v>0</v>
      </c>
      <c r="DA164" s="174"/>
    </row>
    <row r="165" spans="1:105" ht="12" customHeight="1" x14ac:dyDescent="0.3">
      <c r="A165" s="202" t="s">
        <v>94</v>
      </c>
      <c r="B165" s="235">
        <f t="shared" ref="B165:W165" si="8">IF(B$8=0,0,B$8/B$5)</f>
        <v>0</v>
      </c>
      <c r="C165" s="235">
        <f t="shared" si="8"/>
        <v>0</v>
      </c>
      <c r="D165" s="235">
        <f t="shared" si="8"/>
        <v>0</v>
      </c>
      <c r="E165" s="235">
        <f t="shared" si="8"/>
        <v>0</v>
      </c>
      <c r="F165" s="235">
        <f t="shared" si="8"/>
        <v>0</v>
      </c>
      <c r="G165" s="235">
        <f t="shared" si="8"/>
        <v>0</v>
      </c>
      <c r="H165" s="235">
        <f t="shared" si="8"/>
        <v>0</v>
      </c>
      <c r="I165" s="235">
        <f t="shared" si="8"/>
        <v>0</v>
      </c>
      <c r="J165" s="235">
        <f t="shared" si="8"/>
        <v>0</v>
      </c>
      <c r="K165" s="235">
        <f t="shared" si="8"/>
        <v>0</v>
      </c>
      <c r="L165" s="235">
        <f t="shared" si="8"/>
        <v>0</v>
      </c>
      <c r="M165" s="235">
        <f t="shared" si="8"/>
        <v>0</v>
      </c>
      <c r="N165" s="235">
        <f t="shared" si="8"/>
        <v>0</v>
      </c>
      <c r="O165" s="235">
        <f t="shared" si="8"/>
        <v>0</v>
      </c>
      <c r="P165" s="235">
        <f t="shared" si="8"/>
        <v>0</v>
      </c>
      <c r="Q165" s="235">
        <f t="shared" si="8"/>
        <v>0</v>
      </c>
      <c r="R165" s="235">
        <f t="shared" si="8"/>
        <v>0</v>
      </c>
      <c r="S165" s="235">
        <f t="shared" si="8"/>
        <v>0</v>
      </c>
      <c r="T165" s="235">
        <f t="shared" si="8"/>
        <v>0</v>
      </c>
      <c r="U165" s="235">
        <f t="shared" si="8"/>
        <v>0</v>
      </c>
      <c r="V165" s="235">
        <f t="shared" si="8"/>
        <v>0</v>
      </c>
      <c r="W165" s="235">
        <f t="shared" si="8"/>
        <v>0</v>
      </c>
      <c r="DA165" s="174"/>
    </row>
    <row r="166" spans="1:105" ht="12" customHeight="1" x14ac:dyDescent="0.3">
      <c r="A166" s="202" t="s">
        <v>95</v>
      </c>
      <c r="B166" s="235">
        <f t="shared" ref="B166:W166" si="9">IF(B$9=0,0,B$9/B$5)</f>
        <v>0</v>
      </c>
      <c r="C166" s="235">
        <f t="shared" si="9"/>
        <v>0</v>
      </c>
      <c r="D166" s="235">
        <f t="shared" si="9"/>
        <v>0</v>
      </c>
      <c r="E166" s="235">
        <f t="shared" si="9"/>
        <v>0</v>
      </c>
      <c r="F166" s="235">
        <f t="shared" si="9"/>
        <v>0</v>
      </c>
      <c r="G166" s="235">
        <f t="shared" si="9"/>
        <v>0</v>
      </c>
      <c r="H166" s="235">
        <f t="shared" si="9"/>
        <v>0</v>
      </c>
      <c r="I166" s="235">
        <f t="shared" si="9"/>
        <v>0</v>
      </c>
      <c r="J166" s="235">
        <f t="shared" si="9"/>
        <v>0</v>
      </c>
      <c r="K166" s="235">
        <f t="shared" si="9"/>
        <v>0</v>
      </c>
      <c r="L166" s="235">
        <f t="shared" si="9"/>
        <v>0</v>
      </c>
      <c r="M166" s="235">
        <f t="shared" si="9"/>
        <v>0</v>
      </c>
      <c r="N166" s="235">
        <f t="shared" si="9"/>
        <v>0</v>
      </c>
      <c r="O166" s="235">
        <f t="shared" si="9"/>
        <v>0</v>
      </c>
      <c r="P166" s="235">
        <f t="shared" si="9"/>
        <v>0</v>
      </c>
      <c r="Q166" s="235">
        <f t="shared" si="9"/>
        <v>0</v>
      </c>
      <c r="R166" s="235">
        <f t="shared" si="9"/>
        <v>0</v>
      </c>
      <c r="S166" s="235">
        <f t="shared" si="9"/>
        <v>0</v>
      </c>
      <c r="T166" s="235">
        <f t="shared" si="9"/>
        <v>0</v>
      </c>
      <c r="U166" s="235">
        <f t="shared" si="9"/>
        <v>0</v>
      </c>
      <c r="V166" s="235">
        <f t="shared" si="9"/>
        <v>0</v>
      </c>
      <c r="W166" s="235">
        <f t="shared" si="9"/>
        <v>0</v>
      </c>
      <c r="DA166" s="174"/>
    </row>
    <row r="167" spans="1:105" ht="12" customHeight="1" x14ac:dyDescent="0.3">
      <c r="A167" s="56" t="s">
        <v>96</v>
      </c>
      <c r="B167" s="302">
        <f t="shared" ref="B167:W167" si="10">IF(B$10=0,0,B$10/B$5)</f>
        <v>0</v>
      </c>
      <c r="C167" s="302">
        <f t="shared" si="10"/>
        <v>0</v>
      </c>
      <c r="D167" s="302">
        <f t="shared" si="10"/>
        <v>0</v>
      </c>
      <c r="E167" s="302">
        <f t="shared" si="10"/>
        <v>0</v>
      </c>
      <c r="F167" s="302">
        <f t="shared" si="10"/>
        <v>0</v>
      </c>
      <c r="G167" s="302">
        <f t="shared" si="10"/>
        <v>0</v>
      </c>
      <c r="H167" s="302">
        <f t="shared" si="10"/>
        <v>0</v>
      </c>
      <c r="I167" s="302">
        <f t="shared" si="10"/>
        <v>0</v>
      </c>
      <c r="J167" s="302">
        <f t="shared" si="10"/>
        <v>0</v>
      </c>
      <c r="K167" s="302">
        <f t="shared" si="10"/>
        <v>0</v>
      </c>
      <c r="L167" s="302">
        <f t="shared" si="10"/>
        <v>0</v>
      </c>
      <c r="M167" s="302">
        <f t="shared" si="10"/>
        <v>0</v>
      </c>
      <c r="N167" s="302">
        <f t="shared" si="10"/>
        <v>0</v>
      </c>
      <c r="O167" s="302">
        <f t="shared" si="10"/>
        <v>0</v>
      </c>
      <c r="P167" s="302">
        <f t="shared" si="10"/>
        <v>0</v>
      </c>
      <c r="Q167" s="302">
        <f t="shared" si="10"/>
        <v>0</v>
      </c>
      <c r="R167" s="302">
        <f t="shared" si="10"/>
        <v>0</v>
      </c>
      <c r="S167" s="302">
        <f t="shared" si="10"/>
        <v>0</v>
      </c>
      <c r="T167" s="302">
        <f t="shared" si="10"/>
        <v>0</v>
      </c>
      <c r="U167" s="302">
        <f t="shared" si="10"/>
        <v>0</v>
      </c>
      <c r="V167" s="302">
        <f t="shared" si="10"/>
        <v>0</v>
      </c>
      <c r="W167" s="302">
        <f t="shared" si="10"/>
        <v>0</v>
      </c>
      <c r="DA167" s="68"/>
    </row>
    <row r="168" spans="1:105" ht="12" customHeight="1" x14ac:dyDescent="0.3">
      <c r="A168" s="203" t="s">
        <v>487</v>
      </c>
      <c r="B168" s="303">
        <f t="shared" ref="B168:W168" si="11">IF(B$16=0,0,B$16/B$5)</f>
        <v>0</v>
      </c>
      <c r="C168" s="303">
        <f t="shared" si="11"/>
        <v>0</v>
      </c>
      <c r="D168" s="303">
        <f t="shared" si="11"/>
        <v>0</v>
      </c>
      <c r="E168" s="303">
        <f t="shared" si="11"/>
        <v>0</v>
      </c>
      <c r="F168" s="303">
        <f t="shared" si="11"/>
        <v>0</v>
      </c>
      <c r="G168" s="303">
        <f t="shared" si="11"/>
        <v>0</v>
      </c>
      <c r="H168" s="303">
        <f t="shared" si="11"/>
        <v>0</v>
      </c>
      <c r="I168" s="303">
        <f t="shared" si="11"/>
        <v>0</v>
      </c>
      <c r="J168" s="303">
        <f t="shared" si="11"/>
        <v>0</v>
      </c>
      <c r="K168" s="303">
        <f t="shared" si="11"/>
        <v>0</v>
      </c>
      <c r="L168" s="303">
        <f t="shared" si="11"/>
        <v>0</v>
      </c>
      <c r="M168" s="303">
        <f t="shared" si="11"/>
        <v>0</v>
      </c>
      <c r="N168" s="303">
        <f t="shared" si="11"/>
        <v>0</v>
      </c>
      <c r="O168" s="303">
        <f t="shared" si="11"/>
        <v>0</v>
      </c>
      <c r="P168" s="303">
        <f t="shared" si="11"/>
        <v>0</v>
      </c>
      <c r="Q168" s="303">
        <f t="shared" si="11"/>
        <v>0</v>
      </c>
      <c r="R168" s="303">
        <f t="shared" si="11"/>
        <v>0</v>
      </c>
      <c r="S168" s="303">
        <f t="shared" si="11"/>
        <v>0</v>
      </c>
      <c r="T168" s="303">
        <f t="shared" si="11"/>
        <v>0</v>
      </c>
      <c r="U168" s="303">
        <f t="shared" si="11"/>
        <v>0</v>
      </c>
      <c r="V168" s="303">
        <f t="shared" si="11"/>
        <v>0</v>
      </c>
      <c r="W168" s="303">
        <f t="shared" si="11"/>
        <v>0</v>
      </c>
      <c r="DA168" s="175"/>
    </row>
    <row r="169" spans="1:105" ht="12" customHeight="1" x14ac:dyDescent="0.3">
      <c r="A169" s="41" t="s">
        <v>499</v>
      </c>
      <c r="B169" s="237">
        <f t="shared" ref="B169:W169" si="12">IF(B$27=0,0,B$27/B$5)</f>
        <v>0</v>
      </c>
      <c r="C169" s="237">
        <f t="shared" si="12"/>
        <v>0</v>
      </c>
      <c r="D169" s="237">
        <f t="shared" si="12"/>
        <v>0</v>
      </c>
      <c r="E169" s="237">
        <f t="shared" si="12"/>
        <v>0</v>
      </c>
      <c r="F169" s="237">
        <f t="shared" si="12"/>
        <v>0</v>
      </c>
      <c r="G169" s="237">
        <f t="shared" si="12"/>
        <v>0</v>
      </c>
      <c r="H169" s="237">
        <f t="shared" si="12"/>
        <v>0</v>
      </c>
      <c r="I169" s="237">
        <f t="shared" si="12"/>
        <v>0</v>
      </c>
      <c r="J169" s="237">
        <f t="shared" si="12"/>
        <v>0</v>
      </c>
      <c r="K169" s="237">
        <f t="shared" si="12"/>
        <v>0</v>
      </c>
      <c r="L169" s="237">
        <f t="shared" si="12"/>
        <v>0</v>
      </c>
      <c r="M169" s="237">
        <f t="shared" si="12"/>
        <v>0</v>
      </c>
      <c r="N169" s="237">
        <f t="shared" si="12"/>
        <v>0</v>
      </c>
      <c r="O169" s="237">
        <f t="shared" si="12"/>
        <v>0</v>
      </c>
      <c r="P169" s="237">
        <f t="shared" si="12"/>
        <v>0</v>
      </c>
      <c r="Q169" s="237">
        <f t="shared" si="12"/>
        <v>0</v>
      </c>
      <c r="R169" s="237">
        <f t="shared" si="12"/>
        <v>0</v>
      </c>
      <c r="S169" s="237">
        <f t="shared" si="12"/>
        <v>0</v>
      </c>
      <c r="T169" s="237">
        <f t="shared" si="12"/>
        <v>0</v>
      </c>
      <c r="U169" s="237">
        <f t="shared" si="12"/>
        <v>0</v>
      </c>
      <c r="V169" s="237">
        <f t="shared" si="12"/>
        <v>0</v>
      </c>
      <c r="W169" s="237">
        <f t="shared" si="12"/>
        <v>0</v>
      </c>
      <c r="DA169" s="97"/>
    </row>
    <row r="170" spans="1:105" ht="12" customHeight="1" x14ac:dyDescent="0.3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DA170" s="120"/>
    </row>
    <row r="171" spans="1:105" ht="12" customHeight="1" x14ac:dyDescent="0.3">
      <c r="A171" s="35" t="s">
        <v>44</v>
      </c>
      <c r="B171" s="234">
        <f t="shared" ref="B171:W171" si="13">SUM(B$172:B$177,B$179:B$180,B$182:B$184,B185)</f>
        <v>0</v>
      </c>
      <c r="C171" s="234">
        <f t="shared" si="13"/>
        <v>0</v>
      </c>
      <c r="D171" s="234">
        <f t="shared" si="13"/>
        <v>0</v>
      </c>
      <c r="E171" s="234">
        <f t="shared" si="13"/>
        <v>0</v>
      </c>
      <c r="F171" s="234">
        <f t="shared" si="13"/>
        <v>0</v>
      </c>
      <c r="G171" s="234">
        <f t="shared" si="13"/>
        <v>0</v>
      </c>
      <c r="H171" s="234">
        <f t="shared" si="13"/>
        <v>0</v>
      </c>
      <c r="I171" s="234">
        <f t="shared" si="13"/>
        <v>0</v>
      </c>
      <c r="J171" s="234">
        <f t="shared" si="13"/>
        <v>0</v>
      </c>
      <c r="K171" s="234">
        <f t="shared" si="13"/>
        <v>0</v>
      </c>
      <c r="L171" s="234">
        <f t="shared" si="13"/>
        <v>0</v>
      </c>
      <c r="M171" s="234">
        <f t="shared" si="13"/>
        <v>0</v>
      </c>
      <c r="N171" s="234">
        <f t="shared" si="13"/>
        <v>0</v>
      </c>
      <c r="O171" s="234">
        <f t="shared" si="13"/>
        <v>0</v>
      </c>
      <c r="P171" s="234">
        <f t="shared" si="13"/>
        <v>0</v>
      </c>
      <c r="Q171" s="234">
        <f t="shared" si="13"/>
        <v>0</v>
      </c>
      <c r="R171" s="234">
        <f t="shared" si="13"/>
        <v>0</v>
      </c>
      <c r="S171" s="234">
        <f t="shared" si="13"/>
        <v>0</v>
      </c>
      <c r="T171" s="234">
        <f t="shared" si="13"/>
        <v>0</v>
      </c>
      <c r="U171" s="234">
        <f t="shared" si="13"/>
        <v>0</v>
      </c>
      <c r="V171" s="234">
        <f t="shared" si="13"/>
        <v>0</v>
      </c>
      <c r="W171" s="234">
        <f t="shared" si="13"/>
        <v>0</v>
      </c>
      <c r="DA171" s="95"/>
    </row>
    <row r="172" spans="1:105" ht="12" customHeight="1" x14ac:dyDescent="0.3">
      <c r="A172" s="55" t="s">
        <v>92</v>
      </c>
      <c r="B172" s="301">
        <f t="shared" ref="B172:W172" si="14">IF(B$35=0,0,B$35/B$34)</f>
        <v>0</v>
      </c>
      <c r="C172" s="301">
        <f t="shared" si="14"/>
        <v>0</v>
      </c>
      <c r="D172" s="301">
        <f t="shared" si="14"/>
        <v>0</v>
      </c>
      <c r="E172" s="301">
        <f t="shared" si="14"/>
        <v>0</v>
      </c>
      <c r="F172" s="301">
        <f t="shared" si="14"/>
        <v>0</v>
      </c>
      <c r="G172" s="301">
        <f t="shared" si="14"/>
        <v>0</v>
      </c>
      <c r="H172" s="301">
        <f t="shared" si="14"/>
        <v>0</v>
      </c>
      <c r="I172" s="301">
        <f t="shared" si="14"/>
        <v>0</v>
      </c>
      <c r="J172" s="301">
        <f t="shared" si="14"/>
        <v>0</v>
      </c>
      <c r="K172" s="301">
        <f t="shared" si="14"/>
        <v>0</v>
      </c>
      <c r="L172" s="301">
        <f t="shared" si="14"/>
        <v>0</v>
      </c>
      <c r="M172" s="301">
        <f t="shared" si="14"/>
        <v>0</v>
      </c>
      <c r="N172" s="301">
        <f t="shared" si="14"/>
        <v>0</v>
      </c>
      <c r="O172" s="301">
        <f t="shared" si="14"/>
        <v>0</v>
      </c>
      <c r="P172" s="301">
        <f t="shared" si="14"/>
        <v>0</v>
      </c>
      <c r="Q172" s="301">
        <f t="shared" si="14"/>
        <v>0</v>
      </c>
      <c r="R172" s="301">
        <f t="shared" si="14"/>
        <v>0</v>
      </c>
      <c r="S172" s="301">
        <f t="shared" si="14"/>
        <v>0</v>
      </c>
      <c r="T172" s="301">
        <f t="shared" si="14"/>
        <v>0</v>
      </c>
      <c r="U172" s="301">
        <f t="shared" si="14"/>
        <v>0</v>
      </c>
      <c r="V172" s="301">
        <f t="shared" si="14"/>
        <v>0</v>
      </c>
      <c r="W172" s="301">
        <f t="shared" si="14"/>
        <v>0</v>
      </c>
      <c r="DA172" s="67"/>
    </row>
    <row r="173" spans="1:105" ht="12" customHeight="1" x14ac:dyDescent="0.3">
      <c r="A173" s="202" t="s">
        <v>93</v>
      </c>
      <c r="B173" s="235">
        <f t="shared" ref="B173:W173" si="15">IF(B$36=0,0,B$36/B$34)</f>
        <v>0</v>
      </c>
      <c r="C173" s="235">
        <f t="shared" si="15"/>
        <v>0</v>
      </c>
      <c r="D173" s="235">
        <f t="shared" si="15"/>
        <v>0</v>
      </c>
      <c r="E173" s="235">
        <f t="shared" si="15"/>
        <v>0</v>
      </c>
      <c r="F173" s="235">
        <f t="shared" si="15"/>
        <v>0</v>
      </c>
      <c r="G173" s="235">
        <f t="shared" si="15"/>
        <v>0</v>
      </c>
      <c r="H173" s="235">
        <f t="shared" si="15"/>
        <v>0</v>
      </c>
      <c r="I173" s="235">
        <f t="shared" si="15"/>
        <v>0</v>
      </c>
      <c r="J173" s="235">
        <f t="shared" si="15"/>
        <v>0</v>
      </c>
      <c r="K173" s="235">
        <f t="shared" si="15"/>
        <v>0</v>
      </c>
      <c r="L173" s="235">
        <f t="shared" si="15"/>
        <v>0</v>
      </c>
      <c r="M173" s="235">
        <f t="shared" si="15"/>
        <v>0</v>
      </c>
      <c r="N173" s="235">
        <f t="shared" si="15"/>
        <v>0</v>
      </c>
      <c r="O173" s="235">
        <f t="shared" si="15"/>
        <v>0</v>
      </c>
      <c r="P173" s="235">
        <f t="shared" si="15"/>
        <v>0</v>
      </c>
      <c r="Q173" s="235">
        <f t="shared" si="15"/>
        <v>0</v>
      </c>
      <c r="R173" s="235">
        <f t="shared" si="15"/>
        <v>0</v>
      </c>
      <c r="S173" s="235">
        <f t="shared" si="15"/>
        <v>0</v>
      </c>
      <c r="T173" s="235">
        <f t="shared" si="15"/>
        <v>0</v>
      </c>
      <c r="U173" s="235">
        <f t="shared" si="15"/>
        <v>0</v>
      </c>
      <c r="V173" s="235">
        <f t="shared" si="15"/>
        <v>0</v>
      </c>
      <c r="W173" s="235">
        <f t="shared" si="15"/>
        <v>0</v>
      </c>
      <c r="DA173" s="174"/>
    </row>
    <row r="174" spans="1:105" ht="12" customHeight="1" x14ac:dyDescent="0.3">
      <c r="A174" s="202" t="s">
        <v>94</v>
      </c>
      <c r="B174" s="235">
        <f t="shared" ref="B174:W174" si="16">IF(B$37=0,0,B$37/B$34)</f>
        <v>0</v>
      </c>
      <c r="C174" s="235">
        <f t="shared" si="16"/>
        <v>0</v>
      </c>
      <c r="D174" s="235">
        <f t="shared" si="16"/>
        <v>0</v>
      </c>
      <c r="E174" s="235">
        <f t="shared" si="16"/>
        <v>0</v>
      </c>
      <c r="F174" s="235">
        <f t="shared" si="16"/>
        <v>0</v>
      </c>
      <c r="G174" s="235">
        <f t="shared" si="16"/>
        <v>0</v>
      </c>
      <c r="H174" s="235">
        <f t="shared" si="16"/>
        <v>0</v>
      </c>
      <c r="I174" s="235">
        <f t="shared" si="16"/>
        <v>0</v>
      </c>
      <c r="J174" s="235">
        <f t="shared" si="16"/>
        <v>0</v>
      </c>
      <c r="K174" s="235">
        <f t="shared" si="16"/>
        <v>0</v>
      </c>
      <c r="L174" s="235">
        <f t="shared" si="16"/>
        <v>0</v>
      </c>
      <c r="M174" s="235">
        <f t="shared" si="16"/>
        <v>0</v>
      </c>
      <c r="N174" s="235">
        <f t="shared" si="16"/>
        <v>0</v>
      </c>
      <c r="O174" s="235">
        <f t="shared" si="16"/>
        <v>0</v>
      </c>
      <c r="P174" s="235">
        <f t="shared" si="16"/>
        <v>0</v>
      </c>
      <c r="Q174" s="235">
        <f t="shared" si="16"/>
        <v>0</v>
      </c>
      <c r="R174" s="235">
        <f t="shared" si="16"/>
        <v>0</v>
      </c>
      <c r="S174" s="235">
        <f t="shared" si="16"/>
        <v>0</v>
      </c>
      <c r="T174" s="235">
        <f t="shared" si="16"/>
        <v>0</v>
      </c>
      <c r="U174" s="235">
        <f t="shared" si="16"/>
        <v>0</v>
      </c>
      <c r="V174" s="235">
        <f t="shared" si="16"/>
        <v>0</v>
      </c>
      <c r="W174" s="235">
        <f t="shared" si="16"/>
        <v>0</v>
      </c>
      <c r="DA174" s="174"/>
    </row>
    <row r="175" spans="1:105" ht="12" customHeight="1" x14ac:dyDescent="0.3">
      <c r="A175" s="202" t="s">
        <v>95</v>
      </c>
      <c r="B175" s="235">
        <f t="shared" ref="B175:W175" si="17">IF(B$38=0,0,B$38/B$34)</f>
        <v>0</v>
      </c>
      <c r="C175" s="235">
        <f t="shared" si="17"/>
        <v>0</v>
      </c>
      <c r="D175" s="235">
        <f t="shared" si="17"/>
        <v>0</v>
      </c>
      <c r="E175" s="235">
        <f t="shared" si="17"/>
        <v>0</v>
      </c>
      <c r="F175" s="235">
        <f t="shared" si="17"/>
        <v>0</v>
      </c>
      <c r="G175" s="235">
        <f t="shared" si="17"/>
        <v>0</v>
      </c>
      <c r="H175" s="235">
        <f t="shared" si="17"/>
        <v>0</v>
      </c>
      <c r="I175" s="235">
        <f t="shared" si="17"/>
        <v>0</v>
      </c>
      <c r="J175" s="235">
        <f t="shared" si="17"/>
        <v>0</v>
      </c>
      <c r="K175" s="235">
        <f t="shared" si="17"/>
        <v>0</v>
      </c>
      <c r="L175" s="235">
        <f t="shared" si="17"/>
        <v>0</v>
      </c>
      <c r="M175" s="235">
        <f t="shared" si="17"/>
        <v>0</v>
      </c>
      <c r="N175" s="235">
        <f t="shared" si="17"/>
        <v>0</v>
      </c>
      <c r="O175" s="235">
        <f t="shared" si="17"/>
        <v>0</v>
      </c>
      <c r="P175" s="235">
        <f t="shared" si="17"/>
        <v>0</v>
      </c>
      <c r="Q175" s="235">
        <f t="shared" si="17"/>
        <v>0</v>
      </c>
      <c r="R175" s="235">
        <f t="shared" si="17"/>
        <v>0</v>
      </c>
      <c r="S175" s="235">
        <f t="shared" si="17"/>
        <v>0</v>
      </c>
      <c r="T175" s="235">
        <f t="shared" si="17"/>
        <v>0</v>
      </c>
      <c r="U175" s="235">
        <f t="shared" si="17"/>
        <v>0</v>
      </c>
      <c r="V175" s="235">
        <f t="shared" si="17"/>
        <v>0</v>
      </c>
      <c r="W175" s="235">
        <f t="shared" si="17"/>
        <v>0</v>
      </c>
      <c r="DA175" s="174"/>
    </row>
    <row r="176" spans="1:105" ht="12" customHeight="1" x14ac:dyDescent="0.3">
      <c r="A176" s="56" t="s">
        <v>96</v>
      </c>
      <c r="B176" s="302">
        <f t="shared" ref="B176:W176" si="18">IF(B$39=0,0,B$39/B$34)</f>
        <v>0</v>
      </c>
      <c r="C176" s="302">
        <f t="shared" si="18"/>
        <v>0</v>
      </c>
      <c r="D176" s="302">
        <f t="shared" si="18"/>
        <v>0</v>
      </c>
      <c r="E176" s="302">
        <f t="shared" si="18"/>
        <v>0</v>
      </c>
      <c r="F176" s="302">
        <f t="shared" si="18"/>
        <v>0</v>
      </c>
      <c r="G176" s="302">
        <f t="shared" si="18"/>
        <v>0</v>
      </c>
      <c r="H176" s="302">
        <f t="shared" si="18"/>
        <v>0</v>
      </c>
      <c r="I176" s="302">
        <f t="shared" si="18"/>
        <v>0</v>
      </c>
      <c r="J176" s="302">
        <f t="shared" si="18"/>
        <v>0</v>
      </c>
      <c r="K176" s="302">
        <f t="shared" si="18"/>
        <v>0</v>
      </c>
      <c r="L176" s="302">
        <f t="shared" si="18"/>
        <v>0</v>
      </c>
      <c r="M176" s="302">
        <f t="shared" si="18"/>
        <v>0</v>
      </c>
      <c r="N176" s="302">
        <f t="shared" si="18"/>
        <v>0</v>
      </c>
      <c r="O176" s="302">
        <f t="shared" si="18"/>
        <v>0</v>
      </c>
      <c r="P176" s="302">
        <f t="shared" si="18"/>
        <v>0</v>
      </c>
      <c r="Q176" s="302">
        <f t="shared" si="18"/>
        <v>0</v>
      </c>
      <c r="R176" s="302">
        <f t="shared" si="18"/>
        <v>0</v>
      </c>
      <c r="S176" s="302">
        <f t="shared" si="18"/>
        <v>0</v>
      </c>
      <c r="T176" s="302">
        <f t="shared" si="18"/>
        <v>0</v>
      </c>
      <c r="U176" s="302">
        <f t="shared" si="18"/>
        <v>0</v>
      </c>
      <c r="V176" s="302">
        <f t="shared" si="18"/>
        <v>0</v>
      </c>
      <c r="W176" s="302">
        <f t="shared" si="18"/>
        <v>0</v>
      </c>
      <c r="DA176" s="68"/>
    </row>
    <row r="177" spans="1:105" ht="12" customHeight="1" x14ac:dyDescent="0.3">
      <c r="A177" s="203" t="s">
        <v>517</v>
      </c>
      <c r="B177" s="303">
        <f t="shared" ref="B177:W177" si="19">IF(B$45=0,0,B$45/B$34)</f>
        <v>0</v>
      </c>
      <c r="C177" s="303">
        <f t="shared" si="19"/>
        <v>0</v>
      </c>
      <c r="D177" s="303">
        <f t="shared" si="19"/>
        <v>0</v>
      </c>
      <c r="E177" s="303">
        <f t="shared" si="19"/>
        <v>0</v>
      </c>
      <c r="F177" s="303">
        <f t="shared" si="19"/>
        <v>0</v>
      </c>
      <c r="G177" s="303">
        <f t="shared" si="19"/>
        <v>0</v>
      </c>
      <c r="H177" s="303">
        <f t="shared" si="19"/>
        <v>0</v>
      </c>
      <c r="I177" s="303">
        <f t="shared" si="19"/>
        <v>0</v>
      </c>
      <c r="J177" s="303">
        <f t="shared" si="19"/>
        <v>0</v>
      </c>
      <c r="K177" s="303">
        <f t="shared" si="19"/>
        <v>0</v>
      </c>
      <c r="L177" s="303">
        <f t="shared" si="19"/>
        <v>0</v>
      </c>
      <c r="M177" s="303">
        <f t="shared" si="19"/>
        <v>0</v>
      </c>
      <c r="N177" s="303">
        <f t="shared" si="19"/>
        <v>0</v>
      </c>
      <c r="O177" s="303">
        <f t="shared" si="19"/>
        <v>0</v>
      </c>
      <c r="P177" s="303">
        <f t="shared" si="19"/>
        <v>0</v>
      </c>
      <c r="Q177" s="303">
        <f t="shared" si="19"/>
        <v>0</v>
      </c>
      <c r="R177" s="303">
        <f t="shared" si="19"/>
        <v>0</v>
      </c>
      <c r="S177" s="303">
        <f t="shared" si="19"/>
        <v>0</v>
      </c>
      <c r="T177" s="303">
        <f t="shared" si="19"/>
        <v>0</v>
      </c>
      <c r="U177" s="303">
        <f t="shared" si="19"/>
        <v>0</v>
      </c>
      <c r="V177" s="303">
        <f t="shared" si="19"/>
        <v>0</v>
      </c>
      <c r="W177" s="303">
        <f t="shared" si="19"/>
        <v>0</v>
      </c>
      <c r="DA177" s="175"/>
    </row>
    <row r="178" spans="1:105" ht="12" customHeight="1" x14ac:dyDescent="0.3">
      <c r="A178" s="203" t="s">
        <v>519</v>
      </c>
      <c r="B178" s="303">
        <f t="shared" ref="B178:W178" si="20">IF(B$46=0,0,B$46/B$34)</f>
        <v>0</v>
      </c>
      <c r="C178" s="303">
        <f t="shared" si="20"/>
        <v>0</v>
      </c>
      <c r="D178" s="303">
        <f t="shared" si="20"/>
        <v>0</v>
      </c>
      <c r="E178" s="303">
        <f t="shared" si="20"/>
        <v>0</v>
      </c>
      <c r="F178" s="303">
        <f t="shared" si="20"/>
        <v>0</v>
      </c>
      <c r="G178" s="303">
        <f t="shared" si="20"/>
        <v>0</v>
      </c>
      <c r="H178" s="303">
        <f t="shared" si="20"/>
        <v>0</v>
      </c>
      <c r="I178" s="303">
        <f t="shared" si="20"/>
        <v>0</v>
      </c>
      <c r="J178" s="303">
        <f t="shared" si="20"/>
        <v>0</v>
      </c>
      <c r="K178" s="303">
        <f t="shared" si="20"/>
        <v>0</v>
      </c>
      <c r="L178" s="303">
        <f t="shared" si="20"/>
        <v>0</v>
      </c>
      <c r="M178" s="303">
        <f t="shared" si="20"/>
        <v>0</v>
      </c>
      <c r="N178" s="303">
        <f t="shared" si="20"/>
        <v>0</v>
      </c>
      <c r="O178" s="303">
        <f t="shared" si="20"/>
        <v>0</v>
      </c>
      <c r="P178" s="303">
        <f t="shared" si="20"/>
        <v>0</v>
      </c>
      <c r="Q178" s="303">
        <f t="shared" si="20"/>
        <v>0</v>
      </c>
      <c r="R178" s="303">
        <f t="shared" si="20"/>
        <v>0</v>
      </c>
      <c r="S178" s="303">
        <f t="shared" si="20"/>
        <v>0</v>
      </c>
      <c r="T178" s="303">
        <f t="shared" si="20"/>
        <v>0</v>
      </c>
      <c r="U178" s="303">
        <f t="shared" si="20"/>
        <v>0</v>
      </c>
      <c r="V178" s="303">
        <f t="shared" si="20"/>
        <v>0</v>
      </c>
      <c r="W178" s="303">
        <f t="shared" si="20"/>
        <v>0</v>
      </c>
      <c r="DA178" s="175"/>
    </row>
    <row r="179" spans="1:105" ht="12" customHeight="1" x14ac:dyDescent="0.3">
      <c r="A179" s="62" t="s">
        <v>521</v>
      </c>
      <c r="B179" s="304">
        <f t="shared" ref="B179:W179" si="21">IF(B$47=0,0,B$47/B$34)</f>
        <v>0</v>
      </c>
      <c r="C179" s="304">
        <f t="shared" si="21"/>
        <v>0</v>
      </c>
      <c r="D179" s="304">
        <f t="shared" si="21"/>
        <v>0</v>
      </c>
      <c r="E179" s="304">
        <f t="shared" si="21"/>
        <v>0</v>
      </c>
      <c r="F179" s="304">
        <f t="shared" si="21"/>
        <v>0</v>
      </c>
      <c r="G179" s="304">
        <f t="shared" si="21"/>
        <v>0</v>
      </c>
      <c r="H179" s="304">
        <f t="shared" si="21"/>
        <v>0</v>
      </c>
      <c r="I179" s="304">
        <f t="shared" si="21"/>
        <v>0</v>
      </c>
      <c r="J179" s="304">
        <f t="shared" si="21"/>
        <v>0</v>
      </c>
      <c r="K179" s="304">
        <f t="shared" si="21"/>
        <v>0</v>
      </c>
      <c r="L179" s="304">
        <f t="shared" si="21"/>
        <v>0</v>
      </c>
      <c r="M179" s="304">
        <f t="shared" si="21"/>
        <v>0</v>
      </c>
      <c r="N179" s="304">
        <f t="shared" si="21"/>
        <v>0</v>
      </c>
      <c r="O179" s="304">
        <f t="shared" si="21"/>
        <v>0</v>
      </c>
      <c r="P179" s="304">
        <f t="shared" si="21"/>
        <v>0</v>
      </c>
      <c r="Q179" s="304">
        <f t="shared" si="21"/>
        <v>0</v>
      </c>
      <c r="R179" s="304">
        <f t="shared" si="21"/>
        <v>0</v>
      </c>
      <c r="S179" s="304">
        <f t="shared" si="21"/>
        <v>0</v>
      </c>
      <c r="T179" s="304">
        <f t="shared" si="21"/>
        <v>0</v>
      </c>
      <c r="U179" s="304">
        <f t="shared" si="21"/>
        <v>0</v>
      </c>
      <c r="V179" s="304">
        <f t="shared" si="21"/>
        <v>0</v>
      </c>
      <c r="W179" s="304">
        <f t="shared" si="21"/>
        <v>0</v>
      </c>
      <c r="DA179" s="72"/>
    </row>
    <row r="180" spans="1:105" ht="12" customHeight="1" x14ac:dyDescent="0.3">
      <c r="A180" s="62" t="s">
        <v>527</v>
      </c>
      <c r="B180" s="304">
        <f t="shared" ref="B180:W180" si="22">IF(B$52=0,0,B$52/B$34)</f>
        <v>0</v>
      </c>
      <c r="C180" s="304">
        <f t="shared" si="22"/>
        <v>0</v>
      </c>
      <c r="D180" s="304">
        <f t="shared" si="22"/>
        <v>0</v>
      </c>
      <c r="E180" s="304">
        <f t="shared" si="22"/>
        <v>0</v>
      </c>
      <c r="F180" s="304">
        <f t="shared" si="22"/>
        <v>0</v>
      </c>
      <c r="G180" s="304">
        <f t="shared" si="22"/>
        <v>0</v>
      </c>
      <c r="H180" s="304">
        <f t="shared" si="22"/>
        <v>0</v>
      </c>
      <c r="I180" s="304">
        <f t="shared" si="22"/>
        <v>0</v>
      </c>
      <c r="J180" s="304">
        <f t="shared" si="22"/>
        <v>0</v>
      </c>
      <c r="K180" s="304">
        <f t="shared" si="22"/>
        <v>0</v>
      </c>
      <c r="L180" s="304">
        <f t="shared" si="22"/>
        <v>0</v>
      </c>
      <c r="M180" s="304">
        <f t="shared" si="22"/>
        <v>0</v>
      </c>
      <c r="N180" s="304">
        <f t="shared" si="22"/>
        <v>0</v>
      </c>
      <c r="O180" s="304">
        <f t="shared" si="22"/>
        <v>0</v>
      </c>
      <c r="P180" s="304">
        <f t="shared" si="22"/>
        <v>0</v>
      </c>
      <c r="Q180" s="304">
        <f t="shared" si="22"/>
        <v>0</v>
      </c>
      <c r="R180" s="304">
        <f t="shared" si="22"/>
        <v>0</v>
      </c>
      <c r="S180" s="304">
        <f t="shared" si="22"/>
        <v>0</v>
      </c>
      <c r="T180" s="304">
        <f t="shared" si="22"/>
        <v>0</v>
      </c>
      <c r="U180" s="304">
        <f t="shared" si="22"/>
        <v>0</v>
      </c>
      <c r="V180" s="304">
        <f t="shared" si="22"/>
        <v>0</v>
      </c>
      <c r="W180" s="304">
        <f t="shared" si="22"/>
        <v>0</v>
      </c>
      <c r="DA180" s="72"/>
    </row>
    <row r="181" spans="1:105" ht="12" customHeight="1" x14ac:dyDescent="0.3">
      <c r="A181" s="203" t="s">
        <v>529</v>
      </c>
      <c r="B181" s="303">
        <f t="shared" ref="B181:W181" si="23">IF(B$53=0,0,B$53/B$34)</f>
        <v>0</v>
      </c>
      <c r="C181" s="303">
        <f t="shared" si="23"/>
        <v>0</v>
      </c>
      <c r="D181" s="303">
        <f t="shared" si="23"/>
        <v>0</v>
      </c>
      <c r="E181" s="303">
        <f t="shared" si="23"/>
        <v>0</v>
      </c>
      <c r="F181" s="303">
        <f t="shared" si="23"/>
        <v>0</v>
      </c>
      <c r="G181" s="303">
        <f t="shared" si="23"/>
        <v>0</v>
      </c>
      <c r="H181" s="303">
        <f t="shared" si="23"/>
        <v>0</v>
      </c>
      <c r="I181" s="303">
        <f t="shared" si="23"/>
        <v>0</v>
      </c>
      <c r="J181" s="303">
        <f t="shared" si="23"/>
        <v>0</v>
      </c>
      <c r="K181" s="303">
        <f t="shared" si="23"/>
        <v>0</v>
      </c>
      <c r="L181" s="303">
        <f t="shared" si="23"/>
        <v>0</v>
      </c>
      <c r="M181" s="303">
        <f t="shared" si="23"/>
        <v>0</v>
      </c>
      <c r="N181" s="303">
        <f t="shared" si="23"/>
        <v>0</v>
      </c>
      <c r="O181" s="303">
        <f t="shared" si="23"/>
        <v>0</v>
      </c>
      <c r="P181" s="303">
        <f t="shared" si="23"/>
        <v>0</v>
      </c>
      <c r="Q181" s="303">
        <f t="shared" si="23"/>
        <v>0</v>
      </c>
      <c r="R181" s="303">
        <f t="shared" si="23"/>
        <v>0</v>
      </c>
      <c r="S181" s="303">
        <f t="shared" si="23"/>
        <v>0</v>
      </c>
      <c r="T181" s="303">
        <f t="shared" si="23"/>
        <v>0</v>
      </c>
      <c r="U181" s="303">
        <f t="shared" si="23"/>
        <v>0</v>
      </c>
      <c r="V181" s="303">
        <f t="shared" si="23"/>
        <v>0</v>
      </c>
      <c r="W181" s="303">
        <f t="shared" si="23"/>
        <v>0</v>
      </c>
      <c r="DA181" s="175"/>
    </row>
    <row r="182" spans="1:105" ht="12" customHeight="1" x14ac:dyDescent="0.3">
      <c r="A182" s="62" t="s">
        <v>530</v>
      </c>
      <c r="B182" s="304">
        <f t="shared" ref="B182:W182" si="24">IF(B$54=0,0,B$54/B$34)</f>
        <v>0</v>
      </c>
      <c r="C182" s="304">
        <f t="shared" si="24"/>
        <v>0</v>
      </c>
      <c r="D182" s="304">
        <f t="shared" si="24"/>
        <v>0</v>
      </c>
      <c r="E182" s="304">
        <f t="shared" si="24"/>
        <v>0</v>
      </c>
      <c r="F182" s="304">
        <f t="shared" si="24"/>
        <v>0</v>
      </c>
      <c r="G182" s="304">
        <f t="shared" si="24"/>
        <v>0</v>
      </c>
      <c r="H182" s="304">
        <f t="shared" si="24"/>
        <v>0</v>
      </c>
      <c r="I182" s="304">
        <f t="shared" si="24"/>
        <v>0</v>
      </c>
      <c r="J182" s="304">
        <f t="shared" si="24"/>
        <v>0</v>
      </c>
      <c r="K182" s="304">
        <f t="shared" si="24"/>
        <v>0</v>
      </c>
      <c r="L182" s="304">
        <f t="shared" si="24"/>
        <v>0</v>
      </c>
      <c r="M182" s="304">
        <f t="shared" si="24"/>
        <v>0</v>
      </c>
      <c r="N182" s="304">
        <f t="shared" si="24"/>
        <v>0</v>
      </c>
      <c r="O182" s="304">
        <f t="shared" si="24"/>
        <v>0</v>
      </c>
      <c r="P182" s="304">
        <f t="shared" si="24"/>
        <v>0</v>
      </c>
      <c r="Q182" s="304">
        <f t="shared" si="24"/>
        <v>0</v>
      </c>
      <c r="R182" s="304">
        <f t="shared" si="24"/>
        <v>0</v>
      </c>
      <c r="S182" s="304">
        <f t="shared" si="24"/>
        <v>0</v>
      </c>
      <c r="T182" s="304">
        <f t="shared" si="24"/>
        <v>0</v>
      </c>
      <c r="U182" s="304">
        <f t="shared" si="24"/>
        <v>0</v>
      </c>
      <c r="V182" s="304">
        <f t="shared" si="24"/>
        <v>0</v>
      </c>
      <c r="W182" s="304">
        <f t="shared" si="24"/>
        <v>0</v>
      </c>
      <c r="DA182" s="72"/>
    </row>
    <row r="183" spans="1:105" ht="12" customHeight="1" x14ac:dyDescent="0.3">
      <c r="A183" s="62" t="s">
        <v>535</v>
      </c>
      <c r="B183" s="304">
        <f t="shared" ref="B183:W183" si="25">IF(B$58=0,0,B$58/B$34)</f>
        <v>0</v>
      </c>
      <c r="C183" s="304">
        <f t="shared" si="25"/>
        <v>0</v>
      </c>
      <c r="D183" s="304">
        <f t="shared" si="25"/>
        <v>0</v>
      </c>
      <c r="E183" s="304">
        <f t="shared" si="25"/>
        <v>0</v>
      </c>
      <c r="F183" s="304">
        <f t="shared" si="25"/>
        <v>0</v>
      </c>
      <c r="G183" s="304">
        <f t="shared" si="25"/>
        <v>0</v>
      </c>
      <c r="H183" s="304">
        <f t="shared" si="25"/>
        <v>0</v>
      </c>
      <c r="I183" s="304">
        <f t="shared" si="25"/>
        <v>0</v>
      </c>
      <c r="J183" s="304">
        <f t="shared" si="25"/>
        <v>0</v>
      </c>
      <c r="K183" s="304">
        <f t="shared" si="25"/>
        <v>0</v>
      </c>
      <c r="L183" s="304">
        <f t="shared" si="25"/>
        <v>0</v>
      </c>
      <c r="M183" s="304">
        <f t="shared" si="25"/>
        <v>0</v>
      </c>
      <c r="N183" s="304">
        <f t="shared" si="25"/>
        <v>0</v>
      </c>
      <c r="O183" s="304">
        <f t="shared" si="25"/>
        <v>0</v>
      </c>
      <c r="P183" s="304">
        <f t="shared" si="25"/>
        <v>0</v>
      </c>
      <c r="Q183" s="304">
        <f t="shared" si="25"/>
        <v>0</v>
      </c>
      <c r="R183" s="304">
        <f t="shared" si="25"/>
        <v>0</v>
      </c>
      <c r="S183" s="304">
        <f t="shared" si="25"/>
        <v>0</v>
      </c>
      <c r="T183" s="304">
        <f t="shared" si="25"/>
        <v>0</v>
      </c>
      <c r="U183" s="304">
        <f t="shared" si="25"/>
        <v>0</v>
      </c>
      <c r="V183" s="304">
        <f t="shared" si="25"/>
        <v>0</v>
      </c>
      <c r="W183" s="304">
        <f t="shared" si="25"/>
        <v>0</v>
      </c>
      <c r="DA183" s="72"/>
    </row>
    <row r="184" spans="1:105" ht="12" customHeight="1" x14ac:dyDescent="0.3">
      <c r="A184" s="62" t="s">
        <v>547</v>
      </c>
      <c r="B184" s="304">
        <f t="shared" ref="B184:W184" si="26">IF(B$69=0,0,B$69/B$34)</f>
        <v>0</v>
      </c>
      <c r="C184" s="304">
        <f t="shared" si="26"/>
        <v>0</v>
      </c>
      <c r="D184" s="304">
        <f t="shared" si="26"/>
        <v>0</v>
      </c>
      <c r="E184" s="304">
        <f t="shared" si="26"/>
        <v>0</v>
      </c>
      <c r="F184" s="304">
        <f t="shared" si="26"/>
        <v>0</v>
      </c>
      <c r="G184" s="304">
        <f t="shared" si="26"/>
        <v>0</v>
      </c>
      <c r="H184" s="304">
        <f t="shared" si="26"/>
        <v>0</v>
      </c>
      <c r="I184" s="304">
        <f t="shared" si="26"/>
        <v>0</v>
      </c>
      <c r="J184" s="304">
        <f t="shared" si="26"/>
        <v>0</v>
      </c>
      <c r="K184" s="304">
        <f t="shared" si="26"/>
        <v>0</v>
      </c>
      <c r="L184" s="304">
        <f t="shared" si="26"/>
        <v>0</v>
      </c>
      <c r="M184" s="304">
        <f t="shared" si="26"/>
        <v>0</v>
      </c>
      <c r="N184" s="304">
        <f t="shared" si="26"/>
        <v>0</v>
      </c>
      <c r="O184" s="304">
        <f t="shared" si="26"/>
        <v>0</v>
      </c>
      <c r="P184" s="304">
        <f t="shared" si="26"/>
        <v>0</v>
      </c>
      <c r="Q184" s="304">
        <f t="shared" si="26"/>
        <v>0</v>
      </c>
      <c r="R184" s="304">
        <f t="shared" si="26"/>
        <v>0</v>
      </c>
      <c r="S184" s="304">
        <f t="shared" si="26"/>
        <v>0</v>
      </c>
      <c r="T184" s="304">
        <f t="shared" si="26"/>
        <v>0</v>
      </c>
      <c r="U184" s="304">
        <f t="shared" si="26"/>
        <v>0</v>
      </c>
      <c r="V184" s="304">
        <f t="shared" si="26"/>
        <v>0</v>
      </c>
      <c r="W184" s="304">
        <f t="shared" si="26"/>
        <v>0</v>
      </c>
      <c r="DA184" s="72"/>
    </row>
    <row r="185" spans="1:105" ht="12" customHeight="1" x14ac:dyDescent="0.3">
      <c r="A185" s="100" t="s">
        <v>106</v>
      </c>
      <c r="B185" s="312">
        <f t="shared" ref="B185:W185" si="27">IF(B$70=0,0,B$70/B$34)</f>
        <v>0</v>
      </c>
      <c r="C185" s="312">
        <f t="shared" si="27"/>
        <v>0</v>
      </c>
      <c r="D185" s="312">
        <f t="shared" si="27"/>
        <v>0</v>
      </c>
      <c r="E185" s="312">
        <f t="shared" si="27"/>
        <v>0</v>
      </c>
      <c r="F185" s="312">
        <f t="shared" si="27"/>
        <v>0</v>
      </c>
      <c r="G185" s="312">
        <f t="shared" si="27"/>
        <v>0</v>
      </c>
      <c r="H185" s="312">
        <f t="shared" si="27"/>
        <v>0</v>
      </c>
      <c r="I185" s="312">
        <f t="shared" si="27"/>
        <v>0</v>
      </c>
      <c r="J185" s="312">
        <f t="shared" si="27"/>
        <v>0</v>
      </c>
      <c r="K185" s="312">
        <f t="shared" si="27"/>
        <v>0</v>
      </c>
      <c r="L185" s="312">
        <f t="shared" si="27"/>
        <v>0</v>
      </c>
      <c r="M185" s="312">
        <f t="shared" si="27"/>
        <v>0</v>
      </c>
      <c r="N185" s="312">
        <f t="shared" si="27"/>
        <v>0</v>
      </c>
      <c r="O185" s="312">
        <f t="shared" si="27"/>
        <v>0</v>
      </c>
      <c r="P185" s="312">
        <f t="shared" si="27"/>
        <v>0</v>
      </c>
      <c r="Q185" s="312">
        <f t="shared" si="27"/>
        <v>0</v>
      </c>
      <c r="R185" s="312">
        <f t="shared" si="27"/>
        <v>0</v>
      </c>
      <c r="S185" s="312">
        <f t="shared" si="27"/>
        <v>0</v>
      </c>
      <c r="T185" s="312">
        <f t="shared" si="27"/>
        <v>0</v>
      </c>
      <c r="U185" s="312">
        <f t="shared" si="27"/>
        <v>0</v>
      </c>
      <c r="V185" s="312">
        <f t="shared" si="27"/>
        <v>0</v>
      </c>
      <c r="W185" s="312">
        <f t="shared" si="27"/>
        <v>0</v>
      </c>
      <c r="DA185" s="127"/>
    </row>
    <row r="186" spans="1:105" ht="12" customHeight="1" x14ac:dyDescent="0.3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DA186" s="120"/>
    </row>
    <row r="187" spans="1:105" ht="12" customHeight="1" x14ac:dyDescent="0.3">
      <c r="A187" s="35" t="s">
        <v>81</v>
      </c>
      <c r="B187" s="234">
        <f t="shared" ref="B187:W187" si="28">SUM(B$188:B$193,B$197:B$198,B$200:B$202)</f>
        <v>0</v>
      </c>
      <c r="C187" s="234">
        <f t="shared" si="28"/>
        <v>0</v>
      </c>
      <c r="D187" s="234">
        <f t="shared" si="28"/>
        <v>0</v>
      </c>
      <c r="E187" s="234">
        <f t="shared" si="28"/>
        <v>0</v>
      </c>
      <c r="F187" s="234">
        <f t="shared" si="28"/>
        <v>0</v>
      </c>
      <c r="G187" s="234">
        <f t="shared" si="28"/>
        <v>0</v>
      </c>
      <c r="H187" s="234">
        <f t="shared" si="28"/>
        <v>0</v>
      </c>
      <c r="I187" s="234">
        <f t="shared" si="28"/>
        <v>0</v>
      </c>
      <c r="J187" s="234">
        <f t="shared" si="28"/>
        <v>0</v>
      </c>
      <c r="K187" s="234">
        <f t="shared" si="28"/>
        <v>0</v>
      </c>
      <c r="L187" s="234">
        <f t="shared" si="28"/>
        <v>0</v>
      </c>
      <c r="M187" s="234">
        <f t="shared" si="28"/>
        <v>0</v>
      </c>
      <c r="N187" s="234">
        <f t="shared" si="28"/>
        <v>0</v>
      </c>
      <c r="O187" s="234">
        <f t="shared" si="28"/>
        <v>0</v>
      </c>
      <c r="P187" s="234">
        <f t="shared" si="28"/>
        <v>0</v>
      </c>
      <c r="Q187" s="234">
        <f t="shared" si="28"/>
        <v>0</v>
      </c>
      <c r="R187" s="234">
        <f t="shared" si="28"/>
        <v>0</v>
      </c>
      <c r="S187" s="234">
        <f t="shared" si="28"/>
        <v>0</v>
      </c>
      <c r="T187" s="234">
        <f t="shared" si="28"/>
        <v>0</v>
      </c>
      <c r="U187" s="234">
        <f t="shared" si="28"/>
        <v>0</v>
      </c>
      <c r="V187" s="234">
        <f t="shared" si="28"/>
        <v>0</v>
      </c>
      <c r="W187" s="234">
        <f t="shared" si="28"/>
        <v>0</v>
      </c>
      <c r="DA187" s="95"/>
    </row>
    <row r="188" spans="1:105" ht="12" customHeight="1" x14ac:dyDescent="0.3">
      <c r="A188" s="55" t="s">
        <v>92</v>
      </c>
      <c r="B188" s="301">
        <f t="shared" ref="B188:W188" si="29">IF(B$73=0,0,B$73/B$72)</f>
        <v>0</v>
      </c>
      <c r="C188" s="301">
        <f t="shared" si="29"/>
        <v>0</v>
      </c>
      <c r="D188" s="301">
        <f t="shared" si="29"/>
        <v>0</v>
      </c>
      <c r="E188" s="301">
        <f t="shared" si="29"/>
        <v>0</v>
      </c>
      <c r="F188" s="301">
        <f t="shared" si="29"/>
        <v>0</v>
      </c>
      <c r="G188" s="301">
        <f t="shared" si="29"/>
        <v>0</v>
      </c>
      <c r="H188" s="301">
        <f t="shared" si="29"/>
        <v>0</v>
      </c>
      <c r="I188" s="301">
        <f t="shared" si="29"/>
        <v>0</v>
      </c>
      <c r="J188" s="301">
        <f t="shared" si="29"/>
        <v>0</v>
      </c>
      <c r="K188" s="301">
        <f t="shared" si="29"/>
        <v>0</v>
      </c>
      <c r="L188" s="301">
        <f t="shared" si="29"/>
        <v>0</v>
      </c>
      <c r="M188" s="301">
        <f t="shared" si="29"/>
        <v>0</v>
      </c>
      <c r="N188" s="301">
        <f t="shared" si="29"/>
        <v>0</v>
      </c>
      <c r="O188" s="301">
        <f t="shared" si="29"/>
        <v>0</v>
      </c>
      <c r="P188" s="301">
        <f t="shared" si="29"/>
        <v>0</v>
      </c>
      <c r="Q188" s="301">
        <f t="shared" si="29"/>
        <v>0</v>
      </c>
      <c r="R188" s="301">
        <f t="shared" si="29"/>
        <v>0</v>
      </c>
      <c r="S188" s="301">
        <f t="shared" si="29"/>
        <v>0</v>
      </c>
      <c r="T188" s="301">
        <f t="shared" si="29"/>
        <v>0</v>
      </c>
      <c r="U188" s="301">
        <f t="shared" si="29"/>
        <v>0</v>
      </c>
      <c r="V188" s="301">
        <f t="shared" si="29"/>
        <v>0</v>
      </c>
      <c r="W188" s="301">
        <f t="shared" si="29"/>
        <v>0</v>
      </c>
      <c r="DA188" s="67"/>
    </row>
    <row r="189" spans="1:105" ht="12" customHeight="1" x14ac:dyDescent="0.3">
      <c r="A189" s="202" t="s">
        <v>93</v>
      </c>
      <c r="B189" s="235">
        <f t="shared" ref="B189:W189" si="30">IF(B$74=0,0,B$74/B$72)</f>
        <v>0</v>
      </c>
      <c r="C189" s="235">
        <f t="shared" si="30"/>
        <v>0</v>
      </c>
      <c r="D189" s="235">
        <f t="shared" si="30"/>
        <v>0</v>
      </c>
      <c r="E189" s="235">
        <f t="shared" si="30"/>
        <v>0</v>
      </c>
      <c r="F189" s="235">
        <f t="shared" si="30"/>
        <v>0</v>
      </c>
      <c r="G189" s="235">
        <f t="shared" si="30"/>
        <v>0</v>
      </c>
      <c r="H189" s="235">
        <f t="shared" si="30"/>
        <v>0</v>
      </c>
      <c r="I189" s="235">
        <f t="shared" si="30"/>
        <v>0</v>
      </c>
      <c r="J189" s="235">
        <f t="shared" si="30"/>
        <v>0</v>
      </c>
      <c r="K189" s="235">
        <f t="shared" si="30"/>
        <v>0</v>
      </c>
      <c r="L189" s="235">
        <f t="shared" si="30"/>
        <v>0</v>
      </c>
      <c r="M189" s="235">
        <f t="shared" si="30"/>
        <v>0</v>
      </c>
      <c r="N189" s="235">
        <f t="shared" si="30"/>
        <v>0</v>
      </c>
      <c r="O189" s="235">
        <f t="shared" si="30"/>
        <v>0</v>
      </c>
      <c r="P189" s="235">
        <f t="shared" si="30"/>
        <v>0</v>
      </c>
      <c r="Q189" s="235">
        <f t="shared" si="30"/>
        <v>0</v>
      </c>
      <c r="R189" s="235">
        <f t="shared" si="30"/>
        <v>0</v>
      </c>
      <c r="S189" s="235">
        <f t="shared" si="30"/>
        <v>0</v>
      </c>
      <c r="T189" s="235">
        <f t="shared" si="30"/>
        <v>0</v>
      </c>
      <c r="U189" s="235">
        <f t="shared" si="30"/>
        <v>0</v>
      </c>
      <c r="V189" s="235">
        <f t="shared" si="30"/>
        <v>0</v>
      </c>
      <c r="W189" s="235">
        <f t="shared" si="30"/>
        <v>0</v>
      </c>
      <c r="DA189" s="174"/>
    </row>
    <row r="190" spans="1:105" ht="12" customHeight="1" x14ac:dyDescent="0.3">
      <c r="A190" s="202" t="s">
        <v>94</v>
      </c>
      <c r="B190" s="235">
        <f t="shared" ref="B190:W190" si="31">IF(B$75=0,0,B$75/B$72)</f>
        <v>0</v>
      </c>
      <c r="C190" s="235">
        <f t="shared" si="31"/>
        <v>0</v>
      </c>
      <c r="D190" s="235">
        <f t="shared" si="31"/>
        <v>0</v>
      </c>
      <c r="E190" s="235">
        <f t="shared" si="31"/>
        <v>0</v>
      </c>
      <c r="F190" s="235">
        <f t="shared" si="31"/>
        <v>0</v>
      </c>
      <c r="G190" s="235">
        <f t="shared" si="31"/>
        <v>0</v>
      </c>
      <c r="H190" s="235">
        <f t="shared" si="31"/>
        <v>0</v>
      </c>
      <c r="I190" s="235">
        <f t="shared" si="31"/>
        <v>0</v>
      </c>
      <c r="J190" s="235">
        <f t="shared" si="31"/>
        <v>0</v>
      </c>
      <c r="K190" s="235">
        <f t="shared" si="31"/>
        <v>0</v>
      </c>
      <c r="L190" s="235">
        <f t="shared" si="31"/>
        <v>0</v>
      </c>
      <c r="M190" s="235">
        <f t="shared" si="31"/>
        <v>0</v>
      </c>
      <c r="N190" s="235">
        <f t="shared" si="31"/>
        <v>0</v>
      </c>
      <c r="O190" s="235">
        <f t="shared" si="31"/>
        <v>0</v>
      </c>
      <c r="P190" s="235">
        <f t="shared" si="31"/>
        <v>0</v>
      </c>
      <c r="Q190" s="235">
        <f t="shared" si="31"/>
        <v>0</v>
      </c>
      <c r="R190" s="235">
        <f t="shared" si="31"/>
        <v>0</v>
      </c>
      <c r="S190" s="235">
        <f t="shared" si="31"/>
        <v>0</v>
      </c>
      <c r="T190" s="235">
        <f t="shared" si="31"/>
        <v>0</v>
      </c>
      <c r="U190" s="235">
        <f t="shared" si="31"/>
        <v>0</v>
      </c>
      <c r="V190" s="235">
        <f t="shared" si="31"/>
        <v>0</v>
      </c>
      <c r="W190" s="235">
        <f t="shared" si="31"/>
        <v>0</v>
      </c>
      <c r="DA190" s="174"/>
    </row>
    <row r="191" spans="1:105" ht="12" customHeight="1" x14ac:dyDescent="0.3">
      <c r="A191" s="202" t="s">
        <v>95</v>
      </c>
      <c r="B191" s="235">
        <f t="shared" ref="B191:W191" si="32">IF(B$76=0,0,B$76/B$72)</f>
        <v>0</v>
      </c>
      <c r="C191" s="235">
        <f t="shared" si="32"/>
        <v>0</v>
      </c>
      <c r="D191" s="235">
        <f t="shared" si="32"/>
        <v>0</v>
      </c>
      <c r="E191" s="235">
        <f t="shared" si="32"/>
        <v>0</v>
      </c>
      <c r="F191" s="235">
        <f t="shared" si="32"/>
        <v>0</v>
      </c>
      <c r="G191" s="235">
        <f t="shared" si="32"/>
        <v>0</v>
      </c>
      <c r="H191" s="235">
        <f t="shared" si="32"/>
        <v>0</v>
      </c>
      <c r="I191" s="235">
        <f t="shared" si="32"/>
        <v>0</v>
      </c>
      <c r="J191" s="235">
        <f t="shared" si="32"/>
        <v>0</v>
      </c>
      <c r="K191" s="235">
        <f t="shared" si="32"/>
        <v>0</v>
      </c>
      <c r="L191" s="235">
        <f t="shared" si="32"/>
        <v>0</v>
      </c>
      <c r="M191" s="235">
        <f t="shared" si="32"/>
        <v>0</v>
      </c>
      <c r="N191" s="235">
        <f t="shared" si="32"/>
        <v>0</v>
      </c>
      <c r="O191" s="235">
        <f t="shared" si="32"/>
        <v>0</v>
      </c>
      <c r="P191" s="235">
        <f t="shared" si="32"/>
        <v>0</v>
      </c>
      <c r="Q191" s="235">
        <f t="shared" si="32"/>
        <v>0</v>
      </c>
      <c r="R191" s="235">
        <f t="shared" si="32"/>
        <v>0</v>
      </c>
      <c r="S191" s="235">
        <f t="shared" si="32"/>
        <v>0</v>
      </c>
      <c r="T191" s="235">
        <f t="shared" si="32"/>
        <v>0</v>
      </c>
      <c r="U191" s="235">
        <f t="shared" si="32"/>
        <v>0</v>
      </c>
      <c r="V191" s="235">
        <f t="shared" si="32"/>
        <v>0</v>
      </c>
      <c r="W191" s="235">
        <f t="shared" si="32"/>
        <v>0</v>
      </c>
      <c r="DA191" s="174"/>
    </row>
    <row r="192" spans="1:105" ht="12" customHeight="1" x14ac:dyDescent="0.3">
      <c r="A192" s="56" t="s">
        <v>96</v>
      </c>
      <c r="B192" s="302">
        <f t="shared" ref="B192:W192" si="33">IF(B$77=0,0,B$77/B$72)</f>
        <v>0</v>
      </c>
      <c r="C192" s="302">
        <f t="shared" si="33"/>
        <v>0</v>
      </c>
      <c r="D192" s="302">
        <f t="shared" si="33"/>
        <v>0</v>
      </c>
      <c r="E192" s="302">
        <f t="shared" si="33"/>
        <v>0</v>
      </c>
      <c r="F192" s="302">
        <f t="shared" si="33"/>
        <v>0</v>
      </c>
      <c r="G192" s="302">
        <f t="shared" si="33"/>
        <v>0</v>
      </c>
      <c r="H192" s="302">
        <f t="shared" si="33"/>
        <v>0</v>
      </c>
      <c r="I192" s="302">
        <f t="shared" si="33"/>
        <v>0</v>
      </c>
      <c r="J192" s="302">
        <f t="shared" si="33"/>
        <v>0</v>
      </c>
      <c r="K192" s="302">
        <f t="shared" si="33"/>
        <v>0</v>
      </c>
      <c r="L192" s="302">
        <f t="shared" si="33"/>
        <v>0</v>
      </c>
      <c r="M192" s="302">
        <f t="shared" si="33"/>
        <v>0</v>
      </c>
      <c r="N192" s="302">
        <f t="shared" si="33"/>
        <v>0</v>
      </c>
      <c r="O192" s="302">
        <f t="shared" si="33"/>
        <v>0</v>
      </c>
      <c r="P192" s="302">
        <f t="shared" si="33"/>
        <v>0</v>
      </c>
      <c r="Q192" s="302">
        <f t="shared" si="33"/>
        <v>0</v>
      </c>
      <c r="R192" s="302">
        <f t="shared" si="33"/>
        <v>0</v>
      </c>
      <c r="S192" s="302">
        <f t="shared" si="33"/>
        <v>0</v>
      </c>
      <c r="T192" s="302">
        <f t="shared" si="33"/>
        <v>0</v>
      </c>
      <c r="U192" s="302">
        <f t="shared" si="33"/>
        <v>0</v>
      </c>
      <c r="V192" s="302">
        <f t="shared" si="33"/>
        <v>0</v>
      </c>
      <c r="W192" s="302">
        <f t="shared" si="33"/>
        <v>0</v>
      </c>
      <c r="DA192" s="68"/>
    </row>
    <row r="193" spans="1:105" ht="12" customHeight="1" x14ac:dyDescent="0.3">
      <c r="A193" s="203" t="s">
        <v>560</v>
      </c>
      <c r="B193" s="303">
        <f t="shared" ref="B193:W193" si="34">IF(B$83=0,0,B$83/B$72)</f>
        <v>0</v>
      </c>
      <c r="C193" s="303">
        <f t="shared" si="34"/>
        <v>0</v>
      </c>
      <c r="D193" s="303">
        <f t="shared" si="34"/>
        <v>0</v>
      </c>
      <c r="E193" s="303">
        <f t="shared" si="34"/>
        <v>0</v>
      </c>
      <c r="F193" s="303">
        <f t="shared" si="34"/>
        <v>0</v>
      </c>
      <c r="G193" s="303">
        <f t="shared" si="34"/>
        <v>0</v>
      </c>
      <c r="H193" s="303">
        <f t="shared" si="34"/>
        <v>0</v>
      </c>
      <c r="I193" s="303">
        <f t="shared" si="34"/>
        <v>0</v>
      </c>
      <c r="J193" s="303">
        <f t="shared" si="34"/>
        <v>0</v>
      </c>
      <c r="K193" s="303">
        <f t="shared" si="34"/>
        <v>0</v>
      </c>
      <c r="L193" s="303">
        <f t="shared" si="34"/>
        <v>0</v>
      </c>
      <c r="M193" s="303">
        <f t="shared" si="34"/>
        <v>0</v>
      </c>
      <c r="N193" s="303">
        <f t="shared" si="34"/>
        <v>0</v>
      </c>
      <c r="O193" s="303">
        <f t="shared" si="34"/>
        <v>0</v>
      </c>
      <c r="P193" s="303">
        <f t="shared" si="34"/>
        <v>0</v>
      </c>
      <c r="Q193" s="303">
        <f t="shared" si="34"/>
        <v>0</v>
      </c>
      <c r="R193" s="303">
        <f t="shared" si="34"/>
        <v>0</v>
      </c>
      <c r="S193" s="303">
        <f t="shared" si="34"/>
        <v>0</v>
      </c>
      <c r="T193" s="303">
        <f t="shared" si="34"/>
        <v>0</v>
      </c>
      <c r="U193" s="303">
        <f t="shared" si="34"/>
        <v>0</v>
      </c>
      <c r="V193" s="303">
        <f t="shared" si="34"/>
        <v>0</v>
      </c>
      <c r="W193" s="303">
        <f t="shared" si="34"/>
        <v>0</v>
      </c>
      <c r="DA193" s="175"/>
    </row>
    <row r="194" spans="1:105" ht="12" customHeight="1" x14ac:dyDescent="0.3">
      <c r="A194" s="62" t="s">
        <v>562</v>
      </c>
      <c r="B194" s="304">
        <f t="shared" ref="B194:W194" si="35">IF(B$84=0,0,B$84/B$72)</f>
        <v>0</v>
      </c>
      <c r="C194" s="304">
        <f t="shared" si="35"/>
        <v>0</v>
      </c>
      <c r="D194" s="304">
        <f t="shared" si="35"/>
        <v>0</v>
      </c>
      <c r="E194" s="304">
        <f t="shared" si="35"/>
        <v>0</v>
      </c>
      <c r="F194" s="304">
        <f t="shared" si="35"/>
        <v>0</v>
      </c>
      <c r="G194" s="304">
        <f t="shared" si="35"/>
        <v>0</v>
      </c>
      <c r="H194" s="304">
        <f t="shared" si="35"/>
        <v>0</v>
      </c>
      <c r="I194" s="304">
        <f t="shared" si="35"/>
        <v>0</v>
      </c>
      <c r="J194" s="304">
        <f t="shared" si="35"/>
        <v>0</v>
      </c>
      <c r="K194" s="304">
        <f t="shared" si="35"/>
        <v>0</v>
      </c>
      <c r="L194" s="304">
        <f t="shared" si="35"/>
        <v>0</v>
      </c>
      <c r="M194" s="304">
        <f t="shared" si="35"/>
        <v>0</v>
      </c>
      <c r="N194" s="304">
        <f t="shared" si="35"/>
        <v>0</v>
      </c>
      <c r="O194" s="304">
        <f t="shared" si="35"/>
        <v>0</v>
      </c>
      <c r="P194" s="304">
        <f t="shared" si="35"/>
        <v>0</v>
      </c>
      <c r="Q194" s="304">
        <f t="shared" si="35"/>
        <v>0</v>
      </c>
      <c r="R194" s="304">
        <f t="shared" si="35"/>
        <v>0</v>
      </c>
      <c r="S194" s="304">
        <f t="shared" si="35"/>
        <v>0</v>
      </c>
      <c r="T194" s="304">
        <f t="shared" si="35"/>
        <v>0</v>
      </c>
      <c r="U194" s="304">
        <f t="shared" si="35"/>
        <v>0</v>
      </c>
      <c r="V194" s="304">
        <f t="shared" si="35"/>
        <v>0</v>
      </c>
      <c r="W194" s="304">
        <f t="shared" si="35"/>
        <v>0</v>
      </c>
      <c r="DA194" s="72"/>
    </row>
    <row r="195" spans="1:105" ht="12" customHeight="1" x14ac:dyDescent="0.3">
      <c r="A195" s="62" t="s">
        <v>568</v>
      </c>
      <c r="B195" s="304">
        <f t="shared" ref="B195:W195" si="36">IF(B$89=0,0,B$89/B$72)</f>
        <v>0</v>
      </c>
      <c r="C195" s="304">
        <f t="shared" si="36"/>
        <v>0</v>
      </c>
      <c r="D195" s="304">
        <f t="shared" si="36"/>
        <v>0</v>
      </c>
      <c r="E195" s="304">
        <f t="shared" si="36"/>
        <v>0</v>
      </c>
      <c r="F195" s="304">
        <f t="shared" si="36"/>
        <v>0</v>
      </c>
      <c r="G195" s="304">
        <f t="shared" si="36"/>
        <v>0</v>
      </c>
      <c r="H195" s="304">
        <f t="shared" si="36"/>
        <v>0</v>
      </c>
      <c r="I195" s="304">
        <f t="shared" si="36"/>
        <v>0</v>
      </c>
      <c r="J195" s="304">
        <f t="shared" si="36"/>
        <v>0</v>
      </c>
      <c r="K195" s="304">
        <f t="shared" si="36"/>
        <v>0</v>
      </c>
      <c r="L195" s="304">
        <f t="shared" si="36"/>
        <v>0</v>
      </c>
      <c r="M195" s="304">
        <f t="shared" si="36"/>
        <v>0</v>
      </c>
      <c r="N195" s="304">
        <f t="shared" si="36"/>
        <v>0</v>
      </c>
      <c r="O195" s="304">
        <f t="shared" si="36"/>
        <v>0</v>
      </c>
      <c r="P195" s="304">
        <f t="shared" si="36"/>
        <v>0</v>
      </c>
      <c r="Q195" s="304">
        <f t="shared" si="36"/>
        <v>0</v>
      </c>
      <c r="R195" s="304">
        <f t="shared" si="36"/>
        <v>0</v>
      </c>
      <c r="S195" s="304">
        <f t="shared" si="36"/>
        <v>0</v>
      </c>
      <c r="T195" s="304">
        <f t="shared" si="36"/>
        <v>0</v>
      </c>
      <c r="U195" s="304">
        <f t="shared" si="36"/>
        <v>0</v>
      </c>
      <c r="V195" s="304">
        <f t="shared" si="36"/>
        <v>0</v>
      </c>
      <c r="W195" s="304">
        <f t="shared" si="36"/>
        <v>0</v>
      </c>
      <c r="DA195" s="72"/>
    </row>
    <row r="196" spans="1:105" ht="12" customHeight="1" x14ac:dyDescent="0.3">
      <c r="A196" s="203" t="s">
        <v>519</v>
      </c>
      <c r="B196" s="303">
        <f t="shared" ref="B196:W196" si="37">IF(B$90=0,0,B$90/B$72)</f>
        <v>0</v>
      </c>
      <c r="C196" s="303">
        <f t="shared" si="37"/>
        <v>0</v>
      </c>
      <c r="D196" s="303">
        <f t="shared" si="37"/>
        <v>0</v>
      </c>
      <c r="E196" s="303">
        <f t="shared" si="37"/>
        <v>0</v>
      </c>
      <c r="F196" s="303">
        <f t="shared" si="37"/>
        <v>0</v>
      </c>
      <c r="G196" s="303">
        <f t="shared" si="37"/>
        <v>0</v>
      </c>
      <c r="H196" s="303">
        <f t="shared" si="37"/>
        <v>0</v>
      </c>
      <c r="I196" s="303">
        <f t="shared" si="37"/>
        <v>0</v>
      </c>
      <c r="J196" s="303">
        <f t="shared" si="37"/>
        <v>0</v>
      </c>
      <c r="K196" s="303">
        <f t="shared" si="37"/>
        <v>0</v>
      </c>
      <c r="L196" s="303">
        <f t="shared" si="37"/>
        <v>0</v>
      </c>
      <c r="M196" s="303">
        <f t="shared" si="37"/>
        <v>0</v>
      </c>
      <c r="N196" s="303">
        <f t="shared" si="37"/>
        <v>0</v>
      </c>
      <c r="O196" s="303">
        <f t="shared" si="37"/>
        <v>0</v>
      </c>
      <c r="P196" s="303">
        <f t="shared" si="37"/>
        <v>0</v>
      </c>
      <c r="Q196" s="303">
        <f t="shared" si="37"/>
        <v>0</v>
      </c>
      <c r="R196" s="303">
        <f t="shared" si="37"/>
        <v>0</v>
      </c>
      <c r="S196" s="303">
        <f t="shared" si="37"/>
        <v>0</v>
      </c>
      <c r="T196" s="303">
        <f t="shared" si="37"/>
        <v>0</v>
      </c>
      <c r="U196" s="303">
        <f t="shared" si="37"/>
        <v>0</v>
      </c>
      <c r="V196" s="303">
        <f t="shared" si="37"/>
        <v>0</v>
      </c>
      <c r="W196" s="303">
        <f t="shared" si="37"/>
        <v>0</v>
      </c>
      <c r="DA196" s="175"/>
    </row>
    <row r="197" spans="1:105" ht="12" customHeight="1" x14ac:dyDescent="0.3">
      <c r="A197" s="62" t="s">
        <v>521</v>
      </c>
      <c r="B197" s="304">
        <f t="shared" ref="B197:W197" si="38">IF(B$91=0,0,B$91/B$72)</f>
        <v>0</v>
      </c>
      <c r="C197" s="304">
        <f t="shared" si="38"/>
        <v>0</v>
      </c>
      <c r="D197" s="304">
        <f t="shared" si="38"/>
        <v>0</v>
      </c>
      <c r="E197" s="304">
        <f t="shared" si="38"/>
        <v>0</v>
      </c>
      <c r="F197" s="304">
        <f t="shared" si="38"/>
        <v>0</v>
      </c>
      <c r="G197" s="304">
        <f t="shared" si="38"/>
        <v>0</v>
      </c>
      <c r="H197" s="304">
        <f t="shared" si="38"/>
        <v>0</v>
      </c>
      <c r="I197" s="304">
        <f t="shared" si="38"/>
        <v>0</v>
      </c>
      <c r="J197" s="304">
        <f t="shared" si="38"/>
        <v>0</v>
      </c>
      <c r="K197" s="304">
        <f t="shared" si="38"/>
        <v>0</v>
      </c>
      <c r="L197" s="304">
        <f t="shared" si="38"/>
        <v>0</v>
      </c>
      <c r="M197" s="304">
        <f t="shared" si="38"/>
        <v>0</v>
      </c>
      <c r="N197" s="304">
        <f t="shared" si="38"/>
        <v>0</v>
      </c>
      <c r="O197" s="304">
        <f t="shared" si="38"/>
        <v>0</v>
      </c>
      <c r="P197" s="304">
        <f t="shared" si="38"/>
        <v>0</v>
      </c>
      <c r="Q197" s="304">
        <f t="shared" si="38"/>
        <v>0</v>
      </c>
      <c r="R197" s="304">
        <f t="shared" si="38"/>
        <v>0</v>
      </c>
      <c r="S197" s="304">
        <f t="shared" si="38"/>
        <v>0</v>
      </c>
      <c r="T197" s="304">
        <f t="shared" si="38"/>
        <v>0</v>
      </c>
      <c r="U197" s="304">
        <f t="shared" si="38"/>
        <v>0</v>
      </c>
      <c r="V197" s="304">
        <f t="shared" si="38"/>
        <v>0</v>
      </c>
      <c r="W197" s="304">
        <f t="shared" si="38"/>
        <v>0</v>
      </c>
      <c r="DA197" s="72"/>
    </row>
    <row r="198" spans="1:105" ht="12" customHeight="1" x14ac:dyDescent="0.3">
      <c r="A198" s="62" t="s">
        <v>527</v>
      </c>
      <c r="B198" s="304">
        <f t="shared" ref="B198:W198" si="39">IF(B$96=0,0,B$96/B$72)</f>
        <v>0</v>
      </c>
      <c r="C198" s="304">
        <f t="shared" si="39"/>
        <v>0</v>
      </c>
      <c r="D198" s="304">
        <f t="shared" si="39"/>
        <v>0</v>
      </c>
      <c r="E198" s="304">
        <f t="shared" si="39"/>
        <v>0</v>
      </c>
      <c r="F198" s="304">
        <f t="shared" si="39"/>
        <v>0</v>
      </c>
      <c r="G198" s="304">
        <f t="shared" si="39"/>
        <v>0</v>
      </c>
      <c r="H198" s="304">
        <f t="shared" si="39"/>
        <v>0</v>
      </c>
      <c r="I198" s="304">
        <f t="shared" si="39"/>
        <v>0</v>
      </c>
      <c r="J198" s="304">
        <f t="shared" si="39"/>
        <v>0</v>
      </c>
      <c r="K198" s="304">
        <f t="shared" si="39"/>
        <v>0</v>
      </c>
      <c r="L198" s="304">
        <f t="shared" si="39"/>
        <v>0</v>
      </c>
      <c r="M198" s="304">
        <f t="shared" si="39"/>
        <v>0</v>
      </c>
      <c r="N198" s="304">
        <f t="shared" si="39"/>
        <v>0</v>
      </c>
      <c r="O198" s="304">
        <f t="shared" si="39"/>
        <v>0</v>
      </c>
      <c r="P198" s="304">
        <f t="shared" si="39"/>
        <v>0</v>
      </c>
      <c r="Q198" s="304">
        <f t="shared" si="39"/>
        <v>0</v>
      </c>
      <c r="R198" s="304">
        <f t="shared" si="39"/>
        <v>0</v>
      </c>
      <c r="S198" s="304">
        <f t="shared" si="39"/>
        <v>0</v>
      </c>
      <c r="T198" s="304">
        <f t="shared" si="39"/>
        <v>0</v>
      </c>
      <c r="U198" s="304">
        <f t="shared" si="39"/>
        <v>0</v>
      </c>
      <c r="V198" s="304">
        <f t="shared" si="39"/>
        <v>0</v>
      </c>
      <c r="W198" s="304">
        <f t="shared" si="39"/>
        <v>0</v>
      </c>
      <c r="DA198" s="72"/>
    </row>
    <row r="199" spans="1:105" ht="12" customHeight="1" x14ac:dyDescent="0.3">
      <c r="A199" s="203" t="s">
        <v>529</v>
      </c>
      <c r="B199" s="303">
        <f t="shared" ref="B199:W199" si="40">IF(B$97=0,0,B$97/B$72)</f>
        <v>0</v>
      </c>
      <c r="C199" s="303">
        <f t="shared" si="40"/>
        <v>0</v>
      </c>
      <c r="D199" s="303">
        <f t="shared" si="40"/>
        <v>0</v>
      </c>
      <c r="E199" s="303">
        <f t="shared" si="40"/>
        <v>0</v>
      </c>
      <c r="F199" s="303">
        <f t="shared" si="40"/>
        <v>0</v>
      </c>
      <c r="G199" s="303">
        <f t="shared" si="40"/>
        <v>0</v>
      </c>
      <c r="H199" s="303">
        <f t="shared" si="40"/>
        <v>0</v>
      </c>
      <c r="I199" s="303">
        <f t="shared" si="40"/>
        <v>0</v>
      </c>
      <c r="J199" s="303">
        <f t="shared" si="40"/>
        <v>0</v>
      </c>
      <c r="K199" s="303">
        <f t="shared" si="40"/>
        <v>0</v>
      </c>
      <c r="L199" s="303">
        <f t="shared" si="40"/>
        <v>0</v>
      </c>
      <c r="M199" s="303">
        <f t="shared" si="40"/>
        <v>0</v>
      </c>
      <c r="N199" s="303">
        <f t="shared" si="40"/>
        <v>0</v>
      </c>
      <c r="O199" s="303">
        <f t="shared" si="40"/>
        <v>0</v>
      </c>
      <c r="P199" s="303">
        <f t="shared" si="40"/>
        <v>0</v>
      </c>
      <c r="Q199" s="303">
        <f t="shared" si="40"/>
        <v>0</v>
      </c>
      <c r="R199" s="303">
        <f t="shared" si="40"/>
        <v>0</v>
      </c>
      <c r="S199" s="303">
        <f t="shared" si="40"/>
        <v>0</v>
      </c>
      <c r="T199" s="303">
        <f t="shared" si="40"/>
        <v>0</v>
      </c>
      <c r="U199" s="303">
        <f t="shared" si="40"/>
        <v>0</v>
      </c>
      <c r="V199" s="303">
        <f t="shared" si="40"/>
        <v>0</v>
      </c>
      <c r="W199" s="303">
        <f t="shared" si="40"/>
        <v>0</v>
      </c>
      <c r="DA199" s="175"/>
    </row>
    <row r="200" spans="1:105" ht="12" customHeight="1" x14ac:dyDescent="0.3">
      <c r="A200" s="62" t="s">
        <v>530</v>
      </c>
      <c r="B200" s="304">
        <f t="shared" ref="B200:W200" si="41">IF(B$98=0,0,B$98/B$72)</f>
        <v>0</v>
      </c>
      <c r="C200" s="304">
        <f t="shared" si="41"/>
        <v>0</v>
      </c>
      <c r="D200" s="304">
        <f t="shared" si="41"/>
        <v>0</v>
      </c>
      <c r="E200" s="304">
        <f t="shared" si="41"/>
        <v>0</v>
      </c>
      <c r="F200" s="304">
        <f t="shared" si="41"/>
        <v>0</v>
      </c>
      <c r="G200" s="304">
        <f t="shared" si="41"/>
        <v>0</v>
      </c>
      <c r="H200" s="304">
        <f t="shared" si="41"/>
        <v>0</v>
      </c>
      <c r="I200" s="304">
        <f t="shared" si="41"/>
        <v>0</v>
      </c>
      <c r="J200" s="304">
        <f t="shared" si="41"/>
        <v>0</v>
      </c>
      <c r="K200" s="304">
        <f t="shared" si="41"/>
        <v>0</v>
      </c>
      <c r="L200" s="304">
        <f t="shared" si="41"/>
        <v>0</v>
      </c>
      <c r="M200" s="304">
        <f t="shared" si="41"/>
        <v>0</v>
      </c>
      <c r="N200" s="304">
        <f t="shared" si="41"/>
        <v>0</v>
      </c>
      <c r="O200" s="304">
        <f t="shared" si="41"/>
        <v>0</v>
      </c>
      <c r="P200" s="304">
        <f t="shared" si="41"/>
        <v>0</v>
      </c>
      <c r="Q200" s="304">
        <f t="shared" si="41"/>
        <v>0</v>
      </c>
      <c r="R200" s="304">
        <f t="shared" si="41"/>
        <v>0</v>
      </c>
      <c r="S200" s="304">
        <f t="shared" si="41"/>
        <v>0</v>
      </c>
      <c r="T200" s="304">
        <f t="shared" si="41"/>
        <v>0</v>
      </c>
      <c r="U200" s="304">
        <f t="shared" si="41"/>
        <v>0</v>
      </c>
      <c r="V200" s="304">
        <f t="shared" si="41"/>
        <v>0</v>
      </c>
      <c r="W200" s="304">
        <f t="shared" si="41"/>
        <v>0</v>
      </c>
      <c r="DA200" s="72"/>
    </row>
    <row r="201" spans="1:105" ht="12" customHeight="1" x14ac:dyDescent="0.3">
      <c r="A201" s="62" t="s">
        <v>535</v>
      </c>
      <c r="B201" s="304">
        <f t="shared" ref="B201:W201" si="42">IF(B$102=0,0,B$102/B$72)</f>
        <v>0</v>
      </c>
      <c r="C201" s="304">
        <f t="shared" si="42"/>
        <v>0</v>
      </c>
      <c r="D201" s="304">
        <f t="shared" si="42"/>
        <v>0</v>
      </c>
      <c r="E201" s="304">
        <f t="shared" si="42"/>
        <v>0</v>
      </c>
      <c r="F201" s="304">
        <f t="shared" si="42"/>
        <v>0</v>
      </c>
      <c r="G201" s="304">
        <f t="shared" si="42"/>
        <v>0</v>
      </c>
      <c r="H201" s="304">
        <f t="shared" si="42"/>
        <v>0</v>
      </c>
      <c r="I201" s="304">
        <f t="shared" si="42"/>
        <v>0</v>
      </c>
      <c r="J201" s="304">
        <f t="shared" si="42"/>
        <v>0</v>
      </c>
      <c r="K201" s="304">
        <f t="shared" si="42"/>
        <v>0</v>
      </c>
      <c r="L201" s="304">
        <f t="shared" si="42"/>
        <v>0</v>
      </c>
      <c r="M201" s="304">
        <f t="shared" si="42"/>
        <v>0</v>
      </c>
      <c r="N201" s="304">
        <f t="shared" si="42"/>
        <v>0</v>
      </c>
      <c r="O201" s="304">
        <f t="shared" si="42"/>
        <v>0</v>
      </c>
      <c r="P201" s="304">
        <f t="shared" si="42"/>
        <v>0</v>
      </c>
      <c r="Q201" s="304">
        <f t="shared" si="42"/>
        <v>0</v>
      </c>
      <c r="R201" s="304">
        <f t="shared" si="42"/>
        <v>0</v>
      </c>
      <c r="S201" s="304">
        <f t="shared" si="42"/>
        <v>0</v>
      </c>
      <c r="T201" s="304">
        <f t="shared" si="42"/>
        <v>0</v>
      </c>
      <c r="U201" s="304">
        <f t="shared" si="42"/>
        <v>0</v>
      </c>
      <c r="V201" s="304">
        <f t="shared" si="42"/>
        <v>0</v>
      </c>
      <c r="W201" s="304">
        <f t="shared" si="42"/>
        <v>0</v>
      </c>
      <c r="DA201" s="72"/>
    </row>
    <row r="202" spans="1:105" ht="12" customHeight="1" x14ac:dyDescent="0.3">
      <c r="A202" s="63" t="s">
        <v>547</v>
      </c>
      <c r="B202" s="305">
        <f t="shared" ref="B202:W202" si="43">IF(B$113=0,0,B$113/B$72)</f>
        <v>0</v>
      </c>
      <c r="C202" s="305">
        <f t="shared" si="43"/>
        <v>0</v>
      </c>
      <c r="D202" s="305">
        <f t="shared" si="43"/>
        <v>0</v>
      </c>
      <c r="E202" s="305">
        <f t="shared" si="43"/>
        <v>0</v>
      </c>
      <c r="F202" s="305">
        <f t="shared" si="43"/>
        <v>0</v>
      </c>
      <c r="G202" s="305">
        <f t="shared" si="43"/>
        <v>0</v>
      </c>
      <c r="H202" s="305">
        <f t="shared" si="43"/>
        <v>0</v>
      </c>
      <c r="I202" s="305">
        <f t="shared" si="43"/>
        <v>0</v>
      </c>
      <c r="J202" s="305">
        <f t="shared" si="43"/>
        <v>0</v>
      </c>
      <c r="K202" s="305">
        <f t="shared" si="43"/>
        <v>0</v>
      </c>
      <c r="L202" s="305">
        <f t="shared" si="43"/>
        <v>0</v>
      </c>
      <c r="M202" s="305">
        <f t="shared" si="43"/>
        <v>0</v>
      </c>
      <c r="N202" s="305">
        <f t="shared" si="43"/>
        <v>0</v>
      </c>
      <c r="O202" s="305">
        <f t="shared" si="43"/>
        <v>0</v>
      </c>
      <c r="P202" s="305">
        <f t="shared" si="43"/>
        <v>0</v>
      </c>
      <c r="Q202" s="305">
        <f t="shared" si="43"/>
        <v>0</v>
      </c>
      <c r="R202" s="305">
        <f t="shared" si="43"/>
        <v>0</v>
      </c>
      <c r="S202" s="305">
        <f t="shared" si="43"/>
        <v>0</v>
      </c>
      <c r="T202" s="305">
        <f t="shared" si="43"/>
        <v>0</v>
      </c>
      <c r="U202" s="305">
        <f t="shared" si="43"/>
        <v>0</v>
      </c>
      <c r="V202" s="305">
        <f t="shared" si="43"/>
        <v>0</v>
      </c>
      <c r="W202" s="305">
        <f t="shared" si="43"/>
        <v>0</v>
      </c>
      <c r="DA202" s="74"/>
    </row>
    <row r="203" spans="1:105" ht="12" customHeight="1" x14ac:dyDescent="0.3">
      <c r="A203" s="130"/>
      <c r="B203" s="201"/>
      <c r="C203" s="201"/>
      <c r="D203" s="201"/>
      <c r="E203" s="201"/>
      <c r="F203" s="201"/>
      <c r="G203" s="201"/>
      <c r="H203" s="201"/>
      <c r="I203" s="201"/>
      <c r="J203" s="201"/>
      <c r="K203" s="201"/>
      <c r="L203" s="201"/>
      <c r="M203" s="201"/>
      <c r="N203" s="201"/>
      <c r="O203" s="201"/>
      <c r="P203" s="201"/>
      <c r="Q203" s="201"/>
      <c r="R203" s="201"/>
      <c r="S203" s="201"/>
      <c r="T203" s="201"/>
      <c r="U203" s="201"/>
      <c r="V203" s="201"/>
      <c r="W203" s="201"/>
    </row>
    <row r="204" spans="1:105" ht="12" customHeight="1" x14ac:dyDescent="0.3">
      <c r="A204" s="35" t="s">
        <v>45</v>
      </c>
      <c r="B204" s="234">
        <f t="shared" ref="B204:W204" si="44">SUM(B$205:B$210,B$214:B$215,B$217:B$219,B220)</f>
        <v>0</v>
      </c>
      <c r="C204" s="234">
        <f t="shared" si="44"/>
        <v>0</v>
      </c>
      <c r="D204" s="234">
        <f t="shared" si="44"/>
        <v>0</v>
      </c>
      <c r="E204" s="234">
        <f t="shared" si="44"/>
        <v>0</v>
      </c>
      <c r="F204" s="234">
        <f t="shared" si="44"/>
        <v>0</v>
      </c>
      <c r="G204" s="234">
        <f t="shared" si="44"/>
        <v>0</v>
      </c>
      <c r="H204" s="234">
        <f t="shared" si="44"/>
        <v>0</v>
      </c>
      <c r="I204" s="234">
        <f t="shared" si="44"/>
        <v>0</v>
      </c>
      <c r="J204" s="234">
        <f t="shared" si="44"/>
        <v>0</v>
      </c>
      <c r="K204" s="234">
        <f t="shared" si="44"/>
        <v>0</v>
      </c>
      <c r="L204" s="234">
        <f t="shared" si="44"/>
        <v>0</v>
      </c>
      <c r="M204" s="234">
        <f t="shared" si="44"/>
        <v>0</v>
      </c>
      <c r="N204" s="234">
        <f t="shared" si="44"/>
        <v>0</v>
      </c>
      <c r="O204" s="234">
        <f t="shared" si="44"/>
        <v>0</v>
      </c>
      <c r="P204" s="234">
        <f t="shared" si="44"/>
        <v>0</v>
      </c>
      <c r="Q204" s="234">
        <f t="shared" si="44"/>
        <v>0</v>
      </c>
      <c r="R204" s="234">
        <f t="shared" si="44"/>
        <v>0</v>
      </c>
      <c r="S204" s="234">
        <f t="shared" si="44"/>
        <v>0</v>
      </c>
      <c r="T204" s="234">
        <f t="shared" si="44"/>
        <v>0</v>
      </c>
      <c r="U204" s="234">
        <f t="shared" si="44"/>
        <v>0</v>
      </c>
      <c r="V204" s="234">
        <f t="shared" si="44"/>
        <v>0</v>
      </c>
      <c r="W204" s="234">
        <f t="shared" si="44"/>
        <v>0</v>
      </c>
      <c r="DA204" s="95"/>
    </row>
    <row r="205" spans="1:105" ht="12" customHeight="1" x14ac:dyDescent="0.3">
      <c r="A205" s="55" t="s">
        <v>92</v>
      </c>
      <c r="B205" s="301">
        <f t="shared" ref="B205:W205" si="45">IF(B$116=0,0,B$116/B$115)</f>
        <v>0</v>
      </c>
      <c r="C205" s="301">
        <f t="shared" si="45"/>
        <v>0</v>
      </c>
      <c r="D205" s="301">
        <f t="shared" si="45"/>
        <v>0</v>
      </c>
      <c r="E205" s="301">
        <f t="shared" si="45"/>
        <v>0</v>
      </c>
      <c r="F205" s="301">
        <f t="shared" si="45"/>
        <v>0</v>
      </c>
      <c r="G205" s="301">
        <f t="shared" si="45"/>
        <v>0</v>
      </c>
      <c r="H205" s="301">
        <f t="shared" si="45"/>
        <v>0</v>
      </c>
      <c r="I205" s="301">
        <f t="shared" si="45"/>
        <v>0</v>
      </c>
      <c r="J205" s="301">
        <f t="shared" si="45"/>
        <v>0</v>
      </c>
      <c r="K205" s="301">
        <f t="shared" si="45"/>
        <v>0</v>
      </c>
      <c r="L205" s="301">
        <f t="shared" si="45"/>
        <v>0</v>
      </c>
      <c r="M205" s="301">
        <f t="shared" si="45"/>
        <v>0</v>
      </c>
      <c r="N205" s="301">
        <f t="shared" si="45"/>
        <v>0</v>
      </c>
      <c r="O205" s="301">
        <f t="shared" si="45"/>
        <v>0</v>
      </c>
      <c r="P205" s="301">
        <f t="shared" si="45"/>
        <v>0</v>
      </c>
      <c r="Q205" s="301">
        <f t="shared" si="45"/>
        <v>0</v>
      </c>
      <c r="R205" s="301">
        <f t="shared" si="45"/>
        <v>0</v>
      </c>
      <c r="S205" s="301">
        <f t="shared" si="45"/>
        <v>0</v>
      </c>
      <c r="T205" s="301">
        <f t="shared" si="45"/>
        <v>0</v>
      </c>
      <c r="U205" s="301">
        <f t="shared" si="45"/>
        <v>0</v>
      </c>
      <c r="V205" s="301">
        <f t="shared" si="45"/>
        <v>0</v>
      </c>
      <c r="W205" s="301">
        <f t="shared" si="45"/>
        <v>0</v>
      </c>
      <c r="DA205" s="67"/>
    </row>
    <row r="206" spans="1:105" ht="12" customHeight="1" x14ac:dyDescent="0.3">
      <c r="A206" s="202" t="s">
        <v>93</v>
      </c>
      <c r="B206" s="235">
        <f t="shared" ref="B206:W206" si="46">IF(B$117=0,0,B$117/B$115)</f>
        <v>0</v>
      </c>
      <c r="C206" s="235">
        <f t="shared" si="46"/>
        <v>0</v>
      </c>
      <c r="D206" s="235">
        <f t="shared" si="46"/>
        <v>0</v>
      </c>
      <c r="E206" s="235">
        <f t="shared" si="46"/>
        <v>0</v>
      </c>
      <c r="F206" s="235">
        <f t="shared" si="46"/>
        <v>0</v>
      </c>
      <c r="G206" s="235">
        <f t="shared" si="46"/>
        <v>0</v>
      </c>
      <c r="H206" s="235">
        <f t="shared" si="46"/>
        <v>0</v>
      </c>
      <c r="I206" s="235">
        <f t="shared" si="46"/>
        <v>0</v>
      </c>
      <c r="J206" s="235">
        <f t="shared" si="46"/>
        <v>0</v>
      </c>
      <c r="K206" s="235">
        <f t="shared" si="46"/>
        <v>0</v>
      </c>
      <c r="L206" s="235">
        <f t="shared" si="46"/>
        <v>0</v>
      </c>
      <c r="M206" s="235">
        <f t="shared" si="46"/>
        <v>0</v>
      </c>
      <c r="N206" s="235">
        <f t="shared" si="46"/>
        <v>0</v>
      </c>
      <c r="O206" s="235">
        <f t="shared" si="46"/>
        <v>0</v>
      </c>
      <c r="P206" s="235">
        <f t="shared" si="46"/>
        <v>0</v>
      </c>
      <c r="Q206" s="235">
        <f t="shared" si="46"/>
        <v>0</v>
      </c>
      <c r="R206" s="235">
        <f t="shared" si="46"/>
        <v>0</v>
      </c>
      <c r="S206" s="235">
        <f t="shared" si="46"/>
        <v>0</v>
      </c>
      <c r="T206" s="235">
        <f t="shared" si="46"/>
        <v>0</v>
      </c>
      <c r="U206" s="235">
        <f t="shared" si="46"/>
        <v>0</v>
      </c>
      <c r="V206" s="235">
        <f t="shared" si="46"/>
        <v>0</v>
      </c>
      <c r="W206" s="235">
        <f t="shared" si="46"/>
        <v>0</v>
      </c>
      <c r="DA206" s="174"/>
    </row>
    <row r="207" spans="1:105" ht="12" customHeight="1" x14ac:dyDescent="0.3">
      <c r="A207" s="202" t="s">
        <v>94</v>
      </c>
      <c r="B207" s="235">
        <f t="shared" ref="B207:W207" si="47">IF(B$118=0,0,B$118/B$115)</f>
        <v>0</v>
      </c>
      <c r="C207" s="235">
        <f t="shared" si="47"/>
        <v>0</v>
      </c>
      <c r="D207" s="235">
        <f t="shared" si="47"/>
        <v>0</v>
      </c>
      <c r="E207" s="235">
        <f t="shared" si="47"/>
        <v>0</v>
      </c>
      <c r="F207" s="235">
        <f t="shared" si="47"/>
        <v>0</v>
      </c>
      <c r="G207" s="235">
        <f t="shared" si="47"/>
        <v>0</v>
      </c>
      <c r="H207" s="235">
        <f t="shared" si="47"/>
        <v>0</v>
      </c>
      <c r="I207" s="235">
        <f t="shared" si="47"/>
        <v>0</v>
      </c>
      <c r="J207" s="235">
        <f t="shared" si="47"/>
        <v>0</v>
      </c>
      <c r="K207" s="235">
        <f t="shared" si="47"/>
        <v>0</v>
      </c>
      <c r="L207" s="235">
        <f t="shared" si="47"/>
        <v>0</v>
      </c>
      <c r="M207" s="235">
        <f t="shared" si="47"/>
        <v>0</v>
      </c>
      <c r="N207" s="235">
        <f t="shared" si="47"/>
        <v>0</v>
      </c>
      <c r="O207" s="235">
        <f t="shared" si="47"/>
        <v>0</v>
      </c>
      <c r="P207" s="235">
        <f t="shared" si="47"/>
        <v>0</v>
      </c>
      <c r="Q207" s="235">
        <f t="shared" si="47"/>
        <v>0</v>
      </c>
      <c r="R207" s="235">
        <f t="shared" si="47"/>
        <v>0</v>
      </c>
      <c r="S207" s="235">
        <f t="shared" si="47"/>
        <v>0</v>
      </c>
      <c r="T207" s="235">
        <f t="shared" si="47"/>
        <v>0</v>
      </c>
      <c r="U207" s="235">
        <f t="shared" si="47"/>
        <v>0</v>
      </c>
      <c r="V207" s="235">
        <f t="shared" si="47"/>
        <v>0</v>
      </c>
      <c r="W207" s="235">
        <f t="shared" si="47"/>
        <v>0</v>
      </c>
      <c r="DA207" s="174"/>
    </row>
    <row r="208" spans="1:105" ht="12" customHeight="1" x14ac:dyDescent="0.3">
      <c r="A208" s="202" t="s">
        <v>95</v>
      </c>
      <c r="B208" s="235">
        <f t="shared" ref="B208:W208" si="48">IF(B$119=0,0,B$119/B$115)</f>
        <v>0</v>
      </c>
      <c r="C208" s="235">
        <f t="shared" si="48"/>
        <v>0</v>
      </c>
      <c r="D208" s="235">
        <f t="shared" si="48"/>
        <v>0</v>
      </c>
      <c r="E208" s="235">
        <f t="shared" si="48"/>
        <v>0</v>
      </c>
      <c r="F208" s="235">
        <f t="shared" si="48"/>
        <v>0</v>
      </c>
      <c r="G208" s="235">
        <f t="shared" si="48"/>
        <v>0</v>
      </c>
      <c r="H208" s="235">
        <f t="shared" si="48"/>
        <v>0</v>
      </c>
      <c r="I208" s="235">
        <f t="shared" si="48"/>
        <v>0</v>
      </c>
      <c r="J208" s="235">
        <f t="shared" si="48"/>
        <v>0</v>
      </c>
      <c r="K208" s="235">
        <f t="shared" si="48"/>
        <v>0</v>
      </c>
      <c r="L208" s="235">
        <f t="shared" si="48"/>
        <v>0</v>
      </c>
      <c r="M208" s="235">
        <f t="shared" si="48"/>
        <v>0</v>
      </c>
      <c r="N208" s="235">
        <f t="shared" si="48"/>
        <v>0</v>
      </c>
      <c r="O208" s="235">
        <f t="shared" si="48"/>
        <v>0</v>
      </c>
      <c r="P208" s="235">
        <f t="shared" si="48"/>
        <v>0</v>
      </c>
      <c r="Q208" s="235">
        <f t="shared" si="48"/>
        <v>0</v>
      </c>
      <c r="R208" s="235">
        <f t="shared" si="48"/>
        <v>0</v>
      </c>
      <c r="S208" s="235">
        <f t="shared" si="48"/>
        <v>0</v>
      </c>
      <c r="T208" s="235">
        <f t="shared" si="48"/>
        <v>0</v>
      </c>
      <c r="U208" s="235">
        <f t="shared" si="48"/>
        <v>0</v>
      </c>
      <c r="V208" s="235">
        <f t="shared" si="48"/>
        <v>0</v>
      </c>
      <c r="W208" s="235">
        <f t="shared" si="48"/>
        <v>0</v>
      </c>
      <c r="DA208" s="174"/>
    </row>
    <row r="209" spans="1:105" ht="12" customHeight="1" x14ac:dyDescent="0.3">
      <c r="A209" s="56" t="s">
        <v>96</v>
      </c>
      <c r="B209" s="302">
        <f t="shared" ref="B209:W209" si="49">IF(B$120=0,0,B$120/B$115)</f>
        <v>0</v>
      </c>
      <c r="C209" s="302">
        <f t="shared" si="49"/>
        <v>0</v>
      </c>
      <c r="D209" s="302">
        <f t="shared" si="49"/>
        <v>0</v>
      </c>
      <c r="E209" s="302">
        <f t="shared" si="49"/>
        <v>0</v>
      </c>
      <c r="F209" s="302">
        <f t="shared" si="49"/>
        <v>0</v>
      </c>
      <c r="G209" s="302">
        <f t="shared" si="49"/>
        <v>0</v>
      </c>
      <c r="H209" s="302">
        <f t="shared" si="49"/>
        <v>0</v>
      </c>
      <c r="I209" s="302">
        <f t="shared" si="49"/>
        <v>0</v>
      </c>
      <c r="J209" s="302">
        <f t="shared" si="49"/>
        <v>0</v>
      </c>
      <c r="K209" s="302">
        <f t="shared" si="49"/>
        <v>0</v>
      </c>
      <c r="L209" s="302">
        <f t="shared" si="49"/>
        <v>0</v>
      </c>
      <c r="M209" s="302">
        <f t="shared" si="49"/>
        <v>0</v>
      </c>
      <c r="N209" s="302">
        <f t="shared" si="49"/>
        <v>0</v>
      </c>
      <c r="O209" s="302">
        <f t="shared" si="49"/>
        <v>0</v>
      </c>
      <c r="P209" s="302">
        <f t="shared" si="49"/>
        <v>0</v>
      </c>
      <c r="Q209" s="302">
        <f t="shared" si="49"/>
        <v>0</v>
      </c>
      <c r="R209" s="302">
        <f t="shared" si="49"/>
        <v>0</v>
      </c>
      <c r="S209" s="302">
        <f t="shared" si="49"/>
        <v>0</v>
      </c>
      <c r="T209" s="302">
        <f t="shared" si="49"/>
        <v>0</v>
      </c>
      <c r="U209" s="302">
        <f t="shared" si="49"/>
        <v>0</v>
      </c>
      <c r="V209" s="302">
        <f t="shared" si="49"/>
        <v>0</v>
      </c>
      <c r="W209" s="302">
        <f t="shared" si="49"/>
        <v>0</v>
      </c>
      <c r="DA209" s="68"/>
    </row>
    <row r="210" spans="1:105" ht="12" customHeight="1" x14ac:dyDescent="0.3">
      <c r="A210" s="203" t="s">
        <v>604</v>
      </c>
      <c r="B210" s="303">
        <f t="shared" ref="B210:W210" si="50">IF(B$126=0,0,B$126/B$115)</f>
        <v>0</v>
      </c>
      <c r="C210" s="303">
        <f t="shared" si="50"/>
        <v>0</v>
      </c>
      <c r="D210" s="303">
        <f t="shared" si="50"/>
        <v>0</v>
      </c>
      <c r="E210" s="303">
        <f t="shared" si="50"/>
        <v>0</v>
      </c>
      <c r="F210" s="303">
        <f t="shared" si="50"/>
        <v>0</v>
      </c>
      <c r="G210" s="303">
        <f t="shared" si="50"/>
        <v>0</v>
      </c>
      <c r="H210" s="303">
        <f t="shared" si="50"/>
        <v>0</v>
      </c>
      <c r="I210" s="303">
        <f t="shared" si="50"/>
        <v>0</v>
      </c>
      <c r="J210" s="303">
        <f t="shared" si="50"/>
        <v>0</v>
      </c>
      <c r="K210" s="303">
        <f t="shared" si="50"/>
        <v>0</v>
      </c>
      <c r="L210" s="303">
        <f t="shared" si="50"/>
        <v>0</v>
      </c>
      <c r="M210" s="303">
        <f t="shared" si="50"/>
        <v>0</v>
      </c>
      <c r="N210" s="303">
        <f t="shared" si="50"/>
        <v>0</v>
      </c>
      <c r="O210" s="303">
        <f t="shared" si="50"/>
        <v>0</v>
      </c>
      <c r="P210" s="303">
        <f t="shared" si="50"/>
        <v>0</v>
      </c>
      <c r="Q210" s="303">
        <f t="shared" si="50"/>
        <v>0</v>
      </c>
      <c r="R210" s="303">
        <f t="shared" si="50"/>
        <v>0</v>
      </c>
      <c r="S210" s="303">
        <f t="shared" si="50"/>
        <v>0</v>
      </c>
      <c r="T210" s="303">
        <f t="shared" si="50"/>
        <v>0</v>
      </c>
      <c r="U210" s="303">
        <f t="shared" si="50"/>
        <v>0</v>
      </c>
      <c r="V210" s="303">
        <f t="shared" si="50"/>
        <v>0</v>
      </c>
      <c r="W210" s="303">
        <f t="shared" si="50"/>
        <v>0</v>
      </c>
      <c r="DA210" s="175"/>
    </row>
    <row r="211" spans="1:105" ht="12" customHeight="1" x14ac:dyDescent="0.3">
      <c r="A211" s="62" t="s">
        <v>606</v>
      </c>
      <c r="B211" s="304">
        <f t="shared" ref="B211:W211" si="51">IF(B$127=0,0,B$127/B$115)</f>
        <v>0</v>
      </c>
      <c r="C211" s="304">
        <f t="shared" si="51"/>
        <v>0</v>
      </c>
      <c r="D211" s="304">
        <f t="shared" si="51"/>
        <v>0</v>
      </c>
      <c r="E211" s="304">
        <f t="shared" si="51"/>
        <v>0</v>
      </c>
      <c r="F211" s="304">
        <f t="shared" si="51"/>
        <v>0</v>
      </c>
      <c r="G211" s="304">
        <f t="shared" si="51"/>
        <v>0</v>
      </c>
      <c r="H211" s="304">
        <f t="shared" si="51"/>
        <v>0</v>
      </c>
      <c r="I211" s="304">
        <f t="shared" si="51"/>
        <v>0</v>
      </c>
      <c r="J211" s="304">
        <f t="shared" si="51"/>
        <v>0</v>
      </c>
      <c r="K211" s="304">
        <f t="shared" si="51"/>
        <v>0</v>
      </c>
      <c r="L211" s="304">
        <f t="shared" si="51"/>
        <v>0</v>
      </c>
      <c r="M211" s="304">
        <f t="shared" si="51"/>
        <v>0</v>
      </c>
      <c r="N211" s="304">
        <f t="shared" si="51"/>
        <v>0</v>
      </c>
      <c r="O211" s="304">
        <f t="shared" si="51"/>
        <v>0</v>
      </c>
      <c r="P211" s="304">
        <f t="shared" si="51"/>
        <v>0</v>
      </c>
      <c r="Q211" s="304">
        <f t="shared" si="51"/>
        <v>0</v>
      </c>
      <c r="R211" s="304">
        <f t="shared" si="51"/>
        <v>0</v>
      </c>
      <c r="S211" s="304">
        <f t="shared" si="51"/>
        <v>0</v>
      </c>
      <c r="T211" s="304">
        <f t="shared" si="51"/>
        <v>0</v>
      </c>
      <c r="U211" s="304">
        <f t="shared" si="51"/>
        <v>0</v>
      </c>
      <c r="V211" s="304">
        <f t="shared" si="51"/>
        <v>0</v>
      </c>
      <c r="W211" s="304">
        <f t="shared" si="51"/>
        <v>0</v>
      </c>
      <c r="DA211" s="72"/>
    </row>
    <row r="212" spans="1:105" ht="12" customHeight="1" x14ac:dyDescent="0.3">
      <c r="A212" s="62" t="s">
        <v>613</v>
      </c>
      <c r="B212" s="304">
        <f t="shared" ref="B212:W212" si="52">IF(B$133=0,0,B$133/B$115)</f>
        <v>0</v>
      </c>
      <c r="C212" s="304">
        <f t="shared" si="52"/>
        <v>0</v>
      </c>
      <c r="D212" s="304">
        <f t="shared" si="52"/>
        <v>0</v>
      </c>
      <c r="E212" s="304">
        <f t="shared" si="52"/>
        <v>0</v>
      </c>
      <c r="F212" s="304">
        <f t="shared" si="52"/>
        <v>0</v>
      </c>
      <c r="G212" s="304">
        <f t="shared" si="52"/>
        <v>0</v>
      </c>
      <c r="H212" s="304">
        <f t="shared" si="52"/>
        <v>0</v>
      </c>
      <c r="I212" s="304">
        <f t="shared" si="52"/>
        <v>0</v>
      </c>
      <c r="J212" s="304">
        <f t="shared" si="52"/>
        <v>0</v>
      </c>
      <c r="K212" s="304">
        <f t="shared" si="52"/>
        <v>0</v>
      </c>
      <c r="L212" s="304">
        <f t="shared" si="52"/>
        <v>0</v>
      </c>
      <c r="M212" s="304">
        <f t="shared" si="52"/>
        <v>0</v>
      </c>
      <c r="N212" s="304">
        <f t="shared" si="52"/>
        <v>0</v>
      </c>
      <c r="O212" s="304">
        <f t="shared" si="52"/>
        <v>0</v>
      </c>
      <c r="P212" s="304">
        <f t="shared" si="52"/>
        <v>0</v>
      </c>
      <c r="Q212" s="304">
        <f t="shared" si="52"/>
        <v>0</v>
      </c>
      <c r="R212" s="304">
        <f t="shared" si="52"/>
        <v>0</v>
      </c>
      <c r="S212" s="304">
        <f t="shared" si="52"/>
        <v>0</v>
      </c>
      <c r="T212" s="304">
        <f t="shared" si="52"/>
        <v>0</v>
      </c>
      <c r="U212" s="304">
        <f t="shared" si="52"/>
        <v>0</v>
      </c>
      <c r="V212" s="304">
        <f t="shared" si="52"/>
        <v>0</v>
      </c>
      <c r="W212" s="304">
        <f t="shared" si="52"/>
        <v>0</v>
      </c>
      <c r="DA212" s="72"/>
    </row>
    <row r="213" spans="1:105" ht="12" customHeight="1" x14ac:dyDescent="0.3">
      <c r="A213" s="203" t="s">
        <v>615</v>
      </c>
      <c r="B213" s="303">
        <f t="shared" ref="B213:W213" si="53">IF(B$134=0,0,B$134/B$115)</f>
        <v>0</v>
      </c>
      <c r="C213" s="303">
        <f t="shared" si="53"/>
        <v>0</v>
      </c>
      <c r="D213" s="303">
        <f t="shared" si="53"/>
        <v>0</v>
      </c>
      <c r="E213" s="303">
        <f t="shared" si="53"/>
        <v>0</v>
      </c>
      <c r="F213" s="303">
        <f t="shared" si="53"/>
        <v>0</v>
      </c>
      <c r="G213" s="303">
        <f t="shared" si="53"/>
        <v>0</v>
      </c>
      <c r="H213" s="303">
        <f t="shared" si="53"/>
        <v>0</v>
      </c>
      <c r="I213" s="303">
        <f t="shared" si="53"/>
        <v>0</v>
      </c>
      <c r="J213" s="303">
        <f t="shared" si="53"/>
        <v>0</v>
      </c>
      <c r="K213" s="303">
        <f t="shared" si="53"/>
        <v>0</v>
      </c>
      <c r="L213" s="303">
        <f t="shared" si="53"/>
        <v>0</v>
      </c>
      <c r="M213" s="303">
        <f t="shared" si="53"/>
        <v>0</v>
      </c>
      <c r="N213" s="303">
        <f t="shared" si="53"/>
        <v>0</v>
      </c>
      <c r="O213" s="303">
        <f t="shared" si="53"/>
        <v>0</v>
      </c>
      <c r="P213" s="303">
        <f t="shared" si="53"/>
        <v>0</v>
      </c>
      <c r="Q213" s="303">
        <f t="shared" si="53"/>
        <v>0</v>
      </c>
      <c r="R213" s="303">
        <f t="shared" si="53"/>
        <v>0</v>
      </c>
      <c r="S213" s="303">
        <f t="shared" si="53"/>
        <v>0</v>
      </c>
      <c r="T213" s="303">
        <f t="shared" si="53"/>
        <v>0</v>
      </c>
      <c r="U213" s="303">
        <f t="shared" si="53"/>
        <v>0</v>
      </c>
      <c r="V213" s="303">
        <f t="shared" si="53"/>
        <v>0</v>
      </c>
      <c r="W213" s="303">
        <f t="shared" si="53"/>
        <v>0</v>
      </c>
      <c r="DA213" s="175"/>
    </row>
    <row r="214" spans="1:105" ht="12" customHeight="1" x14ac:dyDescent="0.3">
      <c r="A214" s="62" t="s">
        <v>617</v>
      </c>
      <c r="B214" s="304">
        <f t="shared" ref="B214:W214" si="54">IF(B$135=0,0,B$135/B$115)</f>
        <v>0</v>
      </c>
      <c r="C214" s="304">
        <f t="shared" si="54"/>
        <v>0</v>
      </c>
      <c r="D214" s="304">
        <f t="shared" si="54"/>
        <v>0</v>
      </c>
      <c r="E214" s="304">
        <f t="shared" si="54"/>
        <v>0</v>
      </c>
      <c r="F214" s="304">
        <f t="shared" si="54"/>
        <v>0</v>
      </c>
      <c r="G214" s="304">
        <f t="shared" si="54"/>
        <v>0</v>
      </c>
      <c r="H214" s="304">
        <f t="shared" si="54"/>
        <v>0</v>
      </c>
      <c r="I214" s="304">
        <f t="shared" si="54"/>
        <v>0</v>
      </c>
      <c r="J214" s="304">
        <f t="shared" si="54"/>
        <v>0</v>
      </c>
      <c r="K214" s="304">
        <f t="shared" si="54"/>
        <v>0</v>
      </c>
      <c r="L214" s="304">
        <f t="shared" si="54"/>
        <v>0</v>
      </c>
      <c r="M214" s="304">
        <f t="shared" si="54"/>
        <v>0</v>
      </c>
      <c r="N214" s="304">
        <f t="shared" si="54"/>
        <v>0</v>
      </c>
      <c r="O214" s="304">
        <f t="shared" si="54"/>
        <v>0</v>
      </c>
      <c r="P214" s="304">
        <f t="shared" si="54"/>
        <v>0</v>
      </c>
      <c r="Q214" s="304">
        <f t="shared" si="54"/>
        <v>0</v>
      </c>
      <c r="R214" s="304">
        <f t="shared" si="54"/>
        <v>0</v>
      </c>
      <c r="S214" s="304">
        <f t="shared" si="54"/>
        <v>0</v>
      </c>
      <c r="T214" s="304">
        <f t="shared" si="54"/>
        <v>0</v>
      </c>
      <c r="U214" s="304">
        <f t="shared" si="54"/>
        <v>0</v>
      </c>
      <c r="V214" s="304">
        <f t="shared" si="54"/>
        <v>0</v>
      </c>
      <c r="W214" s="304">
        <f t="shared" si="54"/>
        <v>0</v>
      </c>
      <c r="DA214" s="72"/>
    </row>
    <row r="215" spans="1:105" ht="12" customHeight="1" x14ac:dyDescent="0.3">
      <c r="A215" s="62" t="s">
        <v>623</v>
      </c>
      <c r="B215" s="304">
        <f t="shared" ref="B215:W215" si="55">IF(B$140=0,0,B$140/B$115)</f>
        <v>0</v>
      </c>
      <c r="C215" s="304">
        <f t="shared" si="55"/>
        <v>0</v>
      </c>
      <c r="D215" s="304">
        <f t="shared" si="55"/>
        <v>0</v>
      </c>
      <c r="E215" s="304">
        <f t="shared" si="55"/>
        <v>0</v>
      </c>
      <c r="F215" s="304">
        <f t="shared" si="55"/>
        <v>0</v>
      </c>
      <c r="G215" s="304">
        <f t="shared" si="55"/>
        <v>0</v>
      </c>
      <c r="H215" s="304">
        <f t="shared" si="55"/>
        <v>0</v>
      </c>
      <c r="I215" s="304">
        <f t="shared" si="55"/>
        <v>0</v>
      </c>
      <c r="J215" s="304">
        <f t="shared" si="55"/>
        <v>0</v>
      </c>
      <c r="K215" s="304">
        <f t="shared" si="55"/>
        <v>0</v>
      </c>
      <c r="L215" s="304">
        <f t="shared" si="55"/>
        <v>0</v>
      </c>
      <c r="M215" s="304">
        <f t="shared" si="55"/>
        <v>0</v>
      </c>
      <c r="N215" s="304">
        <f t="shared" si="55"/>
        <v>0</v>
      </c>
      <c r="O215" s="304">
        <f t="shared" si="55"/>
        <v>0</v>
      </c>
      <c r="P215" s="304">
        <f t="shared" si="55"/>
        <v>0</v>
      </c>
      <c r="Q215" s="304">
        <f t="shared" si="55"/>
        <v>0</v>
      </c>
      <c r="R215" s="304">
        <f t="shared" si="55"/>
        <v>0</v>
      </c>
      <c r="S215" s="304">
        <f t="shared" si="55"/>
        <v>0</v>
      </c>
      <c r="T215" s="304">
        <f t="shared" si="55"/>
        <v>0</v>
      </c>
      <c r="U215" s="304">
        <f t="shared" si="55"/>
        <v>0</v>
      </c>
      <c r="V215" s="304">
        <f t="shared" si="55"/>
        <v>0</v>
      </c>
      <c r="W215" s="304">
        <f t="shared" si="55"/>
        <v>0</v>
      </c>
      <c r="DA215" s="72"/>
    </row>
    <row r="216" spans="1:105" ht="12" customHeight="1" x14ac:dyDescent="0.3">
      <c r="A216" s="203" t="s">
        <v>625</v>
      </c>
      <c r="B216" s="303">
        <f t="shared" ref="B216:W216" si="56">IF(B$141=0,0,B$141/B$115)</f>
        <v>0</v>
      </c>
      <c r="C216" s="303">
        <f t="shared" si="56"/>
        <v>0</v>
      </c>
      <c r="D216" s="303">
        <f t="shared" si="56"/>
        <v>0</v>
      </c>
      <c r="E216" s="303">
        <f t="shared" si="56"/>
        <v>0</v>
      </c>
      <c r="F216" s="303">
        <f t="shared" si="56"/>
        <v>0</v>
      </c>
      <c r="G216" s="303">
        <f t="shared" si="56"/>
        <v>0</v>
      </c>
      <c r="H216" s="303">
        <f t="shared" si="56"/>
        <v>0</v>
      </c>
      <c r="I216" s="303">
        <f t="shared" si="56"/>
        <v>0</v>
      </c>
      <c r="J216" s="303">
        <f t="shared" si="56"/>
        <v>0</v>
      </c>
      <c r="K216" s="303">
        <f t="shared" si="56"/>
        <v>0</v>
      </c>
      <c r="L216" s="303">
        <f t="shared" si="56"/>
        <v>0</v>
      </c>
      <c r="M216" s="303">
        <f t="shared" si="56"/>
        <v>0</v>
      </c>
      <c r="N216" s="303">
        <f t="shared" si="56"/>
        <v>0</v>
      </c>
      <c r="O216" s="303">
        <f t="shared" si="56"/>
        <v>0</v>
      </c>
      <c r="P216" s="303">
        <f t="shared" si="56"/>
        <v>0</v>
      </c>
      <c r="Q216" s="303">
        <f t="shared" si="56"/>
        <v>0</v>
      </c>
      <c r="R216" s="303">
        <f t="shared" si="56"/>
        <v>0</v>
      </c>
      <c r="S216" s="303">
        <f t="shared" si="56"/>
        <v>0</v>
      </c>
      <c r="T216" s="303">
        <f t="shared" si="56"/>
        <v>0</v>
      </c>
      <c r="U216" s="303">
        <f t="shared" si="56"/>
        <v>0</v>
      </c>
      <c r="V216" s="303">
        <f t="shared" si="56"/>
        <v>0</v>
      </c>
      <c r="W216" s="303">
        <f t="shared" si="56"/>
        <v>0</v>
      </c>
      <c r="DA216" s="175"/>
    </row>
    <row r="217" spans="1:105" ht="12" customHeight="1" x14ac:dyDescent="0.3">
      <c r="A217" s="62" t="s">
        <v>626</v>
      </c>
      <c r="B217" s="304">
        <f t="shared" ref="B217:W217" si="57">IF(B$142=0,0,B$142/B$115)</f>
        <v>0</v>
      </c>
      <c r="C217" s="304">
        <f t="shared" si="57"/>
        <v>0</v>
      </c>
      <c r="D217" s="304">
        <f t="shared" si="57"/>
        <v>0</v>
      </c>
      <c r="E217" s="304">
        <f t="shared" si="57"/>
        <v>0</v>
      </c>
      <c r="F217" s="304">
        <f t="shared" si="57"/>
        <v>0</v>
      </c>
      <c r="G217" s="304">
        <f t="shared" si="57"/>
        <v>0</v>
      </c>
      <c r="H217" s="304">
        <f t="shared" si="57"/>
        <v>0</v>
      </c>
      <c r="I217" s="304">
        <f t="shared" si="57"/>
        <v>0</v>
      </c>
      <c r="J217" s="304">
        <f t="shared" si="57"/>
        <v>0</v>
      </c>
      <c r="K217" s="304">
        <f t="shared" si="57"/>
        <v>0</v>
      </c>
      <c r="L217" s="304">
        <f t="shared" si="57"/>
        <v>0</v>
      </c>
      <c r="M217" s="304">
        <f t="shared" si="57"/>
        <v>0</v>
      </c>
      <c r="N217" s="304">
        <f t="shared" si="57"/>
        <v>0</v>
      </c>
      <c r="O217" s="304">
        <f t="shared" si="57"/>
        <v>0</v>
      </c>
      <c r="P217" s="304">
        <f t="shared" si="57"/>
        <v>0</v>
      </c>
      <c r="Q217" s="304">
        <f t="shared" si="57"/>
        <v>0</v>
      </c>
      <c r="R217" s="304">
        <f t="shared" si="57"/>
        <v>0</v>
      </c>
      <c r="S217" s="304">
        <f t="shared" si="57"/>
        <v>0</v>
      </c>
      <c r="T217" s="304">
        <f t="shared" si="57"/>
        <v>0</v>
      </c>
      <c r="U217" s="304">
        <f t="shared" si="57"/>
        <v>0</v>
      </c>
      <c r="V217" s="304">
        <f t="shared" si="57"/>
        <v>0</v>
      </c>
      <c r="W217" s="304">
        <f t="shared" si="57"/>
        <v>0</v>
      </c>
      <c r="DA217" s="72"/>
    </row>
    <row r="218" spans="1:105" ht="12" customHeight="1" x14ac:dyDescent="0.3">
      <c r="A218" s="62" t="s">
        <v>631</v>
      </c>
      <c r="B218" s="304">
        <f t="shared" ref="B218:W218" si="58">IF(B$146=0,0,B$146/B$115)</f>
        <v>0</v>
      </c>
      <c r="C218" s="304">
        <f t="shared" si="58"/>
        <v>0</v>
      </c>
      <c r="D218" s="304">
        <f t="shared" si="58"/>
        <v>0</v>
      </c>
      <c r="E218" s="304">
        <f t="shared" si="58"/>
        <v>0</v>
      </c>
      <c r="F218" s="304">
        <f t="shared" si="58"/>
        <v>0</v>
      </c>
      <c r="G218" s="304">
        <f t="shared" si="58"/>
        <v>0</v>
      </c>
      <c r="H218" s="304">
        <f t="shared" si="58"/>
        <v>0</v>
      </c>
      <c r="I218" s="304">
        <f t="shared" si="58"/>
        <v>0</v>
      </c>
      <c r="J218" s="304">
        <f t="shared" si="58"/>
        <v>0</v>
      </c>
      <c r="K218" s="304">
        <f t="shared" si="58"/>
        <v>0</v>
      </c>
      <c r="L218" s="304">
        <f t="shared" si="58"/>
        <v>0</v>
      </c>
      <c r="M218" s="304">
        <f t="shared" si="58"/>
        <v>0</v>
      </c>
      <c r="N218" s="304">
        <f t="shared" si="58"/>
        <v>0</v>
      </c>
      <c r="O218" s="304">
        <f t="shared" si="58"/>
        <v>0</v>
      </c>
      <c r="P218" s="304">
        <f t="shared" si="58"/>
        <v>0</v>
      </c>
      <c r="Q218" s="304">
        <f t="shared" si="58"/>
        <v>0</v>
      </c>
      <c r="R218" s="304">
        <f t="shared" si="58"/>
        <v>0</v>
      </c>
      <c r="S218" s="304">
        <f t="shared" si="58"/>
        <v>0</v>
      </c>
      <c r="T218" s="304">
        <f t="shared" si="58"/>
        <v>0</v>
      </c>
      <c r="U218" s="304">
        <f t="shared" si="58"/>
        <v>0</v>
      </c>
      <c r="V218" s="304">
        <f t="shared" si="58"/>
        <v>0</v>
      </c>
      <c r="W218" s="304">
        <f t="shared" si="58"/>
        <v>0</v>
      </c>
      <c r="DA218" s="72"/>
    </row>
    <row r="219" spans="1:105" ht="12" customHeight="1" x14ac:dyDescent="0.3">
      <c r="A219" s="62" t="s">
        <v>643</v>
      </c>
      <c r="B219" s="304">
        <f t="shared" ref="B219:W219" si="59">IF(B$157=0,0,B$157/B$115)</f>
        <v>0</v>
      </c>
      <c r="C219" s="304">
        <f t="shared" si="59"/>
        <v>0</v>
      </c>
      <c r="D219" s="304">
        <f t="shared" si="59"/>
        <v>0</v>
      </c>
      <c r="E219" s="304">
        <f t="shared" si="59"/>
        <v>0</v>
      </c>
      <c r="F219" s="304">
        <f t="shared" si="59"/>
        <v>0</v>
      </c>
      <c r="G219" s="304">
        <f t="shared" si="59"/>
        <v>0</v>
      </c>
      <c r="H219" s="304">
        <f t="shared" si="59"/>
        <v>0</v>
      </c>
      <c r="I219" s="304">
        <f t="shared" si="59"/>
        <v>0</v>
      </c>
      <c r="J219" s="304">
        <f t="shared" si="59"/>
        <v>0</v>
      </c>
      <c r="K219" s="304">
        <f t="shared" si="59"/>
        <v>0</v>
      </c>
      <c r="L219" s="304">
        <f t="shared" si="59"/>
        <v>0</v>
      </c>
      <c r="M219" s="304">
        <f t="shared" si="59"/>
        <v>0</v>
      </c>
      <c r="N219" s="304">
        <f t="shared" si="59"/>
        <v>0</v>
      </c>
      <c r="O219" s="304">
        <f t="shared" si="59"/>
        <v>0</v>
      </c>
      <c r="P219" s="304">
        <f t="shared" si="59"/>
        <v>0</v>
      </c>
      <c r="Q219" s="304">
        <f t="shared" si="59"/>
        <v>0</v>
      </c>
      <c r="R219" s="304">
        <f t="shared" si="59"/>
        <v>0</v>
      </c>
      <c r="S219" s="304">
        <f t="shared" si="59"/>
        <v>0</v>
      </c>
      <c r="T219" s="304">
        <f t="shared" si="59"/>
        <v>0</v>
      </c>
      <c r="U219" s="304">
        <f t="shared" si="59"/>
        <v>0</v>
      </c>
      <c r="V219" s="304">
        <f t="shared" si="59"/>
        <v>0</v>
      </c>
      <c r="W219" s="304">
        <f t="shared" si="59"/>
        <v>0</v>
      </c>
      <c r="DA219" s="72"/>
    </row>
    <row r="220" spans="1:105" ht="12" customHeight="1" x14ac:dyDescent="0.3">
      <c r="A220" s="100" t="s">
        <v>106</v>
      </c>
      <c r="B220" s="312">
        <f t="shared" ref="B220:W220" si="60">IF(B$158=0,0,B$158/B$115)</f>
        <v>0</v>
      </c>
      <c r="C220" s="312">
        <f t="shared" si="60"/>
        <v>0</v>
      </c>
      <c r="D220" s="312">
        <f t="shared" si="60"/>
        <v>0</v>
      </c>
      <c r="E220" s="312">
        <f t="shared" si="60"/>
        <v>0</v>
      </c>
      <c r="F220" s="312">
        <f t="shared" si="60"/>
        <v>0</v>
      </c>
      <c r="G220" s="312">
        <f t="shared" si="60"/>
        <v>0</v>
      </c>
      <c r="H220" s="312">
        <f t="shared" si="60"/>
        <v>0</v>
      </c>
      <c r="I220" s="312">
        <f t="shared" si="60"/>
        <v>0</v>
      </c>
      <c r="J220" s="312">
        <f t="shared" si="60"/>
        <v>0</v>
      </c>
      <c r="K220" s="312">
        <f t="shared" si="60"/>
        <v>0</v>
      </c>
      <c r="L220" s="312">
        <f t="shared" si="60"/>
        <v>0</v>
      </c>
      <c r="M220" s="312">
        <f t="shared" si="60"/>
        <v>0</v>
      </c>
      <c r="N220" s="312">
        <f t="shared" si="60"/>
        <v>0</v>
      </c>
      <c r="O220" s="312">
        <f t="shared" si="60"/>
        <v>0</v>
      </c>
      <c r="P220" s="312">
        <f t="shared" si="60"/>
        <v>0</v>
      </c>
      <c r="Q220" s="312">
        <f t="shared" si="60"/>
        <v>0</v>
      </c>
      <c r="R220" s="312">
        <f t="shared" si="60"/>
        <v>0</v>
      </c>
      <c r="S220" s="312">
        <f t="shared" si="60"/>
        <v>0</v>
      </c>
      <c r="T220" s="312">
        <f t="shared" si="60"/>
        <v>0</v>
      </c>
      <c r="U220" s="312">
        <f t="shared" si="60"/>
        <v>0</v>
      </c>
      <c r="V220" s="312">
        <f t="shared" si="60"/>
        <v>0</v>
      </c>
      <c r="W220" s="312">
        <f t="shared" si="60"/>
        <v>0</v>
      </c>
      <c r="DA220" s="127"/>
    </row>
    <row r="221" spans="1:105" ht="12" customHeight="1" x14ac:dyDescent="0.3">
      <c r="A221" s="58"/>
      <c r="B221" s="201"/>
      <c r="C221" s="201"/>
      <c r="D221" s="201"/>
      <c r="E221" s="201"/>
      <c r="F221" s="201"/>
      <c r="G221" s="201"/>
      <c r="H221" s="201"/>
      <c r="I221" s="201"/>
      <c r="J221" s="201"/>
      <c r="K221" s="201"/>
      <c r="L221" s="201"/>
      <c r="M221" s="201"/>
      <c r="N221" s="201"/>
      <c r="O221" s="201"/>
      <c r="P221" s="201"/>
      <c r="Q221" s="201"/>
      <c r="R221" s="201"/>
      <c r="S221" s="201"/>
      <c r="T221" s="201"/>
      <c r="U221" s="201"/>
      <c r="V221" s="201"/>
      <c r="W221" s="201"/>
    </row>
    <row r="222" spans="1:105" ht="15" customHeight="1" x14ac:dyDescent="0.3">
      <c r="A222" s="32" t="s">
        <v>432</v>
      </c>
      <c r="B222" s="259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9"/>
      <c r="P222" s="259"/>
      <c r="Q222" s="259"/>
      <c r="R222" s="259"/>
      <c r="S222" s="259"/>
      <c r="T222" s="259"/>
      <c r="U222" s="259"/>
      <c r="V222" s="259"/>
      <c r="W222" s="259"/>
      <c r="DA222" s="88"/>
    </row>
    <row r="223" spans="1:105" ht="12" customHeight="1" x14ac:dyDescent="0.3">
      <c r="A223" s="58"/>
      <c r="B223" s="201"/>
      <c r="C223" s="201"/>
      <c r="D223" s="201"/>
      <c r="E223" s="201"/>
      <c r="F223" s="201"/>
      <c r="G223" s="201"/>
      <c r="H223" s="201"/>
      <c r="I223" s="201"/>
      <c r="J223" s="201"/>
      <c r="K223" s="201"/>
      <c r="L223" s="201"/>
      <c r="M223" s="201"/>
      <c r="N223" s="201"/>
      <c r="O223" s="201"/>
      <c r="P223" s="201"/>
      <c r="Q223" s="201"/>
      <c r="R223" s="201"/>
      <c r="S223" s="201"/>
      <c r="T223" s="201"/>
      <c r="U223" s="201"/>
      <c r="V223" s="201"/>
      <c r="W223" s="201"/>
    </row>
    <row r="224" spans="1:105" ht="12" customHeight="1" x14ac:dyDescent="0.3">
      <c r="A224" s="35" t="s">
        <v>43</v>
      </c>
      <c r="B224" s="274">
        <f>IF(B$5=0,0,B$5/NFM_fec!B$5)</f>
        <v>0</v>
      </c>
      <c r="C224" s="274">
        <f>IF(C$5=0,0,C$5/NFM_fec!C$5)</f>
        <v>0</v>
      </c>
      <c r="D224" s="274">
        <f>IF(D$5=0,0,D$5/NFM_fec!D$5)</f>
        <v>0</v>
      </c>
      <c r="E224" s="274">
        <f>IF(E$5=0,0,E$5/NFM_fec!E$5)</f>
        <v>0</v>
      </c>
      <c r="F224" s="274">
        <f>IF(F$5=0,0,F$5/NFM_fec!F$5)</f>
        <v>0</v>
      </c>
      <c r="G224" s="274">
        <f>IF(G$5=0,0,G$5/NFM_fec!G$5)</f>
        <v>0</v>
      </c>
      <c r="H224" s="274">
        <f>IF(H$5=0,0,H$5/NFM_fec!H$5)</f>
        <v>0</v>
      </c>
      <c r="I224" s="274">
        <f>IF(I$5=0,0,I$5/NFM_fec!I$5)</f>
        <v>0</v>
      </c>
      <c r="J224" s="274">
        <f>IF(J$5=0,0,J$5/NFM_fec!J$5)</f>
        <v>0</v>
      </c>
      <c r="K224" s="274">
        <f>IF(K$5=0,0,K$5/NFM_fec!K$5)</f>
        <v>0</v>
      </c>
      <c r="L224" s="274">
        <f>IF(L$5=0,0,L$5/NFM_fec!L$5)</f>
        <v>0</v>
      </c>
      <c r="M224" s="274">
        <f>IF(M$5=0,0,M$5/NFM_fec!M$5)</f>
        <v>0</v>
      </c>
      <c r="N224" s="274">
        <f>IF(N$5=0,0,N$5/NFM_fec!N$5)</f>
        <v>0</v>
      </c>
      <c r="O224" s="274">
        <f>IF(O$5=0,0,O$5/NFM_fec!O$5)</f>
        <v>0</v>
      </c>
      <c r="P224" s="274">
        <f>IF(P$5=0,0,P$5/NFM_fec!P$5)</f>
        <v>0</v>
      </c>
      <c r="Q224" s="274">
        <f>IF(Q$5=0,0,Q$5/NFM_fec!Q$5)</f>
        <v>0</v>
      </c>
      <c r="R224" s="274">
        <f>IF(R$5=0,0,R$5/NFM_fec!R$5)</f>
        <v>0</v>
      </c>
      <c r="S224" s="274">
        <f>IF(S$5=0,0,S$5/NFM_fec!S$5)</f>
        <v>0</v>
      </c>
      <c r="T224" s="274">
        <f>IF(T$5=0,0,T$5/NFM_fec!T$5)</f>
        <v>0</v>
      </c>
      <c r="U224" s="274">
        <f>IF(U$5=0,0,U$5/NFM_fec!U$5)</f>
        <v>0</v>
      </c>
      <c r="V224" s="274">
        <f>IF(V$5=0,0,V$5/NFM_fec!V$5)</f>
        <v>0</v>
      </c>
      <c r="W224" s="274">
        <f>IF(W$5=0,0,W$5/NFM_fec!W$5)</f>
        <v>0</v>
      </c>
      <c r="DA224" s="111"/>
    </row>
    <row r="225" spans="1:105" ht="12" customHeight="1" x14ac:dyDescent="0.3">
      <c r="A225" s="55" t="s">
        <v>92</v>
      </c>
      <c r="B225" s="275">
        <f>IF(B$6=0,0,B$6/NFM_fec!B$6)</f>
        <v>0</v>
      </c>
      <c r="C225" s="275">
        <f>IF(C$6=0,0,C$6/NFM_fec!C$6)</f>
        <v>0</v>
      </c>
      <c r="D225" s="275">
        <f>IF(D$6=0,0,D$6/NFM_fec!D$6)</f>
        <v>0</v>
      </c>
      <c r="E225" s="275">
        <f>IF(E$6=0,0,E$6/NFM_fec!E$6)</f>
        <v>0</v>
      </c>
      <c r="F225" s="275">
        <f>IF(F$6=0,0,F$6/NFM_fec!F$6)</f>
        <v>0</v>
      </c>
      <c r="G225" s="275">
        <f>IF(G$6=0,0,G$6/NFM_fec!G$6)</f>
        <v>0</v>
      </c>
      <c r="H225" s="275">
        <f>IF(H$6=0,0,H$6/NFM_fec!H$6)</f>
        <v>0</v>
      </c>
      <c r="I225" s="275">
        <f>IF(I$6=0,0,I$6/NFM_fec!I$6)</f>
        <v>0</v>
      </c>
      <c r="J225" s="275">
        <f>IF(J$6=0,0,J$6/NFM_fec!J$6)</f>
        <v>0</v>
      </c>
      <c r="K225" s="275">
        <f>IF(K$6=0,0,K$6/NFM_fec!K$6)</f>
        <v>0</v>
      </c>
      <c r="L225" s="275">
        <f>IF(L$6=0,0,L$6/NFM_fec!L$6)</f>
        <v>0</v>
      </c>
      <c r="M225" s="275">
        <f>IF(M$6=0,0,M$6/NFM_fec!M$6)</f>
        <v>0</v>
      </c>
      <c r="N225" s="275">
        <f>IF(N$6=0,0,N$6/NFM_fec!N$6)</f>
        <v>0</v>
      </c>
      <c r="O225" s="275">
        <f>IF(O$6=0,0,O$6/NFM_fec!O$6)</f>
        <v>0</v>
      </c>
      <c r="P225" s="275">
        <f>IF(P$6=0,0,P$6/NFM_fec!P$6)</f>
        <v>0</v>
      </c>
      <c r="Q225" s="275">
        <f>IF(Q$6=0,0,Q$6/NFM_fec!Q$6)</f>
        <v>0</v>
      </c>
      <c r="R225" s="275">
        <f>IF(R$6=0,0,R$6/NFM_fec!R$6)</f>
        <v>0</v>
      </c>
      <c r="S225" s="275">
        <f>IF(S$6=0,0,S$6/NFM_fec!S$6)</f>
        <v>0</v>
      </c>
      <c r="T225" s="275">
        <f>IF(T$6=0,0,T$6/NFM_fec!T$6)</f>
        <v>0</v>
      </c>
      <c r="U225" s="275">
        <f>IF(U$6=0,0,U$6/NFM_fec!U$6)</f>
        <v>0</v>
      </c>
      <c r="V225" s="275">
        <f>IF(V$6=0,0,V$6/NFM_fec!V$6)</f>
        <v>0</v>
      </c>
      <c r="W225" s="275">
        <f>IF(W$6=0,0,W$6/NFM_fec!W$6)</f>
        <v>0</v>
      </c>
      <c r="DA225" s="76"/>
    </row>
    <row r="226" spans="1:105" ht="12" customHeight="1" x14ac:dyDescent="0.3">
      <c r="A226" s="202" t="s">
        <v>93</v>
      </c>
      <c r="B226" s="276">
        <f>IF(B$7=0,0,B$7/NFM_fec!B$7)</f>
        <v>0</v>
      </c>
      <c r="C226" s="276">
        <f>IF(C$7=0,0,C$7/NFM_fec!C$7)</f>
        <v>0</v>
      </c>
      <c r="D226" s="276">
        <f>IF(D$7=0,0,D$7/NFM_fec!D$7)</f>
        <v>0</v>
      </c>
      <c r="E226" s="276">
        <f>IF(E$7=0,0,E$7/NFM_fec!E$7)</f>
        <v>0</v>
      </c>
      <c r="F226" s="276">
        <f>IF(F$7=0,0,F$7/NFM_fec!F$7)</f>
        <v>0</v>
      </c>
      <c r="G226" s="276">
        <f>IF(G$7=0,0,G$7/NFM_fec!G$7)</f>
        <v>0</v>
      </c>
      <c r="H226" s="276">
        <f>IF(H$7=0,0,H$7/NFM_fec!H$7)</f>
        <v>0</v>
      </c>
      <c r="I226" s="276">
        <f>IF(I$7=0,0,I$7/NFM_fec!I$7)</f>
        <v>0</v>
      </c>
      <c r="J226" s="276">
        <f>IF(J$7=0,0,J$7/NFM_fec!J$7)</f>
        <v>0</v>
      </c>
      <c r="K226" s="276">
        <f>IF(K$7=0,0,K$7/NFM_fec!K$7)</f>
        <v>0</v>
      </c>
      <c r="L226" s="276">
        <f>IF(L$7=0,0,L$7/NFM_fec!L$7)</f>
        <v>0</v>
      </c>
      <c r="M226" s="276">
        <f>IF(M$7=0,0,M$7/NFM_fec!M$7)</f>
        <v>0</v>
      </c>
      <c r="N226" s="276">
        <f>IF(N$7=0,0,N$7/NFM_fec!N$7)</f>
        <v>0</v>
      </c>
      <c r="O226" s="276">
        <f>IF(O$7=0,0,O$7/NFM_fec!O$7)</f>
        <v>0</v>
      </c>
      <c r="P226" s="276">
        <f>IF(P$7=0,0,P$7/NFM_fec!P$7)</f>
        <v>0</v>
      </c>
      <c r="Q226" s="276">
        <f>IF(Q$7=0,0,Q$7/NFM_fec!Q$7)</f>
        <v>0</v>
      </c>
      <c r="R226" s="276">
        <f>IF(R$7=0,0,R$7/NFM_fec!R$7)</f>
        <v>0</v>
      </c>
      <c r="S226" s="276">
        <f>IF(S$7=0,0,S$7/NFM_fec!S$7)</f>
        <v>0</v>
      </c>
      <c r="T226" s="276">
        <f>IF(T$7=0,0,T$7/NFM_fec!T$7)</f>
        <v>0</v>
      </c>
      <c r="U226" s="276">
        <f>IF(U$7=0,0,U$7/NFM_fec!U$7)</f>
        <v>0</v>
      </c>
      <c r="V226" s="276">
        <f>IF(V$7=0,0,V$7/NFM_fec!V$7)</f>
        <v>0</v>
      </c>
      <c r="W226" s="276">
        <f>IF(W$7=0,0,W$7/NFM_fec!W$7)</f>
        <v>0</v>
      </c>
      <c r="DA226" s="77"/>
    </row>
    <row r="227" spans="1:105" ht="12" customHeight="1" x14ac:dyDescent="0.3">
      <c r="A227" s="202" t="s">
        <v>94</v>
      </c>
      <c r="B227" s="276">
        <f>IF(B$8=0,0,B$8/NFM_fec!B$8)</f>
        <v>0</v>
      </c>
      <c r="C227" s="276">
        <f>IF(C$8=0,0,C$8/NFM_fec!C$8)</f>
        <v>0</v>
      </c>
      <c r="D227" s="276">
        <f>IF(D$8=0,0,D$8/NFM_fec!D$8)</f>
        <v>0</v>
      </c>
      <c r="E227" s="276">
        <f>IF(E$8=0,0,E$8/NFM_fec!E$8)</f>
        <v>0</v>
      </c>
      <c r="F227" s="276">
        <f>IF(F$8=0,0,F$8/NFM_fec!F$8)</f>
        <v>0</v>
      </c>
      <c r="G227" s="276">
        <f>IF(G$8=0,0,G$8/NFM_fec!G$8)</f>
        <v>0</v>
      </c>
      <c r="H227" s="276">
        <f>IF(H$8=0,0,H$8/NFM_fec!H$8)</f>
        <v>0</v>
      </c>
      <c r="I227" s="276">
        <f>IF(I$8=0,0,I$8/NFM_fec!I$8)</f>
        <v>0</v>
      </c>
      <c r="J227" s="276">
        <f>IF(J$8=0,0,J$8/NFM_fec!J$8)</f>
        <v>0</v>
      </c>
      <c r="K227" s="276">
        <f>IF(K$8=0,0,K$8/NFM_fec!K$8)</f>
        <v>0</v>
      </c>
      <c r="L227" s="276">
        <f>IF(L$8=0,0,L$8/NFM_fec!L$8)</f>
        <v>0</v>
      </c>
      <c r="M227" s="276">
        <f>IF(M$8=0,0,M$8/NFM_fec!M$8)</f>
        <v>0</v>
      </c>
      <c r="N227" s="276">
        <f>IF(N$8=0,0,N$8/NFM_fec!N$8)</f>
        <v>0</v>
      </c>
      <c r="O227" s="276">
        <f>IF(O$8=0,0,O$8/NFM_fec!O$8)</f>
        <v>0</v>
      </c>
      <c r="P227" s="276">
        <f>IF(P$8=0,0,P$8/NFM_fec!P$8)</f>
        <v>0</v>
      </c>
      <c r="Q227" s="276">
        <f>IF(Q$8=0,0,Q$8/NFM_fec!Q$8)</f>
        <v>0</v>
      </c>
      <c r="R227" s="276">
        <f>IF(R$8=0,0,R$8/NFM_fec!R$8)</f>
        <v>0</v>
      </c>
      <c r="S227" s="276">
        <f>IF(S$8=0,0,S$8/NFM_fec!S$8)</f>
        <v>0</v>
      </c>
      <c r="T227" s="276">
        <f>IF(T$8=0,0,T$8/NFM_fec!T$8)</f>
        <v>0</v>
      </c>
      <c r="U227" s="276">
        <f>IF(U$8=0,0,U$8/NFM_fec!U$8)</f>
        <v>0</v>
      </c>
      <c r="V227" s="276">
        <f>IF(V$8=0,0,V$8/NFM_fec!V$8)</f>
        <v>0</v>
      </c>
      <c r="W227" s="276">
        <f>IF(W$8=0,0,W$8/NFM_fec!W$8)</f>
        <v>0</v>
      </c>
      <c r="DA227" s="77"/>
    </row>
    <row r="228" spans="1:105" ht="12" customHeight="1" x14ac:dyDescent="0.3">
      <c r="A228" s="202" t="s">
        <v>95</v>
      </c>
      <c r="B228" s="276">
        <f>IF(B$9=0,0,B$9/NFM_fec!B$9)</f>
        <v>0</v>
      </c>
      <c r="C228" s="276">
        <f>IF(C$9=0,0,C$9/NFM_fec!C$9)</f>
        <v>0</v>
      </c>
      <c r="D228" s="276">
        <f>IF(D$9=0,0,D$9/NFM_fec!D$9)</f>
        <v>0</v>
      </c>
      <c r="E228" s="276">
        <f>IF(E$9=0,0,E$9/NFM_fec!E$9)</f>
        <v>0</v>
      </c>
      <c r="F228" s="276">
        <f>IF(F$9=0,0,F$9/NFM_fec!F$9)</f>
        <v>0</v>
      </c>
      <c r="G228" s="276">
        <f>IF(G$9=0,0,G$9/NFM_fec!G$9)</f>
        <v>0</v>
      </c>
      <c r="H228" s="276">
        <f>IF(H$9=0,0,H$9/NFM_fec!H$9)</f>
        <v>0</v>
      </c>
      <c r="I228" s="276">
        <f>IF(I$9=0,0,I$9/NFM_fec!I$9)</f>
        <v>0</v>
      </c>
      <c r="J228" s="276">
        <f>IF(J$9=0,0,J$9/NFM_fec!J$9)</f>
        <v>0</v>
      </c>
      <c r="K228" s="276">
        <f>IF(K$9=0,0,K$9/NFM_fec!K$9)</f>
        <v>0</v>
      </c>
      <c r="L228" s="276">
        <f>IF(L$9=0,0,L$9/NFM_fec!L$9)</f>
        <v>0</v>
      </c>
      <c r="M228" s="276">
        <f>IF(M$9=0,0,M$9/NFM_fec!M$9)</f>
        <v>0</v>
      </c>
      <c r="N228" s="276">
        <f>IF(N$9=0,0,N$9/NFM_fec!N$9)</f>
        <v>0</v>
      </c>
      <c r="O228" s="276">
        <f>IF(O$9=0,0,O$9/NFM_fec!O$9)</f>
        <v>0</v>
      </c>
      <c r="P228" s="276">
        <f>IF(P$9=0,0,P$9/NFM_fec!P$9)</f>
        <v>0</v>
      </c>
      <c r="Q228" s="276">
        <f>IF(Q$9=0,0,Q$9/NFM_fec!Q$9)</f>
        <v>0</v>
      </c>
      <c r="R228" s="276">
        <f>IF(R$9=0,0,R$9/NFM_fec!R$9)</f>
        <v>0</v>
      </c>
      <c r="S228" s="276">
        <f>IF(S$9=0,0,S$9/NFM_fec!S$9)</f>
        <v>0</v>
      </c>
      <c r="T228" s="276">
        <f>IF(T$9=0,0,T$9/NFM_fec!T$9)</f>
        <v>0</v>
      </c>
      <c r="U228" s="276">
        <f>IF(U$9=0,0,U$9/NFM_fec!U$9)</f>
        <v>0</v>
      </c>
      <c r="V228" s="276">
        <f>IF(V$9=0,0,V$9/NFM_fec!V$9)</f>
        <v>0</v>
      </c>
      <c r="W228" s="276">
        <f>IF(W$9=0,0,W$9/NFM_fec!W$9)</f>
        <v>0</v>
      </c>
      <c r="DA228" s="77"/>
    </row>
    <row r="229" spans="1:105" ht="12" customHeight="1" x14ac:dyDescent="0.3">
      <c r="A229" s="56" t="s">
        <v>96</v>
      </c>
      <c r="B229" s="277">
        <f>IF(B$10=0,0,B$10/NFM_fec!B$10)</f>
        <v>0</v>
      </c>
      <c r="C229" s="277">
        <f>IF(C$10=0,0,C$10/NFM_fec!C$10)</f>
        <v>0</v>
      </c>
      <c r="D229" s="277">
        <f>IF(D$10=0,0,D$10/NFM_fec!D$10)</f>
        <v>0</v>
      </c>
      <c r="E229" s="277">
        <f>IF(E$10=0,0,E$10/NFM_fec!E$10)</f>
        <v>0</v>
      </c>
      <c r="F229" s="277">
        <f>IF(F$10=0,0,F$10/NFM_fec!F$10)</f>
        <v>0</v>
      </c>
      <c r="G229" s="277">
        <f>IF(G$10=0,0,G$10/NFM_fec!G$10)</f>
        <v>0</v>
      </c>
      <c r="H229" s="277">
        <f>IF(H$10=0,0,H$10/NFM_fec!H$10)</f>
        <v>0</v>
      </c>
      <c r="I229" s="277">
        <f>IF(I$10=0,0,I$10/NFM_fec!I$10)</f>
        <v>0</v>
      </c>
      <c r="J229" s="277">
        <f>IF(J$10=0,0,J$10/NFM_fec!J$10)</f>
        <v>0</v>
      </c>
      <c r="K229" s="277">
        <f>IF(K$10=0,0,K$10/NFM_fec!K$10)</f>
        <v>0</v>
      </c>
      <c r="L229" s="277">
        <f>IF(L$10=0,0,L$10/NFM_fec!L$10)</f>
        <v>0</v>
      </c>
      <c r="M229" s="277">
        <f>IF(M$10=0,0,M$10/NFM_fec!M$10)</f>
        <v>0</v>
      </c>
      <c r="N229" s="277">
        <f>IF(N$10=0,0,N$10/NFM_fec!N$10)</f>
        <v>0</v>
      </c>
      <c r="O229" s="277">
        <f>IF(O$10=0,0,O$10/NFM_fec!O$10)</f>
        <v>0</v>
      </c>
      <c r="P229" s="277">
        <f>IF(P$10=0,0,P$10/NFM_fec!P$10)</f>
        <v>0</v>
      </c>
      <c r="Q229" s="277">
        <f>IF(Q$10=0,0,Q$10/NFM_fec!Q$10)</f>
        <v>0</v>
      </c>
      <c r="R229" s="277">
        <f>IF(R$10=0,0,R$10/NFM_fec!R$10)</f>
        <v>0</v>
      </c>
      <c r="S229" s="277">
        <f>IF(S$10=0,0,S$10/NFM_fec!S$10)</f>
        <v>0</v>
      </c>
      <c r="T229" s="277">
        <f>IF(T$10=0,0,T$10/NFM_fec!T$10)</f>
        <v>0</v>
      </c>
      <c r="U229" s="277">
        <f>IF(U$10=0,0,U$10/NFM_fec!U$10)</f>
        <v>0</v>
      </c>
      <c r="V229" s="277">
        <f>IF(V$10=0,0,V$10/NFM_fec!V$10)</f>
        <v>0</v>
      </c>
      <c r="W229" s="277">
        <f>IF(W$10=0,0,W$10/NFM_fec!W$10)</f>
        <v>0</v>
      </c>
      <c r="DA229" s="78"/>
    </row>
    <row r="230" spans="1:105" ht="12" customHeight="1" x14ac:dyDescent="0.3">
      <c r="A230" s="203" t="s">
        <v>487</v>
      </c>
      <c r="B230" s="278">
        <f>IF(B$16=0,0,B$16/NFM_fec!B$16)</f>
        <v>0</v>
      </c>
      <c r="C230" s="278">
        <f>IF(C$16=0,0,C$16/NFM_fec!C$16)</f>
        <v>0</v>
      </c>
      <c r="D230" s="278">
        <f>IF(D$16=0,0,D$16/NFM_fec!D$16)</f>
        <v>0</v>
      </c>
      <c r="E230" s="278">
        <f>IF(E$16=0,0,E$16/NFM_fec!E$16)</f>
        <v>0</v>
      </c>
      <c r="F230" s="278">
        <f>IF(F$16=0,0,F$16/NFM_fec!F$16)</f>
        <v>0</v>
      </c>
      <c r="G230" s="278">
        <f>IF(G$16=0,0,G$16/NFM_fec!G$16)</f>
        <v>0</v>
      </c>
      <c r="H230" s="278">
        <f>IF(H$16=0,0,H$16/NFM_fec!H$16)</f>
        <v>0</v>
      </c>
      <c r="I230" s="278">
        <f>IF(I$16=0,0,I$16/NFM_fec!I$16)</f>
        <v>0</v>
      </c>
      <c r="J230" s="278">
        <f>IF(J$16=0,0,J$16/NFM_fec!J$16)</f>
        <v>0</v>
      </c>
      <c r="K230" s="278">
        <f>IF(K$16=0,0,K$16/NFM_fec!K$16)</f>
        <v>0</v>
      </c>
      <c r="L230" s="278">
        <f>IF(L$16=0,0,L$16/NFM_fec!L$16)</f>
        <v>0</v>
      </c>
      <c r="M230" s="278">
        <f>IF(M$16=0,0,M$16/NFM_fec!M$16)</f>
        <v>0</v>
      </c>
      <c r="N230" s="278">
        <f>IF(N$16=0,0,N$16/NFM_fec!N$16)</f>
        <v>0</v>
      </c>
      <c r="O230" s="278">
        <f>IF(O$16=0,0,O$16/NFM_fec!O$16)</f>
        <v>0</v>
      </c>
      <c r="P230" s="278">
        <f>IF(P$16=0,0,P$16/NFM_fec!P$16)</f>
        <v>0</v>
      </c>
      <c r="Q230" s="278">
        <f>IF(Q$16=0,0,Q$16/NFM_fec!Q$16)</f>
        <v>0</v>
      </c>
      <c r="R230" s="278">
        <f>IF(R$16=0,0,R$16/NFM_fec!R$16)</f>
        <v>0</v>
      </c>
      <c r="S230" s="278">
        <f>IF(S$16=0,0,S$16/NFM_fec!S$16)</f>
        <v>0</v>
      </c>
      <c r="T230" s="278">
        <f>IF(T$16=0,0,T$16/NFM_fec!T$16)</f>
        <v>0</v>
      </c>
      <c r="U230" s="278">
        <f>IF(U$16=0,0,U$16/NFM_fec!U$16)</f>
        <v>0</v>
      </c>
      <c r="V230" s="278">
        <f>IF(V$16=0,0,V$16/NFM_fec!V$16)</f>
        <v>0</v>
      </c>
      <c r="W230" s="278">
        <f>IF(W$16=0,0,W$16/NFM_fec!W$16)</f>
        <v>0</v>
      </c>
      <c r="DA230" s="79"/>
    </row>
    <row r="231" spans="1:105" ht="12" customHeight="1" x14ac:dyDescent="0.3">
      <c r="A231" s="41" t="s">
        <v>499</v>
      </c>
      <c r="B231" s="279">
        <f>IF(B$27=0,0,B$27/NFM_fec!B$27)</f>
        <v>0</v>
      </c>
      <c r="C231" s="279">
        <f>IF(C$27=0,0,C$27/NFM_fec!C$27)</f>
        <v>0</v>
      </c>
      <c r="D231" s="279">
        <f>IF(D$27=0,0,D$27/NFM_fec!D$27)</f>
        <v>0</v>
      </c>
      <c r="E231" s="279">
        <f>IF(E$27=0,0,E$27/NFM_fec!E$27)</f>
        <v>0</v>
      </c>
      <c r="F231" s="279">
        <f>IF(F$27=0,0,F$27/NFM_fec!F$27)</f>
        <v>0</v>
      </c>
      <c r="G231" s="279">
        <f>IF(G$27=0,0,G$27/NFM_fec!G$27)</f>
        <v>0</v>
      </c>
      <c r="H231" s="279">
        <f>IF(H$27=0,0,H$27/NFM_fec!H$27)</f>
        <v>0</v>
      </c>
      <c r="I231" s="279">
        <f>IF(I$27=0,0,I$27/NFM_fec!I$27)</f>
        <v>0</v>
      </c>
      <c r="J231" s="279">
        <f>IF(J$27=0,0,J$27/NFM_fec!J$27)</f>
        <v>0</v>
      </c>
      <c r="K231" s="279">
        <f>IF(K$27=0,0,K$27/NFM_fec!K$27)</f>
        <v>0</v>
      </c>
      <c r="L231" s="279">
        <f>IF(L$27=0,0,L$27/NFM_fec!L$27)</f>
        <v>0</v>
      </c>
      <c r="M231" s="279">
        <f>IF(M$27=0,0,M$27/NFM_fec!M$27)</f>
        <v>0</v>
      </c>
      <c r="N231" s="279">
        <f>IF(N$27=0,0,N$27/NFM_fec!N$27)</f>
        <v>0</v>
      </c>
      <c r="O231" s="279">
        <f>IF(O$27=0,0,O$27/NFM_fec!O$27)</f>
        <v>0</v>
      </c>
      <c r="P231" s="279">
        <f>IF(P$27=0,0,P$27/NFM_fec!P$27)</f>
        <v>0</v>
      </c>
      <c r="Q231" s="279">
        <f>IF(Q$27=0,0,Q$27/NFM_fec!Q$27)</f>
        <v>0</v>
      </c>
      <c r="R231" s="279">
        <f>IF(R$27=0,0,R$27/NFM_fec!R$27)</f>
        <v>0</v>
      </c>
      <c r="S231" s="279">
        <f>IF(S$27=0,0,S$27/NFM_fec!S$27)</f>
        <v>0</v>
      </c>
      <c r="T231" s="279">
        <f>IF(T$27=0,0,T$27/NFM_fec!T$27)</f>
        <v>0</v>
      </c>
      <c r="U231" s="279">
        <f>IF(U$27=0,0,U$27/NFM_fec!U$27)</f>
        <v>0</v>
      </c>
      <c r="V231" s="279">
        <f>IF(V$27=0,0,V$27/NFM_fec!V$27)</f>
        <v>0</v>
      </c>
      <c r="W231" s="279">
        <f>IF(W$27=0,0,W$27/NFM_fec!W$27)</f>
        <v>0</v>
      </c>
      <c r="DA231" s="82"/>
    </row>
    <row r="232" spans="1:105" ht="12" customHeight="1" x14ac:dyDescent="0.3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DA232" s="120"/>
    </row>
    <row r="233" spans="1:105" ht="12" customHeight="1" x14ac:dyDescent="0.3">
      <c r="A233" s="35" t="s">
        <v>937</v>
      </c>
      <c r="B233" s="274">
        <f>IF(B$34=0,0,(B$34-B$70)/NFM_fec!B$34)</f>
        <v>0</v>
      </c>
      <c r="C233" s="274">
        <f>IF(C$34=0,0,(C$34-C$70)/NFM_fec!C$34)</f>
        <v>0</v>
      </c>
      <c r="D233" s="274">
        <f>IF(D$34=0,0,(D$34-D$70)/NFM_fec!D$34)</f>
        <v>0</v>
      </c>
      <c r="E233" s="274">
        <f>IF(E$34=0,0,(E$34-E$70)/NFM_fec!E$34)</f>
        <v>0</v>
      </c>
      <c r="F233" s="274">
        <f>IF(F$34=0,0,(F$34-F$70)/NFM_fec!F$34)</f>
        <v>0</v>
      </c>
      <c r="G233" s="274">
        <f>IF(G$34=0,0,(G$34-G$70)/NFM_fec!G$34)</f>
        <v>0</v>
      </c>
      <c r="H233" s="274">
        <f>IF(H$34=0,0,(H$34-H$70)/NFM_fec!H$34)</f>
        <v>0</v>
      </c>
      <c r="I233" s="274">
        <f>IF(I$34=0,0,(I$34-I$70)/NFM_fec!I$34)</f>
        <v>0</v>
      </c>
      <c r="J233" s="274">
        <f>IF(J$34=0,0,(J$34-J$70)/NFM_fec!J$34)</f>
        <v>0</v>
      </c>
      <c r="K233" s="274">
        <f>IF(K$34=0,0,(K$34-K$70)/NFM_fec!K$34)</f>
        <v>0</v>
      </c>
      <c r="L233" s="274">
        <f>IF(L$34=0,0,(L$34-L$70)/NFM_fec!L$34)</f>
        <v>0</v>
      </c>
      <c r="M233" s="274">
        <f>IF(M$34=0,0,(M$34-M$70)/NFM_fec!M$34)</f>
        <v>0</v>
      </c>
      <c r="N233" s="274">
        <f>IF(N$34=0,0,(N$34-N$70)/NFM_fec!N$34)</f>
        <v>0</v>
      </c>
      <c r="O233" s="274">
        <f>IF(O$34=0,0,(O$34-O$70)/NFM_fec!O$34)</f>
        <v>0</v>
      </c>
      <c r="P233" s="274">
        <f>IF(P$34=0,0,(P$34-P$70)/NFM_fec!P$34)</f>
        <v>0</v>
      </c>
      <c r="Q233" s="274">
        <f>IF(Q$34=0,0,(Q$34-Q$70)/NFM_fec!Q$34)</f>
        <v>0</v>
      </c>
      <c r="R233" s="274">
        <f>IF(R$34=0,0,(R$34-R$70)/NFM_fec!R$34)</f>
        <v>0</v>
      </c>
      <c r="S233" s="274">
        <f>IF(S$34=0,0,(S$34-S$70)/NFM_fec!S$34)</f>
        <v>0</v>
      </c>
      <c r="T233" s="274">
        <f>IF(T$34=0,0,(T$34-T$70)/NFM_fec!T$34)</f>
        <v>0</v>
      </c>
      <c r="U233" s="274">
        <f>IF(U$34=0,0,(U$34-U$70)/NFM_fec!U$34)</f>
        <v>0</v>
      </c>
      <c r="V233" s="274">
        <f>IF(V$34=0,0,(V$34-V$70)/NFM_fec!V$34)</f>
        <v>0</v>
      </c>
      <c r="W233" s="274">
        <f>IF(W$34=0,0,(W$34-W$70)/NFM_fec!W$34)</f>
        <v>0</v>
      </c>
      <c r="DA233" s="111"/>
    </row>
    <row r="234" spans="1:105" ht="12" customHeight="1" x14ac:dyDescent="0.3">
      <c r="A234" s="55" t="s">
        <v>92</v>
      </c>
      <c r="B234" s="275">
        <f>IF(B$35=0,0,B$35/NFM_fec!B$35)</f>
        <v>0</v>
      </c>
      <c r="C234" s="275">
        <f>IF(C$35=0,0,C$35/NFM_fec!C$35)</f>
        <v>0</v>
      </c>
      <c r="D234" s="275">
        <f>IF(D$35=0,0,D$35/NFM_fec!D$35)</f>
        <v>0</v>
      </c>
      <c r="E234" s="275">
        <f>IF(E$35=0,0,E$35/NFM_fec!E$35)</f>
        <v>0</v>
      </c>
      <c r="F234" s="275">
        <f>IF(F$35=0,0,F$35/NFM_fec!F$35)</f>
        <v>0</v>
      </c>
      <c r="G234" s="275">
        <f>IF(G$35=0,0,G$35/NFM_fec!G$35)</f>
        <v>0</v>
      </c>
      <c r="H234" s="275">
        <f>IF(H$35=0,0,H$35/NFM_fec!H$35)</f>
        <v>0</v>
      </c>
      <c r="I234" s="275">
        <f>IF(I$35=0,0,I$35/NFM_fec!I$35)</f>
        <v>0</v>
      </c>
      <c r="J234" s="275">
        <f>IF(J$35=0,0,J$35/NFM_fec!J$35)</f>
        <v>0</v>
      </c>
      <c r="K234" s="275">
        <f>IF(K$35=0,0,K$35/NFM_fec!K$35)</f>
        <v>0</v>
      </c>
      <c r="L234" s="275">
        <f>IF(L$35=0,0,L$35/NFM_fec!L$35)</f>
        <v>0</v>
      </c>
      <c r="M234" s="275">
        <f>IF(M$35=0,0,M$35/NFM_fec!M$35)</f>
        <v>0</v>
      </c>
      <c r="N234" s="275">
        <f>IF(N$35=0,0,N$35/NFM_fec!N$35)</f>
        <v>0</v>
      </c>
      <c r="O234" s="275">
        <f>IF(O$35=0,0,O$35/NFM_fec!O$35)</f>
        <v>0</v>
      </c>
      <c r="P234" s="275">
        <f>IF(P$35=0,0,P$35/NFM_fec!P$35)</f>
        <v>0</v>
      </c>
      <c r="Q234" s="275">
        <f>IF(Q$35=0,0,Q$35/NFM_fec!Q$35)</f>
        <v>0</v>
      </c>
      <c r="R234" s="275">
        <f>IF(R$35=0,0,R$35/NFM_fec!R$35)</f>
        <v>0</v>
      </c>
      <c r="S234" s="275">
        <f>IF(S$35=0,0,S$35/NFM_fec!S$35)</f>
        <v>0</v>
      </c>
      <c r="T234" s="275">
        <f>IF(T$35=0,0,T$35/NFM_fec!T$35)</f>
        <v>0</v>
      </c>
      <c r="U234" s="275">
        <f>IF(U$35=0,0,U$35/NFM_fec!U$35)</f>
        <v>0</v>
      </c>
      <c r="V234" s="275">
        <f>IF(V$35=0,0,V$35/NFM_fec!V$35)</f>
        <v>0</v>
      </c>
      <c r="W234" s="275">
        <f>IF(W$35=0,0,W$35/NFM_fec!W$35)</f>
        <v>0</v>
      </c>
      <c r="DA234" s="76"/>
    </row>
    <row r="235" spans="1:105" ht="12" customHeight="1" x14ac:dyDescent="0.3">
      <c r="A235" s="202" t="s">
        <v>93</v>
      </c>
      <c r="B235" s="276">
        <f>IF(B$36=0,0,B$36/NFM_fec!B$36)</f>
        <v>0</v>
      </c>
      <c r="C235" s="276">
        <f>IF(C$36=0,0,C$36/NFM_fec!C$36)</f>
        <v>0</v>
      </c>
      <c r="D235" s="276">
        <f>IF(D$36=0,0,D$36/NFM_fec!D$36)</f>
        <v>0</v>
      </c>
      <c r="E235" s="276">
        <f>IF(E$36=0,0,E$36/NFM_fec!E$36)</f>
        <v>0</v>
      </c>
      <c r="F235" s="276">
        <f>IF(F$36=0,0,F$36/NFM_fec!F$36)</f>
        <v>0</v>
      </c>
      <c r="G235" s="276">
        <f>IF(G$36=0,0,G$36/NFM_fec!G$36)</f>
        <v>0</v>
      </c>
      <c r="H235" s="276">
        <f>IF(H$36=0,0,H$36/NFM_fec!H$36)</f>
        <v>0</v>
      </c>
      <c r="I235" s="276">
        <f>IF(I$36=0,0,I$36/NFM_fec!I$36)</f>
        <v>0</v>
      </c>
      <c r="J235" s="276">
        <f>IF(J$36=0,0,J$36/NFM_fec!J$36)</f>
        <v>0</v>
      </c>
      <c r="K235" s="276">
        <f>IF(K$36=0,0,K$36/NFM_fec!K$36)</f>
        <v>0</v>
      </c>
      <c r="L235" s="276">
        <f>IF(L$36=0,0,L$36/NFM_fec!L$36)</f>
        <v>0</v>
      </c>
      <c r="M235" s="276">
        <f>IF(M$36=0,0,M$36/NFM_fec!M$36)</f>
        <v>0</v>
      </c>
      <c r="N235" s="276">
        <f>IF(N$36=0,0,N$36/NFM_fec!N$36)</f>
        <v>0</v>
      </c>
      <c r="O235" s="276">
        <f>IF(O$36=0,0,O$36/NFM_fec!O$36)</f>
        <v>0</v>
      </c>
      <c r="P235" s="276">
        <f>IF(P$36=0,0,P$36/NFM_fec!P$36)</f>
        <v>0</v>
      </c>
      <c r="Q235" s="276">
        <f>IF(Q$36=0,0,Q$36/NFM_fec!Q$36)</f>
        <v>0</v>
      </c>
      <c r="R235" s="276">
        <f>IF(R$36=0,0,R$36/NFM_fec!R$36)</f>
        <v>0</v>
      </c>
      <c r="S235" s="276">
        <f>IF(S$36=0,0,S$36/NFM_fec!S$36)</f>
        <v>0</v>
      </c>
      <c r="T235" s="276">
        <f>IF(T$36=0,0,T$36/NFM_fec!T$36)</f>
        <v>0</v>
      </c>
      <c r="U235" s="276">
        <f>IF(U$36=0,0,U$36/NFM_fec!U$36)</f>
        <v>0</v>
      </c>
      <c r="V235" s="276">
        <f>IF(V$36=0,0,V$36/NFM_fec!V$36)</f>
        <v>0</v>
      </c>
      <c r="W235" s="276">
        <f>IF(W$36=0,0,W$36/NFM_fec!W$36)</f>
        <v>0</v>
      </c>
      <c r="DA235" s="77"/>
    </row>
    <row r="236" spans="1:105" ht="12" customHeight="1" x14ac:dyDescent="0.3">
      <c r="A236" s="202" t="s">
        <v>94</v>
      </c>
      <c r="B236" s="276">
        <f>IF(B$37=0,0,B$37/NFM_fec!B$37)</f>
        <v>0</v>
      </c>
      <c r="C236" s="276">
        <f>IF(C$37=0,0,C$37/NFM_fec!C$37)</f>
        <v>0</v>
      </c>
      <c r="D236" s="276">
        <f>IF(D$37=0,0,D$37/NFM_fec!D$37)</f>
        <v>0</v>
      </c>
      <c r="E236" s="276">
        <f>IF(E$37=0,0,E$37/NFM_fec!E$37)</f>
        <v>0</v>
      </c>
      <c r="F236" s="276">
        <f>IF(F$37=0,0,F$37/NFM_fec!F$37)</f>
        <v>0</v>
      </c>
      <c r="G236" s="276">
        <f>IF(G$37=0,0,G$37/NFM_fec!G$37)</f>
        <v>0</v>
      </c>
      <c r="H236" s="276">
        <f>IF(H$37=0,0,H$37/NFM_fec!H$37)</f>
        <v>0</v>
      </c>
      <c r="I236" s="276">
        <f>IF(I$37=0,0,I$37/NFM_fec!I$37)</f>
        <v>0</v>
      </c>
      <c r="J236" s="276">
        <f>IF(J$37=0,0,J$37/NFM_fec!J$37)</f>
        <v>0</v>
      </c>
      <c r="K236" s="276">
        <f>IF(K$37=0,0,K$37/NFM_fec!K$37)</f>
        <v>0</v>
      </c>
      <c r="L236" s="276">
        <f>IF(L$37=0,0,L$37/NFM_fec!L$37)</f>
        <v>0</v>
      </c>
      <c r="M236" s="276">
        <f>IF(M$37=0,0,M$37/NFM_fec!M$37)</f>
        <v>0</v>
      </c>
      <c r="N236" s="276">
        <f>IF(N$37=0,0,N$37/NFM_fec!N$37)</f>
        <v>0</v>
      </c>
      <c r="O236" s="276">
        <f>IF(O$37=0,0,O$37/NFM_fec!O$37)</f>
        <v>0</v>
      </c>
      <c r="P236" s="276">
        <f>IF(P$37=0,0,P$37/NFM_fec!P$37)</f>
        <v>0</v>
      </c>
      <c r="Q236" s="276">
        <f>IF(Q$37=0,0,Q$37/NFM_fec!Q$37)</f>
        <v>0</v>
      </c>
      <c r="R236" s="276">
        <f>IF(R$37=0,0,R$37/NFM_fec!R$37)</f>
        <v>0</v>
      </c>
      <c r="S236" s="276">
        <f>IF(S$37=0,0,S$37/NFM_fec!S$37)</f>
        <v>0</v>
      </c>
      <c r="T236" s="276">
        <f>IF(T$37=0,0,T$37/NFM_fec!T$37)</f>
        <v>0</v>
      </c>
      <c r="U236" s="276">
        <f>IF(U$37=0,0,U$37/NFM_fec!U$37)</f>
        <v>0</v>
      </c>
      <c r="V236" s="276">
        <f>IF(V$37=0,0,V$37/NFM_fec!V$37)</f>
        <v>0</v>
      </c>
      <c r="W236" s="276">
        <f>IF(W$37=0,0,W$37/NFM_fec!W$37)</f>
        <v>0</v>
      </c>
      <c r="DA236" s="77"/>
    </row>
    <row r="237" spans="1:105" ht="12" customHeight="1" x14ac:dyDescent="0.3">
      <c r="A237" s="202" t="s">
        <v>95</v>
      </c>
      <c r="B237" s="276">
        <f>IF(B$38=0,0,B$38/NFM_fec!B$38)</f>
        <v>0</v>
      </c>
      <c r="C237" s="276">
        <f>IF(C$38=0,0,C$38/NFM_fec!C$38)</f>
        <v>0</v>
      </c>
      <c r="D237" s="276">
        <f>IF(D$38=0,0,D$38/NFM_fec!D$38)</f>
        <v>0</v>
      </c>
      <c r="E237" s="276">
        <f>IF(E$38=0,0,E$38/NFM_fec!E$38)</f>
        <v>0</v>
      </c>
      <c r="F237" s="276">
        <f>IF(F$38=0,0,F$38/NFM_fec!F$38)</f>
        <v>0</v>
      </c>
      <c r="G237" s="276">
        <f>IF(G$38=0,0,G$38/NFM_fec!G$38)</f>
        <v>0</v>
      </c>
      <c r="H237" s="276">
        <f>IF(H$38=0,0,H$38/NFM_fec!H$38)</f>
        <v>0</v>
      </c>
      <c r="I237" s="276">
        <f>IF(I$38=0,0,I$38/NFM_fec!I$38)</f>
        <v>0</v>
      </c>
      <c r="J237" s="276">
        <f>IF(J$38=0,0,J$38/NFM_fec!J$38)</f>
        <v>0</v>
      </c>
      <c r="K237" s="276">
        <f>IF(K$38=0,0,K$38/NFM_fec!K$38)</f>
        <v>0</v>
      </c>
      <c r="L237" s="276">
        <f>IF(L$38=0,0,L$38/NFM_fec!L$38)</f>
        <v>0</v>
      </c>
      <c r="M237" s="276">
        <f>IF(M$38=0,0,M$38/NFM_fec!M$38)</f>
        <v>0</v>
      </c>
      <c r="N237" s="276">
        <f>IF(N$38=0,0,N$38/NFM_fec!N$38)</f>
        <v>0</v>
      </c>
      <c r="O237" s="276">
        <f>IF(O$38=0,0,O$38/NFM_fec!O$38)</f>
        <v>0</v>
      </c>
      <c r="P237" s="276">
        <f>IF(P$38=0,0,P$38/NFM_fec!P$38)</f>
        <v>0</v>
      </c>
      <c r="Q237" s="276">
        <f>IF(Q$38=0,0,Q$38/NFM_fec!Q$38)</f>
        <v>0</v>
      </c>
      <c r="R237" s="276">
        <f>IF(R$38=0,0,R$38/NFM_fec!R$38)</f>
        <v>0</v>
      </c>
      <c r="S237" s="276">
        <f>IF(S$38=0,0,S$38/NFM_fec!S$38)</f>
        <v>0</v>
      </c>
      <c r="T237" s="276">
        <f>IF(T$38=0,0,T$38/NFM_fec!T$38)</f>
        <v>0</v>
      </c>
      <c r="U237" s="276">
        <f>IF(U$38=0,0,U$38/NFM_fec!U$38)</f>
        <v>0</v>
      </c>
      <c r="V237" s="276">
        <f>IF(V$38=0,0,V$38/NFM_fec!V$38)</f>
        <v>0</v>
      </c>
      <c r="W237" s="276">
        <f>IF(W$38=0,0,W$38/NFM_fec!W$38)</f>
        <v>0</v>
      </c>
      <c r="DA237" s="77"/>
    </row>
    <row r="238" spans="1:105" ht="12" customHeight="1" x14ac:dyDescent="0.3">
      <c r="A238" s="56" t="s">
        <v>96</v>
      </c>
      <c r="B238" s="277">
        <f>IF(B$39=0,0,B$39/NFM_fec!B$39)</f>
        <v>0</v>
      </c>
      <c r="C238" s="277">
        <f>IF(C$39=0,0,C$39/NFM_fec!C$39)</f>
        <v>0</v>
      </c>
      <c r="D238" s="277">
        <f>IF(D$39=0,0,D$39/NFM_fec!D$39)</f>
        <v>0</v>
      </c>
      <c r="E238" s="277">
        <f>IF(E$39=0,0,E$39/NFM_fec!E$39)</f>
        <v>0</v>
      </c>
      <c r="F238" s="277">
        <f>IF(F$39=0,0,F$39/NFM_fec!F$39)</f>
        <v>0</v>
      </c>
      <c r="G238" s="277">
        <f>IF(G$39=0,0,G$39/NFM_fec!G$39)</f>
        <v>0</v>
      </c>
      <c r="H238" s="277">
        <f>IF(H$39=0,0,H$39/NFM_fec!H$39)</f>
        <v>0</v>
      </c>
      <c r="I238" s="277">
        <f>IF(I$39=0,0,I$39/NFM_fec!I$39)</f>
        <v>0</v>
      </c>
      <c r="J238" s="277">
        <f>IF(J$39=0,0,J$39/NFM_fec!J$39)</f>
        <v>0</v>
      </c>
      <c r="K238" s="277">
        <f>IF(K$39=0,0,K$39/NFM_fec!K$39)</f>
        <v>0</v>
      </c>
      <c r="L238" s="277">
        <f>IF(L$39=0,0,L$39/NFM_fec!L$39)</f>
        <v>0</v>
      </c>
      <c r="M238" s="277">
        <f>IF(M$39=0,0,M$39/NFM_fec!M$39)</f>
        <v>0</v>
      </c>
      <c r="N238" s="277">
        <f>IF(N$39=0,0,N$39/NFM_fec!N$39)</f>
        <v>0</v>
      </c>
      <c r="O238" s="277">
        <f>IF(O$39=0,0,O$39/NFM_fec!O$39)</f>
        <v>0</v>
      </c>
      <c r="P238" s="277">
        <f>IF(P$39=0,0,P$39/NFM_fec!P$39)</f>
        <v>0</v>
      </c>
      <c r="Q238" s="277">
        <f>IF(Q$39=0,0,Q$39/NFM_fec!Q$39)</f>
        <v>0</v>
      </c>
      <c r="R238" s="277">
        <f>IF(R$39=0,0,R$39/NFM_fec!R$39)</f>
        <v>0</v>
      </c>
      <c r="S238" s="277">
        <f>IF(S$39=0,0,S$39/NFM_fec!S$39)</f>
        <v>0</v>
      </c>
      <c r="T238" s="277">
        <f>IF(T$39=0,0,T$39/NFM_fec!T$39)</f>
        <v>0</v>
      </c>
      <c r="U238" s="277">
        <f>IF(U$39=0,0,U$39/NFM_fec!U$39)</f>
        <v>0</v>
      </c>
      <c r="V238" s="277">
        <f>IF(V$39=0,0,V$39/NFM_fec!V$39)</f>
        <v>0</v>
      </c>
      <c r="W238" s="277">
        <f>IF(W$39=0,0,W$39/NFM_fec!W$39)</f>
        <v>0</v>
      </c>
      <c r="DA238" s="78"/>
    </row>
    <row r="239" spans="1:105" ht="12" customHeight="1" x14ac:dyDescent="0.3">
      <c r="A239" s="203" t="s">
        <v>517</v>
      </c>
      <c r="B239" s="278">
        <f>IF(B$45=0,0,B$45/NFM_fec!B$45)</f>
        <v>0</v>
      </c>
      <c r="C239" s="278">
        <f>IF(C$45=0,0,C$45/NFM_fec!C$45)</f>
        <v>0</v>
      </c>
      <c r="D239" s="278">
        <f>IF(D$45=0,0,D$45/NFM_fec!D$45)</f>
        <v>0</v>
      </c>
      <c r="E239" s="278">
        <f>IF(E$45=0,0,E$45/NFM_fec!E$45)</f>
        <v>0</v>
      </c>
      <c r="F239" s="278">
        <f>IF(F$45=0,0,F$45/NFM_fec!F$45)</f>
        <v>0</v>
      </c>
      <c r="G239" s="278">
        <f>IF(G$45=0,0,G$45/NFM_fec!G$45)</f>
        <v>0</v>
      </c>
      <c r="H239" s="278">
        <f>IF(H$45=0,0,H$45/NFM_fec!H$45)</f>
        <v>0</v>
      </c>
      <c r="I239" s="278">
        <f>IF(I$45=0,0,I$45/NFM_fec!I$45)</f>
        <v>0</v>
      </c>
      <c r="J239" s="278">
        <f>IF(J$45=0,0,J$45/NFM_fec!J$45)</f>
        <v>0</v>
      </c>
      <c r="K239" s="278">
        <f>IF(K$45=0,0,K$45/NFM_fec!K$45)</f>
        <v>0</v>
      </c>
      <c r="L239" s="278">
        <f>IF(L$45=0,0,L$45/NFM_fec!L$45)</f>
        <v>0</v>
      </c>
      <c r="M239" s="278">
        <f>IF(M$45=0,0,M$45/NFM_fec!M$45)</f>
        <v>0</v>
      </c>
      <c r="N239" s="278">
        <f>IF(N$45=0,0,N$45/NFM_fec!N$45)</f>
        <v>0</v>
      </c>
      <c r="O239" s="278">
        <f>IF(O$45=0,0,O$45/NFM_fec!O$45)</f>
        <v>0</v>
      </c>
      <c r="P239" s="278">
        <f>IF(P$45=0,0,P$45/NFM_fec!P$45)</f>
        <v>0</v>
      </c>
      <c r="Q239" s="278">
        <f>IF(Q$45=0,0,Q$45/NFM_fec!Q$45)</f>
        <v>0</v>
      </c>
      <c r="R239" s="278">
        <f>IF(R$45=0,0,R$45/NFM_fec!R$45)</f>
        <v>0</v>
      </c>
      <c r="S239" s="278">
        <f>IF(S$45=0,0,S$45/NFM_fec!S$45)</f>
        <v>0</v>
      </c>
      <c r="T239" s="278">
        <f>IF(T$45=0,0,T$45/NFM_fec!T$45)</f>
        <v>0</v>
      </c>
      <c r="U239" s="278">
        <f>IF(U$45=0,0,U$45/NFM_fec!U$45)</f>
        <v>0</v>
      </c>
      <c r="V239" s="278">
        <f>IF(V$45=0,0,V$45/NFM_fec!V$45)</f>
        <v>0</v>
      </c>
      <c r="W239" s="278">
        <f>IF(W$45=0,0,W$45/NFM_fec!W$45)</f>
        <v>0</v>
      </c>
      <c r="DA239" s="79"/>
    </row>
    <row r="240" spans="1:105" ht="12" customHeight="1" x14ac:dyDescent="0.3">
      <c r="A240" s="203" t="s">
        <v>519</v>
      </c>
      <c r="B240" s="278">
        <f>IF(B$46=0,0,B$46/NFM_fec!B$46)</f>
        <v>0</v>
      </c>
      <c r="C240" s="278">
        <f>IF(C$46=0,0,C$46/NFM_fec!C$46)</f>
        <v>0</v>
      </c>
      <c r="D240" s="278">
        <f>IF(D$46=0,0,D$46/NFM_fec!D$46)</f>
        <v>0</v>
      </c>
      <c r="E240" s="278">
        <f>IF(E$46=0,0,E$46/NFM_fec!E$46)</f>
        <v>0</v>
      </c>
      <c r="F240" s="278">
        <f>IF(F$46=0,0,F$46/NFM_fec!F$46)</f>
        <v>0</v>
      </c>
      <c r="G240" s="278">
        <f>IF(G$46=0,0,G$46/NFM_fec!G$46)</f>
        <v>0</v>
      </c>
      <c r="H240" s="278">
        <f>IF(H$46=0,0,H$46/NFM_fec!H$46)</f>
        <v>0</v>
      </c>
      <c r="I240" s="278">
        <f>IF(I$46=0,0,I$46/NFM_fec!I$46)</f>
        <v>0</v>
      </c>
      <c r="J240" s="278">
        <f>IF(J$46=0,0,J$46/NFM_fec!J$46)</f>
        <v>0</v>
      </c>
      <c r="K240" s="278">
        <f>IF(K$46=0,0,K$46/NFM_fec!K$46)</f>
        <v>0</v>
      </c>
      <c r="L240" s="278">
        <f>IF(L$46=0,0,L$46/NFM_fec!L$46)</f>
        <v>0</v>
      </c>
      <c r="M240" s="278">
        <f>IF(M$46=0,0,M$46/NFM_fec!M$46)</f>
        <v>0</v>
      </c>
      <c r="N240" s="278">
        <f>IF(N$46=0,0,N$46/NFM_fec!N$46)</f>
        <v>0</v>
      </c>
      <c r="O240" s="278">
        <f>IF(O$46=0,0,O$46/NFM_fec!O$46)</f>
        <v>0</v>
      </c>
      <c r="P240" s="278">
        <f>IF(P$46=0,0,P$46/NFM_fec!P$46)</f>
        <v>0</v>
      </c>
      <c r="Q240" s="278">
        <f>IF(Q$46=0,0,Q$46/NFM_fec!Q$46)</f>
        <v>0</v>
      </c>
      <c r="R240" s="278">
        <f>IF(R$46=0,0,R$46/NFM_fec!R$46)</f>
        <v>0</v>
      </c>
      <c r="S240" s="278">
        <f>IF(S$46=0,0,S$46/NFM_fec!S$46)</f>
        <v>0</v>
      </c>
      <c r="T240" s="278">
        <f>IF(T$46=0,0,T$46/NFM_fec!T$46)</f>
        <v>0</v>
      </c>
      <c r="U240" s="278">
        <f>IF(U$46=0,0,U$46/NFM_fec!U$46)</f>
        <v>0</v>
      </c>
      <c r="V240" s="278">
        <f>IF(V$46=0,0,V$46/NFM_fec!V$46)</f>
        <v>0</v>
      </c>
      <c r="W240" s="278">
        <f>IF(W$46=0,0,W$46/NFM_fec!W$46)</f>
        <v>0</v>
      </c>
      <c r="DA240" s="79"/>
    </row>
    <row r="241" spans="1:105" ht="12" customHeight="1" x14ac:dyDescent="0.3">
      <c r="A241" s="41" t="s">
        <v>529</v>
      </c>
      <c r="B241" s="279">
        <f>IF(B$53=0,0,B$53/NFM_fec!B$53)</f>
        <v>0</v>
      </c>
      <c r="C241" s="279">
        <f>IF(C$53=0,0,C$53/NFM_fec!C$53)</f>
        <v>0</v>
      </c>
      <c r="D241" s="279">
        <f>IF(D$53=0,0,D$53/NFM_fec!D$53)</f>
        <v>0</v>
      </c>
      <c r="E241" s="279">
        <f>IF(E$53=0,0,E$53/NFM_fec!E$53)</f>
        <v>0</v>
      </c>
      <c r="F241" s="279">
        <f>IF(F$53=0,0,F$53/NFM_fec!F$53)</f>
        <v>0</v>
      </c>
      <c r="G241" s="279">
        <f>IF(G$53=0,0,G$53/NFM_fec!G$53)</f>
        <v>0</v>
      </c>
      <c r="H241" s="279">
        <f>IF(H$53=0,0,H$53/NFM_fec!H$53)</f>
        <v>0</v>
      </c>
      <c r="I241" s="279">
        <f>IF(I$53=0,0,I$53/NFM_fec!I$53)</f>
        <v>0</v>
      </c>
      <c r="J241" s="279">
        <f>IF(J$53=0,0,J$53/NFM_fec!J$53)</f>
        <v>0</v>
      </c>
      <c r="K241" s="279">
        <f>IF(K$53=0,0,K$53/NFM_fec!K$53)</f>
        <v>0</v>
      </c>
      <c r="L241" s="279">
        <f>IF(L$53=0,0,L$53/NFM_fec!L$53)</f>
        <v>0</v>
      </c>
      <c r="M241" s="279">
        <f>IF(M$53=0,0,M$53/NFM_fec!M$53)</f>
        <v>0</v>
      </c>
      <c r="N241" s="279">
        <f>IF(N$53=0,0,N$53/NFM_fec!N$53)</f>
        <v>0</v>
      </c>
      <c r="O241" s="279">
        <f>IF(O$53=0,0,O$53/NFM_fec!O$53)</f>
        <v>0</v>
      </c>
      <c r="P241" s="279">
        <f>IF(P$53=0,0,P$53/NFM_fec!P$53)</f>
        <v>0</v>
      </c>
      <c r="Q241" s="279">
        <f>IF(Q$53=0,0,Q$53/NFM_fec!Q$53)</f>
        <v>0</v>
      </c>
      <c r="R241" s="279">
        <f>IF(R$53=0,0,R$53/NFM_fec!R$53)</f>
        <v>0</v>
      </c>
      <c r="S241" s="279">
        <f>IF(S$53=0,0,S$53/NFM_fec!S$53)</f>
        <v>0</v>
      </c>
      <c r="T241" s="279">
        <f>IF(T$53=0,0,T$53/NFM_fec!T$53)</f>
        <v>0</v>
      </c>
      <c r="U241" s="279">
        <f>IF(U$53=0,0,U$53/NFM_fec!U$53)</f>
        <v>0</v>
      </c>
      <c r="V241" s="279">
        <f>IF(V$53=0,0,V$53/NFM_fec!V$53)</f>
        <v>0</v>
      </c>
      <c r="W241" s="279">
        <f>IF(W$53=0,0,W$53/NFM_fec!W$53)</f>
        <v>0</v>
      </c>
      <c r="DA241" s="82"/>
    </row>
    <row r="242" spans="1:105" ht="12" customHeight="1" x14ac:dyDescent="0.3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DA242" s="120"/>
    </row>
    <row r="243" spans="1:105" ht="12" customHeight="1" x14ac:dyDescent="0.3">
      <c r="A243" s="35" t="s">
        <v>81</v>
      </c>
      <c r="B243" s="274">
        <f>IF(B$72=0,0,B$72/NFM_fec!B$72)</f>
        <v>0</v>
      </c>
      <c r="C243" s="274">
        <f>IF(C$72=0,0,C$72/NFM_fec!C$72)</f>
        <v>0</v>
      </c>
      <c r="D243" s="274">
        <f>IF(D$72=0,0,D$72/NFM_fec!D$72)</f>
        <v>0</v>
      </c>
      <c r="E243" s="274">
        <f>IF(E$72=0,0,E$72/NFM_fec!E$72)</f>
        <v>0</v>
      </c>
      <c r="F243" s="274">
        <f>IF(F$72=0,0,F$72/NFM_fec!F$72)</f>
        <v>0</v>
      </c>
      <c r="G243" s="274">
        <f>IF(G$72=0,0,G$72/NFM_fec!G$72)</f>
        <v>0</v>
      </c>
      <c r="H243" s="274">
        <f>IF(H$72=0,0,H$72/NFM_fec!H$72)</f>
        <v>0</v>
      </c>
      <c r="I243" s="274">
        <f>IF(I$72=0,0,I$72/NFM_fec!I$72)</f>
        <v>0</v>
      </c>
      <c r="J243" s="274">
        <f>IF(J$72=0,0,J$72/NFM_fec!J$72)</f>
        <v>0</v>
      </c>
      <c r="K243" s="274">
        <f>IF(K$72=0,0,K$72/NFM_fec!K$72)</f>
        <v>0</v>
      </c>
      <c r="L243" s="274">
        <f>IF(L$72=0,0,L$72/NFM_fec!L$72)</f>
        <v>0</v>
      </c>
      <c r="M243" s="274">
        <f>IF(M$72=0,0,M$72/NFM_fec!M$72)</f>
        <v>0</v>
      </c>
      <c r="N243" s="274">
        <f>IF(N$72=0,0,N$72/NFM_fec!N$72)</f>
        <v>0</v>
      </c>
      <c r="O243" s="274">
        <f>IF(O$72=0,0,O$72/NFM_fec!O$72)</f>
        <v>0</v>
      </c>
      <c r="P243" s="274">
        <f>IF(P$72=0,0,P$72/NFM_fec!P$72)</f>
        <v>0</v>
      </c>
      <c r="Q243" s="274">
        <f>IF(Q$72=0,0,Q$72/NFM_fec!Q$72)</f>
        <v>0</v>
      </c>
      <c r="R243" s="274">
        <f>IF(R$72=0,0,R$72/NFM_fec!R$72)</f>
        <v>0</v>
      </c>
      <c r="S243" s="274">
        <f>IF(S$72=0,0,S$72/NFM_fec!S$72)</f>
        <v>0</v>
      </c>
      <c r="T243" s="274">
        <f>IF(T$72=0,0,T$72/NFM_fec!T$72)</f>
        <v>0</v>
      </c>
      <c r="U243" s="274">
        <f>IF(U$72=0,0,U$72/NFM_fec!U$72)</f>
        <v>0</v>
      </c>
      <c r="V243" s="274">
        <f>IF(V$72=0,0,V$72/NFM_fec!V$72)</f>
        <v>0</v>
      </c>
      <c r="W243" s="274">
        <f>IF(W$72=0,0,W$72/NFM_fec!W$72)</f>
        <v>0</v>
      </c>
      <c r="DA243" s="111"/>
    </row>
    <row r="244" spans="1:105" ht="12" customHeight="1" x14ac:dyDescent="0.3">
      <c r="A244" s="55" t="s">
        <v>92</v>
      </c>
      <c r="B244" s="275">
        <f>IF(B$73=0,0,B$73/NFM_fec!B$73)</f>
        <v>0</v>
      </c>
      <c r="C244" s="275">
        <f>IF(C$73=0,0,C$73/NFM_fec!C$73)</f>
        <v>0</v>
      </c>
      <c r="D244" s="275">
        <f>IF(D$73=0,0,D$73/NFM_fec!D$73)</f>
        <v>0</v>
      </c>
      <c r="E244" s="275">
        <f>IF(E$73=0,0,E$73/NFM_fec!E$73)</f>
        <v>0</v>
      </c>
      <c r="F244" s="275">
        <f>IF(F$73=0,0,F$73/NFM_fec!F$73)</f>
        <v>0</v>
      </c>
      <c r="G244" s="275">
        <f>IF(G$73=0,0,G$73/NFM_fec!G$73)</f>
        <v>0</v>
      </c>
      <c r="H244" s="275">
        <f>IF(H$73=0,0,H$73/NFM_fec!H$73)</f>
        <v>0</v>
      </c>
      <c r="I244" s="275">
        <f>IF(I$73=0,0,I$73/NFM_fec!I$73)</f>
        <v>0</v>
      </c>
      <c r="J244" s="275">
        <f>IF(J$73=0,0,J$73/NFM_fec!J$73)</f>
        <v>0</v>
      </c>
      <c r="K244" s="275">
        <f>IF(K$73=0,0,K$73/NFM_fec!K$73)</f>
        <v>0</v>
      </c>
      <c r="L244" s="275">
        <f>IF(L$73=0,0,L$73/NFM_fec!L$73)</f>
        <v>0</v>
      </c>
      <c r="M244" s="275">
        <f>IF(M$73=0,0,M$73/NFM_fec!M$73)</f>
        <v>0</v>
      </c>
      <c r="N244" s="275">
        <f>IF(N$73=0,0,N$73/NFM_fec!N$73)</f>
        <v>0</v>
      </c>
      <c r="O244" s="275">
        <f>IF(O$73=0,0,O$73/NFM_fec!O$73)</f>
        <v>0</v>
      </c>
      <c r="P244" s="275">
        <f>IF(P$73=0,0,P$73/NFM_fec!P$73)</f>
        <v>0</v>
      </c>
      <c r="Q244" s="275">
        <f>IF(Q$73=0,0,Q$73/NFM_fec!Q$73)</f>
        <v>0</v>
      </c>
      <c r="R244" s="275">
        <f>IF(R$73=0,0,R$73/NFM_fec!R$73)</f>
        <v>0</v>
      </c>
      <c r="S244" s="275">
        <f>IF(S$73=0,0,S$73/NFM_fec!S$73)</f>
        <v>0</v>
      </c>
      <c r="T244" s="275">
        <f>IF(T$73=0,0,T$73/NFM_fec!T$73)</f>
        <v>0</v>
      </c>
      <c r="U244" s="275">
        <f>IF(U$73=0,0,U$73/NFM_fec!U$73)</f>
        <v>0</v>
      </c>
      <c r="V244" s="275">
        <f>IF(V$73=0,0,V$73/NFM_fec!V$73)</f>
        <v>0</v>
      </c>
      <c r="W244" s="275">
        <f>IF(W$73=0,0,W$73/NFM_fec!W$73)</f>
        <v>0</v>
      </c>
      <c r="DA244" s="76"/>
    </row>
    <row r="245" spans="1:105" ht="12" customHeight="1" x14ac:dyDescent="0.3">
      <c r="A245" s="202" t="s">
        <v>93</v>
      </c>
      <c r="B245" s="276">
        <f>IF(B$74=0,0,B$74/NFM_fec!B$74)</f>
        <v>0</v>
      </c>
      <c r="C245" s="276">
        <f>IF(C$74=0,0,C$74/NFM_fec!C$74)</f>
        <v>0</v>
      </c>
      <c r="D245" s="276">
        <f>IF(D$74=0,0,D$74/NFM_fec!D$74)</f>
        <v>0</v>
      </c>
      <c r="E245" s="276">
        <f>IF(E$74=0,0,E$74/NFM_fec!E$74)</f>
        <v>0</v>
      </c>
      <c r="F245" s="276">
        <f>IF(F$74=0,0,F$74/NFM_fec!F$74)</f>
        <v>0</v>
      </c>
      <c r="G245" s="276">
        <f>IF(G$74=0,0,G$74/NFM_fec!G$74)</f>
        <v>0</v>
      </c>
      <c r="H245" s="276">
        <f>IF(H$74=0,0,H$74/NFM_fec!H$74)</f>
        <v>0</v>
      </c>
      <c r="I245" s="276">
        <f>IF(I$74=0,0,I$74/NFM_fec!I$74)</f>
        <v>0</v>
      </c>
      <c r="J245" s="276">
        <f>IF(J$74=0,0,J$74/NFM_fec!J$74)</f>
        <v>0</v>
      </c>
      <c r="K245" s="276">
        <f>IF(K$74=0,0,K$74/NFM_fec!K$74)</f>
        <v>0</v>
      </c>
      <c r="L245" s="276">
        <f>IF(L$74=0,0,L$74/NFM_fec!L$74)</f>
        <v>0</v>
      </c>
      <c r="M245" s="276">
        <f>IF(M$74=0,0,M$74/NFM_fec!M$74)</f>
        <v>0</v>
      </c>
      <c r="N245" s="276">
        <f>IF(N$74=0,0,N$74/NFM_fec!N$74)</f>
        <v>0</v>
      </c>
      <c r="O245" s="276">
        <f>IF(O$74=0,0,O$74/NFM_fec!O$74)</f>
        <v>0</v>
      </c>
      <c r="P245" s="276">
        <f>IF(P$74=0,0,P$74/NFM_fec!P$74)</f>
        <v>0</v>
      </c>
      <c r="Q245" s="276">
        <f>IF(Q$74=0,0,Q$74/NFM_fec!Q$74)</f>
        <v>0</v>
      </c>
      <c r="R245" s="276">
        <f>IF(R$74=0,0,R$74/NFM_fec!R$74)</f>
        <v>0</v>
      </c>
      <c r="S245" s="276">
        <f>IF(S$74=0,0,S$74/NFM_fec!S$74)</f>
        <v>0</v>
      </c>
      <c r="T245" s="276">
        <f>IF(T$74=0,0,T$74/NFM_fec!T$74)</f>
        <v>0</v>
      </c>
      <c r="U245" s="276">
        <f>IF(U$74=0,0,U$74/NFM_fec!U$74)</f>
        <v>0</v>
      </c>
      <c r="V245" s="276">
        <f>IF(V$74=0,0,V$74/NFM_fec!V$74)</f>
        <v>0</v>
      </c>
      <c r="W245" s="276">
        <f>IF(W$74=0,0,W$74/NFM_fec!W$74)</f>
        <v>0</v>
      </c>
      <c r="DA245" s="77"/>
    </row>
    <row r="246" spans="1:105" ht="12" customHeight="1" x14ac:dyDescent="0.3">
      <c r="A246" s="202" t="s">
        <v>94</v>
      </c>
      <c r="B246" s="276">
        <f>IF(B$75=0,0,B$75/NFM_fec!B$75)</f>
        <v>0</v>
      </c>
      <c r="C246" s="276">
        <f>IF(C$75=0,0,C$75/NFM_fec!C$75)</f>
        <v>0</v>
      </c>
      <c r="D246" s="276">
        <f>IF(D$75=0,0,D$75/NFM_fec!D$75)</f>
        <v>0</v>
      </c>
      <c r="E246" s="276">
        <f>IF(E$75=0,0,E$75/NFM_fec!E$75)</f>
        <v>0</v>
      </c>
      <c r="F246" s="276">
        <f>IF(F$75=0,0,F$75/NFM_fec!F$75)</f>
        <v>0</v>
      </c>
      <c r="G246" s="276">
        <f>IF(G$75=0,0,G$75/NFM_fec!G$75)</f>
        <v>0</v>
      </c>
      <c r="H246" s="276">
        <f>IF(H$75=0,0,H$75/NFM_fec!H$75)</f>
        <v>0</v>
      </c>
      <c r="I246" s="276">
        <f>IF(I$75=0,0,I$75/NFM_fec!I$75)</f>
        <v>0</v>
      </c>
      <c r="J246" s="276">
        <f>IF(J$75=0,0,J$75/NFM_fec!J$75)</f>
        <v>0</v>
      </c>
      <c r="K246" s="276">
        <f>IF(K$75=0,0,K$75/NFM_fec!K$75)</f>
        <v>0</v>
      </c>
      <c r="L246" s="276">
        <f>IF(L$75=0,0,L$75/NFM_fec!L$75)</f>
        <v>0</v>
      </c>
      <c r="M246" s="276">
        <f>IF(M$75=0,0,M$75/NFM_fec!M$75)</f>
        <v>0</v>
      </c>
      <c r="N246" s="276">
        <f>IF(N$75=0,0,N$75/NFM_fec!N$75)</f>
        <v>0</v>
      </c>
      <c r="O246" s="276">
        <f>IF(O$75=0,0,O$75/NFM_fec!O$75)</f>
        <v>0</v>
      </c>
      <c r="P246" s="276">
        <f>IF(P$75=0,0,P$75/NFM_fec!P$75)</f>
        <v>0</v>
      </c>
      <c r="Q246" s="276">
        <f>IF(Q$75=0,0,Q$75/NFM_fec!Q$75)</f>
        <v>0</v>
      </c>
      <c r="R246" s="276">
        <f>IF(R$75=0,0,R$75/NFM_fec!R$75)</f>
        <v>0</v>
      </c>
      <c r="S246" s="276">
        <f>IF(S$75=0,0,S$75/NFM_fec!S$75)</f>
        <v>0</v>
      </c>
      <c r="T246" s="276">
        <f>IF(T$75=0,0,T$75/NFM_fec!T$75)</f>
        <v>0</v>
      </c>
      <c r="U246" s="276">
        <f>IF(U$75=0,0,U$75/NFM_fec!U$75)</f>
        <v>0</v>
      </c>
      <c r="V246" s="276">
        <f>IF(V$75=0,0,V$75/NFM_fec!V$75)</f>
        <v>0</v>
      </c>
      <c r="W246" s="276">
        <f>IF(W$75=0,0,W$75/NFM_fec!W$75)</f>
        <v>0</v>
      </c>
      <c r="DA246" s="77"/>
    </row>
    <row r="247" spans="1:105" ht="12" customHeight="1" x14ac:dyDescent="0.3">
      <c r="A247" s="202" t="s">
        <v>95</v>
      </c>
      <c r="B247" s="276">
        <f>IF(B$76=0,0,B$76/NFM_fec!B$76)</f>
        <v>0</v>
      </c>
      <c r="C247" s="276">
        <f>IF(C$76=0,0,C$76/NFM_fec!C$76)</f>
        <v>0</v>
      </c>
      <c r="D247" s="276">
        <f>IF(D$76=0,0,D$76/NFM_fec!D$76)</f>
        <v>0</v>
      </c>
      <c r="E247" s="276">
        <f>IF(E$76=0,0,E$76/NFM_fec!E$76)</f>
        <v>0</v>
      </c>
      <c r="F247" s="276">
        <f>IF(F$76=0,0,F$76/NFM_fec!F$76)</f>
        <v>0</v>
      </c>
      <c r="G247" s="276">
        <f>IF(G$76=0,0,G$76/NFM_fec!G$76)</f>
        <v>0</v>
      </c>
      <c r="H247" s="276">
        <f>IF(H$76=0,0,H$76/NFM_fec!H$76)</f>
        <v>0</v>
      </c>
      <c r="I247" s="276">
        <f>IF(I$76=0,0,I$76/NFM_fec!I$76)</f>
        <v>0</v>
      </c>
      <c r="J247" s="276">
        <f>IF(J$76=0,0,J$76/NFM_fec!J$76)</f>
        <v>0</v>
      </c>
      <c r="K247" s="276">
        <f>IF(K$76=0,0,K$76/NFM_fec!K$76)</f>
        <v>0</v>
      </c>
      <c r="L247" s="276">
        <f>IF(L$76=0,0,L$76/NFM_fec!L$76)</f>
        <v>0</v>
      </c>
      <c r="M247" s="276">
        <f>IF(M$76=0,0,M$76/NFM_fec!M$76)</f>
        <v>0</v>
      </c>
      <c r="N247" s="276">
        <f>IF(N$76=0,0,N$76/NFM_fec!N$76)</f>
        <v>0</v>
      </c>
      <c r="O247" s="276">
        <f>IF(O$76=0,0,O$76/NFM_fec!O$76)</f>
        <v>0</v>
      </c>
      <c r="P247" s="276">
        <f>IF(P$76=0,0,P$76/NFM_fec!P$76)</f>
        <v>0</v>
      </c>
      <c r="Q247" s="276">
        <f>IF(Q$76=0,0,Q$76/NFM_fec!Q$76)</f>
        <v>0</v>
      </c>
      <c r="R247" s="276">
        <f>IF(R$76=0,0,R$76/NFM_fec!R$76)</f>
        <v>0</v>
      </c>
      <c r="S247" s="276">
        <f>IF(S$76=0,0,S$76/NFM_fec!S$76)</f>
        <v>0</v>
      </c>
      <c r="T247" s="276">
        <f>IF(T$76=0,0,T$76/NFM_fec!T$76)</f>
        <v>0</v>
      </c>
      <c r="U247" s="276">
        <f>IF(U$76=0,0,U$76/NFM_fec!U$76)</f>
        <v>0</v>
      </c>
      <c r="V247" s="276">
        <f>IF(V$76=0,0,V$76/NFM_fec!V$76)</f>
        <v>0</v>
      </c>
      <c r="W247" s="276">
        <f>IF(W$76=0,0,W$76/NFM_fec!W$76)</f>
        <v>0</v>
      </c>
      <c r="DA247" s="77"/>
    </row>
    <row r="248" spans="1:105" ht="12" customHeight="1" x14ac:dyDescent="0.3">
      <c r="A248" s="56" t="s">
        <v>96</v>
      </c>
      <c r="B248" s="277">
        <f>IF(B$77=0,0,B$77/NFM_fec!B$77)</f>
        <v>0</v>
      </c>
      <c r="C248" s="277">
        <f>IF(C$77=0,0,C$77/NFM_fec!C$77)</f>
        <v>0</v>
      </c>
      <c r="D248" s="277">
        <f>IF(D$77=0,0,D$77/NFM_fec!D$77)</f>
        <v>0</v>
      </c>
      <c r="E248" s="277">
        <f>IF(E$77=0,0,E$77/NFM_fec!E$77)</f>
        <v>0</v>
      </c>
      <c r="F248" s="277">
        <f>IF(F$77=0,0,F$77/NFM_fec!F$77)</f>
        <v>0</v>
      </c>
      <c r="G248" s="277">
        <f>IF(G$77=0,0,G$77/NFM_fec!G$77)</f>
        <v>0</v>
      </c>
      <c r="H248" s="277">
        <f>IF(H$77=0,0,H$77/NFM_fec!H$77)</f>
        <v>0</v>
      </c>
      <c r="I248" s="277">
        <f>IF(I$77=0,0,I$77/NFM_fec!I$77)</f>
        <v>0</v>
      </c>
      <c r="J248" s="277">
        <f>IF(J$77=0,0,J$77/NFM_fec!J$77)</f>
        <v>0</v>
      </c>
      <c r="K248" s="277">
        <f>IF(K$77=0,0,K$77/NFM_fec!K$77)</f>
        <v>0</v>
      </c>
      <c r="L248" s="277">
        <f>IF(L$77=0,0,L$77/NFM_fec!L$77)</f>
        <v>0</v>
      </c>
      <c r="M248" s="277">
        <f>IF(M$77=0,0,M$77/NFM_fec!M$77)</f>
        <v>0</v>
      </c>
      <c r="N248" s="277">
        <f>IF(N$77=0,0,N$77/NFM_fec!N$77)</f>
        <v>0</v>
      </c>
      <c r="O248" s="277">
        <f>IF(O$77=0,0,O$77/NFM_fec!O$77)</f>
        <v>0</v>
      </c>
      <c r="P248" s="277">
        <f>IF(P$77=0,0,P$77/NFM_fec!P$77)</f>
        <v>0</v>
      </c>
      <c r="Q248" s="277">
        <f>IF(Q$77=0,0,Q$77/NFM_fec!Q$77)</f>
        <v>0</v>
      </c>
      <c r="R248" s="277">
        <f>IF(R$77=0,0,R$77/NFM_fec!R$77)</f>
        <v>0</v>
      </c>
      <c r="S248" s="277">
        <f>IF(S$77=0,0,S$77/NFM_fec!S$77)</f>
        <v>0</v>
      </c>
      <c r="T248" s="277">
        <f>IF(T$77=0,0,T$77/NFM_fec!T$77)</f>
        <v>0</v>
      </c>
      <c r="U248" s="277">
        <f>IF(U$77=0,0,U$77/NFM_fec!U$77)</f>
        <v>0</v>
      </c>
      <c r="V248" s="277">
        <f>IF(V$77=0,0,V$77/NFM_fec!V$77)</f>
        <v>0</v>
      </c>
      <c r="W248" s="277">
        <f>IF(W$77=0,0,W$77/NFM_fec!W$77)</f>
        <v>0</v>
      </c>
      <c r="DA248" s="78"/>
    </row>
    <row r="249" spans="1:105" ht="12" customHeight="1" x14ac:dyDescent="0.3">
      <c r="A249" s="203" t="s">
        <v>560</v>
      </c>
      <c r="B249" s="278">
        <f>IF(B$83=0,0,B$83/NFM_fec!B$83)</f>
        <v>0</v>
      </c>
      <c r="C249" s="278">
        <f>IF(C$83=0,0,C$83/NFM_fec!C$83)</f>
        <v>0</v>
      </c>
      <c r="D249" s="278">
        <f>IF(D$83=0,0,D$83/NFM_fec!D$83)</f>
        <v>0</v>
      </c>
      <c r="E249" s="278">
        <f>IF(E$83=0,0,E$83/NFM_fec!E$83)</f>
        <v>0</v>
      </c>
      <c r="F249" s="278">
        <f>IF(F$83=0,0,F$83/NFM_fec!F$83)</f>
        <v>0</v>
      </c>
      <c r="G249" s="278">
        <f>IF(G$83=0,0,G$83/NFM_fec!G$83)</f>
        <v>0</v>
      </c>
      <c r="H249" s="278">
        <f>IF(H$83=0,0,H$83/NFM_fec!H$83)</f>
        <v>0</v>
      </c>
      <c r="I249" s="278">
        <f>IF(I$83=0,0,I$83/NFM_fec!I$83)</f>
        <v>0</v>
      </c>
      <c r="J249" s="278">
        <f>IF(J$83=0,0,J$83/NFM_fec!J$83)</f>
        <v>0</v>
      </c>
      <c r="K249" s="278">
        <f>IF(K$83=0,0,K$83/NFM_fec!K$83)</f>
        <v>0</v>
      </c>
      <c r="L249" s="278">
        <f>IF(L$83=0,0,L$83/NFM_fec!L$83)</f>
        <v>0</v>
      </c>
      <c r="M249" s="278">
        <f>IF(M$83=0,0,M$83/NFM_fec!M$83)</f>
        <v>0</v>
      </c>
      <c r="N249" s="278">
        <f>IF(N$83=0,0,N$83/NFM_fec!N$83)</f>
        <v>0</v>
      </c>
      <c r="O249" s="278">
        <f>IF(O$83=0,0,O$83/NFM_fec!O$83)</f>
        <v>0</v>
      </c>
      <c r="P249" s="278">
        <f>IF(P$83=0,0,P$83/NFM_fec!P$83)</f>
        <v>0</v>
      </c>
      <c r="Q249" s="278">
        <f>IF(Q$83=0,0,Q$83/NFM_fec!Q$83)</f>
        <v>0</v>
      </c>
      <c r="R249" s="278">
        <f>IF(R$83=0,0,R$83/NFM_fec!R$83)</f>
        <v>0</v>
      </c>
      <c r="S249" s="278">
        <f>IF(S$83=0,0,S$83/NFM_fec!S$83)</f>
        <v>0</v>
      </c>
      <c r="T249" s="278">
        <f>IF(T$83=0,0,T$83/NFM_fec!T$83)</f>
        <v>0</v>
      </c>
      <c r="U249" s="278">
        <f>IF(U$83=0,0,U$83/NFM_fec!U$83)</f>
        <v>0</v>
      </c>
      <c r="V249" s="278">
        <f>IF(V$83=0,0,V$83/NFM_fec!V$83)</f>
        <v>0</v>
      </c>
      <c r="W249" s="278">
        <f>IF(W$83=0,0,W$83/NFM_fec!W$83)</f>
        <v>0</v>
      </c>
      <c r="DA249" s="79"/>
    </row>
    <row r="250" spans="1:105" ht="12" customHeight="1" x14ac:dyDescent="0.3">
      <c r="A250" s="203" t="s">
        <v>519</v>
      </c>
      <c r="B250" s="278">
        <f>IF(B$90=0,0,B$90/NFM_fec!B$90)</f>
        <v>0</v>
      </c>
      <c r="C250" s="278">
        <f>IF(C$90=0,0,C$90/NFM_fec!C$90)</f>
        <v>0</v>
      </c>
      <c r="D250" s="278">
        <f>IF(D$90=0,0,D$90/NFM_fec!D$90)</f>
        <v>0</v>
      </c>
      <c r="E250" s="278">
        <f>IF(E$90=0,0,E$90/NFM_fec!E$90)</f>
        <v>0</v>
      </c>
      <c r="F250" s="278">
        <f>IF(F$90=0,0,F$90/NFM_fec!F$90)</f>
        <v>0</v>
      </c>
      <c r="G250" s="278">
        <f>IF(G$90=0,0,G$90/NFM_fec!G$90)</f>
        <v>0</v>
      </c>
      <c r="H250" s="278">
        <f>IF(H$90=0,0,H$90/NFM_fec!H$90)</f>
        <v>0</v>
      </c>
      <c r="I250" s="278">
        <f>IF(I$90=0,0,I$90/NFM_fec!I$90)</f>
        <v>0</v>
      </c>
      <c r="J250" s="278">
        <f>IF(J$90=0,0,J$90/NFM_fec!J$90)</f>
        <v>0</v>
      </c>
      <c r="K250" s="278">
        <f>IF(K$90=0,0,K$90/NFM_fec!K$90)</f>
        <v>0</v>
      </c>
      <c r="L250" s="278">
        <f>IF(L$90=0,0,L$90/NFM_fec!L$90)</f>
        <v>0</v>
      </c>
      <c r="M250" s="278">
        <f>IF(M$90=0,0,M$90/NFM_fec!M$90)</f>
        <v>0</v>
      </c>
      <c r="N250" s="278">
        <f>IF(N$90=0,0,N$90/NFM_fec!N$90)</f>
        <v>0</v>
      </c>
      <c r="O250" s="278">
        <f>IF(O$90=0,0,O$90/NFM_fec!O$90)</f>
        <v>0</v>
      </c>
      <c r="P250" s="278">
        <f>IF(P$90=0,0,P$90/NFM_fec!P$90)</f>
        <v>0</v>
      </c>
      <c r="Q250" s="278">
        <f>IF(Q$90=0,0,Q$90/NFM_fec!Q$90)</f>
        <v>0</v>
      </c>
      <c r="R250" s="278">
        <f>IF(R$90=0,0,R$90/NFM_fec!R$90)</f>
        <v>0</v>
      </c>
      <c r="S250" s="278">
        <f>IF(S$90=0,0,S$90/NFM_fec!S$90)</f>
        <v>0</v>
      </c>
      <c r="T250" s="278">
        <f>IF(T$90=0,0,T$90/NFM_fec!T$90)</f>
        <v>0</v>
      </c>
      <c r="U250" s="278">
        <f>IF(U$90=0,0,U$90/NFM_fec!U$90)</f>
        <v>0</v>
      </c>
      <c r="V250" s="278">
        <f>IF(V$90=0,0,V$90/NFM_fec!V$90)</f>
        <v>0</v>
      </c>
      <c r="W250" s="278">
        <f>IF(W$90=0,0,W$90/NFM_fec!W$90)</f>
        <v>0</v>
      </c>
      <c r="DA250" s="79"/>
    </row>
    <row r="251" spans="1:105" ht="12" customHeight="1" x14ac:dyDescent="0.3">
      <c r="A251" s="41" t="s">
        <v>529</v>
      </c>
      <c r="B251" s="279">
        <f>IF(B$97=0,0,B$97/NFM_fec!B$97)</f>
        <v>0</v>
      </c>
      <c r="C251" s="279">
        <f>IF(C$97=0,0,C$97/NFM_fec!C$97)</f>
        <v>0</v>
      </c>
      <c r="D251" s="279">
        <f>IF(D$97=0,0,D$97/NFM_fec!D$97)</f>
        <v>0</v>
      </c>
      <c r="E251" s="279">
        <f>IF(E$97=0,0,E$97/NFM_fec!E$97)</f>
        <v>0</v>
      </c>
      <c r="F251" s="279">
        <f>IF(F$97=0,0,F$97/NFM_fec!F$97)</f>
        <v>0</v>
      </c>
      <c r="G251" s="279">
        <f>IF(G$97=0,0,G$97/NFM_fec!G$97)</f>
        <v>0</v>
      </c>
      <c r="H251" s="279">
        <f>IF(H$97=0,0,H$97/NFM_fec!H$97)</f>
        <v>0</v>
      </c>
      <c r="I251" s="279">
        <f>IF(I$97=0,0,I$97/NFM_fec!I$97)</f>
        <v>0</v>
      </c>
      <c r="J251" s="279">
        <f>IF(J$97=0,0,J$97/NFM_fec!J$97)</f>
        <v>0</v>
      </c>
      <c r="K251" s="279">
        <f>IF(K$97=0,0,K$97/NFM_fec!K$97)</f>
        <v>0</v>
      </c>
      <c r="L251" s="279">
        <f>IF(L$97=0,0,L$97/NFM_fec!L$97)</f>
        <v>0</v>
      </c>
      <c r="M251" s="279">
        <f>IF(M$97=0,0,M$97/NFM_fec!M$97)</f>
        <v>0</v>
      </c>
      <c r="N251" s="279">
        <f>IF(N$97=0,0,N$97/NFM_fec!N$97)</f>
        <v>0</v>
      </c>
      <c r="O251" s="279">
        <f>IF(O$97=0,0,O$97/NFM_fec!O$97)</f>
        <v>0</v>
      </c>
      <c r="P251" s="279">
        <f>IF(P$97=0,0,P$97/NFM_fec!P$97)</f>
        <v>0</v>
      </c>
      <c r="Q251" s="279">
        <f>IF(Q$97=0,0,Q$97/NFM_fec!Q$97)</f>
        <v>0</v>
      </c>
      <c r="R251" s="279">
        <f>IF(R$97=0,0,R$97/NFM_fec!R$97)</f>
        <v>0</v>
      </c>
      <c r="S251" s="279">
        <f>IF(S$97=0,0,S$97/NFM_fec!S$97)</f>
        <v>0</v>
      </c>
      <c r="T251" s="279">
        <f>IF(T$97=0,0,T$97/NFM_fec!T$97)</f>
        <v>0</v>
      </c>
      <c r="U251" s="279">
        <f>IF(U$97=0,0,U$97/NFM_fec!U$97)</f>
        <v>0</v>
      </c>
      <c r="V251" s="279">
        <f>IF(V$97=0,0,V$97/NFM_fec!V$97)</f>
        <v>0</v>
      </c>
      <c r="W251" s="279">
        <f>IF(W$97=0,0,W$97/NFM_fec!W$97)</f>
        <v>0</v>
      </c>
      <c r="DA251" s="82"/>
    </row>
    <row r="252" spans="1:105" ht="12" customHeight="1" x14ac:dyDescent="0.3">
      <c r="A252" s="130"/>
      <c r="B252" s="201"/>
      <c r="C252" s="201"/>
      <c r="D252" s="201"/>
      <c r="E252" s="201"/>
      <c r="F252" s="201"/>
      <c r="G252" s="201"/>
      <c r="H252" s="201"/>
      <c r="I252" s="201"/>
      <c r="J252" s="201"/>
      <c r="K252" s="201"/>
      <c r="L252" s="201"/>
      <c r="M252" s="201"/>
      <c r="N252" s="201"/>
      <c r="O252" s="201"/>
      <c r="P252" s="201"/>
      <c r="Q252" s="201"/>
      <c r="R252" s="201"/>
      <c r="S252" s="201"/>
      <c r="T252" s="201"/>
      <c r="U252" s="201"/>
      <c r="V252" s="201"/>
      <c r="W252" s="201"/>
    </row>
    <row r="253" spans="1:105" ht="12" customHeight="1" x14ac:dyDescent="0.3">
      <c r="A253" s="35" t="s">
        <v>938</v>
      </c>
      <c r="B253" s="274">
        <f>IF(B$115=0,0,(B$115-B$158)/NFM_fec!B$115)</f>
        <v>0</v>
      </c>
      <c r="C253" s="274">
        <f>IF(C$115=0,0,(C$115-C$158)/NFM_fec!C$115)</f>
        <v>0</v>
      </c>
      <c r="D253" s="274">
        <f>IF(D$115=0,0,(D$115-D$158)/NFM_fec!D$115)</f>
        <v>0</v>
      </c>
      <c r="E253" s="274">
        <f>IF(E$115=0,0,(E$115-E$158)/NFM_fec!E$115)</f>
        <v>0</v>
      </c>
      <c r="F253" s="274">
        <f>IF(F$115=0,0,(F$115-F$158)/NFM_fec!F$115)</f>
        <v>0</v>
      </c>
      <c r="G253" s="274">
        <f>IF(G$115=0,0,(G$115-G$158)/NFM_fec!G$115)</f>
        <v>0</v>
      </c>
      <c r="H253" s="274">
        <f>IF(H$115=0,0,(H$115-H$158)/NFM_fec!H$115)</f>
        <v>0</v>
      </c>
      <c r="I253" s="274">
        <f>IF(I$115=0,0,(I$115-I$158)/NFM_fec!I$115)</f>
        <v>0</v>
      </c>
      <c r="J253" s="274">
        <f>IF(J$115=0,0,(J$115-J$158)/NFM_fec!J$115)</f>
        <v>0</v>
      </c>
      <c r="K253" s="274">
        <f>IF(K$115=0,0,(K$115-K$158)/NFM_fec!K$115)</f>
        <v>0</v>
      </c>
      <c r="L253" s="274">
        <f>IF(L$115=0,0,(L$115-L$158)/NFM_fec!L$115)</f>
        <v>0</v>
      </c>
      <c r="M253" s="274">
        <f>IF(M$115=0,0,(M$115-M$158)/NFM_fec!M$115)</f>
        <v>0</v>
      </c>
      <c r="N253" s="274">
        <f>IF(N$115=0,0,(N$115-N$158)/NFM_fec!N$115)</f>
        <v>0</v>
      </c>
      <c r="O253" s="274">
        <f>IF(O$115=0,0,(O$115-O$158)/NFM_fec!O$115)</f>
        <v>0</v>
      </c>
      <c r="P253" s="274">
        <f>IF(P$115=0,0,(P$115-P$158)/NFM_fec!P$115)</f>
        <v>0</v>
      </c>
      <c r="Q253" s="274">
        <f>IF(Q$115=0,0,(Q$115-Q$158)/NFM_fec!Q$115)</f>
        <v>0</v>
      </c>
      <c r="R253" s="274">
        <f>IF(R$115=0,0,(R$115-R$158)/NFM_fec!R$115)</f>
        <v>0</v>
      </c>
      <c r="S253" s="274">
        <f>IF(S$115=0,0,(S$115-S$158)/NFM_fec!S$115)</f>
        <v>0</v>
      </c>
      <c r="T253" s="274">
        <f>IF(T$115=0,0,(T$115-T$158)/NFM_fec!T$115)</f>
        <v>0</v>
      </c>
      <c r="U253" s="274">
        <f>IF(U$115=0,0,(U$115-U$158)/NFM_fec!U$115)</f>
        <v>0</v>
      </c>
      <c r="V253" s="274">
        <f>IF(V$115=0,0,(V$115-V$158)/NFM_fec!V$115)</f>
        <v>0</v>
      </c>
      <c r="W253" s="274">
        <f>IF(W$115=0,0,(W$115-W$158)/NFM_fec!W$115)</f>
        <v>0</v>
      </c>
      <c r="DA253" s="111"/>
    </row>
    <row r="254" spans="1:105" ht="12" customHeight="1" x14ac:dyDescent="0.3">
      <c r="A254" s="55" t="s">
        <v>92</v>
      </c>
      <c r="B254" s="275">
        <f>IF(B$116=0,0,B$116/NFM_fec!B$116)</f>
        <v>0</v>
      </c>
      <c r="C254" s="275">
        <f>IF(C$116=0,0,C$116/NFM_fec!C$116)</f>
        <v>0</v>
      </c>
      <c r="D254" s="275">
        <f>IF(D$116=0,0,D$116/NFM_fec!D$116)</f>
        <v>0</v>
      </c>
      <c r="E254" s="275">
        <f>IF(E$116=0,0,E$116/NFM_fec!E$116)</f>
        <v>0</v>
      </c>
      <c r="F254" s="275">
        <f>IF(F$116=0,0,F$116/NFM_fec!F$116)</f>
        <v>0</v>
      </c>
      <c r="G254" s="275">
        <f>IF(G$116=0,0,G$116/NFM_fec!G$116)</f>
        <v>0</v>
      </c>
      <c r="H254" s="275">
        <f>IF(H$116=0,0,H$116/NFM_fec!H$116)</f>
        <v>0</v>
      </c>
      <c r="I254" s="275">
        <f>IF(I$116=0,0,I$116/NFM_fec!I$116)</f>
        <v>0</v>
      </c>
      <c r="J254" s="275">
        <f>IF(J$116=0,0,J$116/NFM_fec!J$116)</f>
        <v>0</v>
      </c>
      <c r="K254" s="275">
        <f>IF(K$116=0,0,K$116/NFM_fec!K$116)</f>
        <v>0</v>
      </c>
      <c r="L254" s="275">
        <f>IF(L$116=0,0,L$116/NFM_fec!L$116)</f>
        <v>0</v>
      </c>
      <c r="M254" s="275">
        <f>IF(M$116=0,0,M$116/NFM_fec!M$116)</f>
        <v>0</v>
      </c>
      <c r="N254" s="275">
        <f>IF(N$116=0,0,N$116/NFM_fec!N$116)</f>
        <v>0</v>
      </c>
      <c r="O254" s="275">
        <f>IF(O$116=0,0,O$116/NFM_fec!O$116)</f>
        <v>0</v>
      </c>
      <c r="P254" s="275">
        <f>IF(P$116=0,0,P$116/NFM_fec!P$116)</f>
        <v>0</v>
      </c>
      <c r="Q254" s="275">
        <f>IF(Q$116=0,0,Q$116/NFM_fec!Q$116)</f>
        <v>0</v>
      </c>
      <c r="R254" s="275">
        <f>IF(R$116=0,0,R$116/NFM_fec!R$116)</f>
        <v>0</v>
      </c>
      <c r="S254" s="275">
        <f>IF(S$116=0,0,S$116/NFM_fec!S$116)</f>
        <v>0</v>
      </c>
      <c r="T254" s="275">
        <f>IF(T$116=0,0,T$116/NFM_fec!T$116)</f>
        <v>0</v>
      </c>
      <c r="U254" s="275">
        <f>IF(U$116=0,0,U$116/NFM_fec!U$116)</f>
        <v>0</v>
      </c>
      <c r="V254" s="275">
        <f>IF(V$116=0,0,V$116/NFM_fec!V$116)</f>
        <v>0</v>
      </c>
      <c r="W254" s="275">
        <f>IF(W$116=0,0,W$116/NFM_fec!W$116)</f>
        <v>0</v>
      </c>
      <c r="DA254" s="76"/>
    </row>
    <row r="255" spans="1:105" ht="12" customHeight="1" x14ac:dyDescent="0.3">
      <c r="A255" s="202" t="s">
        <v>93</v>
      </c>
      <c r="B255" s="276">
        <f>IF(B$117=0,0,B$117/NFM_fec!B$117)</f>
        <v>0</v>
      </c>
      <c r="C255" s="276">
        <f>IF(C$117=0,0,C$117/NFM_fec!C$117)</f>
        <v>0</v>
      </c>
      <c r="D255" s="276">
        <f>IF(D$117=0,0,D$117/NFM_fec!D$117)</f>
        <v>0</v>
      </c>
      <c r="E255" s="276">
        <f>IF(E$117=0,0,E$117/NFM_fec!E$117)</f>
        <v>0</v>
      </c>
      <c r="F255" s="276">
        <f>IF(F$117=0,0,F$117/NFM_fec!F$117)</f>
        <v>0</v>
      </c>
      <c r="G255" s="276">
        <f>IF(G$117=0,0,G$117/NFM_fec!G$117)</f>
        <v>0</v>
      </c>
      <c r="H255" s="276">
        <f>IF(H$117=0,0,H$117/NFM_fec!H$117)</f>
        <v>0</v>
      </c>
      <c r="I255" s="276">
        <f>IF(I$117=0,0,I$117/NFM_fec!I$117)</f>
        <v>0</v>
      </c>
      <c r="J255" s="276">
        <f>IF(J$117=0,0,J$117/NFM_fec!J$117)</f>
        <v>0</v>
      </c>
      <c r="K255" s="276">
        <f>IF(K$117=0,0,K$117/NFM_fec!K$117)</f>
        <v>0</v>
      </c>
      <c r="L255" s="276">
        <f>IF(L$117=0,0,L$117/NFM_fec!L$117)</f>
        <v>0</v>
      </c>
      <c r="M255" s="276">
        <f>IF(M$117=0,0,M$117/NFM_fec!M$117)</f>
        <v>0</v>
      </c>
      <c r="N255" s="276">
        <f>IF(N$117=0,0,N$117/NFM_fec!N$117)</f>
        <v>0</v>
      </c>
      <c r="O255" s="276">
        <f>IF(O$117=0,0,O$117/NFM_fec!O$117)</f>
        <v>0</v>
      </c>
      <c r="P255" s="276">
        <f>IF(P$117=0,0,P$117/NFM_fec!P$117)</f>
        <v>0</v>
      </c>
      <c r="Q255" s="276">
        <f>IF(Q$117=0,0,Q$117/NFM_fec!Q$117)</f>
        <v>0</v>
      </c>
      <c r="R255" s="276">
        <f>IF(R$117=0,0,R$117/NFM_fec!R$117)</f>
        <v>0</v>
      </c>
      <c r="S255" s="276">
        <f>IF(S$117=0,0,S$117/NFM_fec!S$117)</f>
        <v>0</v>
      </c>
      <c r="T255" s="276">
        <f>IF(T$117=0,0,T$117/NFM_fec!T$117)</f>
        <v>0</v>
      </c>
      <c r="U255" s="276">
        <f>IF(U$117=0,0,U$117/NFM_fec!U$117)</f>
        <v>0</v>
      </c>
      <c r="V255" s="276">
        <f>IF(V$117=0,0,V$117/NFM_fec!V$117)</f>
        <v>0</v>
      </c>
      <c r="W255" s="276">
        <f>IF(W$117=0,0,W$117/NFM_fec!W$117)</f>
        <v>0</v>
      </c>
      <c r="DA255" s="77"/>
    </row>
    <row r="256" spans="1:105" ht="12" customHeight="1" x14ac:dyDescent="0.3">
      <c r="A256" s="202" t="s">
        <v>94</v>
      </c>
      <c r="B256" s="276">
        <f>IF(B$118=0,0,B$118/NFM_fec!B$118)</f>
        <v>0</v>
      </c>
      <c r="C256" s="276">
        <f>IF(C$118=0,0,C$118/NFM_fec!C$118)</f>
        <v>0</v>
      </c>
      <c r="D256" s="276">
        <f>IF(D$118=0,0,D$118/NFM_fec!D$118)</f>
        <v>0</v>
      </c>
      <c r="E256" s="276">
        <f>IF(E$118=0,0,E$118/NFM_fec!E$118)</f>
        <v>0</v>
      </c>
      <c r="F256" s="276">
        <f>IF(F$118=0,0,F$118/NFM_fec!F$118)</f>
        <v>0</v>
      </c>
      <c r="G256" s="276">
        <f>IF(G$118=0,0,G$118/NFM_fec!G$118)</f>
        <v>0</v>
      </c>
      <c r="H256" s="276">
        <f>IF(H$118=0,0,H$118/NFM_fec!H$118)</f>
        <v>0</v>
      </c>
      <c r="I256" s="276">
        <f>IF(I$118=0,0,I$118/NFM_fec!I$118)</f>
        <v>0</v>
      </c>
      <c r="J256" s="276">
        <f>IF(J$118=0,0,J$118/NFM_fec!J$118)</f>
        <v>0</v>
      </c>
      <c r="K256" s="276">
        <f>IF(K$118=0,0,K$118/NFM_fec!K$118)</f>
        <v>0</v>
      </c>
      <c r="L256" s="276">
        <f>IF(L$118=0,0,L$118/NFM_fec!L$118)</f>
        <v>0</v>
      </c>
      <c r="M256" s="276">
        <f>IF(M$118=0,0,M$118/NFM_fec!M$118)</f>
        <v>0</v>
      </c>
      <c r="N256" s="276">
        <f>IF(N$118=0,0,N$118/NFM_fec!N$118)</f>
        <v>0</v>
      </c>
      <c r="O256" s="276">
        <f>IF(O$118=0,0,O$118/NFM_fec!O$118)</f>
        <v>0</v>
      </c>
      <c r="P256" s="276">
        <f>IF(P$118=0,0,P$118/NFM_fec!P$118)</f>
        <v>0</v>
      </c>
      <c r="Q256" s="276">
        <f>IF(Q$118=0,0,Q$118/NFM_fec!Q$118)</f>
        <v>0</v>
      </c>
      <c r="R256" s="276">
        <f>IF(R$118=0,0,R$118/NFM_fec!R$118)</f>
        <v>0</v>
      </c>
      <c r="S256" s="276">
        <f>IF(S$118=0,0,S$118/NFM_fec!S$118)</f>
        <v>0</v>
      </c>
      <c r="T256" s="276">
        <f>IF(T$118=0,0,T$118/NFM_fec!T$118)</f>
        <v>0</v>
      </c>
      <c r="U256" s="276">
        <f>IF(U$118=0,0,U$118/NFM_fec!U$118)</f>
        <v>0</v>
      </c>
      <c r="V256" s="276">
        <f>IF(V$118=0,0,V$118/NFM_fec!V$118)</f>
        <v>0</v>
      </c>
      <c r="W256" s="276">
        <f>IF(W$118=0,0,W$118/NFM_fec!W$118)</f>
        <v>0</v>
      </c>
      <c r="DA256" s="77"/>
    </row>
    <row r="257" spans="1:105" ht="12" customHeight="1" x14ac:dyDescent="0.3">
      <c r="A257" s="202" t="s">
        <v>95</v>
      </c>
      <c r="B257" s="276">
        <f>IF(B$119=0,0,B$119/NFM_fec!B$119)</f>
        <v>0</v>
      </c>
      <c r="C257" s="276">
        <f>IF(C$119=0,0,C$119/NFM_fec!C$119)</f>
        <v>0</v>
      </c>
      <c r="D257" s="276">
        <f>IF(D$119=0,0,D$119/NFM_fec!D$119)</f>
        <v>0</v>
      </c>
      <c r="E257" s="276">
        <f>IF(E$119=0,0,E$119/NFM_fec!E$119)</f>
        <v>0</v>
      </c>
      <c r="F257" s="276">
        <f>IF(F$119=0,0,F$119/NFM_fec!F$119)</f>
        <v>0</v>
      </c>
      <c r="G257" s="276">
        <f>IF(G$119=0,0,G$119/NFM_fec!G$119)</f>
        <v>0</v>
      </c>
      <c r="H257" s="276">
        <f>IF(H$119=0,0,H$119/NFM_fec!H$119)</f>
        <v>0</v>
      </c>
      <c r="I257" s="276">
        <f>IF(I$119=0,0,I$119/NFM_fec!I$119)</f>
        <v>0</v>
      </c>
      <c r="J257" s="276">
        <f>IF(J$119=0,0,J$119/NFM_fec!J$119)</f>
        <v>0</v>
      </c>
      <c r="K257" s="276">
        <f>IF(K$119=0,0,K$119/NFM_fec!K$119)</f>
        <v>0</v>
      </c>
      <c r="L257" s="276">
        <f>IF(L$119=0,0,L$119/NFM_fec!L$119)</f>
        <v>0</v>
      </c>
      <c r="M257" s="276">
        <f>IF(M$119=0,0,M$119/NFM_fec!M$119)</f>
        <v>0</v>
      </c>
      <c r="N257" s="276">
        <f>IF(N$119=0,0,N$119/NFM_fec!N$119)</f>
        <v>0</v>
      </c>
      <c r="O257" s="276">
        <f>IF(O$119=0,0,O$119/NFM_fec!O$119)</f>
        <v>0</v>
      </c>
      <c r="P257" s="276">
        <f>IF(P$119=0,0,P$119/NFM_fec!P$119)</f>
        <v>0</v>
      </c>
      <c r="Q257" s="276">
        <f>IF(Q$119=0,0,Q$119/NFM_fec!Q$119)</f>
        <v>0</v>
      </c>
      <c r="R257" s="276">
        <f>IF(R$119=0,0,R$119/NFM_fec!R$119)</f>
        <v>0</v>
      </c>
      <c r="S257" s="276">
        <f>IF(S$119=0,0,S$119/NFM_fec!S$119)</f>
        <v>0</v>
      </c>
      <c r="T257" s="276">
        <f>IF(T$119=0,0,T$119/NFM_fec!T$119)</f>
        <v>0</v>
      </c>
      <c r="U257" s="276">
        <f>IF(U$119=0,0,U$119/NFM_fec!U$119)</f>
        <v>0</v>
      </c>
      <c r="V257" s="276">
        <f>IF(V$119=0,0,V$119/NFM_fec!V$119)</f>
        <v>0</v>
      </c>
      <c r="W257" s="276">
        <f>IF(W$119=0,0,W$119/NFM_fec!W$119)</f>
        <v>0</v>
      </c>
      <c r="DA257" s="77"/>
    </row>
    <row r="258" spans="1:105" ht="12" customHeight="1" x14ac:dyDescent="0.3">
      <c r="A258" s="56" t="s">
        <v>96</v>
      </c>
      <c r="B258" s="277">
        <f>IF(B$120=0,0,B$120/NFM_fec!B$120)</f>
        <v>0</v>
      </c>
      <c r="C258" s="277">
        <f>IF(C$120=0,0,C$120/NFM_fec!C$120)</f>
        <v>0</v>
      </c>
      <c r="D258" s="277">
        <f>IF(D$120=0,0,D$120/NFM_fec!D$120)</f>
        <v>0</v>
      </c>
      <c r="E258" s="277">
        <f>IF(E$120=0,0,E$120/NFM_fec!E$120)</f>
        <v>0</v>
      </c>
      <c r="F258" s="277">
        <f>IF(F$120=0,0,F$120/NFM_fec!F$120)</f>
        <v>0</v>
      </c>
      <c r="G258" s="277">
        <f>IF(G$120=0,0,G$120/NFM_fec!G$120)</f>
        <v>0</v>
      </c>
      <c r="H258" s="277">
        <f>IF(H$120=0,0,H$120/NFM_fec!H$120)</f>
        <v>0</v>
      </c>
      <c r="I258" s="277">
        <f>IF(I$120=0,0,I$120/NFM_fec!I$120)</f>
        <v>0</v>
      </c>
      <c r="J258" s="277">
        <f>IF(J$120=0,0,J$120/NFM_fec!J$120)</f>
        <v>0</v>
      </c>
      <c r="K258" s="277">
        <f>IF(K$120=0,0,K$120/NFM_fec!K$120)</f>
        <v>0</v>
      </c>
      <c r="L258" s="277">
        <f>IF(L$120=0,0,L$120/NFM_fec!L$120)</f>
        <v>0</v>
      </c>
      <c r="M258" s="277">
        <f>IF(M$120=0,0,M$120/NFM_fec!M$120)</f>
        <v>0</v>
      </c>
      <c r="N258" s="277">
        <f>IF(N$120=0,0,N$120/NFM_fec!N$120)</f>
        <v>0</v>
      </c>
      <c r="O258" s="277">
        <f>IF(O$120=0,0,O$120/NFM_fec!O$120)</f>
        <v>0</v>
      </c>
      <c r="P258" s="277">
        <f>IF(P$120=0,0,P$120/NFM_fec!P$120)</f>
        <v>0</v>
      </c>
      <c r="Q258" s="277">
        <f>IF(Q$120=0,0,Q$120/NFM_fec!Q$120)</f>
        <v>0</v>
      </c>
      <c r="R258" s="277">
        <f>IF(R$120=0,0,R$120/NFM_fec!R$120)</f>
        <v>0</v>
      </c>
      <c r="S258" s="277">
        <f>IF(S$120=0,0,S$120/NFM_fec!S$120)</f>
        <v>0</v>
      </c>
      <c r="T258" s="277">
        <f>IF(T$120=0,0,T$120/NFM_fec!T$120)</f>
        <v>0</v>
      </c>
      <c r="U258" s="277">
        <f>IF(U$120=0,0,U$120/NFM_fec!U$120)</f>
        <v>0</v>
      </c>
      <c r="V258" s="277">
        <f>IF(V$120=0,0,V$120/NFM_fec!V$120)</f>
        <v>0</v>
      </c>
      <c r="W258" s="277">
        <f>IF(W$120=0,0,W$120/NFM_fec!W$120)</f>
        <v>0</v>
      </c>
      <c r="DA258" s="78"/>
    </row>
    <row r="259" spans="1:105" ht="12" customHeight="1" x14ac:dyDescent="0.3">
      <c r="A259" s="203" t="s">
        <v>604</v>
      </c>
      <c r="B259" s="278">
        <f>IF(B$126=0,0,B$126/NFM_fec!B$126)</f>
        <v>0</v>
      </c>
      <c r="C259" s="278">
        <f>IF(C$126=0,0,C$126/NFM_fec!C$126)</f>
        <v>0</v>
      </c>
      <c r="D259" s="278">
        <f>IF(D$126=0,0,D$126/NFM_fec!D$126)</f>
        <v>0</v>
      </c>
      <c r="E259" s="278">
        <f>IF(E$126=0,0,E$126/NFM_fec!E$126)</f>
        <v>0</v>
      </c>
      <c r="F259" s="278">
        <f>IF(F$126=0,0,F$126/NFM_fec!F$126)</f>
        <v>0</v>
      </c>
      <c r="G259" s="278">
        <f>IF(G$126=0,0,G$126/NFM_fec!G$126)</f>
        <v>0</v>
      </c>
      <c r="H259" s="278">
        <f>IF(H$126=0,0,H$126/NFM_fec!H$126)</f>
        <v>0</v>
      </c>
      <c r="I259" s="278">
        <f>IF(I$126=0,0,I$126/NFM_fec!I$126)</f>
        <v>0</v>
      </c>
      <c r="J259" s="278">
        <f>IF(J$126=0,0,J$126/NFM_fec!J$126)</f>
        <v>0</v>
      </c>
      <c r="K259" s="278">
        <f>IF(K$126=0,0,K$126/NFM_fec!K$126)</f>
        <v>0</v>
      </c>
      <c r="L259" s="278">
        <f>IF(L$126=0,0,L$126/NFM_fec!L$126)</f>
        <v>0</v>
      </c>
      <c r="M259" s="278">
        <f>IF(M$126=0,0,M$126/NFM_fec!M$126)</f>
        <v>0</v>
      </c>
      <c r="N259" s="278">
        <f>IF(N$126=0,0,N$126/NFM_fec!N$126)</f>
        <v>0</v>
      </c>
      <c r="O259" s="278">
        <f>IF(O$126=0,0,O$126/NFM_fec!O$126)</f>
        <v>0</v>
      </c>
      <c r="P259" s="278">
        <f>IF(P$126=0,0,P$126/NFM_fec!P$126)</f>
        <v>0</v>
      </c>
      <c r="Q259" s="278">
        <f>IF(Q$126=0,0,Q$126/NFM_fec!Q$126)</f>
        <v>0</v>
      </c>
      <c r="R259" s="278">
        <f>IF(R$126=0,0,R$126/NFM_fec!R$126)</f>
        <v>0</v>
      </c>
      <c r="S259" s="278">
        <f>IF(S$126=0,0,S$126/NFM_fec!S$126)</f>
        <v>0</v>
      </c>
      <c r="T259" s="278">
        <f>IF(T$126=0,0,T$126/NFM_fec!T$126)</f>
        <v>0</v>
      </c>
      <c r="U259" s="278">
        <f>IF(U$126=0,0,U$126/NFM_fec!U$126)</f>
        <v>0</v>
      </c>
      <c r="V259" s="278">
        <f>IF(V$126=0,0,V$126/NFM_fec!V$126)</f>
        <v>0</v>
      </c>
      <c r="W259" s="278">
        <f>IF(W$126=0,0,W$126/NFM_fec!W$126)</f>
        <v>0</v>
      </c>
      <c r="DA259" s="79"/>
    </row>
    <row r="260" spans="1:105" ht="12" customHeight="1" x14ac:dyDescent="0.3">
      <c r="A260" s="203" t="s">
        <v>615</v>
      </c>
      <c r="B260" s="278">
        <f>IF(B$134=0,0,B$134/NFM_fec!B$134)</f>
        <v>0</v>
      </c>
      <c r="C260" s="278">
        <f>IF(C$134=0,0,C$134/NFM_fec!C$134)</f>
        <v>0</v>
      </c>
      <c r="D260" s="278">
        <f>IF(D$134=0,0,D$134/NFM_fec!D$134)</f>
        <v>0</v>
      </c>
      <c r="E260" s="278">
        <f>IF(E$134=0,0,E$134/NFM_fec!E$134)</f>
        <v>0</v>
      </c>
      <c r="F260" s="278">
        <f>IF(F$134=0,0,F$134/NFM_fec!F$134)</f>
        <v>0</v>
      </c>
      <c r="G260" s="278">
        <f>IF(G$134=0,0,G$134/NFM_fec!G$134)</f>
        <v>0</v>
      </c>
      <c r="H260" s="278">
        <f>IF(H$134=0,0,H$134/NFM_fec!H$134)</f>
        <v>0</v>
      </c>
      <c r="I260" s="278">
        <f>IF(I$134=0,0,I$134/NFM_fec!I$134)</f>
        <v>0</v>
      </c>
      <c r="J260" s="278">
        <f>IF(J$134=0,0,J$134/NFM_fec!J$134)</f>
        <v>0</v>
      </c>
      <c r="K260" s="278">
        <f>IF(K$134=0,0,K$134/NFM_fec!K$134)</f>
        <v>0</v>
      </c>
      <c r="L260" s="278">
        <f>IF(L$134=0,0,L$134/NFM_fec!L$134)</f>
        <v>0</v>
      </c>
      <c r="M260" s="278">
        <f>IF(M$134=0,0,M$134/NFM_fec!M$134)</f>
        <v>0</v>
      </c>
      <c r="N260" s="278">
        <f>IF(N$134=0,0,N$134/NFM_fec!N$134)</f>
        <v>0</v>
      </c>
      <c r="O260" s="278">
        <f>IF(O$134=0,0,O$134/NFM_fec!O$134)</f>
        <v>0</v>
      </c>
      <c r="P260" s="278">
        <f>IF(P$134=0,0,P$134/NFM_fec!P$134)</f>
        <v>0</v>
      </c>
      <c r="Q260" s="278">
        <f>IF(Q$134=0,0,Q$134/NFM_fec!Q$134)</f>
        <v>0</v>
      </c>
      <c r="R260" s="278">
        <f>IF(R$134=0,0,R$134/NFM_fec!R$134)</f>
        <v>0</v>
      </c>
      <c r="S260" s="278">
        <f>IF(S$134=0,0,S$134/NFM_fec!S$134)</f>
        <v>0</v>
      </c>
      <c r="T260" s="278">
        <f>IF(T$134=0,0,T$134/NFM_fec!T$134)</f>
        <v>0</v>
      </c>
      <c r="U260" s="278">
        <f>IF(U$134=0,0,U$134/NFM_fec!U$134)</f>
        <v>0</v>
      </c>
      <c r="V260" s="278">
        <f>IF(V$134=0,0,V$134/NFM_fec!V$134)</f>
        <v>0</v>
      </c>
      <c r="W260" s="278">
        <f>IF(W$134=0,0,W$134/NFM_fec!W$134)</f>
        <v>0</v>
      </c>
      <c r="DA260" s="79"/>
    </row>
    <row r="261" spans="1:105" ht="12" customHeight="1" x14ac:dyDescent="0.3">
      <c r="A261" s="41" t="s">
        <v>625</v>
      </c>
      <c r="B261" s="279">
        <f>IF(B$141=0,0,B$141/NFM_fec!B$141)</f>
        <v>0</v>
      </c>
      <c r="C261" s="279">
        <f>IF(C$141=0,0,C$141/NFM_fec!C$141)</f>
        <v>0</v>
      </c>
      <c r="D261" s="279">
        <f>IF(D$141=0,0,D$141/NFM_fec!D$141)</f>
        <v>0</v>
      </c>
      <c r="E261" s="279">
        <f>IF(E$141=0,0,E$141/NFM_fec!E$141)</f>
        <v>0</v>
      </c>
      <c r="F261" s="279">
        <f>IF(F$141=0,0,F$141/NFM_fec!F$141)</f>
        <v>0</v>
      </c>
      <c r="G261" s="279">
        <f>IF(G$141=0,0,G$141/NFM_fec!G$141)</f>
        <v>0</v>
      </c>
      <c r="H261" s="279">
        <f>IF(H$141=0,0,H$141/NFM_fec!H$141)</f>
        <v>0</v>
      </c>
      <c r="I261" s="279">
        <f>IF(I$141=0,0,I$141/NFM_fec!I$141)</f>
        <v>0</v>
      </c>
      <c r="J261" s="279">
        <f>IF(J$141=0,0,J$141/NFM_fec!J$141)</f>
        <v>0</v>
      </c>
      <c r="K261" s="279">
        <f>IF(K$141=0,0,K$141/NFM_fec!K$141)</f>
        <v>0</v>
      </c>
      <c r="L261" s="279">
        <f>IF(L$141=0,0,L$141/NFM_fec!L$141)</f>
        <v>0</v>
      </c>
      <c r="M261" s="279">
        <f>IF(M$141=0,0,M$141/NFM_fec!M$141)</f>
        <v>0</v>
      </c>
      <c r="N261" s="279">
        <f>IF(N$141=0,0,N$141/NFM_fec!N$141)</f>
        <v>0</v>
      </c>
      <c r="O261" s="279">
        <f>IF(O$141=0,0,O$141/NFM_fec!O$141)</f>
        <v>0</v>
      </c>
      <c r="P261" s="279">
        <f>IF(P$141=0,0,P$141/NFM_fec!P$141)</f>
        <v>0</v>
      </c>
      <c r="Q261" s="279">
        <f>IF(Q$141=0,0,Q$141/NFM_fec!Q$141)</f>
        <v>0</v>
      </c>
      <c r="R261" s="279">
        <f>IF(R$141=0,0,R$141/NFM_fec!R$141)</f>
        <v>0</v>
      </c>
      <c r="S261" s="279">
        <f>IF(S$141=0,0,S$141/NFM_fec!S$141)</f>
        <v>0</v>
      </c>
      <c r="T261" s="279">
        <f>IF(T$141=0,0,T$141/NFM_fec!T$141)</f>
        <v>0</v>
      </c>
      <c r="U261" s="279">
        <f>IF(U$141=0,0,U$141/NFM_fec!U$141)</f>
        <v>0</v>
      </c>
      <c r="V261" s="279">
        <f>IF(V$141=0,0,V$141/NFM_fec!V$141)</f>
        <v>0</v>
      </c>
      <c r="W261" s="279">
        <f>IF(W$141=0,0,W$141/NFM_fec!W$141)</f>
        <v>0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3">
    <tabColor theme="4" tint="0.39997558519241921"/>
    <pageSetUpPr fitToPage="1"/>
  </sheetPr>
  <dimension ref="A1:DA10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Chemical industry"</f>
        <v>DK: Chemical industry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3">
      <c r="A3" s="30" t="s">
        <v>55</v>
      </c>
      <c r="B3" s="205">
        <f t="shared" ref="B3:W3" si="0">SUM(B4,B7)</f>
        <v>4809.209991050363</v>
      </c>
      <c r="C3" s="205">
        <f t="shared" si="0"/>
        <v>5172.0716071924753</v>
      </c>
      <c r="D3" s="205">
        <f t="shared" si="0"/>
        <v>4619.1655700905649</v>
      </c>
      <c r="E3" s="205">
        <f t="shared" si="0"/>
        <v>5130.3961401726756</v>
      </c>
      <c r="F3" s="205">
        <f t="shared" si="0"/>
        <v>5002.4193248222728</v>
      </c>
      <c r="G3" s="205">
        <f t="shared" si="0"/>
        <v>5148.2848327182528</v>
      </c>
      <c r="H3" s="205">
        <f t="shared" si="0"/>
        <v>4901.651402268305</v>
      </c>
      <c r="I3" s="205">
        <f t="shared" si="0"/>
        <v>4560.1144267703276</v>
      </c>
      <c r="J3" s="205">
        <f t="shared" si="0"/>
        <v>4916.6648294715487</v>
      </c>
      <c r="K3" s="205">
        <f t="shared" si="0"/>
        <v>5407.0919501220678</v>
      </c>
      <c r="L3" s="205">
        <f t="shared" si="0"/>
        <v>6583.7739327604659</v>
      </c>
      <c r="M3" s="205">
        <f t="shared" si="0"/>
        <v>6859.187486146734</v>
      </c>
      <c r="N3" s="205">
        <f t="shared" si="0"/>
        <v>8169.7173093948813</v>
      </c>
      <c r="O3" s="205">
        <f t="shared" si="0"/>
        <v>8587.0651841273084</v>
      </c>
      <c r="P3" s="205">
        <f t="shared" si="0"/>
        <v>9084.893706884417</v>
      </c>
      <c r="Q3" s="205">
        <f t="shared" si="0"/>
        <v>10491.7</v>
      </c>
      <c r="R3" s="205">
        <f t="shared" si="0"/>
        <v>11430.277100641761</v>
      </c>
      <c r="S3" s="205">
        <f t="shared" si="0"/>
        <v>12315.20757236558</v>
      </c>
      <c r="T3" s="205">
        <f t="shared" si="0"/>
        <v>13700.673630772235</v>
      </c>
      <c r="U3" s="205">
        <f t="shared" si="0"/>
        <v>13795.371897637717</v>
      </c>
      <c r="V3" s="205">
        <f t="shared" si="0"/>
        <v>14008.477820415867</v>
      </c>
      <c r="W3" s="205">
        <f t="shared" si="0"/>
        <v>15590.816159021757</v>
      </c>
      <c r="DA3" s="112"/>
    </row>
    <row r="4" spans="1:105" ht="12" customHeight="1" x14ac:dyDescent="0.3">
      <c r="A4" s="50" t="s">
        <v>939</v>
      </c>
      <c r="B4" s="243">
        <f t="shared" ref="B4:W4" si="1">SUM(B5:B6)</f>
        <v>1679.0063189867931</v>
      </c>
      <c r="C4" s="243">
        <f t="shared" si="1"/>
        <v>1666.468198838302</v>
      </c>
      <c r="D4" s="243">
        <f t="shared" si="1"/>
        <v>1511.2108780349361</v>
      </c>
      <c r="E4" s="243">
        <f t="shared" si="1"/>
        <v>1554.21533773489</v>
      </c>
      <c r="F4" s="243">
        <f t="shared" si="1"/>
        <v>1507.673602064491</v>
      </c>
      <c r="G4" s="243">
        <f t="shared" si="1"/>
        <v>1539.1130739911671</v>
      </c>
      <c r="H4" s="243">
        <f t="shared" si="1"/>
        <v>1482.465714421297</v>
      </c>
      <c r="I4" s="243">
        <f t="shared" si="1"/>
        <v>1394.1148650986811</v>
      </c>
      <c r="J4" s="243">
        <f t="shared" si="1"/>
        <v>1518.22130117507</v>
      </c>
      <c r="K4" s="243">
        <f t="shared" si="1"/>
        <v>1624.7550441741571</v>
      </c>
      <c r="L4" s="243">
        <f t="shared" si="1"/>
        <v>1712.986999226523</v>
      </c>
      <c r="M4" s="243">
        <f t="shared" si="1"/>
        <v>1655.32018196595</v>
      </c>
      <c r="N4" s="243">
        <f t="shared" si="1"/>
        <v>1997.776359406206</v>
      </c>
      <c r="O4" s="243">
        <f t="shared" si="1"/>
        <v>1921.248597368153</v>
      </c>
      <c r="P4" s="243">
        <f t="shared" si="1"/>
        <v>2116.2084431125681</v>
      </c>
      <c r="Q4" s="243">
        <f t="shared" si="1"/>
        <v>2416.1999999999998</v>
      </c>
      <c r="R4" s="243">
        <f t="shared" si="1"/>
        <v>2534.6997661807868</v>
      </c>
      <c r="S4" s="243">
        <f t="shared" si="1"/>
        <v>2627.7443933859631</v>
      </c>
      <c r="T4" s="243">
        <f t="shared" si="1"/>
        <v>2630.0888411598162</v>
      </c>
      <c r="U4" s="243">
        <f t="shared" si="1"/>
        <v>2744.7405735451571</v>
      </c>
      <c r="V4" s="243">
        <f t="shared" si="1"/>
        <v>2701.1381567276362</v>
      </c>
      <c r="W4" s="243">
        <f t="shared" si="1"/>
        <v>2877.5320176593568</v>
      </c>
      <c r="DA4" s="83"/>
    </row>
    <row r="5" spans="1:105" ht="12" customHeight="1" x14ac:dyDescent="0.3">
      <c r="A5" s="99" t="s">
        <v>57</v>
      </c>
      <c r="B5" s="284">
        <v>0</v>
      </c>
      <c r="C5" s="284">
        <v>0</v>
      </c>
      <c r="D5" s="284">
        <v>0</v>
      </c>
      <c r="E5" s="284">
        <v>0</v>
      </c>
      <c r="F5" s="284">
        <v>0</v>
      </c>
      <c r="G5" s="284">
        <v>0</v>
      </c>
      <c r="H5" s="284">
        <v>0</v>
      </c>
      <c r="I5" s="284">
        <v>0</v>
      </c>
      <c r="J5" s="284">
        <v>0</v>
      </c>
      <c r="K5" s="284">
        <v>0</v>
      </c>
      <c r="L5" s="284">
        <v>0</v>
      </c>
      <c r="M5" s="284">
        <v>0</v>
      </c>
      <c r="N5" s="284">
        <v>0</v>
      </c>
      <c r="O5" s="284">
        <v>0</v>
      </c>
      <c r="P5" s="284">
        <v>0</v>
      </c>
      <c r="Q5" s="284">
        <v>0</v>
      </c>
      <c r="R5" s="284">
        <v>0</v>
      </c>
      <c r="S5" s="284">
        <v>0</v>
      </c>
      <c r="T5" s="284">
        <v>0</v>
      </c>
      <c r="U5" s="284">
        <v>0</v>
      </c>
      <c r="V5" s="284">
        <v>0</v>
      </c>
      <c r="W5" s="284">
        <v>0</v>
      </c>
      <c r="DA5" s="94" t="s">
        <v>940</v>
      </c>
    </row>
    <row r="6" spans="1:105" ht="12" customHeight="1" x14ac:dyDescent="0.3">
      <c r="A6" s="99" t="s">
        <v>47</v>
      </c>
      <c r="B6" s="284">
        <v>1679.0063189867931</v>
      </c>
      <c r="C6" s="284">
        <v>1666.468198838302</v>
      </c>
      <c r="D6" s="284">
        <v>1511.2108780349361</v>
      </c>
      <c r="E6" s="284">
        <v>1554.21533773489</v>
      </c>
      <c r="F6" s="284">
        <v>1507.673602064491</v>
      </c>
      <c r="G6" s="284">
        <v>1539.1130739911671</v>
      </c>
      <c r="H6" s="284">
        <v>1482.465714421297</v>
      </c>
      <c r="I6" s="284">
        <v>1394.1148650986811</v>
      </c>
      <c r="J6" s="284">
        <v>1518.22130117507</v>
      </c>
      <c r="K6" s="284">
        <v>1624.7550441741571</v>
      </c>
      <c r="L6" s="284">
        <v>1712.986999226523</v>
      </c>
      <c r="M6" s="284">
        <v>1655.32018196595</v>
      </c>
      <c r="N6" s="284">
        <v>1997.776359406206</v>
      </c>
      <c r="O6" s="284">
        <v>1921.248597368153</v>
      </c>
      <c r="P6" s="284">
        <v>2116.2084431125681</v>
      </c>
      <c r="Q6" s="284">
        <v>2416.1999999999998</v>
      </c>
      <c r="R6" s="284">
        <v>2534.6997661807868</v>
      </c>
      <c r="S6" s="284">
        <v>2627.7443933859631</v>
      </c>
      <c r="T6" s="284">
        <v>2630.0888411598162</v>
      </c>
      <c r="U6" s="284">
        <v>2744.7405735451571</v>
      </c>
      <c r="V6" s="284">
        <v>2701.1381567276362</v>
      </c>
      <c r="W6" s="284">
        <v>2877.5320176593568</v>
      </c>
      <c r="DA6" s="94" t="s">
        <v>941</v>
      </c>
    </row>
    <row r="7" spans="1:105" ht="12" customHeight="1" x14ac:dyDescent="0.3">
      <c r="A7" s="49" t="s">
        <v>48</v>
      </c>
      <c r="B7" s="244">
        <v>3130.2036720635701</v>
      </c>
      <c r="C7" s="244">
        <v>3505.6034083541731</v>
      </c>
      <c r="D7" s="244">
        <v>3107.954692055629</v>
      </c>
      <c r="E7" s="244">
        <v>3576.180802437786</v>
      </c>
      <c r="F7" s="244">
        <v>3494.745722757782</v>
      </c>
      <c r="G7" s="244">
        <v>3609.1717587270859</v>
      </c>
      <c r="H7" s="244">
        <v>3419.185687847008</v>
      </c>
      <c r="I7" s="244">
        <v>3165.999561671646</v>
      </c>
      <c r="J7" s="244">
        <v>3398.4435282964791</v>
      </c>
      <c r="K7" s="244">
        <v>3782.336905947911</v>
      </c>
      <c r="L7" s="244">
        <v>4870.7869335339428</v>
      </c>
      <c r="M7" s="244">
        <v>5203.8673041807842</v>
      </c>
      <c r="N7" s="244">
        <v>6171.9409499886751</v>
      </c>
      <c r="O7" s="244">
        <v>6665.8165867591551</v>
      </c>
      <c r="P7" s="244">
        <v>6968.6852637718484</v>
      </c>
      <c r="Q7" s="244">
        <v>8075.5</v>
      </c>
      <c r="R7" s="244">
        <v>8895.5773344609734</v>
      </c>
      <c r="S7" s="244">
        <v>9687.4631789796167</v>
      </c>
      <c r="T7" s="244">
        <v>11070.58478961242</v>
      </c>
      <c r="U7" s="244">
        <v>11050.631324092559</v>
      </c>
      <c r="V7" s="244">
        <v>11307.33966368823</v>
      </c>
      <c r="W7" s="244">
        <v>12713.284141362399</v>
      </c>
      <c r="DA7" s="84" t="s">
        <v>942</v>
      </c>
    </row>
    <row r="8" spans="1:105" ht="12" customHeight="1" x14ac:dyDescent="0.3">
      <c r="A8" s="201"/>
      <c r="B8" s="201"/>
      <c r="C8" s="201"/>
      <c r="D8" s="201"/>
      <c r="E8" s="201"/>
      <c r="F8" s="201"/>
      <c r="G8" s="201"/>
      <c r="H8" s="201"/>
      <c r="I8" s="201"/>
      <c r="J8" s="201"/>
      <c r="K8" s="201"/>
      <c r="L8" s="201"/>
      <c r="M8" s="201"/>
      <c r="N8" s="201"/>
      <c r="O8" s="201"/>
      <c r="P8" s="201"/>
      <c r="Q8" s="201"/>
      <c r="R8" s="201"/>
      <c r="S8" s="201"/>
      <c r="T8" s="201"/>
      <c r="U8" s="201"/>
      <c r="V8" s="201"/>
      <c r="W8" s="201"/>
      <c r="DA8" s="173"/>
    </row>
    <row r="9" spans="1:105" ht="12" customHeight="1" x14ac:dyDescent="0.3">
      <c r="A9" s="30" t="s">
        <v>439</v>
      </c>
      <c r="B9" s="205"/>
      <c r="C9" s="205"/>
      <c r="D9" s="205"/>
      <c r="E9" s="205"/>
      <c r="F9" s="205"/>
      <c r="G9" s="205"/>
      <c r="H9" s="205"/>
      <c r="I9" s="205"/>
      <c r="J9" s="205"/>
      <c r="K9" s="205"/>
      <c r="L9" s="205"/>
      <c r="M9" s="205"/>
      <c r="N9" s="205"/>
      <c r="O9" s="205"/>
      <c r="P9" s="205"/>
      <c r="Q9" s="205"/>
      <c r="R9" s="205"/>
      <c r="S9" s="205"/>
      <c r="T9" s="205"/>
      <c r="U9" s="205"/>
      <c r="V9" s="205"/>
      <c r="W9" s="205"/>
      <c r="DA9" s="112"/>
    </row>
    <row r="10" spans="1:105" ht="12" customHeight="1" x14ac:dyDescent="0.3">
      <c r="A10" s="50" t="s">
        <v>943</v>
      </c>
      <c r="B10" s="243">
        <v>0</v>
      </c>
      <c r="C10" s="243">
        <v>0</v>
      </c>
      <c r="D10" s="243">
        <v>0</v>
      </c>
      <c r="E10" s="243">
        <v>0</v>
      </c>
      <c r="F10" s="243">
        <v>0</v>
      </c>
      <c r="G10" s="243">
        <v>0</v>
      </c>
      <c r="H10" s="243">
        <v>0</v>
      </c>
      <c r="I10" s="243">
        <v>0</v>
      </c>
      <c r="J10" s="243">
        <v>0</v>
      </c>
      <c r="K10" s="243">
        <v>0</v>
      </c>
      <c r="L10" s="243">
        <v>0</v>
      </c>
      <c r="M10" s="243">
        <v>0</v>
      </c>
      <c r="N10" s="243">
        <v>0</v>
      </c>
      <c r="O10" s="243">
        <v>0</v>
      </c>
      <c r="P10" s="243">
        <v>0</v>
      </c>
      <c r="Q10" s="243">
        <v>0</v>
      </c>
      <c r="R10" s="243">
        <v>0</v>
      </c>
      <c r="S10" s="243">
        <v>0</v>
      </c>
      <c r="T10" s="243">
        <v>0</v>
      </c>
      <c r="U10" s="243">
        <v>0</v>
      </c>
      <c r="V10" s="243">
        <v>0</v>
      </c>
      <c r="W10" s="243">
        <v>0</v>
      </c>
      <c r="DA10" s="83" t="s">
        <v>944</v>
      </c>
    </row>
    <row r="11" spans="1:105" ht="12" customHeight="1" x14ac:dyDescent="0.3">
      <c r="A11" s="107" t="s">
        <v>945</v>
      </c>
      <c r="B11" s="284">
        <v>408.8830505880718</v>
      </c>
      <c r="C11" s="284">
        <v>424.28763522168168</v>
      </c>
      <c r="D11" s="284">
        <v>413.71307576328871</v>
      </c>
      <c r="E11" s="284">
        <v>401.19071552860748</v>
      </c>
      <c r="F11" s="284">
        <v>387.39935215495319</v>
      </c>
      <c r="G11" s="284">
        <v>395.73299247482822</v>
      </c>
      <c r="H11" s="284">
        <v>383.05693863640698</v>
      </c>
      <c r="I11" s="284">
        <v>356.42601612316429</v>
      </c>
      <c r="J11" s="284">
        <v>401.82891698523798</v>
      </c>
      <c r="K11" s="284">
        <v>422.29010150532019</v>
      </c>
      <c r="L11" s="284">
        <v>456.12782152776481</v>
      </c>
      <c r="M11" s="284">
        <v>474.63387927008017</v>
      </c>
      <c r="N11" s="284">
        <v>496.17030926761839</v>
      </c>
      <c r="O11" s="284">
        <v>469.00970320619712</v>
      </c>
      <c r="P11" s="284">
        <v>526.18682541679209</v>
      </c>
      <c r="Q11" s="284">
        <v>554.92817445053322</v>
      </c>
      <c r="R11" s="284">
        <v>565.8758103317499</v>
      </c>
      <c r="S11" s="284">
        <v>556.14668772577011</v>
      </c>
      <c r="T11" s="284">
        <v>514.81366324679402</v>
      </c>
      <c r="U11" s="284">
        <v>434.82400600542792</v>
      </c>
      <c r="V11" s="284">
        <v>553.65354070677188</v>
      </c>
      <c r="W11" s="284">
        <v>579.26097315570144</v>
      </c>
      <c r="DA11" s="94" t="s">
        <v>946</v>
      </c>
    </row>
    <row r="12" spans="1:105" ht="12" customHeight="1" x14ac:dyDescent="0.3">
      <c r="A12" s="49" t="s">
        <v>947</v>
      </c>
      <c r="B12" s="244">
        <v>65.54336365858785</v>
      </c>
      <c r="C12" s="244">
        <v>76.908057909767223</v>
      </c>
      <c r="D12" s="244">
        <v>72.103413661946973</v>
      </c>
      <c r="E12" s="244">
        <v>80.562580466797485</v>
      </c>
      <c r="F12" s="244">
        <v>78.939815650125411</v>
      </c>
      <c r="G12" s="244">
        <v>81.754410881784651</v>
      </c>
      <c r="H12" s="244">
        <v>78.029799071645328</v>
      </c>
      <c r="I12" s="244">
        <v>71.869518216678117</v>
      </c>
      <c r="J12" s="244">
        <v>79.274162159159118</v>
      </c>
      <c r="K12" s="244">
        <v>90.795047096683732</v>
      </c>
      <c r="L12" s="244">
        <v>108.1559933405276</v>
      </c>
      <c r="M12" s="244">
        <v>126.26883435081361</v>
      </c>
      <c r="N12" s="244">
        <v>148.58874645353481</v>
      </c>
      <c r="O12" s="244">
        <v>170.9974322757609</v>
      </c>
      <c r="P12" s="244">
        <v>171.3051520033946</v>
      </c>
      <c r="Q12" s="244">
        <v>192.2023271829589</v>
      </c>
      <c r="R12" s="244">
        <v>211.12393986385879</v>
      </c>
      <c r="S12" s="244">
        <v>227.76136033517909</v>
      </c>
      <c r="T12" s="244">
        <v>226.9527511139641</v>
      </c>
      <c r="U12" s="244">
        <v>265.89200406088258</v>
      </c>
      <c r="V12" s="244">
        <v>273.52837580365349</v>
      </c>
      <c r="W12" s="244">
        <v>310.20066088167027</v>
      </c>
      <c r="DA12" s="84" t="s">
        <v>948</v>
      </c>
    </row>
    <row r="13" spans="1:105" ht="12" customHeight="1" x14ac:dyDescent="0.3">
      <c r="A13" s="201"/>
      <c r="B13" s="201"/>
      <c r="C13" s="201"/>
      <c r="D13" s="201"/>
      <c r="E13" s="201"/>
      <c r="F13" s="201"/>
      <c r="G13" s="201"/>
      <c r="H13" s="201"/>
      <c r="I13" s="201"/>
      <c r="J13" s="201"/>
      <c r="K13" s="201"/>
      <c r="L13" s="201"/>
      <c r="M13" s="201"/>
      <c r="N13" s="201"/>
      <c r="O13" s="201"/>
      <c r="P13" s="201"/>
      <c r="Q13" s="201"/>
      <c r="R13" s="201"/>
      <c r="S13" s="201"/>
      <c r="T13" s="201"/>
      <c r="U13" s="201"/>
      <c r="V13" s="201"/>
      <c r="W13" s="201"/>
      <c r="DA13" s="173"/>
    </row>
    <row r="14" spans="1:105" ht="12" customHeight="1" x14ac:dyDescent="0.3">
      <c r="A14" s="30" t="s">
        <v>447</v>
      </c>
      <c r="B14" s="205"/>
      <c r="C14" s="205"/>
      <c r="D14" s="205"/>
      <c r="E14" s="205"/>
      <c r="F14" s="205"/>
      <c r="G14" s="205"/>
      <c r="H14" s="205"/>
      <c r="I14" s="205"/>
      <c r="J14" s="205"/>
      <c r="K14" s="205"/>
      <c r="L14" s="205"/>
      <c r="M14" s="205"/>
      <c r="N14" s="205"/>
      <c r="O14" s="205"/>
      <c r="P14" s="205"/>
      <c r="Q14" s="205"/>
      <c r="R14" s="205"/>
      <c r="S14" s="205"/>
      <c r="T14" s="205"/>
      <c r="U14" s="205"/>
      <c r="V14" s="205"/>
      <c r="W14" s="205"/>
      <c r="DA14" s="112"/>
    </row>
    <row r="15" spans="1:105" ht="12" customHeight="1" x14ac:dyDescent="0.3">
      <c r="A15" s="50" t="s">
        <v>943</v>
      </c>
      <c r="B15" s="243">
        <v>0</v>
      </c>
      <c r="C15" s="243">
        <v>0</v>
      </c>
      <c r="D15" s="243">
        <v>0</v>
      </c>
      <c r="E15" s="243">
        <v>0</v>
      </c>
      <c r="F15" s="243">
        <v>0</v>
      </c>
      <c r="G15" s="243">
        <v>0</v>
      </c>
      <c r="H15" s="243">
        <v>0</v>
      </c>
      <c r="I15" s="243">
        <v>0</v>
      </c>
      <c r="J15" s="243">
        <v>0</v>
      </c>
      <c r="K15" s="243">
        <v>0</v>
      </c>
      <c r="L15" s="243">
        <v>0</v>
      </c>
      <c r="M15" s="243">
        <v>0</v>
      </c>
      <c r="N15" s="243">
        <v>0</v>
      </c>
      <c r="O15" s="243">
        <v>0</v>
      </c>
      <c r="P15" s="243">
        <v>0</v>
      </c>
      <c r="Q15" s="243">
        <v>0</v>
      </c>
      <c r="R15" s="243">
        <v>0</v>
      </c>
      <c r="S15" s="243">
        <v>0</v>
      </c>
      <c r="T15" s="243">
        <v>0</v>
      </c>
      <c r="U15" s="243">
        <v>0</v>
      </c>
      <c r="V15" s="243">
        <v>0</v>
      </c>
      <c r="W15" s="243">
        <v>0</v>
      </c>
      <c r="DA15" s="83" t="s">
        <v>949</v>
      </c>
    </row>
    <row r="16" spans="1:105" ht="12" customHeight="1" x14ac:dyDescent="0.3">
      <c r="A16" s="107" t="s">
        <v>945</v>
      </c>
      <c r="B16" s="284">
        <v>509.87005620896872</v>
      </c>
      <c r="C16" s="284">
        <v>462.84154003466409</v>
      </c>
      <c r="D16" s="284">
        <v>462.84154003466409</v>
      </c>
      <c r="E16" s="284">
        <v>462.84154003466409</v>
      </c>
      <c r="F16" s="284">
        <v>415.81302386035952</v>
      </c>
      <c r="G16" s="284">
        <v>462.84154003466409</v>
      </c>
      <c r="H16" s="284">
        <v>415.81302386035952</v>
      </c>
      <c r="I16" s="284">
        <v>415.81302386035952</v>
      </c>
      <c r="J16" s="284">
        <v>462.84154003466409</v>
      </c>
      <c r="K16" s="284">
        <v>462.84154003466409</v>
      </c>
      <c r="L16" s="284">
        <v>509.87005620896872</v>
      </c>
      <c r="M16" s="284">
        <v>509.87005620896872</v>
      </c>
      <c r="N16" s="284">
        <v>556.89857238327318</v>
      </c>
      <c r="O16" s="284">
        <v>556.89857238327318</v>
      </c>
      <c r="P16" s="284">
        <v>556.89857238327318</v>
      </c>
      <c r="Q16" s="284">
        <v>603.92708855757769</v>
      </c>
      <c r="R16" s="284">
        <v>603.92708855757769</v>
      </c>
      <c r="S16" s="284">
        <v>603.92708855757769</v>
      </c>
      <c r="T16" s="284">
        <v>603.92708855757769</v>
      </c>
      <c r="U16" s="284">
        <v>556.89857238327318</v>
      </c>
      <c r="V16" s="284">
        <v>603.92708855757769</v>
      </c>
      <c r="W16" s="284">
        <v>650.9556047318822</v>
      </c>
      <c r="DA16" s="94" t="s">
        <v>950</v>
      </c>
    </row>
    <row r="17" spans="1:105" ht="12" customHeight="1" x14ac:dyDescent="0.3">
      <c r="A17" s="49" t="s">
        <v>947</v>
      </c>
      <c r="B17" s="244">
        <v>81.714848509542051</v>
      </c>
      <c r="C17" s="244">
        <v>81.714848509542051</v>
      </c>
      <c r="D17" s="244">
        <v>81.714848509542051</v>
      </c>
      <c r="E17" s="244">
        <v>88.303202488080913</v>
      </c>
      <c r="F17" s="244">
        <v>88.303202488080913</v>
      </c>
      <c r="G17" s="244">
        <v>88.303202488080913</v>
      </c>
      <c r="H17" s="244">
        <v>88.303202488080913</v>
      </c>
      <c r="I17" s="244">
        <v>88.303202488080913</v>
      </c>
      <c r="J17" s="244">
        <v>88.303202488080913</v>
      </c>
      <c r="K17" s="244">
        <v>101.47991044515869</v>
      </c>
      <c r="L17" s="244">
        <v>114.6566184022364</v>
      </c>
      <c r="M17" s="244">
        <v>134.42168033785299</v>
      </c>
      <c r="N17" s="244">
        <v>160.7750962520085</v>
      </c>
      <c r="O17" s="244">
        <v>180.54015818762511</v>
      </c>
      <c r="P17" s="244">
        <v>180.54015818762511</v>
      </c>
      <c r="Q17" s="244">
        <v>206.89357410178059</v>
      </c>
      <c r="R17" s="244">
        <v>226.6586360373972</v>
      </c>
      <c r="S17" s="244">
        <v>239.8353439944749</v>
      </c>
      <c r="T17" s="244">
        <v>239.8353439944749</v>
      </c>
      <c r="U17" s="244">
        <v>285.95382184424687</v>
      </c>
      <c r="V17" s="244">
        <v>292.54217582278579</v>
      </c>
      <c r="W17" s="244">
        <v>332.07229969401902</v>
      </c>
      <c r="DA17" s="84" t="s">
        <v>951</v>
      </c>
    </row>
    <row r="18" spans="1:105" ht="12" customHeight="1" x14ac:dyDescent="0.3">
      <c r="A18" s="108" t="s">
        <v>452</v>
      </c>
      <c r="B18" s="247"/>
      <c r="C18" s="212"/>
      <c r="D18" s="212"/>
      <c r="E18" s="212"/>
      <c r="F18" s="212"/>
      <c r="G18" s="212"/>
      <c r="H18" s="212"/>
      <c r="I18" s="212"/>
      <c r="J18" s="212"/>
      <c r="K18" s="212"/>
      <c r="L18" s="212"/>
      <c r="M18" s="212"/>
      <c r="N18" s="212"/>
      <c r="O18" s="212"/>
      <c r="P18" s="212"/>
      <c r="Q18" s="212"/>
      <c r="R18" s="212"/>
      <c r="S18" s="212"/>
      <c r="T18" s="212"/>
      <c r="U18" s="212"/>
      <c r="V18" s="212"/>
      <c r="W18" s="212"/>
      <c r="DA18" s="109"/>
    </row>
    <row r="19" spans="1:105" ht="12" customHeight="1" x14ac:dyDescent="0.3">
      <c r="A19" s="51" t="s">
        <v>943</v>
      </c>
      <c r="B19" s="248">
        <v>0</v>
      </c>
      <c r="C19" s="243">
        <v>0</v>
      </c>
      <c r="D19" s="243">
        <v>0</v>
      </c>
      <c r="E19" s="243">
        <v>0</v>
      </c>
      <c r="F19" s="243">
        <v>0</v>
      </c>
      <c r="G19" s="243">
        <v>0</v>
      </c>
      <c r="H19" s="243">
        <v>0</v>
      </c>
      <c r="I19" s="243">
        <v>0</v>
      </c>
      <c r="J19" s="243">
        <v>0</v>
      </c>
      <c r="K19" s="243">
        <v>0</v>
      </c>
      <c r="L19" s="243">
        <v>0</v>
      </c>
      <c r="M19" s="243">
        <v>0</v>
      </c>
      <c r="N19" s="243">
        <v>0</v>
      </c>
      <c r="O19" s="243">
        <v>0</v>
      </c>
      <c r="P19" s="243">
        <v>0</v>
      </c>
      <c r="Q19" s="243">
        <v>0</v>
      </c>
      <c r="R19" s="243">
        <v>0</v>
      </c>
      <c r="S19" s="243">
        <v>0</v>
      </c>
      <c r="T19" s="243">
        <v>0</v>
      </c>
      <c r="U19" s="243">
        <v>0</v>
      </c>
      <c r="V19" s="243">
        <v>0</v>
      </c>
      <c r="W19" s="243">
        <v>0</v>
      </c>
      <c r="DA19" s="83" t="s">
        <v>952</v>
      </c>
    </row>
    <row r="20" spans="1:105" ht="12" customHeight="1" x14ac:dyDescent="0.3">
      <c r="A20" s="99" t="s">
        <v>945</v>
      </c>
      <c r="B20" s="285">
        <v>0</v>
      </c>
      <c r="C20" s="284">
        <v>0</v>
      </c>
      <c r="D20" s="284">
        <v>0</v>
      </c>
      <c r="E20" s="284">
        <v>47.028516174304571</v>
      </c>
      <c r="F20" s="284">
        <v>0</v>
      </c>
      <c r="G20" s="284">
        <v>47.028516174304571</v>
      </c>
      <c r="H20" s="284">
        <v>0</v>
      </c>
      <c r="I20" s="284">
        <v>0</v>
      </c>
      <c r="J20" s="284">
        <v>94.057032348609141</v>
      </c>
      <c r="K20" s="284">
        <v>0</v>
      </c>
      <c r="L20" s="284">
        <v>94.057032348609141</v>
      </c>
      <c r="M20" s="284">
        <v>0</v>
      </c>
      <c r="N20" s="284">
        <v>94.057032348609141</v>
      </c>
      <c r="O20" s="284">
        <v>0</v>
      </c>
      <c r="P20" s="284">
        <v>47.028516174304571</v>
      </c>
      <c r="Q20" s="284">
        <v>94.057032348609141</v>
      </c>
      <c r="R20" s="284">
        <v>0</v>
      </c>
      <c r="S20" s="284">
        <v>47.028516174304571</v>
      </c>
      <c r="T20" s="284">
        <v>0</v>
      </c>
      <c r="U20" s="284">
        <v>0</v>
      </c>
      <c r="V20" s="284">
        <v>47.028516174304571</v>
      </c>
      <c r="W20" s="284">
        <v>94.057032348609141</v>
      </c>
      <c r="DA20" s="94" t="s">
        <v>953</v>
      </c>
    </row>
    <row r="21" spans="1:105" ht="12" customHeight="1" x14ac:dyDescent="0.3">
      <c r="A21" s="52" t="s">
        <v>947</v>
      </c>
      <c r="B21" s="249">
        <v>0</v>
      </c>
      <c r="C21" s="244">
        <v>6.5883539785388674</v>
      </c>
      <c r="D21" s="244">
        <v>0</v>
      </c>
      <c r="E21" s="244">
        <v>13.176707957077729</v>
      </c>
      <c r="F21" s="244">
        <v>0</v>
      </c>
      <c r="G21" s="244">
        <v>6.5883539785388674</v>
      </c>
      <c r="H21" s="244">
        <v>6.5883539785388674</v>
      </c>
      <c r="I21" s="244">
        <v>0</v>
      </c>
      <c r="J21" s="244">
        <v>6.5883539785388674</v>
      </c>
      <c r="K21" s="244">
        <v>19.7650619356166</v>
      </c>
      <c r="L21" s="244">
        <v>13.176707957077729</v>
      </c>
      <c r="M21" s="244">
        <v>26.35341591415547</v>
      </c>
      <c r="N21" s="244">
        <v>26.35341591415547</v>
      </c>
      <c r="O21" s="244">
        <v>26.35341591415547</v>
      </c>
      <c r="P21" s="244">
        <v>6.5883539785388674</v>
      </c>
      <c r="Q21" s="244">
        <v>26.35341591415547</v>
      </c>
      <c r="R21" s="244">
        <v>26.35341591415547</v>
      </c>
      <c r="S21" s="244">
        <v>19.7650619356166</v>
      </c>
      <c r="T21" s="244">
        <v>0</v>
      </c>
      <c r="U21" s="244">
        <v>52.706831828310932</v>
      </c>
      <c r="V21" s="244">
        <v>6.5883539785388674</v>
      </c>
      <c r="W21" s="244">
        <v>46.11847784977207</v>
      </c>
      <c r="DA21" s="84" t="s">
        <v>954</v>
      </c>
    </row>
    <row r="22" spans="1:105" ht="12" customHeight="1" x14ac:dyDescent="0.3">
      <c r="A22" s="108" t="s">
        <v>457</v>
      </c>
      <c r="B22" s="247"/>
      <c r="C22" s="212"/>
      <c r="D22" s="212"/>
      <c r="E22" s="212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2"/>
      <c r="S22" s="212"/>
      <c r="T22" s="212"/>
      <c r="U22" s="212"/>
      <c r="V22" s="212"/>
      <c r="W22" s="212"/>
      <c r="DA22" s="109"/>
    </row>
    <row r="23" spans="1:105" ht="12" customHeight="1" x14ac:dyDescent="0.3">
      <c r="A23" s="51" t="s">
        <v>943</v>
      </c>
      <c r="B23" s="248"/>
      <c r="C23" s="243">
        <f t="shared" ref="C23:W23" si="2">B15+C19-C15</f>
        <v>0</v>
      </c>
      <c r="D23" s="243">
        <f t="shared" si="2"/>
        <v>0</v>
      </c>
      <c r="E23" s="243">
        <f t="shared" si="2"/>
        <v>0</v>
      </c>
      <c r="F23" s="243">
        <f t="shared" si="2"/>
        <v>0</v>
      </c>
      <c r="G23" s="243">
        <f t="shared" si="2"/>
        <v>0</v>
      </c>
      <c r="H23" s="243">
        <f t="shared" si="2"/>
        <v>0</v>
      </c>
      <c r="I23" s="243">
        <f t="shared" si="2"/>
        <v>0</v>
      </c>
      <c r="J23" s="243">
        <f t="shared" si="2"/>
        <v>0</v>
      </c>
      <c r="K23" s="243">
        <f t="shared" si="2"/>
        <v>0</v>
      </c>
      <c r="L23" s="243">
        <f t="shared" si="2"/>
        <v>0</v>
      </c>
      <c r="M23" s="243">
        <f t="shared" si="2"/>
        <v>0</v>
      </c>
      <c r="N23" s="243">
        <f t="shared" si="2"/>
        <v>0</v>
      </c>
      <c r="O23" s="243">
        <f t="shared" si="2"/>
        <v>0</v>
      </c>
      <c r="P23" s="243">
        <f t="shared" si="2"/>
        <v>0</v>
      </c>
      <c r="Q23" s="243">
        <f t="shared" si="2"/>
        <v>0</v>
      </c>
      <c r="R23" s="243">
        <f t="shared" si="2"/>
        <v>0</v>
      </c>
      <c r="S23" s="243">
        <f t="shared" si="2"/>
        <v>0</v>
      </c>
      <c r="T23" s="243">
        <f t="shared" si="2"/>
        <v>0</v>
      </c>
      <c r="U23" s="243">
        <f t="shared" si="2"/>
        <v>0</v>
      </c>
      <c r="V23" s="243">
        <f t="shared" si="2"/>
        <v>0</v>
      </c>
      <c r="W23" s="243">
        <f t="shared" si="2"/>
        <v>0</v>
      </c>
      <c r="DA23" s="83"/>
    </row>
    <row r="24" spans="1:105" ht="12" customHeight="1" x14ac:dyDescent="0.3">
      <c r="A24" s="99" t="s">
        <v>945</v>
      </c>
      <c r="B24" s="285"/>
      <c r="C24" s="284">
        <f t="shared" ref="C24:W24" si="3">B16+C20-C16</f>
        <v>47.028516174304627</v>
      </c>
      <c r="D24" s="284">
        <f t="shared" si="3"/>
        <v>0</v>
      </c>
      <c r="E24" s="284">
        <f t="shared" si="3"/>
        <v>47.028516174304571</v>
      </c>
      <c r="F24" s="284">
        <f t="shared" si="3"/>
        <v>47.028516174304571</v>
      </c>
      <c r="G24" s="284">
        <f t="shared" si="3"/>
        <v>0</v>
      </c>
      <c r="H24" s="284">
        <f t="shared" si="3"/>
        <v>47.028516174304571</v>
      </c>
      <c r="I24" s="284">
        <f t="shared" si="3"/>
        <v>0</v>
      </c>
      <c r="J24" s="284">
        <f t="shared" si="3"/>
        <v>47.028516174304571</v>
      </c>
      <c r="K24" s="284">
        <f t="shared" si="3"/>
        <v>0</v>
      </c>
      <c r="L24" s="284">
        <f t="shared" si="3"/>
        <v>47.028516174304457</v>
      </c>
      <c r="M24" s="284">
        <f t="shared" si="3"/>
        <v>0</v>
      </c>
      <c r="N24" s="284">
        <f t="shared" si="3"/>
        <v>47.028516174304741</v>
      </c>
      <c r="O24" s="284">
        <f t="shared" si="3"/>
        <v>0</v>
      </c>
      <c r="P24" s="284">
        <f t="shared" si="3"/>
        <v>47.028516174304514</v>
      </c>
      <c r="Q24" s="284">
        <f t="shared" si="3"/>
        <v>47.028516174304627</v>
      </c>
      <c r="R24" s="284">
        <f t="shared" si="3"/>
        <v>0</v>
      </c>
      <c r="S24" s="284">
        <f t="shared" si="3"/>
        <v>47.028516174304514</v>
      </c>
      <c r="T24" s="284">
        <f t="shared" si="3"/>
        <v>0</v>
      </c>
      <c r="U24" s="284">
        <f t="shared" si="3"/>
        <v>47.028516174304514</v>
      </c>
      <c r="V24" s="284">
        <f t="shared" si="3"/>
        <v>0</v>
      </c>
      <c r="W24" s="284">
        <f t="shared" si="3"/>
        <v>47.028516174304627</v>
      </c>
      <c r="DA24" s="94"/>
    </row>
    <row r="25" spans="1:105" ht="12" customHeight="1" x14ac:dyDescent="0.3">
      <c r="A25" s="52" t="s">
        <v>947</v>
      </c>
      <c r="B25" s="249"/>
      <c r="C25" s="244">
        <f t="shared" ref="C25:W25" si="4">B17+C21-C17</f>
        <v>6.5883539785388621</v>
      </c>
      <c r="D25" s="244">
        <f t="shared" si="4"/>
        <v>0</v>
      </c>
      <c r="E25" s="244">
        <f t="shared" si="4"/>
        <v>6.5883539785388621</v>
      </c>
      <c r="F25" s="244">
        <f t="shared" si="4"/>
        <v>0</v>
      </c>
      <c r="G25" s="244">
        <f t="shared" si="4"/>
        <v>6.5883539785388621</v>
      </c>
      <c r="H25" s="244">
        <f t="shared" si="4"/>
        <v>6.5883539785388621</v>
      </c>
      <c r="I25" s="244">
        <f t="shared" si="4"/>
        <v>0</v>
      </c>
      <c r="J25" s="244">
        <f t="shared" si="4"/>
        <v>6.5883539785388621</v>
      </c>
      <c r="K25" s="244">
        <f t="shared" si="4"/>
        <v>6.5883539785388194</v>
      </c>
      <c r="L25" s="244">
        <f t="shared" si="4"/>
        <v>0</v>
      </c>
      <c r="M25" s="244">
        <f t="shared" si="4"/>
        <v>6.5883539785388905</v>
      </c>
      <c r="N25" s="244">
        <f t="shared" si="4"/>
        <v>0</v>
      </c>
      <c r="O25" s="244">
        <f t="shared" si="4"/>
        <v>6.5883539785388621</v>
      </c>
      <c r="P25" s="244">
        <f t="shared" si="4"/>
        <v>6.5883539785388621</v>
      </c>
      <c r="Q25" s="244">
        <f t="shared" si="4"/>
        <v>0</v>
      </c>
      <c r="R25" s="244">
        <f t="shared" si="4"/>
        <v>6.5883539785388621</v>
      </c>
      <c r="S25" s="244">
        <f t="shared" si="4"/>
        <v>6.5883539785389189</v>
      </c>
      <c r="T25" s="244">
        <f t="shared" si="4"/>
        <v>0</v>
      </c>
      <c r="U25" s="244">
        <f t="shared" si="4"/>
        <v>6.5883539785389758</v>
      </c>
      <c r="V25" s="244">
        <f t="shared" si="4"/>
        <v>0</v>
      </c>
      <c r="W25" s="244">
        <f t="shared" si="4"/>
        <v>6.5883539785388621</v>
      </c>
      <c r="DA25" s="84"/>
    </row>
    <row r="26" spans="1:105" ht="12" customHeight="1" x14ac:dyDescent="0.3">
      <c r="A26" s="30" t="s">
        <v>458</v>
      </c>
      <c r="B26" s="205"/>
      <c r="C26" s="205"/>
      <c r="D26" s="205"/>
      <c r="E26" s="205"/>
      <c r="F26" s="205"/>
      <c r="G26" s="205"/>
      <c r="H26" s="205"/>
      <c r="I26" s="205"/>
      <c r="J26" s="205"/>
      <c r="K26" s="205"/>
      <c r="L26" s="205"/>
      <c r="M26" s="205"/>
      <c r="N26" s="205"/>
      <c r="O26" s="205"/>
      <c r="P26" s="205"/>
      <c r="Q26" s="205"/>
      <c r="R26" s="205"/>
      <c r="S26" s="205"/>
      <c r="T26" s="205"/>
      <c r="U26" s="205"/>
      <c r="V26" s="205"/>
      <c r="W26" s="205"/>
      <c r="DA26" s="112"/>
    </row>
    <row r="27" spans="1:105" ht="12" customHeight="1" x14ac:dyDescent="0.3">
      <c r="A27" s="50" t="s">
        <v>943</v>
      </c>
      <c r="B27" s="243">
        <f t="shared" ref="B27:W27" si="5">B15-B10</f>
        <v>0</v>
      </c>
      <c r="C27" s="243">
        <f t="shared" si="5"/>
        <v>0</v>
      </c>
      <c r="D27" s="243">
        <f t="shared" si="5"/>
        <v>0</v>
      </c>
      <c r="E27" s="243">
        <f t="shared" si="5"/>
        <v>0</v>
      </c>
      <c r="F27" s="243">
        <f t="shared" si="5"/>
        <v>0</v>
      </c>
      <c r="G27" s="243">
        <f t="shared" si="5"/>
        <v>0</v>
      </c>
      <c r="H27" s="243">
        <f t="shared" si="5"/>
        <v>0</v>
      </c>
      <c r="I27" s="243">
        <f t="shared" si="5"/>
        <v>0</v>
      </c>
      <c r="J27" s="243">
        <f t="shared" si="5"/>
        <v>0</v>
      </c>
      <c r="K27" s="243">
        <f t="shared" si="5"/>
        <v>0</v>
      </c>
      <c r="L27" s="243">
        <f t="shared" si="5"/>
        <v>0</v>
      </c>
      <c r="M27" s="243">
        <f t="shared" si="5"/>
        <v>0</v>
      </c>
      <c r="N27" s="243">
        <f t="shared" si="5"/>
        <v>0</v>
      </c>
      <c r="O27" s="243">
        <f t="shared" si="5"/>
        <v>0</v>
      </c>
      <c r="P27" s="243">
        <f t="shared" si="5"/>
        <v>0</v>
      </c>
      <c r="Q27" s="243">
        <f t="shared" si="5"/>
        <v>0</v>
      </c>
      <c r="R27" s="243">
        <f t="shared" si="5"/>
        <v>0</v>
      </c>
      <c r="S27" s="243">
        <f t="shared" si="5"/>
        <v>0</v>
      </c>
      <c r="T27" s="243">
        <f t="shared" si="5"/>
        <v>0</v>
      </c>
      <c r="U27" s="243">
        <f t="shared" si="5"/>
        <v>0</v>
      </c>
      <c r="V27" s="243">
        <f t="shared" si="5"/>
        <v>0</v>
      </c>
      <c r="W27" s="243">
        <f t="shared" si="5"/>
        <v>0</v>
      </c>
      <c r="DA27" s="83"/>
    </row>
    <row r="28" spans="1:105" ht="12" customHeight="1" x14ac:dyDescent="0.3">
      <c r="A28" s="107" t="s">
        <v>945</v>
      </c>
      <c r="B28" s="284">
        <f t="shared" ref="B28:W28" si="6">B16-B11</f>
        <v>100.98700562089692</v>
      </c>
      <c r="C28" s="284">
        <f t="shared" si="6"/>
        <v>38.55390481298241</v>
      </c>
      <c r="D28" s="284">
        <f t="shared" si="6"/>
        <v>49.128464271375378</v>
      </c>
      <c r="E28" s="284">
        <f t="shared" si="6"/>
        <v>61.650824506056608</v>
      </c>
      <c r="F28" s="284">
        <f t="shared" si="6"/>
        <v>28.41367170540633</v>
      </c>
      <c r="G28" s="284">
        <f t="shared" si="6"/>
        <v>67.10854755983587</v>
      </c>
      <c r="H28" s="284">
        <f t="shared" si="6"/>
        <v>32.756085223952539</v>
      </c>
      <c r="I28" s="284">
        <f t="shared" si="6"/>
        <v>59.387007737195233</v>
      </c>
      <c r="J28" s="284">
        <f t="shared" si="6"/>
        <v>61.012623049426111</v>
      </c>
      <c r="K28" s="284">
        <f t="shared" si="6"/>
        <v>40.551438529343898</v>
      </c>
      <c r="L28" s="284">
        <f t="shared" si="6"/>
        <v>53.742234681203911</v>
      </c>
      <c r="M28" s="284">
        <f t="shared" si="6"/>
        <v>35.236176938888548</v>
      </c>
      <c r="N28" s="284">
        <f t="shared" si="6"/>
        <v>60.728263115654784</v>
      </c>
      <c r="O28" s="284">
        <f t="shared" si="6"/>
        <v>87.88886917707606</v>
      </c>
      <c r="P28" s="284">
        <f t="shared" si="6"/>
        <v>30.711746966481087</v>
      </c>
      <c r="Q28" s="284">
        <f t="shared" si="6"/>
        <v>48.99891410704447</v>
      </c>
      <c r="R28" s="284">
        <f t="shared" si="6"/>
        <v>38.051278225827787</v>
      </c>
      <c r="S28" s="284">
        <f t="shared" si="6"/>
        <v>47.780400831807583</v>
      </c>
      <c r="T28" s="284">
        <f t="shared" si="6"/>
        <v>89.113425310783668</v>
      </c>
      <c r="U28" s="284">
        <f t="shared" si="6"/>
        <v>122.07456637784526</v>
      </c>
      <c r="V28" s="284">
        <f t="shared" si="6"/>
        <v>50.273547850805812</v>
      </c>
      <c r="W28" s="284">
        <f t="shared" si="6"/>
        <v>71.694631576180768</v>
      </c>
      <c r="DA28" s="94"/>
    </row>
    <row r="29" spans="1:105" ht="12" customHeight="1" x14ac:dyDescent="0.3">
      <c r="A29" s="49" t="s">
        <v>947</v>
      </c>
      <c r="B29" s="244">
        <f t="shared" ref="B29:W29" si="7">B17-B12</f>
        <v>16.171484850954201</v>
      </c>
      <c r="C29" s="244">
        <f t="shared" si="7"/>
        <v>4.8067905997748284</v>
      </c>
      <c r="D29" s="244">
        <f t="shared" si="7"/>
        <v>9.6114348475950777</v>
      </c>
      <c r="E29" s="244">
        <f t="shared" si="7"/>
        <v>7.7406220212834285</v>
      </c>
      <c r="F29" s="244">
        <f t="shared" si="7"/>
        <v>9.3633868379555025</v>
      </c>
      <c r="G29" s="244">
        <f t="shared" si="7"/>
        <v>6.5487916062962626</v>
      </c>
      <c r="H29" s="244">
        <f t="shared" si="7"/>
        <v>10.273403416435585</v>
      </c>
      <c r="I29" s="244">
        <f t="shared" si="7"/>
        <v>16.433684271402797</v>
      </c>
      <c r="J29" s="244">
        <f t="shared" si="7"/>
        <v>9.0290403289217949</v>
      </c>
      <c r="K29" s="244">
        <f t="shared" si="7"/>
        <v>10.684863348474963</v>
      </c>
      <c r="L29" s="244">
        <f t="shared" si="7"/>
        <v>6.5006250617088028</v>
      </c>
      <c r="M29" s="244">
        <f t="shared" si="7"/>
        <v>8.1528459870393846</v>
      </c>
      <c r="N29" s="244">
        <f t="shared" si="7"/>
        <v>12.186349798473685</v>
      </c>
      <c r="O29" s="244">
        <f t="shared" si="7"/>
        <v>9.5427259118642098</v>
      </c>
      <c r="P29" s="244">
        <f t="shared" si="7"/>
        <v>9.2350061842305138</v>
      </c>
      <c r="Q29" s="244">
        <f t="shared" si="7"/>
        <v>14.69124691882169</v>
      </c>
      <c r="R29" s="244">
        <f t="shared" si="7"/>
        <v>15.534696173538407</v>
      </c>
      <c r="S29" s="244">
        <f t="shared" si="7"/>
        <v>12.073983659295806</v>
      </c>
      <c r="T29" s="244">
        <f t="shared" si="7"/>
        <v>12.882592880510799</v>
      </c>
      <c r="U29" s="244">
        <f t="shared" si="7"/>
        <v>20.06181778336429</v>
      </c>
      <c r="V29" s="244">
        <f t="shared" si="7"/>
        <v>19.013800019132304</v>
      </c>
      <c r="W29" s="244">
        <f t="shared" si="7"/>
        <v>21.871638812348749</v>
      </c>
      <c r="DA29" s="84"/>
    </row>
    <row r="30" spans="1:105" ht="12" customHeight="1" x14ac:dyDescent="0.3">
      <c r="A30" s="201"/>
      <c r="B30" s="201"/>
      <c r="C30" s="201"/>
      <c r="D30" s="201"/>
      <c r="E30" s="201"/>
      <c r="F30" s="201"/>
      <c r="G30" s="201"/>
      <c r="H30" s="201"/>
      <c r="I30" s="201"/>
      <c r="J30" s="201"/>
      <c r="K30" s="201"/>
      <c r="L30" s="201"/>
      <c r="M30" s="201"/>
      <c r="N30" s="201"/>
      <c r="O30" s="201"/>
      <c r="P30" s="201"/>
      <c r="Q30" s="201"/>
      <c r="R30" s="201"/>
      <c r="S30" s="201"/>
      <c r="T30" s="201"/>
      <c r="U30" s="201"/>
      <c r="V30" s="201"/>
      <c r="W30" s="201"/>
      <c r="DA30" s="173"/>
    </row>
    <row r="31" spans="1:105" ht="12" customHeight="1" x14ac:dyDescent="0.3">
      <c r="A31" s="30" t="s">
        <v>67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DA31" s="112"/>
    </row>
    <row r="32" spans="1:105" ht="12" customHeight="1" x14ac:dyDescent="0.3">
      <c r="A32" s="31" t="s">
        <v>68</v>
      </c>
      <c r="B32" s="212">
        <v>272.56522449296648</v>
      </c>
      <c r="C32" s="212">
        <v>289.98758472642879</v>
      </c>
      <c r="D32" s="212">
        <v>281.49593967774558</v>
      </c>
      <c r="E32" s="212">
        <v>269.91267135895077</v>
      </c>
      <c r="F32" s="212">
        <v>253.7924638484042</v>
      </c>
      <c r="G32" s="212">
        <v>258.3726098285282</v>
      </c>
      <c r="H32" s="212">
        <v>242.9350911634543</v>
      </c>
      <c r="I32" s="212">
        <v>220.09185863591011</v>
      </c>
      <c r="J32" s="212">
        <v>246.2558642350441</v>
      </c>
      <c r="K32" s="212">
        <v>244.89784415559319</v>
      </c>
      <c r="L32" s="212">
        <v>260.99106615092671</v>
      </c>
      <c r="M32" s="212">
        <v>271.71985430423751</v>
      </c>
      <c r="N32" s="212">
        <v>287.07952279169223</v>
      </c>
      <c r="O32" s="212">
        <v>273.17405331971167</v>
      </c>
      <c r="P32" s="212">
        <v>264.21081393080192</v>
      </c>
      <c r="Q32" s="212">
        <v>259.61204178433923</v>
      </c>
      <c r="R32" s="212">
        <v>278.87291569490372</v>
      </c>
      <c r="S32" s="212">
        <v>286.63189812655378</v>
      </c>
      <c r="T32" s="212">
        <v>258.85863659750993</v>
      </c>
      <c r="U32" s="212">
        <v>257.58185773220868</v>
      </c>
      <c r="V32" s="212">
        <v>268.65294808222387</v>
      </c>
      <c r="W32" s="212">
        <v>312.16528021020667</v>
      </c>
      <c r="DA32" s="109" t="s">
        <v>955</v>
      </c>
    </row>
    <row r="33" spans="1:105" ht="12" customHeight="1" x14ac:dyDescent="0.3">
      <c r="A33" s="24" t="s">
        <v>30</v>
      </c>
      <c r="B33" s="215">
        <v>12.02588134135855</v>
      </c>
      <c r="C33" s="215">
        <v>10.76001719690456</v>
      </c>
      <c r="D33" s="215">
        <v>8.8612209802235586</v>
      </c>
      <c r="E33" s="215">
        <v>13.92467755803955</v>
      </c>
      <c r="F33" s="215">
        <v>15.19062768701634</v>
      </c>
      <c r="G33" s="215">
        <v>12.65881341358555</v>
      </c>
      <c r="H33" s="215">
        <v>5.0635425623387791</v>
      </c>
      <c r="I33" s="215">
        <v>0</v>
      </c>
      <c r="J33" s="215">
        <v>0</v>
      </c>
      <c r="K33" s="215">
        <v>0</v>
      </c>
      <c r="L33" s="215">
        <v>0</v>
      </c>
      <c r="M33" s="215">
        <v>11.06380051590714</v>
      </c>
      <c r="N33" s="215">
        <v>15.62553740326741</v>
      </c>
      <c r="O33" s="215">
        <v>14.038435081685289</v>
      </c>
      <c r="P33" s="215">
        <v>11.79896818572657</v>
      </c>
      <c r="Q33" s="215">
        <v>11.782373172828891</v>
      </c>
      <c r="R33" s="215">
        <v>5.3250214961306961</v>
      </c>
      <c r="S33" s="215">
        <v>6.0459157351676689</v>
      </c>
      <c r="T33" s="215">
        <v>0</v>
      </c>
      <c r="U33" s="215">
        <v>0</v>
      </c>
      <c r="V33" s="215">
        <v>0</v>
      </c>
      <c r="W33" s="215">
        <v>0</v>
      </c>
      <c r="DA33" s="85" t="s">
        <v>956</v>
      </c>
    </row>
    <row r="34" spans="1:105" ht="12" customHeight="1" x14ac:dyDescent="0.3">
      <c r="A34" s="14" t="s">
        <v>31</v>
      </c>
      <c r="B34" s="206">
        <f t="shared" ref="B34:W34" si="8">B35+B36+B37+B38+B39</f>
        <v>31.667411865864143</v>
      </c>
      <c r="C34" s="206">
        <f t="shared" si="8"/>
        <v>34.726999140154774</v>
      </c>
      <c r="D34" s="206">
        <f t="shared" si="8"/>
        <v>33.677300085984527</v>
      </c>
      <c r="E34" s="206">
        <f t="shared" si="8"/>
        <v>25.812123817712809</v>
      </c>
      <c r="F34" s="206">
        <f t="shared" si="8"/>
        <v>26.831986242476351</v>
      </c>
      <c r="G34" s="206">
        <f t="shared" si="8"/>
        <v>22.948323301805672</v>
      </c>
      <c r="H34" s="206">
        <f t="shared" si="8"/>
        <v>24.713413585554598</v>
      </c>
      <c r="I34" s="206">
        <f t="shared" si="8"/>
        <v>16.848237317282887</v>
      </c>
      <c r="J34" s="206">
        <f t="shared" si="8"/>
        <v>18.828202923473775</v>
      </c>
      <c r="K34" s="206">
        <f t="shared" si="8"/>
        <v>13.89372312983663</v>
      </c>
      <c r="L34" s="206">
        <f t="shared" si="8"/>
        <v>17.80834049871023</v>
      </c>
      <c r="M34" s="206">
        <f t="shared" si="8"/>
        <v>11.853998280309543</v>
      </c>
      <c r="N34" s="206">
        <f t="shared" si="8"/>
        <v>7.8293207222699905</v>
      </c>
      <c r="O34" s="206">
        <f t="shared" si="8"/>
        <v>5.8994840928632852</v>
      </c>
      <c r="P34" s="206">
        <f t="shared" si="8"/>
        <v>6.9193465176268276</v>
      </c>
      <c r="Q34" s="206">
        <f t="shared" si="8"/>
        <v>5.7672398968185723</v>
      </c>
      <c r="R34" s="206">
        <f t="shared" si="8"/>
        <v>8.2059329320722245</v>
      </c>
      <c r="S34" s="206">
        <f t="shared" si="8"/>
        <v>8.2394668959587261</v>
      </c>
      <c r="T34" s="206">
        <f t="shared" si="8"/>
        <v>6.7595872742906273</v>
      </c>
      <c r="U34" s="206">
        <f t="shared" si="8"/>
        <v>7.5361994840928634</v>
      </c>
      <c r="V34" s="206">
        <f t="shared" si="8"/>
        <v>8.056577815993121</v>
      </c>
      <c r="W34" s="206">
        <f t="shared" si="8"/>
        <v>11.428288907996558</v>
      </c>
      <c r="DA34" s="71"/>
    </row>
    <row r="35" spans="1:105" ht="12" customHeight="1" x14ac:dyDescent="0.3">
      <c r="A35" s="18" t="s">
        <v>32</v>
      </c>
      <c r="B35" s="206">
        <v>0</v>
      </c>
      <c r="C35" s="206">
        <v>0</v>
      </c>
      <c r="D35" s="206">
        <v>0</v>
      </c>
      <c r="E35" s="206">
        <v>0</v>
      </c>
      <c r="F35" s="206">
        <v>0</v>
      </c>
      <c r="G35" s="206">
        <v>0</v>
      </c>
      <c r="H35" s="206">
        <v>0</v>
      </c>
      <c r="I35" s="206">
        <v>0</v>
      </c>
      <c r="J35" s="206">
        <v>0</v>
      </c>
      <c r="K35" s="206">
        <v>0</v>
      </c>
      <c r="L35" s="206">
        <v>0</v>
      </c>
      <c r="M35" s="206">
        <v>0</v>
      </c>
      <c r="N35" s="206">
        <v>0</v>
      </c>
      <c r="O35" s="206">
        <v>0</v>
      </c>
      <c r="P35" s="206">
        <v>0</v>
      </c>
      <c r="Q35" s="206">
        <v>0</v>
      </c>
      <c r="R35" s="206">
        <v>0</v>
      </c>
      <c r="S35" s="206">
        <v>0</v>
      </c>
      <c r="T35" s="206">
        <v>0</v>
      </c>
      <c r="U35" s="206">
        <v>0</v>
      </c>
      <c r="V35" s="206">
        <v>0</v>
      </c>
      <c r="W35" s="206">
        <v>0</v>
      </c>
      <c r="DA35" s="71" t="s">
        <v>957</v>
      </c>
    </row>
    <row r="36" spans="1:105" ht="12" customHeight="1" x14ac:dyDescent="0.3">
      <c r="A36" s="18" t="s">
        <v>33</v>
      </c>
      <c r="B36" s="206">
        <v>1.098710232158211</v>
      </c>
      <c r="C36" s="206">
        <v>1.098710232158211</v>
      </c>
      <c r="D36" s="206">
        <v>1.098710232158211</v>
      </c>
      <c r="E36" s="206">
        <v>1.098710232158211</v>
      </c>
      <c r="F36" s="206">
        <v>1.098710232158211</v>
      </c>
      <c r="G36" s="206">
        <v>1.098710232158211</v>
      </c>
      <c r="H36" s="206">
        <v>0</v>
      </c>
      <c r="I36" s="206">
        <v>0</v>
      </c>
      <c r="J36" s="206">
        <v>0</v>
      </c>
      <c r="K36" s="206">
        <v>0</v>
      </c>
      <c r="L36" s="206">
        <v>0</v>
      </c>
      <c r="M36" s="206">
        <v>0</v>
      </c>
      <c r="N36" s="206">
        <v>0</v>
      </c>
      <c r="O36" s="206">
        <v>0</v>
      </c>
      <c r="P36" s="206">
        <v>0</v>
      </c>
      <c r="Q36" s="206">
        <v>6.8099742046431641E-2</v>
      </c>
      <c r="R36" s="206">
        <v>7.2484952708512462E-2</v>
      </c>
      <c r="S36" s="206">
        <v>7.6870163370593284E-2</v>
      </c>
      <c r="T36" s="206">
        <v>0.14720550300945831</v>
      </c>
      <c r="U36" s="206">
        <v>0.24720550300945829</v>
      </c>
      <c r="V36" s="206">
        <v>0.34608770421324159</v>
      </c>
      <c r="W36" s="206">
        <v>0.39879621668099741</v>
      </c>
      <c r="DA36" s="71" t="s">
        <v>958</v>
      </c>
    </row>
    <row r="37" spans="1:105" ht="12" customHeight="1" x14ac:dyDescent="0.3">
      <c r="A37" s="18" t="s">
        <v>69</v>
      </c>
      <c r="B37" s="206">
        <v>9.1788478073946678</v>
      </c>
      <c r="C37" s="206">
        <v>12.238435081685299</v>
      </c>
      <c r="D37" s="206">
        <v>11.218572656921751</v>
      </c>
      <c r="E37" s="206">
        <v>9.1788478073946678</v>
      </c>
      <c r="F37" s="206">
        <v>10.198710232158209</v>
      </c>
      <c r="G37" s="206">
        <v>10.198710232158209</v>
      </c>
      <c r="H37" s="206">
        <v>9.1788478073946678</v>
      </c>
      <c r="I37" s="206">
        <v>7.1391229578675839</v>
      </c>
      <c r="J37" s="206">
        <v>9.1788478073946678</v>
      </c>
      <c r="K37" s="206">
        <v>7.1391229578675839</v>
      </c>
      <c r="L37" s="206">
        <v>8.1589853826311263</v>
      </c>
      <c r="M37" s="206">
        <v>5.0993981083404982</v>
      </c>
      <c r="N37" s="206">
        <v>2.0397248495270852</v>
      </c>
      <c r="O37" s="206">
        <v>2.0397248495270852</v>
      </c>
      <c r="P37" s="206">
        <v>3.0595872742906272</v>
      </c>
      <c r="Q37" s="206">
        <v>2.7454858125537398</v>
      </c>
      <c r="R37" s="206">
        <v>3.1350816852966461</v>
      </c>
      <c r="S37" s="206">
        <v>2.7740326741186578</v>
      </c>
      <c r="T37" s="206">
        <v>4.2783319002579532</v>
      </c>
      <c r="U37" s="206">
        <v>4.2355116079105759</v>
      </c>
      <c r="V37" s="206">
        <v>4.3385210662080826</v>
      </c>
      <c r="W37" s="206">
        <v>8.6536543422183989</v>
      </c>
      <c r="DA37" s="71" t="s">
        <v>959</v>
      </c>
    </row>
    <row r="38" spans="1:105" ht="12" customHeight="1" x14ac:dyDescent="0.3">
      <c r="A38" s="18" t="s">
        <v>70</v>
      </c>
      <c r="B38" s="206">
        <v>20.389079965606189</v>
      </c>
      <c r="C38" s="206">
        <v>20.389079965606189</v>
      </c>
      <c r="D38" s="206">
        <v>21.360017196904561</v>
      </c>
      <c r="E38" s="206">
        <v>15.53456577815993</v>
      </c>
      <c r="F38" s="206">
        <v>15.53456577815993</v>
      </c>
      <c r="G38" s="206">
        <v>11.65090283748925</v>
      </c>
      <c r="H38" s="206">
        <v>15.53456577815993</v>
      </c>
      <c r="I38" s="206">
        <v>9.7091143594153042</v>
      </c>
      <c r="J38" s="206">
        <v>9.6493551160791053</v>
      </c>
      <c r="K38" s="206">
        <v>6.7546001719690452</v>
      </c>
      <c r="L38" s="206">
        <v>9.6493551160791053</v>
      </c>
      <c r="M38" s="206">
        <v>6.7546001719690452</v>
      </c>
      <c r="N38" s="206">
        <v>5.7895958727429058</v>
      </c>
      <c r="O38" s="206">
        <v>3.8597592433362</v>
      </c>
      <c r="P38" s="206">
        <v>3.8597592433362</v>
      </c>
      <c r="Q38" s="206">
        <v>2.953654342218401</v>
      </c>
      <c r="R38" s="206">
        <v>4.9983662940670666</v>
      </c>
      <c r="S38" s="206">
        <v>5.3885640584694752</v>
      </c>
      <c r="T38" s="206">
        <v>2.334049871023216</v>
      </c>
      <c r="U38" s="206">
        <v>3.0534823731728289</v>
      </c>
      <c r="V38" s="206">
        <v>3.371969045571797</v>
      </c>
      <c r="W38" s="206">
        <v>2.3758383490971622</v>
      </c>
      <c r="DA38" s="71" t="s">
        <v>960</v>
      </c>
    </row>
    <row r="39" spans="1:105" ht="12" customHeight="1" x14ac:dyDescent="0.3">
      <c r="A39" s="18" t="s">
        <v>34</v>
      </c>
      <c r="B39" s="206">
        <v>1.0007738607050729</v>
      </c>
      <c r="C39" s="206">
        <v>1.0007738607050729</v>
      </c>
      <c r="D39" s="206">
        <v>0</v>
      </c>
      <c r="E39" s="206">
        <v>0</v>
      </c>
      <c r="F39" s="206">
        <v>0</v>
      </c>
      <c r="G39" s="206">
        <v>0</v>
      </c>
      <c r="H39" s="206">
        <v>0</v>
      </c>
      <c r="I39" s="206">
        <v>0</v>
      </c>
      <c r="J39" s="206">
        <v>0</v>
      </c>
      <c r="K39" s="206">
        <v>0</v>
      </c>
      <c r="L39" s="206">
        <v>0</v>
      </c>
      <c r="M39" s="206">
        <v>0</v>
      </c>
      <c r="N39" s="206">
        <v>0</v>
      </c>
      <c r="O39" s="206">
        <v>0</v>
      </c>
      <c r="P39" s="206">
        <v>0</v>
      </c>
      <c r="Q39" s="206">
        <v>0</v>
      </c>
      <c r="R39" s="206">
        <v>0</v>
      </c>
      <c r="S39" s="206">
        <v>0</v>
      </c>
      <c r="T39" s="206">
        <v>0</v>
      </c>
      <c r="U39" s="206">
        <v>0</v>
      </c>
      <c r="V39" s="206">
        <v>0</v>
      </c>
      <c r="W39" s="206">
        <v>0</v>
      </c>
      <c r="DA39" s="71" t="s">
        <v>961</v>
      </c>
    </row>
    <row r="40" spans="1:105" ht="12" customHeight="1" x14ac:dyDescent="0.3">
      <c r="A40" s="14" t="s">
        <v>35</v>
      </c>
      <c r="B40" s="206">
        <f t="shared" ref="B40:W40" si="9">B41+B42</f>
        <v>92.239638865004295</v>
      </c>
      <c r="C40" s="206">
        <f t="shared" si="9"/>
        <v>102.7087704213241</v>
      </c>
      <c r="D40" s="206">
        <f t="shared" si="9"/>
        <v>93.53086844368012</v>
      </c>
      <c r="E40" s="206">
        <f t="shared" si="9"/>
        <v>95.141358555460002</v>
      </c>
      <c r="F40" s="206">
        <f t="shared" si="9"/>
        <v>79.041100601891657</v>
      </c>
      <c r="G40" s="206">
        <f t="shared" si="9"/>
        <v>79.751504729148749</v>
      </c>
      <c r="H40" s="206">
        <f t="shared" si="9"/>
        <v>76.482631126397251</v>
      </c>
      <c r="I40" s="206">
        <f t="shared" si="9"/>
        <v>77.751504729148749</v>
      </c>
      <c r="J40" s="206">
        <f t="shared" si="9"/>
        <v>95.271883061048996</v>
      </c>
      <c r="K40" s="206">
        <f t="shared" si="9"/>
        <v>104.7944969905417</v>
      </c>
      <c r="L40" s="206">
        <f t="shared" si="9"/>
        <v>114.9407566638005</v>
      </c>
      <c r="M40" s="206">
        <f t="shared" si="9"/>
        <v>115.8226999140155</v>
      </c>
      <c r="N40" s="206">
        <f t="shared" si="9"/>
        <v>114.124505588994</v>
      </c>
      <c r="O40" s="206">
        <f t="shared" si="9"/>
        <v>114.0357695614789</v>
      </c>
      <c r="P40" s="206">
        <f t="shared" si="9"/>
        <v>116.5321582115219</v>
      </c>
      <c r="Q40" s="206">
        <f t="shared" si="9"/>
        <v>112.3496130696475</v>
      </c>
      <c r="R40" s="206">
        <f t="shared" si="9"/>
        <v>110.1103181427343</v>
      </c>
      <c r="S40" s="206">
        <f t="shared" si="9"/>
        <v>108.8780739466896</v>
      </c>
      <c r="T40" s="206">
        <f t="shared" si="9"/>
        <v>102.4752364574377</v>
      </c>
      <c r="U40" s="206">
        <f t="shared" si="9"/>
        <v>101.1154772141014</v>
      </c>
      <c r="V40" s="206">
        <f t="shared" si="9"/>
        <v>101.01668099742049</v>
      </c>
      <c r="W40" s="206">
        <f t="shared" si="9"/>
        <v>133.00567497850389</v>
      </c>
      <c r="DA40" s="71"/>
    </row>
    <row r="41" spans="1:105" ht="12" customHeight="1" x14ac:dyDescent="0.3">
      <c r="A41" s="18" t="s">
        <v>72</v>
      </c>
      <c r="B41" s="206">
        <v>92.239638865004295</v>
      </c>
      <c r="C41" s="206">
        <v>102.7087704213241</v>
      </c>
      <c r="D41" s="206">
        <v>93.53086844368012</v>
      </c>
      <c r="E41" s="206">
        <v>95.141358555460002</v>
      </c>
      <c r="F41" s="206">
        <v>79.041100601891657</v>
      </c>
      <c r="G41" s="206">
        <v>79.751504729148749</v>
      </c>
      <c r="H41" s="206">
        <v>76.482631126397251</v>
      </c>
      <c r="I41" s="206">
        <v>77.751504729148749</v>
      </c>
      <c r="J41" s="206">
        <v>95.271883061048996</v>
      </c>
      <c r="K41" s="206">
        <v>104.7944969905417</v>
      </c>
      <c r="L41" s="206">
        <v>114.9407566638005</v>
      </c>
      <c r="M41" s="206">
        <v>115.8226999140155</v>
      </c>
      <c r="N41" s="206">
        <v>114.124505588994</v>
      </c>
      <c r="O41" s="206">
        <v>114.0357695614789</v>
      </c>
      <c r="P41" s="206">
        <v>116.5321582115219</v>
      </c>
      <c r="Q41" s="206">
        <v>112.3496130696475</v>
      </c>
      <c r="R41" s="206">
        <v>110.1103181427343</v>
      </c>
      <c r="S41" s="206">
        <v>108.8780739466896</v>
      </c>
      <c r="T41" s="206">
        <v>102.4752364574377</v>
      </c>
      <c r="U41" s="206">
        <v>101.1154772141014</v>
      </c>
      <c r="V41" s="206">
        <v>101.01668099742049</v>
      </c>
      <c r="W41" s="206">
        <v>133.00567497850389</v>
      </c>
      <c r="DA41" s="71" t="s">
        <v>962</v>
      </c>
    </row>
    <row r="42" spans="1:105" ht="12" customHeight="1" x14ac:dyDescent="0.3">
      <c r="A42" s="18" t="s">
        <v>36</v>
      </c>
      <c r="B42" s="206">
        <v>0</v>
      </c>
      <c r="C42" s="206">
        <v>0</v>
      </c>
      <c r="D42" s="206">
        <v>0</v>
      </c>
      <c r="E42" s="206">
        <v>0</v>
      </c>
      <c r="F42" s="206">
        <v>0</v>
      </c>
      <c r="G42" s="206">
        <v>0</v>
      </c>
      <c r="H42" s="206">
        <v>0</v>
      </c>
      <c r="I42" s="206">
        <v>0</v>
      </c>
      <c r="J42" s="206">
        <v>0</v>
      </c>
      <c r="K42" s="206">
        <v>0</v>
      </c>
      <c r="L42" s="206">
        <v>0</v>
      </c>
      <c r="M42" s="206">
        <v>0</v>
      </c>
      <c r="N42" s="206">
        <v>0</v>
      </c>
      <c r="O42" s="206">
        <v>0</v>
      </c>
      <c r="P42" s="206">
        <v>0</v>
      </c>
      <c r="Q42" s="206">
        <v>0</v>
      </c>
      <c r="R42" s="206">
        <v>0</v>
      </c>
      <c r="S42" s="206">
        <v>0</v>
      </c>
      <c r="T42" s="206">
        <v>0</v>
      </c>
      <c r="U42" s="206">
        <v>0</v>
      </c>
      <c r="V42" s="206">
        <v>0</v>
      </c>
      <c r="W42" s="206">
        <v>0</v>
      </c>
      <c r="DA42" s="71" t="s">
        <v>963</v>
      </c>
    </row>
    <row r="43" spans="1:105" ht="12" customHeight="1" x14ac:dyDescent="0.3">
      <c r="A43" s="14" t="s">
        <v>37</v>
      </c>
      <c r="B43" s="206">
        <f t="shared" ref="B43:W43" si="10">B44+B45+B46+B47+B48+B49</f>
        <v>2.071329394084322</v>
      </c>
      <c r="C43" s="206">
        <f t="shared" si="10"/>
        <v>2.1672923790514012</v>
      </c>
      <c r="D43" s="206">
        <f t="shared" si="10"/>
        <v>2.2527754473071133</v>
      </c>
      <c r="E43" s="206">
        <f t="shared" si="10"/>
        <v>2.5467212299740813</v>
      </c>
      <c r="F43" s="206">
        <f t="shared" si="10"/>
        <v>2.5195489730818217</v>
      </c>
      <c r="G43" s="206">
        <f t="shared" si="10"/>
        <v>2.252489450196248</v>
      </c>
      <c r="H43" s="206">
        <f t="shared" si="10"/>
        <v>2.3342313182264673</v>
      </c>
      <c r="I43" s="206">
        <f t="shared" si="10"/>
        <v>2.4052722214646853</v>
      </c>
      <c r="J43" s="206">
        <f t="shared" si="10"/>
        <v>2.7490714577440389</v>
      </c>
      <c r="K43" s="206">
        <f t="shared" si="10"/>
        <v>3.3281966921366322</v>
      </c>
      <c r="L43" s="206">
        <f t="shared" si="10"/>
        <v>3.65039547164888</v>
      </c>
      <c r="M43" s="206">
        <f t="shared" si="10"/>
        <v>4.3846866344180171</v>
      </c>
      <c r="N43" s="206">
        <f t="shared" si="10"/>
        <v>6.1448710290095114</v>
      </c>
      <c r="O43" s="206">
        <f t="shared" si="10"/>
        <v>5.9768908089637147</v>
      </c>
      <c r="P43" s="206">
        <f t="shared" si="10"/>
        <v>5.1139953581449529</v>
      </c>
      <c r="Q43" s="206">
        <f t="shared" si="10"/>
        <v>5.3068827129720564</v>
      </c>
      <c r="R43" s="206">
        <f t="shared" si="10"/>
        <v>8.3745494008365586</v>
      </c>
      <c r="S43" s="206">
        <f t="shared" si="10"/>
        <v>15.357521514343961</v>
      </c>
      <c r="T43" s="206">
        <f t="shared" si="10"/>
        <v>12.785033846005133</v>
      </c>
      <c r="U43" s="206">
        <f t="shared" si="10"/>
        <v>14.118487138915654</v>
      </c>
      <c r="V43" s="206">
        <f t="shared" si="10"/>
        <v>20.126894771819686</v>
      </c>
      <c r="W43" s="206">
        <f t="shared" si="10"/>
        <v>20.803285369278022</v>
      </c>
      <c r="DA43" s="71"/>
    </row>
    <row r="44" spans="1:105" ht="12" customHeight="1" x14ac:dyDescent="0.3">
      <c r="A44" s="18" t="s">
        <v>73</v>
      </c>
      <c r="B44" s="206">
        <v>9.5614789337919184E-2</v>
      </c>
      <c r="C44" s="206">
        <v>7.1711092003439378E-2</v>
      </c>
      <c r="D44" s="206">
        <v>4.7807394668959578E-2</v>
      </c>
      <c r="E44" s="206">
        <v>0.42992261392949271</v>
      </c>
      <c r="F44" s="206">
        <v>0.5493551160791057</v>
      </c>
      <c r="G44" s="206">
        <v>7.1711092003439378E-2</v>
      </c>
      <c r="H44" s="206">
        <v>7.1711092003439378E-2</v>
      </c>
      <c r="I44" s="206">
        <v>0.21496130696474641</v>
      </c>
      <c r="J44" s="206">
        <v>0</v>
      </c>
      <c r="K44" s="206">
        <v>0</v>
      </c>
      <c r="L44" s="206">
        <v>0</v>
      </c>
      <c r="M44" s="206">
        <v>0.37300085984522791</v>
      </c>
      <c r="N44" s="206">
        <v>1.423301805674978</v>
      </c>
      <c r="O44" s="206">
        <v>0.9920034393809114</v>
      </c>
      <c r="P44" s="206">
        <v>0</v>
      </c>
      <c r="Q44" s="206">
        <v>0</v>
      </c>
      <c r="R44" s="206">
        <v>2.5110920034393809</v>
      </c>
      <c r="S44" s="206">
        <v>9.5300085984522784</v>
      </c>
      <c r="T44" s="206">
        <v>7.1974204643164228</v>
      </c>
      <c r="U44" s="206">
        <v>7.99724849527085</v>
      </c>
      <c r="V44" s="206">
        <v>13.27661220980224</v>
      </c>
      <c r="W44" s="206">
        <v>12.65348237317283</v>
      </c>
      <c r="DA44" s="71" t="s">
        <v>964</v>
      </c>
    </row>
    <row r="45" spans="1:105" ht="12" customHeight="1" x14ac:dyDescent="0.3">
      <c r="A45" s="18" t="s">
        <v>74</v>
      </c>
      <c r="B45" s="206">
        <v>0</v>
      </c>
      <c r="C45" s="206">
        <v>0</v>
      </c>
      <c r="D45" s="206">
        <v>0</v>
      </c>
      <c r="E45" s="206">
        <v>0</v>
      </c>
      <c r="F45" s="206">
        <v>0</v>
      </c>
      <c r="G45" s="206">
        <v>0</v>
      </c>
      <c r="H45" s="206">
        <v>0</v>
      </c>
      <c r="I45" s="206">
        <v>0</v>
      </c>
      <c r="J45" s="206">
        <v>0</v>
      </c>
      <c r="K45" s="206">
        <v>0</v>
      </c>
      <c r="L45" s="206">
        <v>0</v>
      </c>
      <c r="M45" s="206">
        <v>0</v>
      </c>
      <c r="N45" s="206">
        <v>0</v>
      </c>
      <c r="O45" s="206">
        <v>0</v>
      </c>
      <c r="P45" s="206">
        <v>0</v>
      </c>
      <c r="Q45" s="206">
        <v>0</v>
      </c>
      <c r="R45" s="206">
        <v>0</v>
      </c>
      <c r="S45" s="206">
        <v>0</v>
      </c>
      <c r="T45" s="206">
        <v>0</v>
      </c>
      <c r="U45" s="206">
        <v>0</v>
      </c>
      <c r="V45" s="206">
        <v>0</v>
      </c>
      <c r="W45" s="206">
        <v>0</v>
      </c>
      <c r="DA45" s="71" t="s">
        <v>965</v>
      </c>
    </row>
    <row r="46" spans="1:105" ht="12" customHeight="1" x14ac:dyDescent="0.3">
      <c r="A46" s="18" t="s">
        <v>75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0</v>
      </c>
      <c r="H46" s="206">
        <v>0</v>
      </c>
      <c r="I46" s="206">
        <v>0</v>
      </c>
      <c r="J46" s="206">
        <v>0</v>
      </c>
      <c r="K46" s="206">
        <v>0</v>
      </c>
      <c r="L46" s="206">
        <v>0</v>
      </c>
      <c r="M46" s="206">
        <v>0</v>
      </c>
      <c r="N46" s="206">
        <v>0</v>
      </c>
      <c r="O46" s="206">
        <v>0</v>
      </c>
      <c r="P46" s="206">
        <v>0</v>
      </c>
      <c r="Q46" s="206">
        <v>0</v>
      </c>
      <c r="R46" s="206">
        <v>0</v>
      </c>
      <c r="S46" s="206">
        <v>0</v>
      </c>
      <c r="T46" s="206">
        <v>0</v>
      </c>
      <c r="U46" s="206">
        <v>0</v>
      </c>
      <c r="V46" s="206">
        <v>0</v>
      </c>
      <c r="W46" s="206">
        <v>0</v>
      </c>
      <c r="DA46" s="71" t="s">
        <v>966</v>
      </c>
    </row>
    <row r="47" spans="1:105" ht="12" customHeight="1" x14ac:dyDescent="0.3">
      <c r="A47" s="18" t="s">
        <v>76</v>
      </c>
      <c r="B47" s="206">
        <v>0</v>
      </c>
      <c r="C47" s="206">
        <v>0</v>
      </c>
      <c r="D47" s="206">
        <v>0</v>
      </c>
      <c r="E47" s="206">
        <v>0</v>
      </c>
      <c r="F47" s="206">
        <v>0</v>
      </c>
      <c r="G47" s="206">
        <v>0</v>
      </c>
      <c r="H47" s="206">
        <v>0</v>
      </c>
      <c r="I47" s="206">
        <v>0</v>
      </c>
      <c r="J47" s="206">
        <v>0</v>
      </c>
      <c r="K47" s="206">
        <v>0</v>
      </c>
      <c r="L47" s="206">
        <v>0</v>
      </c>
      <c r="M47" s="206">
        <v>0</v>
      </c>
      <c r="N47" s="206">
        <v>0</v>
      </c>
      <c r="O47" s="206">
        <v>0</v>
      </c>
      <c r="P47" s="206">
        <v>0</v>
      </c>
      <c r="Q47" s="206">
        <v>0</v>
      </c>
      <c r="R47" s="206">
        <v>0</v>
      </c>
      <c r="S47" s="206">
        <v>0</v>
      </c>
      <c r="T47" s="206">
        <v>0</v>
      </c>
      <c r="U47" s="206">
        <v>0</v>
      </c>
      <c r="V47" s="206">
        <v>0</v>
      </c>
      <c r="W47" s="206">
        <v>0</v>
      </c>
      <c r="DA47" s="71" t="s">
        <v>967</v>
      </c>
    </row>
    <row r="48" spans="1:105" ht="12" customHeight="1" x14ac:dyDescent="0.3">
      <c r="A48" s="18" t="s">
        <v>77</v>
      </c>
      <c r="B48" s="206">
        <v>0</v>
      </c>
      <c r="C48" s="206">
        <v>0</v>
      </c>
      <c r="D48" s="206">
        <v>0</v>
      </c>
      <c r="E48" s="206">
        <v>0</v>
      </c>
      <c r="F48" s="206">
        <v>0</v>
      </c>
      <c r="G48" s="206">
        <v>0</v>
      </c>
      <c r="H48" s="206">
        <v>0</v>
      </c>
      <c r="I48" s="206">
        <v>0</v>
      </c>
      <c r="J48" s="206">
        <v>0</v>
      </c>
      <c r="K48" s="206">
        <v>0</v>
      </c>
      <c r="L48" s="206">
        <v>0</v>
      </c>
      <c r="M48" s="206">
        <v>0</v>
      </c>
      <c r="N48" s="206">
        <v>0</v>
      </c>
      <c r="O48" s="206">
        <v>0</v>
      </c>
      <c r="P48" s="206">
        <v>0</v>
      </c>
      <c r="Q48" s="206">
        <v>0</v>
      </c>
      <c r="R48" s="206">
        <v>0</v>
      </c>
      <c r="S48" s="206">
        <v>0</v>
      </c>
      <c r="T48" s="206">
        <v>0</v>
      </c>
      <c r="U48" s="206">
        <v>0</v>
      </c>
      <c r="V48" s="206">
        <v>0</v>
      </c>
      <c r="W48" s="206">
        <v>0</v>
      </c>
      <c r="DA48" s="71" t="s">
        <v>968</v>
      </c>
    </row>
    <row r="49" spans="1:105" ht="12" customHeight="1" x14ac:dyDescent="0.3">
      <c r="A49" s="18" t="s">
        <v>78</v>
      </c>
      <c r="B49" s="206">
        <v>1.9757146047464029</v>
      </c>
      <c r="C49" s="206">
        <v>2.095581287047962</v>
      </c>
      <c r="D49" s="206">
        <v>2.2049680526381539</v>
      </c>
      <c r="E49" s="206">
        <v>2.1167986160445889</v>
      </c>
      <c r="F49" s="206">
        <v>1.970193857002716</v>
      </c>
      <c r="G49" s="206">
        <v>2.1807783581928089</v>
      </c>
      <c r="H49" s="206">
        <v>2.2625202262230282</v>
      </c>
      <c r="I49" s="206">
        <v>2.1903109144999391</v>
      </c>
      <c r="J49" s="206">
        <v>2.7490714577440389</v>
      </c>
      <c r="K49" s="206">
        <v>3.3281966921366322</v>
      </c>
      <c r="L49" s="206">
        <v>3.65039547164888</v>
      </c>
      <c r="M49" s="206">
        <v>4.011685774572789</v>
      </c>
      <c r="N49" s="206">
        <v>4.7215692233345337</v>
      </c>
      <c r="O49" s="206">
        <v>4.9848873695828031</v>
      </c>
      <c r="P49" s="206">
        <v>5.1139953581449529</v>
      </c>
      <c r="Q49" s="206">
        <v>5.3068827129720564</v>
      </c>
      <c r="R49" s="206">
        <v>5.8634573973971778</v>
      </c>
      <c r="S49" s="206">
        <v>5.827512915891683</v>
      </c>
      <c r="T49" s="206">
        <v>5.5876133816887101</v>
      </c>
      <c r="U49" s="206">
        <v>6.1212386436448032</v>
      </c>
      <c r="V49" s="206">
        <v>6.8502825620174468</v>
      </c>
      <c r="W49" s="206">
        <v>8.1498029961051905</v>
      </c>
      <c r="DA49" s="71" t="s">
        <v>969</v>
      </c>
    </row>
    <row r="50" spans="1:105" ht="12" customHeight="1" x14ac:dyDescent="0.3">
      <c r="A50" s="14" t="s">
        <v>79</v>
      </c>
      <c r="B50" s="206">
        <v>21.663284608770422</v>
      </c>
      <c r="C50" s="206">
        <v>22.857523645743768</v>
      </c>
      <c r="D50" s="206">
        <v>24.171195184866718</v>
      </c>
      <c r="E50" s="206">
        <v>23.28744625967326</v>
      </c>
      <c r="F50" s="206">
        <v>21.352794496990541</v>
      </c>
      <c r="G50" s="206">
        <v>21.328976784178849</v>
      </c>
      <c r="H50" s="206">
        <v>19.895872742906281</v>
      </c>
      <c r="I50" s="206">
        <v>16.552020636285469</v>
      </c>
      <c r="J50" s="206">
        <v>17.19690455717971</v>
      </c>
      <c r="K50" s="206">
        <v>17.292433361994838</v>
      </c>
      <c r="L50" s="206">
        <v>17.19690455717971</v>
      </c>
      <c r="M50" s="206">
        <v>16.814789337919169</v>
      </c>
      <c r="N50" s="206">
        <v>20.82734307824591</v>
      </c>
      <c r="O50" s="206">
        <v>16.886414445399829</v>
      </c>
      <c r="P50" s="206">
        <v>11.034651762682721</v>
      </c>
      <c r="Q50" s="206">
        <v>9.2134995700773867</v>
      </c>
      <c r="R50" s="206">
        <v>14.88555460017197</v>
      </c>
      <c r="S50" s="206">
        <v>14.139122957867579</v>
      </c>
      <c r="T50" s="206">
        <v>13.39957007738607</v>
      </c>
      <c r="U50" s="206">
        <v>13.43018056749785</v>
      </c>
      <c r="V50" s="206">
        <v>14.962338779019779</v>
      </c>
      <c r="W50" s="206">
        <v>15.788736027515039</v>
      </c>
      <c r="DA50" s="71" t="s">
        <v>970</v>
      </c>
    </row>
    <row r="51" spans="1:105" ht="12" customHeight="1" x14ac:dyDescent="0.3">
      <c r="A51" s="21" t="s">
        <v>38</v>
      </c>
      <c r="B51" s="209">
        <v>112.8976784178848</v>
      </c>
      <c r="C51" s="209">
        <v>116.7669819432502</v>
      </c>
      <c r="D51" s="209">
        <v>119.00257953568359</v>
      </c>
      <c r="E51" s="209">
        <v>109.20034393809109</v>
      </c>
      <c r="F51" s="209">
        <v>108.8564058469475</v>
      </c>
      <c r="G51" s="209">
        <v>119.4325021496131</v>
      </c>
      <c r="H51" s="209">
        <v>114.4453998280309</v>
      </c>
      <c r="I51" s="209">
        <v>106.5348237317283</v>
      </c>
      <c r="J51" s="209">
        <v>112.20980223559761</v>
      </c>
      <c r="K51" s="209">
        <v>105.58899398108341</v>
      </c>
      <c r="L51" s="209">
        <v>107.39466895958731</v>
      </c>
      <c r="M51" s="209">
        <v>111.7798796216681</v>
      </c>
      <c r="N51" s="209">
        <v>122.52794496990541</v>
      </c>
      <c r="O51" s="209">
        <v>116.3370593293207</v>
      </c>
      <c r="P51" s="209">
        <v>112.8116938950989</v>
      </c>
      <c r="Q51" s="209">
        <v>115.1924333619948</v>
      </c>
      <c r="R51" s="209">
        <v>131.97153912295789</v>
      </c>
      <c r="S51" s="209">
        <v>133.9717970765262</v>
      </c>
      <c r="T51" s="209">
        <v>123.43920894239039</v>
      </c>
      <c r="U51" s="209">
        <v>121.381513327601</v>
      </c>
      <c r="V51" s="209">
        <v>124.4904557179708</v>
      </c>
      <c r="W51" s="209">
        <v>131.13929492691321</v>
      </c>
      <c r="DA51" s="86" t="s">
        <v>971</v>
      </c>
    </row>
    <row r="52" spans="1:105" ht="12" customHeight="1" x14ac:dyDescent="0.3">
      <c r="A52" s="114" t="s">
        <v>145</v>
      </c>
      <c r="B52" s="286">
        <f t="shared" ref="B52:W52" si="11">SUM(B53:B55)</f>
        <v>272.56522449296648</v>
      </c>
      <c r="C52" s="286">
        <f t="shared" si="11"/>
        <v>289.98758472642885</v>
      </c>
      <c r="D52" s="286">
        <f t="shared" si="11"/>
        <v>281.49593967774558</v>
      </c>
      <c r="E52" s="286">
        <f t="shared" si="11"/>
        <v>269.91267135895083</v>
      </c>
      <c r="F52" s="286">
        <f t="shared" si="11"/>
        <v>253.79246384840425</v>
      </c>
      <c r="G52" s="286">
        <f t="shared" si="11"/>
        <v>258.37260982852831</v>
      </c>
      <c r="H52" s="286">
        <f t="shared" si="11"/>
        <v>242.93509116345433</v>
      </c>
      <c r="I52" s="286">
        <f t="shared" si="11"/>
        <v>220.09185863591009</v>
      </c>
      <c r="J52" s="286">
        <f t="shared" si="11"/>
        <v>246.25586423504407</v>
      </c>
      <c r="K52" s="286">
        <f t="shared" si="11"/>
        <v>244.89784415559325</v>
      </c>
      <c r="L52" s="286">
        <f t="shared" si="11"/>
        <v>260.99106615092666</v>
      </c>
      <c r="M52" s="286">
        <f t="shared" si="11"/>
        <v>271.71985430423757</v>
      </c>
      <c r="N52" s="286">
        <f t="shared" si="11"/>
        <v>287.07952279169223</v>
      </c>
      <c r="O52" s="286">
        <f t="shared" si="11"/>
        <v>273.17405331971173</v>
      </c>
      <c r="P52" s="286">
        <f t="shared" si="11"/>
        <v>264.21081393080203</v>
      </c>
      <c r="Q52" s="286">
        <f t="shared" si="11"/>
        <v>259.61204178433917</v>
      </c>
      <c r="R52" s="286">
        <f t="shared" si="11"/>
        <v>278.87291569490378</v>
      </c>
      <c r="S52" s="286">
        <f t="shared" si="11"/>
        <v>286.63189812655378</v>
      </c>
      <c r="T52" s="286">
        <f t="shared" si="11"/>
        <v>258.85863659750993</v>
      </c>
      <c r="U52" s="286">
        <f t="shared" si="11"/>
        <v>257.58185773220879</v>
      </c>
      <c r="V52" s="286">
        <f t="shared" si="11"/>
        <v>268.65294808222387</v>
      </c>
      <c r="W52" s="286">
        <f t="shared" si="11"/>
        <v>312.16528021020667</v>
      </c>
      <c r="DA52" s="118"/>
    </row>
    <row r="53" spans="1:105" ht="12" customHeight="1" x14ac:dyDescent="0.3">
      <c r="A53" s="51" t="s">
        <v>46</v>
      </c>
      <c r="B53" s="239">
        <f>CHI_fec!B5-B58</f>
        <v>0</v>
      </c>
      <c r="C53" s="239">
        <f>CHI_fec!C5-C58</f>
        <v>0</v>
      </c>
      <c r="D53" s="239">
        <f>CHI_fec!D5-D58</f>
        <v>0</v>
      </c>
      <c r="E53" s="239">
        <f>CHI_fec!E5-E58</f>
        <v>0</v>
      </c>
      <c r="F53" s="239">
        <f>CHI_fec!F5-F58</f>
        <v>0</v>
      </c>
      <c r="G53" s="239">
        <f>CHI_fec!G5-G58</f>
        <v>0</v>
      </c>
      <c r="H53" s="239">
        <f>CHI_fec!H5-H58</f>
        <v>0</v>
      </c>
      <c r="I53" s="239">
        <f>CHI_fec!I5-I58</f>
        <v>0</v>
      </c>
      <c r="J53" s="239">
        <f>CHI_fec!J5-J58</f>
        <v>0</v>
      </c>
      <c r="K53" s="239">
        <f>CHI_fec!K5-K58</f>
        <v>0</v>
      </c>
      <c r="L53" s="239">
        <f>CHI_fec!L5-L58</f>
        <v>0</v>
      </c>
      <c r="M53" s="239">
        <f>CHI_fec!M5-M58</f>
        <v>0</v>
      </c>
      <c r="N53" s="239">
        <f>CHI_fec!N5-N58</f>
        <v>0</v>
      </c>
      <c r="O53" s="239">
        <f>CHI_fec!O5-O58</f>
        <v>0</v>
      </c>
      <c r="P53" s="239">
        <f>CHI_fec!P5-P58</f>
        <v>0</v>
      </c>
      <c r="Q53" s="239">
        <f>CHI_fec!Q5-Q58</f>
        <v>0</v>
      </c>
      <c r="R53" s="239">
        <f>CHI_fec!R5-R58</f>
        <v>0</v>
      </c>
      <c r="S53" s="239">
        <f>CHI_fec!S5-S58</f>
        <v>0</v>
      </c>
      <c r="T53" s="239">
        <f>CHI_fec!T5-T58</f>
        <v>0</v>
      </c>
      <c r="U53" s="239">
        <f>CHI_fec!U5-U58</f>
        <v>0</v>
      </c>
      <c r="V53" s="239">
        <f>CHI_fec!V5-V58</f>
        <v>0</v>
      </c>
      <c r="W53" s="239">
        <f>CHI_fec!W5-W58</f>
        <v>0</v>
      </c>
      <c r="DA53" s="83"/>
    </row>
    <row r="54" spans="1:105" ht="12" customHeight="1" x14ac:dyDescent="0.3">
      <c r="A54" s="99" t="s">
        <v>47</v>
      </c>
      <c r="B54" s="240">
        <f>CHI_fec!B61</f>
        <v>216.67807904385481</v>
      </c>
      <c r="C54" s="240">
        <f>CHI_fec!C61</f>
        <v>227.39799373012369</v>
      </c>
      <c r="D54" s="240">
        <f>CHI_fec!D61</f>
        <v>226.0060309940545</v>
      </c>
      <c r="E54" s="240">
        <f>CHI_fec!E61</f>
        <v>206.06298054109959</v>
      </c>
      <c r="F54" s="240">
        <f>CHI_fec!F61</f>
        <v>191.39672766722879</v>
      </c>
      <c r="G54" s="240">
        <f>CHI_fec!G61</f>
        <v>193.93389332231669</v>
      </c>
      <c r="H54" s="240">
        <f>CHI_fec!H61</f>
        <v>181.88841565168079</v>
      </c>
      <c r="I54" s="240">
        <f>CHI_fec!I61</f>
        <v>163.56560778069931</v>
      </c>
      <c r="J54" s="240">
        <f>CHI_fec!J61</f>
        <v>185.57952248080679</v>
      </c>
      <c r="K54" s="240">
        <f>CHI_fec!K61</f>
        <v>177.36741005419171</v>
      </c>
      <c r="L54" s="240">
        <f>CHI_fec!L61</f>
        <v>174.02727518885541</v>
      </c>
      <c r="M54" s="240">
        <f>CHI_fec!M61</f>
        <v>189.31085459085261</v>
      </c>
      <c r="N54" s="240">
        <f>CHI_fec!N61</f>
        <v>211.64721171879651</v>
      </c>
      <c r="O54" s="240">
        <f>CHI_fec!O61</f>
        <v>199.33962129525389</v>
      </c>
      <c r="P54" s="240">
        <f>CHI_fec!P61</f>
        <v>195.42080724311691</v>
      </c>
      <c r="Q54" s="240">
        <f>CHI_fec!Q61</f>
        <v>191.19224623642671</v>
      </c>
      <c r="R54" s="240">
        <f>CHI_fec!R61</f>
        <v>202.37296346408311</v>
      </c>
      <c r="S54" s="240">
        <f>CHI_fec!S61</f>
        <v>211.08016410534429</v>
      </c>
      <c r="T54" s="240">
        <f>CHI_fec!T61</f>
        <v>183.26391031490749</v>
      </c>
      <c r="U54" s="240">
        <f>CHI_fec!U61</f>
        <v>179.84229529789141</v>
      </c>
      <c r="V54" s="240">
        <f>CHI_fec!V61</f>
        <v>185.15003416228501</v>
      </c>
      <c r="W54" s="240">
        <f>CHI_fec!W61</f>
        <v>218.27968882702211</v>
      </c>
      <c r="DA54" s="94"/>
    </row>
    <row r="55" spans="1:105" ht="12" customHeight="1" x14ac:dyDescent="0.3">
      <c r="A55" s="52" t="s">
        <v>48</v>
      </c>
      <c r="B55" s="241">
        <f>CHI_fec!B110</f>
        <v>55.887145449111692</v>
      </c>
      <c r="C55" s="241">
        <f>CHI_fec!C110</f>
        <v>62.589590996305162</v>
      </c>
      <c r="D55" s="241">
        <f>CHI_fec!D110</f>
        <v>55.489908683691112</v>
      </c>
      <c r="E55" s="241">
        <f>CHI_fec!E110</f>
        <v>63.849690817851233</v>
      </c>
      <c r="F55" s="241">
        <f>CHI_fec!F110</f>
        <v>62.395736181175458</v>
      </c>
      <c r="G55" s="241">
        <f>CHI_fec!G110</f>
        <v>64.438716506211605</v>
      </c>
      <c r="H55" s="241">
        <f>CHI_fec!H110</f>
        <v>61.046675511773543</v>
      </c>
      <c r="I55" s="241">
        <f>CHI_fec!I110</f>
        <v>56.526250855210769</v>
      </c>
      <c r="J55" s="241">
        <f>CHI_fec!J110</f>
        <v>60.676341754237278</v>
      </c>
      <c r="K55" s="241">
        <f>CHI_fec!K110</f>
        <v>67.530434101401525</v>
      </c>
      <c r="L55" s="241">
        <f>CHI_fec!L110</f>
        <v>86.963790962071258</v>
      </c>
      <c r="M55" s="241">
        <f>CHI_fec!M110</f>
        <v>82.408999713384958</v>
      </c>
      <c r="N55" s="241">
        <f>CHI_fec!N110</f>
        <v>75.432311072895729</v>
      </c>
      <c r="O55" s="241">
        <f>CHI_fec!O110</f>
        <v>73.834432024457854</v>
      </c>
      <c r="P55" s="241">
        <f>CHI_fec!P110</f>
        <v>68.790006687685107</v>
      </c>
      <c r="Q55" s="241">
        <f>CHI_fec!Q110</f>
        <v>68.419795547912472</v>
      </c>
      <c r="R55" s="241">
        <f>CHI_fec!R110</f>
        <v>76.499952230820668</v>
      </c>
      <c r="S55" s="241">
        <f>CHI_fec!S110</f>
        <v>75.551734021209512</v>
      </c>
      <c r="T55" s="241">
        <f>CHI_fec!T110</f>
        <v>75.594726282602451</v>
      </c>
      <c r="U55" s="241">
        <f>CHI_fec!U110</f>
        <v>77.739562434317378</v>
      </c>
      <c r="V55" s="241">
        <f>CHI_fec!V110</f>
        <v>83.502913919938862</v>
      </c>
      <c r="W55" s="241">
        <f>CHI_fec!W110</f>
        <v>93.885591383184533</v>
      </c>
      <c r="DA55" s="84"/>
    </row>
    <row r="56" spans="1:105" ht="12" customHeight="1" x14ac:dyDescent="0.3">
      <c r="A56" s="201"/>
      <c r="B56" s="201"/>
      <c r="C56" s="201"/>
      <c r="D56" s="201"/>
      <c r="E56" s="201"/>
      <c r="F56" s="201"/>
      <c r="G56" s="201"/>
      <c r="H56" s="201"/>
      <c r="I56" s="201"/>
      <c r="J56" s="201"/>
      <c r="K56" s="201"/>
      <c r="L56" s="201"/>
      <c r="M56" s="201"/>
      <c r="N56" s="201"/>
      <c r="O56" s="201"/>
      <c r="P56" s="201"/>
      <c r="Q56" s="201"/>
      <c r="R56" s="201"/>
      <c r="S56" s="201"/>
      <c r="T56" s="201"/>
      <c r="U56" s="201"/>
      <c r="V56" s="201"/>
      <c r="W56" s="201"/>
      <c r="DA56" s="173"/>
    </row>
    <row r="57" spans="1:105" ht="12" customHeight="1" x14ac:dyDescent="0.3">
      <c r="A57" s="30" t="s">
        <v>972</v>
      </c>
      <c r="B57" s="113"/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DA57" s="112"/>
    </row>
    <row r="58" spans="1:105" ht="12" customHeight="1" x14ac:dyDescent="0.3">
      <c r="A58" s="31" t="s">
        <v>68</v>
      </c>
      <c r="B58" s="212">
        <v>0</v>
      </c>
      <c r="C58" s="212">
        <v>0</v>
      </c>
      <c r="D58" s="212">
        <v>0</v>
      </c>
      <c r="E58" s="212">
        <v>0</v>
      </c>
      <c r="F58" s="212">
        <v>0</v>
      </c>
      <c r="G58" s="212">
        <v>0</v>
      </c>
      <c r="H58" s="212">
        <v>0</v>
      </c>
      <c r="I58" s="212">
        <v>0</v>
      </c>
      <c r="J58" s="212">
        <v>0</v>
      </c>
      <c r="K58" s="212">
        <v>0</v>
      </c>
      <c r="L58" s="212">
        <v>0</v>
      </c>
      <c r="M58" s="212">
        <v>0</v>
      </c>
      <c r="N58" s="212">
        <v>0</v>
      </c>
      <c r="O58" s="212">
        <v>0</v>
      </c>
      <c r="P58" s="212">
        <v>0</v>
      </c>
      <c r="Q58" s="212">
        <v>0</v>
      </c>
      <c r="R58" s="212">
        <v>0</v>
      </c>
      <c r="S58" s="212">
        <v>0</v>
      </c>
      <c r="T58" s="212">
        <v>0</v>
      </c>
      <c r="U58" s="212">
        <v>0</v>
      </c>
      <c r="V58" s="212">
        <v>0</v>
      </c>
      <c r="W58" s="212">
        <v>0</v>
      </c>
      <c r="DA58" s="109" t="s">
        <v>973</v>
      </c>
    </row>
    <row r="59" spans="1:105" ht="12" customHeight="1" x14ac:dyDescent="0.3">
      <c r="A59" s="24" t="s">
        <v>30</v>
      </c>
      <c r="B59" s="215">
        <v>0</v>
      </c>
      <c r="C59" s="215">
        <v>0</v>
      </c>
      <c r="D59" s="215">
        <v>0</v>
      </c>
      <c r="E59" s="215">
        <v>0</v>
      </c>
      <c r="F59" s="215">
        <v>0</v>
      </c>
      <c r="G59" s="215">
        <v>0</v>
      </c>
      <c r="H59" s="215">
        <v>0</v>
      </c>
      <c r="I59" s="215">
        <v>0</v>
      </c>
      <c r="J59" s="215">
        <v>0</v>
      </c>
      <c r="K59" s="215">
        <v>0</v>
      </c>
      <c r="L59" s="215">
        <v>0</v>
      </c>
      <c r="M59" s="215">
        <v>0</v>
      </c>
      <c r="N59" s="215">
        <v>0</v>
      </c>
      <c r="O59" s="215">
        <v>0</v>
      </c>
      <c r="P59" s="215">
        <v>0</v>
      </c>
      <c r="Q59" s="215">
        <v>0</v>
      </c>
      <c r="R59" s="215">
        <v>0</v>
      </c>
      <c r="S59" s="215">
        <v>0</v>
      </c>
      <c r="T59" s="215">
        <v>0</v>
      </c>
      <c r="U59" s="215">
        <v>0</v>
      </c>
      <c r="V59" s="215">
        <v>0</v>
      </c>
      <c r="W59" s="215">
        <v>0</v>
      </c>
      <c r="DA59" s="85" t="s">
        <v>974</v>
      </c>
    </row>
    <row r="60" spans="1:105" ht="12" customHeight="1" x14ac:dyDescent="0.3">
      <c r="A60" s="14" t="s">
        <v>31</v>
      </c>
      <c r="B60" s="206">
        <f t="shared" ref="B60:W60" si="12">B61+B62+B63+B64+B65+B66</f>
        <v>0</v>
      </c>
      <c r="C60" s="206">
        <f t="shared" si="12"/>
        <v>0</v>
      </c>
      <c r="D60" s="206">
        <f t="shared" si="12"/>
        <v>0</v>
      </c>
      <c r="E60" s="206">
        <f t="shared" si="12"/>
        <v>0</v>
      </c>
      <c r="F60" s="206">
        <f t="shared" si="12"/>
        <v>0</v>
      </c>
      <c r="G60" s="206">
        <f t="shared" si="12"/>
        <v>0</v>
      </c>
      <c r="H60" s="206">
        <f t="shared" si="12"/>
        <v>0</v>
      </c>
      <c r="I60" s="206">
        <f t="shared" si="12"/>
        <v>0</v>
      </c>
      <c r="J60" s="206">
        <f t="shared" si="12"/>
        <v>0</v>
      </c>
      <c r="K60" s="206">
        <f t="shared" si="12"/>
        <v>0</v>
      </c>
      <c r="L60" s="206">
        <f t="shared" si="12"/>
        <v>0</v>
      </c>
      <c r="M60" s="206">
        <f t="shared" si="12"/>
        <v>0</v>
      </c>
      <c r="N60" s="206">
        <f t="shared" si="12"/>
        <v>0</v>
      </c>
      <c r="O60" s="206">
        <f t="shared" si="12"/>
        <v>0</v>
      </c>
      <c r="P60" s="206">
        <f t="shared" si="12"/>
        <v>0</v>
      </c>
      <c r="Q60" s="206">
        <f t="shared" si="12"/>
        <v>0</v>
      </c>
      <c r="R60" s="206">
        <f t="shared" si="12"/>
        <v>0</v>
      </c>
      <c r="S60" s="206">
        <f t="shared" si="12"/>
        <v>0</v>
      </c>
      <c r="T60" s="206">
        <f t="shared" si="12"/>
        <v>0</v>
      </c>
      <c r="U60" s="206">
        <f t="shared" si="12"/>
        <v>0</v>
      </c>
      <c r="V60" s="206">
        <f t="shared" si="12"/>
        <v>0</v>
      </c>
      <c r="W60" s="206">
        <f t="shared" si="12"/>
        <v>0</v>
      </c>
      <c r="DA60" s="71"/>
    </row>
    <row r="61" spans="1:105" ht="12" customHeight="1" x14ac:dyDescent="0.3">
      <c r="A61" s="18" t="s">
        <v>32</v>
      </c>
      <c r="B61" s="206">
        <v>0</v>
      </c>
      <c r="C61" s="206">
        <v>0</v>
      </c>
      <c r="D61" s="206">
        <v>0</v>
      </c>
      <c r="E61" s="206">
        <v>0</v>
      </c>
      <c r="F61" s="206">
        <v>0</v>
      </c>
      <c r="G61" s="206">
        <v>0</v>
      </c>
      <c r="H61" s="206">
        <v>0</v>
      </c>
      <c r="I61" s="206">
        <v>0</v>
      </c>
      <c r="J61" s="206">
        <v>0</v>
      </c>
      <c r="K61" s="206">
        <v>0</v>
      </c>
      <c r="L61" s="206">
        <v>0</v>
      </c>
      <c r="M61" s="206">
        <v>0</v>
      </c>
      <c r="N61" s="206">
        <v>0</v>
      </c>
      <c r="O61" s="206">
        <v>0</v>
      </c>
      <c r="P61" s="206">
        <v>0</v>
      </c>
      <c r="Q61" s="206">
        <v>0</v>
      </c>
      <c r="R61" s="206">
        <v>0</v>
      </c>
      <c r="S61" s="206">
        <v>0</v>
      </c>
      <c r="T61" s="206">
        <v>0</v>
      </c>
      <c r="U61" s="206">
        <v>0</v>
      </c>
      <c r="V61" s="206">
        <v>0</v>
      </c>
      <c r="W61" s="206">
        <v>0</v>
      </c>
      <c r="DA61" s="71" t="s">
        <v>975</v>
      </c>
    </row>
    <row r="62" spans="1:105" ht="12" customHeight="1" x14ac:dyDescent="0.3">
      <c r="A62" s="18" t="s">
        <v>33</v>
      </c>
      <c r="B62" s="206">
        <v>0</v>
      </c>
      <c r="C62" s="206">
        <v>0</v>
      </c>
      <c r="D62" s="206">
        <v>0</v>
      </c>
      <c r="E62" s="206">
        <v>0</v>
      </c>
      <c r="F62" s="206">
        <v>0</v>
      </c>
      <c r="G62" s="206">
        <v>0</v>
      </c>
      <c r="H62" s="206">
        <v>0</v>
      </c>
      <c r="I62" s="206">
        <v>0</v>
      </c>
      <c r="J62" s="206">
        <v>0</v>
      </c>
      <c r="K62" s="206">
        <v>0</v>
      </c>
      <c r="L62" s="206">
        <v>0</v>
      </c>
      <c r="M62" s="206">
        <v>0</v>
      </c>
      <c r="N62" s="206">
        <v>0</v>
      </c>
      <c r="O62" s="206">
        <v>0</v>
      </c>
      <c r="P62" s="206">
        <v>0</v>
      </c>
      <c r="Q62" s="206">
        <v>0</v>
      </c>
      <c r="R62" s="206">
        <v>0</v>
      </c>
      <c r="S62" s="206">
        <v>0</v>
      </c>
      <c r="T62" s="206">
        <v>0</v>
      </c>
      <c r="U62" s="206">
        <v>0</v>
      </c>
      <c r="V62" s="206">
        <v>0</v>
      </c>
      <c r="W62" s="206">
        <v>0</v>
      </c>
      <c r="DA62" s="71" t="s">
        <v>976</v>
      </c>
    </row>
    <row r="63" spans="1:105" ht="12" customHeight="1" x14ac:dyDescent="0.3">
      <c r="A63" s="18" t="s">
        <v>69</v>
      </c>
      <c r="B63" s="206">
        <v>0</v>
      </c>
      <c r="C63" s="206">
        <v>0</v>
      </c>
      <c r="D63" s="206">
        <v>0</v>
      </c>
      <c r="E63" s="206">
        <v>0</v>
      </c>
      <c r="F63" s="206">
        <v>0</v>
      </c>
      <c r="G63" s="206">
        <v>0</v>
      </c>
      <c r="H63" s="206">
        <v>0</v>
      </c>
      <c r="I63" s="206">
        <v>0</v>
      </c>
      <c r="J63" s="206">
        <v>0</v>
      </c>
      <c r="K63" s="206">
        <v>0</v>
      </c>
      <c r="L63" s="206">
        <v>0</v>
      </c>
      <c r="M63" s="206">
        <v>0</v>
      </c>
      <c r="N63" s="206">
        <v>0</v>
      </c>
      <c r="O63" s="206">
        <v>0</v>
      </c>
      <c r="P63" s="206">
        <v>0</v>
      </c>
      <c r="Q63" s="206">
        <v>0</v>
      </c>
      <c r="R63" s="206">
        <v>0</v>
      </c>
      <c r="S63" s="206">
        <v>0</v>
      </c>
      <c r="T63" s="206">
        <v>0</v>
      </c>
      <c r="U63" s="206">
        <v>0</v>
      </c>
      <c r="V63" s="206">
        <v>0</v>
      </c>
      <c r="W63" s="206">
        <v>0</v>
      </c>
      <c r="DA63" s="71" t="s">
        <v>977</v>
      </c>
    </row>
    <row r="64" spans="1:105" ht="12" customHeight="1" x14ac:dyDescent="0.3">
      <c r="A64" s="18" t="s">
        <v>70</v>
      </c>
      <c r="B64" s="206">
        <v>0</v>
      </c>
      <c r="C64" s="206">
        <v>0</v>
      </c>
      <c r="D64" s="206">
        <v>0</v>
      </c>
      <c r="E64" s="206">
        <v>0</v>
      </c>
      <c r="F64" s="206">
        <v>0</v>
      </c>
      <c r="G64" s="206">
        <v>0</v>
      </c>
      <c r="H64" s="206">
        <v>0</v>
      </c>
      <c r="I64" s="206">
        <v>0</v>
      </c>
      <c r="J64" s="206">
        <v>0</v>
      </c>
      <c r="K64" s="206">
        <v>0</v>
      </c>
      <c r="L64" s="206">
        <v>0</v>
      </c>
      <c r="M64" s="206">
        <v>0</v>
      </c>
      <c r="N64" s="206">
        <v>0</v>
      </c>
      <c r="O64" s="206">
        <v>0</v>
      </c>
      <c r="P64" s="206">
        <v>0</v>
      </c>
      <c r="Q64" s="206">
        <v>0</v>
      </c>
      <c r="R64" s="206">
        <v>0</v>
      </c>
      <c r="S64" s="206">
        <v>0</v>
      </c>
      <c r="T64" s="206">
        <v>0</v>
      </c>
      <c r="U64" s="206">
        <v>0</v>
      </c>
      <c r="V64" s="206">
        <v>0</v>
      </c>
      <c r="W64" s="206">
        <v>0</v>
      </c>
      <c r="DA64" s="71" t="s">
        <v>978</v>
      </c>
    </row>
    <row r="65" spans="1:105" ht="12" customHeight="1" x14ac:dyDescent="0.3">
      <c r="A65" s="18" t="s">
        <v>34</v>
      </c>
      <c r="B65" s="206">
        <v>0</v>
      </c>
      <c r="C65" s="206">
        <v>0</v>
      </c>
      <c r="D65" s="206">
        <v>0</v>
      </c>
      <c r="E65" s="206">
        <v>0</v>
      </c>
      <c r="F65" s="206">
        <v>0</v>
      </c>
      <c r="G65" s="206">
        <v>0</v>
      </c>
      <c r="H65" s="206">
        <v>0</v>
      </c>
      <c r="I65" s="206">
        <v>0</v>
      </c>
      <c r="J65" s="206">
        <v>0</v>
      </c>
      <c r="K65" s="206">
        <v>0</v>
      </c>
      <c r="L65" s="206">
        <v>0</v>
      </c>
      <c r="M65" s="206">
        <v>0</v>
      </c>
      <c r="N65" s="206">
        <v>0</v>
      </c>
      <c r="O65" s="206">
        <v>0</v>
      </c>
      <c r="P65" s="206">
        <v>0</v>
      </c>
      <c r="Q65" s="206">
        <v>0</v>
      </c>
      <c r="R65" s="206">
        <v>0</v>
      </c>
      <c r="S65" s="206">
        <v>0</v>
      </c>
      <c r="T65" s="206">
        <v>0</v>
      </c>
      <c r="U65" s="206">
        <v>0</v>
      </c>
      <c r="V65" s="206">
        <v>0</v>
      </c>
      <c r="W65" s="206">
        <v>0</v>
      </c>
      <c r="DA65" s="71" t="s">
        <v>979</v>
      </c>
    </row>
    <row r="66" spans="1:105" ht="12" customHeight="1" x14ac:dyDescent="0.3">
      <c r="A66" s="18" t="s">
        <v>84</v>
      </c>
      <c r="B66" s="206">
        <v>0</v>
      </c>
      <c r="C66" s="206">
        <v>0</v>
      </c>
      <c r="D66" s="206">
        <v>0</v>
      </c>
      <c r="E66" s="206">
        <v>0</v>
      </c>
      <c r="F66" s="206">
        <v>0</v>
      </c>
      <c r="G66" s="206">
        <v>0</v>
      </c>
      <c r="H66" s="206">
        <v>0</v>
      </c>
      <c r="I66" s="206">
        <v>0</v>
      </c>
      <c r="J66" s="206">
        <v>0</v>
      </c>
      <c r="K66" s="206">
        <v>0</v>
      </c>
      <c r="L66" s="206">
        <v>0</v>
      </c>
      <c r="M66" s="206">
        <v>0</v>
      </c>
      <c r="N66" s="206">
        <v>0</v>
      </c>
      <c r="O66" s="206">
        <v>0</v>
      </c>
      <c r="P66" s="206">
        <v>0</v>
      </c>
      <c r="Q66" s="206">
        <v>0</v>
      </c>
      <c r="R66" s="206">
        <v>0</v>
      </c>
      <c r="S66" s="206">
        <v>0</v>
      </c>
      <c r="T66" s="206">
        <v>0</v>
      </c>
      <c r="U66" s="206">
        <v>0</v>
      </c>
      <c r="V66" s="206">
        <v>0</v>
      </c>
      <c r="W66" s="206">
        <v>0</v>
      </c>
      <c r="DA66" s="71" t="s">
        <v>980</v>
      </c>
    </row>
    <row r="67" spans="1:105" ht="12" customHeight="1" x14ac:dyDescent="0.3">
      <c r="A67" s="14" t="s">
        <v>35</v>
      </c>
      <c r="B67" s="206">
        <f t="shared" ref="B67:W67" si="13">B68+B69</f>
        <v>0</v>
      </c>
      <c r="C67" s="206">
        <f t="shared" si="13"/>
        <v>0</v>
      </c>
      <c r="D67" s="206">
        <f t="shared" si="13"/>
        <v>0</v>
      </c>
      <c r="E67" s="206">
        <f t="shared" si="13"/>
        <v>0</v>
      </c>
      <c r="F67" s="206">
        <f t="shared" si="13"/>
        <v>0</v>
      </c>
      <c r="G67" s="206">
        <f t="shared" si="13"/>
        <v>0</v>
      </c>
      <c r="H67" s="206">
        <f t="shared" si="13"/>
        <v>0</v>
      </c>
      <c r="I67" s="206">
        <f t="shared" si="13"/>
        <v>0</v>
      </c>
      <c r="J67" s="206">
        <f t="shared" si="13"/>
        <v>0</v>
      </c>
      <c r="K67" s="206">
        <f t="shared" si="13"/>
        <v>0</v>
      </c>
      <c r="L67" s="206">
        <f t="shared" si="13"/>
        <v>0</v>
      </c>
      <c r="M67" s="206">
        <f t="shared" si="13"/>
        <v>0</v>
      </c>
      <c r="N67" s="206">
        <f t="shared" si="13"/>
        <v>0</v>
      </c>
      <c r="O67" s="206">
        <f t="shared" si="13"/>
        <v>0</v>
      </c>
      <c r="P67" s="206">
        <f t="shared" si="13"/>
        <v>0</v>
      </c>
      <c r="Q67" s="206">
        <f t="shared" si="13"/>
        <v>0</v>
      </c>
      <c r="R67" s="206">
        <f t="shared" si="13"/>
        <v>0</v>
      </c>
      <c r="S67" s="206">
        <f t="shared" si="13"/>
        <v>0</v>
      </c>
      <c r="T67" s="206">
        <f t="shared" si="13"/>
        <v>0</v>
      </c>
      <c r="U67" s="206">
        <f t="shared" si="13"/>
        <v>0</v>
      </c>
      <c r="V67" s="206">
        <f t="shared" si="13"/>
        <v>0</v>
      </c>
      <c r="W67" s="206">
        <f t="shared" si="13"/>
        <v>0</v>
      </c>
      <c r="DA67" s="71"/>
    </row>
    <row r="68" spans="1:105" ht="12" customHeight="1" x14ac:dyDescent="0.3">
      <c r="A68" s="18" t="s">
        <v>72</v>
      </c>
      <c r="B68" s="206">
        <v>0</v>
      </c>
      <c r="C68" s="206">
        <v>0</v>
      </c>
      <c r="D68" s="206">
        <v>0</v>
      </c>
      <c r="E68" s="206">
        <v>0</v>
      </c>
      <c r="F68" s="206">
        <v>0</v>
      </c>
      <c r="G68" s="206">
        <v>0</v>
      </c>
      <c r="H68" s="206">
        <v>0</v>
      </c>
      <c r="I68" s="206">
        <v>0</v>
      </c>
      <c r="J68" s="206">
        <v>0</v>
      </c>
      <c r="K68" s="206">
        <v>0</v>
      </c>
      <c r="L68" s="206">
        <v>0</v>
      </c>
      <c r="M68" s="206">
        <v>0</v>
      </c>
      <c r="N68" s="206">
        <v>0</v>
      </c>
      <c r="O68" s="206">
        <v>0</v>
      </c>
      <c r="P68" s="206">
        <v>0</v>
      </c>
      <c r="Q68" s="206">
        <v>0</v>
      </c>
      <c r="R68" s="206">
        <v>0</v>
      </c>
      <c r="S68" s="206">
        <v>0</v>
      </c>
      <c r="T68" s="206">
        <v>0</v>
      </c>
      <c r="U68" s="206">
        <v>0</v>
      </c>
      <c r="V68" s="206">
        <v>0</v>
      </c>
      <c r="W68" s="206">
        <v>0</v>
      </c>
      <c r="DA68" s="71" t="s">
        <v>981</v>
      </c>
    </row>
    <row r="69" spans="1:105" ht="12" customHeight="1" x14ac:dyDescent="0.3">
      <c r="A69" s="18" t="s">
        <v>36</v>
      </c>
      <c r="B69" s="206">
        <v>0</v>
      </c>
      <c r="C69" s="206">
        <v>0</v>
      </c>
      <c r="D69" s="206">
        <v>0</v>
      </c>
      <c r="E69" s="206">
        <v>0</v>
      </c>
      <c r="F69" s="206">
        <v>0</v>
      </c>
      <c r="G69" s="206">
        <v>0</v>
      </c>
      <c r="H69" s="206">
        <v>0</v>
      </c>
      <c r="I69" s="206">
        <v>0</v>
      </c>
      <c r="J69" s="206">
        <v>0</v>
      </c>
      <c r="K69" s="206">
        <v>0</v>
      </c>
      <c r="L69" s="206">
        <v>0</v>
      </c>
      <c r="M69" s="206">
        <v>0</v>
      </c>
      <c r="N69" s="206">
        <v>0</v>
      </c>
      <c r="O69" s="206">
        <v>0</v>
      </c>
      <c r="P69" s="206">
        <v>0</v>
      </c>
      <c r="Q69" s="206">
        <v>0</v>
      </c>
      <c r="R69" s="206">
        <v>0</v>
      </c>
      <c r="S69" s="206">
        <v>0</v>
      </c>
      <c r="T69" s="206">
        <v>0</v>
      </c>
      <c r="U69" s="206">
        <v>0</v>
      </c>
      <c r="V69" s="206">
        <v>0</v>
      </c>
      <c r="W69" s="206">
        <v>0</v>
      </c>
      <c r="DA69" s="71" t="s">
        <v>982</v>
      </c>
    </row>
    <row r="70" spans="1:105" ht="12" customHeight="1" x14ac:dyDescent="0.3">
      <c r="A70" s="14" t="s">
        <v>37</v>
      </c>
      <c r="B70" s="206">
        <v>0</v>
      </c>
      <c r="C70" s="206">
        <v>0</v>
      </c>
      <c r="D70" s="206">
        <v>0</v>
      </c>
      <c r="E70" s="206">
        <v>0</v>
      </c>
      <c r="F70" s="206">
        <v>0</v>
      </c>
      <c r="G70" s="206">
        <v>0</v>
      </c>
      <c r="H70" s="206">
        <v>0</v>
      </c>
      <c r="I70" s="206">
        <v>0</v>
      </c>
      <c r="J70" s="206">
        <v>0</v>
      </c>
      <c r="K70" s="206">
        <v>0</v>
      </c>
      <c r="L70" s="206">
        <v>0</v>
      </c>
      <c r="M70" s="206">
        <v>0</v>
      </c>
      <c r="N70" s="206">
        <v>0</v>
      </c>
      <c r="O70" s="206">
        <v>0</v>
      </c>
      <c r="P70" s="206">
        <v>0</v>
      </c>
      <c r="Q70" s="206">
        <v>0</v>
      </c>
      <c r="R70" s="206">
        <v>0</v>
      </c>
      <c r="S70" s="206">
        <v>0</v>
      </c>
      <c r="T70" s="206">
        <v>0</v>
      </c>
      <c r="U70" s="206">
        <v>0</v>
      </c>
      <c r="V70" s="206">
        <v>0</v>
      </c>
      <c r="W70" s="206">
        <v>0</v>
      </c>
      <c r="DA70" s="71" t="s">
        <v>983</v>
      </c>
    </row>
    <row r="71" spans="1:105" ht="12" customHeight="1" x14ac:dyDescent="0.3">
      <c r="A71" s="114" t="s">
        <v>145</v>
      </c>
      <c r="B71" s="286">
        <f t="shared" ref="B71:W71" si="14">SUM(B72:B74)</f>
        <v>0</v>
      </c>
      <c r="C71" s="286">
        <f t="shared" si="14"/>
        <v>0</v>
      </c>
      <c r="D71" s="286">
        <f t="shared" si="14"/>
        <v>0</v>
      </c>
      <c r="E71" s="286">
        <f t="shared" si="14"/>
        <v>0</v>
      </c>
      <c r="F71" s="286">
        <f t="shared" si="14"/>
        <v>0</v>
      </c>
      <c r="G71" s="286">
        <f t="shared" si="14"/>
        <v>0</v>
      </c>
      <c r="H71" s="286">
        <f t="shared" si="14"/>
        <v>0</v>
      </c>
      <c r="I71" s="286">
        <f t="shared" si="14"/>
        <v>0</v>
      </c>
      <c r="J71" s="286">
        <f t="shared" si="14"/>
        <v>0</v>
      </c>
      <c r="K71" s="286">
        <f t="shared" si="14"/>
        <v>0</v>
      </c>
      <c r="L71" s="286">
        <f t="shared" si="14"/>
        <v>0</v>
      </c>
      <c r="M71" s="286">
        <f t="shared" si="14"/>
        <v>0</v>
      </c>
      <c r="N71" s="286">
        <f t="shared" si="14"/>
        <v>0</v>
      </c>
      <c r="O71" s="286">
        <f t="shared" si="14"/>
        <v>0</v>
      </c>
      <c r="P71" s="286">
        <f t="shared" si="14"/>
        <v>0</v>
      </c>
      <c r="Q71" s="286">
        <f t="shared" si="14"/>
        <v>0</v>
      </c>
      <c r="R71" s="286">
        <f t="shared" si="14"/>
        <v>0</v>
      </c>
      <c r="S71" s="286">
        <f t="shared" si="14"/>
        <v>0</v>
      </c>
      <c r="T71" s="286">
        <f t="shared" si="14"/>
        <v>0</v>
      </c>
      <c r="U71" s="286">
        <f t="shared" si="14"/>
        <v>0</v>
      </c>
      <c r="V71" s="286">
        <f t="shared" si="14"/>
        <v>0</v>
      </c>
      <c r="W71" s="286">
        <f t="shared" si="14"/>
        <v>0</v>
      </c>
      <c r="DA71" s="118"/>
    </row>
    <row r="72" spans="1:105" ht="12" customHeight="1" x14ac:dyDescent="0.3">
      <c r="A72" s="51" t="str">
        <f>A53</f>
        <v>Basic chemicals</v>
      </c>
      <c r="B72" s="243">
        <f>CHI_fec!B16</f>
        <v>0</v>
      </c>
      <c r="C72" s="243">
        <f>CHI_fec!C16</f>
        <v>0</v>
      </c>
      <c r="D72" s="243">
        <f>CHI_fec!D16</f>
        <v>0</v>
      </c>
      <c r="E72" s="243">
        <f>CHI_fec!E16</f>
        <v>0</v>
      </c>
      <c r="F72" s="243">
        <f>CHI_fec!F16</f>
        <v>0</v>
      </c>
      <c r="G72" s="243">
        <f>CHI_fec!G16</f>
        <v>0</v>
      </c>
      <c r="H72" s="243">
        <f>CHI_fec!H16</f>
        <v>0</v>
      </c>
      <c r="I72" s="243">
        <f>CHI_fec!I16</f>
        <v>0</v>
      </c>
      <c r="J72" s="243">
        <f>CHI_fec!J16</f>
        <v>0</v>
      </c>
      <c r="K72" s="243">
        <f>CHI_fec!K16</f>
        <v>0</v>
      </c>
      <c r="L72" s="243">
        <f>CHI_fec!L16</f>
        <v>0</v>
      </c>
      <c r="M72" s="243">
        <f>CHI_fec!M16</f>
        <v>0</v>
      </c>
      <c r="N72" s="243">
        <f>CHI_fec!N16</f>
        <v>0</v>
      </c>
      <c r="O72" s="243">
        <f>CHI_fec!O16</f>
        <v>0</v>
      </c>
      <c r="P72" s="243">
        <f>CHI_fec!P16</f>
        <v>0</v>
      </c>
      <c r="Q72" s="243">
        <f>CHI_fec!Q16</f>
        <v>0</v>
      </c>
      <c r="R72" s="243">
        <f>CHI_fec!R16</f>
        <v>0</v>
      </c>
      <c r="S72" s="243">
        <f>CHI_fec!S16</f>
        <v>0</v>
      </c>
      <c r="T72" s="243">
        <f>CHI_fec!T16</f>
        <v>0</v>
      </c>
      <c r="U72" s="243">
        <f>CHI_fec!U16</f>
        <v>0</v>
      </c>
      <c r="V72" s="243">
        <f>CHI_fec!V16</f>
        <v>0</v>
      </c>
      <c r="W72" s="243">
        <f>CHI_fec!W16</f>
        <v>0</v>
      </c>
      <c r="DA72" s="83"/>
    </row>
    <row r="73" spans="1:105" ht="12" customHeight="1" x14ac:dyDescent="0.3">
      <c r="A73" s="99" t="str">
        <f>A54</f>
        <v>Other chemicals</v>
      </c>
      <c r="B73" s="284">
        <v>0</v>
      </c>
      <c r="C73" s="284">
        <v>0</v>
      </c>
      <c r="D73" s="284">
        <v>0</v>
      </c>
      <c r="E73" s="284">
        <v>0</v>
      </c>
      <c r="F73" s="284">
        <v>0</v>
      </c>
      <c r="G73" s="284">
        <v>0</v>
      </c>
      <c r="H73" s="284">
        <v>0</v>
      </c>
      <c r="I73" s="284">
        <v>0</v>
      </c>
      <c r="J73" s="284">
        <v>0</v>
      </c>
      <c r="K73" s="284">
        <v>0</v>
      </c>
      <c r="L73" s="284">
        <v>0</v>
      </c>
      <c r="M73" s="284">
        <v>0</v>
      </c>
      <c r="N73" s="284">
        <v>0</v>
      </c>
      <c r="O73" s="284">
        <v>0</v>
      </c>
      <c r="P73" s="284">
        <v>0</v>
      </c>
      <c r="Q73" s="284">
        <v>0</v>
      </c>
      <c r="R73" s="284">
        <v>0</v>
      </c>
      <c r="S73" s="284">
        <v>0</v>
      </c>
      <c r="T73" s="284">
        <v>0</v>
      </c>
      <c r="U73" s="284">
        <v>0</v>
      </c>
      <c r="V73" s="284">
        <v>0</v>
      </c>
      <c r="W73" s="284">
        <v>0</v>
      </c>
      <c r="DA73" s="94"/>
    </row>
    <row r="74" spans="1:105" ht="12" customHeight="1" x14ac:dyDescent="0.3">
      <c r="A74" s="52" t="str">
        <f>A55</f>
        <v>Pharmaceutical products etc.</v>
      </c>
      <c r="B74" s="244">
        <v>0</v>
      </c>
      <c r="C74" s="244">
        <v>0</v>
      </c>
      <c r="D74" s="244">
        <v>0</v>
      </c>
      <c r="E74" s="244">
        <v>0</v>
      </c>
      <c r="F74" s="244">
        <v>0</v>
      </c>
      <c r="G74" s="244">
        <v>0</v>
      </c>
      <c r="H74" s="244">
        <v>0</v>
      </c>
      <c r="I74" s="244">
        <v>0</v>
      </c>
      <c r="J74" s="244">
        <v>0</v>
      </c>
      <c r="K74" s="244">
        <v>0</v>
      </c>
      <c r="L74" s="244">
        <v>0</v>
      </c>
      <c r="M74" s="244">
        <v>0</v>
      </c>
      <c r="N74" s="244">
        <v>0</v>
      </c>
      <c r="O74" s="244">
        <v>0</v>
      </c>
      <c r="P74" s="244">
        <v>0</v>
      </c>
      <c r="Q74" s="244">
        <v>0</v>
      </c>
      <c r="R74" s="244">
        <v>0</v>
      </c>
      <c r="S74" s="244">
        <v>0</v>
      </c>
      <c r="T74" s="244">
        <v>0</v>
      </c>
      <c r="U74" s="244">
        <v>0</v>
      </c>
      <c r="V74" s="244">
        <v>0</v>
      </c>
      <c r="W74" s="244">
        <v>0</v>
      </c>
      <c r="DA74" s="84"/>
    </row>
    <row r="75" spans="1:105" ht="12" customHeight="1" x14ac:dyDescent="0.3">
      <c r="A75" s="201"/>
      <c r="B75" s="201"/>
      <c r="C75" s="201"/>
      <c r="D75" s="201"/>
      <c r="E75" s="201"/>
      <c r="F75" s="201"/>
      <c r="G75" s="201"/>
      <c r="H75" s="201"/>
      <c r="I75" s="201"/>
      <c r="J75" s="201"/>
      <c r="K75" s="201"/>
      <c r="L75" s="201"/>
      <c r="M75" s="201"/>
      <c r="N75" s="201"/>
      <c r="O75" s="201"/>
      <c r="P75" s="201"/>
      <c r="Q75" s="201"/>
      <c r="R75" s="201"/>
      <c r="S75" s="201"/>
      <c r="T75" s="201"/>
      <c r="U75" s="201"/>
      <c r="V75" s="201"/>
      <c r="W75" s="201"/>
      <c r="DA75" s="173"/>
    </row>
    <row r="76" spans="1:105" ht="12" customHeight="1" x14ac:dyDescent="0.3">
      <c r="A76" s="30" t="s">
        <v>85</v>
      </c>
      <c r="B76" s="205">
        <f t="shared" ref="B76:W76" si="15">SUM(B77:B78)</f>
        <v>365.54617768733726</v>
      </c>
      <c r="C76" s="205">
        <f t="shared" si="15"/>
        <v>394.64831213463242</v>
      </c>
      <c r="D76" s="205">
        <f t="shared" si="15"/>
        <v>362.55644357595099</v>
      </c>
      <c r="E76" s="205">
        <f t="shared" si="15"/>
        <v>361.49205380739642</v>
      </c>
      <c r="F76" s="205">
        <f t="shared" si="15"/>
        <v>332.33574478739393</v>
      </c>
      <c r="G76" s="205">
        <f t="shared" si="15"/>
        <v>310.64159934548098</v>
      </c>
      <c r="H76" s="205">
        <f t="shared" si="15"/>
        <v>279.64413361333925</v>
      </c>
      <c r="I76" s="205">
        <f t="shared" si="15"/>
        <v>237.7140297588048</v>
      </c>
      <c r="J76" s="205">
        <f t="shared" si="15"/>
        <v>284.95376369882922</v>
      </c>
      <c r="K76" s="205">
        <f t="shared" si="15"/>
        <v>291.25213101796828</v>
      </c>
      <c r="L76" s="205">
        <f t="shared" si="15"/>
        <v>327.6726192783895</v>
      </c>
      <c r="M76" s="205">
        <f t="shared" si="15"/>
        <v>354.77951239374988</v>
      </c>
      <c r="N76" s="205">
        <f t="shared" si="15"/>
        <v>356.14925122001227</v>
      </c>
      <c r="O76" s="205">
        <f t="shared" si="15"/>
        <v>343.27843927940575</v>
      </c>
      <c r="P76" s="205">
        <f t="shared" si="15"/>
        <v>343.70595614337373</v>
      </c>
      <c r="Q76" s="205">
        <f t="shared" si="15"/>
        <v>330.25578904228286</v>
      </c>
      <c r="R76" s="205">
        <f t="shared" si="15"/>
        <v>307.30164806123872</v>
      </c>
      <c r="S76" s="205">
        <f t="shared" si="15"/>
        <v>307.2599741893672</v>
      </c>
      <c r="T76" s="205">
        <f t="shared" si="15"/>
        <v>263.35918016122804</v>
      </c>
      <c r="U76" s="205">
        <f t="shared" si="15"/>
        <v>262.67934280097336</v>
      </c>
      <c r="V76" s="205">
        <f t="shared" si="15"/>
        <v>264.00191200106593</v>
      </c>
      <c r="W76" s="205">
        <f t="shared" si="15"/>
        <v>349.23763469912086</v>
      </c>
      <c r="DA76" s="112"/>
    </row>
    <row r="77" spans="1:105" ht="12" customHeight="1" x14ac:dyDescent="0.3">
      <c r="A77" s="24" t="s">
        <v>146</v>
      </c>
      <c r="B77" s="215">
        <f>(CHI_emi!B5-CHI_emi!B59)+(CHI_emi!B61-CHI_emi!B108)+CHI_emi!B110</f>
        <v>364.66917868733725</v>
      </c>
      <c r="C77" s="215">
        <f>(CHI_emi!C5-CHI_emi!C59)+(CHI_emi!C61-CHI_emi!C108)+CHI_emi!C110</f>
        <v>393.6870595346324</v>
      </c>
      <c r="D77" s="215">
        <f>(CHI_emi!D5-CHI_emi!D59)+(CHI_emi!D61-CHI_emi!D108)+CHI_emi!D110</f>
        <v>361.56836767595098</v>
      </c>
      <c r="E77" s="215">
        <f>(CHI_emi!E5-CHI_emi!E59)+(CHI_emi!E61-CHI_emi!E108)+CHI_emi!E110</f>
        <v>360.65248210739639</v>
      </c>
      <c r="F77" s="215">
        <f>(CHI_emi!F5-CHI_emi!F59)+(CHI_emi!F61-CHI_emi!F108)+CHI_emi!F110</f>
        <v>331.15055498739395</v>
      </c>
      <c r="G77" s="215">
        <f>(CHI_emi!G5-CHI_emi!G59)+(CHI_emi!G61-CHI_emi!G108)+CHI_emi!G110</f>
        <v>309.522009745481</v>
      </c>
      <c r="H77" s="215">
        <f>(CHI_emi!H5-CHI_emi!H59)+(CHI_emi!H61-CHI_emi!H108)+CHI_emi!H110</f>
        <v>278.55505461333922</v>
      </c>
      <c r="I77" s="215">
        <f>(CHI_emi!I5-CHI_emi!I59)+(CHI_emi!I61-CHI_emi!I108)+CHI_emi!I110</f>
        <v>236.56402595880479</v>
      </c>
      <c r="J77" s="215">
        <f>(CHI_emi!J5-CHI_emi!J59)+(CHI_emi!J61-CHI_emi!J108)+CHI_emi!J110</f>
        <v>283.5202715988292</v>
      </c>
      <c r="K77" s="215">
        <f>(CHI_emi!K5-CHI_emi!K59)+(CHI_emi!K61-CHI_emi!K108)+CHI_emi!K110</f>
        <v>290.17816271796829</v>
      </c>
      <c r="L77" s="215">
        <f>(CHI_emi!L5-CHI_emi!L59)+(CHI_emi!L61-CHI_emi!L108)+CHI_emi!L110</f>
        <v>326.55437927838949</v>
      </c>
      <c r="M77" s="215">
        <f>(CHI_emi!M5-CHI_emi!M59)+(CHI_emi!M61-CHI_emi!M108)+CHI_emi!M110</f>
        <v>353.6338224937499</v>
      </c>
      <c r="N77" s="215">
        <f>(CHI_emi!N5-CHI_emi!N59)+(CHI_emi!N61-CHI_emi!N108)+CHI_emi!N110</f>
        <v>354.8040856200123</v>
      </c>
      <c r="O77" s="215">
        <f>(CHI_emi!O5-CHI_emi!O59)+(CHI_emi!O61-CHI_emi!O108)+CHI_emi!O110</f>
        <v>341.90273897940574</v>
      </c>
      <c r="P77" s="215">
        <f>(CHI_emi!P5-CHI_emi!P59)+(CHI_emi!P61-CHI_emi!P108)+CHI_emi!P110</f>
        <v>342.23002394337374</v>
      </c>
      <c r="Q77" s="215">
        <f>(CHI_emi!Q5-CHI_emi!Q59)+(CHI_emi!Q61-CHI_emi!Q108)+CHI_emi!Q110</f>
        <v>328.75284074228284</v>
      </c>
      <c r="R77" s="215">
        <f>(CHI_emi!R5-CHI_emi!R59)+(CHI_emi!R61-CHI_emi!R108)+CHI_emi!R110</f>
        <v>305.91090936123874</v>
      </c>
      <c r="S77" s="215">
        <f>(CHI_emi!S5-CHI_emi!S59)+(CHI_emi!S61-CHI_emi!S108)+CHI_emi!S110</f>
        <v>305.89155208936722</v>
      </c>
      <c r="T77" s="215">
        <f>(CHI_emi!T5-CHI_emi!T59)+(CHI_emi!T61-CHI_emi!T108)+CHI_emi!T110</f>
        <v>261.91906056122804</v>
      </c>
      <c r="U77" s="215">
        <f>(CHI_emi!U5-CHI_emi!U59)+(CHI_emi!U61-CHI_emi!U108)+CHI_emi!U110</f>
        <v>261.18798660097337</v>
      </c>
      <c r="V77" s="215">
        <f>(CHI_emi!V5-CHI_emi!V59)+(CHI_emi!V61-CHI_emi!V108)+CHI_emi!V110</f>
        <v>262.56882960106594</v>
      </c>
      <c r="W77" s="215">
        <f>(CHI_emi!W5-CHI_emi!W59)+(CHI_emi!W61-CHI_emi!W108)+CHI_emi!W110</f>
        <v>348.00296759912084</v>
      </c>
      <c r="DA77" s="85"/>
    </row>
    <row r="78" spans="1:105" ht="12" customHeight="1" x14ac:dyDescent="0.3">
      <c r="A78" s="14" t="s">
        <v>147</v>
      </c>
      <c r="B78" s="206">
        <f>CHI_emi!B59+CHI_emi!B108</f>
        <v>0.87699899999999997</v>
      </c>
      <c r="C78" s="206">
        <f>CHI_emi!C59+CHI_emi!C108</f>
        <v>0.96125260000000001</v>
      </c>
      <c r="D78" s="206">
        <f>CHI_emi!D59+CHI_emi!D108</f>
        <v>0.98807590000000001</v>
      </c>
      <c r="E78" s="206">
        <f>CHI_emi!E59+CHI_emi!E108</f>
        <v>0.83957170000000003</v>
      </c>
      <c r="F78" s="206">
        <f>CHI_emi!F59+CHI_emi!F108</f>
        <v>1.1851898000000001</v>
      </c>
      <c r="G78" s="206">
        <f>CHI_emi!G59+CHI_emi!G108</f>
        <v>1.1195896000000001</v>
      </c>
      <c r="H78" s="206">
        <f>CHI_emi!H59+CHI_emi!H108</f>
        <v>1.0890789999999999</v>
      </c>
      <c r="I78" s="206">
        <f>CHI_emi!I59+CHI_emi!I108</f>
        <v>1.1500037999999999</v>
      </c>
      <c r="J78" s="206">
        <f>CHI_emi!J59+CHI_emi!J108</f>
        <v>1.4334921</v>
      </c>
      <c r="K78" s="206">
        <f>CHI_emi!K59+CHI_emi!K108</f>
        <v>1.0739683</v>
      </c>
      <c r="L78" s="206">
        <f>CHI_emi!L59+CHI_emi!L108</f>
        <v>1.1182399999999999</v>
      </c>
      <c r="M78" s="206">
        <f>CHI_emi!M59+CHI_emi!M108</f>
        <v>1.1456899</v>
      </c>
      <c r="N78" s="206">
        <f>CHI_emi!N59+CHI_emi!N108</f>
        <v>1.3451656000000001</v>
      </c>
      <c r="O78" s="206">
        <f>CHI_emi!O59+CHI_emi!O108</f>
        <v>1.3757003000000001</v>
      </c>
      <c r="P78" s="206">
        <f>CHI_emi!P59+CHI_emi!P108</f>
        <v>1.4759321999999999</v>
      </c>
      <c r="Q78" s="206">
        <f>CHI_emi!Q59+CHI_emi!Q108</f>
        <v>1.5029482999999999</v>
      </c>
      <c r="R78" s="206">
        <f>CHI_emi!R59+CHI_emi!R108</f>
        <v>1.3907387</v>
      </c>
      <c r="S78" s="206">
        <f>CHI_emi!S59+CHI_emi!S108</f>
        <v>1.3684221000000001</v>
      </c>
      <c r="T78" s="206">
        <f>CHI_emi!T59+CHI_emi!T108</f>
        <v>1.4401196000000001</v>
      </c>
      <c r="U78" s="206">
        <f>CHI_emi!U59+CHI_emi!U108</f>
        <v>1.4913562</v>
      </c>
      <c r="V78" s="206">
        <f>CHI_emi!V59+CHI_emi!V108</f>
        <v>1.4330824</v>
      </c>
      <c r="W78" s="206">
        <f>CHI_emi!W59+CHI_emi!W108</f>
        <v>1.2346671</v>
      </c>
      <c r="DA78" s="71"/>
    </row>
    <row r="79" spans="1:105" ht="12" customHeight="1" x14ac:dyDescent="0.3">
      <c r="A79" s="31" t="s">
        <v>145</v>
      </c>
      <c r="B79" s="212">
        <f t="shared" ref="B79:W79" si="16">SUM(B80:B82)</f>
        <v>365.54617768733726</v>
      </c>
      <c r="C79" s="212">
        <f t="shared" si="16"/>
        <v>394.64831213463242</v>
      </c>
      <c r="D79" s="212">
        <f t="shared" si="16"/>
        <v>362.55644357595099</v>
      </c>
      <c r="E79" s="212">
        <f t="shared" si="16"/>
        <v>361.49205380739636</v>
      </c>
      <c r="F79" s="212">
        <f t="shared" si="16"/>
        <v>332.33574478739393</v>
      </c>
      <c r="G79" s="212">
        <f t="shared" si="16"/>
        <v>310.64159934548098</v>
      </c>
      <c r="H79" s="212">
        <f t="shared" si="16"/>
        <v>279.64413361333919</v>
      </c>
      <c r="I79" s="212">
        <f t="shared" si="16"/>
        <v>237.71402975880477</v>
      </c>
      <c r="J79" s="212">
        <f t="shared" si="16"/>
        <v>284.95376369882916</v>
      </c>
      <c r="K79" s="212">
        <f t="shared" si="16"/>
        <v>291.25213101796828</v>
      </c>
      <c r="L79" s="212">
        <f t="shared" si="16"/>
        <v>327.67261927838945</v>
      </c>
      <c r="M79" s="212">
        <f t="shared" si="16"/>
        <v>354.77951239374988</v>
      </c>
      <c r="N79" s="212">
        <f t="shared" si="16"/>
        <v>356.14925122001227</v>
      </c>
      <c r="O79" s="212">
        <f t="shared" si="16"/>
        <v>343.27843927940575</v>
      </c>
      <c r="P79" s="212">
        <f t="shared" si="16"/>
        <v>343.70595614337373</v>
      </c>
      <c r="Q79" s="212">
        <f t="shared" si="16"/>
        <v>330.25578904228286</v>
      </c>
      <c r="R79" s="212">
        <f t="shared" si="16"/>
        <v>307.30164806123878</v>
      </c>
      <c r="S79" s="212">
        <f t="shared" si="16"/>
        <v>307.25997418936726</v>
      </c>
      <c r="T79" s="212">
        <f t="shared" si="16"/>
        <v>263.35918016122804</v>
      </c>
      <c r="U79" s="212">
        <f t="shared" si="16"/>
        <v>262.67934280097342</v>
      </c>
      <c r="V79" s="212">
        <f t="shared" si="16"/>
        <v>264.00191200106593</v>
      </c>
      <c r="W79" s="212">
        <f t="shared" si="16"/>
        <v>349.23763469912086</v>
      </c>
      <c r="DA79" s="109"/>
    </row>
    <row r="80" spans="1:105" ht="12" customHeight="1" x14ac:dyDescent="0.3">
      <c r="A80" s="51" t="s">
        <v>46</v>
      </c>
      <c r="B80" s="243">
        <f>CHI_emi!B$5</f>
        <v>0</v>
      </c>
      <c r="C80" s="243">
        <f>CHI_emi!C$5</f>
        <v>0</v>
      </c>
      <c r="D80" s="243">
        <f>CHI_emi!D$5</f>
        <v>0</v>
      </c>
      <c r="E80" s="243">
        <f>CHI_emi!E$5</f>
        <v>0</v>
      </c>
      <c r="F80" s="243">
        <f>CHI_emi!F$5</f>
        <v>0</v>
      </c>
      <c r="G80" s="243">
        <f>CHI_emi!G$5</f>
        <v>0</v>
      </c>
      <c r="H80" s="243">
        <f>CHI_emi!H$5</f>
        <v>0</v>
      </c>
      <c r="I80" s="243">
        <f>CHI_emi!I$5</f>
        <v>0</v>
      </c>
      <c r="J80" s="243">
        <f>CHI_emi!J$5</f>
        <v>0</v>
      </c>
      <c r="K80" s="243">
        <f>CHI_emi!K$5</f>
        <v>0</v>
      </c>
      <c r="L80" s="243">
        <f>CHI_emi!L$5</f>
        <v>0</v>
      </c>
      <c r="M80" s="243">
        <f>CHI_emi!M$5</f>
        <v>0</v>
      </c>
      <c r="N80" s="243">
        <f>CHI_emi!N$5</f>
        <v>0</v>
      </c>
      <c r="O80" s="243">
        <f>CHI_emi!O$5</f>
        <v>0</v>
      </c>
      <c r="P80" s="243">
        <f>CHI_emi!P$5</f>
        <v>0</v>
      </c>
      <c r="Q80" s="243">
        <f>CHI_emi!Q$5</f>
        <v>0</v>
      </c>
      <c r="R80" s="243">
        <f>CHI_emi!R$5</f>
        <v>0</v>
      </c>
      <c r="S80" s="243">
        <f>CHI_emi!S$5</f>
        <v>0</v>
      </c>
      <c r="T80" s="243">
        <f>CHI_emi!T$5</f>
        <v>0</v>
      </c>
      <c r="U80" s="243">
        <f>CHI_emi!U$5</f>
        <v>0</v>
      </c>
      <c r="V80" s="243">
        <f>CHI_emi!V$5</f>
        <v>0</v>
      </c>
      <c r="W80" s="243">
        <f>CHI_emi!W$5</f>
        <v>0</v>
      </c>
      <c r="DA80" s="83"/>
    </row>
    <row r="81" spans="1:105" ht="12" customHeight="1" x14ac:dyDescent="0.3">
      <c r="A81" s="99" t="s">
        <v>47</v>
      </c>
      <c r="B81" s="284">
        <f>CHI_emi!B$61</f>
        <v>309.48595681382261</v>
      </c>
      <c r="C81" s="284">
        <f>CHI_emi!C$61</f>
        <v>330.00571507412542</v>
      </c>
      <c r="D81" s="284">
        <f>CHI_emi!D$61</f>
        <v>309.56820050345345</v>
      </c>
      <c r="E81" s="284">
        <f>CHI_emi!E$61</f>
        <v>296.07510987723492</v>
      </c>
      <c r="F81" s="284">
        <f>CHI_emi!F$61</f>
        <v>270.93615316568901</v>
      </c>
      <c r="G81" s="284">
        <f>CHI_emi!G$61</f>
        <v>253.58921694857665</v>
      </c>
      <c r="H81" s="284">
        <f>CHI_emi!H$61</f>
        <v>228.09705168571045</v>
      </c>
      <c r="I81" s="284">
        <f>CHI_emi!I$61</f>
        <v>193.02591701840652</v>
      </c>
      <c r="J81" s="284">
        <f>CHI_emi!J$61</f>
        <v>232.81179016714717</v>
      </c>
      <c r="K81" s="284">
        <f>CHI_emi!K$61</f>
        <v>229.62135398309934</v>
      </c>
      <c r="L81" s="284">
        <f>CHI_emi!L$61</f>
        <v>229.07361179186628</v>
      </c>
      <c r="M81" s="284">
        <f>CHI_emi!M$61</f>
        <v>257.5473682039825</v>
      </c>
      <c r="N81" s="284">
        <f>CHI_emi!N$61</f>
        <v>275.2488750572748</v>
      </c>
      <c r="O81" s="284">
        <f>CHI_emi!O$61</f>
        <v>267.84478946790347</v>
      </c>
      <c r="P81" s="284">
        <f>CHI_emi!P$61</f>
        <v>276.04631172545828</v>
      </c>
      <c r="Q81" s="284">
        <f>CHI_emi!Q$61</f>
        <v>267.6897760922526</v>
      </c>
      <c r="R81" s="284">
        <f>CHI_emi!R$61</f>
        <v>240.40878248497756</v>
      </c>
      <c r="S81" s="284">
        <f>CHI_emi!S$61</f>
        <v>243.73243447640081</v>
      </c>
      <c r="T81" s="284">
        <f>CHI_emi!T$61</f>
        <v>202.13778800261576</v>
      </c>
      <c r="U81" s="284">
        <f>CHI_emi!U$61</f>
        <v>197.87301103846829</v>
      </c>
      <c r="V81" s="284">
        <f>CHI_emi!V$61</f>
        <v>194.86975717207645</v>
      </c>
      <c r="W81" s="284">
        <f>CHI_emi!W$61</f>
        <v>259.06590387902958</v>
      </c>
      <c r="DA81" s="94"/>
    </row>
    <row r="82" spans="1:105" ht="12" customHeight="1" x14ac:dyDescent="0.3">
      <c r="A82" s="52" t="s">
        <v>48</v>
      </c>
      <c r="B82" s="244">
        <f>CHI_emi!B$110</f>
        <v>56.060220873514631</v>
      </c>
      <c r="C82" s="244">
        <f>CHI_emi!C$110</f>
        <v>64.642597060507001</v>
      </c>
      <c r="D82" s="244">
        <f>CHI_emi!D$110</f>
        <v>52.988243072497511</v>
      </c>
      <c r="E82" s="244">
        <f>CHI_emi!E$110</f>
        <v>65.416943930161466</v>
      </c>
      <c r="F82" s="244">
        <f>CHI_emi!F$110</f>
        <v>61.399591621704943</v>
      </c>
      <c r="G82" s="244">
        <f>CHI_emi!G$110</f>
        <v>57.052382396904342</v>
      </c>
      <c r="H82" s="244">
        <f>CHI_emi!H$110</f>
        <v>51.547081927628753</v>
      </c>
      <c r="I82" s="244">
        <f>CHI_emi!I$110</f>
        <v>44.688112740398267</v>
      </c>
      <c r="J82" s="244">
        <f>CHI_emi!J$110</f>
        <v>52.141973531682019</v>
      </c>
      <c r="K82" s="244">
        <f>CHI_emi!K$110</f>
        <v>61.630777034868949</v>
      </c>
      <c r="L82" s="244">
        <f>CHI_emi!L$110</f>
        <v>98.599007486523192</v>
      </c>
      <c r="M82" s="244">
        <f>CHI_emi!M$110</f>
        <v>97.232144189767396</v>
      </c>
      <c r="N82" s="244">
        <f>CHI_emi!N$110</f>
        <v>80.900376162737459</v>
      </c>
      <c r="O82" s="244">
        <f>CHI_emi!O$110</f>
        <v>75.433649811502278</v>
      </c>
      <c r="P82" s="244">
        <f>CHI_emi!P$110</f>
        <v>67.659644417915445</v>
      </c>
      <c r="Q82" s="244">
        <f>CHI_emi!Q$110</f>
        <v>62.566012950030263</v>
      </c>
      <c r="R82" s="244">
        <f>CHI_emi!R$110</f>
        <v>66.892865576261187</v>
      </c>
      <c r="S82" s="244">
        <f>CHI_emi!S$110</f>
        <v>63.527539712966423</v>
      </c>
      <c r="T82" s="244">
        <f>CHI_emi!T$110</f>
        <v>61.221392158612268</v>
      </c>
      <c r="U82" s="244">
        <f>CHI_emi!U$110</f>
        <v>64.80633176250511</v>
      </c>
      <c r="V82" s="244">
        <f>CHI_emi!V$110</f>
        <v>69.132154828989485</v>
      </c>
      <c r="W82" s="244">
        <f>CHI_emi!W$110</f>
        <v>90.171730820091298</v>
      </c>
      <c r="DA82" s="84"/>
    </row>
    <row r="83" spans="1:105" ht="12" customHeight="1" x14ac:dyDescent="0.3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3">
      <c r="A84" s="115" t="s">
        <v>148</v>
      </c>
      <c r="B84" s="314"/>
      <c r="C84" s="314"/>
      <c r="D84" s="314"/>
      <c r="E84" s="314"/>
      <c r="F84" s="314"/>
      <c r="G84" s="314"/>
      <c r="H84" s="314"/>
      <c r="I84" s="314"/>
      <c r="J84" s="314"/>
      <c r="K84" s="314"/>
      <c r="L84" s="314"/>
      <c r="M84" s="314"/>
      <c r="N84" s="314"/>
      <c r="O84" s="314"/>
      <c r="P84" s="314"/>
      <c r="Q84" s="314"/>
      <c r="R84" s="314"/>
      <c r="S84" s="314"/>
      <c r="T84" s="314"/>
      <c r="U84" s="314"/>
      <c r="V84" s="314"/>
      <c r="W84" s="314"/>
      <c r="DA84" s="118"/>
    </row>
    <row r="85" spans="1:105" ht="12" customHeight="1" x14ac:dyDescent="0.3">
      <c r="A85" s="50" t="s">
        <v>46</v>
      </c>
      <c r="B85" s="289" t="str">
        <f t="shared" ref="B85:W85" si="17">IF(B$5=0,"",B$5/B$10*1000)</f>
        <v/>
      </c>
      <c r="C85" s="289" t="str">
        <f t="shared" si="17"/>
        <v/>
      </c>
      <c r="D85" s="289" t="str">
        <f t="shared" si="17"/>
        <v/>
      </c>
      <c r="E85" s="289" t="str">
        <f t="shared" si="17"/>
        <v/>
      </c>
      <c r="F85" s="289" t="str">
        <f t="shared" si="17"/>
        <v/>
      </c>
      <c r="G85" s="289" t="str">
        <f t="shared" si="17"/>
        <v/>
      </c>
      <c r="H85" s="289" t="str">
        <f t="shared" si="17"/>
        <v/>
      </c>
      <c r="I85" s="289" t="str">
        <f t="shared" si="17"/>
        <v/>
      </c>
      <c r="J85" s="289" t="str">
        <f t="shared" si="17"/>
        <v/>
      </c>
      <c r="K85" s="289" t="str">
        <f t="shared" si="17"/>
        <v/>
      </c>
      <c r="L85" s="289" t="str">
        <f t="shared" si="17"/>
        <v/>
      </c>
      <c r="M85" s="289" t="str">
        <f t="shared" si="17"/>
        <v/>
      </c>
      <c r="N85" s="289" t="str">
        <f t="shared" si="17"/>
        <v/>
      </c>
      <c r="O85" s="289" t="str">
        <f t="shared" si="17"/>
        <v/>
      </c>
      <c r="P85" s="289" t="str">
        <f t="shared" si="17"/>
        <v/>
      </c>
      <c r="Q85" s="289" t="str">
        <f t="shared" si="17"/>
        <v/>
      </c>
      <c r="R85" s="289" t="str">
        <f t="shared" si="17"/>
        <v/>
      </c>
      <c r="S85" s="289" t="str">
        <f t="shared" si="17"/>
        <v/>
      </c>
      <c r="T85" s="289" t="str">
        <f t="shared" si="17"/>
        <v/>
      </c>
      <c r="U85" s="289" t="str">
        <f t="shared" si="17"/>
        <v/>
      </c>
      <c r="V85" s="289" t="str">
        <f t="shared" si="17"/>
        <v/>
      </c>
      <c r="W85" s="289" t="str">
        <f t="shared" si="17"/>
        <v/>
      </c>
      <c r="DA85" s="83"/>
    </row>
    <row r="86" spans="1:105" ht="12" customHeight="1" x14ac:dyDescent="0.3">
      <c r="A86" s="107" t="s">
        <v>47</v>
      </c>
      <c r="B86" s="290">
        <f t="shared" ref="B86:W86" si="18">IF(B$6=0,"",B$6/B$11*1000)</f>
        <v>4106.3240859996022</v>
      </c>
      <c r="C86" s="290">
        <f t="shared" si="18"/>
        <v>3927.68504311375</v>
      </c>
      <c r="D86" s="290">
        <f t="shared" si="18"/>
        <v>3652.7994075285037</v>
      </c>
      <c r="E86" s="290">
        <f t="shared" si="18"/>
        <v>3874.0062458500847</v>
      </c>
      <c r="F86" s="290">
        <f t="shared" si="18"/>
        <v>3891.7814231693578</v>
      </c>
      <c r="G86" s="290">
        <f t="shared" si="18"/>
        <v>3889.2715625399032</v>
      </c>
      <c r="H86" s="290">
        <f t="shared" si="18"/>
        <v>3870.0923149924597</v>
      </c>
      <c r="I86" s="290">
        <f t="shared" si="18"/>
        <v>3911.372352283453</v>
      </c>
      <c r="J86" s="290">
        <f t="shared" si="18"/>
        <v>3778.277861547841</v>
      </c>
      <c r="K86" s="290">
        <f t="shared" si="18"/>
        <v>3847.4855043546117</v>
      </c>
      <c r="L86" s="290">
        <f t="shared" si="18"/>
        <v>3755.4977319493596</v>
      </c>
      <c r="M86" s="290">
        <f t="shared" si="18"/>
        <v>3487.5727466222988</v>
      </c>
      <c r="N86" s="290">
        <f t="shared" si="18"/>
        <v>4026.3923940855343</v>
      </c>
      <c r="O86" s="290">
        <f t="shared" si="18"/>
        <v>4096.3941347786758</v>
      </c>
      <c r="P86" s="290">
        <f t="shared" si="18"/>
        <v>4021.7815059058566</v>
      </c>
      <c r="Q86" s="290">
        <f t="shared" si="18"/>
        <v>4354.0769981492122</v>
      </c>
      <c r="R86" s="290">
        <f t="shared" si="18"/>
        <v>4479.2509591367689</v>
      </c>
      <c r="S86" s="290">
        <f t="shared" si="18"/>
        <v>4724.9124221731863</v>
      </c>
      <c r="T86" s="290">
        <f t="shared" si="18"/>
        <v>5108.8170903867222</v>
      </c>
      <c r="U86" s="290">
        <f t="shared" si="18"/>
        <v>6312.3023007862512</v>
      </c>
      <c r="V86" s="290">
        <f t="shared" si="18"/>
        <v>4878.7517068516745</v>
      </c>
      <c r="W86" s="290">
        <f t="shared" si="18"/>
        <v>4967.5917263735555</v>
      </c>
      <c r="DA86" s="94"/>
    </row>
    <row r="87" spans="1:105" ht="12" customHeight="1" x14ac:dyDescent="0.3">
      <c r="A87" s="49" t="s">
        <v>48</v>
      </c>
      <c r="B87" s="291">
        <f t="shared" ref="B87:W87" si="19">IF(B$7=0,"",B$7/B$12*1000)</f>
        <v>47757.751469220391</v>
      </c>
      <c r="C87" s="291">
        <f t="shared" si="19"/>
        <v>45581.744015264834</v>
      </c>
      <c r="D87" s="291">
        <f t="shared" si="19"/>
        <v>43104.126895116358</v>
      </c>
      <c r="E87" s="291">
        <f t="shared" si="19"/>
        <v>44390.097508255072</v>
      </c>
      <c r="F87" s="291">
        <f t="shared" si="19"/>
        <v>44271.014493460243</v>
      </c>
      <c r="G87" s="291">
        <f t="shared" si="19"/>
        <v>44146.50805747816</v>
      </c>
      <c r="H87" s="291">
        <f t="shared" si="19"/>
        <v>43818.973373333734</v>
      </c>
      <c r="I87" s="291">
        <f t="shared" si="19"/>
        <v>44052.049328152323</v>
      </c>
      <c r="J87" s="291">
        <f t="shared" si="19"/>
        <v>42869.497901137169</v>
      </c>
      <c r="K87" s="291">
        <f t="shared" si="19"/>
        <v>41657.965130193319</v>
      </c>
      <c r="L87" s="291">
        <f t="shared" si="19"/>
        <v>45034.831478994791</v>
      </c>
      <c r="M87" s="291">
        <f t="shared" si="19"/>
        <v>41212.60270545337</v>
      </c>
      <c r="N87" s="291">
        <f t="shared" si="19"/>
        <v>41537.068568774164</v>
      </c>
      <c r="O87" s="291">
        <f t="shared" si="19"/>
        <v>38981.968898863066</v>
      </c>
      <c r="P87" s="291">
        <f t="shared" si="19"/>
        <v>40679.951433298142</v>
      </c>
      <c r="Q87" s="291">
        <f t="shared" si="19"/>
        <v>42015.620301583906</v>
      </c>
      <c r="R87" s="291">
        <f t="shared" si="19"/>
        <v>42134.384855631244</v>
      </c>
      <c r="S87" s="291">
        <f t="shared" si="19"/>
        <v>42533.391812919072</v>
      </c>
      <c r="T87" s="291">
        <f t="shared" si="19"/>
        <v>48779.249140070293</v>
      </c>
      <c r="U87" s="291">
        <f t="shared" si="19"/>
        <v>41560.600376543262</v>
      </c>
      <c r="V87" s="291">
        <f t="shared" si="19"/>
        <v>41338.817702061606</v>
      </c>
      <c r="W87" s="291">
        <f t="shared" si="19"/>
        <v>40984.065298984104</v>
      </c>
      <c r="DA87" s="84"/>
    </row>
    <row r="88" spans="1:105" ht="12" customHeight="1" x14ac:dyDescent="0.3">
      <c r="A88" s="115" t="s">
        <v>149</v>
      </c>
      <c r="B88" s="288"/>
      <c r="C88" s="288"/>
      <c r="D88" s="288"/>
      <c r="E88" s="288"/>
      <c r="F88" s="288"/>
      <c r="G88" s="288"/>
      <c r="H88" s="288"/>
      <c r="I88" s="288"/>
      <c r="J88" s="288"/>
      <c r="K88" s="288"/>
      <c r="L88" s="288"/>
      <c r="M88" s="288"/>
      <c r="N88" s="288"/>
      <c r="O88" s="288"/>
      <c r="P88" s="288"/>
      <c r="Q88" s="288"/>
      <c r="R88" s="288"/>
      <c r="S88" s="288"/>
      <c r="T88" s="288"/>
      <c r="U88" s="288"/>
      <c r="V88" s="288"/>
      <c r="W88" s="288"/>
      <c r="DA88" s="118"/>
    </row>
    <row r="89" spans="1:105" ht="12" customHeight="1" x14ac:dyDescent="0.3">
      <c r="A89" s="50" t="s">
        <v>46</v>
      </c>
      <c r="B89" s="254" t="str">
        <f t="shared" ref="B89:W89" si="20">IF(SUM(B90,B91)=0,"",SUM(B90,B91))</f>
        <v/>
      </c>
      <c r="C89" s="254" t="str">
        <f t="shared" si="20"/>
        <v/>
      </c>
      <c r="D89" s="254" t="str">
        <f t="shared" si="20"/>
        <v/>
      </c>
      <c r="E89" s="254" t="str">
        <f t="shared" si="20"/>
        <v/>
      </c>
      <c r="F89" s="254" t="str">
        <f t="shared" si="20"/>
        <v/>
      </c>
      <c r="G89" s="254" t="str">
        <f t="shared" si="20"/>
        <v/>
      </c>
      <c r="H89" s="254" t="str">
        <f t="shared" si="20"/>
        <v/>
      </c>
      <c r="I89" s="254" t="str">
        <f t="shared" si="20"/>
        <v/>
      </c>
      <c r="J89" s="254" t="str">
        <f t="shared" si="20"/>
        <v/>
      </c>
      <c r="K89" s="254" t="str">
        <f t="shared" si="20"/>
        <v/>
      </c>
      <c r="L89" s="254" t="str">
        <f t="shared" si="20"/>
        <v/>
      </c>
      <c r="M89" s="254" t="str">
        <f t="shared" si="20"/>
        <v/>
      </c>
      <c r="N89" s="254" t="str">
        <f t="shared" si="20"/>
        <v/>
      </c>
      <c r="O89" s="254" t="str">
        <f t="shared" si="20"/>
        <v/>
      </c>
      <c r="P89" s="254" t="str">
        <f t="shared" si="20"/>
        <v/>
      </c>
      <c r="Q89" s="254" t="str">
        <f t="shared" si="20"/>
        <v/>
      </c>
      <c r="R89" s="254" t="str">
        <f t="shared" si="20"/>
        <v/>
      </c>
      <c r="S89" s="254" t="str">
        <f t="shared" si="20"/>
        <v/>
      </c>
      <c r="T89" s="254" t="str">
        <f t="shared" si="20"/>
        <v/>
      </c>
      <c r="U89" s="254" t="str">
        <f t="shared" si="20"/>
        <v/>
      </c>
      <c r="V89" s="254" t="str">
        <f t="shared" si="20"/>
        <v/>
      </c>
      <c r="W89" s="254" t="str">
        <f t="shared" si="20"/>
        <v/>
      </c>
      <c r="DA89" s="83"/>
    </row>
    <row r="90" spans="1:105" ht="12" customHeight="1" x14ac:dyDescent="0.3">
      <c r="A90" s="99" t="s">
        <v>984</v>
      </c>
      <c r="B90" s="293" t="str">
        <f t="shared" ref="B90:W90" si="21">IF(B$72=0,"",B$72/B$10)</f>
        <v/>
      </c>
      <c r="C90" s="293" t="str">
        <f t="shared" si="21"/>
        <v/>
      </c>
      <c r="D90" s="293" t="str">
        <f t="shared" si="21"/>
        <v/>
      </c>
      <c r="E90" s="293" t="str">
        <f t="shared" si="21"/>
        <v/>
      </c>
      <c r="F90" s="293" t="str">
        <f t="shared" si="21"/>
        <v/>
      </c>
      <c r="G90" s="293" t="str">
        <f t="shared" si="21"/>
        <v/>
      </c>
      <c r="H90" s="293" t="str">
        <f t="shared" si="21"/>
        <v/>
      </c>
      <c r="I90" s="293" t="str">
        <f t="shared" si="21"/>
        <v/>
      </c>
      <c r="J90" s="293" t="str">
        <f t="shared" si="21"/>
        <v/>
      </c>
      <c r="K90" s="293" t="str">
        <f t="shared" si="21"/>
        <v/>
      </c>
      <c r="L90" s="293" t="str">
        <f t="shared" si="21"/>
        <v/>
      </c>
      <c r="M90" s="293" t="str">
        <f t="shared" si="21"/>
        <v/>
      </c>
      <c r="N90" s="293" t="str">
        <f t="shared" si="21"/>
        <v/>
      </c>
      <c r="O90" s="293" t="str">
        <f t="shared" si="21"/>
        <v/>
      </c>
      <c r="P90" s="293" t="str">
        <f t="shared" si="21"/>
        <v/>
      </c>
      <c r="Q90" s="293" t="str">
        <f t="shared" si="21"/>
        <v/>
      </c>
      <c r="R90" s="293" t="str">
        <f t="shared" si="21"/>
        <v/>
      </c>
      <c r="S90" s="293" t="str">
        <f t="shared" si="21"/>
        <v/>
      </c>
      <c r="T90" s="293" t="str">
        <f t="shared" si="21"/>
        <v/>
      </c>
      <c r="U90" s="293" t="str">
        <f t="shared" si="21"/>
        <v/>
      </c>
      <c r="V90" s="293" t="str">
        <f t="shared" si="21"/>
        <v/>
      </c>
      <c r="W90" s="293" t="str">
        <f t="shared" si="21"/>
        <v/>
      </c>
      <c r="DA90" s="94"/>
    </row>
    <row r="91" spans="1:105" ht="12" customHeight="1" x14ac:dyDescent="0.3">
      <c r="A91" s="99" t="s">
        <v>985</v>
      </c>
      <c r="B91" s="293" t="str">
        <f t="shared" ref="B91:W91" si="22">IF(B$53=0,"",B$53/B$10)</f>
        <v/>
      </c>
      <c r="C91" s="293" t="str">
        <f t="shared" si="22"/>
        <v/>
      </c>
      <c r="D91" s="293" t="str">
        <f t="shared" si="22"/>
        <v/>
      </c>
      <c r="E91" s="293" t="str">
        <f t="shared" si="22"/>
        <v/>
      </c>
      <c r="F91" s="293" t="str">
        <f t="shared" si="22"/>
        <v/>
      </c>
      <c r="G91" s="293" t="str">
        <f t="shared" si="22"/>
        <v/>
      </c>
      <c r="H91" s="293" t="str">
        <f t="shared" si="22"/>
        <v/>
      </c>
      <c r="I91" s="293" t="str">
        <f t="shared" si="22"/>
        <v/>
      </c>
      <c r="J91" s="293" t="str">
        <f t="shared" si="22"/>
        <v/>
      </c>
      <c r="K91" s="293" t="str">
        <f t="shared" si="22"/>
        <v/>
      </c>
      <c r="L91" s="293" t="str">
        <f t="shared" si="22"/>
        <v/>
      </c>
      <c r="M91" s="293" t="str">
        <f t="shared" si="22"/>
        <v/>
      </c>
      <c r="N91" s="293" t="str">
        <f t="shared" si="22"/>
        <v/>
      </c>
      <c r="O91" s="293" t="str">
        <f t="shared" si="22"/>
        <v/>
      </c>
      <c r="P91" s="293" t="str">
        <f t="shared" si="22"/>
        <v/>
      </c>
      <c r="Q91" s="293" t="str">
        <f t="shared" si="22"/>
        <v/>
      </c>
      <c r="R91" s="293" t="str">
        <f t="shared" si="22"/>
        <v/>
      </c>
      <c r="S91" s="293" t="str">
        <f t="shared" si="22"/>
        <v/>
      </c>
      <c r="T91" s="293" t="str">
        <f t="shared" si="22"/>
        <v/>
      </c>
      <c r="U91" s="293" t="str">
        <f t="shared" si="22"/>
        <v/>
      </c>
      <c r="V91" s="293" t="str">
        <f t="shared" si="22"/>
        <v/>
      </c>
      <c r="W91" s="293" t="str">
        <f t="shared" si="22"/>
        <v/>
      </c>
      <c r="DA91" s="94"/>
    </row>
    <row r="92" spans="1:105" ht="12" customHeight="1" x14ac:dyDescent="0.3">
      <c r="A92" s="107" t="s">
        <v>47</v>
      </c>
      <c r="B92" s="293">
        <f t="shared" ref="B92:W92" si="23">IF(B$54=0,"",B$54/B$11)</f>
        <v>0.52992678158759532</v>
      </c>
      <c r="C92" s="293">
        <f t="shared" si="23"/>
        <v>0.53595244087495708</v>
      </c>
      <c r="D92" s="293">
        <f t="shared" si="23"/>
        <v>0.54628689358459337</v>
      </c>
      <c r="E92" s="293">
        <f t="shared" si="23"/>
        <v>0.51362848781181725</v>
      </c>
      <c r="F92" s="293">
        <f t="shared" si="23"/>
        <v>0.4940553632900071</v>
      </c>
      <c r="G92" s="293">
        <f t="shared" si="23"/>
        <v>0.49006248407416381</v>
      </c>
      <c r="H92" s="293">
        <f t="shared" si="23"/>
        <v>0.47483388840092799</v>
      </c>
      <c r="I92" s="293">
        <f t="shared" si="23"/>
        <v>0.45890479477283336</v>
      </c>
      <c r="J92" s="293">
        <f t="shared" si="23"/>
        <v>0.46183715167423961</v>
      </c>
      <c r="K92" s="293">
        <f t="shared" si="23"/>
        <v>0.42001318387984321</v>
      </c>
      <c r="L92" s="293">
        <f t="shared" si="23"/>
        <v>0.38153181405590331</v>
      </c>
      <c r="M92" s="293">
        <f t="shared" si="23"/>
        <v>0.39885659844169985</v>
      </c>
      <c r="N92" s="293">
        <f t="shared" si="23"/>
        <v>0.42656162161577627</v>
      </c>
      <c r="O92" s="293">
        <f t="shared" si="23"/>
        <v>0.42502238212247712</v>
      </c>
      <c r="P92" s="293">
        <f t="shared" si="23"/>
        <v>0.37139053621938228</v>
      </c>
      <c r="Q92" s="293">
        <f t="shared" si="23"/>
        <v>0.34453512191147495</v>
      </c>
      <c r="R92" s="293">
        <f t="shared" si="23"/>
        <v>0.35762787482546765</v>
      </c>
      <c r="S92" s="293">
        <f t="shared" si="23"/>
        <v>0.37954044996385133</v>
      </c>
      <c r="T92" s="293">
        <f t="shared" si="23"/>
        <v>0.35598105372555644</v>
      </c>
      <c r="U92" s="293">
        <f t="shared" si="23"/>
        <v>0.41359789895235555</v>
      </c>
      <c r="V92" s="293">
        <f t="shared" si="23"/>
        <v>0.33441497353368299</v>
      </c>
      <c r="W92" s="293">
        <f t="shared" si="23"/>
        <v>0.37682443482749528</v>
      </c>
      <c r="DA92" s="94"/>
    </row>
    <row r="93" spans="1:105" ht="12" customHeight="1" x14ac:dyDescent="0.3">
      <c r="A93" s="49" t="s">
        <v>48</v>
      </c>
      <c r="B93" s="255">
        <f t="shared" ref="B93:W93" si="24">IF(B$55=0,"",B$55/B$12)</f>
        <v>0.85267435678499925</v>
      </c>
      <c r="C93" s="255">
        <f t="shared" si="24"/>
        <v>0.81382357970524655</v>
      </c>
      <c r="D93" s="255">
        <f t="shared" si="24"/>
        <v>0.76958781651937591</v>
      </c>
      <c r="E93" s="255">
        <f t="shared" si="24"/>
        <v>0.79254773677670132</v>
      </c>
      <c r="F93" s="255">
        <f t="shared" si="24"/>
        <v>0.79042161002407063</v>
      </c>
      <c r="G93" s="255">
        <f t="shared" si="24"/>
        <v>0.78819865266216382</v>
      </c>
      <c r="H93" s="255">
        <f t="shared" si="24"/>
        <v>0.78235079723480727</v>
      </c>
      <c r="I93" s="255">
        <f t="shared" si="24"/>
        <v>0.78651217174979238</v>
      </c>
      <c r="J93" s="255">
        <f t="shared" si="24"/>
        <v>0.76539871380055824</v>
      </c>
      <c r="K93" s="255">
        <f t="shared" si="24"/>
        <v>0.74376781840854467</v>
      </c>
      <c r="L93" s="255">
        <f t="shared" si="24"/>
        <v>0.80405891782868655</v>
      </c>
      <c r="M93" s="255">
        <f t="shared" si="24"/>
        <v>0.65264718833490964</v>
      </c>
      <c r="N93" s="255">
        <f t="shared" si="24"/>
        <v>0.50765830436885861</v>
      </c>
      <c r="O93" s="255">
        <f t="shared" si="24"/>
        <v>0.4317867879173059</v>
      </c>
      <c r="P93" s="255">
        <f t="shared" si="24"/>
        <v>0.40156414377030503</v>
      </c>
      <c r="Q93" s="255">
        <f t="shared" si="24"/>
        <v>0.35597797670151587</v>
      </c>
      <c r="R93" s="255">
        <f t="shared" si="24"/>
        <v>0.36234617580626294</v>
      </c>
      <c r="S93" s="255">
        <f t="shared" si="24"/>
        <v>0.33171444844738268</v>
      </c>
      <c r="T93" s="255">
        <f t="shared" si="24"/>
        <v>0.33308574543184383</v>
      </c>
      <c r="U93" s="255">
        <f t="shared" si="24"/>
        <v>0.29237269736218535</v>
      </c>
      <c r="V93" s="255">
        <f t="shared" si="24"/>
        <v>0.30528062646004833</v>
      </c>
      <c r="W93" s="255">
        <f t="shared" si="24"/>
        <v>0.30266083610633671</v>
      </c>
      <c r="DA93" s="84"/>
    </row>
    <row r="94" spans="1:105" ht="12" customHeight="1" x14ac:dyDescent="0.3">
      <c r="A94" s="115" t="s">
        <v>150</v>
      </c>
      <c r="B94" s="288"/>
      <c r="C94" s="288"/>
      <c r="D94" s="288"/>
      <c r="E94" s="288"/>
      <c r="F94" s="288"/>
      <c r="G94" s="288"/>
      <c r="H94" s="288"/>
      <c r="I94" s="288"/>
      <c r="J94" s="288"/>
      <c r="K94" s="288"/>
      <c r="L94" s="288"/>
      <c r="M94" s="288"/>
      <c r="N94" s="288"/>
      <c r="O94" s="288"/>
      <c r="P94" s="288"/>
      <c r="Q94" s="288"/>
      <c r="R94" s="288"/>
      <c r="S94" s="288"/>
      <c r="T94" s="288"/>
      <c r="U94" s="288"/>
      <c r="V94" s="288"/>
      <c r="W94" s="288"/>
      <c r="DA94" s="118"/>
    </row>
    <row r="95" spans="1:105" ht="12" customHeight="1" x14ac:dyDescent="0.3">
      <c r="A95" s="50" t="s">
        <v>46</v>
      </c>
      <c r="B95" s="254" t="str">
        <f t="shared" ref="B95:W95" si="25">IF(SUM(B96,B97)=0,"",SUM(B96,B97))</f>
        <v/>
      </c>
      <c r="C95" s="254" t="str">
        <f t="shared" si="25"/>
        <v/>
      </c>
      <c r="D95" s="254" t="str">
        <f t="shared" si="25"/>
        <v/>
      </c>
      <c r="E95" s="254" t="str">
        <f t="shared" si="25"/>
        <v/>
      </c>
      <c r="F95" s="254" t="str">
        <f t="shared" si="25"/>
        <v/>
      </c>
      <c r="G95" s="254" t="str">
        <f t="shared" si="25"/>
        <v/>
      </c>
      <c r="H95" s="254" t="str">
        <f t="shared" si="25"/>
        <v/>
      </c>
      <c r="I95" s="254" t="str">
        <f t="shared" si="25"/>
        <v/>
      </c>
      <c r="J95" s="254" t="str">
        <f t="shared" si="25"/>
        <v/>
      </c>
      <c r="K95" s="254" t="str">
        <f t="shared" si="25"/>
        <v/>
      </c>
      <c r="L95" s="254" t="str">
        <f t="shared" si="25"/>
        <v/>
      </c>
      <c r="M95" s="254" t="str">
        <f t="shared" si="25"/>
        <v/>
      </c>
      <c r="N95" s="254" t="str">
        <f t="shared" si="25"/>
        <v/>
      </c>
      <c r="O95" s="254" t="str">
        <f t="shared" si="25"/>
        <v/>
      </c>
      <c r="P95" s="254" t="str">
        <f t="shared" si="25"/>
        <v/>
      </c>
      <c r="Q95" s="254" t="str">
        <f t="shared" si="25"/>
        <v/>
      </c>
      <c r="R95" s="254" t="str">
        <f t="shared" si="25"/>
        <v/>
      </c>
      <c r="S95" s="254" t="str">
        <f t="shared" si="25"/>
        <v/>
      </c>
      <c r="T95" s="254" t="str">
        <f t="shared" si="25"/>
        <v/>
      </c>
      <c r="U95" s="254" t="str">
        <f t="shared" si="25"/>
        <v/>
      </c>
      <c r="V95" s="254" t="str">
        <f t="shared" si="25"/>
        <v/>
      </c>
      <c r="W95" s="254" t="str">
        <f t="shared" si="25"/>
        <v/>
      </c>
      <c r="DA95" s="83"/>
    </row>
    <row r="96" spans="1:105" ht="12" customHeight="1" x14ac:dyDescent="0.3">
      <c r="A96" s="99" t="s">
        <v>984</v>
      </c>
      <c r="B96" s="293" t="str">
        <f>IF(CHI_ued!B$16=0,"",CHI_ued!B$16/B$10)</f>
        <v/>
      </c>
      <c r="C96" s="293" t="str">
        <f>IF(CHI_ued!C$16=0,"",CHI_ued!C$16/C$10)</f>
        <v/>
      </c>
      <c r="D96" s="293" t="str">
        <f>IF(CHI_ued!D$16=0,"",CHI_ued!D$16/D$10)</f>
        <v/>
      </c>
      <c r="E96" s="293" t="str">
        <f>IF(CHI_ued!E$16=0,"",CHI_ued!E$16/E$10)</f>
        <v/>
      </c>
      <c r="F96" s="293" t="str">
        <f>IF(CHI_ued!F$16=0,"",CHI_ued!F$16/F$10)</f>
        <v/>
      </c>
      <c r="G96" s="293" t="str">
        <f>IF(CHI_ued!G$16=0,"",CHI_ued!G$16/G$10)</f>
        <v/>
      </c>
      <c r="H96" s="293" t="str">
        <f>IF(CHI_ued!H$16=0,"",CHI_ued!H$16/H$10)</f>
        <v/>
      </c>
      <c r="I96" s="293" t="str">
        <f>IF(CHI_ued!I$16=0,"",CHI_ued!I$16/I$10)</f>
        <v/>
      </c>
      <c r="J96" s="293" t="str">
        <f>IF(CHI_ued!J$16=0,"",CHI_ued!J$16/J$10)</f>
        <v/>
      </c>
      <c r="K96" s="293" t="str">
        <f>IF(CHI_ued!K$16=0,"",CHI_ued!K$16/K$10)</f>
        <v/>
      </c>
      <c r="L96" s="293" t="str">
        <f>IF(CHI_ued!L$16=0,"",CHI_ued!L$16/L$10)</f>
        <v/>
      </c>
      <c r="M96" s="293" t="str">
        <f>IF(CHI_ued!M$16=0,"",CHI_ued!M$16/M$10)</f>
        <v/>
      </c>
      <c r="N96" s="293" t="str">
        <f>IF(CHI_ued!N$16=0,"",CHI_ued!N$16/N$10)</f>
        <v/>
      </c>
      <c r="O96" s="293" t="str">
        <f>IF(CHI_ued!O$16=0,"",CHI_ued!O$16/O$10)</f>
        <v/>
      </c>
      <c r="P96" s="293" t="str">
        <f>IF(CHI_ued!P$16=0,"",CHI_ued!P$16/P$10)</f>
        <v/>
      </c>
      <c r="Q96" s="293" t="str">
        <f>IF(CHI_ued!Q$16=0,"",CHI_ued!Q$16/Q$10)</f>
        <v/>
      </c>
      <c r="R96" s="293" t="str">
        <f>IF(CHI_ued!R$16=0,"",CHI_ued!R$16/R$10)</f>
        <v/>
      </c>
      <c r="S96" s="293" t="str">
        <f>IF(CHI_ued!S$16=0,"",CHI_ued!S$16/S$10)</f>
        <v/>
      </c>
      <c r="T96" s="293" t="str">
        <f>IF(CHI_ued!T$16=0,"",CHI_ued!T$16/T$10)</f>
        <v/>
      </c>
      <c r="U96" s="293" t="str">
        <f>IF(CHI_ued!U$16=0,"",CHI_ued!U$16/U$10)</f>
        <v/>
      </c>
      <c r="V96" s="293" t="str">
        <f>IF(CHI_ued!V$16=0,"",CHI_ued!V$16/V$10)</f>
        <v/>
      </c>
      <c r="W96" s="293" t="str">
        <f>IF(CHI_ued!W$16=0,"",CHI_ued!W$16/W$10)</f>
        <v/>
      </c>
      <c r="DA96" s="94"/>
    </row>
    <row r="97" spans="1:105" ht="12" customHeight="1" x14ac:dyDescent="0.3">
      <c r="A97" s="99" t="s">
        <v>985</v>
      </c>
      <c r="B97" s="293" t="str">
        <f>IF((CHI_ued!B$5-CHI_ued!B$16)=0,"",(CHI_ued!B$5-CHI_ued!B$16)/B$10)</f>
        <v/>
      </c>
      <c r="C97" s="293" t="str">
        <f>IF((CHI_ued!C$5-CHI_ued!C$16)=0,"",(CHI_ued!C$5-CHI_ued!C$16)/C$10)</f>
        <v/>
      </c>
      <c r="D97" s="293" t="str">
        <f>IF((CHI_ued!D$5-CHI_ued!D$16)=0,"",(CHI_ued!D$5-CHI_ued!D$16)/D$10)</f>
        <v/>
      </c>
      <c r="E97" s="293" t="str">
        <f>IF((CHI_ued!E$5-CHI_ued!E$16)=0,"",(CHI_ued!E$5-CHI_ued!E$16)/E$10)</f>
        <v/>
      </c>
      <c r="F97" s="293" t="str">
        <f>IF((CHI_ued!F$5-CHI_ued!F$16)=0,"",(CHI_ued!F$5-CHI_ued!F$16)/F$10)</f>
        <v/>
      </c>
      <c r="G97" s="293" t="str">
        <f>IF((CHI_ued!G$5-CHI_ued!G$16)=0,"",(CHI_ued!G$5-CHI_ued!G$16)/G$10)</f>
        <v/>
      </c>
      <c r="H97" s="293" t="str">
        <f>IF((CHI_ued!H$5-CHI_ued!H$16)=0,"",(CHI_ued!H$5-CHI_ued!H$16)/H$10)</f>
        <v/>
      </c>
      <c r="I97" s="293" t="str">
        <f>IF((CHI_ued!I$5-CHI_ued!I$16)=0,"",(CHI_ued!I$5-CHI_ued!I$16)/I$10)</f>
        <v/>
      </c>
      <c r="J97" s="293" t="str">
        <f>IF((CHI_ued!J$5-CHI_ued!J$16)=0,"",(CHI_ued!J$5-CHI_ued!J$16)/J$10)</f>
        <v/>
      </c>
      <c r="K97" s="293" t="str">
        <f>IF((CHI_ued!K$5-CHI_ued!K$16)=0,"",(CHI_ued!K$5-CHI_ued!K$16)/K$10)</f>
        <v/>
      </c>
      <c r="L97" s="293" t="str">
        <f>IF((CHI_ued!L$5-CHI_ued!L$16)=0,"",(CHI_ued!L$5-CHI_ued!L$16)/L$10)</f>
        <v/>
      </c>
      <c r="M97" s="293" t="str">
        <f>IF((CHI_ued!M$5-CHI_ued!M$16)=0,"",(CHI_ued!M$5-CHI_ued!M$16)/M$10)</f>
        <v/>
      </c>
      <c r="N97" s="293" t="str">
        <f>IF((CHI_ued!N$5-CHI_ued!N$16)=0,"",(CHI_ued!N$5-CHI_ued!N$16)/N$10)</f>
        <v/>
      </c>
      <c r="O97" s="293" t="str">
        <f>IF((CHI_ued!O$5-CHI_ued!O$16)=0,"",(CHI_ued!O$5-CHI_ued!O$16)/O$10)</f>
        <v/>
      </c>
      <c r="P97" s="293" t="str">
        <f>IF((CHI_ued!P$5-CHI_ued!P$16)=0,"",(CHI_ued!P$5-CHI_ued!P$16)/P$10)</f>
        <v/>
      </c>
      <c r="Q97" s="293" t="str">
        <f>IF((CHI_ued!Q$5-CHI_ued!Q$16)=0,"",(CHI_ued!Q$5-CHI_ued!Q$16)/Q$10)</f>
        <v/>
      </c>
      <c r="R97" s="293" t="str">
        <f>IF((CHI_ued!R$5-CHI_ued!R$16)=0,"",(CHI_ued!R$5-CHI_ued!R$16)/R$10)</f>
        <v/>
      </c>
      <c r="S97" s="293" t="str">
        <f>IF((CHI_ued!S$5-CHI_ued!S$16)=0,"",(CHI_ued!S$5-CHI_ued!S$16)/S$10)</f>
        <v/>
      </c>
      <c r="T97" s="293" t="str">
        <f>IF((CHI_ued!T$5-CHI_ued!T$16)=0,"",(CHI_ued!T$5-CHI_ued!T$16)/T$10)</f>
        <v/>
      </c>
      <c r="U97" s="293" t="str">
        <f>IF((CHI_ued!U$5-CHI_ued!U$16)=0,"",(CHI_ued!U$5-CHI_ued!U$16)/U$10)</f>
        <v/>
      </c>
      <c r="V97" s="293" t="str">
        <f>IF((CHI_ued!V$5-CHI_ued!V$16)=0,"",(CHI_ued!V$5-CHI_ued!V$16)/V$10)</f>
        <v/>
      </c>
      <c r="W97" s="293" t="str">
        <f>IF((CHI_ued!W$5-CHI_ued!W$16)=0,"",(CHI_ued!W$5-CHI_ued!W$16)/W$10)</f>
        <v/>
      </c>
      <c r="DA97" s="94"/>
    </row>
    <row r="98" spans="1:105" ht="12" customHeight="1" x14ac:dyDescent="0.3">
      <c r="A98" s="107" t="s">
        <v>47</v>
      </c>
      <c r="B98" s="293">
        <f>IF(CHI_ued!B$61=0,"",CHI_ued!B$61/B$11)</f>
        <v>0.30133708971433237</v>
      </c>
      <c r="C98" s="293">
        <f>IF(CHI_ued!C$61=0,"",CHI_ued!C$61/C$11)</f>
        <v>0.30559791081843274</v>
      </c>
      <c r="D98" s="293">
        <f>IF(CHI_ued!D$61=0,"",CHI_ued!D$61/D$11)</f>
        <v>0.3114181052210358</v>
      </c>
      <c r="E98" s="293">
        <f>IF(CHI_ued!E$61=0,"",CHI_ued!E$61/E$11)</f>
        <v>0.29481191073974983</v>
      </c>
      <c r="F98" s="293">
        <f>IF(CHI_ued!F$61=0,"",CHI_ued!F$61/F$11)</f>
        <v>0.28216493779986512</v>
      </c>
      <c r="G98" s="293">
        <f>IF(CHI_ued!G$61=0,"",CHI_ued!G$61/G$11)</f>
        <v>0.28242984533429838</v>
      </c>
      <c r="H98" s="293">
        <f>IF(CHI_ued!H$61=0,"",CHI_ued!H$61/H$11)</f>
        <v>0.27418199063053927</v>
      </c>
      <c r="I98" s="293">
        <f>IF(CHI_ued!I$61=0,"",CHI_ued!I$61/I$11)</f>
        <v>0.26626934399824737</v>
      </c>
      <c r="J98" s="293">
        <f>IF(CHI_ued!J$61=0,"",CHI_ued!J$61/J$11)</f>
        <v>0.27423510324057032</v>
      </c>
      <c r="K98" s="293">
        <f>IF(CHI_ued!K$61=0,"",CHI_ued!K$61/K$11)</f>
        <v>0.25162936993420265</v>
      </c>
      <c r="L98" s="293">
        <f>IF(CHI_ued!L$61=0,"",CHI_ued!L$61/L$11)</f>
        <v>0.23215831937465312</v>
      </c>
      <c r="M98" s="293">
        <f>IF(CHI_ued!M$61=0,"",CHI_ued!M$61/M$11)</f>
        <v>0.24181263708722403</v>
      </c>
      <c r="N98" s="293">
        <f>IF(CHI_ued!N$61=0,"",CHI_ued!N$61/N$11)</f>
        <v>0.26355539627953095</v>
      </c>
      <c r="O98" s="293">
        <f>IF(CHI_ued!O$61=0,"",CHI_ued!O$61/O$11)</f>
        <v>0.26384440148142851</v>
      </c>
      <c r="P98" s="293">
        <f>IF(CHI_ued!P$61=0,"",CHI_ued!P$61/P$11)</f>
        <v>0.23313585947859228</v>
      </c>
      <c r="Q98" s="293">
        <f>IF(CHI_ued!Q$61=0,"",CHI_ued!Q$61/Q$11)</f>
        <v>0.22029712889788294</v>
      </c>
      <c r="R98" s="293">
        <f>IF(CHI_ued!R$61=0,"",CHI_ued!R$61/R$11)</f>
        <v>0.22886772553335219</v>
      </c>
      <c r="S98" s="293">
        <f>IF(CHI_ued!S$61=0,"",CHI_ued!S$61/S$11)</f>
        <v>0.24450037372869871</v>
      </c>
      <c r="T98" s="293">
        <f>IF(CHI_ued!T$61=0,"",CHI_ued!T$61/T$11)</f>
        <v>0.23093138725330026</v>
      </c>
      <c r="U98" s="293">
        <f>IF(CHI_ued!U$61=0,"",CHI_ued!U$61/U$11)</f>
        <v>0.26861012134838524</v>
      </c>
      <c r="V98" s="293">
        <f>IF(CHI_ued!V$61=0,"",CHI_ued!V$61/V$11)</f>
        <v>0.21965287690272894</v>
      </c>
      <c r="W98" s="293">
        <f>IF(CHI_ued!W$61=0,"",CHI_ued!W$61/W$11)</f>
        <v>0.25317837006798638</v>
      </c>
      <c r="DA98" s="94"/>
    </row>
    <row r="99" spans="1:105" ht="12" customHeight="1" x14ac:dyDescent="0.3">
      <c r="A99" s="49" t="s">
        <v>48</v>
      </c>
      <c r="B99" s="255">
        <f>IF(CHI_ued!B$110=0,"",CHI_ued!B$110/B$12)</f>
        <v>0.44054963255270463</v>
      </c>
      <c r="C99" s="255">
        <f>IF(CHI_ued!C$110=0,"",CHI_ued!C$110/C$12)</f>
        <v>0.42106534804134521</v>
      </c>
      <c r="D99" s="255">
        <f>IF(CHI_ued!D$110=0,"",CHI_ued!D$110/D$12)</f>
        <v>0.39918573829686727</v>
      </c>
      <c r="E99" s="255">
        <f>IF(CHI_ued!E$110=0,"",CHI_ued!E$110/E$12)</f>
        <v>0.41337121858995923</v>
      </c>
      <c r="F99" s="255">
        <f>IF(CHI_ued!F$110=0,"",CHI_ued!F$110/F$12)</f>
        <v>0.41215361817585711</v>
      </c>
      <c r="G99" s="255">
        <f>IF(CHI_ued!G$110=0,"",CHI_ued!G$110/G$12)</f>
        <v>0.41484145945516915</v>
      </c>
      <c r="H99" s="255">
        <f>IF(CHI_ued!H$110=0,"",CHI_ued!H$110/H$12)</f>
        <v>0.41506038925673999</v>
      </c>
      <c r="I99" s="255">
        <f>IF(CHI_ued!I$110=0,"",CHI_ued!I$110/I$12)</f>
        <v>0.41859290772030139</v>
      </c>
      <c r="J99" s="255">
        <f>IF(CHI_ued!J$110=0,"",CHI_ued!J$110/J$12)</f>
        <v>0.4101320090933856</v>
      </c>
      <c r="K99" s="255">
        <f>IF(CHI_ued!K$110=0,"",CHI_ued!K$110/K$12)</f>
        <v>0.40818277004759246</v>
      </c>
      <c r="L99" s="255">
        <f>IF(CHI_ued!L$110=0,"",CHI_ued!L$110/L$12)</f>
        <v>0.45552404263018792</v>
      </c>
      <c r="M99" s="255">
        <f>IF(CHI_ued!M$110=0,"",CHI_ued!M$110/M$12)</f>
        <v>0.37716861367596766</v>
      </c>
      <c r="N99" s="255">
        <f>IF(CHI_ued!N$110=0,"",CHI_ued!N$110/N$12)</f>
        <v>0.29781936393494879</v>
      </c>
      <c r="O99" s="255">
        <f>IF(CHI_ued!O$110=0,"",CHI_ued!O$110/O$12)</f>
        <v>0.25466778576166393</v>
      </c>
      <c r="P99" s="255">
        <f>IF(CHI_ued!P$110=0,"",CHI_ued!P$110/P$12)</f>
        <v>0.23529555056809326</v>
      </c>
      <c r="Q99" s="255">
        <f>IF(CHI_ued!Q$110=0,"",CHI_ued!Q$110/Q$12)</f>
        <v>0.2107026605086299</v>
      </c>
      <c r="R99" s="255">
        <f>IF(CHI_ued!R$110=0,"",CHI_ued!R$110/R$12)</f>
        <v>0.2218229527007293</v>
      </c>
      <c r="S99" s="255">
        <f>IF(CHI_ued!S$110=0,"",CHI_ued!S$110/S$12)</f>
        <v>0.20400021818512926</v>
      </c>
      <c r="T99" s="255">
        <f>IF(CHI_ued!T$110=0,"",CHI_ued!T$110/T$12)</f>
        <v>0.20601529702149499</v>
      </c>
      <c r="U99" s="255">
        <f>IF(CHI_ued!U$110=0,"",CHI_ued!U$110/U$12)</f>
        <v>0.18546708611465468</v>
      </c>
      <c r="V99" s="255">
        <f>IF(CHI_ued!V$110=0,"",CHI_ued!V$110/V$12)</f>
        <v>0.1954162540567449</v>
      </c>
      <c r="W99" s="255">
        <f>IF(CHI_ued!W$110=0,"",CHI_ued!W$110/W$12)</f>
        <v>0.19652246219059424</v>
      </c>
      <c r="DA99" s="84"/>
    </row>
    <row r="100" spans="1:105" ht="12" customHeight="1" x14ac:dyDescent="0.3">
      <c r="A100" s="110" t="s">
        <v>986</v>
      </c>
      <c r="B100" s="315">
        <f t="shared" ref="B100:W100" si="26">IF(B$52=0,"",B$79/B$52)</f>
        <v>1.3411328549609973</v>
      </c>
      <c r="C100" s="315">
        <f t="shared" si="26"/>
        <v>1.360914511243436</v>
      </c>
      <c r="D100" s="315">
        <f t="shared" si="26"/>
        <v>1.2879633148208207</v>
      </c>
      <c r="E100" s="315">
        <f t="shared" si="26"/>
        <v>1.3392926385684805</v>
      </c>
      <c r="F100" s="315">
        <f t="shared" si="26"/>
        <v>1.3094783814617337</v>
      </c>
      <c r="G100" s="315">
        <f t="shared" si="26"/>
        <v>1.2023008149031027</v>
      </c>
      <c r="H100" s="315">
        <f t="shared" si="26"/>
        <v>1.1511063810258102</v>
      </c>
      <c r="I100" s="315">
        <f t="shared" si="26"/>
        <v>1.0800673465711714</v>
      </c>
      <c r="J100" s="315">
        <f t="shared" si="26"/>
        <v>1.1571450880327019</v>
      </c>
      <c r="K100" s="315">
        <f t="shared" si="26"/>
        <v>1.1892800935925116</v>
      </c>
      <c r="L100" s="315">
        <f t="shared" si="26"/>
        <v>1.2554936232526135</v>
      </c>
      <c r="M100" s="315">
        <f t="shared" si="26"/>
        <v>1.3056812256218591</v>
      </c>
      <c r="N100" s="315">
        <f t="shared" si="26"/>
        <v>1.2405944100667805</v>
      </c>
      <c r="O100" s="315">
        <f t="shared" si="26"/>
        <v>1.2566290067001595</v>
      </c>
      <c r="P100" s="315">
        <f t="shared" si="26"/>
        <v>1.3008777007643291</v>
      </c>
      <c r="Q100" s="315">
        <f t="shared" si="26"/>
        <v>1.2721127524455424</v>
      </c>
      <c r="R100" s="315">
        <f t="shared" si="26"/>
        <v>1.1019415323840089</v>
      </c>
      <c r="S100" s="315">
        <f t="shared" si="26"/>
        <v>1.0719671334476031</v>
      </c>
      <c r="T100" s="315">
        <f t="shared" si="26"/>
        <v>1.0173861054932305</v>
      </c>
      <c r="U100" s="315">
        <f t="shared" si="26"/>
        <v>1.0197897674690435</v>
      </c>
      <c r="V100" s="315">
        <f t="shared" si="26"/>
        <v>0.98268756730808537</v>
      </c>
      <c r="W100" s="315">
        <f t="shared" si="26"/>
        <v>1.1187587372431371</v>
      </c>
      <c r="DA100" s="118"/>
    </row>
    <row r="101" spans="1:105" ht="12" customHeight="1" x14ac:dyDescent="0.3">
      <c r="A101" s="50" t="s">
        <v>987</v>
      </c>
      <c r="B101" s="257" t="str">
        <f t="shared" ref="B101:W101" si="27">IF(B$53=0,"",B$80/B$53)</f>
        <v/>
      </c>
      <c r="C101" s="257" t="str">
        <f t="shared" si="27"/>
        <v/>
      </c>
      <c r="D101" s="257" t="str">
        <f t="shared" si="27"/>
        <v/>
      </c>
      <c r="E101" s="257" t="str">
        <f t="shared" si="27"/>
        <v/>
      </c>
      <c r="F101" s="257" t="str">
        <f t="shared" si="27"/>
        <v/>
      </c>
      <c r="G101" s="257" t="str">
        <f t="shared" si="27"/>
        <v/>
      </c>
      <c r="H101" s="257" t="str">
        <f t="shared" si="27"/>
        <v/>
      </c>
      <c r="I101" s="257" t="str">
        <f t="shared" si="27"/>
        <v/>
      </c>
      <c r="J101" s="257" t="str">
        <f t="shared" si="27"/>
        <v/>
      </c>
      <c r="K101" s="257" t="str">
        <f t="shared" si="27"/>
        <v/>
      </c>
      <c r="L101" s="257" t="str">
        <f t="shared" si="27"/>
        <v/>
      </c>
      <c r="M101" s="257" t="str">
        <f t="shared" si="27"/>
        <v/>
      </c>
      <c r="N101" s="257" t="str">
        <f t="shared" si="27"/>
        <v/>
      </c>
      <c r="O101" s="257" t="str">
        <f t="shared" si="27"/>
        <v/>
      </c>
      <c r="P101" s="257" t="str">
        <f t="shared" si="27"/>
        <v/>
      </c>
      <c r="Q101" s="257" t="str">
        <f t="shared" si="27"/>
        <v/>
      </c>
      <c r="R101" s="257" t="str">
        <f t="shared" si="27"/>
        <v/>
      </c>
      <c r="S101" s="257" t="str">
        <f t="shared" si="27"/>
        <v/>
      </c>
      <c r="T101" s="257" t="str">
        <f t="shared" si="27"/>
        <v/>
      </c>
      <c r="U101" s="257" t="str">
        <f t="shared" si="27"/>
        <v/>
      </c>
      <c r="V101" s="257" t="str">
        <f t="shared" si="27"/>
        <v/>
      </c>
      <c r="W101" s="257" t="str">
        <f t="shared" si="27"/>
        <v/>
      </c>
      <c r="DA101" s="83"/>
    </row>
    <row r="102" spans="1:105" ht="12" customHeight="1" x14ac:dyDescent="0.3">
      <c r="A102" s="107" t="s">
        <v>988</v>
      </c>
      <c r="B102" s="295">
        <f t="shared" ref="B102:W102" si="28">IF(B$54=0,"",B$81/B$54)</f>
        <v>1.4283214904779724</v>
      </c>
      <c r="C102" s="295">
        <f t="shared" si="28"/>
        <v>1.4512252709923938</v>
      </c>
      <c r="D102" s="295">
        <f t="shared" si="28"/>
        <v>1.3697342462139748</v>
      </c>
      <c r="E102" s="295">
        <f t="shared" si="28"/>
        <v>1.4368185352835963</v>
      </c>
      <c r="F102" s="295">
        <f t="shared" si="28"/>
        <v>1.4155735913978171</v>
      </c>
      <c r="G102" s="295">
        <f t="shared" si="28"/>
        <v>1.3076064869543627</v>
      </c>
      <c r="H102" s="295">
        <f t="shared" si="28"/>
        <v>1.2540493624537361</v>
      </c>
      <c r="I102" s="295">
        <f t="shared" si="28"/>
        <v>1.1801131034661403</v>
      </c>
      <c r="J102" s="295">
        <f t="shared" si="28"/>
        <v>1.2545122816081462</v>
      </c>
      <c r="K102" s="295">
        <f t="shared" si="28"/>
        <v>1.2946084847996726</v>
      </c>
      <c r="L102" s="295">
        <f t="shared" si="28"/>
        <v>1.3163086737022933</v>
      </c>
      <c r="M102" s="295">
        <f t="shared" si="28"/>
        <v>1.3604469155274048</v>
      </c>
      <c r="N102" s="295">
        <f t="shared" si="28"/>
        <v>1.3005079198632779</v>
      </c>
      <c r="O102" s="295">
        <f t="shared" si="28"/>
        <v>1.3436605714785745</v>
      </c>
      <c r="P102" s="295">
        <f t="shared" si="28"/>
        <v>1.4125737971291752</v>
      </c>
      <c r="Q102" s="295">
        <f t="shared" si="28"/>
        <v>1.4001079089851254</v>
      </c>
      <c r="R102" s="295">
        <f t="shared" si="28"/>
        <v>1.1879491132106932</v>
      </c>
      <c r="S102" s="295">
        <f t="shared" si="28"/>
        <v>1.1546913254945199</v>
      </c>
      <c r="T102" s="295">
        <f t="shared" si="28"/>
        <v>1.1029874221022391</v>
      </c>
      <c r="U102" s="295">
        <f t="shared" si="28"/>
        <v>1.1002584831933486</v>
      </c>
      <c r="V102" s="295">
        <f t="shared" si="28"/>
        <v>1.052496468897608</v>
      </c>
      <c r="W102" s="295">
        <f t="shared" si="28"/>
        <v>1.1868530016291572</v>
      </c>
      <c r="DA102" s="94"/>
    </row>
    <row r="103" spans="1:105" ht="12" customHeight="1" x14ac:dyDescent="0.3">
      <c r="A103" s="49" t="s">
        <v>48</v>
      </c>
      <c r="B103" s="258">
        <f t="shared" ref="B103:W103" si="29">IF(B$55=0,"",B$82/B$55)</f>
        <v>1.0030968735835781</v>
      </c>
      <c r="C103" s="258">
        <f t="shared" si="29"/>
        <v>1.032801078126921</v>
      </c>
      <c r="D103" s="258">
        <f t="shared" si="29"/>
        <v>0.95491674665651671</v>
      </c>
      <c r="E103" s="258">
        <f t="shared" si="29"/>
        <v>1.0245459780969222</v>
      </c>
      <c r="F103" s="258">
        <f t="shared" si="29"/>
        <v>0.98403505398865621</v>
      </c>
      <c r="G103" s="258">
        <f t="shared" si="29"/>
        <v>0.88537428257753625</v>
      </c>
      <c r="H103" s="258">
        <f t="shared" si="29"/>
        <v>0.84438802761154974</v>
      </c>
      <c r="I103" s="258">
        <f t="shared" si="29"/>
        <v>0.79057273504419545</v>
      </c>
      <c r="J103" s="258">
        <f t="shared" si="29"/>
        <v>0.85934603214671779</v>
      </c>
      <c r="K103" s="258">
        <f t="shared" si="29"/>
        <v>0.91263706290301883</v>
      </c>
      <c r="L103" s="258">
        <f t="shared" si="29"/>
        <v>1.1337938053957026</v>
      </c>
      <c r="M103" s="258">
        <f t="shared" si="29"/>
        <v>1.1798728843686577</v>
      </c>
      <c r="N103" s="258">
        <f t="shared" si="29"/>
        <v>1.0724896932371268</v>
      </c>
      <c r="O103" s="258">
        <f t="shared" si="29"/>
        <v>1.0216595122789687</v>
      </c>
      <c r="P103" s="258">
        <f t="shared" si="29"/>
        <v>0.98356792906124224</v>
      </c>
      <c r="Q103" s="258">
        <f t="shared" si="29"/>
        <v>0.91444314396141435</v>
      </c>
      <c r="R103" s="258">
        <f t="shared" si="29"/>
        <v>0.87441708949605157</v>
      </c>
      <c r="S103" s="258">
        <f t="shared" si="29"/>
        <v>0.84084820204301924</v>
      </c>
      <c r="T103" s="258">
        <f t="shared" si="29"/>
        <v>0.80986326916169948</v>
      </c>
      <c r="U103" s="258">
        <f t="shared" si="29"/>
        <v>0.83363386328885458</v>
      </c>
      <c r="V103" s="258">
        <f t="shared" si="29"/>
        <v>0.82790110648440596</v>
      </c>
      <c r="W103" s="258">
        <f t="shared" si="29"/>
        <v>0.96044269937081728</v>
      </c>
      <c r="DA103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4:W4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30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Chemical industry / final energy consumption"</f>
        <v>DK: Chemical industry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3">
      <c r="A3" s="32" t="s">
        <v>153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3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3">
      <c r="A5" s="34" t="s">
        <v>46</v>
      </c>
      <c r="B5" s="225">
        <f t="shared" ref="B5:W5" si="0">SUM(B6:B10)+B16+B25+B36+B44+B58</f>
        <v>0</v>
      </c>
      <c r="C5" s="225">
        <f t="shared" si="0"/>
        <v>0</v>
      </c>
      <c r="D5" s="225">
        <f t="shared" si="0"/>
        <v>0</v>
      </c>
      <c r="E5" s="225">
        <f t="shared" si="0"/>
        <v>0</v>
      </c>
      <c r="F5" s="225">
        <f t="shared" si="0"/>
        <v>0</v>
      </c>
      <c r="G5" s="225">
        <f t="shared" si="0"/>
        <v>0</v>
      </c>
      <c r="H5" s="225">
        <f t="shared" si="0"/>
        <v>0</v>
      </c>
      <c r="I5" s="225">
        <f t="shared" si="0"/>
        <v>0</v>
      </c>
      <c r="J5" s="225">
        <f t="shared" si="0"/>
        <v>0</v>
      </c>
      <c r="K5" s="225">
        <f t="shared" si="0"/>
        <v>0</v>
      </c>
      <c r="L5" s="225">
        <f t="shared" si="0"/>
        <v>0</v>
      </c>
      <c r="M5" s="225">
        <f t="shared" si="0"/>
        <v>0</v>
      </c>
      <c r="N5" s="225">
        <f t="shared" si="0"/>
        <v>0</v>
      </c>
      <c r="O5" s="225">
        <f t="shared" si="0"/>
        <v>0</v>
      </c>
      <c r="P5" s="225">
        <f t="shared" si="0"/>
        <v>0</v>
      </c>
      <c r="Q5" s="225">
        <f t="shared" si="0"/>
        <v>0</v>
      </c>
      <c r="R5" s="225">
        <f t="shared" si="0"/>
        <v>0</v>
      </c>
      <c r="S5" s="225">
        <f t="shared" si="0"/>
        <v>0</v>
      </c>
      <c r="T5" s="225">
        <f t="shared" si="0"/>
        <v>0</v>
      </c>
      <c r="U5" s="225">
        <f t="shared" si="0"/>
        <v>0</v>
      </c>
      <c r="V5" s="225">
        <f t="shared" si="0"/>
        <v>0</v>
      </c>
      <c r="W5" s="225">
        <f t="shared" si="0"/>
        <v>0</v>
      </c>
      <c r="DA5" s="89"/>
    </row>
    <row r="6" spans="1:105" ht="12" customHeight="1" x14ac:dyDescent="0.3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989</v>
      </c>
    </row>
    <row r="7" spans="1:105" ht="12" customHeight="1" x14ac:dyDescent="0.3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990</v>
      </c>
    </row>
    <row r="8" spans="1:105" ht="12" customHeight="1" x14ac:dyDescent="0.3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991</v>
      </c>
    </row>
    <row r="9" spans="1:105" ht="12" customHeight="1" x14ac:dyDescent="0.3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992</v>
      </c>
    </row>
    <row r="10" spans="1:105" ht="12" customHeight="1" x14ac:dyDescent="0.3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993</v>
      </c>
    </row>
    <row r="11" spans="1:105" ht="12" customHeight="1" x14ac:dyDescent="0.3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994</v>
      </c>
    </row>
    <row r="12" spans="1:105" ht="12" customHeight="1" x14ac:dyDescent="0.3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995</v>
      </c>
    </row>
    <row r="13" spans="1:105" ht="12" customHeight="1" x14ac:dyDescent="0.3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996</v>
      </c>
    </row>
    <row r="14" spans="1:105" ht="12" customHeight="1" x14ac:dyDescent="0.3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997</v>
      </c>
    </row>
    <row r="15" spans="1:105" ht="12" customHeight="1" x14ac:dyDescent="0.3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998</v>
      </c>
    </row>
    <row r="16" spans="1:105" ht="12" customHeight="1" x14ac:dyDescent="0.3">
      <c r="A16" s="134" t="s">
        <v>999</v>
      </c>
      <c r="B16" s="316">
        <v>0</v>
      </c>
      <c r="C16" s="316">
        <v>0</v>
      </c>
      <c r="D16" s="316">
        <v>0</v>
      </c>
      <c r="E16" s="316">
        <v>0</v>
      </c>
      <c r="F16" s="316">
        <v>0</v>
      </c>
      <c r="G16" s="316">
        <v>0</v>
      </c>
      <c r="H16" s="316">
        <v>0</v>
      </c>
      <c r="I16" s="316">
        <v>0</v>
      </c>
      <c r="J16" s="316">
        <v>0</v>
      </c>
      <c r="K16" s="316">
        <v>0</v>
      </c>
      <c r="L16" s="316">
        <v>0</v>
      </c>
      <c r="M16" s="316">
        <v>0</v>
      </c>
      <c r="N16" s="316">
        <v>0</v>
      </c>
      <c r="O16" s="316">
        <v>0</v>
      </c>
      <c r="P16" s="316">
        <v>0</v>
      </c>
      <c r="Q16" s="316">
        <v>0</v>
      </c>
      <c r="R16" s="316">
        <v>0</v>
      </c>
      <c r="S16" s="316">
        <v>0</v>
      </c>
      <c r="T16" s="316">
        <v>0</v>
      </c>
      <c r="U16" s="316">
        <v>0</v>
      </c>
      <c r="V16" s="316">
        <v>0</v>
      </c>
      <c r="W16" s="316">
        <v>0</v>
      </c>
      <c r="DA16" s="136" t="s">
        <v>973</v>
      </c>
    </row>
    <row r="17" spans="1:105" ht="12" customHeight="1" x14ac:dyDescent="0.3">
      <c r="A17" s="135" t="s">
        <v>30</v>
      </c>
      <c r="B17" s="317">
        <v>0</v>
      </c>
      <c r="C17" s="317">
        <v>0</v>
      </c>
      <c r="D17" s="317">
        <v>0</v>
      </c>
      <c r="E17" s="317">
        <v>0</v>
      </c>
      <c r="F17" s="317">
        <v>0</v>
      </c>
      <c r="G17" s="317">
        <v>0</v>
      </c>
      <c r="H17" s="317">
        <v>0</v>
      </c>
      <c r="I17" s="317">
        <v>0</v>
      </c>
      <c r="J17" s="317">
        <v>0</v>
      </c>
      <c r="K17" s="317">
        <v>0</v>
      </c>
      <c r="L17" s="317">
        <v>0</v>
      </c>
      <c r="M17" s="317">
        <v>0</v>
      </c>
      <c r="N17" s="317">
        <v>0</v>
      </c>
      <c r="O17" s="317">
        <v>0</v>
      </c>
      <c r="P17" s="317">
        <v>0</v>
      </c>
      <c r="Q17" s="317">
        <v>0</v>
      </c>
      <c r="R17" s="317">
        <v>0</v>
      </c>
      <c r="S17" s="317">
        <v>0</v>
      </c>
      <c r="T17" s="317">
        <v>0</v>
      </c>
      <c r="U17" s="317">
        <v>0</v>
      </c>
      <c r="V17" s="317">
        <v>0</v>
      </c>
      <c r="W17" s="317">
        <v>0</v>
      </c>
      <c r="DA17" s="137" t="s">
        <v>974</v>
      </c>
    </row>
    <row r="18" spans="1:105" ht="12" customHeight="1" x14ac:dyDescent="0.3">
      <c r="A18" s="135" t="s">
        <v>32</v>
      </c>
      <c r="B18" s="317">
        <v>0</v>
      </c>
      <c r="C18" s="317">
        <v>0</v>
      </c>
      <c r="D18" s="317">
        <v>0</v>
      </c>
      <c r="E18" s="317">
        <v>0</v>
      </c>
      <c r="F18" s="317">
        <v>0</v>
      </c>
      <c r="G18" s="317">
        <v>0</v>
      </c>
      <c r="H18" s="317">
        <v>0</v>
      </c>
      <c r="I18" s="317">
        <v>0</v>
      </c>
      <c r="J18" s="317">
        <v>0</v>
      </c>
      <c r="K18" s="317">
        <v>0</v>
      </c>
      <c r="L18" s="317">
        <v>0</v>
      </c>
      <c r="M18" s="317">
        <v>0</v>
      </c>
      <c r="N18" s="317">
        <v>0</v>
      </c>
      <c r="O18" s="317">
        <v>0</v>
      </c>
      <c r="P18" s="317">
        <v>0</v>
      </c>
      <c r="Q18" s="317">
        <v>0</v>
      </c>
      <c r="R18" s="317">
        <v>0</v>
      </c>
      <c r="S18" s="317">
        <v>0</v>
      </c>
      <c r="T18" s="317">
        <v>0</v>
      </c>
      <c r="U18" s="317">
        <v>0</v>
      </c>
      <c r="V18" s="317">
        <v>0</v>
      </c>
      <c r="W18" s="317">
        <v>0</v>
      </c>
      <c r="DA18" s="137" t="s">
        <v>975</v>
      </c>
    </row>
    <row r="19" spans="1:105" ht="12" customHeight="1" x14ac:dyDescent="0.3">
      <c r="A19" s="135" t="s">
        <v>33</v>
      </c>
      <c r="B19" s="317">
        <v>0</v>
      </c>
      <c r="C19" s="317">
        <v>0</v>
      </c>
      <c r="D19" s="317">
        <v>0</v>
      </c>
      <c r="E19" s="317">
        <v>0</v>
      </c>
      <c r="F19" s="317">
        <v>0</v>
      </c>
      <c r="G19" s="317">
        <v>0</v>
      </c>
      <c r="H19" s="317">
        <v>0</v>
      </c>
      <c r="I19" s="317">
        <v>0</v>
      </c>
      <c r="J19" s="317">
        <v>0</v>
      </c>
      <c r="K19" s="317">
        <v>0</v>
      </c>
      <c r="L19" s="317">
        <v>0</v>
      </c>
      <c r="M19" s="317">
        <v>0</v>
      </c>
      <c r="N19" s="317">
        <v>0</v>
      </c>
      <c r="O19" s="317">
        <v>0</v>
      </c>
      <c r="P19" s="317">
        <v>0</v>
      </c>
      <c r="Q19" s="317">
        <v>0</v>
      </c>
      <c r="R19" s="317">
        <v>0</v>
      </c>
      <c r="S19" s="317">
        <v>0</v>
      </c>
      <c r="T19" s="317">
        <v>0</v>
      </c>
      <c r="U19" s="317">
        <v>0</v>
      </c>
      <c r="V19" s="317">
        <v>0</v>
      </c>
      <c r="W19" s="317">
        <v>0</v>
      </c>
      <c r="DA19" s="137" t="s">
        <v>976</v>
      </c>
    </row>
    <row r="20" spans="1:105" ht="12" customHeight="1" x14ac:dyDescent="0.3">
      <c r="A20" s="135" t="s">
        <v>83</v>
      </c>
      <c r="B20" s="317">
        <v>0</v>
      </c>
      <c r="C20" s="317">
        <v>0</v>
      </c>
      <c r="D20" s="317">
        <v>0</v>
      </c>
      <c r="E20" s="317">
        <v>0</v>
      </c>
      <c r="F20" s="317">
        <v>0</v>
      </c>
      <c r="G20" s="317">
        <v>0</v>
      </c>
      <c r="H20" s="317">
        <v>0</v>
      </c>
      <c r="I20" s="317">
        <v>0</v>
      </c>
      <c r="J20" s="317">
        <v>0</v>
      </c>
      <c r="K20" s="317">
        <v>0</v>
      </c>
      <c r="L20" s="317">
        <v>0</v>
      </c>
      <c r="M20" s="317">
        <v>0</v>
      </c>
      <c r="N20" s="317">
        <v>0</v>
      </c>
      <c r="O20" s="317">
        <v>0</v>
      </c>
      <c r="P20" s="317">
        <v>0</v>
      </c>
      <c r="Q20" s="317">
        <v>0</v>
      </c>
      <c r="R20" s="317">
        <v>0</v>
      </c>
      <c r="S20" s="317">
        <v>0</v>
      </c>
      <c r="T20" s="317">
        <v>0</v>
      </c>
      <c r="U20" s="317">
        <v>0</v>
      </c>
      <c r="V20" s="317">
        <v>0</v>
      </c>
      <c r="W20" s="317">
        <v>0</v>
      </c>
      <c r="DA20" s="137" t="s">
        <v>977</v>
      </c>
    </row>
    <row r="21" spans="1:105" ht="12" customHeight="1" x14ac:dyDescent="0.3">
      <c r="A21" s="135" t="s">
        <v>70</v>
      </c>
      <c r="B21" s="317">
        <v>0</v>
      </c>
      <c r="C21" s="317">
        <v>0</v>
      </c>
      <c r="D21" s="317">
        <v>0</v>
      </c>
      <c r="E21" s="317">
        <v>0</v>
      </c>
      <c r="F21" s="317">
        <v>0</v>
      </c>
      <c r="G21" s="317">
        <v>0</v>
      </c>
      <c r="H21" s="317">
        <v>0</v>
      </c>
      <c r="I21" s="317">
        <v>0</v>
      </c>
      <c r="J21" s="317">
        <v>0</v>
      </c>
      <c r="K21" s="317">
        <v>0</v>
      </c>
      <c r="L21" s="317">
        <v>0</v>
      </c>
      <c r="M21" s="317">
        <v>0</v>
      </c>
      <c r="N21" s="317">
        <v>0</v>
      </c>
      <c r="O21" s="317">
        <v>0</v>
      </c>
      <c r="P21" s="317">
        <v>0</v>
      </c>
      <c r="Q21" s="317">
        <v>0</v>
      </c>
      <c r="R21" s="317">
        <v>0</v>
      </c>
      <c r="S21" s="317">
        <v>0</v>
      </c>
      <c r="T21" s="317">
        <v>0</v>
      </c>
      <c r="U21" s="317">
        <v>0</v>
      </c>
      <c r="V21" s="317">
        <v>0</v>
      </c>
      <c r="W21" s="317">
        <v>0</v>
      </c>
      <c r="DA21" s="137" t="s">
        <v>978</v>
      </c>
    </row>
    <row r="22" spans="1:105" ht="12" customHeight="1" x14ac:dyDescent="0.3">
      <c r="A22" s="135" t="s">
        <v>34</v>
      </c>
      <c r="B22" s="317">
        <v>0</v>
      </c>
      <c r="C22" s="317">
        <v>0</v>
      </c>
      <c r="D22" s="317">
        <v>0</v>
      </c>
      <c r="E22" s="317">
        <v>0</v>
      </c>
      <c r="F22" s="317">
        <v>0</v>
      </c>
      <c r="G22" s="317">
        <v>0</v>
      </c>
      <c r="H22" s="317">
        <v>0</v>
      </c>
      <c r="I22" s="317">
        <v>0</v>
      </c>
      <c r="J22" s="317">
        <v>0</v>
      </c>
      <c r="K22" s="317">
        <v>0</v>
      </c>
      <c r="L22" s="317">
        <v>0</v>
      </c>
      <c r="M22" s="317">
        <v>0</v>
      </c>
      <c r="N22" s="317">
        <v>0</v>
      </c>
      <c r="O22" s="317">
        <v>0</v>
      </c>
      <c r="P22" s="317">
        <v>0</v>
      </c>
      <c r="Q22" s="317">
        <v>0</v>
      </c>
      <c r="R22" s="317">
        <v>0</v>
      </c>
      <c r="S22" s="317">
        <v>0</v>
      </c>
      <c r="T22" s="317">
        <v>0</v>
      </c>
      <c r="U22" s="317">
        <v>0</v>
      </c>
      <c r="V22" s="317">
        <v>0</v>
      </c>
      <c r="W22" s="317">
        <v>0</v>
      </c>
      <c r="DA22" s="137" t="s">
        <v>979</v>
      </c>
    </row>
    <row r="23" spans="1:105" ht="12" customHeight="1" x14ac:dyDescent="0.3">
      <c r="A23" s="135" t="s">
        <v>84</v>
      </c>
      <c r="B23" s="317">
        <v>0</v>
      </c>
      <c r="C23" s="317">
        <v>0</v>
      </c>
      <c r="D23" s="317">
        <v>0</v>
      </c>
      <c r="E23" s="317">
        <v>0</v>
      </c>
      <c r="F23" s="317">
        <v>0</v>
      </c>
      <c r="G23" s="317">
        <v>0</v>
      </c>
      <c r="H23" s="317">
        <v>0</v>
      </c>
      <c r="I23" s="317">
        <v>0</v>
      </c>
      <c r="J23" s="317">
        <v>0</v>
      </c>
      <c r="K23" s="317">
        <v>0</v>
      </c>
      <c r="L23" s="317">
        <v>0</v>
      </c>
      <c r="M23" s="317">
        <v>0</v>
      </c>
      <c r="N23" s="317">
        <v>0</v>
      </c>
      <c r="O23" s="317">
        <v>0</v>
      </c>
      <c r="P23" s="317">
        <v>0</v>
      </c>
      <c r="Q23" s="317">
        <v>0</v>
      </c>
      <c r="R23" s="317">
        <v>0</v>
      </c>
      <c r="S23" s="317">
        <v>0</v>
      </c>
      <c r="T23" s="317">
        <v>0</v>
      </c>
      <c r="U23" s="317">
        <v>0</v>
      </c>
      <c r="V23" s="317">
        <v>0</v>
      </c>
      <c r="W23" s="317">
        <v>0</v>
      </c>
      <c r="DA23" s="137" t="s">
        <v>980</v>
      </c>
    </row>
    <row r="24" spans="1:105" ht="12" customHeight="1" x14ac:dyDescent="0.3">
      <c r="A24" s="135" t="s">
        <v>72</v>
      </c>
      <c r="B24" s="317">
        <v>0</v>
      </c>
      <c r="C24" s="317">
        <v>0</v>
      </c>
      <c r="D24" s="317">
        <v>0</v>
      </c>
      <c r="E24" s="317">
        <v>0</v>
      </c>
      <c r="F24" s="317">
        <v>0</v>
      </c>
      <c r="G24" s="317">
        <v>0</v>
      </c>
      <c r="H24" s="317">
        <v>0</v>
      </c>
      <c r="I24" s="317">
        <v>0</v>
      </c>
      <c r="J24" s="317">
        <v>0</v>
      </c>
      <c r="K24" s="317">
        <v>0</v>
      </c>
      <c r="L24" s="317">
        <v>0</v>
      </c>
      <c r="M24" s="317">
        <v>0</v>
      </c>
      <c r="N24" s="317">
        <v>0</v>
      </c>
      <c r="O24" s="317">
        <v>0</v>
      </c>
      <c r="P24" s="317">
        <v>0</v>
      </c>
      <c r="Q24" s="317">
        <v>0</v>
      </c>
      <c r="R24" s="317">
        <v>0</v>
      </c>
      <c r="S24" s="317">
        <v>0</v>
      </c>
      <c r="T24" s="317">
        <v>0</v>
      </c>
      <c r="U24" s="317">
        <v>0</v>
      </c>
      <c r="V24" s="317">
        <v>0</v>
      </c>
      <c r="W24" s="317">
        <v>0</v>
      </c>
      <c r="DA24" s="137" t="s">
        <v>981</v>
      </c>
    </row>
    <row r="25" spans="1:105" ht="12" customHeight="1" x14ac:dyDescent="0.3">
      <c r="A25" s="57" t="s">
        <v>1000</v>
      </c>
      <c r="B25" s="296">
        <v>0</v>
      </c>
      <c r="C25" s="296">
        <v>0</v>
      </c>
      <c r="D25" s="296">
        <v>0</v>
      </c>
      <c r="E25" s="296">
        <v>0</v>
      </c>
      <c r="F25" s="296">
        <v>0</v>
      </c>
      <c r="G25" s="296">
        <v>0</v>
      </c>
      <c r="H25" s="296">
        <v>0</v>
      </c>
      <c r="I25" s="296">
        <v>0</v>
      </c>
      <c r="J25" s="296">
        <v>0</v>
      </c>
      <c r="K25" s="296">
        <v>0</v>
      </c>
      <c r="L25" s="296">
        <v>0</v>
      </c>
      <c r="M25" s="296">
        <v>0</v>
      </c>
      <c r="N25" s="296">
        <v>0</v>
      </c>
      <c r="O25" s="296">
        <v>0</v>
      </c>
      <c r="P25" s="296">
        <v>0</v>
      </c>
      <c r="Q25" s="296">
        <v>0</v>
      </c>
      <c r="R25" s="296">
        <v>0</v>
      </c>
      <c r="S25" s="296">
        <v>0</v>
      </c>
      <c r="T25" s="296">
        <v>0</v>
      </c>
      <c r="U25" s="296">
        <v>0</v>
      </c>
      <c r="V25" s="296">
        <v>0</v>
      </c>
      <c r="W25" s="296">
        <v>0</v>
      </c>
      <c r="DA25" s="70" t="s">
        <v>1001</v>
      </c>
    </row>
    <row r="26" spans="1:105" ht="12" customHeight="1" x14ac:dyDescent="0.3">
      <c r="A26" s="46" t="s">
        <v>30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1002</v>
      </c>
    </row>
    <row r="27" spans="1:105" ht="12" customHeight="1" x14ac:dyDescent="0.3">
      <c r="A27" s="46" t="s">
        <v>32</v>
      </c>
      <c r="B27" s="231">
        <v>0</v>
      </c>
      <c r="C27" s="231">
        <v>0</v>
      </c>
      <c r="D27" s="231">
        <v>0</v>
      </c>
      <c r="E27" s="231">
        <v>0</v>
      </c>
      <c r="F27" s="231">
        <v>0</v>
      </c>
      <c r="G27" s="231">
        <v>0</v>
      </c>
      <c r="H27" s="231">
        <v>0</v>
      </c>
      <c r="I27" s="231">
        <v>0</v>
      </c>
      <c r="J27" s="231">
        <v>0</v>
      </c>
      <c r="K27" s="231">
        <v>0</v>
      </c>
      <c r="L27" s="231">
        <v>0</v>
      </c>
      <c r="M27" s="231">
        <v>0</v>
      </c>
      <c r="N27" s="231">
        <v>0</v>
      </c>
      <c r="O27" s="231">
        <v>0</v>
      </c>
      <c r="P27" s="231">
        <v>0</v>
      </c>
      <c r="Q27" s="231">
        <v>0</v>
      </c>
      <c r="R27" s="231">
        <v>0</v>
      </c>
      <c r="S27" s="231">
        <v>0</v>
      </c>
      <c r="T27" s="231">
        <v>0</v>
      </c>
      <c r="U27" s="231">
        <v>0</v>
      </c>
      <c r="V27" s="231">
        <v>0</v>
      </c>
      <c r="W27" s="231">
        <v>0</v>
      </c>
      <c r="DA27" s="73" t="s">
        <v>1003</v>
      </c>
    </row>
    <row r="28" spans="1:105" ht="12" customHeight="1" x14ac:dyDescent="0.3">
      <c r="A28" s="46" t="s">
        <v>33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1004</v>
      </c>
    </row>
    <row r="29" spans="1:105" ht="12" customHeight="1" x14ac:dyDescent="0.3">
      <c r="A29" s="46" t="s">
        <v>160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0</v>
      </c>
      <c r="T29" s="231">
        <v>0</v>
      </c>
      <c r="U29" s="231">
        <v>0</v>
      </c>
      <c r="V29" s="231">
        <v>0</v>
      </c>
      <c r="W29" s="231">
        <v>0</v>
      </c>
      <c r="DA29" s="73" t="s">
        <v>1005</v>
      </c>
    </row>
    <row r="30" spans="1:105" ht="12" customHeight="1" x14ac:dyDescent="0.3">
      <c r="A30" s="46" t="s">
        <v>70</v>
      </c>
      <c r="B30" s="231">
        <v>0</v>
      </c>
      <c r="C30" s="231">
        <v>0</v>
      </c>
      <c r="D30" s="231">
        <v>0</v>
      </c>
      <c r="E30" s="231">
        <v>0</v>
      </c>
      <c r="F30" s="231">
        <v>0</v>
      </c>
      <c r="G30" s="231">
        <v>0</v>
      </c>
      <c r="H30" s="231">
        <v>0</v>
      </c>
      <c r="I30" s="231">
        <v>0</v>
      </c>
      <c r="J30" s="231">
        <v>0</v>
      </c>
      <c r="K30" s="231">
        <v>0</v>
      </c>
      <c r="L30" s="231">
        <v>0</v>
      </c>
      <c r="M30" s="231">
        <v>0</v>
      </c>
      <c r="N30" s="231">
        <v>0</v>
      </c>
      <c r="O30" s="231">
        <v>0</v>
      </c>
      <c r="P30" s="231">
        <v>0</v>
      </c>
      <c r="Q30" s="231">
        <v>0</v>
      </c>
      <c r="R30" s="231">
        <v>0</v>
      </c>
      <c r="S30" s="231">
        <v>0</v>
      </c>
      <c r="T30" s="231">
        <v>0</v>
      </c>
      <c r="U30" s="231">
        <v>0</v>
      </c>
      <c r="V30" s="231">
        <v>0</v>
      </c>
      <c r="W30" s="231">
        <v>0</v>
      </c>
      <c r="DA30" s="73" t="s">
        <v>1006</v>
      </c>
    </row>
    <row r="31" spans="1:105" ht="12" customHeight="1" x14ac:dyDescent="0.3">
      <c r="A31" s="46" t="s">
        <v>34</v>
      </c>
      <c r="B31" s="231">
        <v>0</v>
      </c>
      <c r="C31" s="231">
        <v>0</v>
      </c>
      <c r="D31" s="231">
        <v>0</v>
      </c>
      <c r="E31" s="231">
        <v>0</v>
      </c>
      <c r="F31" s="231">
        <v>0</v>
      </c>
      <c r="G31" s="231">
        <v>0</v>
      </c>
      <c r="H31" s="231">
        <v>0</v>
      </c>
      <c r="I31" s="231">
        <v>0</v>
      </c>
      <c r="J31" s="231">
        <v>0</v>
      </c>
      <c r="K31" s="231">
        <v>0</v>
      </c>
      <c r="L31" s="231">
        <v>0</v>
      </c>
      <c r="M31" s="231">
        <v>0</v>
      </c>
      <c r="N31" s="231">
        <v>0</v>
      </c>
      <c r="O31" s="231">
        <v>0</v>
      </c>
      <c r="P31" s="231">
        <v>0</v>
      </c>
      <c r="Q31" s="231">
        <v>0</v>
      </c>
      <c r="R31" s="231">
        <v>0</v>
      </c>
      <c r="S31" s="231">
        <v>0</v>
      </c>
      <c r="T31" s="231">
        <v>0</v>
      </c>
      <c r="U31" s="231">
        <v>0</v>
      </c>
      <c r="V31" s="231">
        <v>0</v>
      </c>
      <c r="W31" s="231">
        <v>0</v>
      </c>
      <c r="DA31" s="73" t="s">
        <v>1007</v>
      </c>
    </row>
    <row r="32" spans="1:105" ht="12" customHeight="1" x14ac:dyDescent="0.3">
      <c r="A32" s="46" t="s">
        <v>162</v>
      </c>
      <c r="B32" s="231">
        <v>0</v>
      </c>
      <c r="C32" s="231">
        <v>0</v>
      </c>
      <c r="D32" s="231">
        <v>0</v>
      </c>
      <c r="E32" s="231">
        <v>0</v>
      </c>
      <c r="F32" s="231">
        <v>0</v>
      </c>
      <c r="G32" s="231">
        <v>0</v>
      </c>
      <c r="H32" s="231">
        <v>0</v>
      </c>
      <c r="I32" s="231">
        <v>0</v>
      </c>
      <c r="J32" s="231">
        <v>0</v>
      </c>
      <c r="K32" s="231">
        <v>0</v>
      </c>
      <c r="L32" s="231">
        <v>0</v>
      </c>
      <c r="M32" s="231">
        <v>0</v>
      </c>
      <c r="N32" s="231">
        <v>0</v>
      </c>
      <c r="O32" s="231">
        <v>0</v>
      </c>
      <c r="P32" s="231">
        <v>0</v>
      </c>
      <c r="Q32" s="231">
        <v>0</v>
      </c>
      <c r="R32" s="231">
        <v>0</v>
      </c>
      <c r="S32" s="231">
        <v>0</v>
      </c>
      <c r="T32" s="231">
        <v>0</v>
      </c>
      <c r="U32" s="231">
        <v>0</v>
      </c>
      <c r="V32" s="231">
        <v>0</v>
      </c>
      <c r="W32" s="231">
        <v>0</v>
      </c>
      <c r="DA32" s="73" t="s">
        <v>1008</v>
      </c>
    </row>
    <row r="33" spans="1:105" ht="12" customHeight="1" x14ac:dyDescent="0.3">
      <c r="A33" s="46" t="s">
        <v>36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1009</v>
      </c>
    </row>
    <row r="34" spans="1:105" ht="12" customHeight="1" x14ac:dyDescent="0.3">
      <c r="A34" s="46" t="s">
        <v>73</v>
      </c>
      <c r="B34" s="231">
        <v>0</v>
      </c>
      <c r="C34" s="231">
        <v>0</v>
      </c>
      <c r="D34" s="231">
        <v>0</v>
      </c>
      <c r="E34" s="231">
        <v>0</v>
      </c>
      <c r="F34" s="231">
        <v>0</v>
      </c>
      <c r="G34" s="231">
        <v>0</v>
      </c>
      <c r="H34" s="231">
        <v>0</v>
      </c>
      <c r="I34" s="231">
        <v>0</v>
      </c>
      <c r="J34" s="231">
        <v>0</v>
      </c>
      <c r="K34" s="231">
        <v>0</v>
      </c>
      <c r="L34" s="231">
        <v>0</v>
      </c>
      <c r="M34" s="231">
        <v>0</v>
      </c>
      <c r="N34" s="231">
        <v>0</v>
      </c>
      <c r="O34" s="231">
        <v>0</v>
      </c>
      <c r="P34" s="231">
        <v>0</v>
      </c>
      <c r="Q34" s="231">
        <v>0</v>
      </c>
      <c r="R34" s="231">
        <v>0</v>
      </c>
      <c r="S34" s="231">
        <v>0</v>
      </c>
      <c r="T34" s="231">
        <v>0</v>
      </c>
      <c r="U34" s="231">
        <v>0</v>
      </c>
      <c r="V34" s="231">
        <v>0</v>
      </c>
      <c r="W34" s="231">
        <v>0</v>
      </c>
      <c r="DA34" s="73" t="s">
        <v>1010</v>
      </c>
    </row>
    <row r="35" spans="1:105" ht="12" customHeight="1" x14ac:dyDescent="0.3">
      <c r="A35" s="46" t="s">
        <v>79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1011</v>
      </c>
    </row>
    <row r="36" spans="1:105" ht="12" customHeight="1" x14ac:dyDescent="0.3">
      <c r="A36" s="57" t="s">
        <v>1012</v>
      </c>
      <c r="B36" s="263">
        <v>0</v>
      </c>
      <c r="C36" s="263">
        <v>0</v>
      </c>
      <c r="D36" s="263">
        <v>0</v>
      </c>
      <c r="E36" s="263">
        <v>0</v>
      </c>
      <c r="F36" s="263">
        <v>0</v>
      </c>
      <c r="G36" s="263">
        <v>0</v>
      </c>
      <c r="H36" s="263">
        <v>0</v>
      </c>
      <c r="I36" s="263">
        <v>0</v>
      </c>
      <c r="J36" s="263">
        <v>0</v>
      </c>
      <c r="K36" s="263">
        <v>0</v>
      </c>
      <c r="L36" s="263">
        <v>0</v>
      </c>
      <c r="M36" s="263">
        <v>0</v>
      </c>
      <c r="N36" s="263">
        <v>0</v>
      </c>
      <c r="O36" s="263">
        <v>0</v>
      </c>
      <c r="P36" s="263">
        <v>0</v>
      </c>
      <c r="Q36" s="263">
        <v>0</v>
      </c>
      <c r="R36" s="263">
        <v>0</v>
      </c>
      <c r="S36" s="263">
        <v>0</v>
      </c>
      <c r="T36" s="263">
        <v>0</v>
      </c>
      <c r="U36" s="263">
        <v>0</v>
      </c>
      <c r="V36" s="263">
        <v>0</v>
      </c>
      <c r="W36" s="263">
        <v>0</v>
      </c>
      <c r="DA36" s="70" t="s">
        <v>1013</v>
      </c>
    </row>
    <row r="37" spans="1:105" ht="12" customHeight="1" x14ac:dyDescent="0.3">
      <c r="A37" s="60" t="s">
        <v>1014</v>
      </c>
      <c r="B37" s="264">
        <v>0</v>
      </c>
      <c r="C37" s="264">
        <v>0</v>
      </c>
      <c r="D37" s="264">
        <v>0</v>
      </c>
      <c r="E37" s="264">
        <v>0</v>
      </c>
      <c r="F37" s="264">
        <v>0</v>
      </c>
      <c r="G37" s="264">
        <v>0</v>
      </c>
      <c r="H37" s="264">
        <v>0</v>
      </c>
      <c r="I37" s="264">
        <v>0</v>
      </c>
      <c r="J37" s="264">
        <v>0</v>
      </c>
      <c r="K37" s="264">
        <v>0</v>
      </c>
      <c r="L37" s="264">
        <v>0</v>
      </c>
      <c r="M37" s="264">
        <v>0</v>
      </c>
      <c r="N37" s="264">
        <v>0</v>
      </c>
      <c r="O37" s="264">
        <v>0</v>
      </c>
      <c r="P37" s="264">
        <v>0</v>
      </c>
      <c r="Q37" s="264">
        <v>0</v>
      </c>
      <c r="R37" s="264">
        <v>0</v>
      </c>
      <c r="S37" s="264">
        <v>0</v>
      </c>
      <c r="T37" s="264">
        <v>0</v>
      </c>
      <c r="U37" s="264">
        <v>0</v>
      </c>
      <c r="V37" s="264">
        <v>0</v>
      </c>
      <c r="W37" s="264">
        <v>0</v>
      </c>
      <c r="DA37" s="72" t="s">
        <v>1015</v>
      </c>
    </row>
    <row r="38" spans="1:105" ht="12" customHeight="1" x14ac:dyDescent="0.3">
      <c r="A38" s="59" t="s">
        <v>30</v>
      </c>
      <c r="B38" s="232">
        <v>0</v>
      </c>
      <c r="C38" s="232">
        <v>0</v>
      </c>
      <c r="D38" s="232">
        <v>0</v>
      </c>
      <c r="E38" s="232">
        <v>0</v>
      </c>
      <c r="F38" s="232">
        <v>0</v>
      </c>
      <c r="G38" s="232">
        <v>0</v>
      </c>
      <c r="H38" s="232">
        <v>0</v>
      </c>
      <c r="I38" s="232">
        <v>0</v>
      </c>
      <c r="J38" s="232">
        <v>0</v>
      </c>
      <c r="K38" s="232">
        <v>0</v>
      </c>
      <c r="L38" s="232">
        <v>0</v>
      </c>
      <c r="M38" s="232">
        <v>0</v>
      </c>
      <c r="N38" s="232">
        <v>0</v>
      </c>
      <c r="O38" s="232">
        <v>0</v>
      </c>
      <c r="P38" s="232">
        <v>0</v>
      </c>
      <c r="Q38" s="232">
        <v>0</v>
      </c>
      <c r="R38" s="232">
        <v>0</v>
      </c>
      <c r="S38" s="232">
        <v>0</v>
      </c>
      <c r="T38" s="232">
        <v>0</v>
      </c>
      <c r="U38" s="232">
        <v>0</v>
      </c>
      <c r="V38" s="232">
        <v>0</v>
      </c>
      <c r="W38" s="232">
        <v>0</v>
      </c>
      <c r="DA38" s="71" t="s">
        <v>1016</v>
      </c>
    </row>
    <row r="39" spans="1:105" ht="12" customHeight="1" x14ac:dyDescent="0.3">
      <c r="A39" s="59" t="s">
        <v>33</v>
      </c>
      <c r="B39" s="297">
        <v>0</v>
      </c>
      <c r="C39" s="297">
        <v>0</v>
      </c>
      <c r="D39" s="297">
        <v>0</v>
      </c>
      <c r="E39" s="297">
        <v>0</v>
      </c>
      <c r="F39" s="297">
        <v>0</v>
      </c>
      <c r="G39" s="297">
        <v>0</v>
      </c>
      <c r="H39" s="297">
        <v>0</v>
      </c>
      <c r="I39" s="297">
        <v>0</v>
      </c>
      <c r="J39" s="297">
        <v>0</v>
      </c>
      <c r="K39" s="297">
        <v>0</v>
      </c>
      <c r="L39" s="297">
        <v>0</v>
      </c>
      <c r="M39" s="297">
        <v>0</v>
      </c>
      <c r="N39" s="297">
        <v>0</v>
      </c>
      <c r="O39" s="297">
        <v>0</v>
      </c>
      <c r="P39" s="297">
        <v>0</v>
      </c>
      <c r="Q39" s="297">
        <v>0</v>
      </c>
      <c r="R39" s="297">
        <v>0</v>
      </c>
      <c r="S39" s="297">
        <v>0</v>
      </c>
      <c r="T39" s="297">
        <v>0</v>
      </c>
      <c r="U39" s="297">
        <v>0</v>
      </c>
      <c r="V39" s="297">
        <v>0</v>
      </c>
      <c r="W39" s="297">
        <v>0</v>
      </c>
      <c r="DA39" s="122" t="s">
        <v>1017</v>
      </c>
    </row>
    <row r="40" spans="1:105" ht="12" customHeight="1" x14ac:dyDescent="0.3">
      <c r="A40" s="59" t="s">
        <v>160</v>
      </c>
      <c r="B40" s="297">
        <v>0</v>
      </c>
      <c r="C40" s="297">
        <v>0</v>
      </c>
      <c r="D40" s="297">
        <v>0</v>
      </c>
      <c r="E40" s="297">
        <v>0</v>
      </c>
      <c r="F40" s="297">
        <v>0</v>
      </c>
      <c r="G40" s="297">
        <v>0</v>
      </c>
      <c r="H40" s="297">
        <v>0</v>
      </c>
      <c r="I40" s="297">
        <v>0</v>
      </c>
      <c r="J40" s="297">
        <v>0</v>
      </c>
      <c r="K40" s="297">
        <v>0</v>
      </c>
      <c r="L40" s="297">
        <v>0</v>
      </c>
      <c r="M40" s="297">
        <v>0</v>
      </c>
      <c r="N40" s="297">
        <v>0</v>
      </c>
      <c r="O40" s="297">
        <v>0</v>
      </c>
      <c r="P40" s="297">
        <v>0</v>
      </c>
      <c r="Q40" s="297">
        <v>0</v>
      </c>
      <c r="R40" s="297">
        <v>0</v>
      </c>
      <c r="S40" s="297">
        <v>0</v>
      </c>
      <c r="T40" s="297">
        <v>0</v>
      </c>
      <c r="U40" s="297">
        <v>0</v>
      </c>
      <c r="V40" s="297">
        <v>0</v>
      </c>
      <c r="W40" s="297">
        <v>0</v>
      </c>
      <c r="DA40" s="122" t="s">
        <v>1018</v>
      </c>
    </row>
    <row r="41" spans="1:105" ht="12" customHeight="1" x14ac:dyDescent="0.3">
      <c r="A41" s="59" t="s">
        <v>70</v>
      </c>
      <c r="B41" s="297">
        <v>0</v>
      </c>
      <c r="C41" s="297">
        <v>0</v>
      </c>
      <c r="D41" s="297">
        <v>0</v>
      </c>
      <c r="E41" s="297">
        <v>0</v>
      </c>
      <c r="F41" s="297">
        <v>0</v>
      </c>
      <c r="G41" s="297">
        <v>0</v>
      </c>
      <c r="H41" s="297">
        <v>0</v>
      </c>
      <c r="I41" s="297">
        <v>0</v>
      </c>
      <c r="J41" s="297">
        <v>0</v>
      </c>
      <c r="K41" s="297">
        <v>0</v>
      </c>
      <c r="L41" s="297">
        <v>0</v>
      </c>
      <c r="M41" s="297">
        <v>0</v>
      </c>
      <c r="N41" s="297">
        <v>0</v>
      </c>
      <c r="O41" s="297">
        <v>0</v>
      </c>
      <c r="P41" s="297">
        <v>0</v>
      </c>
      <c r="Q41" s="297">
        <v>0</v>
      </c>
      <c r="R41" s="297">
        <v>0</v>
      </c>
      <c r="S41" s="297">
        <v>0</v>
      </c>
      <c r="T41" s="297">
        <v>0</v>
      </c>
      <c r="U41" s="297">
        <v>0</v>
      </c>
      <c r="V41" s="297">
        <v>0</v>
      </c>
      <c r="W41" s="297">
        <v>0</v>
      </c>
      <c r="DA41" s="122" t="s">
        <v>1019</v>
      </c>
    </row>
    <row r="42" spans="1:105" ht="12" customHeight="1" x14ac:dyDescent="0.3">
      <c r="A42" s="59" t="s">
        <v>162</v>
      </c>
      <c r="B42" s="297">
        <v>0</v>
      </c>
      <c r="C42" s="297">
        <v>0</v>
      </c>
      <c r="D42" s="297">
        <v>0</v>
      </c>
      <c r="E42" s="297">
        <v>0</v>
      </c>
      <c r="F42" s="297">
        <v>0</v>
      </c>
      <c r="G42" s="297">
        <v>0</v>
      </c>
      <c r="H42" s="297">
        <v>0</v>
      </c>
      <c r="I42" s="297">
        <v>0</v>
      </c>
      <c r="J42" s="297">
        <v>0</v>
      </c>
      <c r="K42" s="297">
        <v>0</v>
      </c>
      <c r="L42" s="297">
        <v>0</v>
      </c>
      <c r="M42" s="297">
        <v>0</v>
      </c>
      <c r="N42" s="297">
        <v>0</v>
      </c>
      <c r="O42" s="297">
        <v>0</v>
      </c>
      <c r="P42" s="297">
        <v>0</v>
      </c>
      <c r="Q42" s="297">
        <v>0</v>
      </c>
      <c r="R42" s="297">
        <v>0</v>
      </c>
      <c r="S42" s="297">
        <v>0</v>
      </c>
      <c r="T42" s="297">
        <v>0</v>
      </c>
      <c r="U42" s="297">
        <v>0</v>
      </c>
      <c r="V42" s="297">
        <v>0</v>
      </c>
      <c r="W42" s="297">
        <v>0</v>
      </c>
      <c r="DA42" s="122" t="s">
        <v>1020</v>
      </c>
    </row>
    <row r="43" spans="1:105" ht="12" customHeight="1" x14ac:dyDescent="0.3">
      <c r="A43" s="60" t="s">
        <v>1021</v>
      </c>
      <c r="B43" s="264">
        <v>0</v>
      </c>
      <c r="C43" s="264">
        <v>0</v>
      </c>
      <c r="D43" s="264">
        <v>0</v>
      </c>
      <c r="E43" s="264">
        <v>0</v>
      </c>
      <c r="F43" s="264">
        <v>0</v>
      </c>
      <c r="G43" s="264">
        <v>0</v>
      </c>
      <c r="H43" s="264">
        <v>0</v>
      </c>
      <c r="I43" s="264">
        <v>0</v>
      </c>
      <c r="J43" s="264">
        <v>0</v>
      </c>
      <c r="K43" s="264">
        <v>0</v>
      </c>
      <c r="L43" s="264">
        <v>0</v>
      </c>
      <c r="M43" s="264">
        <v>0</v>
      </c>
      <c r="N43" s="264">
        <v>0</v>
      </c>
      <c r="O43" s="264">
        <v>0</v>
      </c>
      <c r="P43" s="264">
        <v>0</v>
      </c>
      <c r="Q43" s="264">
        <v>0</v>
      </c>
      <c r="R43" s="264">
        <v>0</v>
      </c>
      <c r="S43" s="264">
        <v>0</v>
      </c>
      <c r="T43" s="264">
        <v>0</v>
      </c>
      <c r="U43" s="264">
        <v>0</v>
      </c>
      <c r="V43" s="264">
        <v>0</v>
      </c>
      <c r="W43" s="264">
        <v>0</v>
      </c>
      <c r="DA43" s="72" t="s">
        <v>1022</v>
      </c>
    </row>
    <row r="44" spans="1:105" ht="12" customHeight="1" x14ac:dyDescent="0.3">
      <c r="A44" s="57" t="s">
        <v>1023</v>
      </c>
      <c r="B44" s="263">
        <f t="shared" ref="B44:W44" si="1">B45+B46+B57</f>
        <v>0</v>
      </c>
      <c r="C44" s="263">
        <f t="shared" si="1"/>
        <v>0</v>
      </c>
      <c r="D44" s="263">
        <f t="shared" si="1"/>
        <v>0</v>
      </c>
      <c r="E44" s="263">
        <f t="shared" si="1"/>
        <v>0</v>
      </c>
      <c r="F44" s="263">
        <f t="shared" si="1"/>
        <v>0</v>
      </c>
      <c r="G44" s="263">
        <f t="shared" si="1"/>
        <v>0</v>
      </c>
      <c r="H44" s="263">
        <f t="shared" si="1"/>
        <v>0</v>
      </c>
      <c r="I44" s="263">
        <f t="shared" si="1"/>
        <v>0</v>
      </c>
      <c r="J44" s="263">
        <f t="shared" si="1"/>
        <v>0</v>
      </c>
      <c r="K44" s="263">
        <f t="shared" si="1"/>
        <v>0</v>
      </c>
      <c r="L44" s="263">
        <f t="shared" si="1"/>
        <v>0</v>
      </c>
      <c r="M44" s="263">
        <f t="shared" si="1"/>
        <v>0</v>
      </c>
      <c r="N44" s="263">
        <f t="shared" si="1"/>
        <v>0</v>
      </c>
      <c r="O44" s="263">
        <f t="shared" si="1"/>
        <v>0</v>
      </c>
      <c r="P44" s="263">
        <f t="shared" si="1"/>
        <v>0</v>
      </c>
      <c r="Q44" s="263">
        <f t="shared" si="1"/>
        <v>0</v>
      </c>
      <c r="R44" s="263">
        <f t="shared" si="1"/>
        <v>0</v>
      </c>
      <c r="S44" s="263">
        <f t="shared" si="1"/>
        <v>0</v>
      </c>
      <c r="T44" s="263">
        <f t="shared" si="1"/>
        <v>0</v>
      </c>
      <c r="U44" s="263">
        <f t="shared" si="1"/>
        <v>0</v>
      </c>
      <c r="V44" s="263">
        <f t="shared" si="1"/>
        <v>0</v>
      </c>
      <c r="W44" s="263">
        <f t="shared" si="1"/>
        <v>0</v>
      </c>
      <c r="DA44" s="70"/>
    </row>
    <row r="45" spans="1:105" ht="12" customHeight="1" x14ac:dyDescent="0.3">
      <c r="A45" s="60" t="s">
        <v>1024</v>
      </c>
      <c r="B45" s="264">
        <v>0</v>
      </c>
      <c r="C45" s="264">
        <v>0</v>
      </c>
      <c r="D45" s="264">
        <v>0</v>
      </c>
      <c r="E45" s="264">
        <v>0</v>
      </c>
      <c r="F45" s="264">
        <v>0</v>
      </c>
      <c r="G45" s="264">
        <v>0</v>
      </c>
      <c r="H45" s="264">
        <v>0</v>
      </c>
      <c r="I45" s="264">
        <v>0</v>
      </c>
      <c r="J45" s="264">
        <v>0</v>
      </c>
      <c r="K45" s="264">
        <v>0</v>
      </c>
      <c r="L45" s="264">
        <v>0</v>
      </c>
      <c r="M45" s="264">
        <v>0</v>
      </c>
      <c r="N45" s="264">
        <v>0</v>
      </c>
      <c r="O45" s="264">
        <v>0</v>
      </c>
      <c r="P45" s="264">
        <v>0</v>
      </c>
      <c r="Q45" s="264">
        <v>0</v>
      </c>
      <c r="R45" s="264">
        <v>0</v>
      </c>
      <c r="S45" s="264">
        <v>0</v>
      </c>
      <c r="T45" s="264">
        <v>0</v>
      </c>
      <c r="U45" s="264">
        <v>0</v>
      </c>
      <c r="V45" s="264">
        <v>0</v>
      </c>
      <c r="W45" s="264">
        <v>0</v>
      </c>
      <c r="DA45" s="72" t="s">
        <v>1025</v>
      </c>
    </row>
    <row r="46" spans="1:105" ht="12" customHeight="1" x14ac:dyDescent="0.3">
      <c r="A46" s="60" t="s">
        <v>1026</v>
      </c>
      <c r="B46" s="264">
        <v>0</v>
      </c>
      <c r="C46" s="264">
        <v>0</v>
      </c>
      <c r="D46" s="264">
        <v>0</v>
      </c>
      <c r="E46" s="264">
        <v>0</v>
      </c>
      <c r="F46" s="264">
        <v>0</v>
      </c>
      <c r="G46" s="264">
        <v>0</v>
      </c>
      <c r="H46" s="264">
        <v>0</v>
      </c>
      <c r="I46" s="264">
        <v>0</v>
      </c>
      <c r="J46" s="264">
        <v>0</v>
      </c>
      <c r="K46" s="264">
        <v>0</v>
      </c>
      <c r="L46" s="264">
        <v>0</v>
      </c>
      <c r="M46" s="264">
        <v>0</v>
      </c>
      <c r="N46" s="264">
        <v>0</v>
      </c>
      <c r="O46" s="264">
        <v>0</v>
      </c>
      <c r="P46" s="264">
        <v>0</v>
      </c>
      <c r="Q46" s="264">
        <v>0</v>
      </c>
      <c r="R46" s="264">
        <v>0</v>
      </c>
      <c r="S46" s="264">
        <v>0</v>
      </c>
      <c r="T46" s="264">
        <v>0</v>
      </c>
      <c r="U46" s="264">
        <v>0</v>
      </c>
      <c r="V46" s="264">
        <v>0</v>
      </c>
      <c r="W46" s="264">
        <v>0</v>
      </c>
      <c r="DA46" s="72" t="s">
        <v>1027</v>
      </c>
    </row>
    <row r="47" spans="1:105" ht="12" customHeight="1" x14ac:dyDescent="0.3">
      <c r="A47" s="64" t="s">
        <v>30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1028</v>
      </c>
    </row>
    <row r="48" spans="1:105" ht="12" customHeight="1" x14ac:dyDescent="0.3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1029</v>
      </c>
    </row>
    <row r="49" spans="1:105" ht="12" customHeight="1" x14ac:dyDescent="0.3">
      <c r="A49" s="64" t="s">
        <v>33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1030</v>
      </c>
    </row>
    <row r="50" spans="1:105" ht="12" customHeight="1" x14ac:dyDescent="0.3">
      <c r="A50" s="64" t="s">
        <v>160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1031</v>
      </c>
    </row>
    <row r="51" spans="1:105" ht="12" customHeight="1" x14ac:dyDescent="0.3">
      <c r="A51" s="64" t="s">
        <v>70</v>
      </c>
      <c r="B51" s="231">
        <v>0</v>
      </c>
      <c r="C51" s="231">
        <v>0</v>
      </c>
      <c r="D51" s="231">
        <v>0</v>
      </c>
      <c r="E51" s="231">
        <v>0</v>
      </c>
      <c r="F51" s="231">
        <v>0</v>
      </c>
      <c r="G51" s="231">
        <v>0</v>
      </c>
      <c r="H51" s="231">
        <v>0</v>
      </c>
      <c r="I51" s="231">
        <v>0</v>
      </c>
      <c r="J51" s="231">
        <v>0</v>
      </c>
      <c r="K51" s="231">
        <v>0</v>
      </c>
      <c r="L51" s="231">
        <v>0</v>
      </c>
      <c r="M51" s="231">
        <v>0</v>
      </c>
      <c r="N51" s="231">
        <v>0</v>
      </c>
      <c r="O51" s="231">
        <v>0</v>
      </c>
      <c r="P51" s="231">
        <v>0</v>
      </c>
      <c r="Q51" s="231">
        <v>0</v>
      </c>
      <c r="R51" s="231">
        <v>0</v>
      </c>
      <c r="S51" s="231">
        <v>0</v>
      </c>
      <c r="T51" s="231">
        <v>0</v>
      </c>
      <c r="U51" s="231">
        <v>0</v>
      </c>
      <c r="V51" s="231">
        <v>0</v>
      </c>
      <c r="W51" s="231">
        <v>0</v>
      </c>
      <c r="DA51" s="73" t="s">
        <v>1032</v>
      </c>
    </row>
    <row r="52" spans="1:105" ht="12" customHeight="1" x14ac:dyDescent="0.3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1033</v>
      </c>
    </row>
    <row r="53" spans="1:105" ht="12" customHeight="1" x14ac:dyDescent="0.3">
      <c r="A53" s="64" t="s">
        <v>162</v>
      </c>
      <c r="B53" s="231">
        <v>0</v>
      </c>
      <c r="C53" s="231">
        <v>0</v>
      </c>
      <c r="D53" s="231">
        <v>0</v>
      </c>
      <c r="E53" s="231">
        <v>0</v>
      </c>
      <c r="F53" s="231">
        <v>0</v>
      </c>
      <c r="G53" s="231">
        <v>0</v>
      </c>
      <c r="H53" s="231">
        <v>0</v>
      </c>
      <c r="I53" s="231">
        <v>0</v>
      </c>
      <c r="J53" s="231">
        <v>0</v>
      </c>
      <c r="K53" s="231">
        <v>0</v>
      </c>
      <c r="L53" s="231">
        <v>0</v>
      </c>
      <c r="M53" s="231">
        <v>0</v>
      </c>
      <c r="N53" s="231">
        <v>0</v>
      </c>
      <c r="O53" s="231">
        <v>0</v>
      </c>
      <c r="P53" s="231">
        <v>0</v>
      </c>
      <c r="Q53" s="231">
        <v>0</v>
      </c>
      <c r="R53" s="231">
        <v>0</v>
      </c>
      <c r="S53" s="231">
        <v>0</v>
      </c>
      <c r="T53" s="231">
        <v>0</v>
      </c>
      <c r="U53" s="231">
        <v>0</v>
      </c>
      <c r="V53" s="231">
        <v>0</v>
      </c>
      <c r="W53" s="231">
        <v>0</v>
      </c>
      <c r="DA53" s="73" t="s">
        <v>1034</v>
      </c>
    </row>
    <row r="54" spans="1:105" ht="12" customHeight="1" x14ac:dyDescent="0.3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1035</v>
      </c>
    </row>
    <row r="55" spans="1:105" ht="12" customHeight="1" x14ac:dyDescent="0.3">
      <c r="A55" s="64" t="s">
        <v>73</v>
      </c>
      <c r="B55" s="231">
        <v>0</v>
      </c>
      <c r="C55" s="231">
        <v>0</v>
      </c>
      <c r="D55" s="231">
        <v>0</v>
      </c>
      <c r="E55" s="231">
        <v>0</v>
      </c>
      <c r="F55" s="231">
        <v>0</v>
      </c>
      <c r="G55" s="231">
        <v>0</v>
      </c>
      <c r="H55" s="231">
        <v>0</v>
      </c>
      <c r="I55" s="231">
        <v>0</v>
      </c>
      <c r="J55" s="231">
        <v>0</v>
      </c>
      <c r="K55" s="231">
        <v>0</v>
      </c>
      <c r="L55" s="231">
        <v>0</v>
      </c>
      <c r="M55" s="231">
        <v>0</v>
      </c>
      <c r="N55" s="231">
        <v>0</v>
      </c>
      <c r="O55" s="231">
        <v>0</v>
      </c>
      <c r="P55" s="231">
        <v>0</v>
      </c>
      <c r="Q55" s="231">
        <v>0</v>
      </c>
      <c r="R55" s="231">
        <v>0</v>
      </c>
      <c r="S55" s="231">
        <v>0</v>
      </c>
      <c r="T55" s="231">
        <v>0</v>
      </c>
      <c r="U55" s="231">
        <v>0</v>
      </c>
      <c r="V55" s="231">
        <v>0</v>
      </c>
      <c r="W55" s="231">
        <v>0</v>
      </c>
      <c r="DA55" s="73" t="s">
        <v>1036</v>
      </c>
    </row>
    <row r="56" spans="1:105" ht="12" customHeight="1" x14ac:dyDescent="0.3">
      <c r="A56" s="64" t="s">
        <v>79</v>
      </c>
      <c r="B56" s="231">
        <v>0</v>
      </c>
      <c r="C56" s="231">
        <v>0</v>
      </c>
      <c r="D56" s="231">
        <v>0</v>
      </c>
      <c r="E56" s="231">
        <v>0</v>
      </c>
      <c r="F56" s="231">
        <v>0</v>
      </c>
      <c r="G56" s="231">
        <v>0</v>
      </c>
      <c r="H56" s="231">
        <v>0</v>
      </c>
      <c r="I56" s="231">
        <v>0</v>
      </c>
      <c r="J56" s="231">
        <v>0</v>
      </c>
      <c r="K56" s="231">
        <v>0</v>
      </c>
      <c r="L56" s="231">
        <v>0</v>
      </c>
      <c r="M56" s="231">
        <v>0</v>
      </c>
      <c r="N56" s="231">
        <v>0</v>
      </c>
      <c r="O56" s="231">
        <v>0</v>
      </c>
      <c r="P56" s="231">
        <v>0</v>
      </c>
      <c r="Q56" s="231">
        <v>0</v>
      </c>
      <c r="R56" s="231">
        <v>0</v>
      </c>
      <c r="S56" s="231">
        <v>0</v>
      </c>
      <c r="T56" s="231">
        <v>0</v>
      </c>
      <c r="U56" s="231">
        <v>0</v>
      </c>
      <c r="V56" s="231">
        <v>0</v>
      </c>
      <c r="W56" s="231">
        <v>0</v>
      </c>
      <c r="DA56" s="73" t="s">
        <v>1037</v>
      </c>
    </row>
    <row r="57" spans="1:105" ht="12" customHeight="1" x14ac:dyDescent="0.3">
      <c r="A57" s="60" t="s">
        <v>1038</v>
      </c>
      <c r="B57" s="264">
        <v>0</v>
      </c>
      <c r="C57" s="264">
        <v>0</v>
      </c>
      <c r="D57" s="264">
        <v>0</v>
      </c>
      <c r="E57" s="264">
        <v>0</v>
      </c>
      <c r="F57" s="264">
        <v>0</v>
      </c>
      <c r="G57" s="264">
        <v>0</v>
      </c>
      <c r="H57" s="264">
        <v>0</v>
      </c>
      <c r="I57" s="264">
        <v>0</v>
      </c>
      <c r="J57" s="264">
        <v>0</v>
      </c>
      <c r="K57" s="264">
        <v>0</v>
      </c>
      <c r="L57" s="264">
        <v>0</v>
      </c>
      <c r="M57" s="264">
        <v>0</v>
      </c>
      <c r="N57" s="264">
        <v>0</v>
      </c>
      <c r="O57" s="264">
        <v>0</v>
      </c>
      <c r="P57" s="264">
        <v>0</v>
      </c>
      <c r="Q57" s="264">
        <v>0</v>
      </c>
      <c r="R57" s="264">
        <v>0</v>
      </c>
      <c r="S57" s="264">
        <v>0</v>
      </c>
      <c r="T57" s="264">
        <v>0</v>
      </c>
      <c r="U57" s="264">
        <v>0</v>
      </c>
      <c r="V57" s="264">
        <v>0</v>
      </c>
      <c r="W57" s="264">
        <v>0</v>
      </c>
      <c r="DA57" s="72" t="s">
        <v>1039</v>
      </c>
    </row>
    <row r="58" spans="1:105" ht="12" customHeight="1" x14ac:dyDescent="0.3">
      <c r="A58" s="132" t="s">
        <v>1040</v>
      </c>
      <c r="B58" s="318">
        <v>0</v>
      </c>
      <c r="C58" s="318">
        <v>0</v>
      </c>
      <c r="D58" s="318">
        <v>0</v>
      </c>
      <c r="E58" s="318">
        <v>0</v>
      </c>
      <c r="F58" s="318">
        <v>0</v>
      </c>
      <c r="G58" s="318">
        <v>0</v>
      </c>
      <c r="H58" s="318">
        <v>0</v>
      </c>
      <c r="I58" s="318">
        <v>0</v>
      </c>
      <c r="J58" s="318">
        <v>0</v>
      </c>
      <c r="K58" s="318">
        <v>0</v>
      </c>
      <c r="L58" s="318">
        <v>0</v>
      </c>
      <c r="M58" s="318">
        <v>0</v>
      </c>
      <c r="N58" s="318">
        <v>0</v>
      </c>
      <c r="O58" s="318">
        <v>0</v>
      </c>
      <c r="P58" s="318">
        <v>0</v>
      </c>
      <c r="Q58" s="318">
        <v>0</v>
      </c>
      <c r="R58" s="318">
        <v>0</v>
      </c>
      <c r="S58" s="318">
        <v>0</v>
      </c>
      <c r="T58" s="318">
        <v>0</v>
      </c>
      <c r="U58" s="318">
        <v>0</v>
      </c>
      <c r="V58" s="318">
        <v>0</v>
      </c>
      <c r="W58" s="318">
        <v>0</v>
      </c>
      <c r="DA58" s="139" t="s">
        <v>1041</v>
      </c>
    </row>
    <row r="59" spans="1:105" ht="12" hidden="1" customHeight="1" x14ac:dyDescent="0.3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DA59" s="94"/>
    </row>
    <row r="60" spans="1:105" ht="12" customHeight="1" x14ac:dyDescent="0.3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3">
      <c r="A61" s="34" t="s">
        <v>47</v>
      </c>
      <c r="B61" s="225">
        <v>216.67807904385481</v>
      </c>
      <c r="C61" s="225">
        <v>227.39799373012369</v>
      </c>
      <c r="D61" s="225">
        <v>226.0060309940545</v>
      </c>
      <c r="E61" s="225">
        <v>206.06298054109959</v>
      </c>
      <c r="F61" s="225">
        <v>191.39672766722879</v>
      </c>
      <c r="G61" s="225">
        <v>193.93389332231669</v>
      </c>
      <c r="H61" s="225">
        <v>181.88841565168079</v>
      </c>
      <c r="I61" s="225">
        <v>163.56560778069931</v>
      </c>
      <c r="J61" s="225">
        <v>185.57952248080679</v>
      </c>
      <c r="K61" s="225">
        <v>177.36741005419171</v>
      </c>
      <c r="L61" s="225">
        <v>174.02727518885541</v>
      </c>
      <c r="M61" s="225">
        <v>189.31085459085261</v>
      </c>
      <c r="N61" s="225">
        <v>211.64721171879651</v>
      </c>
      <c r="O61" s="225">
        <v>199.33962129525389</v>
      </c>
      <c r="P61" s="225">
        <v>195.42080724311691</v>
      </c>
      <c r="Q61" s="225">
        <v>191.19224623642671</v>
      </c>
      <c r="R61" s="225">
        <v>202.37296346408311</v>
      </c>
      <c r="S61" s="225">
        <v>211.08016410534429</v>
      </c>
      <c r="T61" s="225">
        <v>183.26391031490749</v>
      </c>
      <c r="U61" s="225">
        <v>179.84229529789141</v>
      </c>
      <c r="V61" s="225">
        <v>185.15003416228501</v>
      </c>
      <c r="W61" s="225">
        <v>218.27968882702211</v>
      </c>
      <c r="DA61" s="89" t="s">
        <v>1042</v>
      </c>
    </row>
    <row r="62" spans="1:105" ht="12" customHeight="1" x14ac:dyDescent="0.3">
      <c r="A62" s="55" t="s">
        <v>92</v>
      </c>
      <c r="B62" s="261">
        <v>2.1025714347628721</v>
      </c>
      <c r="C62" s="261">
        <v>2.1453634000634461</v>
      </c>
      <c r="D62" s="261">
        <v>2.24037382273985</v>
      </c>
      <c r="E62" s="261">
        <v>1.9334586430240781</v>
      </c>
      <c r="F62" s="261">
        <v>1.878211042954832</v>
      </c>
      <c r="G62" s="261">
        <v>2.0334326207291191</v>
      </c>
      <c r="H62" s="261">
        <v>1.9402838972846801</v>
      </c>
      <c r="I62" s="261">
        <v>1.7917815941766779</v>
      </c>
      <c r="J62" s="261">
        <v>1.9437815288264439</v>
      </c>
      <c r="K62" s="261">
        <v>1.754022309633233</v>
      </c>
      <c r="L62" s="261">
        <v>1.7409812968793481</v>
      </c>
      <c r="M62" s="261">
        <v>1.9115893692935151</v>
      </c>
      <c r="N62" s="261">
        <v>2.184184919165753</v>
      </c>
      <c r="O62" s="261">
        <v>2.0057137392970579</v>
      </c>
      <c r="P62" s="261">
        <v>1.9374720020858041</v>
      </c>
      <c r="Q62" s="261">
        <v>1.9358414077198061</v>
      </c>
      <c r="R62" s="261">
        <v>2.2284947185694581</v>
      </c>
      <c r="S62" s="261">
        <v>2.2885244250916301</v>
      </c>
      <c r="T62" s="261">
        <v>2.0144147409633391</v>
      </c>
      <c r="U62" s="261">
        <v>1.9672870957824811</v>
      </c>
      <c r="V62" s="261">
        <v>2.0029986564201501</v>
      </c>
      <c r="W62" s="261">
        <v>2.1923814812487681</v>
      </c>
      <c r="DA62" s="67" t="s">
        <v>1043</v>
      </c>
    </row>
    <row r="63" spans="1:105" ht="12" customHeight="1" x14ac:dyDescent="0.3">
      <c r="A63" s="202" t="s">
        <v>93</v>
      </c>
      <c r="B63" s="226">
        <v>16.686155661824071</v>
      </c>
      <c r="C63" s="226">
        <v>17.025755725952809</v>
      </c>
      <c r="D63" s="226">
        <v>17.779765162237659</v>
      </c>
      <c r="E63" s="226">
        <v>15.34406458196622</v>
      </c>
      <c r="F63" s="226">
        <v>14.905615719085329</v>
      </c>
      <c r="G63" s="226">
        <v>16.13746514212659</v>
      </c>
      <c r="H63" s="226">
        <v>15.398230282660609</v>
      </c>
      <c r="I63" s="226">
        <v>14.21970549875525</v>
      </c>
      <c r="J63" s="226">
        <v>15.42598773403118</v>
      </c>
      <c r="K63" s="226">
        <v>13.92004514517393</v>
      </c>
      <c r="L63" s="226">
        <v>13.816550745316031</v>
      </c>
      <c r="M63" s="226">
        <v>15.17050847840375</v>
      </c>
      <c r="N63" s="226">
        <v>17.333846048145659</v>
      </c>
      <c r="O63" s="226">
        <v>15.917486137989121</v>
      </c>
      <c r="P63" s="226">
        <v>15.375914883422601</v>
      </c>
      <c r="Q63" s="226">
        <v>15.36297437117055</v>
      </c>
      <c r="R63" s="226">
        <v>17.685491751102621</v>
      </c>
      <c r="S63" s="226">
        <v>18.16189174912483</v>
      </c>
      <c r="T63" s="226">
        <v>15.986537902802869</v>
      </c>
      <c r="U63" s="226">
        <v>15.612529576397691</v>
      </c>
      <c r="V63" s="226">
        <v>15.89593904818765</v>
      </c>
      <c r="W63" s="226">
        <v>17.39889454473785</v>
      </c>
      <c r="DA63" s="174" t="s">
        <v>1044</v>
      </c>
    </row>
    <row r="64" spans="1:105" ht="12" customHeight="1" x14ac:dyDescent="0.3">
      <c r="A64" s="202" t="s">
        <v>94</v>
      </c>
      <c r="B64" s="226">
        <v>18.67818319385615</v>
      </c>
      <c r="C64" s="226">
        <v>19.05832541109281</v>
      </c>
      <c r="D64" s="226">
        <v>19.90235004242512</v>
      </c>
      <c r="E64" s="226">
        <v>17.17587052457084</v>
      </c>
      <c r="F64" s="226">
        <v>16.685078735976671</v>
      </c>
      <c r="G64" s="226">
        <v>18.063988873046281</v>
      </c>
      <c r="H64" s="226">
        <v>17.236502637856709</v>
      </c>
      <c r="I64" s="226">
        <v>15.917283144858301</v>
      </c>
      <c r="J64" s="226">
        <v>17.267573830778641</v>
      </c>
      <c r="K64" s="226">
        <v>15.58184872284022</v>
      </c>
      <c r="L64" s="226">
        <v>15.465998948976081</v>
      </c>
      <c r="M64" s="226">
        <v>16.981594936924949</v>
      </c>
      <c r="N64" s="226">
        <v>19.40319618868828</v>
      </c>
      <c r="O64" s="226">
        <v>17.81774832361392</v>
      </c>
      <c r="P64" s="226">
        <v>17.211523180427509</v>
      </c>
      <c r="Q64" s="226">
        <v>17.197037803246278</v>
      </c>
      <c r="R64" s="226">
        <v>19.79682207785515</v>
      </c>
      <c r="S64" s="226">
        <v>20.330095686045791</v>
      </c>
      <c r="T64" s="226">
        <v>17.895043629925901</v>
      </c>
      <c r="U64" s="226">
        <v>17.476385421396419</v>
      </c>
      <c r="V64" s="226">
        <v>17.793628897979691</v>
      </c>
      <c r="W64" s="226">
        <v>19.47601030839672</v>
      </c>
      <c r="DA64" s="174" t="s">
        <v>1045</v>
      </c>
    </row>
    <row r="65" spans="1:105" ht="12" customHeight="1" x14ac:dyDescent="0.3">
      <c r="A65" s="202" t="s">
        <v>95</v>
      </c>
      <c r="B65" s="226">
        <v>30.070288811028671</v>
      </c>
      <c r="C65" s="226">
        <v>30.682285499514482</v>
      </c>
      <c r="D65" s="226">
        <v>32.041093482302287</v>
      </c>
      <c r="E65" s="226">
        <v>27.651692988243511</v>
      </c>
      <c r="F65" s="226">
        <v>26.861559886113831</v>
      </c>
      <c r="G65" s="226">
        <v>29.081488111241072</v>
      </c>
      <c r="H65" s="226">
        <v>27.749305541820391</v>
      </c>
      <c r="I65" s="226">
        <v>25.62547418478297</v>
      </c>
      <c r="J65" s="226">
        <v>27.799327523892671</v>
      </c>
      <c r="K65" s="226">
        <v>25.085453250061551</v>
      </c>
      <c r="L65" s="226">
        <v>24.898944951977569</v>
      </c>
      <c r="M65" s="226">
        <v>27.33892578980603</v>
      </c>
      <c r="N65" s="226">
        <v>31.237498165390409</v>
      </c>
      <c r="O65" s="226">
        <v>28.685061737135602</v>
      </c>
      <c r="P65" s="226">
        <v>27.709090736587829</v>
      </c>
      <c r="Q65" s="226">
        <v>27.685770509408599</v>
      </c>
      <c r="R65" s="226">
        <v>31.87120242066505</v>
      </c>
      <c r="S65" s="226">
        <v>32.729727644834959</v>
      </c>
      <c r="T65" s="226">
        <v>28.809500616464259</v>
      </c>
      <c r="U65" s="226">
        <v>28.135496452733239</v>
      </c>
      <c r="V65" s="226">
        <v>28.646231510060009</v>
      </c>
      <c r="W65" s="226">
        <v>31.354722714824849</v>
      </c>
      <c r="DA65" s="174" t="s">
        <v>1046</v>
      </c>
    </row>
    <row r="66" spans="1:105" ht="12" customHeight="1" x14ac:dyDescent="0.3">
      <c r="A66" s="56" t="s">
        <v>96</v>
      </c>
      <c r="B66" s="262">
        <v>7.0736591956562052</v>
      </c>
      <c r="C66" s="262">
        <v>7.4275023737720058</v>
      </c>
      <c r="D66" s="262">
        <v>7.4651336066034126</v>
      </c>
      <c r="E66" s="262">
        <v>6.768131076787876</v>
      </c>
      <c r="F66" s="262">
        <v>6.2790293634464502</v>
      </c>
      <c r="G66" s="262">
        <v>6.5169521817245304</v>
      </c>
      <c r="H66" s="262">
        <v>6.2227075016435114</v>
      </c>
      <c r="I66" s="262">
        <v>5.6958912177356318</v>
      </c>
      <c r="J66" s="262">
        <v>6.5351339419839274</v>
      </c>
      <c r="K66" s="262">
        <v>6.443610715968985</v>
      </c>
      <c r="L66" s="262">
        <v>6.2563347691205244</v>
      </c>
      <c r="M66" s="262">
        <v>6.8798723839810156</v>
      </c>
      <c r="N66" s="262">
        <v>7.9129801253633332</v>
      </c>
      <c r="O66" s="262">
        <v>7.7019320049934201</v>
      </c>
      <c r="P66" s="262">
        <v>7.7740747131596439</v>
      </c>
      <c r="Q66" s="262">
        <v>7.7797369138827861</v>
      </c>
      <c r="R66" s="262">
        <v>8.2497654519893153</v>
      </c>
      <c r="S66" s="262">
        <v>8.4923997234444997</v>
      </c>
      <c r="T66" s="262">
        <v>7.5080435226563838</v>
      </c>
      <c r="U66" s="262">
        <v>7.5519804897458407</v>
      </c>
      <c r="V66" s="262">
        <v>7.8815303551113507</v>
      </c>
      <c r="W66" s="262">
        <v>9.3229022527749166</v>
      </c>
      <c r="DA66" s="68" t="s">
        <v>1047</v>
      </c>
    </row>
    <row r="67" spans="1:105" ht="12" customHeight="1" x14ac:dyDescent="0.3">
      <c r="A67" s="37" t="s">
        <v>160</v>
      </c>
      <c r="B67" s="228">
        <v>0.28868867288914479</v>
      </c>
      <c r="C67" s="228">
        <v>0.387822797362053</v>
      </c>
      <c r="D67" s="228">
        <v>0.33774921594726193</v>
      </c>
      <c r="E67" s="228">
        <v>0.28469221213985502</v>
      </c>
      <c r="F67" s="228">
        <v>0.29925959128702412</v>
      </c>
      <c r="G67" s="228">
        <v>0.25581796779787191</v>
      </c>
      <c r="H67" s="228">
        <v>0.21595862763193019</v>
      </c>
      <c r="I67" s="228">
        <v>0.14999089071822649</v>
      </c>
      <c r="J67" s="228">
        <v>0.2062634321165277</v>
      </c>
      <c r="K67" s="228">
        <v>0.15992664032231879</v>
      </c>
      <c r="L67" s="228">
        <v>0.17053872764073391</v>
      </c>
      <c r="M67" s="228">
        <v>0.1116776005909095</v>
      </c>
      <c r="N67" s="228">
        <v>4.4849876409630222E-2</v>
      </c>
      <c r="O67" s="228">
        <v>4.3687338768735387E-2</v>
      </c>
      <c r="P67" s="228">
        <v>6.451831184029988E-2</v>
      </c>
      <c r="Q67" s="228">
        <v>5.4312182247532342E-2</v>
      </c>
      <c r="R67" s="228">
        <v>5.3063705097942823E-2</v>
      </c>
      <c r="S67" s="228">
        <v>4.9890882796656967E-2</v>
      </c>
      <c r="T67" s="228">
        <v>6.8644809577147095E-2</v>
      </c>
      <c r="U67" s="228">
        <v>6.5984209048916345E-2</v>
      </c>
      <c r="V67" s="228">
        <v>6.7115751835709447E-2</v>
      </c>
      <c r="W67" s="228">
        <v>0.15100840814964919</v>
      </c>
      <c r="DA67" s="69" t="s">
        <v>1048</v>
      </c>
    </row>
    <row r="68" spans="1:105" ht="12" customHeight="1" x14ac:dyDescent="0.3">
      <c r="A68" s="37" t="s">
        <v>162</v>
      </c>
      <c r="B68" s="228">
        <v>2.7251220663940359</v>
      </c>
      <c r="C68" s="228">
        <v>3.0483295479921622</v>
      </c>
      <c r="D68" s="228">
        <v>2.6524694573698508</v>
      </c>
      <c r="E68" s="228">
        <v>2.7590253942269491</v>
      </c>
      <c r="F68" s="228">
        <v>2.1729099210912519</v>
      </c>
      <c r="G68" s="228">
        <v>1.891239444465977</v>
      </c>
      <c r="H68" s="228">
        <v>1.705973421790882</v>
      </c>
      <c r="I68" s="228">
        <v>1.5567331499138479</v>
      </c>
      <c r="J68" s="228">
        <v>2.0325316430064282</v>
      </c>
      <c r="K68" s="228">
        <v>2.2164649098771498</v>
      </c>
      <c r="L68" s="228">
        <v>2.2450498087022779</v>
      </c>
      <c r="M68" s="228">
        <v>2.3743440534229552</v>
      </c>
      <c r="N68" s="228">
        <v>2.3640202967681461</v>
      </c>
      <c r="O68" s="228">
        <v>2.3026711024881892</v>
      </c>
      <c r="P68" s="228">
        <v>2.323354594785362</v>
      </c>
      <c r="Q68" s="228">
        <v>2.1082770716611212</v>
      </c>
      <c r="R68" s="228">
        <v>1.774820166863927</v>
      </c>
      <c r="S68" s="228">
        <v>1.862921686339174</v>
      </c>
      <c r="T68" s="228">
        <v>1.565686804084037</v>
      </c>
      <c r="U68" s="228">
        <v>1.497024494552377</v>
      </c>
      <c r="V68" s="228">
        <v>1.480640238858725</v>
      </c>
      <c r="W68" s="228">
        <v>2.183330878242701</v>
      </c>
      <c r="DA68" s="69" t="s">
        <v>1049</v>
      </c>
    </row>
    <row r="69" spans="1:105" ht="12" customHeight="1" x14ac:dyDescent="0.3">
      <c r="A69" s="37" t="s">
        <v>97</v>
      </c>
      <c r="B69" s="228">
        <v>0</v>
      </c>
      <c r="C69" s="228">
        <v>0</v>
      </c>
      <c r="D69" s="228">
        <v>0</v>
      </c>
      <c r="E69" s="228">
        <v>0</v>
      </c>
      <c r="F69" s="228">
        <v>0</v>
      </c>
      <c r="G69" s="228">
        <v>0</v>
      </c>
      <c r="H69" s="228">
        <v>0</v>
      </c>
      <c r="I69" s="228">
        <v>0</v>
      </c>
      <c r="J69" s="228">
        <v>0</v>
      </c>
      <c r="K69" s="228">
        <v>0</v>
      </c>
      <c r="L69" s="228">
        <v>0</v>
      </c>
      <c r="M69" s="228">
        <v>0</v>
      </c>
      <c r="N69" s="228">
        <v>0</v>
      </c>
      <c r="O69" s="228">
        <v>0</v>
      </c>
      <c r="P69" s="228">
        <v>0</v>
      </c>
      <c r="Q69" s="228">
        <v>0</v>
      </c>
      <c r="R69" s="228">
        <v>0</v>
      </c>
      <c r="S69" s="228">
        <v>0</v>
      </c>
      <c r="T69" s="228">
        <v>0</v>
      </c>
      <c r="U69" s="228">
        <v>0</v>
      </c>
      <c r="V69" s="228">
        <v>0</v>
      </c>
      <c r="W69" s="228">
        <v>0</v>
      </c>
      <c r="DA69" s="69" t="s">
        <v>1050</v>
      </c>
    </row>
    <row r="70" spans="1:105" ht="12" customHeight="1" x14ac:dyDescent="0.3">
      <c r="A70" s="37" t="s">
        <v>78</v>
      </c>
      <c r="B70" s="228">
        <v>1.502333118745818</v>
      </c>
      <c r="C70" s="228">
        <v>1.5651176125493871</v>
      </c>
      <c r="D70" s="228">
        <v>1.6987193811758341</v>
      </c>
      <c r="E70" s="228">
        <v>1.53152220457901</v>
      </c>
      <c r="F70" s="228">
        <v>1.4102787040869109</v>
      </c>
      <c r="G70" s="228">
        <v>1.5617926447898181</v>
      </c>
      <c r="H70" s="228">
        <v>1.6183927925343</v>
      </c>
      <c r="I70" s="228">
        <v>1.557660874906011</v>
      </c>
      <c r="J70" s="228">
        <v>1.978241714661509</v>
      </c>
      <c r="K70" s="228">
        <v>2.2775339609167178</v>
      </c>
      <c r="L70" s="228">
        <v>2.098608492739058</v>
      </c>
      <c r="M70" s="228">
        <v>2.4274808901032841</v>
      </c>
      <c r="N70" s="228">
        <v>3.1248338188359468</v>
      </c>
      <c r="O70" s="228">
        <v>3.348809432623419</v>
      </c>
      <c r="P70" s="228">
        <v>3.588172155007546</v>
      </c>
      <c r="Q70" s="228">
        <v>3.7706461629631121</v>
      </c>
      <c r="R70" s="228">
        <v>3.9412335065251631</v>
      </c>
      <c r="S70" s="228">
        <v>4.0035267909958572</v>
      </c>
      <c r="T70" s="228">
        <v>3.655349436452112</v>
      </c>
      <c r="U70" s="228">
        <v>3.8945699093111341</v>
      </c>
      <c r="V70" s="228">
        <v>4.2347761284927108</v>
      </c>
      <c r="W70" s="228">
        <v>5.1018604836858668</v>
      </c>
      <c r="DA70" s="69" t="s">
        <v>1051</v>
      </c>
    </row>
    <row r="71" spans="1:105" ht="12" customHeight="1" x14ac:dyDescent="0.3">
      <c r="A71" s="37" t="s">
        <v>38</v>
      </c>
      <c r="B71" s="228">
        <v>2.5575153376272071</v>
      </c>
      <c r="C71" s="228">
        <v>2.426232415868403</v>
      </c>
      <c r="D71" s="228">
        <v>2.7761955521104649</v>
      </c>
      <c r="E71" s="228">
        <v>2.1928912658420621</v>
      </c>
      <c r="F71" s="228">
        <v>2.396581146981263</v>
      </c>
      <c r="G71" s="228">
        <v>2.8081021246708628</v>
      </c>
      <c r="H71" s="228">
        <v>2.6823826596863989</v>
      </c>
      <c r="I71" s="228">
        <v>2.4315063021975458</v>
      </c>
      <c r="J71" s="228">
        <v>2.3180971521994622</v>
      </c>
      <c r="K71" s="228">
        <v>1.789685204852798</v>
      </c>
      <c r="L71" s="228">
        <v>1.742137740038455</v>
      </c>
      <c r="M71" s="228">
        <v>1.966369839863868</v>
      </c>
      <c r="N71" s="228">
        <v>2.37927613334961</v>
      </c>
      <c r="O71" s="228">
        <v>2.0067641311130768</v>
      </c>
      <c r="P71" s="228">
        <v>1.798029651526436</v>
      </c>
      <c r="Q71" s="228">
        <v>1.846501497011021</v>
      </c>
      <c r="R71" s="228">
        <v>2.4806480735022829</v>
      </c>
      <c r="S71" s="228">
        <v>2.576060363312811</v>
      </c>
      <c r="T71" s="228">
        <v>2.2183624725430868</v>
      </c>
      <c r="U71" s="228">
        <v>2.0944018768334121</v>
      </c>
      <c r="V71" s="228">
        <v>2.098998235924205</v>
      </c>
      <c r="W71" s="228">
        <v>1.8867024826966989</v>
      </c>
      <c r="DA71" s="69" t="s">
        <v>1052</v>
      </c>
    </row>
    <row r="72" spans="1:105" ht="12" customHeight="1" x14ac:dyDescent="0.3">
      <c r="A72" s="57" t="s">
        <v>1053</v>
      </c>
      <c r="B72" s="263">
        <f t="shared" ref="B72:W72" si="2">B73+B84</f>
        <v>84.899346384441969</v>
      </c>
      <c r="C72" s="263">
        <f t="shared" si="2"/>
        <v>90.526365812992367</v>
      </c>
      <c r="D72" s="263">
        <f t="shared" si="2"/>
        <v>87.414477025159698</v>
      </c>
      <c r="E72" s="263">
        <f t="shared" si="2"/>
        <v>82.387771692592253</v>
      </c>
      <c r="F72" s="263">
        <f t="shared" si="2"/>
        <v>74.570603427457087</v>
      </c>
      <c r="G72" s="263">
        <f t="shared" si="2"/>
        <v>72.21395538634286</v>
      </c>
      <c r="H72" s="263">
        <f t="shared" si="2"/>
        <v>66.819911025299874</v>
      </c>
      <c r="I72" s="263">
        <f t="shared" si="2"/>
        <v>58.762663391656993</v>
      </c>
      <c r="J72" s="263">
        <f t="shared" si="2"/>
        <v>68.741821337319593</v>
      </c>
      <c r="K72" s="263">
        <f t="shared" si="2"/>
        <v>68.101461471783097</v>
      </c>
      <c r="L72" s="263">
        <f t="shared" si="2"/>
        <v>66.280720112886812</v>
      </c>
      <c r="M72" s="263">
        <f t="shared" si="2"/>
        <v>71.575812423347472</v>
      </c>
      <c r="N72" s="263">
        <f t="shared" si="2"/>
        <v>79.009691938826251</v>
      </c>
      <c r="O72" s="263">
        <f t="shared" si="2"/>
        <v>75.302184965403498</v>
      </c>
      <c r="P72" s="263">
        <f t="shared" si="2"/>
        <v>73.973882872024689</v>
      </c>
      <c r="Q72" s="263">
        <f t="shared" si="2"/>
        <v>71.216434593622424</v>
      </c>
      <c r="R72" s="263">
        <f t="shared" si="2"/>
        <v>71.40245217816026</v>
      </c>
      <c r="S72" s="263">
        <f t="shared" si="2"/>
        <v>75.801703151113259</v>
      </c>
      <c r="T72" s="263">
        <f t="shared" si="2"/>
        <v>64.997556148068767</v>
      </c>
      <c r="U72" s="263">
        <f t="shared" si="2"/>
        <v>63.961716684735315</v>
      </c>
      <c r="V72" s="263">
        <f t="shared" si="2"/>
        <v>66.713389093288299</v>
      </c>
      <c r="W72" s="263">
        <f t="shared" si="2"/>
        <v>82.497088753832045</v>
      </c>
      <c r="DA72" s="70"/>
    </row>
    <row r="73" spans="1:105" ht="12" customHeight="1" x14ac:dyDescent="0.3">
      <c r="A73" s="60" t="s">
        <v>1054</v>
      </c>
      <c r="B73" s="264">
        <v>84.810192449319118</v>
      </c>
      <c r="C73" s="264">
        <v>90.435397398686973</v>
      </c>
      <c r="D73" s="264">
        <v>87.319479947228785</v>
      </c>
      <c r="E73" s="264">
        <v>82.305788534458884</v>
      </c>
      <c r="F73" s="264">
        <v>74.4909628964853</v>
      </c>
      <c r="G73" s="264">
        <v>72.127733098268436</v>
      </c>
      <c r="H73" s="264">
        <v>66.737638460459323</v>
      </c>
      <c r="I73" s="264">
        <v>58.686687670993997</v>
      </c>
      <c r="J73" s="264">
        <v>68.659400464740045</v>
      </c>
      <c r="K73" s="264">
        <v>68.027086832894923</v>
      </c>
      <c r="L73" s="264">
        <v>66.206898443370221</v>
      </c>
      <c r="M73" s="264">
        <v>71.494756573451582</v>
      </c>
      <c r="N73" s="264">
        <v>78.917077401522036</v>
      </c>
      <c r="O73" s="264">
        <v>75.217138022583001</v>
      </c>
      <c r="P73" s="264">
        <v>73.891729538102041</v>
      </c>
      <c r="Q73" s="264">
        <v>71.134350400705841</v>
      </c>
      <c r="R73" s="264">
        <v>71.307958801965711</v>
      </c>
      <c r="S73" s="264">
        <v>75.704664375284608</v>
      </c>
      <c r="T73" s="264">
        <v>64.912140262474082</v>
      </c>
      <c r="U73" s="264">
        <v>63.878299121267283</v>
      </c>
      <c r="V73" s="264">
        <v>66.628457276317349</v>
      </c>
      <c r="W73" s="264">
        <v>82.40412666316908</v>
      </c>
      <c r="DA73" s="72" t="s">
        <v>1055</v>
      </c>
    </row>
    <row r="74" spans="1:105" ht="12" customHeight="1" x14ac:dyDescent="0.3">
      <c r="A74" s="64" t="s">
        <v>30</v>
      </c>
      <c r="B74" s="231">
        <v>6.3004621256795863</v>
      </c>
      <c r="C74" s="231">
        <v>5.5775638233508262</v>
      </c>
      <c r="D74" s="231">
        <v>4.6703999452580467</v>
      </c>
      <c r="E74" s="231">
        <v>7.0422941791753457</v>
      </c>
      <c r="F74" s="231">
        <v>7.6529511124440912</v>
      </c>
      <c r="G74" s="231">
        <v>6.4199277388390454</v>
      </c>
      <c r="H74" s="231">
        <v>2.5704193788364571</v>
      </c>
      <c r="I74" s="231">
        <v>0</v>
      </c>
      <c r="J74" s="231">
        <v>0</v>
      </c>
      <c r="K74" s="231">
        <v>0</v>
      </c>
      <c r="L74" s="231">
        <v>0</v>
      </c>
      <c r="M74" s="231">
        <v>5.1263390137322533</v>
      </c>
      <c r="N74" s="231">
        <v>7.5752342329036582</v>
      </c>
      <c r="O74" s="231">
        <v>6.9399149117120551</v>
      </c>
      <c r="P74" s="231">
        <v>6.1165498921086812</v>
      </c>
      <c r="Q74" s="231">
        <v>6.1986800267396598</v>
      </c>
      <c r="R74" s="231">
        <v>2.658080148062397</v>
      </c>
      <c r="S74" s="231">
        <v>2.994149316424989</v>
      </c>
      <c r="T74" s="231">
        <v>0</v>
      </c>
      <c r="U74" s="231">
        <v>0</v>
      </c>
      <c r="V74" s="231">
        <v>0</v>
      </c>
      <c r="W74" s="231">
        <v>0</v>
      </c>
      <c r="DA74" s="73" t="s">
        <v>1056</v>
      </c>
    </row>
    <row r="75" spans="1:105" ht="12" customHeight="1" x14ac:dyDescent="0.3">
      <c r="A75" s="64" t="s">
        <v>32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1057</v>
      </c>
    </row>
    <row r="76" spans="1:105" ht="12" customHeight="1" x14ac:dyDescent="0.3">
      <c r="A76" s="64" t="s">
        <v>33</v>
      </c>
      <c r="B76" s="231">
        <v>0.5756236909641268</v>
      </c>
      <c r="C76" s="231">
        <v>0.56952756962079598</v>
      </c>
      <c r="D76" s="231">
        <v>0.57908681202945311</v>
      </c>
      <c r="E76" s="231">
        <v>0.55566390246938813</v>
      </c>
      <c r="F76" s="231">
        <v>0.55352391400097645</v>
      </c>
      <c r="G76" s="231">
        <v>0.5572118069777976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3.5827121128942117E-2</v>
      </c>
      <c r="R76" s="231">
        <v>3.6182166394584228E-2</v>
      </c>
      <c r="S76" s="231">
        <v>3.8068798374206271E-2</v>
      </c>
      <c r="T76" s="231">
        <v>7.0992199038183365E-2</v>
      </c>
      <c r="U76" s="231">
        <v>0.11662278321977711</v>
      </c>
      <c r="V76" s="231">
        <v>0.1562964399757657</v>
      </c>
      <c r="W76" s="231">
        <v>0.1837239635490549</v>
      </c>
      <c r="DA76" s="73" t="s">
        <v>1058</v>
      </c>
    </row>
    <row r="77" spans="1:105" ht="12" customHeight="1" x14ac:dyDescent="0.3">
      <c r="A77" s="64" t="s">
        <v>160</v>
      </c>
      <c r="B77" s="231">
        <v>4.609973042036895</v>
      </c>
      <c r="C77" s="231">
        <v>6.0747493034188436</v>
      </c>
      <c r="D77" s="231">
        <v>5.6818012839054486</v>
      </c>
      <c r="E77" s="231">
        <v>4.4431252219663104</v>
      </c>
      <c r="F77" s="231">
        <v>4.9274289612572666</v>
      </c>
      <c r="G77" s="231">
        <v>4.9911268572888812</v>
      </c>
      <c r="H77" s="231">
        <v>4.5062226362164379</v>
      </c>
      <c r="I77" s="231">
        <v>3.532757109847382</v>
      </c>
      <c r="J77" s="231">
        <v>4.5795112468939454</v>
      </c>
      <c r="K77" s="231">
        <v>3.4342479692219898</v>
      </c>
      <c r="L77" s="231">
        <v>3.5126180979282271</v>
      </c>
      <c r="M77" s="231">
        <v>2.2772579111372711</v>
      </c>
      <c r="N77" s="231">
        <v>0.95600166284779808</v>
      </c>
      <c r="O77" s="231">
        <v>0.97619194275769317</v>
      </c>
      <c r="P77" s="231">
        <v>1.538412295007795</v>
      </c>
      <c r="Q77" s="231">
        <v>1.4041789728070679</v>
      </c>
      <c r="R77" s="231">
        <v>1.525526026981598</v>
      </c>
      <c r="S77" s="231">
        <v>1.337833760409066</v>
      </c>
      <c r="T77" s="231">
        <v>2.0126889165719479</v>
      </c>
      <c r="U77" s="231">
        <v>1.9492374561593859</v>
      </c>
      <c r="V77" s="231">
        <v>1.9102862424997309</v>
      </c>
      <c r="W77" s="231">
        <v>3.8755762164040242</v>
      </c>
      <c r="DA77" s="73" t="s">
        <v>1059</v>
      </c>
    </row>
    <row r="78" spans="1:105" ht="12" customHeight="1" x14ac:dyDescent="0.3">
      <c r="A78" s="64" t="s">
        <v>70</v>
      </c>
      <c r="B78" s="231">
        <v>10.68201343871252</v>
      </c>
      <c r="C78" s="231">
        <v>10.568885971695989</v>
      </c>
      <c r="D78" s="231">
        <v>11.25802227139777</v>
      </c>
      <c r="E78" s="231">
        <v>7.8564822560210468</v>
      </c>
      <c r="F78" s="231">
        <v>7.8262251503219957</v>
      </c>
      <c r="G78" s="231">
        <v>5.9087650528636404</v>
      </c>
      <c r="H78" s="231">
        <v>7.8858523309318578</v>
      </c>
      <c r="I78" s="231">
        <v>4.9507635458760042</v>
      </c>
      <c r="J78" s="231">
        <v>4.9694412664198593</v>
      </c>
      <c r="K78" s="231">
        <v>3.359241471067163</v>
      </c>
      <c r="L78" s="231">
        <v>4.3109915751435537</v>
      </c>
      <c r="M78" s="231">
        <v>3.1296994494742498</v>
      </c>
      <c r="N78" s="231">
        <v>2.806786334318899</v>
      </c>
      <c r="O78" s="231">
        <v>1.908075976601779</v>
      </c>
      <c r="P78" s="231">
        <v>2.0008876718519382</v>
      </c>
      <c r="Q78" s="231">
        <v>1.5539109064397609</v>
      </c>
      <c r="R78" s="231">
        <v>2.495024335330458</v>
      </c>
      <c r="S78" s="231">
        <v>2.6686057330124542</v>
      </c>
      <c r="T78" s="231">
        <v>1.125632735333812</v>
      </c>
      <c r="U78" s="231">
        <v>1.4405246183306859</v>
      </c>
      <c r="V78" s="231">
        <v>1.52281271803469</v>
      </c>
      <c r="W78" s="231">
        <v>1.094540068310464</v>
      </c>
      <c r="DA78" s="73" t="s">
        <v>1060</v>
      </c>
    </row>
    <row r="79" spans="1:105" ht="12" customHeight="1" x14ac:dyDescent="0.3">
      <c r="A79" s="64" t="s">
        <v>34</v>
      </c>
      <c r="B79" s="231">
        <v>0.84097675401774952</v>
      </c>
      <c r="C79" s="231">
        <v>0.83208807465824863</v>
      </c>
      <c r="D79" s="231">
        <v>0</v>
      </c>
      <c r="E79" s="231">
        <v>0</v>
      </c>
      <c r="F79" s="231">
        <v>0</v>
      </c>
      <c r="G79" s="231">
        <v>0</v>
      </c>
      <c r="H79" s="231">
        <v>0</v>
      </c>
      <c r="I79" s="231">
        <v>0</v>
      </c>
      <c r="J79" s="231">
        <v>0</v>
      </c>
      <c r="K79" s="231">
        <v>0</v>
      </c>
      <c r="L79" s="231">
        <v>0</v>
      </c>
      <c r="M79" s="231">
        <v>0</v>
      </c>
      <c r="N79" s="231">
        <v>0</v>
      </c>
      <c r="O79" s="231">
        <v>0</v>
      </c>
      <c r="P79" s="231">
        <v>0</v>
      </c>
      <c r="Q79" s="231">
        <v>0</v>
      </c>
      <c r="R79" s="231">
        <v>0</v>
      </c>
      <c r="S79" s="231">
        <v>0</v>
      </c>
      <c r="T79" s="231">
        <v>0</v>
      </c>
      <c r="U79" s="231">
        <v>0</v>
      </c>
      <c r="V79" s="231">
        <v>0</v>
      </c>
      <c r="W79" s="231">
        <v>0</v>
      </c>
      <c r="DA79" s="73" t="s">
        <v>1061</v>
      </c>
    </row>
    <row r="80" spans="1:105" ht="12" customHeight="1" x14ac:dyDescent="0.3">
      <c r="A80" s="64" t="s">
        <v>162</v>
      </c>
      <c r="B80" s="231">
        <v>43.516564528184389</v>
      </c>
      <c r="C80" s="231">
        <v>47.748193051604169</v>
      </c>
      <c r="D80" s="231">
        <v>44.621286021748297</v>
      </c>
      <c r="E80" s="231">
        <v>43.059468416765888</v>
      </c>
      <c r="F80" s="231">
        <v>35.777831645566813</v>
      </c>
      <c r="G80" s="231">
        <v>36.898956183939973</v>
      </c>
      <c r="H80" s="231">
        <v>35.597077710458016</v>
      </c>
      <c r="I80" s="231">
        <v>36.665960693738072</v>
      </c>
      <c r="J80" s="231">
        <v>45.126765434394812</v>
      </c>
      <c r="K80" s="231">
        <v>47.59613595493704</v>
      </c>
      <c r="L80" s="231">
        <v>46.241711181351157</v>
      </c>
      <c r="M80" s="231">
        <v>48.416099117545777</v>
      </c>
      <c r="N80" s="231">
        <v>50.390491917409619</v>
      </c>
      <c r="O80" s="231">
        <v>51.453099237040391</v>
      </c>
      <c r="P80" s="231">
        <v>55.399423393593239</v>
      </c>
      <c r="Q80" s="231">
        <v>54.507077608952308</v>
      </c>
      <c r="R80" s="231">
        <v>51.02422367162805</v>
      </c>
      <c r="S80" s="231">
        <v>49.954608643440068</v>
      </c>
      <c r="T80" s="231">
        <v>45.906463967408158</v>
      </c>
      <c r="U80" s="231">
        <v>44.22355378097074</v>
      </c>
      <c r="V80" s="231">
        <v>42.142814481271152</v>
      </c>
      <c r="W80" s="231">
        <v>56.034397871888167</v>
      </c>
      <c r="DA80" s="73" t="s">
        <v>1062</v>
      </c>
    </row>
    <row r="81" spans="1:105" ht="12" customHeight="1" x14ac:dyDescent="0.3">
      <c r="A81" s="64" t="s">
        <v>36</v>
      </c>
      <c r="B81" s="231">
        <v>0</v>
      </c>
      <c r="C81" s="231">
        <v>0</v>
      </c>
      <c r="D81" s="231">
        <v>0</v>
      </c>
      <c r="E81" s="231">
        <v>0</v>
      </c>
      <c r="F81" s="231">
        <v>0</v>
      </c>
      <c r="G81" s="231">
        <v>0</v>
      </c>
      <c r="H81" s="231">
        <v>0</v>
      </c>
      <c r="I81" s="231">
        <v>0</v>
      </c>
      <c r="J81" s="231">
        <v>0</v>
      </c>
      <c r="K81" s="231">
        <v>0</v>
      </c>
      <c r="L81" s="231">
        <v>0</v>
      </c>
      <c r="M81" s="231">
        <v>0</v>
      </c>
      <c r="N81" s="231">
        <v>0</v>
      </c>
      <c r="O81" s="231">
        <v>0</v>
      </c>
      <c r="P81" s="231">
        <v>0</v>
      </c>
      <c r="Q81" s="231">
        <v>0</v>
      </c>
      <c r="R81" s="231">
        <v>0</v>
      </c>
      <c r="S81" s="231">
        <v>0</v>
      </c>
      <c r="T81" s="231">
        <v>0</v>
      </c>
      <c r="U81" s="231">
        <v>0</v>
      </c>
      <c r="V81" s="231">
        <v>0</v>
      </c>
      <c r="W81" s="231">
        <v>0</v>
      </c>
      <c r="DA81" s="73" t="s">
        <v>1063</v>
      </c>
    </row>
    <row r="82" spans="1:105" ht="12" customHeight="1" x14ac:dyDescent="0.3">
      <c r="A82" s="64" t="s">
        <v>73</v>
      </c>
      <c r="B82" s="231">
        <v>8.0347637294246751E-2</v>
      </c>
      <c r="C82" s="231">
        <v>5.9623803957812513E-2</v>
      </c>
      <c r="D82" s="231">
        <v>4.0483760216023588E-2</v>
      </c>
      <c r="E82" s="231">
        <v>0.35073313486894048</v>
      </c>
      <c r="F82" s="231">
        <v>0.445285175600383</v>
      </c>
      <c r="G82" s="231">
        <v>5.8143580345821358E-2</v>
      </c>
      <c r="H82" s="231">
        <v>5.8101511826777648E-2</v>
      </c>
      <c r="I82" s="231">
        <v>0.17355392719913509</v>
      </c>
      <c r="J82" s="231">
        <v>0</v>
      </c>
      <c r="K82" s="231">
        <v>0</v>
      </c>
      <c r="L82" s="231">
        <v>0</v>
      </c>
      <c r="M82" s="231">
        <v>0.27225317604238292</v>
      </c>
      <c r="N82" s="231">
        <v>1.099496812072875</v>
      </c>
      <c r="O82" s="231">
        <v>0.77346805183927414</v>
      </c>
      <c r="P82" s="231">
        <v>0</v>
      </c>
      <c r="Q82" s="231">
        <v>0</v>
      </c>
      <c r="R82" s="231">
        <v>1.958585090839984</v>
      </c>
      <c r="S82" s="231">
        <v>7.5338541501995193</v>
      </c>
      <c r="T82" s="231">
        <v>5.5198870964614892</v>
      </c>
      <c r="U82" s="231">
        <v>6.026969040109881</v>
      </c>
      <c r="V82" s="231">
        <v>9.824422068906248</v>
      </c>
      <c r="W82" s="231">
        <v>9.4386052426830727</v>
      </c>
      <c r="DA82" s="73" t="s">
        <v>1064</v>
      </c>
    </row>
    <row r="83" spans="1:105" ht="12" customHeight="1" x14ac:dyDescent="0.3">
      <c r="A83" s="64" t="s">
        <v>79</v>
      </c>
      <c r="B83" s="231">
        <v>18.204231232429589</v>
      </c>
      <c r="C83" s="231">
        <v>19.004765800380301</v>
      </c>
      <c r="D83" s="231">
        <v>20.468399852673748</v>
      </c>
      <c r="E83" s="231">
        <v>18.998021423191961</v>
      </c>
      <c r="F83" s="231">
        <v>17.307716937293769</v>
      </c>
      <c r="G83" s="231">
        <v>17.29360187801327</v>
      </c>
      <c r="H83" s="231">
        <v>16.11996489218976</v>
      </c>
      <c r="I83" s="231">
        <v>13.36365239433341</v>
      </c>
      <c r="J83" s="231">
        <v>13.983682517031429</v>
      </c>
      <c r="K83" s="231">
        <v>13.637461437668721</v>
      </c>
      <c r="L83" s="231">
        <v>12.14157758894728</v>
      </c>
      <c r="M83" s="231">
        <v>12.273107905519639</v>
      </c>
      <c r="N83" s="231">
        <v>16.08906644196918</v>
      </c>
      <c r="O83" s="231">
        <v>13.16638790263181</v>
      </c>
      <c r="P83" s="231">
        <v>8.8364562855403754</v>
      </c>
      <c r="Q83" s="231">
        <v>7.4346757646380954</v>
      </c>
      <c r="R83" s="231">
        <v>11.610337362728639</v>
      </c>
      <c r="S83" s="231">
        <v>11.177543973424291</v>
      </c>
      <c r="T83" s="231">
        <v>10.27647534766049</v>
      </c>
      <c r="U83" s="231">
        <v>10.12139144247681</v>
      </c>
      <c r="V83" s="231">
        <v>11.07182532562976</v>
      </c>
      <c r="W83" s="231">
        <v>11.777283300334281</v>
      </c>
      <c r="DA83" s="73" t="s">
        <v>1065</v>
      </c>
    </row>
    <row r="84" spans="1:105" ht="12" customHeight="1" x14ac:dyDescent="0.3">
      <c r="A84" s="60" t="s">
        <v>1066</v>
      </c>
      <c r="B84" s="264">
        <v>8.9153935122849401E-2</v>
      </c>
      <c r="C84" s="264">
        <v>9.0968414305392278E-2</v>
      </c>
      <c r="D84" s="264">
        <v>9.4997077930912305E-2</v>
      </c>
      <c r="E84" s="264">
        <v>8.1983158133374687E-2</v>
      </c>
      <c r="F84" s="264">
        <v>7.9640530971780935E-2</v>
      </c>
      <c r="G84" s="264">
        <v>8.6222288074419326E-2</v>
      </c>
      <c r="H84" s="264">
        <v>8.2272564840555285E-2</v>
      </c>
      <c r="I84" s="264">
        <v>7.5975720662998167E-2</v>
      </c>
      <c r="J84" s="264">
        <v>8.2420872579546889E-2</v>
      </c>
      <c r="K84" s="264">
        <v>7.4374638888170808E-2</v>
      </c>
      <c r="L84" s="264">
        <v>7.382166951658449E-2</v>
      </c>
      <c r="M84" s="264">
        <v>8.1055849895888682E-2</v>
      </c>
      <c r="N84" s="264">
        <v>9.2614537304208697E-2</v>
      </c>
      <c r="O84" s="264">
        <v>8.5046942820501389E-2</v>
      </c>
      <c r="P84" s="264">
        <v>8.2153333922647814E-2</v>
      </c>
      <c r="Q84" s="264">
        <v>8.2084192916585211E-2</v>
      </c>
      <c r="R84" s="264">
        <v>9.4493376194545758E-2</v>
      </c>
      <c r="S84" s="264">
        <v>9.7038775828649074E-2</v>
      </c>
      <c r="T84" s="264">
        <v>8.5415885594684438E-2</v>
      </c>
      <c r="U84" s="264">
        <v>8.3417563468035402E-2</v>
      </c>
      <c r="V84" s="264">
        <v>8.4931816970954047E-2</v>
      </c>
      <c r="W84" s="264">
        <v>9.2962090662966262E-2</v>
      </c>
      <c r="DA84" s="72" t="s">
        <v>1067</v>
      </c>
    </row>
    <row r="85" spans="1:105" ht="12" customHeight="1" x14ac:dyDescent="0.3">
      <c r="A85" s="57" t="s">
        <v>1012</v>
      </c>
      <c r="B85" s="263">
        <v>42.871284002741582</v>
      </c>
      <c r="C85" s="263">
        <v>45.669463056752583</v>
      </c>
      <c r="D85" s="263">
        <v>44.129514354719717</v>
      </c>
      <c r="E85" s="263">
        <v>41.372837433454933</v>
      </c>
      <c r="F85" s="263">
        <v>37.559127830386323</v>
      </c>
      <c r="G85" s="263">
        <v>36.670912169202417</v>
      </c>
      <c r="H85" s="263">
        <v>34.023628746254779</v>
      </c>
      <c r="I85" s="263">
        <v>30.164918298001279</v>
      </c>
      <c r="J85" s="263">
        <v>35.205561981317999</v>
      </c>
      <c r="K85" s="263">
        <v>34.64709102984088</v>
      </c>
      <c r="L85" s="263">
        <v>33.895163470129788</v>
      </c>
      <c r="M85" s="263">
        <v>36.721054675858447</v>
      </c>
      <c r="N85" s="263">
        <v>40.245247621690197</v>
      </c>
      <c r="O85" s="263">
        <v>38.545754548318968</v>
      </c>
      <c r="P85" s="263">
        <v>38.383654112498228</v>
      </c>
      <c r="Q85" s="263">
        <v>37.148866651287641</v>
      </c>
      <c r="R85" s="263">
        <v>37.057060778505907</v>
      </c>
      <c r="S85" s="263">
        <v>38.705942684841489</v>
      </c>
      <c r="T85" s="263">
        <v>33.323799588445141</v>
      </c>
      <c r="U85" s="263">
        <v>32.684519578724782</v>
      </c>
      <c r="V85" s="263">
        <v>33.484435429080932</v>
      </c>
      <c r="W85" s="263">
        <v>41.468818754662948</v>
      </c>
      <c r="DA85" s="70" t="s">
        <v>1068</v>
      </c>
    </row>
    <row r="86" spans="1:105" ht="12" customHeight="1" x14ac:dyDescent="0.3">
      <c r="A86" s="60" t="s">
        <v>1014</v>
      </c>
      <c r="B86" s="264">
        <v>40.361750059075689</v>
      </c>
      <c r="C86" s="264">
        <v>43.334742831922583</v>
      </c>
      <c r="D86" s="264">
        <v>41.246272314814412</v>
      </c>
      <c r="E86" s="264">
        <v>39.239734258172042</v>
      </c>
      <c r="F86" s="264">
        <v>35.116791140394483</v>
      </c>
      <c r="G86" s="264">
        <v>33.336563067959517</v>
      </c>
      <c r="H86" s="264">
        <v>30.632516919428092</v>
      </c>
      <c r="I86" s="264">
        <v>26.769371616932631</v>
      </c>
      <c r="J86" s="264">
        <v>32.176725200634792</v>
      </c>
      <c r="K86" s="264">
        <v>32.360509125814858</v>
      </c>
      <c r="L86" s="264">
        <v>31.785557009289619</v>
      </c>
      <c r="M86" s="264">
        <v>34.382389497032783</v>
      </c>
      <c r="N86" s="264">
        <v>37.189764752546971</v>
      </c>
      <c r="O86" s="264">
        <v>35.917414621984321</v>
      </c>
      <c r="P86" s="264">
        <v>36.010462574723327</v>
      </c>
      <c r="Q86" s="264">
        <v>34.558881132682927</v>
      </c>
      <c r="R86" s="264">
        <v>32.983164262552272</v>
      </c>
      <c r="S86" s="264">
        <v>34.521796587479827</v>
      </c>
      <c r="T86" s="264">
        <v>29.426854580961329</v>
      </c>
      <c r="U86" s="264">
        <v>28.933916551318092</v>
      </c>
      <c r="V86" s="264">
        <v>29.615567274364501</v>
      </c>
      <c r="W86" s="264">
        <v>38.427819150928833</v>
      </c>
      <c r="DA86" s="72" t="s">
        <v>1069</v>
      </c>
    </row>
    <row r="87" spans="1:105" ht="12" customHeight="1" x14ac:dyDescent="0.3">
      <c r="A87" s="59" t="s">
        <v>30</v>
      </c>
      <c r="B87" s="232">
        <v>3.8714940032115539</v>
      </c>
      <c r="C87" s="232">
        <v>3.426509717954652</v>
      </c>
      <c r="D87" s="232">
        <v>2.8833238816968509</v>
      </c>
      <c r="E87" s="232">
        <v>4.3893070353712798</v>
      </c>
      <c r="F87" s="232">
        <v>4.7366363209350908</v>
      </c>
      <c r="G87" s="232">
        <v>3.9071559487796188</v>
      </c>
      <c r="H87" s="232">
        <v>1.557339429699544</v>
      </c>
      <c r="I87" s="232">
        <v>0</v>
      </c>
      <c r="J87" s="232">
        <v>0</v>
      </c>
      <c r="K87" s="232">
        <v>0</v>
      </c>
      <c r="L87" s="232">
        <v>0</v>
      </c>
      <c r="M87" s="232">
        <v>2.9899506719831752</v>
      </c>
      <c r="N87" s="232">
        <v>4.5638742963105772</v>
      </c>
      <c r="O87" s="232">
        <v>4.0678011966684142</v>
      </c>
      <c r="P87" s="232">
        <v>3.3857330845587472</v>
      </c>
      <c r="Q87" s="232">
        <v>3.3629598180449309</v>
      </c>
      <c r="R87" s="232">
        <v>1.51841630361753</v>
      </c>
      <c r="S87" s="232">
        <v>1.813607474218996</v>
      </c>
      <c r="T87" s="232">
        <v>0</v>
      </c>
      <c r="U87" s="232">
        <v>0</v>
      </c>
      <c r="V87" s="232">
        <v>0</v>
      </c>
      <c r="W87" s="232">
        <v>0</v>
      </c>
      <c r="DA87" s="71" t="s">
        <v>1070</v>
      </c>
    </row>
    <row r="88" spans="1:105" ht="12" customHeight="1" x14ac:dyDescent="0.3">
      <c r="A88" s="59" t="s">
        <v>33</v>
      </c>
      <c r="B88" s="297">
        <v>0.35370796986320158</v>
      </c>
      <c r="C88" s="297">
        <v>0.34988246011255081</v>
      </c>
      <c r="D88" s="297">
        <v>0.35750574988668632</v>
      </c>
      <c r="E88" s="297">
        <v>0.34633308611602898</v>
      </c>
      <c r="F88" s="297">
        <v>0.34259221534813278</v>
      </c>
      <c r="G88" s="297">
        <v>0.33911805785484489</v>
      </c>
      <c r="H88" s="297">
        <v>0</v>
      </c>
      <c r="I88" s="297">
        <v>0</v>
      </c>
      <c r="J88" s="297">
        <v>0</v>
      </c>
      <c r="K88" s="297">
        <v>0</v>
      </c>
      <c r="L88" s="297">
        <v>0</v>
      </c>
      <c r="M88" s="297">
        <v>0</v>
      </c>
      <c r="N88" s="297">
        <v>0</v>
      </c>
      <c r="O88" s="297">
        <v>0</v>
      </c>
      <c r="P88" s="297">
        <v>0</v>
      </c>
      <c r="Q88" s="297">
        <v>1.9437229899448911E-2</v>
      </c>
      <c r="R88" s="297">
        <v>2.0668899466326149E-2</v>
      </c>
      <c r="S88" s="297">
        <v>2.3058922575188191E-2</v>
      </c>
      <c r="T88" s="297">
        <v>4.2533727658868543E-2</v>
      </c>
      <c r="U88" s="297">
        <v>7.0696798988316628E-2</v>
      </c>
      <c r="V88" s="297">
        <v>0.1012154834592844</v>
      </c>
      <c r="W88" s="297">
        <v>0.11538347012200929</v>
      </c>
      <c r="DA88" s="122" t="s">
        <v>1071</v>
      </c>
    </row>
    <row r="89" spans="1:105" ht="12" customHeight="1" x14ac:dyDescent="0.3">
      <c r="A89" s="59" t="s">
        <v>160</v>
      </c>
      <c r="B89" s="297">
        <v>2.8327260177423388</v>
      </c>
      <c r="C89" s="297">
        <v>3.731949679384897</v>
      </c>
      <c r="D89" s="297">
        <v>3.5077238619732918</v>
      </c>
      <c r="E89" s="297">
        <v>2.769302204597198</v>
      </c>
      <c r="F89" s="297">
        <v>3.0497305737086871</v>
      </c>
      <c r="G89" s="297">
        <v>3.0375904192180951</v>
      </c>
      <c r="H89" s="297">
        <v>2.7301841279928309</v>
      </c>
      <c r="I89" s="297">
        <v>2.094590792170715</v>
      </c>
      <c r="J89" s="297">
        <v>2.6950478288268771</v>
      </c>
      <c r="K89" s="297">
        <v>2.043294322046822</v>
      </c>
      <c r="L89" s="297">
        <v>2.0651042301994629</v>
      </c>
      <c r="M89" s="297">
        <v>1.328216648068822</v>
      </c>
      <c r="N89" s="297">
        <v>0.57596521535266487</v>
      </c>
      <c r="O89" s="297">
        <v>0.57219069735657424</v>
      </c>
      <c r="P89" s="297">
        <v>0.85156722282602937</v>
      </c>
      <c r="Q89" s="297">
        <v>0.76180693994904036</v>
      </c>
      <c r="R89" s="297">
        <v>0.87144986679587477</v>
      </c>
      <c r="S89" s="297">
        <v>0.81034880051920521</v>
      </c>
      <c r="T89" s="297">
        <v>1.2058671713134339</v>
      </c>
      <c r="U89" s="297">
        <v>1.1816288791436469</v>
      </c>
      <c r="V89" s="297">
        <v>1.2370758131804529</v>
      </c>
      <c r="W89" s="297">
        <v>2.433963561055148</v>
      </c>
      <c r="DA89" s="122" t="s">
        <v>1072</v>
      </c>
    </row>
    <row r="90" spans="1:105" ht="12" customHeight="1" x14ac:dyDescent="0.3">
      <c r="A90" s="59" t="s">
        <v>70</v>
      </c>
      <c r="B90" s="297">
        <v>6.563859943168862</v>
      </c>
      <c r="C90" s="297">
        <v>6.4928688647823334</v>
      </c>
      <c r="D90" s="297">
        <v>6.9502665416810938</v>
      </c>
      <c r="E90" s="297">
        <v>4.8967725519897201</v>
      </c>
      <c r="F90" s="297">
        <v>4.8438807145328813</v>
      </c>
      <c r="G90" s="297">
        <v>3.5960632993685619</v>
      </c>
      <c r="H90" s="297">
        <v>4.7777996356794574</v>
      </c>
      <c r="I90" s="297">
        <v>2.935334475302863</v>
      </c>
      <c r="J90" s="297">
        <v>2.9245221102210972</v>
      </c>
      <c r="K90" s="297">
        <v>1.9986672732227699</v>
      </c>
      <c r="L90" s="297">
        <v>2.5344761912586109</v>
      </c>
      <c r="M90" s="297">
        <v>1.825405410565704</v>
      </c>
      <c r="N90" s="297">
        <v>1.691013058156446</v>
      </c>
      <c r="O90" s="297">
        <v>1.1184105049841579</v>
      </c>
      <c r="P90" s="297">
        <v>1.1075641838244421</v>
      </c>
      <c r="Q90" s="297">
        <v>0.8430407629747092</v>
      </c>
      <c r="R90" s="297">
        <v>1.425271405548048</v>
      </c>
      <c r="S90" s="297">
        <v>1.616420155329384</v>
      </c>
      <c r="T90" s="297">
        <v>0.67440305917055265</v>
      </c>
      <c r="U90" s="297">
        <v>0.87324686110368743</v>
      </c>
      <c r="V90" s="297">
        <v>0.98615314269299315</v>
      </c>
      <c r="W90" s="297">
        <v>0.68739988420466569</v>
      </c>
      <c r="DA90" s="122" t="s">
        <v>1073</v>
      </c>
    </row>
    <row r="91" spans="1:105" ht="12" customHeight="1" x14ac:dyDescent="0.3">
      <c r="A91" s="59" t="s">
        <v>162</v>
      </c>
      <c r="B91" s="297">
        <v>26.73996212508974</v>
      </c>
      <c r="C91" s="297">
        <v>29.333532109688139</v>
      </c>
      <c r="D91" s="297">
        <v>27.54745227957649</v>
      </c>
      <c r="E91" s="297">
        <v>26.838019380097808</v>
      </c>
      <c r="F91" s="297">
        <v>22.143951315869689</v>
      </c>
      <c r="G91" s="297">
        <v>22.456635342738409</v>
      </c>
      <c r="H91" s="297">
        <v>21.56719372605626</v>
      </c>
      <c r="I91" s="297">
        <v>21.739446349459051</v>
      </c>
      <c r="J91" s="297">
        <v>26.557155261586811</v>
      </c>
      <c r="K91" s="297">
        <v>28.31854753054526</v>
      </c>
      <c r="L91" s="297">
        <v>27.18597658783154</v>
      </c>
      <c r="M91" s="297">
        <v>28.23881676641507</v>
      </c>
      <c r="N91" s="297">
        <v>30.358912182727281</v>
      </c>
      <c r="O91" s="297">
        <v>30.159012222975178</v>
      </c>
      <c r="P91" s="297">
        <v>30.665598083514109</v>
      </c>
      <c r="Q91" s="297">
        <v>29.571636381814791</v>
      </c>
      <c r="R91" s="297">
        <v>29.147357787124491</v>
      </c>
      <c r="S91" s="297">
        <v>30.25836123483705</v>
      </c>
      <c r="T91" s="297">
        <v>27.504050622818468</v>
      </c>
      <c r="U91" s="297">
        <v>26.80834401208244</v>
      </c>
      <c r="V91" s="297">
        <v>27.291122835031771</v>
      </c>
      <c r="W91" s="297">
        <v>35.191072235546997</v>
      </c>
      <c r="DA91" s="122" t="s">
        <v>1074</v>
      </c>
    </row>
    <row r="92" spans="1:105" ht="12" customHeight="1" x14ac:dyDescent="0.3">
      <c r="A92" s="60" t="s">
        <v>1021</v>
      </c>
      <c r="B92" s="264">
        <v>2.509533943665887</v>
      </c>
      <c r="C92" s="264">
        <v>2.334720224830003</v>
      </c>
      <c r="D92" s="264">
        <v>2.8832420399053009</v>
      </c>
      <c r="E92" s="264">
        <v>2.1331031752828959</v>
      </c>
      <c r="F92" s="264">
        <v>2.4423366899918322</v>
      </c>
      <c r="G92" s="264">
        <v>3.3343491012428981</v>
      </c>
      <c r="H92" s="264">
        <v>3.3911118268266911</v>
      </c>
      <c r="I92" s="264">
        <v>3.3955466810686499</v>
      </c>
      <c r="J92" s="264">
        <v>3.0288367806832062</v>
      </c>
      <c r="K92" s="264">
        <v>2.2865819040260198</v>
      </c>
      <c r="L92" s="264">
        <v>2.109606460840173</v>
      </c>
      <c r="M92" s="264">
        <v>2.338665178825674</v>
      </c>
      <c r="N92" s="264">
        <v>3.0554828691432339</v>
      </c>
      <c r="O92" s="264">
        <v>2.6283399263346552</v>
      </c>
      <c r="P92" s="264">
        <v>2.3731915377749022</v>
      </c>
      <c r="Q92" s="264">
        <v>2.5899855186047152</v>
      </c>
      <c r="R92" s="264">
        <v>4.0738965159536393</v>
      </c>
      <c r="S92" s="264">
        <v>4.1841460973616638</v>
      </c>
      <c r="T92" s="264">
        <v>3.896945007483815</v>
      </c>
      <c r="U92" s="264">
        <v>3.7506030274066919</v>
      </c>
      <c r="V92" s="264">
        <v>3.8688681547164312</v>
      </c>
      <c r="W92" s="264">
        <v>3.0409996037341251</v>
      </c>
      <c r="DA92" s="72" t="s">
        <v>1075</v>
      </c>
    </row>
    <row r="93" spans="1:105" ht="12" customHeight="1" x14ac:dyDescent="0.3">
      <c r="A93" s="57" t="s">
        <v>1023</v>
      </c>
      <c r="B93" s="263">
        <f t="shared" ref="B93:W93" si="3">B94+B95+B106</f>
        <v>8.5932142516232393</v>
      </c>
      <c r="C93" s="263">
        <f t="shared" si="3"/>
        <v>9.0434800611476778</v>
      </c>
      <c r="D93" s="263">
        <f t="shared" si="3"/>
        <v>8.956148510057016</v>
      </c>
      <c r="E93" s="263">
        <f t="shared" si="3"/>
        <v>8.1845080926040161</v>
      </c>
      <c r="F93" s="263">
        <f t="shared" si="3"/>
        <v>7.5627192392417468</v>
      </c>
      <c r="G93" s="263">
        <f t="shared" si="3"/>
        <v>7.6998667313766767</v>
      </c>
      <c r="H93" s="263">
        <f t="shared" si="3"/>
        <v>7.2346865183585773</v>
      </c>
      <c r="I93" s="263">
        <f t="shared" si="3"/>
        <v>6.5275541188107429</v>
      </c>
      <c r="J93" s="263">
        <f t="shared" si="3"/>
        <v>7.3876875252573342</v>
      </c>
      <c r="K93" s="263">
        <f t="shared" si="3"/>
        <v>7.0759658496807738</v>
      </c>
      <c r="L93" s="263">
        <f t="shared" si="3"/>
        <v>6.9500440185844745</v>
      </c>
      <c r="M93" s="263">
        <f t="shared" si="3"/>
        <v>7.5461730019053457</v>
      </c>
      <c r="N93" s="263">
        <f t="shared" si="3"/>
        <v>8.3958081624053875</v>
      </c>
      <c r="O93" s="263">
        <f t="shared" si="3"/>
        <v>7.9230971897429727</v>
      </c>
      <c r="P93" s="263">
        <f t="shared" si="3"/>
        <v>7.7996627101991365</v>
      </c>
      <c r="Q93" s="263">
        <f t="shared" si="3"/>
        <v>7.6144750577697735</v>
      </c>
      <c r="R93" s="263">
        <f t="shared" si="3"/>
        <v>8.0367220231221328</v>
      </c>
      <c r="S93" s="263">
        <f t="shared" si="3"/>
        <v>8.3620920840487756</v>
      </c>
      <c r="T93" s="263">
        <f t="shared" si="3"/>
        <v>7.2647694245463361</v>
      </c>
      <c r="U93" s="263">
        <f t="shared" si="3"/>
        <v>7.1159723814944371</v>
      </c>
      <c r="V93" s="263">
        <f t="shared" si="3"/>
        <v>7.2986033808074922</v>
      </c>
      <c r="W93" s="263">
        <f t="shared" si="3"/>
        <v>8.6218777037663052</v>
      </c>
      <c r="DA93" s="70"/>
    </row>
    <row r="94" spans="1:105" ht="12" customHeight="1" x14ac:dyDescent="0.3">
      <c r="A94" s="60" t="s">
        <v>1024</v>
      </c>
      <c r="B94" s="264">
        <v>3.4733062647146151</v>
      </c>
      <c r="C94" s="264">
        <v>3.9310572001666308</v>
      </c>
      <c r="D94" s="264">
        <v>3.4402071213803871</v>
      </c>
      <c r="E94" s="264">
        <v>3.5542632058287982</v>
      </c>
      <c r="F94" s="264">
        <v>2.819313221321877</v>
      </c>
      <c r="G94" s="264">
        <v>2.4621023083198859</v>
      </c>
      <c r="H94" s="264">
        <v>2.243423585188141</v>
      </c>
      <c r="I94" s="264">
        <v>2.045459492332415</v>
      </c>
      <c r="J94" s="264">
        <v>2.7478255899779258</v>
      </c>
      <c r="K94" s="264">
        <v>3.0893580939669549</v>
      </c>
      <c r="L94" s="264">
        <v>3.095659977240647</v>
      </c>
      <c r="M94" s="264">
        <v>3.2699342268998679</v>
      </c>
      <c r="N94" s="264">
        <v>3.3217032667815549</v>
      </c>
      <c r="O94" s="264">
        <v>3.352020327232927</v>
      </c>
      <c r="P94" s="264">
        <v>3.4832542670164939</v>
      </c>
      <c r="Q94" s="264">
        <v>3.227478837576137</v>
      </c>
      <c r="R94" s="264">
        <v>2.6995379856876291</v>
      </c>
      <c r="S94" s="264">
        <v>2.8124765183404392</v>
      </c>
      <c r="T94" s="264">
        <v>2.4167649503729671</v>
      </c>
      <c r="U94" s="264">
        <v>2.3821443467663799</v>
      </c>
      <c r="V94" s="264">
        <v>2.4144220152732299</v>
      </c>
      <c r="W94" s="264">
        <v>3.6555350360708769</v>
      </c>
      <c r="DA94" s="72" t="s">
        <v>1076</v>
      </c>
    </row>
    <row r="95" spans="1:105" ht="12" customHeight="1" x14ac:dyDescent="0.3">
      <c r="A95" s="60" t="s">
        <v>1026</v>
      </c>
      <c r="B95" s="264">
        <v>1.8602249973541081</v>
      </c>
      <c r="C95" s="264">
        <v>1.9836081257240541</v>
      </c>
      <c r="D95" s="264">
        <v>1.9152636571466699</v>
      </c>
      <c r="E95" s="264">
        <v>1.805293453970588</v>
      </c>
      <c r="F95" s="264">
        <v>1.633883230955123</v>
      </c>
      <c r="G95" s="264">
        <v>1.582048197710008</v>
      </c>
      <c r="H95" s="264">
        <v>1.4638219740241141</v>
      </c>
      <c r="I95" s="264">
        <v>1.287232586846613</v>
      </c>
      <c r="J95" s="264">
        <v>1.505973861858406</v>
      </c>
      <c r="K95" s="264">
        <v>1.492104707807977</v>
      </c>
      <c r="L95" s="264">
        <v>1.4521807335272809</v>
      </c>
      <c r="M95" s="264">
        <v>1.568164503778924</v>
      </c>
      <c r="N95" s="264">
        <v>1.730965534457042</v>
      </c>
      <c r="O95" s="264">
        <v>1.6498111410684151</v>
      </c>
      <c r="P95" s="264">
        <v>1.6207396589348251</v>
      </c>
      <c r="Q95" s="264">
        <v>1.5602593622814209</v>
      </c>
      <c r="R95" s="264">
        <v>1.564067285344056</v>
      </c>
      <c r="S95" s="264">
        <v>1.6605045339493041</v>
      </c>
      <c r="T95" s="264">
        <v>1.4237815345150739</v>
      </c>
      <c r="U95" s="264">
        <v>1.401105284425024</v>
      </c>
      <c r="V95" s="264">
        <v>1.4614271962018259</v>
      </c>
      <c r="W95" s="264">
        <v>1.8074504004405421</v>
      </c>
      <c r="DA95" s="72" t="s">
        <v>1077</v>
      </c>
    </row>
    <row r="96" spans="1:105" ht="12" customHeight="1" x14ac:dyDescent="0.3">
      <c r="A96" s="64" t="s">
        <v>30</v>
      </c>
      <c r="B96" s="231">
        <v>0.1381942052315914</v>
      </c>
      <c r="C96" s="231">
        <v>0.1223381689026985</v>
      </c>
      <c r="D96" s="231">
        <v>0.1024404552672375</v>
      </c>
      <c r="E96" s="231">
        <v>0.15446553406480909</v>
      </c>
      <c r="F96" s="231">
        <v>0.1678596705390652</v>
      </c>
      <c r="G96" s="231">
        <v>0.14081456150606</v>
      </c>
      <c r="H96" s="231">
        <v>5.6379525197426721E-2</v>
      </c>
      <c r="I96" s="231">
        <v>0</v>
      </c>
      <c r="J96" s="231">
        <v>0</v>
      </c>
      <c r="K96" s="231">
        <v>0</v>
      </c>
      <c r="L96" s="231">
        <v>0</v>
      </c>
      <c r="M96" s="231">
        <v>0.1124410133128156</v>
      </c>
      <c r="N96" s="231">
        <v>0.16615503011953239</v>
      </c>
      <c r="O96" s="231">
        <v>0.152219949341489</v>
      </c>
      <c r="P96" s="231">
        <v>0.13416027812533859</v>
      </c>
      <c r="Q96" s="231">
        <v>0.13596171879024341</v>
      </c>
      <c r="R96" s="231">
        <v>5.8302274686514721E-2</v>
      </c>
      <c r="S96" s="231">
        <v>6.5673608836023745E-2</v>
      </c>
      <c r="T96" s="231">
        <v>0</v>
      </c>
      <c r="U96" s="231">
        <v>0</v>
      </c>
      <c r="V96" s="231">
        <v>0</v>
      </c>
      <c r="W96" s="231">
        <v>0</v>
      </c>
      <c r="DA96" s="73" t="s">
        <v>1078</v>
      </c>
    </row>
    <row r="97" spans="1:105" ht="12" customHeight="1" x14ac:dyDescent="0.3">
      <c r="A97" s="64" t="s">
        <v>32</v>
      </c>
      <c r="B97" s="231">
        <v>0</v>
      </c>
      <c r="C97" s="231">
        <v>0</v>
      </c>
      <c r="D97" s="231">
        <v>0</v>
      </c>
      <c r="E97" s="231">
        <v>0</v>
      </c>
      <c r="F97" s="231">
        <v>0</v>
      </c>
      <c r="G97" s="231">
        <v>0</v>
      </c>
      <c r="H97" s="231">
        <v>0</v>
      </c>
      <c r="I97" s="231">
        <v>0</v>
      </c>
      <c r="J97" s="231">
        <v>0</v>
      </c>
      <c r="K97" s="231">
        <v>0</v>
      </c>
      <c r="L97" s="231">
        <v>0</v>
      </c>
      <c r="M97" s="231">
        <v>0</v>
      </c>
      <c r="N97" s="231">
        <v>0</v>
      </c>
      <c r="O97" s="231">
        <v>0</v>
      </c>
      <c r="P97" s="231">
        <v>0</v>
      </c>
      <c r="Q97" s="231">
        <v>0</v>
      </c>
      <c r="R97" s="231">
        <v>0</v>
      </c>
      <c r="S97" s="231">
        <v>0</v>
      </c>
      <c r="T97" s="231">
        <v>0</v>
      </c>
      <c r="U97" s="231">
        <v>0</v>
      </c>
      <c r="V97" s="231">
        <v>0</v>
      </c>
      <c r="W97" s="231">
        <v>0</v>
      </c>
      <c r="DA97" s="73" t="s">
        <v>1079</v>
      </c>
    </row>
    <row r="98" spans="1:105" ht="12" customHeight="1" x14ac:dyDescent="0.3">
      <c r="A98" s="64" t="s">
        <v>33</v>
      </c>
      <c r="B98" s="231">
        <v>1.2625718066146209E-2</v>
      </c>
      <c r="C98" s="231">
        <v>1.24920058673849E-2</v>
      </c>
      <c r="D98" s="231">
        <v>1.270167809156925E-2</v>
      </c>
      <c r="E98" s="231">
        <v>1.218792048041378E-2</v>
      </c>
      <c r="F98" s="231">
        <v>1.2140982017853781E-2</v>
      </c>
      <c r="G98" s="231">
        <v>1.2221872185708889E-2</v>
      </c>
      <c r="H98" s="231">
        <v>0</v>
      </c>
      <c r="I98" s="231">
        <v>0</v>
      </c>
      <c r="J98" s="231">
        <v>0</v>
      </c>
      <c r="K98" s="231">
        <v>0</v>
      </c>
      <c r="L98" s="231">
        <v>0</v>
      </c>
      <c r="M98" s="231">
        <v>0</v>
      </c>
      <c r="N98" s="231">
        <v>0</v>
      </c>
      <c r="O98" s="231">
        <v>0</v>
      </c>
      <c r="P98" s="231">
        <v>0</v>
      </c>
      <c r="Q98" s="231">
        <v>7.8583132973219355E-4</v>
      </c>
      <c r="R98" s="231">
        <v>7.9361888520477813E-4</v>
      </c>
      <c r="S98" s="231">
        <v>8.3500023180881793E-4</v>
      </c>
      <c r="T98" s="231">
        <v>1.5571414172522279E-3</v>
      </c>
      <c r="U98" s="231">
        <v>2.558001701694998E-3</v>
      </c>
      <c r="V98" s="231">
        <v>3.4282028638729892E-3</v>
      </c>
      <c r="W98" s="231">
        <v>4.0297975955090604E-3</v>
      </c>
      <c r="DA98" s="73" t="s">
        <v>1080</v>
      </c>
    </row>
    <row r="99" spans="1:105" ht="12" customHeight="1" x14ac:dyDescent="0.3">
      <c r="A99" s="64" t="s">
        <v>160</v>
      </c>
      <c r="B99" s="231">
        <v>0.1011150528287056</v>
      </c>
      <c r="C99" s="231">
        <v>0.1332434248823581</v>
      </c>
      <c r="D99" s="231">
        <v>0.1246245111946381</v>
      </c>
      <c r="E99" s="231">
        <v>9.7455416213273874E-2</v>
      </c>
      <c r="F99" s="231">
        <v>0.1080781243586359</v>
      </c>
      <c r="G99" s="231">
        <v>0.10947527268544439</v>
      </c>
      <c r="H99" s="231">
        <v>9.8839393585175669E-2</v>
      </c>
      <c r="I99" s="231">
        <v>7.7487420975323018E-2</v>
      </c>
      <c r="J99" s="231">
        <v>0.1004469044475655</v>
      </c>
      <c r="K99" s="231">
        <v>7.5326723533577056E-2</v>
      </c>
      <c r="L99" s="231">
        <v>7.704569230672681E-2</v>
      </c>
      <c r="M99" s="231">
        <v>4.9949327661901341E-2</v>
      </c>
      <c r="N99" s="231">
        <v>2.0968920590579861E-2</v>
      </c>
      <c r="O99" s="231">
        <v>2.14117737702187E-2</v>
      </c>
      <c r="P99" s="231">
        <v>3.3743503283765713E-2</v>
      </c>
      <c r="Q99" s="231">
        <v>3.0799232386315541E-2</v>
      </c>
      <c r="R99" s="231">
        <v>3.3460856148879642E-2</v>
      </c>
      <c r="S99" s="231">
        <v>2.9344017877383919E-2</v>
      </c>
      <c r="T99" s="231">
        <v>4.4146276837445778E-2</v>
      </c>
      <c r="U99" s="231">
        <v>4.275453382438036E-2</v>
      </c>
      <c r="V99" s="231">
        <v>4.1900178714052438E-2</v>
      </c>
      <c r="W99" s="231">
        <v>8.5006808128799419E-2</v>
      </c>
      <c r="DA99" s="73" t="s">
        <v>1081</v>
      </c>
    </row>
    <row r="100" spans="1:105" ht="12" customHeight="1" x14ac:dyDescent="0.3">
      <c r="A100" s="64" t="s">
        <v>70</v>
      </c>
      <c r="B100" s="231">
        <v>0.2342990606068962</v>
      </c>
      <c r="C100" s="231">
        <v>0.23181772509810969</v>
      </c>
      <c r="D100" s="231">
        <v>0.2469332263635437</v>
      </c>
      <c r="E100" s="231">
        <v>0.17232391840936909</v>
      </c>
      <c r="F100" s="231">
        <v>0.17166025968223431</v>
      </c>
      <c r="G100" s="231">
        <v>0.12960272978271681</v>
      </c>
      <c r="H100" s="231">
        <v>0.1729681210216423</v>
      </c>
      <c r="I100" s="231">
        <v>0.1085899446523652</v>
      </c>
      <c r="J100" s="231">
        <v>0.1089996213863266</v>
      </c>
      <c r="K100" s="231">
        <v>7.3681532562987276E-2</v>
      </c>
      <c r="L100" s="231">
        <v>9.4557199551896329E-2</v>
      </c>
      <c r="M100" s="231">
        <v>6.8646762635239514E-2</v>
      </c>
      <c r="N100" s="231">
        <v>6.1563993083166742E-2</v>
      </c>
      <c r="O100" s="231">
        <v>4.1851698787814473E-2</v>
      </c>
      <c r="P100" s="231">
        <v>4.3887428581191983E-2</v>
      </c>
      <c r="Q100" s="231">
        <v>3.4083449504584057E-2</v>
      </c>
      <c r="R100" s="231">
        <v>5.4725811881184999E-2</v>
      </c>
      <c r="S100" s="231">
        <v>5.8533142647904719E-2</v>
      </c>
      <c r="T100" s="231">
        <v>2.4689605006607301E-2</v>
      </c>
      <c r="U100" s="231">
        <v>3.1596437019336607E-2</v>
      </c>
      <c r="V100" s="231">
        <v>3.3401342486867859E-2</v>
      </c>
      <c r="W100" s="231">
        <v>2.4007619094763011E-2</v>
      </c>
      <c r="DA100" s="73" t="s">
        <v>1082</v>
      </c>
    </row>
    <row r="101" spans="1:105" ht="12" customHeight="1" x14ac:dyDescent="0.3">
      <c r="A101" s="64" t="s">
        <v>34</v>
      </c>
      <c r="B101" s="231">
        <v>1.8445966632517571E-2</v>
      </c>
      <c r="C101" s="231">
        <v>1.8251002524307471E-2</v>
      </c>
      <c r="D101" s="231">
        <v>0</v>
      </c>
      <c r="E101" s="231">
        <v>0</v>
      </c>
      <c r="F101" s="231">
        <v>0</v>
      </c>
      <c r="G101" s="231">
        <v>0</v>
      </c>
      <c r="H101" s="231">
        <v>0</v>
      </c>
      <c r="I101" s="231">
        <v>0</v>
      </c>
      <c r="J101" s="231">
        <v>0</v>
      </c>
      <c r="K101" s="231">
        <v>0</v>
      </c>
      <c r="L101" s="231">
        <v>0</v>
      </c>
      <c r="M101" s="231">
        <v>0</v>
      </c>
      <c r="N101" s="231">
        <v>0</v>
      </c>
      <c r="O101" s="231">
        <v>0</v>
      </c>
      <c r="P101" s="231">
        <v>0</v>
      </c>
      <c r="Q101" s="231">
        <v>0</v>
      </c>
      <c r="R101" s="231">
        <v>0</v>
      </c>
      <c r="S101" s="231">
        <v>0</v>
      </c>
      <c r="T101" s="231">
        <v>0</v>
      </c>
      <c r="U101" s="231">
        <v>0</v>
      </c>
      <c r="V101" s="231">
        <v>0</v>
      </c>
      <c r="W101" s="231">
        <v>0</v>
      </c>
      <c r="DA101" s="73" t="s">
        <v>1083</v>
      </c>
    </row>
    <row r="102" spans="1:105" ht="12" customHeight="1" x14ac:dyDescent="0.3">
      <c r="A102" s="64" t="s">
        <v>162</v>
      </c>
      <c r="B102" s="231">
        <v>0.95449142133094622</v>
      </c>
      <c r="C102" s="231">
        <v>1.0473078733568759</v>
      </c>
      <c r="D102" s="231">
        <v>0.9787223595954716</v>
      </c>
      <c r="E102" s="231">
        <v>0.94446548472949132</v>
      </c>
      <c r="F102" s="231">
        <v>0.78475021522893085</v>
      </c>
      <c r="G102" s="231">
        <v>0.80934093753716263</v>
      </c>
      <c r="H102" s="231">
        <v>0.78078556217546202</v>
      </c>
      <c r="I102" s="231">
        <v>0.80423041930076788</v>
      </c>
      <c r="J102" s="231">
        <v>0.98980953451981613</v>
      </c>
      <c r="K102" s="231">
        <v>1.0439726561609679</v>
      </c>
      <c r="L102" s="231">
        <v>1.014264731345613</v>
      </c>
      <c r="M102" s="231">
        <v>1.061957711116547</v>
      </c>
      <c r="N102" s="231">
        <v>1.105264001726576</v>
      </c>
      <c r="O102" s="231">
        <v>1.128571208575917</v>
      </c>
      <c r="P102" s="231">
        <v>1.215129800552569</v>
      </c>
      <c r="Q102" s="231">
        <v>1.1955571066707029</v>
      </c>
      <c r="R102" s="231">
        <v>1.119164260843647</v>
      </c>
      <c r="S102" s="231">
        <v>1.0957033470605551</v>
      </c>
      <c r="T102" s="231">
        <v>1.0069114259272489</v>
      </c>
      <c r="U102" s="231">
        <v>0.96999850889804218</v>
      </c>
      <c r="V102" s="231">
        <v>0.92435961637234421</v>
      </c>
      <c r="W102" s="231">
        <v>1.229057317553689</v>
      </c>
      <c r="DA102" s="73" t="s">
        <v>1084</v>
      </c>
    </row>
    <row r="103" spans="1:105" ht="12" customHeight="1" x14ac:dyDescent="0.3">
      <c r="A103" s="64" t="s">
        <v>36</v>
      </c>
      <c r="B103" s="231">
        <v>0</v>
      </c>
      <c r="C103" s="231">
        <v>0</v>
      </c>
      <c r="D103" s="231">
        <v>0</v>
      </c>
      <c r="E103" s="231">
        <v>0</v>
      </c>
      <c r="F103" s="231">
        <v>0</v>
      </c>
      <c r="G103" s="231">
        <v>0</v>
      </c>
      <c r="H103" s="231">
        <v>0</v>
      </c>
      <c r="I103" s="231">
        <v>0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1085</v>
      </c>
    </row>
    <row r="104" spans="1:105" ht="12" customHeight="1" x14ac:dyDescent="0.3">
      <c r="A104" s="64" t="s">
        <v>73</v>
      </c>
      <c r="B104" s="231">
        <v>1.7623434053921771E-3</v>
      </c>
      <c r="C104" s="231">
        <v>1.307787275992134E-3</v>
      </c>
      <c r="D104" s="231">
        <v>8.8796995462237557E-4</v>
      </c>
      <c r="E104" s="231">
        <v>7.6929732858873039E-3</v>
      </c>
      <c r="F104" s="231">
        <v>9.766875780856641E-3</v>
      </c>
      <c r="G104" s="231">
        <v>1.275320082071483E-3</v>
      </c>
      <c r="H104" s="231">
        <v>1.274397352049693E-3</v>
      </c>
      <c r="I104" s="231">
        <v>3.8067282297199649E-3</v>
      </c>
      <c r="J104" s="231">
        <v>0</v>
      </c>
      <c r="K104" s="231">
        <v>0</v>
      </c>
      <c r="L104" s="231">
        <v>0</v>
      </c>
      <c r="M104" s="231">
        <v>5.9715955011626102E-3</v>
      </c>
      <c r="N104" s="231">
        <v>2.411634020936047E-2</v>
      </c>
      <c r="O104" s="231">
        <v>1.696523216293859E-2</v>
      </c>
      <c r="P104" s="231">
        <v>0</v>
      </c>
      <c r="Q104" s="231">
        <v>0</v>
      </c>
      <c r="R104" s="231">
        <v>4.2959564649058347E-2</v>
      </c>
      <c r="S104" s="231">
        <v>0.1652474002460968</v>
      </c>
      <c r="T104" s="231">
        <v>0.1210730887746321</v>
      </c>
      <c r="U104" s="231">
        <v>0.1321954135806433</v>
      </c>
      <c r="V104" s="231">
        <v>0.2154886693372135</v>
      </c>
      <c r="W104" s="231">
        <v>0.20702617109481111</v>
      </c>
      <c r="DA104" s="73" t="s">
        <v>1086</v>
      </c>
    </row>
    <row r="105" spans="1:105" ht="12" customHeight="1" x14ac:dyDescent="0.3">
      <c r="A105" s="64" t="s">
        <v>79</v>
      </c>
      <c r="B105" s="231">
        <v>0.39929122925191263</v>
      </c>
      <c r="C105" s="231">
        <v>0.41685013781632702</v>
      </c>
      <c r="D105" s="231">
        <v>0.4489534566795873</v>
      </c>
      <c r="E105" s="231">
        <v>0.41670220678734332</v>
      </c>
      <c r="F105" s="231">
        <v>0.37962710334754618</v>
      </c>
      <c r="G105" s="231">
        <v>0.37931750393084401</v>
      </c>
      <c r="H105" s="231">
        <v>0.35357497469235799</v>
      </c>
      <c r="I105" s="231">
        <v>0.29311807368843729</v>
      </c>
      <c r="J105" s="231">
        <v>0.3067178015046978</v>
      </c>
      <c r="K105" s="231">
        <v>0.29912379555044533</v>
      </c>
      <c r="L105" s="231">
        <v>0.26631311032304439</v>
      </c>
      <c r="M105" s="231">
        <v>0.26919809355125751</v>
      </c>
      <c r="N105" s="231">
        <v>0.35289724872782641</v>
      </c>
      <c r="O105" s="231">
        <v>0.28879127843003788</v>
      </c>
      <c r="P105" s="231">
        <v>0.19381864839195989</v>
      </c>
      <c r="Q105" s="231">
        <v>0.16307202359984249</v>
      </c>
      <c r="R105" s="231">
        <v>0.25466089824956623</v>
      </c>
      <c r="S105" s="231">
        <v>0.24516801704953051</v>
      </c>
      <c r="T105" s="231">
        <v>0.22540399655188809</v>
      </c>
      <c r="U105" s="231">
        <v>0.22200238940092709</v>
      </c>
      <c r="V105" s="231">
        <v>0.2428491864274753</v>
      </c>
      <c r="W105" s="231">
        <v>0.25832268697297139</v>
      </c>
      <c r="DA105" s="73" t="s">
        <v>1087</v>
      </c>
    </row>
    <row r="106" spans="1:105" ht="12" customHeight="1" x14ac:dyDescent="0.3">
      <c r="A106" s="60" t="s">
        <v>1038</v>
      </c>
      <c r="B106" s="264">
        <v>3.2596829895545159</v>
      </c>
      <c r="C106" s="264">
        <v>3.1288147352569928</v>
      </c>
      <c r="D106" s="264">
        <v>3.600677731529959</v>
      </c>
      <c r="E106" s="264">
        <v>2.824951432804629</v>
      </c>
      <c r="F106" s="264">
        <v>3.1095227869647468</v>
      </c>
      <c r="G106" s="264">
        <v>3.655716225346783</v>
      </c>
      <c r="H106" s="264">
        <v>3.5274409591463218</v>
      </c>
      <c r="I106" s="264">
        <v>3.1948620396317149</v>
      </c>
      <c r="J106" s="264">
        <v>3.1338880734210028</v>
      </c>
      <c r="K106" s="264">
        <v>2.4945030479058419</v>
      </c>
      <c r="L106" s="264">
        <v>2.4022033078165461</v>
      </c>
      <c r="M106" s="264">
        <v>2.708074271226554</v>
      </c>
      <c r="N106" s="264">
        <v>3.3431393611667901</v>
      </c>
      <c r="O106" s="264">
        <v>2.9212657214416309</v>
      </c>
      <c r="P106" s="264">
        <v>2.6956687842478169</v>
      </c>
      <c r="Q106" s="264">
        <v>2.8267368579122159</v>
      </c>
      <c r="R106" s="264">
        <v>3.7731167520904481</v>
      </c>
      <c r="S106" s="264">
        <v>3.8891110317590329</v>
      </c>
      <c r="T106" s="264">
        <v>3.4242229396582951</v>
      </c>
      <c r="U106" s="264">
        <v>3.332722750303033</v>
      </c>
      <c r="V106" s="264">
        <v>3.4227541693324368</v>
      </c>
      <c r="W106" s="264">
        <v>3.158892267254886</v>
      </c>
      <c r="DA106" s="72" t="s">
        <v>1088</v>
      </c>
    </row>
    <row r="107" spans="1:105" ht="12" customHeight="1" x14ac:dyDescent="0.3">
      <c r="A107" s="132" t="s">
        <v>1040</v>
      </c>
      <c r="B107" s="318">
        <v>5.7033761079200938</v>
      </c>
      <c r="C107" s="318">
        <v>5.8194523888354937</v>
      </c>
      <c r="D107" s="318">
        <v>6.077174987809693</v>
      </c>
      <c r="E107" s="318">
        <v>5.2446455078558518</v>
      </c>
      <c r="F107" s="318">
        <v>5.0947824225664817</v>
      </c>
      <c r="G107" s="318">
        <v>5.5158321065271014</v>
      </c>
      <c r="H107" s="318">
        <v>5.2631595005016196</v>
      </c>
      <c r="I107" s="318">
        <v>4.860336331921471</v>
      </c>
      <c r="J107" s="318">
        <v>5.2726470773990233</v>
      </c>
      <c r="K107" s="318">
        <v>4.7579115592090373</v>
      </c>
      <c r="L107" s="318">
        <v>4.7225368749848249</v>
      </c>
      <c r="M107" s="318">
        <v>5.1853235313321289</v>
      </c>
      <c r="N107" s="318">
        <v>5.9247585491211918</v>
      </c>
      <c r="O107" s="318">
        <v>5.4406426487592956</v>
      </c>
      <c r="P107" s="318">
        <v>5.2555320327114208</v>
      </c>
      <c r="Q107" s="318">
        <v>5.2511089283188719</v>
      </c>
      <c r="R107" s="318">
        <v>6.0449520641131409</v>
      </c>
      <c r="S107" s="318">
        <v>6.207786956799028</v>
      </c>
      <c r="T107" s="318">
        <v>5.4642447410344834</v>
      </c>
      <c r="U107" s="318">
        <v>5.3364076168811474</v>
      </c>
      <c r="V107" s="318">
        <v>5.4332777913493846</v>
      </c>
      <c r="W107" s="318">
        <v>5.9469923127776552</v>
      </c>
      <c r="DA107" s="139" t="s">
        <v>1089</v>
      </c>
    </row>
    <row r="108" spans="1:105" ht="12" hidden="1" customHeight="1" x14ac:dyDescent="0.3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DA108" s="94"/>
    </row>
    <row r="109" spans="1:105" ht="12" customHeight="1" x14ac:dyDescent="0.3">
      <c r="A109" s="201"/>
      <c r="B109" s="201"/>
      <c r="C109" s="201"/>
      <c r="D109" s="201"/>
      <c r="E109" s="201"/>
      <c r="F109" s="201"/>
      <c r="G109" s="201"/>
      <c r="H109" s="201"/>
      <c r="I109" s="201"/>
      <c r="J109" s="201"/>
      <c r="K109" s="201"/>
      <c r="L109" s="201"/>
      <c r="M109" s="201"/>
      <c r="N109" s="201"/>
      <c r="O109" s="201"/>
      <c r="P109" s="201"/>
      <c r="Q109" s="201"/>
      <c r="R109" s="201"/>
      <c r="S109" s="201"/>
      <c r="T109" s="201"/>
      <c r="U109" s="201"/>
      <c r="V109" s="201"/>
      <c r="W109" s="201"/>
      <c r="DA109" s="173"/>
    </row>
    <row r="110" spans="1:105" ht="15" customHeight="1" x14ac:dyDescent="0.3">
      <c r="A110" s="34" t="s">
        <v>48</v>
      </c>
      <c r="B110" s="225">
        <v>55.887145449111692</v>
      </c>
      <c r="C110" s="225">
        <v>62.589590996305162</v>
      </c>
      <c r="D110" s="225">
        <v>55.489908683691112</v>
      </c>
      <c r="E110" s="225">
        <v>63.849690817851233</v>
      </c>
      <c r="F110" s="225">
        <v>62.395736181175458</v>
      </c>
      <c r="G110" s="225">
        <v>64.438716506211605</v>
      </c>
      <c r="H110" s="225">
        <v>61.046675511773543</v>
      </c>
      <c r="I110" s="225">
        <v>56.526250855210769</v>
      </c>
      <c r="J110" s="225">
        <v>60.676341754237278</v>
      </c>
      <c r="K110" s="225">
        <v>67.530434101401525</v>
      </c>
      <c r="L110" s="225">
        <v>86.963790962071258</v>
      </c>
      <c r="M110" s="225">
        <v>82.408999713384958</v>
      </c>
      <c r="N110" s="225">
        <v>75.432311072895729</v>
      </c>
      <c r="O110" s="225">
        <v>73.834432024457854</v>
      </c>
      <c r="P110" s="225">
        <v>68.790006687685107</v>
      </c>
      <c r="Q110" s="225">
        <v>68.419795547912472</v>
      </c>
      <c r="R110" s="225">
        <v>76.499952230820668</v>
      </c>
      <c r="S110" s="225">
        <v>75.551734021209512</v>
      </c>
      <c r="T110" s="225">
        <v>75.594726282602451</v>
      </c>
      <c r="U110" s="225">
        <v>77.739562434317378</v>
      </c>
      <c r="V110" s="225">
        <v>83.502913919938862</v>
      </c>
      <c r="W110" s="225">
        <v>93.885591383184533</v>
      </c>
      <c r="DA110" s="89" t="s">
        <v>1090</v>
      </c>
    </row>
    <row r="111" spans="1:105" ht="12" customHeight="1" x14ac:dyDescent="0.3">
      <c r="A111" s="55" t="s">
        <v>92</v>
      </c>
      <c r="B111" s="261">
        <v>0.52028745317375824</v>
      </c>
      <c r="C111" s="261">
        <v>0.57102760497549532</v>
      </c>
      <c r="D111" s="261">
        <v>0.52433676475565127</v>
      </c>
      <c r="E111" s="261">
        <v>0.58025671618038377</v>
      </c>
      <c r="F111" s="261">
        <v>0.58561100353372408</v>
      </c>
      <c r="G111" s="261">
        <v>0.63289928380154614</v>
      </c>
      <c r="H111" s="261">
        <v>0.60645796723798862</v>
      </c>
      <c r="I111" s="261">
        <v>0.57150925123732155</v>
      </c>
      <c r="J111" s="261">
        <v>0.59480433499219576</v>
      </c>
      <c r="K111" s="261">
        <v>0.63544964949254701</v>
      </c>
      <c r="L111" s="261">
        <v>0.6469090742999839</v>
      </c>
      <c r="M111" s="261">
        <v>0.60449494263923131</v>
      </c>
      <c r="N111" s="261">
        <v>0.59786159781073478</v>
      </c>
      <c r="O111" s="261">
        <v>0.63852481212376877</v>
      </c>
      <c r="P111" s="261">
        <v>0.64701439687785145</v>
      </c>
      <c r="Q111" s="261">
        <v>0.68453798417840483</v>
      </c>
      <c r="R111" s="261">
        <v>0.70694307755035068</v>
      </c>
      <c r="S111" s="261">
        <v>0.70319742697882914</v>
      </c>
      <c r="T111" s="261">
        <v>0.70283720673374128</v>
      </c>
      <c r="U111" s="261">
        <v>0.69709523668130779</v>
      </c>
      <c r="V111" s="261">
        <v>0.7159040953041218</v>
      </c>
      <c r="W111" s="261">
        <v>0.75795456120227755</v>
      </c>
      <c r="DA111" s="67" t="s">
        <v>1091</v>
      </c>
    </row>
    <row r="112" spans="1:105" ht="12" customHeight="1" x14ac:dyDescent="0.3">
      <c r="A112" s="202" t="s">
        <v>93</v>
      </c>
      <c r="B112" s="226">
        <v>4.1519584046867344</v>
      </c>
      <c r="C112" s="226">
        <v>4.5568711090835192</v>
      </c>
      <c r="D112" s="226">
        <v>4.1842724133238409</v>
      </c>
      <c r="E112" s="226">
        <v>4.6305205611338804</v>
      </c>
      <c r="F112" s="226">
        <v>4.6732484382760298</v>
      </c>
      <c r="G112" s="226">
        <v>5.0506147797157412</v>
      </c>
      <c r="H112" s="226">
        <v>4.8396097941690659</v>
      </c>
      <c r="I112" s="226">
        <v>4.5607147059888016</v>
      </c>
      <c r="J112" s="226">
        <v>4.7466123635124209</v>
      </c>
      <c r="K112" s="226">
        <v>5.0709670142376044</v>
      </c>
      <c r="L112" s="226">
        <v>5.1624146454496991</v>
      </c>
      <c r="M112" s="226">
        <v>4.8239446144079539</v>
      </c>
      <c r="N112" s="226">
        <v>4.7710096999796727</v>
      </c>
      <c r="O112" s="226">
        <v>5.0955071934300777</v>
      </c>
      <c r="P112" s="226">
        <v>5.1632551326836547</v>
      </c>
      <c r="Q112" s="226">
        <v>5.4626980131839824</v>
      </c>
      <c r="R112" s="226">
        <v>5.641493437071273</v>
      </c>
      <c r="S112" s="226">
        <v>5.6116026809583159</v>
      </c>
      <c r="T112" s="226">
        <v>5.6087280787264007</v>
      </c>
      <c r="U112" s="226">
        <v>5.5629064455633586</v>
      </c>
      <c r="V112" s="226">
        <v>5.7130034701315786</v>
      </c>
      <c r="W112" s="226">
        <v>6.0485714032843569</v>
      </c>
      <c r="DA112" s="174" t="s">
        <v>1092</v>
      </c>
    </row>
    <row r="113" spans="1:105" ht="12" customHeight="1" x14ac:dyDescent="0.3">
      <c r="A113" s="202" t="s">
        <v>94</v>
      </c>
      <c r="B113" s="226">
        <v>5.0906809835606266</v>
      </c>
      <c r="C113" s="226">
        <v>5.5871410159993067</v>
      </c>
      <c r="D113" s="226">
        <v>5.1303009154669423</v>
      </c>
      <c r="E113" s="226">
        <v>5.6774419844722122</v>
      </c>
      <c r="F113" s="226">
        <v>5.7298302722233441</v>
      </c>
      <c r="G113" s="226">
        <v>6.1925159426853833</v>
      </c>
      <c r="H113" s="226">
        <v>5.9338045196262206</v>
      </c>
      <c r="I113" s="226">
        <v>5.5918536175639337</v>
      </c>
      <c r="J113" s="226">
        <v>5.8197811586914474</v>
      </c>
      <c r="K113" s="226">
        <v>6.2174696448073643</v>
      </c>
      <c r="L113" s="226">
        <v>6.3295928097883971</v>
      </c>
      <c r="M113" s="226">
        <v>5.9145975755913467</v>
      </c>
      <c r="N113" s="226">
        <v>5.8496945259985864</v>
      </c>
      <c r="O113" s="226">
        <v>6.2475581503683273</v>
      </c>
      <c r="P113" s="226">
        <v>6.3306233240570382</v>
      </c>
      <c r="Q113" s="226">
        <v>6.6977676999989804</v>
      </c>
      <c r="R113" s="226">
        <v>6.916987252705308</v>
      </c>
      <c r="S113" s="226">
        <v>6.8803384501651124</v>
      </c>
      <c r="T113" s="226">
        <v>6.8768139247506017</v>
      </c>
      <c r="U113" s="226">
        <v>6.8206324089831289</v>
      </c>
      <c r="V113" s="226">
        <v>7.0046650977008111</v>
      </c>
      <c r="W113" s="226">
        <v>7.4161020942914524</v>
      </c>
      <c r="DA113" s="174" t="s">
        <v>1093</v>
      </c>
    </row>
    <row r="114" spans="1:105" ht="12" customHeight="1" x14ac:dyDescent="0.3">
      <c r="A114" s="202" t="s">
        <v>95</v>
      </c>
      <c r="B114" s="226">
        <v>9.4265650287793648</v>
      </c>
      <c r="C114" s="226">
        <v>10.345874801889479</v>
      </c>
      <c r="D114" s="226">
        <v>9.4999304322993989</v>
      </c>
      <c r="E114" s="226">
        <v>10.513087784635889</v>
      </c>
      <c r="F114" s="226">
        <v>10.610096731538521</v>
      </c>
      <c r="G114" s="226">
        <v>11.466865516418091</v>
      </c>
      <c r="H114" s="226">
        <v>10.987801897811719</v>
      </c>
      <c r="I114" s="226">
        <v>10.35460126603979</v>
      </c>
      <c r="J114" s="226">
        <v>10.776661457048951</v>
      </c>
      <c r="K114" s="226">
        <v>11.51307302706771</v>
      </c>
      <c r="L114" s="226">
        <v>11.7206948186</v>
      </c>
      <c r="M114" s="226">
        <v>10.95223582963075</v>
      </c>
      <c r="N114" s="226">
        <v>10.832052926885909</v>
      </c>
      <c r="O114" s="226">
        <v>11.568788805605999</v>
      </c>
      <c r="P114" s="226">
        <v>11.72260305244883</v>
      </c>
      <c r="Q114" s="226">
        <v>12.402455187348609</v>
      </c>
      <c r="R114" s="226">
        <v>12.80839053781339</v>
      </c>
      <c r="S114" s="226">
        <v>12.740526862700429</v>
      </c>
      <c r="T114" s="226">
        <v>12.73400039441009</v>
      </c>
      <c r="U114" s="226">
        <v>12.629967414636321</v>
      </c>
      <c r="V114" s="226">
        <v>12.970746204982939</v>
      </c>
      <c r="W114" s="226">
        <v>13.732616299795801</v>
      </c>
      <c r="DA114" s="174" t="s">
        <v>1094</v>
      </c>
    </row>
    <row r="115" spans="1:105" ht="12" customHeight="1" x14ac:dyDescent="0.3">
      <c r="A115" s="56" t="s">
        <v>96</v>
      </c>
      <c r="B115" s="262">
        <v>2.2288926868003291</v>
      </c>
      <c r="C115" s="262">
        <v>2.5173956065363501</v>
      </c>
      <c r="D115" s="262">
        <v>2.2247429519672162</v>
      </c>
      <c r="E115" s="262">
        <v>2.5864642752909979</v>
      </c>
      <c r="F115" s="262">
        <v>2.492928295675267</v>
      </c>
      <c r="G115" s="262">
        <v>2.5828654712224011</v>
      </c>
      <c r="H115" s="262">
        <v>2.4766648937983891</v>
      </c>
      <c r="I115" s="262">
        <v>2.3134084334064622</v>
      </c>
      <c r="J115" s="262">
        <v>2.546440902639326</v>
      </c>
      <c r="K115" s="262">
        <v>2.9725403660004899</v>
      </c>
      <c r="L115" s="262">
        <v>4.6261600789374953</v>
      </c>
      <c r="M115" s="262">
        <v>4.489892167505511</v>
      </c>
      <c r="N115" s="262">
        <v>4.0433943863278561</v>
      </c>
      <c r="O115" s="262">
        <v>3.7628181832603831</v>
      </c>
      <c r="P115" s="262">
        <v>3.305823429824271</v>
      </c>
      <c r="Q115" s="262">
        <v>3.169620187109615</v>
      </c>
      <c r="R115" s="262">
        <v>4.0235870875384236</v>
      </c>
      <c r="S115" s="262">
        <v>3.8690934446565031</v>
      </c>
      <c r="T115" s="262">
        <v>3.968846768345915</v>
      </c>
      <c r="U115" s="262">
        <v>4.3177447652326073</v>
      </c>
      <c r="V115" s="262">
        <v>4.8678354473179501</v>
      </c>
      <c r="W115" s="262">
        <v>5.5696682036388934</v>
      </c>
      <c r="DA115" s="68" t="s">
        <v>1095</v>
      </c>
    </row>
    <row r="116" spans="1:105" ht="12" customHeight="1" x14ac:dyDescent="0.3">
      <c r="A116" s="37" t="s">
        <v>160</v>
      </c>
      <c r="B116" s="228">
        <v>9.0965093732511285E-2</v>
      </c>
      <c r="C116" s="228">
        <v>0.13144437484683841</v>
      </c>
      <c r="D116" s="228">
        <v>0.10065528995307681</v>
      </c>
      <c r="E116" s="228">
        <v>0.10879609567236211</v>
      </c>
      <c r="F116" s="228">
        <v>0.1188133801722108</v>
      </c>
      <c r="G116" s="228">
        <v>0.1013884063468086</v>
      </c>
      <c r="H116" s="228">
        <v>8.5952481524740845E-2</v>
      </c>
      <c r="I116" s="228">
        <v>6.091938526516244E-2</v>
      </c>
      <c r="J116" s="228">
        <v>8.0371365747531287E-2</v>
      </c>
      <c r="K116" s="228">
        <v>7.3776709194861054E-2</v>
      </c>
      <c r="L116" s="228">
        <v>0.12610249976045659</v>
      </c>
      <c r="M116" s="228">
        <v>7.2882221674115982E-2</v>
      </c>
      <c r="N116" s="228">
        <v>2.2917502082550771E-2</v>
      </c>
      <c r="O116" s="228">
        <v>2.13436722877683E-2</v>
      </c>
      <c r="P116" s="228">
        <v>2.7435566907188291E-2</v>
      </c>
      <c r="Q116" s="228">
        <v>2.2127867711125099E-2</v>
      </c>
      <c r="R116" s="228">
        <v>2.5880304099742069E-2</v>
      </c>
      <c r="S116" s="228">
        <v>2.2730028479909771E-2</v>
      </c>
      <c r="T116" s="228">
        <v>3.6286514566925422E-2</v>
      </c>
      <c r="U116" s="228">
        <v>3.7725597092817822E-2</v>
      </c>
      <c r="V116" s="228">
        <v>4.1452411034283917E-2</v>
      </c>
      <c r="W116" s="228">
        <v>9.0215118269944994E-2</v>
      </c>
      <c r="DA116" s="69" t="s">
        <v>1096</v>
      </c>
    </row>
    <row r="117" spans="1:105" ht="12" customHeight="1" x14ac:dyDescent="0.3">
      <c r="A117" s="37" t="s">
        <v>162</v>
      </c>
      <c r="B117" s="228">
        <v>0.85867928838779695</v>
      </c>
      <c r="C117" s="228">
        <v>1.033167143572826</v>
      </c>
      <c r="D117" s="228">
        <v>0.79048320386014204</v>
      </c>
      <c r="E117" s="228">
        <v>1.0543709239413011</v>
      </c>
      <c r="F117" s="228">
        <v>0.86269840650476681</v>
      </c>
      <c r="G117" s="228">
        <v>0.74955545517481081</v>
      </c>
      <c r="H117" s="228">
        <v>0.67898490848021842</v>
      </c>
      <c r="I117" s="228">
        <v>0.63227324046504552</v>
      </c>
      <c r="J117" s="228">
        <v>0.79198402934172174</v>
      </c>
      <c r="K117" s="228">
        <v>1.0224906042361199</v>
      </c>
      <c r="L117" s="228">
        <v>1.660070981416605</v>
      </c>
      <c r="M117" s="228">
        <v>1.5495271094343059</v>
      </c>
      <c r="N117" s="228">
        <v>1.207973007094914</v>
      </c>
      <c r="O117" s="228">
        <v>1.1249817174305461</v>
      </c>
      <c r="P117" s="228">
        <v>0.98797610501863453</v>
      </c>
      <c r="Q117" s="228">
        <v>0.85895418319773198</v>
      </c>
      <c r="R117" s="228">
        <v>0.86561776182067107</v>
      </c>
      <c r="S117" s="228">
        <v>0.84873749696744849</v>
      </c>
      <c r="T117" s="228">
        <v>0.82764184755714376</v>
      </c>
      <c r="U117" s="228">
        <v>0.85590391600654869</v>
      </c>
      <c r="V117" s="228">
        <v>0.91448141600667454</v>
      </c>
      <c r="W117" s="228">
        <v>1.3043608353774021</v>
      </c>
      <c r="DA117" s="69" t="s">
        <v>1097</v>
      </c>
    </row>
    <row r="118" spans="1:105" ht="12" customHeight="1" x14ac:dyDescent="0.3">
      <c r="A118" s="37" t="s">
        <v>97</v>
      </c>
      <c r="B118" s="228">
        <v>0</v>
      </c>
      <c r="C118" s="228">
        <v>0</v>
      </c>
      <c r="D118" s="228">
        <v>0</v>
      </c>
      <c r="E118" s="228">
        <v>0</v>
      </c>
      <c r="F118" s="228">
        <v>0</v>
      </c>
      <c r="G118" s="228">
        <v>0</v>
      </c>
      <c r="H118" s="228">
        <v>0</v>
      </c>
      <c r="I118" s="228">
        <v>0</v>
      </c>
      <c r="J118" s="228">
        <v>0</v>
      </c>
      <c r="K118" s="228">
        <v>0</v>
      </c>
      <c r="L118" s="228">
        <v>0</v>
      </c>
      <c r="M118" s="228">
        <v>0</v>
      </c>
      <c r="N118" s="228">
        <v>0</v>
      </c>
      <c r="O118" s="228">
        <v>0</v>
      </c>
      <c r="P118" s="228">
        <v>0</v>
      </c>
      <c r="Q118" s="228">
        <v>0</v>
      </c>
      <c r="R118" s="228">
        <v>0</v>
      </c>
      <c r="S118" s="228">
        <v>0</v>
      </c>
      <c r="T118" s="228">
        <v>0</v>
      </c>
      <c r="U118" s="228">
        <v>0</v>
      </c>
      <c r="V118" s="228">
        <v>0</v>
      </c>
      <c r="W118" s="228">
        <v>0</v>
      </c>
      <c r="DA118" s="69" t="s">
        <v>1098</v>
      </c>
    </row>
    <row r="119" spans="1:105" ht="12" customHeight="1" x14ac:dyDescent="0.3">
      <c r="A119" s="37" t="s">
        <v>78</v>
      </c>
      <c r="B119" s="228">
        <v>0.47338148600186369</v>
      </c>
      <c r="C119" s="228">
        <v>0.53046367449945042</v>
      </c>
      <c r="D119" s="228">
        <v>0.50624867146357289</v>
      </c>
      <c r="E119" s="228">
        <v>0.58527641146667952</v>
      </c>
      <c r="F119" s="228">
        <v>0.5599151529173273</v>
      </c>
      <c r="G119" s="228">
        <v>0.61898571340587505</v>
      </c>
      <c r="H119" s="228">
        <v>0.64412743369142889</v>
      </c>
      <c r="I119" s="228">
        <v>0.63265003958895927</v>
      </c>
      <c r="J119" s="228">
        <v>0.77082974308437069</v>
      </c>
      <c r="K119" s="228">
        <v>1.0506627312205421</v>
      </c>
      <c r="L119" s="228">
        <v>1.5517869789108769</v>
      </c>
      <c r="M119" s="228">
        <v>1.5842048844716059</v>
      </c>
      <c r="N119" s="228">
        <v>1.5967354045020501</v>
      </c>
      <c r="O119" s="228">
        <v>1.6360779369617471</v>
      </c>
      <c r="P119" s="228">
        <v>1.5258232031379499</v>
      </c>
      <c r="Q119" s="228">
        <v>1.536236550010843</v>
      </c>
      <c r="R119" s="228">
        <v>1.922223890862802</v>
      </c>
      <c r="S119" s="228">
        <v>1.8239861248860341</v>
      </c>
      <c r="T119" s="228">
        <v>1.9322639452288619</v>
      </c>
      <c r="U119" s="228">
        <v>2.2266687343264722</v>
      </c>
      <c r="V119" s="228">
        <v>2.6155064335143901</v>
      </c>
      <c r="W119" s="228">
        <v>3.0479425124219368</v>
      </c>
      <c r="DA119" s="69" t="s">
        <v>1099</v>
      </c>
    </row>
    <row r="120" spans="1:105" ht="12" customHeight="1" x14ac:dyDescent="0.3">
      <c r="A120" s="37" t="s">
        <v>38</v>
      </c>
      <c r="B120" s="228">
        <v>0.80586681867815679</v>
      </c>
      <c r="C120" s="228">
        <v>0.82232041361723529</v>
      </c>
      <c r="D120" s="228">
        <v>0.82735578669042442</v>
      </c>
      <c r="E120" s="228">
        <v>0.83802084421065515</v>
      </c>
      <c r="F120" s="228">
        <v>0.95150135608096176</v>
      </c>
      <c r="G120" s="228">
        <v>1.1129358962949061</v>
      </c>
      <c r="H120" s="228">
        <v>1.0676000701020001</v>
      </c>
      <c r="I120" s="228">
        <v>0.98756576808729446</v>
      </c>
      <c r="J120" s="228">
        <v>0.90325576446570199</v>
      </c>
      <c r="K120" s="228">
        <v>0.82561032134896661</v>
      </c>
      <c r="L120" s="228">
        <v>1.288199618849557</v>
      </c>
      <c r="M120" s="228">
        <v>1.283277951925482</v>
      </c>
      <c r="N120" s="228">
        <v>1.2157684726483411</v>
      </c>
      <c r="O120" s="228">
        <v>0.9804148565803209</v>
      </c>
      <c r="P120" s="228">
        <v>0.76458855476049714</v>
      </c>
      <c r="Q120" s="228">
        <v>0.75230158618991516</v>
      </c>
      <c r="R120" s="228">
        <v>1.209865130755208</v>
      </c>
      <c r="S120" s="228">
        <v>1.1736397943231109</v>
      </c>
      <c r="T120" s="228">
        <v>1.1726544609929841</v>
      </c>
      <c r="U120" s="228">
        <v>1.197446517806769</v>
      </c>
      <c r="V120" s="228">
        <v>1.296395186762602</v>
      </c>
      <c r="W120" s="228">
        <v>1.1271497375696089</v>
      </c>
      <c r="DA120" s="69" t="s">
        <v>1100</v>
      </c>
    </row>
    <row r="121" spans="1:105" ht="12" customHeight="1" x14ac:dyDescent="0.3">
      <c r="A121" s="57" t="s">
        <v>1053</v>
      </c>
      <c r="B121" s="263">
        <f t="shared" ref="B121:W121" si="4">B122+B133</f>
        <v>12.832837130424871</v>
      </c>
      <c r="C121" s="263">
        <f t="shared" si="4"/>
        <v>14.718003785094872</v>
      </c>
      <c r="D121" s="263">
        <f t="shared" si="4"/>
        <v>12.496993117602582</v>
      </c>
      <c r="E121" s="263">
        <f t="shared" si="4"/>
        <v>15.103022449742856</v>
      </c>
      <c r="F121" s="263">
        <f t="shared" si="4"/>
        <v>14.202390888972214</v>
      </c>
      <c r="G121" s="263">
        <f t="shared" si="4"/>
        <v>13.730224281711077</v>
      </c>
      <c r="H121" s="263">
        <f t="shared" si="4"/>
        <v>12.758502982460005</v>
      </c>
      <c r="I121" s="263">
        <f t="shared" si="4"/>
        <v>11.450097440176993</v>
      </c>
      <c r="J121" s="263">
        <f t="shared" si="4"/>
        <v>12.849916097323758</v>
      </c>
      <c r="K121" s="263">
        <f t="shared" si="4"/>
        <v>15.070781683449601</v>
      </c>
      <c r="L121" s="263">
        <f t="shared" si="4"/>
        <v>23.511085503809518</v>
      </c>
      <c r="M121" s="263">
        <f t="shared" si="4"/>
        <v>22.408354511163903</v>
      </c>
      <c r="N121" s="263">
        <f t="shared" si="4"/>
        <v>19.367863459244671</v>
      </c>
      <c r="O121" s="263">
        <f t="shared" si="4"/>
        <v>17.648538063506795</v>
      </c>
      <c r="P121" s="263">
        <f t="shared" si="4"/>
        <v>15.090150351328102</v>
      </c>
      <c r="Q121" s="263">
        <f t="shared" si="4"/>
        <v>13.919201639090602</v>
      </c>
      <c r="R121" s="263">
        <f t="shared" si="4"/>
        <v>16.707347522465039</v>
      </c>
      <c r="S121" s="263">
        <f t="shared" si="4"/>
        <v>16.568093529236265</v>
      </c>
      <c r="T121" s="263">
        <f t="shared" si="4"/>
        <v>16.483729733578723</v>
      </c>
      <c r="U121" s="263">
        <f t="shared" si="4"/>
        <v>17.544271114605284</v>
      </c>
      <c r="V121" s="263">
        <f t="shared" si="4"/>
        <v>19.767504491199478</v>
      </c>
      <c r="W121" s="263">
        <f t="shared" si="4"/>
        <v>23.643074996285989</v>
      </c>
      <c r="DA121" s="70"/>
    </row>
    <row r="122" spans="1:105" ht="12" customHeight="1" x14ac:dyDescent="0.3">
      <c r="A122" s="60" t="s">
        <v>1054</v>
      </c>
      <c r="B122" s="264">
        <v>12.813772761202211</v>
      </c>
      <c r="C122" s="264">
        <v>14.69708019558454</v>
      </c>
      <c r="D122" s="264">
        <v>12.477780373533241</v>
      </c>
      <c r="E122" s="264">
        <v>15.081760687204261</v>
      </c>
      <c r="F122" s="264">
        <v>14.180932934673841</v>
      </c>
      <c r="G122" s="264">
        <v>13.70703359057765</v>
      </c>
      <c r="H122" s="264">
        <v>12.73628115386329</v>
      </c>
      <c r="I122" s="264">
        <v>11.4291562021877</v>
      </c>
      <c r="J122" s="264">
        <v>12.82812128103834</v>
      </c>
      <c r="K122" s="264">
        <v>15.04749754183435</v>
      </c>
      <c r="L122" s="264">
        <v>23.474041200093481</v>
      </c>
      <c r="M122" s="264">
        <v>22.37245597098493</v>
      </c>
      <c r="N122" s="264">
        <v>19.335747412131159</v>
      </c>
      <c r="O122" s="264">
        <v>17.620340657569979</v>
      </c>
      <c r="P122" s="264">
        <v>15.06644245431999</v>
      </c>
      <c r="Q122" s="264">
        <v>13.896506192033749</v>
      </c>
      <c r="R122" s="264">
        <v>16.67607160438947</v>
      </c>
      <c r="S122" s="264">
        <v>16.538090783846481</v>
      </c>
      <c r="T122" s="264">
        <v>16.453088016777969</v>
      </c>
      <c r="U122" s="264">
        <v>17.511905004771229</v>
      </c>
      <c r="V122" s="264">
        <v>19.731905913414611</v>
      </c>
      <c r="W122" s="264">
        <v>23.605385444596958</v>
      </c>
      <c r="DA122" s="72" t="s">
        <v>1101</v>
      </c>
    </row>
    <row r="123" spans="1:105" ht="12" customHeight="1" x14ac:dyDescent="0.3">
      <c r="A123" s="64" t="s">
        <v>30</v>
      </c>
      <c r="B123" s="231">
        <v>0.95192202301938578</v>
      </c>
      <c r="C123" s="231">
        <v>0.90643603241321535</v>
      </c>
      <c r="D123" s="231">
        <v>0.66739088240917865</v>
      </c>
      <c r="E123" s="231">
        <v>1.2904340920656781</v>
      </c>
      <c r="F123" s="231">
        <v>1.4569013778049551</v>
      </c>
      <c r="G123" s="231">
        <v>1.220032314691734</v>
      </c>
      <c r="H123" s="231">
        <v>0.49054153918850618</v>
      </c>
      <c r="I123" s="231">
        <v>0</v>
      </c>
      <c r="J123" s="231">
        <v>0</v>
      </c>
      <c r="K123" s="231">
        <v>0</v>
      </c>
      <c r="L123" s="231">
        <v>0</v>
      </c>
      <c r="M123" s="231">
        <v>1.6041567154542209</v>
      </c>
      <c r="N123" s="231">
        <v>1.856034467291731</v>
      </c>
      <c r="O123" s="231">
        <v>1.6257420595051351</v>
      </c>
      <c r="P123" s="231">
        <v>1.2471578016172069</v>
      </c>
      <c r="Q123" s="231">
        <v>1.2109479441196791</v>
      </c>
      <c r="R123" s="231">
        <v>0.62161833859803017</v>
      </c>
      <c r="S123" s="231">
        <v>0.65408800929304944</v>
      </c>
      <c r="T123" s="231">
        <v>0</v>
      </c>
      <c r="U123" s="231">
        <v>0</v>
      </c>
      <c r="V123" s="231">
        <v>0</v>
      </c>
      <c r="W123" s="231">
        <v>0</v>
      </c>
      <c r="DA123" s="73" t="s">
        <v>1102</v>
      </c>
    </row>
    <row r="124" spans="1:105" ht="12" customHeight="1" x14ac:dyDescent="0.3">
      <c r="A124" s="64" t="s">
        <v>32</v>
      </c>
      <c r="B124" s="231">
        <v>0</v>
      </c>
      <c r="C124" s="231">
        <v>0</v>
      </c>
      <c r="D124" s="231">
        <v>0</v>
      </c>
      <c r="E124" s="231">
        <v>0</v>
      </c>
      <c r="F124" s="231">
        <v>0</v>
      </c>
      <c r="G124" s="231">
        <v>0</v>
      </c>
      <c r="H124" s="231">
        <v>0</v>
      </c>
      <c r="I124" s="231">
        <v>0</v>
      </c>
      <c r="J124" s="231">
        <v>0</v>
      </c>
      <c r="K124" s="231">
        <v>0</v>
      </c>
      <c r="L124" s="231">
        <v>0</v>
      </c>
      <c r="M124" s="231">
        <v>0</v>
      </c>
      <c r="N124" s="231">
        <v>0</v>
      </c>
      <c r="O124" s="231">
        <v>0</v>
      </c>
      <c r="P124" s="231">
        <v>0</v>
      </c>
      <c r="Q124" s="231">
        <v>0</v>
      </c>
      <c r="R124" s="231">
        <v>0</v>
      </c>
      <c r="S124" s="231">
        <v>0</v>
      </c>
      <c r="T124" s="231">
        <v>0</v>
      </c>
      <c r="U124" s="231">
        <v>0</v>
      </c>
      <c r="V124" s="231">
        <v>0</v>
      </c>
      <c r="W124" s="231">
        <v>0</v>
      </c>
      <c r="DA124" s="73" t="s">
        <v>1103</v>
      </c>
    </row>
    <row r="125" spans="1:105" ht="12" customHeight="1" x14ac:dyDescent="0.3">
      <c r="A125" s="64" t="s">
        <v>33</v>
      </c>
      <c r="B125" s="231">
        <v>8.696963134928043E-2</v>
      </c>
      <c r="C125" s="231">
        <v>9.2556594044830548E-2</v>
      </c>
      <c r="D125" s="231">
        <v>8.2750356072664177E-2</v>
      </c>
      <c r="E125" s="231">
        <v>0.10182017752071849</v>
      </c>
      <c r="F125" s="231">
        <v>0.10537500385239849</v>
      </c>
      <c r="G125" s="231">
        <v>0.10589159851877419</v>
      </c>
      <c r="H125" s="231">
        <v>0</v>
      </c>
      <c r="I125" s="231">
        <v>0</v>
      </c>
      <c r="J125" s="231">
        <v>0</v>
      </c>
      <c r="K125" s="231">
        <v>0</v>
      </c>
      <c r="L125" s="231">
        <v>0</v>
      </c>
      <c r="M125" s="231">
        <v>0</v>
      </c>
      <c r="N125" s="231">
        <v>0</v>
      </c>
      <c r="O125" s="231">
        <v>0</v>
      </c>
      <c r="P125" s="231">
        <v>0</v>
      </c>
      <c r="Q125" s="231">
        <v>6.9990350345020824E-3</v>
      </c>
      <c r="R125" s="231">
        <v>8.4615575559202228E-3</v>
      </c>
      <c r="S125" s="231">
        <v>8.3163335937080276E-3</v>
      </c>
      <c r="T125" s="231">
        <v>1.7994182514347E-2</v>
      </c>
      <c r="U125" s="231">
        <v>3.19715322610526E-2</v>
      </c>
      <c r="V125" s="231">
        <v>4.6286928652926482E-2</v>
      </c>
      <c r="W125" s="231">
        <v>5.2629342128844007E-2</v>
      </c>
      <c r="DA125" s="73" t="s">
        <v>1104</v>
      </c>
    </row>
    <row r="126" spans="1:105" ht="12" customHeight="1" x14ac:dyDescent="0.3">
      <c r="A126" s="64" t="s">
        <v>160</v>
      </c>
      <c r="B126" s="231">
        <v>0.69650999826734994</v>
      </c>
      <c r="C126" s="231">
        <v>0.98723597450254941</v>
      </c>
      <c r="D126" s="231">
        <v>0.81191812628152726</v>
      </c>
      <c r="E126" s="231">
        <v>0.8141608566561771</v>
      </c>
      <c r="F126" s="231">
        <v>0.93804049408060242</v>
      </c>
      <c r="G126" s="231">
        <v>0.94850538827395048</v>
      </c>
      <c r="H126" s="231">
        <v>0.85997226993219844</v>
      </c>
      <c r="I126" s="231">
        <v>0.68799985882984205</v>
      </c>
      <c r="J126" s="231">
        <v>0.85562246808729214</v>
      </c>
      <c r="K126" s="231">
        <v>0.7596509020275849</v>
      </c>
      <c r="L126" s="231">
        <v>1.2454191918005191</v>
      </c>
      <c r="M126" s="231">
        <v>0.71260963451429349</v>
      </c>
      <c r="N126" s="231">
        <v>0.23423329001849089</v>
      </c>
      <c r="O126" s="231">
        <v>0.22868238583341571</v>
      </c>
      <c r="P126" s="231">
        <v>0.31368057641419012</v>
      </c>
      <c r="Q126" s="231">
        <v>0.27431447226856792</v>
      </c>
      <c r="R126" s="231">
        <v>0.35675935320144958</v>
      </c>
      <c r="S126" s="231">
        <v>0.29225697473091372</v>
      </c>
      <c r="T126" s="231">
        <v>0.5101503010199715</v>
      </c>
      <c r="U126" s="231">
        <v>0.53437335736199065</v>
      </c>
      <c r="V126" s="231">
        <v>0.56572806793911701</v>
      </c>
      <c r="W126" s="231">
        <v>1.110192827867432</v>
      </c>
      <c r="DA126" s="73" t="s">
        <v>1105</v>
      </c>
    </row>
    <row r="127" spans="1:105" ht="12" customHeight="1" x14ac:dyDescent="0.3">
      <c r="A127" s="64" t="s">
        <v>70</v>
      </c>
      <c r="B127" s="231">
        <v>1.613920318805613</v>
      </c>
      <c r="C127" s="231">
        <v>1.7175991831961539</v>
      </c>
      <c r="D127" s="231">
        <v>1.608749037760451</v>
      </c>
      <c r="E127" s="231">
        <v>1.439626390056006</v>
      </c>
      <c r="F127" s="231">
        <v>1.489887761856417</v>
      </c>
      <c r="G127" s="231">
        <v>1.12289181400015</v>
      </c>
      <c r="H127" s="231">
        <v>1.5049443573599459</v>
      </c>
      <c r="I127" s="231">
        <v>0.96415477055250076</v>
      </c>
      <c r="J127" s="231">
        <v>0.92847585083951811</v>
      </c>
      <c r="K127" s="231">
        <v>0.7430595683522383</v>
      </c>
      <c r="L127" s="231">
        <v>1.528487155076953</v>
      </c>
      <c r="M127" s="231">
        <v>0.97935941727199194</v>
      </c>
      <c r="N127" s="231">
        <v>0.68770047481719176</v>
      </c>
      <c r="O127" s="231">
        <v>0.44698521629677812</v>
      </c>
      <c r="P127" s="231">
        <v>0.40797879754554528</v>
      </c>
      <c r="Q127" s="231">
        <v>0.30356547029063252</v>
      </c>
      <c r="R127" s="231">
        <v>0.58348612370486164</v>
      </c>
      <c r="S127" s="231">
        <v>0.58297126396430488</v>
      </c>
      <c r="T127" s="231">
        <v>0.28531079693454992</v>
      </c>
      <c r="U127" s="231">
        <v>0.39491236648852168</v>
      </c>
      <c r="V127" s="231">
        <v>0.45097843330513399</v>
      </c>
      <c r="W127" s="231">
        <v>0.31354061068609063</v>
      </c>
      <c r="DA127" s="73" t="s">
        <v>1106</v>
      </c>
    </row>
    <row r="128" spans="1:105" ht="12" customHeight="1" x14ac:dyDescent="0.3">
      <c r="A128" s="64" t="s">
        <v>34</v>
      </c>
      <c r="B128" s="231">
        <v>0.12706120234164631</v>
      </c>
      <c r="C128" s="231">
        <v>0.13522653203069099</v>
      </c>
      <c r="D128" s="231">
        <v>0</v>
      </c>
      <c r="E128" s="231">
        <v>0</v>
      </c>
      <c r="F128" s="231">
        <v>0</v>
      </c>
      <c r="G128" s="231">
        <v>0</v>
      </c>
      <c r="H128" s="231">
        <v>0</v>
      </c>
      <c r="I128" s="231">
        <v>0</v>
      </c>
      <c r="J128" s="231">
        <v>0</v>
      </c>
      <c r="K128" s="231">
        <v>0</v>
      </c>
      <c r="L128" s="231">
        <v>0</v>
      </c>
      <c r="M128" s="231">
        <v>0</v>
      </c>
      <c r="N128" s="231">
        <v>0</v>
      </c>
      <c r="O128" s="231">
        <v>0</v>
      </c>
      <c r="P128" s="231">
        <v>0</v>
      </c>
      <c r="Q128" s="231">
        <v>0</v>
      </c>
      <c r="R128" s="231">
        <v>0</v>
      </c>
      <c r="S128" s="231">
        <v>0</v>
      </c>
      <c r="T128" s="231">
        <v>0</v>
      </c>
      <c r="U128" s="231">
        <v>0</v>
      </c>
      <c r="V128" s="231">
        <v>0</v>
      </c>
      <c r="W128" s="231">
        <v>0</v>
      </c>
      <c r="DA128" s="73" t="s">
        <v>1107</v>
      </c>
    </row>
    <row r="129" spans="1:105" ht="12" customHeight="1" x14ac:dyDescent="0.3">
      <c r="A129" s="64" t="s">
        <v>162</v>
      </c>
      <c r="B129" s="231">
        <v>6.5748155157832624</v>
      </c>
      <c r="C129" s="231">
        <v>7.7597825924284338</v>
      </c>
      <c r="D129" s="231">
        <v>6.3762932085769277</v>
      </c>
      <c r="E129" s="231">
        <v>7.8902421025710039</v>
      </c>
      <c r="F129" s="231">
        <v>6.8110682341276769</v>
      </c>
      <c r="G129" s="231">
        <v>7.0122158307878459</v>
      </c>
      <c r="H129" s="231">
        <v>6.7933837701633477</v>
      </c>
      <c r="I129" s="231">
        <v>7.1406482236878501</v>
      </c>
      <c r="J129" s="231">
        <v>8.4313526785115833</v>
      </c>
      <c r="K129" s="231">
        <v>10.528199458872081</v>
      </c>
      <c r="L129" s="231">
        <v>16.395267849049311</v>
      </c>
      <c r="M129" s="231">
        <v>15.150580234248389</v>
      </c>
      <c r="N129" s="231">
        <v>12.346349557913021</v>
      </c>
      <c r="O129" s="231">
        <v>12.0533851762906</v>
      </c>
      <c r="P129" s="231">
        <v>11.295881552368931</v>
      </c>
      <c r="Q129" s="231">
        <v>10.64827242022518</v>
      </c>
      <c r="R129" s="231">
        <v>11.932519480321981</v>
      </c>
      <c r="S129" s="231">
        <v>10.912852723595851</v>
      </c>
      <c r="T129" s="231">
        <v>11.63577551349753</v>
      </c>
      <c r="U129" s="231">
        <v>12.123658322766991</v>
      </c>
      <c r="V129" s="231">
        <v>12.480523852178409</v>
      </c>
      <c r="W129" s="231">
        <v>16.051545152932459</v>
      </c>
      <c r="DA129" s="73" t="s">
        <v>1108</v>
      </c>
    </row>
    <row r="130" spans="1:105" ht="12" customHeight="1" x14ac:dyDescent="0.3">
      <c r="A130" s="64" t="s">
        <v>36</v>
      </c>
      <c r="B130" s="231">
        <v>0</v>
      </c>
      <c r="C130" s="231">
        <v>0</v>
      </c>
      <c r="D130" s="231">
        <v>0</v>
      </c>
      <c r="E130" s="231">
        <v>0</v>
      </c>
      <c r="F130" s="231">
        <v>0</v>
      </c>
      <c r="G130" s="231">
        <v>0</v>
      </c>
      <c r="H130" s="231">
        <v>0</v>
      </c>
      <c r="I130" s="231">
        <v>0</v>
      </c>
      <c r="J130" s="231">
        <v>0</v>
      </c>
      <c r="K130" s="231">
        <v>0</v>
      </c>
      <c r="L130" s="231">
        <v>0</v>
      </c>
      <c r="M130" s="231">
        <v>0</v>
      </c>
      <c r="N130" s="231">
        <v>0</v>
      </c>
      <c r="O130" s="231">
        <v>0</v>
      </c>
      <c r="P130" s="231">
        <v>0</v>
      </c>
      <c r="Q130" s="231">
        <v>0</v>
      </c>
      <c r="R130" s="231">
        <v>0</v>
      </c>
      <c r="S130" s="231">
        <v>0</v>
      </c>
      <c r="T130" s="231">
        <v>0</v>
      </c>
      <c r="U130" s="231">
        <v>0</v>
      </c>
      <c r="V130" s="231">
        <v>0</v>
      </c>
      <c r="W130" s="231">
        <v>0</v>
      </c>
      <c r="DA130" s="73" t="s">
        <v>1109</v>
      </c>
    </row>
    <row r="131" spans="1:105" ht="12" customHeight="1" x14ac:dyDescent="0.3">
      <c r="A131" s="64" t="s">
        <v>73</v>
      </c>
      <c r="B131" s="231">
        <v>1.213953578519724E-2</v>
      </c>
      <c r="C131" s="231">
        <v>9.689743767814795E-3</v>
      </c>
      <c r="D131" s="231">
        <v>5.7850489830632186E-3</v>
      </c>
      <c r="E131" s="231">
        <v>6.4268544161407024E-2</v>
      </c>
      <c r="F131" s="231">
        <v>8.4769466878396801E-2</v>
      </c>
      <c r="G131" s="231">
        <v>1.1049508623691339E-2</v>
      </c>
      <c r="H131" s="231">
        <v>1.108815365902985E-2</v>
      </c>
      <c r="I131" s="231">
        <v>3.3799401911762901E-2</v>
      </c>
      <c r="J131" s="231">
        <v>0</v>
      </c>
      <c r="K131" s="231">
        <v>0</v>
      </c>
      <c r="L131" s="231">
        <v>0</v>
      </c>
      <c r="M131" s="231">
        <v>8.519467001347629E-2</v>
      </c>
      <c r="N131" s="231">
        <v>0.26939153525057602</v>
      </c>
      <c r="O131" s="231">
        <v>0.1811923574792641</v>
      </c>
      <c r="P131" s="231">
        <v>0</v>
      </c>
      <c r="Q131" s="231">
        <v>0</v>
      </c>
      <c r="R131" s="231">
        <v>0.458034499470722</v>
      </c>
      <c r="S131" s="231">
        <v>1.6458109274563419</v>
      </c>
      <c r="T131" s="231">
        <v>1.399109440445623</v>
      </c>
      <c r="U131" s="231">
        <v>1.6522623605981761</v>
      </c>
      <c r="V131" s="231">
        <v>2.9094861241254719</v>
      </c>
      <c r="W131" s="231">
        <v>2.7037713259633391</v>
      </c>
      <c r="DA131" s="73" t="s">
        <v>1110</v>
      </c>
    </row>
    <row r="132" spans="1:105" ht="12" customHeight="1" x14ac:dyDescent="0.3">
      <c r="A132" s="64" t="s">
        <v>79</v>
      </c>
      <c r="B132" s="231">
        <v>2.7504345358504798</v>
      </c>
      <c r="C132" s="231">
        <v>3.0885535432008511</v>
      </c>
      <c r="D132" s="231">
        <v>2.9248937134494311</v>
      </c>
      <c r="E132" s="231">
        <v>3.4812085241732689</v>
      </c>
      <c r="F132" s="231">
        <v>3.2948905960733939</v>
      </c>
      <c r="G132" s="231">
        <v>3.286447135681509</v>
      </c>
      <c r="H132" s="231">
        <v>3.076351063560264</v>
      </c>
      <c r="I132" s="231">
        <v>2.602553947205744</v>
      </c>
      <c r="J132" s="231">
        <v>2.6126702835999458</v>
      </c>
      <c r="K132" s="231">
        <v>3.016587612582438</v>
      </c>
      <c r="L132" s="231">
        <v>4.3048670041667014</v>
      </c>
      <c r="M132" s="231">
        <v>3.8405552994825638</v>
      </c>
      <c r="N132" s="231">
        <v>3.9420380868401499</v>
      </c>
      <c r="O132" s="231">
        <v>3.084353462164791</v>
      </c>
      <c r="P132" s="231">
        <v>1.801743726374115</v>
      </c>
      <c r="Q132" s="231">
        <v>1.452406850095187</v>
      </c>
      <c r="R132" s="231">
        <v>2.7151922515364988</v>
      </c>
      <c r="S132" s="231">
        <v>2.441794551212316</v>
      </c>
      <c r="T132" s="231">
        <v>2.6047477823659531</v>
      </c>
      <c r="U132" s="231">
        <v>2.7747270652945009</v>
      </c>
      <c r="V132" s="231">
        <v>3.2789025072135431</v>
      </c>
      <c r="W132" s="231">
        <v>3.3737061850187962</v>
      </c>
      <c r="DA132" s="73" t="s">
        <v>1111</v>
      </c>
    </row>
    <row r="133" spans="1:105" ht="12" customHeight="1" x14ac:dyDescent="0.3">
      <c r="A133" s="60" t="s">
        <v>1066</v>
      </c>
      <c r="B133" s="264">
        <v>1.9064369222660089E-2</v>
      </c>
      <c r="C133" s="264">
        <v>2.0923589510332651E-2</v>
      </c>
      <c r="D133" s="264">
        <v>1.921274406934128E-2</v>
      </c>
      <c r="E133" s="264">
        <v>2.1261762538595588E-2</v>
      </c>
      <c r="F133" s="264">
        <v>2.1457954298373071E-2</v>
      </c>
      <c r="G133" s="264">
        <v>2.3190691133426661E-2</v>
      </c>
      <c r="H133" s="264">
        <v>2.222182859671553E-2</v>
      </c>
      <c r="I133" s="264">
        <v>2.0941237989292039E-2</v>
      </c>
      <c r="J133" s="264">
        <v>2.1794816285417878E-2</v>
      </c>
      <c r="K133" s="264">
        <v>2.3284141615250609E-2</v>
      </c>
      <c r="L133" s="264">
        <v>3.7044303716035877E-2</v>
      </c>
      <c r="M133" s="264">
        <v>3.5898540178971372E-2</v>
      </c>
      <c r="N133" s="264">
        <v>3.2116047113512798E-2</v>
      </c>
      <c r="O133" s="264">
        <v>2.8197405936816931E-2</v>
      </c>
      <c r="P133" s="264">
        <v>2.37078970081115E-2</v>
      </c>
      <c r="Q133" s="264">
        <v>2.269544705685287E-2</v>
      </c>
      <c r="R133" s="264">
        <v>3.1275918075569238E-2</v>
      </c>
      <c r="S133" s="264">
        <v>3.0002745389783109E-2</v>
      </c>
      <c r="T133" s="264">
        <v>3.064171680075466E-2</v>
      </c>
      <c r="U133" s="264">
        <v>3.2366109834055842E-2</v>
      </c>
      <c r="V133" s="264">
        <v>3.5598577784865658E-2</v>
      </c>
      <c r="W133" s="264">
        <v>3.7689551689030057E-2</v>
      </c>
      <c r="DA133" s="72" t="s">
        <v>1112</v>
      </c>
    </row>
    <row r="134" spans="1:105" ht="12" customHeight="1" x14ac:dyDescent="0.3">
      <c r="A134" s="57" t="s">
        <v>1012</v>
      </c>
      <c r="B134" s="263">
        <v>7.2725831204176119</v>
      </c>
      <c r="C134" s="263">
        <v>8.3331989721902779</v>
      </c>
      <c r="D134" s="263">
        <v>7.0802497637822128</v>
      </c>
      <c r="E134" s="263">
        <v>8.5119723728662606</v>
      </c>
      <c r="F134" s="263">
        <v>8.028047756008613</v>
      </c>
      <c r="G134" s="263">
        <v>7.824491813219729</v>
      </c>
      <c r="H134" s="263">
        <v>7.2903044792251173</v>
      </c>
      <c r="I134" s="263">
        <v>6.595837641744362</v>
      </c>
      <c r="J134" s="263">
        <v>7.3852901973134832</v>
      </c>
      <c r="K134" s="263">
        <v>8.6048324498059188</v>
      </c>
      <c r="L134" s="263">
        <v>13.493219507165691</v>
      </c>
      <c r="M134" s="263">
        <v>12.90172705676803</v>
      </c>
      <c r="N134" s="263">
        <v>11.071279328264181</v>
      </c>
      <c r="O134" s="263">
        <v>10.138350017844401</v>
      </c>
      <c r="P134" s="263">
        <v>8.7872794062433126</v>
      </c>
      <c r="Q134" s="263">
        <v>8.1482633631202965</v>
      </c>
      <c r="R134" s="263">
        <v>9.7301592800126429</v>
      </c>
      <c r="S134" s="263">
        <v>9.4936587258555445</v>
      </c>
      <c r="T134" s="263">
        <v>9.4835129066138322</v>
      </c>
      <c r="U134" s="263">
        <v>10.060403234751369</v>
      </c>
      <c r="V134" s="263">
        <v>11.133853244722101</v>
      </c>
      <c r="W134" s="263">
        <v>13.33757987577682</v>
      </c>
      <c r="DA134" s="70" t="s">
        <v>1113</v>
      </c>
    </row>
    <row r="135" spans="1:105" ht="12" customHeight="1" x14ac:dyDescent="0.3">
      <c r="A135" s="60" t="s">
        <v>1014</v>
      </c>
      <c r="B135" s="264">
        <v>6.8468717235382357</v>
      </c>
      <c r="C135" s="264">
        <v>7.9071880914902346</v>
      </c>
      <c r="D135" s="264">
        <v>6.6176551925418634</v>
      </c>
      <c r="E135" s="264">
        <v>8.0731116027852785</v>
      </c>
      <c r="F135" s="264">
        <v>7.5060123223837749</v>
      </c>
      <c r="G135" s="264">
        <v>7.1130399920947944</v>
      </c>
      <c r="H135" s="264">
        <v>6.5636848136672734</v>
      </c>
      <c r="I135" s="264">
        <v>5.8533700377536464</v>
      </c>
      <c r="J135" s="264">
        <v>6.7499122250058026</v>
      </c>
      <c r="K135" s="264">
        <v>8.036944826860724</v>
      </c>
      <c r="L135" s="264">
        <v>12.65341287590585</v>
      </c>
      <c r="M135" s="264">
        <v>12.0800507710318</v>
      </c>
      <c r="N135" s="264">
        <v>10.23073028642454</v>
      </c>
      <c r="O135" s="264">
        <v>9.447040937212634</v>
      </c>
      <c r="P135" s="264">
        <v>8.2439778991528243</v>
      </c>
      <c r="Q135" s="264">
        <v>7.5801737815360513</v>
      </c>
      <c r="R135" s="264">
        <v>8.6604667259418253</v>
      </c>
      <c r="S135" s="264">
        <v>8.4673859534569864</v>
      </c>
      <c r="T135" s="264">
        <v>8.3744938652302192</v>
      </c>
      <c r="U135" s="264">
        <v>8.9059552172944567</v>
      </c>
      <c r="V135" s="264">
        <v>9.8474224088483986</v>
      </c>
      <c r="W135" s="264">
        <v>12.359505835207511</v>
      </c>
      <c r="DA135" s="72" t="s">
        <v>1114</v>
      </c>
    </row>
    <row r="136" spans="1:105" ht="12" customHeight="1" x14ac:dyDescent="0.3">
      <c r="A136" s="59" t="s">
        <v>30</v>
      </c>
      <c r="B136" s="232">
        <v>0.65675107693890911</v>
      </c>
      <c r="C136" s="232">
        <v>0.62522712877916808</v>
      </c>
      <c r="D136" s="232">
        <v>0.46260770214228231</v>
      </c>
      <c r="E136" s="232">
        <v>0.90304805130180466</v>
      </c>
      <c r="F136" s="232">
        <v>1.012428796510761</v>
      </c>
      <c r="G136" s="232">
        <v>0.83367191939866614</v>
      </c>
      <c r="H136" s="232">
        <v>0.33369393678392512</v>
      </c>
      <c r="I136" s="232">
        <v>0</v>
      </c>
      <c r="J136" s="232">
        <v>0</v>
      </c>
      <c r="K136" s="232">
        <v>0</v>
      </c>
      <c r="L136" s="232">
        <v>0</v>
      </c>
      <c r="M136" s="232">
        <v>1.0505016215802709</v>
      </c>
      <c r="N136" s="232">
        <v>1.255500466253995</v>
      </c>
      <c r="O136" s="232">
        <v>1.0699178889631891</v>
      </c>
      <c r="P136" s="232">
        <v>0.77510553116651504</v>
      </c>
      <c r="Q136" s="232">
        <v>0.73763440845298045</v>
      </c>
      <c r="R136" s="232">
        <v>0.39869412676507182</v>
      </c>
      <c r="S136" s="232">
        <v>0.44483532058861458</v>
      </c>
      <c r="T136" s="232">
        <v>0</v>
      </c>
      <c r="U136" s="232">
        <v>0</v>
      </c>
      <c r="V136" s="232">
        <v>0</v>
      </c>
      <c r="W136" s="232">
        <v>0</v>
      </c>
      <c r="DA136" s="71" t="s">
        <v>1115</v>
      </c>
    </row>
    <row r="137" spans="1:105" ht="12" customHeight="1" x14ac:dyDescent="0.3">
      <c r="A137" s="59" t="s">
        <v>33</v>
      </c>
      <c r="B137" s="297">
        <v>6.0002182603623458E-2</v>
      </c>
      <c r="C137" s="297">
        <v>6.3842225457612742E-2</v>
      </c>
      <c r="D137" s="297">
        <v>5.7359117547489513E-2</v>
      </c>
      <c r="E137" s="297">
        <v>7.1253939630578841E-2</v>
      </c>
      <c r="F137" s="297">
        <v>7.3227117468539688E-2</v>
      </c>
      <c r="G137" s="297">
        <v>7.2357798332288351E-2</v>
      </c>
      <c r="H137" s="297">
        <v>0</v>
      </c>
      <c r="I137" s="297">
        <v>0</v>
      </c>
      <c r="J137" s="297">
        <v>0</v>
      </c>
      <c r="K137" s="297">
        <v>0</v>
      </c>
      <c r="L137" s="297">
        <v>0</v>
      </c>
      <c r="M137" s="297">
        <v>0</v>
      </c>
      <c r="N137" s="297">
        <v>0</v>
      </c>
      <c r="O137" s="297">
        <v>0</v>
      </c>
      <c r="P137" s="297">
        <v>0</v>
      </c>
      <c r="Q137" s="297">
        <v>4.2633782009265236E-3</v>
      </c>
      <c r="R137" s="297">
        <v>5.4270813638455581E-3</v>
      </c>
      <c r="S137" s="297">
        <v>5.6558121655178404E-3</v>
      </c>
      <c r="T137" s="297">
        <v>1.2104536703525961E-2</v>
      </c>
      <c r="U137" s="297">
        <v>2.1760708567721831E-2</v>
      </c>
      <c r="V137" s="297">
        <v>3.3654989982317307E-2</v>
      </c>
      <c r="W137" s="297">
        <v>3.7110684492877258E-2</v>
      </c>
      <c r="DA137" s="122" t="s">
        <v>1116</v>
      </c>
    </row>
    <row r="138" spans="1:105" ht="12" customHeight="1" x14ac:dyDescent="0.3">
      <c r="A138" s="59" t="s">
        <v>160</v>
      </c>
      <c r="B138" s="297">
        <v>0.48053693516814922</v>
      </c>
      <c r="C138" s="297">
        <v>0.68096003655374315</v>
      </c>
      <c r="D138" s="297">
        <v>0.56278799819815895</v>
      </c>
      <c r="E138" s="297">
        <v>0.56975120199486207</v>
      </c>
      <c r="F138" s="297">
        <v>0.65186238613573955</v>
      </c>
      <c r="G138" s="297">
        <v>0.64813226508850164</v>
      </c>
      <c r="H138" s="297">
        <v>0.58500149192952888</v>
      </c>
      <c r="I138" s="297">
        <v>0.45800159823294351</v>
      </c>
      <c r="J138" s="297">
        <v>0.56535698314056526</v>
      </c>
      <c r="K138" s="297">
        <v>0.50746555523837378</v>
      </c>
      <c r="L138" s="297">
        <v>0.82209087759124733</v>
      </c>
      <c r="M138" s="297">
        <v>0.46666112443946739</v>
      </c>
      <c r="N138" s="297">
        <v>0.1584453360176736</v>
      </c>
      <c r="O138" s="297">
        <v>0.15049827496523649</v>
      </c>
      <c r="P138" s="297">
        <v>0.19495171299322511</v>
      </c>
      <c r="Q138" s="297">
        <v>0.1670953689334797</v>
      </c>
      <c r="R138" s="297">
        <v>0.228818633489354</v>
      </c>
      <c r="S138" s="297">
        <v>0.19875952960702911</v>
      </c>
      <c r="T138" s="297">
        <v>0.34317385844494719</v>
      </c>
      <c r="U138" s="297">
        <v>0.36370927739596898</v>
      </c>
      <c r="V138" s="297">
        <v>0.41133799570006557</v>
      </c>
      <c r="W138" s="297">
        <v>0.78283356953959338</v>
      </c>
      <c r="DA138" s="122" t="s">
        <v>1117</v>
      </c>
    </row>
    <row r="139" spans="1:105" ht="12" customHeight="1" x14ac:dyDescent="0.3">
      <c r="A139" s="59" t="s">
        <v>70</v>
      </c>
      <c r="B139" s="297">
        <v>1.1134776608142289</v>
      </c>
      <c r="C139" s="297">
        <v>1.1847384341553</v>
      </c>
      <c r="D139" s="297">
        <v>1.1151181643289021</v>
      </c>
      <c r="E139" s="297">
        <v>1.0074530843041001</v>
      </c>
      <c r="F139" s="297">
        <v>1.0353516694074709</v>
      </c>
      <c r="G139" s="297">
        <v>0.76729391720340212</v>
      </c>
      <c r="H139" s="297">
        <v>1.0237477708390601</v>
      </c>
      <c r="I139" s="297">
        <v>0.64183795997867543</v>
      </c>
      <c r="J139" s="297">
        <v>0.61349523361972558</v>
      </c>
      <c r="K139" s="297">
        <v>0.49638213477085069</v>
      </c>
      <c r="L139" s="297">
        <v>1.0089416920639731</v>
      </c>
      <c r="M139" s="297">
        <v>0.64134547830809918</v>
      </c>
      <c r="N139" s="297">
        <v>0.46518978068114031</v>
      </c>
      <c r="O139" s="297">
        <v>0.29416565575204179</v>
      </c>
      <c r="P139" s="297">
        <v>0.2535578273785084</v>
      </c>
      <c r="Q139" s="297">
        <v>0.18491326335861991</v>
      </c>
      <c r="R139" s="297">
        <v>0.37423685262361328</v>
      </c>
      <c r="S139" s="297">
        <v>0.39646990223807338</v>
      </c>
      <c r="T139" s="297">
        <v>0.19192619673902581</v>
      </c>
      <c r="U139" s="297">
        <v>0.2687882722285001</v>
      </c>
      <c r="V139" s="297">
        <v>0.32790412103020022</v>
      </c>
      <c r="W139" s="297">
        <v>0.2210878230320594</v>
      </c>
      <c r="DA139" s="122" t="s">
        <v>1118</v>
      </c>
    </row>
    <row r="140" spans="1:105" ht="12" customHeight="1" x14ac:dyDescent="0.3">
      <c r="A140" s="59" t="s">
        <v>162</v>
      </c>
      <c r="B140" s="297">
        <v>4.536103868013325</v>
      </c>
      <c r="C140" s="297">
        <v>5.3524202665444101</v>
      </c>
      <c r="D140" s="297">
        <v>4.4197822103250299</v>
      </c>
      <c r="E140" s="297">
        <v>5.5216053255539324</v>
      </c>
      <c r="F140" s="297">
        <v>4.7331423528612628</v>
      </c>
      <c r="G140" s="297">
        <v>4.7915840920719353</v>
      </c>
      <c r="H140" s="297">
        <v>4.6212416141147594</v>
      </c>
      <c r="I140" s="297">
        <v>4.7535304795420261</v>
      </c>
      <c r="J140" s="297">
        <v>5.571060008245512</v>
      </c>
      <c r="K140" s="297">
        <v>7.0330971368514996</v>
      </c>
      <c r="L140" s="297">
        <v>10.822380306250629</v>
      </c>
      <c r="M140" s="297">
        <v>9.9215425467039591</v>
      </c>
      <c r="N140" s="297">
        <v>8.3515947034717311</v>
      </c>
      <c r="O140" s="297">
        <v>7.9324591175321668</v>
      </c>
      <c r="P140" s="297">
        <v>7.0203628276145764</v>
      </c>
      <c r="Q140" s="297">
        <v>6.4862673625900449</v>
      </c>
      <c r="R140" s="297">
        <v>7.6532900316999406</v>
      </c>
      <c r="S140" s="297">
        <v>7.4216653888577513</v>
      </c>
      <c r="T140" s="297">
        <v>7.8272892733427204</v>
      </c>
      <c r="U140" s="297">
        <v>8.2516969591022651</v>
      </c>
      <c r="V140" s="297">
        <v>9.0745253021358163</v>
      </c>
      <c r="W140" s="297">
        <v>11.31847375814298</v>
      </c>
      <c r="DA140" s="122" t="s">
        <v>1119</v>
      </c>
    </row>
    <row r="141" spans="1:105" ht="12" customHeight="1" x14ac:dyDescent="0.3">
      <c r="A141" s="60" t="s">
        <v>1021</v>
      </c>
      <c r="B141" s="264">
        <v>0.42571139687937631</v>
      </c>
      <c r="C141" s="264">
        <v>0.42601088070004273</v>
      </c>
      <c r="D141" s="264">
        <v>0.46259457124035053</v>
      </c>
      <c r="E141" s="264">
        <v>0.43886077008098179</v>
      </c>
      <c r="F141" s="264">
        <v>0.52203543362483751</v>
      </c>
      <c r="G141" s="264">
        <v>0.71145182112493532</v>
      </c>
      <c r="H141" s="264">
        <v>0.72661966555784419</v>
      </c>
      <c r="I141" s="264">
        <v>0.74246760399071687</v>
      </c>
      <c r="J141" s="264">
        <v>0.635377972307681</v>
      </c>
      <c r="K141" s="264">
        <v>0.56788762294519457</v>
      </c>
      <c r="L141" s="264">
        <v>0.83980663125984334</v>
      </c>
      <c r="M141" s="264">
        <v>0.8216762857362313</v>
      </c>
      <c r="N141" s="264">
        <v>0.84054904183964152</v>
      </c>
      <c r="O141" s="264">
        <v>0.69130908063176555</v>
      </c>
      <c r="P141" s="264">
        <v>0.54330150709048819</v>
      </c>
      <c r="Q141" s="264">
        <v>0.56808958158424527</v>
      </c>
      <c r="R141" s="264">
        <v>1.0696925540708171</v>
      </c>
      <c r="S141" s="264">
        <v>1.0262727723985581</v>
      </c>
      <c r="T141" s="264">
        <v>1.1090190413836141</v>
      </c>
      <c r="U141" s="264">
        <v>1.1544480174569161</v>
      </c>
      <c r="V141" s="264">
        <v>1.2864308358737</v>
      </c>
      <c r="W141" s="264">
        <v>0.97807404056930991</v>
      </c>
      <c r="DA141" s="72" t="s">
        <v>1120</v>
      </c>
    </row>
    <row r="142" spans="1:105" ht="12" customHeight="1" x14ac:dyDescent="0.3">
      <c r="A142" s="57" t="s">
        <v>1023</v>
      </c>
      <c r="B142" s="263">
        <f t="shared" ref="B142:W142" si="5">B143+B144+B155</f>
        <v>5.5529549837865408</v>
      </c>
      <c r="C142" s="263">
        <f t="shared" si="5"/>
        <v>6.2904745184903375</v>
      </c>
      <c r="D142" s="263">
        <f t="shared" si="5"/>
        <v>5.4701268860832721</v>
      </c>
      <c r="E142" s="263">
        <f t="shared" si="5"/>
        <v>6.4210381972968378</v>
      </c>
      <c r="F142" s="263">
        <f t="shared" si="5"/>
        <v>6.1570284845865473</v>
      </c>
      <c r="G142" s="263">
        <f t="shared" si="5"/>
        <v>6.2409200997768064</v>
      </c>
      <c r="H142" s="263">
        <f t="shared" si="5"/>
        <v>5.8839586777462074</v>
      </c>
      <c r="I142" s="263">
        <f t="shared" si="5"/>
        <v>5.4104688692472678</v>
      </c>
      <c r="J142" s="263">
        <f t="shared" si="5"/>
        <v>5.8846039212482406</v>
      </c>
      <c r="K142" s="263">
        <f t="shared" si="5"/>
        <v>6.6848138507315831</v>
      </c>
      <c r="L142" s="263">
        <f t="shared" si="5"/>
        <v>10.519157778244029</v>
      </c>
      <c r="M142" s="263">
        <f t="shared" si="5"/>
        <v>10.077423963033642</v>
      </c>
      <c r="N142" s="263">
        <f t="shared" si="5"/>
        <v>8.7751530907143653</v>
      </c>
      <c r="O142" s="263">
        <f t="shared" si="5"/>
        <v>7.9217665364550856</v>
      </c>
      <c r="P142" s="263">
        <f t="shared" si="5"/>
        <v>6.7869173487209853</v>
      </c>
      <c r="Q142" s="263">
        <f t="shared" si="5"/>
        <v>6.3434984899929212</v>
      </c>
      <c r="R142" s="263">
        <f t="shared" si="5"/>
        <v>7.9938901800174538</v>
      </c>
      <c r="S142" s="263">
        <f t="shared" si="5"/>
        <v>7.7774967249835436</v>
      </c>
      <c r="T142" s="263">
        <f t="shared" si="5"/>
        <v>7.8346309511864289</v>
      </c>
      <c r="U142" s="263">
        <f t="shared" si="5"/>
        <v>8.3021482277961169</v>
      </c>
      <c r="V142" s="263">
        <f t="shared" si="5"/>
        <v>9.2065049297342263</v>
      </c>
      <c r="W142" s="263">
        <f t="shared" si="5"/>
        <v>10.545057519669838</v>
      </c>
      <c r="DA142" s="70"/>
    </row>
    <row r="143" spans="1:105" ht="12" customHeight="1" x14ac:dyDescent="0.3">
      <c r="A143" s="60" t="s">
        <v>1024</v>
      </c>
      <c r="B143" s="264">
        <v>2.121157181138603</v>
      </c>
      <c r="C143" s="264">
        <v>2.582276711389154</v>
      </c>
      <c r="D143" s="264">
        <v>1.98706278599954</v>
      </c>
      <c r="E143" s="264">
        <v>2.63252226877986</v>
      </c>
      <c r="F143" s="264">
        <v>2.169428522220946</v>
      </c>
      <c r="G143" s="264">
        <v>1.891246303138403</v>
      </c>
      <c r="H143" s="264">
        <v>1.7305489440372399</v>
      </c>
      <c r="I143" s="264">
        <v>1.6101497020439861</v>
      </c>
      <c r="J143" s="264">
        <v>2.0751668294720722</v>
      </c>
      <c r="K143" s="264">
        <v>2.7621767264208699</v>
      </c>
      <c r="L143" s="264">
        <v>4.4364814946597253</v>
      </c>
      <c r="M143" s="264">
        <v>4.1359881909173328</v>
      </c>
      <c r="N143" s="264">
        <v>3.2896644918310818</v>
      </c>
      <c r="O143" s="264">
        <v>3.1739855268223032</v>
      </c>
      <c r="P143" s="264">
        <v>2.87078630458217</v>
      </c>
      <c r="Q143" s="264">
        <v>2.5485341731143172</v>
      </c>
      <c r="R143" s="264">
        <v>2.5517962327143211</v>
      </c>
      <c r="S143" s="264">
        <v>2.4834329617013808</v>
      </c>
      <c r="T143" s="264">
        <v>2.476034597570985</v>
      </c>
      <c r="U143" s="264">
        <v>2.6396656794338549</v>
      </c>
      <c r="V143" s="264">
        <v>2.890169166196769</v>
      </c>
      <c r="W143" s="264">
        <v>4.232664918921734</v>
      </c>
      <c r="DA143" s="72" t="s">
        <v>1121</v>
      </c>
    </row>
    <row r="144" spans="1:105" ht="12" customHeight="1" x14ac:dyDescent="0.3">
      <c r="A144" s="60" t="s">
        <v>1026</v>
      </c>
      <c r="B144" s="264">
        <v>1.441100911973074</v>
      </c>
      <c r="C144" s="264">
        <v>1.6529070764644289</v>
      </c>
      <c r="D144" s="264">
        <v>1.403313529185092</v>
      </c>
      <c r="E144" s="264">
        <v>1.696170166705107</v>
      </c>
      <c r="F144" s="264">
        <v>1.5948585764424079</v>
      </c>
      <c r="G144" s="264">
        <v>1.5415614882477231</v>
      </c>
      <c r="H144" s="264">
        <v>1.4323858186053731</v>
      </c>
      <c r="I144" s="264">
        <v>1.2853800151603521</v>
      </c>
      <c r="J144" s="264">
        <v>1.442714618209844</v>
      </c>
      <c r="K144" s="264">
        <v>1.6923167621723569</v>
      </c>
      <c r="L144" s="264">
        <v>2.6400079673314241</v>
      </c>
      <c r="M144" s="264">
        <v>2.5161181881173702</v>
      </c>
      <c r="N144" s="264">
        <v>2.1745947699082571</v>
      </c>
      <c r="O144" s="264">
        <v>1.9816715548276931</v>
      </c>
      <c r="P144" s="264">
        <v>1.694447401693526</v>
      </c>
      <c r="Q144" s="264">
        <v>1.562870523755127</v>
      </c>
      <c r="R144" s="264">
        <v>1.8754743388284669</v>
      </c>
      <c r="S144" s="264">
        <v>1.859956326294222</v>
      </c>
      <c r="T144" s="264">
        <v>1.8503964903719281</v>
      </c>
      <c r="U144" s="264">
        <v>1.9694763394878501</v>
      </c>
      <c r="V144" s="264">
        <v>2.219148734468487</v>
      </c>
      <c r="W144" s="264">
        <v>2.6547795973629391</v>
      </c>
      <c r="DA144" s="72" t="s">
        <v>1122</v>
      </c>
    </row>
    <row r="145" spans="1:105" ht="12" customHeight="1" x14ac:dyDescent="0.3">
      <c r="A145" s="64" t="s">
        <v>30</v>
      </c>
      <c r="B145" s="231">
        <v>0.10705790722730001</v>
      </c>
      <c r="C145" s="231">
        <v>0.1019423254415027</v>
      </c>
      <c r="D145" s="231">
        <v>7.5058113422650244E-2</v>
      </c>
      <c r="E145" s="231">
        <v>0.14512866597319921</v>
      </c>
      <c r="F145" s="231">
        <v>0.16385040872322801</v>
      </c>
      <c r="G145" s="231">
        <v>0.13721093030948381</v>
      </c>
      <c r="H145" s="231">
        <v>5.5168752611694273E-2</v>
      </c>
      <c r="I145" s="231">
        <v>0</v>
      </c>
      <c r="J145" s="231">
        <v>0</v>
      </c>
      <c r="K145" s="231">
        <v>0</v>
      </c>
      <c r="L145" s="231">
        <v>0</v>
      </c>
      <c r="M145" s="231">
        <v>0.1804114797937087</v>
      </c>
      <c r="N145" s="231">
        <v>0.20873891033608619</v>
      </c>
      <c r="O145" s="231">
        <v>0.18283907544229161</v>
      </c>
      <c r="P145" s="231">
        <v>0.14026159810846109</v>
      </c>
      <c r="Q145" s="231">
        <v>0.13618925660260101</v>
      </c>
      <c r="R145" s="231">
        <v>6.991030443158576E-2</v>
      </c>
      <c r="S145" s="231">
        <v>7.3562005840848751E-2</v>
      </c>
      <c r="T145" s="231">
        <v>0</v>
      </c>
      <c r="U145" s="231">
        <v>0</v>
      </c>
      <c r="V145" s="231">
        <v>0</v>
      </c>
      <c r="W145" s="231">
        <v>0</v>
      </c>
      <c r="DA145" s="73" t="s">
        <v>1123</v>
      </c>
    </row>
    <row r="146" spans="1:105" ht="12" customHeight="1" x14ac:dyDescent="0.3">
      <c r="A146" s="64" t="s">
        <v>32</v>
      </c>
      <c r="B146" s="231">
        <v>0</v>
      </c>
      <c r="C146" s="231">
        <v>0</v>
      </c>
      <c r="D146" s="231">
        <v>0</v>
      </c>
      <c r="E146" s="231">
        <v>0</v>
      </c>
      <c r="F146" s="231">
        <v>0</v>
      </c>
      <c r="G146" s="231">
        <v>0</v>
      </c>
      <c r="H146" s="231">
        <v>0</v>
      </c>
      <c r="I146" s="231">
        <v>0</v>
      </c>
      <c r="J146" s="231">
        <v>0</v>
      </c>
      <c r="K146" s="231">
        <v>0</v>
      </c>
      <c r="L146" s="231">
        <v>0</v>
      </c>
      <c r="M146" s="231">
        <v>0</v>
      </c>
      <c r="N146" s="231">
        <v>0</v>
      </c>
      <c r="O146" s="231">
        <v>0</v>
      </c>
      <c r="P146" s="231">
        <v>0</v>
      </c>
      <c r="Q146" s="231">
        <v>0</v>
      </c>
      <c r="R146" s="231">
        <v>0</v>
      </c>
      <c r="S146" s="231">
        <v>0</v>
      </c>
      <c r="T146" s="231">
        <v>0</v>
      </c>
      <c r="U146" s="231">
        <v>0</v>
      </c>
      <c r="V146" s="231">
        <v>0</v>
      </c>
      <c r="W146" s="231">
        <v>0</v>
      </c>
      <c r="DA146" s="73" t="s">
        <v>1124</v>
      </c>
    </row>
    <row r="147" spans="1:105" ht="12" customHeight="1" x14ac:dyDescent="0.3">
      <c r="A147" s="64" t="s">
        <v>33</v>
      </c>
      <c r="B147" s="231">
        <v>9.781039307243897E-3</v>
      </c>
      <c r="C147" s="231">
        <v>1.0409377048654061E-2</v>
      </c>
      <c r="D147" s="231">
        <v>9.3065185269622756E-3</v>
      </c>
      <c r="E147" s="231">
        <v>1.1451205934184279E-2</v>
      </c>
      <c r="F147" s="231">
        <v>1.18509994660316E-2</v>
      </c>
      <c r="G147" s="231">
        <v>1.190909828350779E-2</v>
      </c>
      <c r="H147" s="231">
        <v>0</v>
      </c>
      <c r="I147" s="231">
        <v>0</v>
      </c>
      <c r="J147" s="231">
        <v>0</v>
      </c>
      <c r="K147" s="231">
        <v>0</v>
      </c>
      <c r="L147" s="231">
        <v>0</v>
      </c>
      <c r="M147" s="231">
        <v>0</v>
      </c>
      <c r="N147" s="231">
        <v>0</v>
      </c>
      <c r="O147" s="231">
        <v>0</v>
      </c>
      <c r="P147" s="231">
        <v>0</v>
      </c>
      <c r="Q147" s="231">
        <v>7.8714645242437722E-4</v>
      </c>
      <c r="R147" s="231">
        <v>9.5162904304580624E-4</v>
      </c>
      <c r="S147" s="231">
        <v>9.3529643060725868E-4</v>
      </c>
      <c r="T147" s="231">
        <v>2.0237156780359869E-3</v>
      </c>
      <c r="U147" s="231">
        <v>3.5956782719047289E-3</v>
      </c>
      <c r="V147" s="231">
        <v>5.2056592806244374E-3</v>
      </c>
      <c r="W147" s="231">
        <v>5.9189587915951282E-3</v>
      </c>
      <c r="DA147" s="73" t="s">
        <v>1125</v>
      </c>
    </row>
    <row r="148" spans="1:105" ht="12" customHeight="1" x14ac:dyDescent="0.3">
      <c r="A148" s="64" t="s">
        <v>160</v>
      </c>
      <c r="B148" s="231">
        <v>7.8332994693068758E-2</v>
      </c>
      <c r="C148" s="231">
        <v>0.1110294906661642</v>
      </c>
      <c r="D148" s="231">
        <v>9.1312369435370036E-2</v>
      </c>
      <c r="E148" s="231">
        <v>9.1564598099671282E-2</v>
      </c>
      <c r="F148" s="231">
        <v>0.10549672112028299</v>
      </c>
      <c r="G148" s="231">
        <v>0.1066736554117509</v>
      </c>
      <c r="H148" s="231">
        <v>9.6716778544976414E-2</v>
      </c>
      <c r="I148" s="231">
        <v>7.7375901888867976E-2</v>
      </c>
      <c r="J148" s="231">
        <v>9.6227578094616004E-2</v>
      </c>
      <c r="K148" s="231">
        <v>8.5434136229399715E-2</v>
      </c>
      <c r="L148" s="231">
        <v>0.1400660653610738</v>
      </c>
      <c r="M148" s="231">
        <v>8.0143640231294166E-2</v>
      </c>
      <c r="N148" s="231">
        <v>2.6343046201205669E-2</v>
      </c>
      <c r="O148" s="231">
        <v>2.5718763780058961E-2</v>
      </c>
      <c r="P148" s="231">
        <v>3.5278085007675528E-2</v>
      </c>
      <c r="Q148" s="231">
        <v>3.085077623278816E-2</v>
      </c>
      <c r="R148" s="231">
        <v>4.0122939499146908E-2</v>
      </c>
      <c r="S148" s="231">
        <v>3.286867971394368E-2</v>
      </c>
      <c r="T148" s="231">
        <v>5.7374051947386262E-2</v>
      </c>
      <c r="U148" s="231">
        <v>6.0098297900221781E-2</v>
      </c>
      <c r="V148" s="231">
        <v>6.3624605323446992E-2</v>
      </c>
      <c r="W148" s="231">
        <v>0.1248578327805164</v>
      </c>
      <c r="DA148" s="73" t="s">
        <v>1126</v>
      </c>
    </row>
    <row r="149" spans="1:105" ht="12" customHeight="1" x14ac:dyDescent="0.3">
      <c r="A149" s="64" t="s">
        <v>70</v>
      </c>
      <c r="B149" s="231">
        <v>0.18150954341291359</v>
      </c>
      <c r="C149" s="231">
        <v>0.19316978655987599</v>
      </c>
      <c r="D149" s="231">
        <v>0.18092795530696429</v>
      </c>
      <c r="E149" s="231">
        <v>0.1619075772821468</v>
      </c>
      <c r="F149" s="231">
        <v>0.16756022229844519</v>
      </c>
      <c r="G149" s="231">
        <v>0.12628602421468979</v>
      </c>
      <c r="H149" s="231">
        <v>0.16925356226284999</v>
      </c>
      <c r="I149" s="231">
        <v>0.10843366313888329</v>
      </c>
      <c r="J149" s="231">
        <v>0.1044210335492378</v>
      </c>
      <c r="K149" s="231">
        <v>8.356819194148582E-2</v>
      </c>
      <c r="L149" s="231">
        <v>0.17190130293163269</v>
      </c>
      <c r="M149" s="231">
        <v>0.1101436536828104</v>
      </c>
      <c r="N149" s="231">
        <v>7.7342231666857594E-2</v>
      </c>
      <c r="O149" s="231">
        <v>5.0270190899134759E-2</v>
      </c>
      <c r="P149" s="231">
        <v>4.5883334140959277E-2</v>
      </c>
      <c r="Q149" s="231">
        <v>3.4140489630340637E-2</v>
      </c>
      <c r="R149" s="231">
        <v>6.5621765007468302E-2</v>
      </c>
      <c r="S149" s="231">
        <v>6.5563861308418708E-2</v>
      </c>
      <c r="T149" s="231">
        <v>3.208747785063485E-2</v>
      </c>
      <c r="U149" s="231">
        <v>4.4413818014567202E-2</v>
      </c>
      <c r="V149" s="231">
        <v>5.0719288037010667E-2</v>
      </c>
      <c r="W149" s="231">
        <v>3.5262343762519389E-2</v>
      </c>
      <c r="DA149" s="73" t="s">
        <v>1127</v>
      </c>
    </row>
    <row r="150" spans="1:105" ht="12" customHeight="1" x14ac:dyDescent="0.3">
      <c r="A150" s="64" t="s">
        <v>34</v>
      </c>
      <c r="B150" s="231">
        <v>1.428993770869416E-2</v>
      </c>
      <c r="C150" s="231">
        <v>1.5208251485653889E-2</v>
      </c>
      <c r="D150" s="231">
        <v>0</v>
      </c>
      <c r="E150" s="231">
        <v>0</v>
      </c>
      <c r="F150" s="231">
        <v>0</v>
      </c>
      <c r="G150" s="231">
        <v>0</v>
      </c>
      <c r="H150" s="231">
        <v>0</v>
      </c>
      <c r="I150" s="231">
        <v>0</v>
      </c>
      <c r="J150" s="231">
        <v>0</v>
      </c>
      <c r="K150" s="231">
        <v>0</v>
      </c>
      <c r="L150" s="231">
        <v>0</v>
      </c>
      <c r="M150" s="231">
        <v>0</v>
      </c>
      <c r="N150" s="231">
        <v>0</v>
      </c>
      <c r="O150" s="231">
        <v>0</v>
      </c>
      <c r="P150" s="231">
        <v>0</v>
      </c>
      <c r="Q150" s="231">
        <v>0</v>
      </c>
      <c r="R150" s="231">
        <v>0</v>
      </c>
      <c r="S150" s="231">
        <v>0</v>
      </c>
      <c r="T150" s="231">
        <v>0</v>
      </c>
      <c r="U150" s="231">
        <v>0</v>
      </c>
      <c r="V150" s="231">
        <v>0</v>
      </c>
      <c r="W150" s="231">
        <v>0</v>
      </c>
      <c r="DA150" s="73" t="s">
        <v>1128</v>
      </c>
    </row>
    <row r="151" spans="1:105" ht="12" customHeight="1" x14ac:dyDescent="0.3">
      <c r="A151" s="64" t="s">
        <v>162</v>
      </c>
      <c r="B151" s="231">
        <v>0.73943660562941105</v>
      </c>
      <c r="C151" s="231">
        <v>0.87270392405587061</v>
      </c>
      <c r="D151" s="231">
        <v>0.7171097949941958</v>
      </c>
      <c r="E151" s="231">
        <v>0.88737605244035889</v>
      </c>
      <c r="F151" s="231">
        <v>0.76600676683073343</v>
      </c>
      <c r="G151" s="231">
        <v>0.78862883063584899</v>
      </c>
      <c r="H151" s="231">
        <v>0.76401788364841938</v>
      </c>
      <c r="I151" s="231">
        <v>0.80307297928623533</v>
      </c>
      <c r="J151" s="231">
        <v>0.94823205160614132</v>
      </c>
      <c r="K151" s="231">
        <v>1.1840539179494161</v>
      </c>
      <c r="L151" s="231">
        <v>1.843893745396108</v>
      </c>
      <c r="M151" s="231">
        <v>1.703909956839917</v>
      </c>
      <c r="N151" s="231">
        <v>1.3885321629332139</v>
      </c>
      <c r="O151" s="231">
        <v>1.3555839247055139</v>
      </c>
      <c r="P151" s="231">
        <v>1.270391282101323</v>
      </c>
      <c r="Q151" s="231">
        <v>1.197557923158028</v>
      </c>
      <c r="R151" s="231">
        <v>1.3419907646009419</v>
      </c>
      <c r="S151" s="231">
        <v>1.2273139461173279</v>
      </c>
      <c r="T151" s="231">
        <v>1.3086174553357699</v>
      </c>
      <c r="U151" s="231">
        <v>1.363487193895754</v>
      </c>
      <c r="V151" s="231">
        <v>1.40362207450201</v>
      </c>
      <c r="W151" s="231">
        <v>1.8052369734936411</v>
      </c>
      <c r="DA151" s="73" t="s">
        <v>1129</v>
      </c>
    </row>
    <row r="152" spans="1:105" ht="12" customHeight="1" x14ac:dyDescent="0.3">
      <c r="A152" s="64" t="s">
        <v>36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1130</v>
      </c>
    </row>
    <row r="153" spans="1:105" ht="12" customHeight="1" x14ac:dyDescent="0.3">
      <c r="A153" s="64" t="s">
        <v>73</v>
      </c>
      <c r="B153" s="231">
        <v>1.3652728526564069E-3</v>
      </c>
      <c r="C153" s="231">
        <v>1.0897570013777261E-3</v>
      </c>
      <c r="D153" s="231">
        <v>6.5061551509199163E-4</v>
      </c>
      <c r="E153" s="231">
        <v>7.2279616103864694E-3</v>
      </c>
      <c r="F153" s="231">
        <v>9.533597817171488E-3</v>
      </c>
      <c r="G153" s="231">
        <v>1.2426829514777481E-3</v>
      </c>
      <c r="H153" s="231">
        <v>1.247029165251585E-3</v>
      </c>
      <c r="I153" s="231">
        <v>3.8012496262354559E-3</v>
      </c>
      <c r="J153" s="231">
        <v>0</v>
      </c>
      <c r="K153" s="231">
        <v>0</v>
      </c>
      <c r="L153" s="231">
        <v>0</v>
      </c>
      <c r="M153" s="231">
        <v>9.5814182863772617E-3</v>
      </c>
      <c r="N153" s="231">
        <v>3.0297118137048031E-2</v>
      </c>
      <c r="O153" s="231">
        <v>2.037779789544357E-2</v>
      </c>
      <c r="P153" s="231">
        <v>0</v>
      </c>
      <c r="Q153" s="231">
        <v>0</v>
      </c>
      <c r="R153" s="231">
        <v>5.1512848495407403E-2</v>
      </c>
      <c r="S153" s="231">
        <v>0.18509612061124611</v>
      </c>
      <c r="T153" s="231">
        <v>0.1573508386758026</v>
      </c>
      <c r="U153" s="231">
        <v>0.18582168101859009</v>
      </c>
      <c r="V153" s="231">
        <v>0.32721534750057779</v>
      </c>
      <c r="W153" s="231">
        <v>0.3040796333933774</v>
      </c>
      <c r="DA153" s="73" t="s">
        <v>1131</v>
      </c>
    </row>
    <row r="154" spans="1:105" ht="12" customHeight="1" x14ac:dyDescent="0.3">
      <c r="A154" s="64" t="s">
        <v>79</v>
      </c>
      <c r="B154" s="231">
        <v>0.3093276111417857</v>
      </c>
      <c r="C154" s="231">
        <v>0.34735416420532961</v>
      </c>
      <c r="D154" s="231">
        <v>0.32894816198385762</v>
      </c>
      <c r="E154" s="231">
        <v>0.39151410536515968</v>
      </c>
      <c r="F154" s="231">
        <v>0.37055986018651538</v>
      </c>
      <c r="G154" s="231">
        <v>0.36961026644096429</v>
      </c>
      <c r="H154" s="231">
        <v>0.34598181237218129</v>
      </c>
      <c r="I154" s="231">
        <v>0.29269622122013012</v>
      </c>
      <c r="J154" s="231">
        <v>0.2938339549598491</v>
      </c>
      <c r="K154" s="231">
        <v>0.33926051605205521</v>
      </c>
      <c r="L154" s="231">
        <v>0.48414685364260962</v>
      </c>
      <c r="M154" s="231">
        <v>0.43192803928326212</v>
      </c>
      <c r="N154" s="231">
        <v>0.44334130063384558</v>
      </c>
      <c r="O154" s="231">
        <v>0.34688180210524988</v>
      </c>
      <c r="P154" s="231">
        <v>0.20263310233510751</v>
      </c>
      <c r="Q154" s="231">
        <v>0.1633449316789459</v>
      </c>
      <c r="R154" s="231">
        <v>0.30536408775087093</v>
      </c>
      <c r="S154" s="231">
        <v>0.27461641627183059</v>
      </c>
      <c r="T154" s="231">
        <v>0.292942950884298</v>
      </c>
      <c r="U154" s="231">
        <v>0.31205967038681243</v>
      </c>
      <c r="V154" s="231">
        <v>0.36876175982481701</v>
      </c>
      <c r="W154" s="231">
        <v>0.37942385514128918</v>
      </c>
      <c r="DA154" s="73" t="s">
        <v>1132</v>
      </c>
    </row>
    <row r="155" spans="1:105" ht="12" customHeight="1" x14ac:dyDescent="0.3">
      <c r="A155" s="60" t="s">
        <v>1038</v>
      </c>
      <c r="B155" s="264">
        <v>1.9906968906748641</v>
      </c>
      <c r="C155" s="264">
        <v>2.0552907306367549</v>
      </c>
      <c r="D155" s="264">
        <v>2.0797505708986401</v>
      </c>
      <c r="E155" s="264">
        <v>2.0923457618118708</v>
      </c>
      <c r="F155" s="264">
        <v>2.392741385923193</v>
      </c>
      <c r="G155" s="264">
        <v>2.80811230839068</v>
      </c>
      <c r="H155" s="264">
        <v>2.721023915103594</v>
      </c>
      <c r="I155" s="264">
        <v>2.5149391520429298</v>
      </c>
      <c r="J155" s="264">
        <v>2.3667224735663241</v>
      </c>
      <c r="K155" s="264">
        <v>2.2303203621383569</v>
      </c>
      <c r="L155" s="264">
        <v>3.4426683162528802</v>
      </c>
      <c r="M155" s="264">
        <v>3.4253175839989378</v>
      </c>
      <c r="N155" s="264">
        <v>3.310893828975026</v>
      </c>
      <c r="O155" s="264">
        <v>2.7661094548050889</v>
      </c>
      <c r="P155" s="264">
        <v>2.221683642445289</v>
      </c>
      <c r="Q155" s="264">
        <v>2.232093793123477</v>
      </c>
      <c r="R155" s="264">
        <v>3.566619608474666</v>
      </c>
      <c r="S155" s="264">
        <v>3.434107436987941</v>
      </c>
      <c r="T155" s="264">
        <v>3.5081998632435161</v>
      </c>
      <c r="U155" s="264">
        <v>3.6930062088744111</v>
      </c>
      <c r="V155" s="264">
        <v>4.0971870290689703</v>
      </c>
      <c r="W155" s="264">
        <v>3.6576130033851642</v>
      </c>
      <c r="DA155" s="72" t="s">
        <v>1133</v>
      </c>
    </row>
    <row r="156" spans="1:105" ht="12" customHeight="1" x14ac:dyDescent="0.3">
      <c r="A156" s="132" t="s">
        <v>1040</v>
      </c>
      <c r="B156" s="318">
        <v>8.8103856574818504</v>
      </c>
      <c r="C156" s="318">
        <v>9.6696035820455233</v>
      </c>
      <c r="D156" s="318">
        <v>8.8789554384099887</v>
      </c>
      <c r="E156" s="318">
        <v>9.8258864762318989</v>
      </c>
      <c r="F156" s="318">
        <v>9.9165543103611888</v>
      </c>
      <c r="G156" s="318">
        <v>10.71731931766084</v>
      </c>
      <c r="H156" s="318">
        <v>10.269570299698829</v>
      </c>
      <c r="I156" s="318">
        <v>9.6777596298058288</v>
      </c>
      <c r="J156" s="318">
        <v>10.072231321467481</v>
      </c>
      <c r="K156" s="318">
        <v>10.76050641580872</v>
      </c>
      <c r="L156" s="318">
        <v>10.95455674577644</v>
      </c>
      <c r="M156" s="318">
        <v>10.236329052644569</v>
      </c>
      <c r="N156" s="318">
        <v>10.124002057669751</v>
      </c>
      <c r="O156" s="318">
        <v>10.81258026186299</v>
      </c>
      <c r="P156" s="318">
        <v>10.95634024550106</v>
      </c>
      <c r="Q156" s="318">
        <v>11.591752983889061</v>
      </c>
      <c r="R156" s="318">
        <v>11.971153855646801</v>
      </c>
      <c r="S156" s="318">
        <v>11.90772617567495</v>
      </c>
      <c r="T156" s="318">
        <v>11.901626318256721</v>
      </c>
      <c r="U156" s="318">
        <v>11.80439358606789</v>
      </c>
      <c r="V156" s="318">
        <v>12.122896938845649</v>
      </c>
      <c r="W156" s="318">
        <v>12.834966429239101</v>
      </c>
      <c r="DA156" s="139" t="s">
        <v>1134</v>
      </c>
    </row>
    <row r="157" spans="1:105" ht="12" customHeight="1" x14ac:dyDescent="0.3">
      <c r="A157" s="201"/>
      <c r="B157" s="201"/>
      <c r="C157" s="201"/>
      <c r="D157" s="201"/>
      <c r="E157" s="201"/>
      <c r="F157" s="201"/>
      <c r="G157" s="201"/>
      <c r="H157" s="201"/>
      <c r="I157" s="201"/>
      <c r="J157" s="201"/>
      <c r="K157" s="201"/>
      <c r="L157" s="201"/>
      <c r="M157" s="201"/>
      <c r="N157" s="201"/>
      <c r="O157" s="201"/>
      <c r="P157" s="201"/>
      <c r="Q157" s="201"/>
      <c r="R157" s="201"/>
      <c r="S157" s="201"/>
      <c r="T157" s="201"/>
      <c r="U157" s="201"/>
      <c r="V157" s="201"/>
      <c r="W157" s="201"/>
      <c r="DA157" s="173"/>
    </row>
    <row r="158" spans="1:105" ht="15" customHeight="1" x14ac:dyDescent="0.3">
      <c r="A158" s="32" t="s">
        <v>253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DA158" s="88"/>
    </row>
    <row r="159" spans="1:105" ht="12" customHeight="1" x14ac:dyDescent="0.3">
      <c r="A159" s="201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  <c r="DA159" s="173"/>
    </row>
    <row r="160" spans="1:105" ht="12" customHeight="1" x14ac:dyDescent="0.3">
      <c r="A160" s="35" t="s">
        <v>46</v>
      </c>
      <c r="B160" s="234">
        <f t="shared" ref="B160:W160" si="6">SUM(B$161:B$167,B$169:B$170,B$172:B$175)</f>
        <v>0</v>
      </c>
      <c r="C160" s="234">
        <f t="shared" si="6"/>
        <v>0</v>
      </c>
      <c r="D160" s="234">
        <f t="shared" si="6"/>
        <v>0</v>
      </c>
      <c r="E160" s="234">
        <f t="shared" si="6"/>
        <v>0</v>
      </c>
      <c r="F160" s="234">
        <f t="shared" si="6"/>
        <v>0</v>
      </c>
      <c r="G160" s="234">
        <f t="shared" si="6"/>
        <v>0</v>
      </c>
      <c r="H160" s="234">
        <f t="shared" si="6"/>
        <v>0</v>
      </c>
      <c r="I160" s="234">
        <f t="shared" si="6"/>
        <v>0</v>
      </c>
      <c r="J160" s="234">
        <f t="shared" si="6"/>
        <v>0</v>
      </c>
      <c r="K160" s="234">
        <f t="shared" si="6"/>
        <v>0</v>
      </c>
      <c r="L160" s="234">
        <f t="shared" si="6"/>
        <v>0</v>
      </c>
      <c r="M160" s="234">
        <f t="shared" si="6"/>
        <v>0</v>
      </c>
      <c r="N160" s="234">
        <f t="shared" si="6"/>
        <v>0</v>
      </c>
      <c r="O160" s="234">
        <f t="shared" si="6"/>
        <v>0</v>
      </c>
      <c r="P160" s="234">
        <f t="shared" si="6"/>
        <v>0</v>
      </c>
      <c r="Q160" s="234">
        <f t="shared" si="6"/>
        <v>0</v>
      </c>
      <c r="R160" s="234">
        <f t="shared" si="6"/>
        <v>0</v>
      </c>
      <c r="S160" s="234">
        <f t="shared" si="6"/>
        <v>0</v>
      </c>
      <c r="T160" s="234">
        <f t="shared" si="6"/>
        <v>0</v>
      </c>
      <c r="U160" s="234">
        <f t="shared" si="6"/>
        <v>0</v>
      </c>
      <c r="V160" s="234">
        <f t="shared" si="6"/>
        <v>0</v>
      </c>
      <c r="W160" s="234">
        <f t="shared" si="6"/>
        <v>0</v>
      </c>
      <c r="DA160" s="95"/>
    </row>
    <row r="161" spans="1:105" ht="12" customHeight="1" x14ac:dyDescent="0.3">
      <c r="A161" s="55" t="s">
        <v>92</v>
      </c>
      <c r="B161" s="268">
        <f t="shared" ref="B161:W161" si="7">IF(B$6=0,0,B$6/B$5)</f>
        <v>0</v>
      </c>
      <c r="C161" s="268">
        <f t="shared" si="7"/>
        <v>0</v>
      </c>
      <c r="D161" s="268">
        <f t="shared" si="7"/>
        <v>0</v>
      </c>
      <c r="E161" s="268">
        <f t="shared" si="7"/>
        <v>0</v>
      </c>
      <c r="F161" s="268">
        <f t="shared" si="7"/>
        <v>0</v>
      </c>
      <c r="G161" s="268">
        <f t="shared" si="7"/>
        <v>0</v>
      </c>
      <c r="H161" s="268">
        <f t="shared" si="7"/>
        <v>0</v>
      </c>
      <c r="I161" s="268">
        <f t="shared" si="7"/>
        <v>0</v>
      </c>
      <c r="J161" s="268">
        <f t="shared" si="7"/>
        <v>0</v>
      </c>
      <c r="K161" s="268">
        <f t="shared" si="7"/>
        <v>0</v>
      </c>
      <c r="L161" s="268">
        <f t="shared" si="7"/>
        <v>0</v>
      </c>
      <c r="M161" s="268">
        <f t="shared" si="7"/>
        <v>0</v>
      </c>
      <c r="N161" s="268">
        <f t="shared" si="7"/>
        <v>0</v>
      </c>
      <c r="O161" s="268">
        <f t="shared" si="7"/>
        <v>0</v>
      </c>
      <c r="P161" s="268">
        <f t="shared" si="7"/>
        <v>0</v>
      </c>
      <c r="Q161" s="268">
        <f t="shared" si="7"/>
        <v>0</v>
      </c>
      <c r="R161" s="268">
        <f t="shared" si="7"/>
        <v>0</v>
      </c>
      <c r="S161" s="268">
        <f t="shared" si="7"/>
        <v>0</v>
      </c>
      <c r="T161" s="268">
        <f t="shared" si="7"/>
        <v>0</v>
      </c>
      <c r="U161" s="268">
        <f t="shared" si="7"/>
        <v>0</v>
      </c>
      <c r="V161" s="268">
        <f t="shared" si="7"/>
        <v>0</v>
      </c>
      <c r="W161" s="268">
        <f t="shared" si="7"/>
        <v>0</v>
      </c>
      <c r="DA161" s="76"/>
    </row>
    <row r="162" spans="1:105" ht="12" customHeight="1" x14ac:dyDescent="0.3">
      <c r="A162" s="202" t="s">
        <v>93</v>
      </c>
      <c r="B162" s="269">
        <f t="shared" ref="B162:W162" si="8">IF(B$7=0,0,B$7/B$5)</f>
        <v>0</v>
      </c>
      <c r="C162" s="269">
        <f t="shared" si="8"/>
        <v>0</v>
      </c>
      <c r="D162" s="269">
        <f t="shared" si="8"/>
        <v>0</v>
      </c>
      <c r="E162" s="269">
        <f t="shared" si="8"/>
        <v>0</v>
      </c>
      <c r="F162" s="269">
        <f t="shared" si="8"/>
        <v>0</v>
      </c>
      <c r="G162" s="269">
        <f t="shared" si="8"/>
        <v>0</v>
      </c>
      <c r="H162" s="269">
        <f t="shared" si="8"/>
        <v>0</v>
      </c>
      <c r="I162" s="269">
        <f t="shared" si="8"/>
        <v>0</v>
      </c>
      <c r="J162" s="269">
        <f t="shared" si="8"/>
        <v>0</v>
      </c>
      <c r="K162" s="269">
        <f t="shared" si="8"/>
        <v>0</v>
      </c>
      <c r="L162" s="269">
        <f t="shared" si="8"/>
        <v>0</v>
      </c>
      <c r="M162" s="269">
        <f t="shared" si="8"/>
        <v>0</v>
      </c>
      <c r="N162" s="269">
        <f t="shared" si="8"/>
        <v>0</v>
      </c>
      <c r="O162" s="269">
        <f t="shared" si="8"/>
        <v>0</v>
      </c>
      <c r="P162" s="269">
        <f t="shared" si="8"/>
        <v>0</v>
      </c>
      <c r="Q162" s="269">
        <f t="shared" si="8"/>
        <v>0</v>
      </c>
      <c r="R162" s="269">
        <f t="shared" si="8"/>
        <v>0</v>
      </c>
      <c r="S162" s="269">
        <f t="shared" si="8"/>
        <v>0</v>
      </c>
      <c r="T162" s="269">
        <f t="shared" si="8"/>
        <v>0</v>
      </c>
      <c r="U162" s="269">
        <f t="shared" si="8"/>
        <v>0</v>
      </c>
      <c r="V162" s="269">
        <f t="shared" si="8"/>
        <v>0</v>
      </c>
      <c r="W162" s="269">
        <f t="shared" si="8"/>
        <v>0</v>
      </c>
      <c r="DA162" s="77"/>
    </row>
    <row r="163" spans="1:105" ht="12" customHeight="1" x14ac:dyDescent="0.3">
      <c r="A163" s="202" t="s">
        <v>94</v>
      </c>
      <c r="B163" s="269">
        <f t="shared" ref="B163:W163" si="9">IF(B$8=0,0,B$8/B$5)</f>
        <v>0</v>
      </c>
      <c r="C163" s="269">
        <f t="shared" si="9"/>
        <v>0</v>
      </c>
      <c r="D163" s="269">
        <f t="shared" si="9"/>
        <v>0</v>
      </c>
      <c r="E163" s="269">
        <f t="shared" si="9"/>
        <v>0</v>
      </c>
      <c r="F163" s="269">
        <f t="shared" si="9"/>
        <v>0</v>
      </c>
      <c r="G163" s="269">
        <f t="shared" si="9"/>
        <v>0</v>
      </c>
      <c r="H163" s="269">
        <f t="shared" si="9"/>
        <v>0</v>
      </c>
      <c r="I163" s="269">
        <f t="shared" si="9"/>
        <v>0</v>
      </c>
      <c r="J163" s="269">
        <f t="shared" si="9"/>
        <v>0</v>
      </c>
      <c r="K163" s="269">
        <f t="shared" si="9"/>
        <v>0</v>
      </c>
      <c r="L163" s="269">
        <f t="shared" si="9"/>
        <v>0</v>
      </c>
      <c r="M163" s="269">
        <f t="shared" si="9"/>
        <v>0</v>
      </c>
      <c r="N163" s="269">
        <f t="shared" si="9"/>
        <v>0</v>
      </c>
      <c r="O163" s="269">
        <f t="shared" si="9"/>
        <v>0</v>
      </c>
      <c r="P163" s="269">
        <f t="shared" si="9"/>
        <v>0</v>
      </c>
      <c r="Q163" s="269">
        <f t="shared" si="9"/>
        <v>0</v>
      </c>
      <c r="R163" s="269">
        <f t="shared" si="9"/>
        <v>0</v>
      </c>
      <c r="S163" s="269">
        <f t="shared" si="9"/>
        <v>0</v>
      </c>
      <c r="T163" s="269">
        <f t="shared" si="9"/>
        <v>0</v>
      </c>
      <c r="U163" s="269">
        <f t="shared" si="9"/>
        <v>0</v>
      </c>
      <c r="V163" s="269">
        <f t="shared" si="9"/>
        <v>0</v>
      </c>
      <c r="W163" s="269">
        <f t="shared" si="9"/>
        <v>0</v>
      </c>
      <c r="DA163" s="77"/>
    </row>
    <row r="164" spans="1:105" ht="12" customHeight="1" x14ac:dyDescent="0.3">
      <c r="A164" s="202" t="s">
        <v>95</v>
      </c>
      <c r="B164" s="269">
        <f t="shared" ref="B164:W164" si="10">IF(B$9=0,0,B$9/B$5)</f>
        <v>0</v>
      </c>
      <c r="C164" s="269">
        <f t="shared" si="10"/>
        <v>0</v>
      </c>
      <c r="D164" s="269">
        <f t="shared" si="10"/>
        <v>0</v>
      </c>
      <c r="E164" s="269">
        <f t="shared" si="10"/>
        <v>0</v>
      </c>
      <c r="F164" s="269">
        <f t="shared" si="10"/>
        <v>0</v>
      </c>
      <c r="G164" s="269">
        <f t="shared" si="10"/>
        <v>0</v>
      </c>
      <c r="H164" s="269">
        <f t="shared" si="10"/>
        <v>0</v>
      </c>
      <c r="I164" s="269">
        <f t="shared" si="10"/>
        <v>0</v>
      </c>
      <c r="J164" s="269">
        <f t="shared" si="10"/>
        <v>0</v>
      </c>
      <c r="K164" s="269">
        <f t="shared" si="10"/>
        <v>0</v>
      </c>
      <c r="L164" s="269">
        <f t="shared" si="10"/>
        <v>0</v>
      </c>
      <c r="M164" s="269">
        <f t="shared" si="10"/>
        <v>0</v>
      </c>
      <c r="N164" s="269">
        <f t="shared" si="10"/>
        <v>0</v>
      </c>
      <c r="O164" s="269">
        <f t="shared" si="10"/>
        <v>0</v>
      </c>
      <c r="P164" s="269">
        <f t="shared" si="10"/>
        <v>0</v>
      </c>
      <c r="Q164" s="269">
        <f t="shared" si="10"/>
        <v>0</v>
      </c>
      <c r="R164" s="269">
        <f t="shared" si="10"/>
        <v>0</v>
      </c>
      <c r="S164" s="269">
        <f t="shared" si="10"/>
        <v>0</v>
      </c>
      <c r="T164" s="269">
        <f t="shared" si="10"/>
        <v>0</v>
      </c>
      <c r="U164" s="269">
        <f t="shared" si="10"/>
        <v>0</v>
      </c>
      <c r="V164" s="269">
        <f t="shared" si="10"/>
        <v>0</v>
      </c>
      <c r="W164" s="269">
        <f t="shared" si="10"/>
        <v>0</v>
      </c>
      <c r="DA164" s="77"/>
    </row>
    <row r="165" spans="1:105" ht="12" customHeight="1" x14ac:dyDescent="0.3">
      <c r="A165" s="56" t="s">
        <v>96</v>
      </c>
      <c r="B165" s="270">
        <f t="shared" ref="B165:W165" si="11">IF(B$10=0,0,B$10/B$5)</f>
        <v>0</v>
      </c>
      <c r="C165" s="270">
        <f t="shared" si="11"/>
        <v>0</v>
      </c>
      <c r="D165" s="270">
        <f t="shared" si="11"/>
        <v>0</v>
      </c>
      <c r="E165" s="270">
        <f t="shared" si="11"/>
        <v>0</v>
      </c>
      <c r="F165" s="270">
        <f t="shared" si="11"/>
        <v>0</v>
      </c>
      <c r="G165" s="270">
        <f t="shared" si="11"/>
        <v>0</v>
      </c>
      <c r="H165" s="270">
        <f t="shared" si="11"/>
        <v>0</v>
      </c>
      <c r="I165" s="270">
        <f t="shared" si="11"/>
        <v>0</v>
      </c>
      <c r="J165" s="270">
        <f t="shared" si="11"/>
        <v>0</v>
      </c>
      <c r="K165" s="270">
        <f t="shared" si="11"/>
        <v>0</v>
      </c>
      <c r="L165" s="270">
        <f t="shared" si="11"/>
        <v>0</v>
      </c>
      <c r="M165" s="270">
        <f t="shared" si="11"/>
        <v>0</v>
      </c>
      <c r="N165" s="270">
        <f t="shared" si="11"/>
        <v>0</v>
      </c>
      <c r="O165" s="270">
        <f t="shared" si="11"/>
        <v>0</v>
      </c>
      <c r="P165" s="270">
        <f t="shared" si="11"/>
        <v>0</v>
      </c>
      <c r="Q165" s="270">
        <f t="shared" si="11"/>
        <v>0</v>
      </c>
      <c r="R165" s="270">
        <f t="shared" si="11"/>
        <v>0</v>
      </c>
      <c r="S165" s="270">
        <f t="shared" si="11"/>
        <v>0</v>
      </c>
      <c r="T165" s="270">
        <f t="shared" si="11"/>
        <v>0</v>
      </c>
      <c r="U165" s="270">
        <f t="shared" si="11"/>
        <v>0</v>
      </c>
      <c r="V165" s="270">
        <f t="shared" si="11"/>
        <v>0</v>
      </c>
      <c r="W165" s="270">
        <f t="shared" si="11"/>
        <v>0</v>
      </c>
      <c r="DA165" s="78"/>
    </row>
    <row r="166" spans="1:105" ht="12" customHeight="1" x14ac:dyDescent="0.3">
      <c r="A166" s="134" t="s">
        <v>999</v>
      </c>
      <c r="B166" s="319">
        <f t="shared" ref="B166:W166" si="12">IF(B$16=0,0,B$16/B$5)</f>
        <v>0</v>
      </c>
      <c r="C166" s="319">
        <f t="shared" si="12"/>
        <v>0</v>
      </c>
      <c r="D166" s="319">
        <f t="shared" si="12"/>
        <v>0</v>
      </c>
      <c r="E166" s="319">
        <f t="shared" si="12"/>
        <v>0</v>
      </c>
      <c r="F166" s="319">
        <f t="shared" si="12"/>
        <v>0</v>
      </c>
      <c r="G166" s="319">
        <f t="shared" si="12"/>
        <v>0</v>
      </c>
      <c r="H166" s="319">
        <f t="shared" si="12"/>
        <v>0</v>
      </c>
      <c r="I166" s="319">
        <f t="shared" si="12"/>
        <v>0</v>
      </c>
      <c r="J166" s="319">
        <f t="shared" si="12"/>
        <v>0</v>
      </c>
      <c r="K166" s="319">
        <f t="shared" si="12"/>
        <v>0</v>
      </c>
      <c r="L166" s="319">
        <f t="shared" si="12"/>
        <v>0</v>
      </c>
      <c r="M166" s="319">
        <f t="shared" si="12"/>
        <v>0</v>
      </c>
      <c r="N166" s="319">
        <f t="shared" si="12"/>
        <v>0</v>
      </c>
      <c r="O166" s="319">
        <f t="shared" si="12"/>
        <v>0</v>
      </c>
      <c r="P166" s="319">
        <f t="shared" si="12"/>
        <v>0</v>
      </c>
      <c r="Q166" s="319">
        <f t="shared" si="12"/>
        <v>0</v>
      </c>
      <c r="R166" s="319">
        <f t="shared" si="12"/>
        <v>0</v>
      </c>
      <c r="S166" s="319">
        <f t="shared" si="12"/>
        <v>0</v>
      </c>
      <c r="T166" s="319">
        <f t="shared" si="12"/>
        <v>0</v>
      </c>
      <c r="U166" s="319">
        <f t="shared" si="12"/>
        <v>0</v>
      </c>
      <c r="V166" s="319">
        <f t="shared" si="12"/>
        <v>0</v>
      </c>
      <c r="W166" s="319">
        <f t="shared" si="12"/>
        <v>0</v>
      </c>
      <c r="DA166" s="140"/>
    </row>
    <row r="167" spans="1:105" ht="12" customHeight="1" x14ac:dyDescent="0.3">
      <c r="A167" s="203" t="s">
        <v>1000</v>
      </c>
      <c r="B167" s="271">
        <f t="shared" ref="B167:W167" si="13">IF(B$25=0,0,B$25/B$5)</f>
        <v>0</v>
      </c>
      <c r="C167" s="271">
        <f t="shared" si="13"/>
        <v>0</v>
      </c>
      <c r="D167" s="271">
        <f t="shared" si="13"/>
        <v>0</v>
      </c>
      <c r="E167" s="271">
        <f t="shared" si="13"/>
        <v>0</v>
      </c>
      <c r="F167" s="271">
        <f t="shared" si="13"/>
        <v>0</v>
      </c>
      <c r="G167" s="271">
        <f t="shared" si="13"/>
        <v>0</v>
      </c>
      <c r="H167" s="271">
        <f t="shared" si="13"/>
        <v>0</v>
      </c>
      <c r="I167" s="271">
        <f t="shared" si="13"/>
        <v>0</v>
      </c>
      <c r="J167" s="271">
        <f t="shared" si="13"/>
        <v>0</v>
      </c>
      <c r="K167" s="271">
        <f t="shared" si="13"/>
        <v>0</v>
      </c>
      <c r="L167" s="271">
        <f t="shared" si="13"/>
        <v>0</v>
      </c>
      <c r="M167" s="271">
        <f t="shared" si="13"/>
        <v>0</v>
      </c>
      <c r="N167" s="271">
        <f t="shared" si="13"/>
        <v>0</v>
      </c>
      <c r="O167" s="271">
        <f t="shared" si="13"/>
        <v>0</v>
      </c>
      <c r="P167" s="271">
        <f t="shared" si="13"/>
        <v>0</v>
      </c>
      <c r="Q167" s="271">
        <f t="shared" si="13"/>
        <v>0</v>
      </c>
      <c r="R167" s="271">
        <f t="shared" si="13"/>
        <v>0</v>
      </c>
      <c r="S167" s="271">
        <f t="shared" si="13"/>
        <v>0</v>
      </c>
      <c r="T167" s="271">
        <f t="shared" si="13"/>
        <v>0</v>
      </c>
      <c r="U167" s="271">
        <f t="shared" si="13"/>
        <v>0</v>
      </c>
      <c r="V167" s="271">
        <f t="shared" si="13"/>
        <v>0</v>
      </c>
      <c r="W167" s="271">
        <f t="shared" si="13"/>
        <v>0</v>
      </c>
      <c r="DA167" s="79"/>
    </row>
    <row r="168" spans="1:105" ht="12" customHeight="1" x14ac:dyDescent="0.3">
      <c r="A168" s="203" t="s">
        <v>1012</v>
      </c>
      <c r="B168" s="271">
        <f t="shared" ref="B168:W168" si="14">IF(B$36=0,0,B$36/B$5)</f>
        <v>0</v>
      </c>
      <c r="C168" s="271">
        <f t="shared" si="14"/>
        <v>0</v>
      </c>
      <c r="D168" s="271">
        <f t="shared" si="14"/>
        <v>0</v>
      </c>
      <c r="E168" s="271">
        <f t="shared" si="14"/>
        <v>0</v>
      </c>
      <c r="F168" s="271">
        <f t="shared" si="14"/>
        <v>0</v>
      </c>
      <c r="G168" s="271">
        <f t="shared" si="14"/>
        <v>0</v>
      </c>
      <c r="H168" s="271">
        <f t="shared" si="14"/>
        <v>0</v>
      </c>
      <c r="I168" s="271">
        <f t="shared" si="14"/>
        <v>0</v>
      </c>
      <c r="J168" s="271">
        <f t="shared" si="14"/>
        <v>0</v>
      </c>
      <c r="K168" s="271">
        <f t="shared" si="14"/>
        <v>0</v>
      </c>
      <c r="L168" s="271">
        <f t="shared" si="14"/>
        <v>0</v>
      </c>
      <c r="M168" s="271">
        <f t="shared" si="14"/>
        <v>0</v>
      </c>
      <c r="N168" s="271">
        <f t="shared" si="14"/>
        <v>0</v>
      </c>
      <c r="O168" s="271">
        <f t="shared" si="14"/>
        <v>0</v>
      </c>
      <c r="P168" s="271">
        <f t="shared" si="14"/>
        <v>0</v>
      </c>
      <c r="Q168" s="271">
        <f t="shared" si="14"/>
        <v>0</v>
      </c>
      <c r="R168" s="271">
        <f t="shared" si="14"/>
        <v>0</v>
      </c>
      <c r="S168" s="271">
        <f t="shared" si="14"/>
        <v>0</v>
      </c>
      <c r="T168" s="271">
        <f t="shared" si="14"/>
        <v>0</v>
      </c>
      <c r="U168" s="271">
        <f t="shared" si="14"/>
        <v>0</v>
      </c>
      <c r="V168" s="271">
        <f t="shared" si="14"/>
        <v>0</v>
      </c>
      <c r="W168" s="271">
        <f t="shared" si="14"/>
        <v>0</v>
      </c>
      <c r="DA168" s="79"/>
    </row>
    <row r="169" spans="1:105" ht="12" customHeight="1" x14ac:dyDescent="0.3">
      <c r="A169" s="62" t="s">
        <v>1014</v>
      </c>
      <c r="B169" s="320">
        <f t="shared" ref="B169:W169" si="15">IF(B$37=0,0,B$37/B$5)</f>
        <v>0</v>
      </c>
      <c r="C169" s="320">
        <f t="shared" si="15"/>
        <v>0</v>
      </c>
      <c r="D169" s="320">
        <f t="shared" si="15"/>
        <v>0</v>
      </c>
      <c r="E169" s="320">
        <f t="shared" si="15"/>
        <v>0</v>
      </c>
      <c r="F169" s="320">
        <f t="shared" si="15"/>
        <v>0</v>
      </c>
      <c r="G169" s="320">
        <f t="shared" si="15"/>
        <v>0</v>
      </c>
      <c r="H169" s="320">
        <f t="shared" si="15"/>
        <v>0</v>
      </c>
      <c r="I169" s="320">
        <f t="shared" si="15"/>
        <v>0</v>
      </c>
      <c r="J169" s="320">
        <f t="shared" si="15"/>
        <v>0</v>
      </c>
      <c r="K169" s="320">
        <f t="shared" si="15"/>
        <v>0</v>
      </c>
      <c r="L169" s="320">
        <f t="shared" si="15"/>
        <v>0</v>
      </c>
      <c r="M169" s="320">
        <f t="shared" si="15"/>
        <v>0</v>
      </c>
      <c r="N169" s="320">
        <f t="shared" si="15"/>
        <v>0</v>
      </c>
      <c r="O169" s="320">
        <f t="shared" si="15"/>
        <v>0</v>
      </c>
      <c r="P169" s="320">
        <f t="shared" si="15"/>
        <v>0</v>
      </c>
      <c r="Q169" s="320">
        <f t="shared" si="15"/>
        <v>0</v>
      </c>
      <c r="R169" s="320">
        <f t="shared" si="15"/>
        <v>0</v>
      </c>
      <c r="S169" s="320">
        <f t="shared" si="15"/>
        <v>0</v>
      </c>
      <c r="T169" s="320">
        <f t="shared" si="15"/>
        <v>0</v>
      </c>
      <c r="U169" s="320">
        <f t="shared" si="15"/>
        <v>0</v>
      </c>
      <c r="V169" s="320">
        <f t="shared" si="15"/>
        <v>0</v>
      </c>
      <c r="W169" s="320">
        <f t="shared" si="15"/>
        <v>0</v>
      </c>
      <c r="DA169" s="141"/>
    </row>
    <row r="170" spans="1:105" ht="12" customHeight="1" x14ac:dyDescent="0.3">
      <c r="A170" s="62" t="s">
        <v>1021</v>
      </c>
      <c r="B170" s="320">
        <f t="shared" ref="B170:W170" si="16">IF(B$43=0,0,B$43/B$5)</f>
        <v>0</v>
      </c>
      <c r="C170" s="320">
        <f t="shared" si="16"/>
        <v>0</v>
      </c>
      <c r="D170" s="320">
        <f t="shared" si="16"/>
        <v>0</v>
      </c>
      <c r="E170" s="320">
        <f t="shared" si="16"/>
        <v>0</v>
      </c>
      <c r="F170" s="320">
        <f t="shared" si="16"/>
        <v>0</v>
      </c>
      <c r="G170" s="320">
        <f t="shared" si="16"/>
        <v>0</v>
      </c>
      <c r="H170" s="320">
        <f t="shared" si="16"/>
        <v>0</v>
      </c>
      <c r="I170" s="320">
        <f t="shared" si="16"/>
        <v>0</v>
      </c>
      <c r="J170" s="320">
        <f t="shared" si="16"/>
        <v>0</v>
      </c>
      <c r="K170" s="320">
        <f t="shared" si="16"/>
        <v>0</v>
      </c>
      <c r="L170" s="320">
        <f t="shared" si="16"/>
        <v>0</v>
      </c>
      <c r="M170" s="320">
        <f t="shared" si="16"/>
        <v>0</v>
      </c>
      <c r="N170" s="320">
        <f t="shared" si="16"/>
        <v>0</v>
      </c>
      <c r="O170" s="320">
        <f t="shared" si="16"/>
        <v>0</v>
      </c>
      <c r="P170" s="320">
        <f t="shared" si="16"/>
        <v>0</v>
      </c>
      <c r="Q170" s="320">
        <f t="shared" si="16"/>
        <v>0</v>
      </c>
      <c r="R170" s="320">
        <f t="shared" si="16"/>
        <v>0</v>
      </c>
      <c r="S170" s="320">
        <f t="shared" si="16"/>
        <v>0</v>
      </c>
      <c r="T170" s="320">
        <f t="shared" si="16"/>
        <v>0</v>
      </c>
      <c r="U170" s="320">
        <f t="shared" si="16"/>
        <v>0</v>
      </c>
      <c r="V170" s="320">
        <f t="shared" si="16"/>
        <v>0</v>
      </c>
      <c r="W170" s="320">
        <f t="shared" si="16"/>
        <v>0</v>
      </c>
      <c r="DA170" s="141"/>
    </row>
    <row r="171" spans="1:105" ht="12" customHeight="1" x14ac:dyDescent="0.3">
      <c r="A171" s="203" t="s">
        <v>1023</v>
      </c>
      <c r="B171" s="271">
        <f t="shared" ref="B171:W171" si="17">IF(B$44=0,0,B$44/B$5)</f>
        <v>0</v>
      </c>
      <c r="C171" s="271">
        <f t="shared" si="17"/>
        <v>0</v>
      </c>
      <c r="D171" s="271">
        <f t="shared" si="17"/>
        <v>0</v>
      </c>
      <c r="E171" s="271">
        <f t="shared" si="17"/>
        <v>0</v>
      </c>
      <c r="F171" s="271">
        <f t="shared" si="17"/>
        <v>0</v>
      </c>
      <c r="G171" s="271">
        <f t="shared" si="17"/>
        <v>0</v>
      </c>
      <c r="H171" s="271">
        <f t="shared" si="17"/>
        <v>0</v>
      </c>
      <c r="I171" s="271">
        <f t="shared" si="17"/>
        <v>0</v>
      </c>
      <c r="J171" s="271">
        <f t="shared" si="17"/>
        <v>0</v>
      </c>
      <c r="K171" s="271">
        <f t="shared" si="17"/>
        <v>0</v>
      </c>
      <c r="L171" s="271">
        <f t="shared" si="17"/>
        <v>0</v>
      </c>
      <c r="M171" s="271">
        <f t="shared" si="17"/>
        <v>0</v>
      </c>
      <c r="N171" s="271">
        <f t="shared" si="17"/>
        <v>0</v>
      </c>
      <c r="O171" s="271">
        <f t="shared" si="17"/>
        <v>0</v>
      </c>
      <c r="P171" s="271">
        <f t="shared" si="17"/>
        <v>0</v>
      </c>
      <c r="Q171" s="271">
        <f t="shared" si="17"/>
        <v>0</v>
      </c>
      <c r="R171" s="271">
        <f t="shared" si="17"/>
        <v>0</v>
      </c>
      <c r="S171" s="271">
        <f t="shared" si="17"/>
        <v>0</v>
      </c>
      <c r="T171" s="271">
        <f t="shared" si="17"/>
        <v>0</v>
      </c>
      <c r="U171" s="271">
        <f t="shared" si="17"/>
        <v>0</v>
      </c>
      <c r="V171" s="271">
        <f t="shared" si="17"/>
        <v>0</v>
      </c>
      <c r="W171" s="271">
        <f t="shared" si="17"/>
        <v>0</v>
      </c>
      <c r="DA171" s="79"/>
    </row>
    <row r="172" spans="1:105" ht="12" customHeight="1" x14ac:dyDescent="0.3">
      <c r="A172" s="62" t="s">
        <v>1135</v>
      </c>
      <c r="B172" s="320">
        <f t="shared" ref="B172:W172" si="18">IF(B$45=0,0,B$45/B$5)</f>
        <v>0</v>
      </c>
      <c r="C172" s="320">
        <f t="shared" si="18"/>
        <v>0</v>
      </c>
      <c r="D172" s="320">
        <f t="shared" si="18"/>
        <v>0</v>
      </c>
      <c r="E172" s="320">
        <f t="shared" si="18"/>
        <v>0</v>
      </c>
      <c r="F172" s="320">
        <f t="shared" si="18"/>
        <v>0</v>
      </c>
      <c r="G172" s="320">
        <f t="shared" si="18"/>
        <v>0</v>
      </c>
      <c r="H172" s="320">
        <f t="shared" si="18"/>
        <v>0</v>
      </c>
      <c r="I172" s="320">
        <f t="shared" si="18"/>
        <v>0</v>
      </c>
      <c r="J172" s="320">
        <f t="shared" si="18"/>
        <v>0</v>
      </c>
      <c r="K172" s="320">
        <f t="shared" si="18"/>
        <v>0</v>
      </c>
      <c r="L172" s="320">
        <f t="shared" si="18"/>
        <v>0</v>
      </c>
      <c r="M172" s="320">
        <f t="shared" si="18"/>
        <v>0</v>
      </c>
      <c r="N172" s="320">
        <f t="shared" si="18"/>
        <v>0</v>
      </c>
      <c r="O172" s="320">
        <f t="shared" si="18"/>
        <v>0</v>
      </c>
      <c r="P172" s="320">
        <f t="shared" si="18"/>
        <v>0</v>
      </c>
      <c r="Q172" s="320">
        <f t="shared" si="18"/>
        <v>0</v>
      </c>
      <c r="R172" s="320">
        <f t="shared" si="18"/>
        <v>0</v>
      </c>
      <c r="S172" s="320">
        <f t="shared" si="18"/>
        <v>0</v>
      </c>
      <c r="T172" s="320">
        <f t="shared" si="18"/>
        <v>0</v>
      </c>
      <c r="U172" s="320">
        <f t="shared" si="18"/>
        <v>0</v>
      </c>
      <c r="V172" s="320">
        <f t="shared" si="18"/>
        <v>0</v>
      </c>
      <c r="W172" s="320">
        <f t="shared" si="18"/>
        <v>0</v>
      </c>
      <c r="DA172" s="141"/>
    </row>
    <row r="173" spans="1:105" ht="12" customHeight="1" x14ac:dyDescent="0.3">
      <c r="A173" s="62" t="s">
        <v>1026</v>
      </c>
      <c r="B173" s="320">
        <f t="shared" ref="B173:W173" si="19">IF(B$46=0,0,B$46/B$5)</f>
        <v>0</v>
      </c>
      <c r="C173" s="320">
        <f t="shared" si="19"/>
        <v>0</v>
      </c>
      <c r="D173" s="320">
        <f t="shared" si="19"/>
        <v>0</v>
      </c>
      <c r="E173" s="320">
        <f t="shared" si="19"/>
        <v>0</v>
      </c>
      <c r="F173" s="320">
        <f t="shared" si="19"/>
        <v>0</v>
      </c>
      <c r="G173" s="320">
        <f t="shared" si="19"/>
        <v>0</v>
      </c>
      <c r="H173" s="320">
        <f t="shared" si="19"/>
        <v>0</v>
      </c>
      <c r="I173" s="320">
        <f t="shared" si="19"/>
        <v>0</v>
      </c>
      <c r="J173" s="320">
        <f t="shared" si="19"/>
        <v>0</v>
      </c>
      <c r="K173" s="320">
        <f t="shared" si="19"/>
        <v>0</v>
      </c>
      <c r="L173" s="320">
        <f t="shared" si="19"/>
        <v>0</v>
      </c>
      <c r="M173" s="320">
        <f t="shared" si="19"/>
        <v>0</v>
      </c>
      <c r="N173" s="320">
        <f t="shared" si="19"/>
        <v>0</v>
      </c>
      <c r="O173" s="320">
        <f t="shared" si="19"/>
        <v>0</v>
      </c>
      <c r="P173" s="320">
        <f t="shared" si="19"/>
        <v>0</v>
      </c>
      <c r="Q173" s="320">
        <f t="shared" si="19"/>
        <v>0</v>
      </c>
      <c r="R173" s="320">
        <f t="shared" si="19"/>
        <v>0</v>
      </c>
      <c r="S173" s="320">
        <f t="shared" si="19"/>
        <v>0</v>
      </c>
      <c r="T173" s="320">
        <f t="shared" si="19"/>
        <v>0</v>
      </c>
      <c r="U173" s="320">
        <f t="shared" si="19"/>
        <v>0</v>
      </c>
      <c r="V173" s="320">
        <f t="shared" si="19"/>
        <v>0</v>
      </c>
      <c r="W173" s="320">
        <f t="shared" si="19"/>
        <v>0</v>
      </c>
      <c r="DA173" s="141"/>
    </row>
    <row r="174" spans="1:105" ht="12" customHeight="1" x14ac:dyDescent="0.3">
      <c r="A174" s="62" t="s">
        <v>1038</v>
      </c>
      <c r="B174" s="320">
        <f t="shared" ref="B174:W174" si="20">IF(B$57=0,0,B$57/B$5)</f>
        <v>0</v>
      </c>
      <c r="C174" s="320">
        <f t="shared" si="20"/>
        <v>0</v>
      </c>
      <c r="D174" s="320">
        <f t="shared" si="20"/>
        <v>0</v>
      </c>
      <c r="E174" s="320">
        <f t="shared" si="20"/>
        <v>0</v>
      </c>
      <c r="F174" s="320">
        <f t="shared" si="20"/>
        <v>0</v>
      </c>
      <c r="G174" s="320">
        <f t="shared" si="20"/>
        <v>0</v>
      </c>
      <c r="H174" s="320">
        <f t="shared" si="20"/>
        <v>0</v>
      </c>
      <c r="I174" s="320">
        <f t="shared" si="20"/>
        <v>0</v>
      </c>
      <c r="J174" s="320">
        <f t="shared" si="20"/>
        <v>0</v>
      </c>
      <c r="K174" s="320">
        <f t="shared" si="20"/>
        <v>0</v>
      </c>
      <c r="L174" s="320">
        <f t="shared" si="20"/>
        <v>0</v>
      </c>
      <c r="M174" s="320">
        <f t="shared" si="20"/>
        <v>0</v>
      </c>
      <c r="N174" s="320">
        <f t="shared" si="20"/>
        <v>0</v>
      </c>
      <c r="O174" s="320">
        <f t="shared" si="20"/>
        <v>0</v>
      </c>
      <c r="P174" s="320">
        <f t="shared" si="20"/>
        <v>0</v>
      </c>
      <c r="Q174" s="320">
        <f t="shared" si="20"/>
        <v>0</v>
      </c>
      <c r="R174" s="320">
        <f t="shared" si="20"/>
        <v>0</v>
      </c>
      <c r="S174" s="320">
        <f t="shared" si="20"/>
        <v>0</v>
      </c>
      <c r="T174" s="320">
        <f t="shared" si="20"/>
        <v>0</v>
      </c>
      <c r="U174" s="320">
        <f t="shared" si="20"/>
        <v>0</v>
      </c>
      <c r="V174" s="320">
        <f t="shared" si="20"/>
        <v>0</v>
      </c>
      <c r="W174" s="320">
        <f t="shared" si="20"/>
        <v>0</v>
      </c>
      <c r="DA174" s="141"/>
    </row>
    <row r="175" spans="1:105" ht="12" customHeight="1" x14ac:dyDescent="0.3">
      <c r="A175" s="41" t="s">
        <v>1040</v>
      </c>
      <c r="B175" s="321">
        <f t="shared" ref="B175:W175" si="21">IF(B$58=0,0,B$58/B$5)</f>
        <v>0</v>
      </c>
      <c r="C175" s="321">
        <f t="shared" si="21"/>
        <v>0</v>
      </c>
      <c r="D175" s="321">
        <f t="shared" si="21"/>
        <v>0</v>
      </c>
      <c r="E175" s="321">
        <f t="shared" si="21"/>
        <v>0</v>
      </c>
      <c r="F175" s="321">
        <f t="shared" si="21"/>
        <v>0</v>
      </c>
      <c r="G175" s="321">
        <f t="shared" si="21"/>
        <v>0</v>
      </c>
      <c r="H175" s="321">
        <f t="shared" si="21"/>
        <v>0</v>
      </c>
      <c r="I175" s="321">
        <f t="shared" si="21"/>
        <v>0</v>
      </c>
      <c r="J175" s="321">
        <f t="shared" si="21"/>
        <v>0</v>
      </c>
      <c r="K175" s="321">
        <f t="shared" si="21"/>
        <v>0</v>
      </c>
      <c r="L175" s="321">
        <f t="shared" si="21"/>
        <v>0</v>
      </c>
      <c r="M175" s="321">
        <f t="shared" si="21"/>
        <v>0</v>
      </c>
      <c r="N175" s="321">
        <f t="shared" si="21"/>
        <v>0</v>
      </c>
      <c r="O175" s="321">
        <f t="shared" si="21"/>
        <v>0</v>
      </c>
      <c r="P175" s="321">
        <f t="shared" si="21"/>
        <v>0</v>
      </c>
      <c r="Q175" s="321">
        <f t="shared" si="21"/>
        <v>0</v>
      </c>
      <c r="R175" s="321">
        <f t="shared" si="21"/>
        <v>0</v>
      </c>
      <c r="S175" s="321">
        <f t="shared" si="21"/>
        <v>0</v>
      </c>
      <c r="T175" s="321">
        <f t="shared" si="21"/>
        <v>0</v>
      </c>
      <c r="U175" s="321">
        <f t="shared" si="21"/>
        <v>0</v>
      </c>
      <c r="V175" s="321">
        <f t="shared" si="21"/>
        <v>0</v>
      </c>
      <c r="W175" s="321">
        <f t="shared" si="21"/>
        <v>0</v>
      </c>
      <c r="DA175" s="82"/>
    </row>
    <row r="176" spans="1:105" ht="12" hidden="1" customHeight="1" x14ac:dyDescent="0.3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DA176" s="94"/>
    </row>
    <row r="177" spans="1:105" ht="12" customHeight="1" x14ac:dyDescent="0.3">
      <c r="A177" s="201"/>
      <c r="B177" s="201"/>
      <c r="C177" s="201"/>
      <c r="D177" s="201"/>
      <c r="E177" s="201"/>
      <c r="F177" s="201"/>
      <c r="G177" s="201"/>
      <c r="H177" s="201"/>
      <c r="I177" s="201"/>
      <c r="J177" s="201"/>
      <c r="K177" s="201"/>
      <c r="L177" s="201"/>
      <c r="M177" s="201"/>
      <c r="N177" s="201"/>
      <c r="O177" s="201"/>
      <c r="P177" s="201"/>
      <c r="Q177" s="201"/>
      <c r="R177" s="201"/>
      <c r="S177" s="201"/>
      <c r="T177" s="201"/>
      <c r="U177" s="201"/>
      <c r="V177" s="201"/>
      <c r="W177" s="201"/>
      <c r="DA177" s="173"/>
    </row>
    <row r="178" spans="1:105" ht="12" customHeight="1" x14ac:dyDescent="0.3">
      <c r="A178" s="35" t="s">
        <v>47</v>
      </c>
      <c r="B178" s="234">
        <f t="shared" ref="B178:W178" si="22">SUM(B$179:B$183,B$185:B$186,B$188:B$189,B$191:B$194)</f>
        <v>1.0000000000000002</v>
      </c>
      <c r="C178" s="234">
        <f t="shared" si="22"/>
        <v>1</v>
      </c>
      <c r="D178" s="234">
        <f t="shared" si="22"/>
        <v>0.99999999999999978</v>
      </c>
      <c r="E178" s="234">
        <f t="shared" si="22"/>
        <v>0.99999999999999989</v>
      </c>
      <c r="F178" s="234">
        <f t="shared" si="22"/>
        <v>0.99999999999999978</v>
      </c>
      <c r="G178" s="234">
        <f t="shared" si="22"/>
        <v>0.99999999999999978</v>
      </c>
      <c r="H178" s="234">
        <f t="shared" si="22"/>
        <v>0.99999999999999967</v>
      </c>
      <c r="I178" s="234">
        <f t="shared" si="22"/>
        <v>1</v>
      </c>
      <c r="J178" s="234">
        <f t="shared" si="22"/>
        <v>1</v>
      </c>
      <c r="K178" s="234">
        <f t="shared" si="22"/>
        <v>1.0000000000000002</v>
      </c>
      <c r="L178" s="234">
        <f t="shared" si="22"/>
        <v>1</v>
      </c>
      <c r="M178" s="234">
        <f t="shared" si="22"/>
        <v>1.0000000000000002</v>
      </c>
      <c r="N178" s="234">
        <f t="shared" si="22"/>
        <v>0.99999999999999989</v>
      </c>
      <c r="O178" s="234">
        <f t="shared" si="22"/>
        <v>1</v>
      </c>
      <c r="P178" s="234">
        <f t="shared" si="22"/>
        <v>1</v>
      </c>
      <c r="Q178" s="234">
        <f t="shared" si="22"/>
        <v>1</v>
      </c>
      <c r="R178" s="234">
        <f t="shared" si="22"/>
        <v>0.99999999999999989</v>
      </c>
      <c r="S178" s="234">
        <f t="shared" si="22"/>
        <v>0.99999999999999989</v>
      </c>
      <c r="T178" s="234">
        <f t="shared" si="22"/>
        <v>1</v>
      </c>
      <c r="U178" s="234">
        <f t="shared" si="22"/>
        <v>0.99999999999999967</v>
      </c>
      <c r="V178" s="234">
        <f t="shared" si="22"/>
        <v>0.99999999999999978</v>
      </c>
      <c r="W178" s="234">
        <f t="shared" si="22"/>
        <v>0.99999999999999978</v>
      </c>
      <c r="DA178" s="95"/>
    </row>
    <row r="179" spans="1:105" ht="12" customHeight="1" x14ac:dyDescent="0.3">
      <c r="A179" s="55" t="s">
        <v>92</v>
      </c>
      <c r="B179" s="268">
        <f t="shared" ref="B179:W179" si="23">IF(B$62=0,0,B$62/B$61)</f>
        <v>9.7036647363728922E-3</v>
      </c>
      <c r="C179" s="268">
        <f t="shared" si="23"/>
        <v>9.4343989798325433E-3</v>
      </c>
      <c r="D179" s="268">
        <f t="shared" si="23"/>
        <v>9.9128939740496889E-3</v>
      </c>
      <c r="E179" s="268">
        <f t="shared" si="23"/>
        <v>9.3828529411106257E-3</v>
      </c>
      <c r="F179" s="268">
        <f t="shared" si="23"/>
        <v>9.8131826277635045E-3</v>
      </c>
      <c r="G179" s="268">
        <f t="shared" si="23"/>
        <v>1.0485184337270893E-2</v>
      </c>
      <c r="H179" s="268">
        <f t="shared" si="23"/>
        <v>1.066744075114907E-2</v>
      </c>
      <c r="I179" s="268">
        <f t="shared" si="23"/>
        <v>1.0954513106318843E-2</v>
      </c>
      <c r="J179" s="268">
        <f t="shared" si="23"/>
        <v>1.0474116447990515E-2</v>
      </c>
      <c r="K179" s="268">
        <f t="shared" si="23"/>
        <v>9.8892029211979822E-3</v>
      </c>
      <c r="L179" s="268">
        <f t="shared" si="23"/>
        <v>1.0004071459430856E-2</v>
      </c>
      <c r="M179" s="268">
        <f t="shared" si="23"/>
        <v>1.0097621572861898E-2</v>
      </c>
      <c r="N179" s="268">
        <f t="shared" si="23"/>
        <v>1.0319932407461875E-2</v>
      </c>
      <c r="O179" s="268">
        <f t="shared" si="23"/>
        <v>1.0061791661208561E-2</v>
      </c>
      <c r="P179" s="268">
        <f t="shared" si="23"/>
        <v>9.9143588107046127E-3</v>
      </c>
      <c r="Q179" s="268">
        <f t="shared" si="23"/>
        <v>1.0125104159956157E-2</v>
      </c>
      <c r="R179" s="268">
        <f t="shared" si="23"/>
        <v>1.1011820355958608E-2</v>
      </c>
      <c r="S179" s="268">
        <f t="shared" si="23"/>
        <v>1.0841968191523154E-2</v>
      </c>
      <c r="T179" s="268">
        <f t="shared" si="23"/>
        <v>1.0991879074837561E-2</v>
      </c>
      <c r="U179" s="268">
        <f t="shared" si="23"/>
        <v>1.0938956781683974E-2</v>
      </c>
      <c r="V179" s="268">
        <f t="shared" si="23"/>
        <v>1.0818246215739343E-2</v>
      </c>
      <c r="W179" s="268">
        <f t="shared" si="23"/>
        <v>1.0043909687749932E-2</v>
      </c>
      <c r="DA179" s="76"/>
    </row>
    <row r="180" spans="1:105" ht="12" customHeight="1" x14ac:dyDescent="0.3">
      <c r="A180" s="202" t="s">
        <v>93</v>
      </c>
      <c r="B180" s="269">
        <f t="shared" ref="B180:W180" si="24">IF(B$63=0,0,B$63/B$61)</f>
        <v>7.7008969875752203E-2</v>
      </c>
      <c r="C180" s="269">
        <f t="shared" si="24"/>
        <v>7.4872057781472795E-2</v>
      </c>
      <c r="D180" s="269">
        <f t="shared" si="24"/>
        <v>7.8669427908786158E-2</v>
      </c>
      <c r="E180" s="269">
        <f t="shared" si="24"/>
        <v>7.4462984771327331E-2</v>
      </c>
      <c r="F180" s="269">
        <f t="shared" si="24"/>
        <v>7.7878111610146877E-2</v>
      </c>
      <c r="G180" s="269">
        <f t="shared" si="24"/>
        <v>8.3211164720476391E-2</v>
      </c>
      <c r="H180" s="269">
        <f t="shared" si="24"/>
        <v>8.465756451553498E-2</v>
      </c>
      <c r="I180" s="269">
        <f t="shared" si="24"/>
        <v>8.6935791036342608E-2</v>
      </c>
      <c r="J180" s="269">
        <f t="shared" si="24"/>
        <v>8.3123329168101417E-2</v>
      </c>
      <c r="K180" s="269">
        <f t="shared" si="24"/>
        <v>7.8481414037228636E-2</v>
      </c>
      <c r="L180" s="269">
        <f t="shared" si="24"/>
        <v>7.9393018883518282E-2</v>
      </c>
      <c r="M180" s="269">
        <f t="shared" si="24"/>
        <v>8.0135439202315972E-2</v>
      </c>
      <c r="N180" s="269">
        <f t="shared" si="24"/>
        <v>8.1899713714046682E-2</v>
      </c>
      <c r="O180" s="269">
        <f t="shared" si="24"/>
        <v>7.9851090488492385E-2</v>
      </c>
      <c r="P180" s="269">
        <f t="shared" si="24"/>
        <v>7.868105295611591E-2</v>
      </c>
      <c r="Q180" s="269">
        <f t="shared" si="24"/>
        <v>8.0353542957870921E-2</v>
      </c>
      <c r="R180" s="269">
        <f t="shared" si="24"/>
        <v>8.739058542393395E-2</v>
      </c>
      <c r="S180" s="269">
        <f t="shared" si="24"/>
        <v>8.6042626630045305E-2</v>
      </c>
      <c r="T180" s="269">
        <f t="shared" si="24"/>
        <v>8.7232330006124806E-2</v>
      </c>
      <c r="U180" s="269">
        <f t="shared" si="24"/>
        <v>8.6812334943440539E-2</v>
      </c>
      <c r="V180" s="269">
        <f t="shared" si="24"/>
        <v>8.5854367351910793E-2</v>
      </c>
      <c r="W180" s="269">
        <f t="shared" si="24"/>
        <v>7.9709177881986878E-2</v>
      </c>
      <c r="DA180" s="77"/>
    </row>
    <row r="181" spans="1:105" ht="12" customHeight="1" x14ac:dyDescent="0.3">
      <c r="A181" s="202" t="s">
        <v>94</v>
      </c>
      <c r="B181" s="269">
        <f t="shared" ref="B181:W181" si="25">IF(B$64=0,0,B$64/B$61)</f>
        <v>8.6202458856374467E-2</v>
      </c>
      <c r="C181" s="269">
        <f t="shared" si="25"/>
        <v>8.3810437807605553E-2</v>
      </c>
      <c r="D181" s="269">
        <f t="shared" si="25"/>
        <v>8.8061145779550848E-2</v>
      </c>
      <c r="E181" s="269">
        <f t="shared" si="25"/>
        <v>8.3352528821376948E-2</v>
      </c>
      <c r="F181" s="269">
        <f t="shared" si="25"/>
        <v>8.7175360516017389E-2</v>
      </c>
      <c r="G181" s="269">
        <f t="shared" si="25"/>
        <v>9.3145084459393929E-2</v>
      </c>
      <c r="H181" s="269">
        <f t="shared" si="25"/>
        <v>9.4764158432524295E-2</v>
      </c>
      <c r="I181" s="269">
        <f t="shared" si="25"/>
        <v>9.7314364314284266E-2</v>
      </c>
      <c r="J181" s="269">
        <f t="shared" si="25"/>
        <v>9.3046762918384526E-2</v>
      </c>
      <c r="K181" s="269">
        <f t="shared" si="25"/>
        <v>8.7850686425874069E-2</v>
      </c>
      <c r="L181" s="269">
        <f t="shared" si="25"/>
        <v>8.8871120530918432E-2</v>
      </c>
      <c r="M181" s="269">
        <f t="shared" si="25"/>
        <v>8.9702172512116957E-2</v>
      </c>
      <c r="N181" s="269">
        <f t="shared" si="25"/>
        <v>9.1677069738429595E-2</v>
      </c>
      <c r="O181" s="269">
        <f t="shared" si="25"/>
        <v>8.9383877664857114E-2</v>
      </c>
      <c r="P181" s="269">
        <f t="shared" si="25"/>
        <v>8.8074158648905748E-2</v>
      </c>
      <c r="Q181" s="269">
        <f t="shared" si="25"/>
        <v>8.9946313941939707E-2</v>
      </c>
      <c r="R181" s="269">
        <f t="shared" si="25"/>
        <v>9.7823452989898349E-2</v>
      </c>
      <c r="S181" s="269">
        <f t="shared" si="25"/>
        <v>9.6314572106830462E-2</v>
      </c>
      <c r="T181" s="269">
        <f t="shared" si="25"/>
        <v>9.7646304715294729E-2</v>
      </c>
      <c r="U181" s="269">
        <f t="shared" si="25"/>
        <v>9.7176169779464125E-2</v>
      </c>
      <c r="V181" s="269">
        <f t="shared" si="25"/>
        <v>9.6103838049435508E-2</v>
      </c>
      <c r="W181" s="269">
        <f t="shared" si="25"/>
        <v>8.9225023239934503E-2</v>
      </c>
      <c r="DA181" s="77"/>
    </row>
    <row r="182" spans="1:105" ht="12" customHeight="1" x14ac:dyDescent="0.3">
      <c r="A182" s="202" t="s">
        <v>95</v>
      </c>
      <c r="B182" s="269">
        <f t="shared" ref="B182:W182" si="26">IF(B$65=0,0,B$65/B$61)</f>
        <v>0.13877863853935385</v>
      </c>
      <c r="C182" s="269">
        <f t="shared" si="26"/>
        <v>0.13492768777867173</v>
      </c>
      <c r="D182" s="269">
        <f t="shared" si="26"/>
        <v>0.14177096664798819</v>
      </c>
      <c r="E182" s="269">
        <f t="shared" si="26"/>
        <v>0.13419049319597867</v>
      </c>
      <c r="F182" s="269">
        <f t="shared" si="26"/>
        <v>0.14034492759362419</v>
      </c>
      <c r="G182" s="269">
        <f t="shared" si="26"/>
        <v>0.14995567619997116</v>
      </c>
      <c r="H182" s="269">
        <f t="shared" si="26"/>
        <v>0.15256224780670338</v>
      </c>
      <c r="I182" s="269">
        <f t="shared" si="26"/>
        <v>0.15666786271561647</v>
      </c>
      <c r="J182" s="269">
        <f t="shared" si="26"/>
        <v>0.14979738686830474</v>
      </c>
      <c r="K182" s="269">
        <f t="shared" si="26"/>
        <v>0.14143214496054884</v>
      </c>
      <c r="L182" s="269">
        <f t="shared" si="26"/>
        <v>0.14307495721551169</v>
      </c>
      <c r="M182" s="269">
        <f t="shared" si="26"/>
        <v>0.14441288033320743</v>
      </c>
      <c r="N182" s="269">
        <f t="shared" si="26"/>
        <v>0.14759229716143804</v>
      </c>
      <c r="O182" s="269">
        <f t="shared" si="26"/>
        <v>0.14390045265837259</v>
      </c>
      <c r="P182" s="269">
        <f t="shared" si="26"/>
        <v>0.14179191626261076</v>
      </c>
      <c r="Q182" s="269">
        <f t="shared" si="26"/>
        <v>0.14480592730299643</v>
      </c>
      <c r="R182" s="269">
        <f t="shared" si="26"/>
        <v>0.15748745225209645</v>
      </c>
      <c r="S182" s="269">
        <f t="shared" si="26"/>
        <v>0.15505828216288695</v>
      </c>
      <c r="T182" s="269">
        <f t="shared" si="26"/>
        <v>0.1572022585732242</v>
      </c>
      <c r="U182" s="269">
        <f t="shared" si="26"/>
        <v>0.15644538124988622</v>
      </c>
      <c r="V182" s="269">
        <f t="shared" si="26"/>
        <v>0.15471901822578887</v>
      </c>
      <c r="W182" s="269">
        <f t="shared" si="26"/>
        <v>0.14364471052399294</v>
      </c>
      <c r="DA182" s="77"/>
    </row>
    <row r="183" spans="1:105" ht="12" customHeight="1" x14ac:dyDescent="0.3">
      <c r="A183" s="56" t="s">
        <v>96</v>
      </c>
      <c r="B183" s="270">
        <f t="shared" ref="B183:W183" si="27">IF(B$66=0,0,B$66/B$61)</f>
        <v>3.2645938282591679E-2</v>
      </c>
      <c r="C183" s="270">
        <f t="shared" si="27"/>
        <v>3.2663007495954327E-2</v>
      </c>
      <c r="D183" s="270">
        <f t="shared" si="27"/>
        <v>3.3030683180307684E-2</v>
      </c>
      <c r="E183" s="270">
        <f t="shared" si="27"/>
        <v>3.2844963510745499E-2</v>
      </c>
      <c r="F183" s="270">
        <f t="shared" si="27"/>
        <v>3.2806356931887895E-2</v>
      </c>
      <c r="G183" s="270">
        <f t="shared" si="27"/>
        <v>3.3603987782029436E-2</v>
      </c>
      <c r="H183" s="270">
        <f t="shared" si="27"/>
        <v>3.42116757647727E-2</v>
      </c>
      <c r="I183" s="270">
        <f t="shared" si="27"/>
        <v>3.4823281587241746E-2</v>
      </c>
      <c r="J183" s="270">
        <f t="shared" si="27"/>
        <v>3.5214736273824668E-2</v>
      </c>
      <c r="K183" s="270">
        <f t="shared" si="27"/>
        <v>3.632916956954068E-2</v>
      </c>
      <c r="L183" s="270">
        <f t="shared" si="27"/>
        <v>3.595031159530087E-2</v>
      </c>
      <c r="M183" s="270">
        <f t="shared" si="27"/>
        <v>3.6341668832725486E-2</v>
      </c>
      <c r="N183" s="270">
        <f t="shared" si="27"/>
        <v>3.7387594483771679E-2</v>
      </c>
      <c r="O183" s="270">
        <f t="shared" si="27"/>
        <v>3.8637236064503332E-2</v>
      </c>
      <c r="P183" s="270">
        <f t="shared" si="27"/>
        <v>3.9781202538418339E-2</v>
      </c>
      <c r="Q183" s="270">
        <f t="shared" si="27"/>
        <v>4.0690650729959151E-2</v>
      </c>
      <c r="R183" s="270">
        <f t="shared" si="27"/>
        <v>4.0765156129432642E-2</v>
      </c>
      <c r="S183" s="270">
        <f t="shared" si="27"/>
        <v>4.0233054391629983E-2</v>
      </c>
      <c r="T183" s="270">
        <f t="shared" si="27"/>
        <v>4.0968478244053086E-2</v>
      </c>
      <c r="U183" s="270">
        <f t="shared" si="27"/>
        <v>4.1992238128615481E-2</v>
      </c>
      <c r="V183" s="270">
        <f t="shared" si="27"/>
        <v>4.2568344050118549E-2</v>
      </c>
      <c r="W183" s="270">
        <f t="shared" si="27"/>
        <v>4.2710809708744558E-2</v>
      </c>
      <c r="DA183" s="78"/>
    </row>
    <row r="184" spans="1:105" ht="12" customHeight="1" x14ac:dyDescent="0.3">
      <c r="A184" s="203" t="s">
        <v>1053</v>
      </c>
      <c r="B184" s="271">
        <f t="shared" ref="B184:W184" si="28">IF(B$72=0,0,B$72/B$61)</f>
        <v>0.39182249888443338</v>
      </c>
      <c r="C184" s="271">
        <f t="shared" si="28"/>
        <v>0.39809658971938516</v>
      </c>
      <c r="D184" s="271">
        <f t="shared" si="28"/>
        <v>0.38677939982698645</v>
      </c>
      <c r="E184" s="271">
        <f t="shared" si="28"/>
        <v>0.39981840249156192</v>
      </c>
      <c r="F184" s="271">
        <f t="shared" si="28"/>
        <v>0.3896127396551366</v>
      </c>
      <c r="G184" s="271">
        <f t="shared" si="28"/>
        <v>0.37236376864937065</v>
      </c>
      <c r="H184" s="271">
        <f t="shared" si="28"/>
        <v>0.36736760164683091</v>
      </c>
      <c r="I184" s="271">
        <f t="shared" si="28"/>
        <v>0.35926050829978312</v>
      </c>
      <c r="J184" s="271">
        <f t="shared" si="28"/>
        <v>0.37041706120581858</v>
      </c>
      <c r="K184" s="271">
        <f t="shared" si="28"/>
        <v>0.38395701584059783</v>
      </c>
      <c r="L184" s="271">
        <f t="shared" si="28"/>
        <v>0.3808639768735021</v>
      </c>
      <c r="M184" s="271">
        <f t="shared" si="28"/>
        <v>0.37808615136221552</v>
      </c>
      <c r="N184" s="271">
        <f t="shared" si="28"/>
        <v>0.37330844709545186</v>
      </c>
      <c r="O184" s="271">
        <f t="shared" si="28"/>
        <v>0.37775824232087263</v>
      </c>
      <c r="P184" s="271">
        <f t="shared" si="28"/>
        <v>0.37853636936416957</v>
      </c>
      <c r="Q184" s="271">
        <f t="shared" si="28"/>
        <v>0.37248599770911622</v>
      </c>
      <c r="R184" s="271">
        <f t="shared" si="28"/>
        <v>0.35282604432895343</v>
      </c>
      <c r="S184" s="271">
        <f t="shared" si="28"/>
        <v>0.35911334194947242</v>
      </c>
      <c r="T184" s="271">
        <f t="shared" si="28"/>
        <v>0.35466642633774242</v>
      </c>
      <c r="U184" s="271">
        <f t="shared" si="28"/>
        <v>0.35565447259660971</v>
      </c>
      <c r="V184" s="271">
        <f t="shared" si="28"/>
        <v>0.36032069556527141</v>
      </c>
      <c r="W184" s="271">
        <f t="shared" si="28"/>
        <v>0.37794212185819853</v>
      </c>
      <c r="DA184" s="79"/>
    </row>
    <row r="185" spans="1:105" ht="12" customHeight="1" x14ac:dyDescent="0.3">
      <c r="A185" s="62" t="s">
        <v>1054</v>
      </c>
      <c r="B185" s="320">
        <f t="shared" ref="B185:W185" si="29">IF(B$73=0,0,B$73/B$61)</f>
        <v>0.3914110408563935</v>
      </c>
      <c r="C185" s="320">
        <f t="shared" si="29"/>
        <v>0.39769654918774638</v>
      </c>
      <c r="D185" s="320">
        <f t="shared" si="29"/>
        <v>0.38635906999103881</v>
      </c>
      <c r="E185" s="320">
        <f t="shared" si="29"/>
        <v>0.39942054763224616</v>
      </c>
      <c r="F185" s="320">
        <f t="shared" si="29"/>
        <v>0.38919663781294495</v>
      </c>
      <c r="G185" s="320">
        <f t="shared" si="29"/>
        <v>0.37191917236659955</v>
      </c>
      <c r="H185" s="320">
        <f t="shared" si="29"/>
        <v>0.36691527726682144</v>
      </c>
      <c r="I185" s="320">
        <f t="shared" si="29"/>
        <v>0.35879601138203948</v>
      </c>
      <c r="J185" s="320">
        <f t="shared" si="29"/>
        <v>0.36997293422737959</v>
      </c>
      <c r="K185" s="320">
        <f t="shared" si="29"/>
        <v>0.38353769056057346</v>
      </c>
      <c r="L185" s="320">
        <f t="shared" si="29"/>
        <v>0.38043978089941421</v>
      </c>
      <c r="M185" s="320">
        <f t="shared" si="29"/>
        <v>0.37765798864502176</v>
      </c>
      <c r="N185" s="320">
        <f t="shared" si="29"/>
        <v>0.37287085788011526</v>
      </c>
      <c r="O185" s="320">
        <f t="shared" si="29"/>
        <v>0.37733159887554102</v>
      </c>
      <c r="P185" s="320">
        <f t="shared" si="29"/>
        <v>0.37811597741572961</v>
      </c>
      <c r="Q185" s="320">
        <f t="shared" si="29"/>
        <v>0.3720566696660999</v>
      </c>
      <c r="R185" s="320">
        <f t="shared" si="29"/>
        <v>0.35235911745010023</v>
      </c>
      <c r="S185" s="320">
        <f t="shared" si="29"/>
        <v>0.3586536171987364</v>
      </c>
      <c r="T185" s="320">
        <f t="shared" si="29"/>
        <v>0.35420034501574116</v>
      </c>
      <c r="U185" s="320">
        <f t="shared" si="29"/>
        <v>0.35519063530333084</v>
      </c>
      <c r="V185" s="320">
        <f t="shared" si="29"/>
        <v>0.3598619766816632</v>
      </c>
      <c r="W185" s="320">
        <f t="shared" si="29"/>
        <v>0.37751623665026862</v>
      </c>
      <c r="DA185" s="141"/>
    </row>
    <row r="186" spans="1:105" ht="12" customHeight="1" x14ac:dyDescent="0.3">
      <c r="A186" s="62" t="s">
        <v>1066</v>
      </c>
      <c r="B186" s="320">
        <f t="shared" ref="B186:W186" si="30">IF(B$84=0,0,B$84/B$61)</f>
        <v>4.1145802803985995E-4</v>
      </c>
      <c r="C186" s="320">
        <f t="shared" si="30"/>
        <v>4.0004053163878719E-4</v>
      </c>
      <c r="D186" s="320">
        <f t="shared" si="30"/>
        <v>4.2032983594765831E-4</v>
      </c>
      <c r="E186" s="320">
        <f t="shared" si="30"/>
        <v>3.978548593158052E-4</v>
      </c>
      <c r="F186" s="320">
        <f t="shared" si="30"/>
        <v>4.1610184219161597E-4</v>
      </c>
      <c r="G186" s="320">
        <f t="shared" si="30"/>
        <v>4.4459628277104986E-4</v>
      </c>
      <c r="H186" s="320">
        <f t="shared" si="30"/>
        <v>4.5232438000949196E-4</v>
      </c>
      <c r="I186" s="320">
        <f t="shared" si="30"/>
        <v>4.6449691774362898E-4</v>
      </c>
      <c r="J186" s="320">
        <f t="shared" si="30"/>
        <v>4.4412697843896606E-4</v>
      </c>
      <c r="K186" s="320">
        <f t="shared" si="30"/>
        <v>4.193252800243678E-4</v>
      </c>
      <c r="L186" s="320">
        <f t="shared" si="30"/>
        <v>4.2419597408781343E-4</v>
      </c>
      <c r="M186" s="320">
        <f t="shared" si="30"/>
        <v>4.2816271719374113E-4</v>
      </c>
      <c r="N186" s="320">
        <f t="shared" si="30"/>
        <v>4.3758921533660602E-4</v>
      </c>
      <c r="O186" s="320">
        <f t="shared" si="30"/>
        <v>4.2664344533158941E-4</v>
      </c>
      <c r="P186" s="320">
        <f t="shared" si="30"/>
        <v>4.2039194843998073E-4</v>
      </c>
      <c r="Q186" s="320">
        <f t="shared" si="30"/>
        <v>4.2932804301635012E-4</v>
      </c>
      <c r="R186" s="320">
        <f t="shared" si="30"/>
        <v>4.6692687885314444E-4</v>
      </c>
      <c r="S186" s="320">
        <f t="shared" si="30"/>
        <v>4.5972475073602695E-4</v>
      </c>
      <c r="T186" s="320">
        <f t="shared" si="30"/>
        <v>4.6608132200121635E-4</v>
      </c>
      <c r="U186" s="320">
        <f t="shared" si="30"/>
        <v>4.6383729327888223E-4</v>
      </c>
      <c r="V186" s="320">
        <f t="shared" si="30"/>
        <v>4.5871888360825714E-4</v>
      </c>
      <c r="W186" s="320">
        <f t="shared" si="30"/>
        <v>4.2588520792988206E-4</v>
      </c>
      <c r="DA186" s="141"/>
    </row>
    <row r="187" spans="1:105" ht="12" customHeight="1" x14ac:dyDescent="0.3">
      <c r="A187" s="203" t="s">
        <v>1012</v>
      </c>
      <c r="B187" s="271">
        <f t="shared" ref="B187:W187" si="31">IF(B$85=0,0,B$85/B$61)</f>
        <v>0.19785704300094242</v>
      </c>
      <c r="C187" s="271">
        <f t="shared" si="31"/>
        <v>0.20083494276978175</v>
      </c>
      <c r="D187" s="271">
        <f t="shared" si="31"/>
        <v>0.19525812723059865</v>
      </c>
      <c r="E187" s="271">
        <f t="shared" si="31"/>
        <v>0.20077763276457633</v>
      </c>
      <c r="F187" s="271">
        <f t="shared" si="31"/>
        <v>0.19623704275492296</v>
      </c>
      <c r="G187" s="271">
        <f t="shared" si="31"/>
        <v>0.18908975394133729</v>
      </c>
      <c r="H187" s="271">
        <f t="shared" si="31"/>
        <v>0.18705770031781777</v>
      </c>
      <c r="I187" s="271">
        <f t="shared" si="31"/>
        <v>0.18442091040584102</v>
      </c>
      <c r="J187" s="271">
        <f t="shared" si="31"/>
        <v>0.18970607053350441</v>
      </c>
      <c r="K187" s="271">
        <f t="shared" si="31"/>
        <v>0.19534079580490593</v>
      </c>
      <c r="L187" s="271">
        <f t="shared" si="31"/>
        <v>0.19476925920575702</v>
      </c>
      <c r="M187" s="271">
        <f t="shared" si="31"/>
        <v>0.19397226194568554</v>
      </c>
      <c r="N187" s="271">
        <f t="shared" si="31"/>
        <v>0.19015250564775568</v>
      </c>
      <c r="O187" s="271">
        <f t="shared" si="31"/>
        <v>0.19336725081476167</v>
      </c>
      <c r="P187" s="271">
        <f t="shared" si="31"/>
        <v>0.19641539022375609</v>
      </c>
      <c r="Q187" s="271">
        <f t="shared" si="31"/>
        <v>0.19430111514747134</v>
      </c>
      <c r="R187" s="271">
        <f t="shared" si="31"/>
        <v>0.18311270509750055</v>
      </c>
      <c r="S187" s="271">
        <f t="shared" si="31"/>
        <v>0.18337081955992993</v>
      </c>
      <c r="T187" s="271">
        <f t="shared" si="31"/>
        <v>0.1818350352297074</v>
      </c>
      <c r="U187" s="271">
        <f t="shared" si="31"/>
        <v>0.18173989341376026</v>
      </c>
      <c r="V187" s="271">
        <f t="shared" si="31"/>
        <v>0.18085027950754598</v>
      </c>
      <c r="W187" s="271">
        <f t="shared" si="31"/>
        <v>0.18998019915414724</v>
      </c>
      <c r="DA187" s="79"/>
    </row>
    <row r="188" spans="1:105" ht="12" customHeight="1" x14ac:dyDescent="0.3">
      <c r="A188" s="62" t="s">
        <v>1014</v>
      </c>
      <c r="B188" s="320">
        <f t="shared" ref="B188:W188" si="32">IF(B$86=0,0,B$86/B$61)</f>
        <v>0.18627518869089948</v>
      </c>
      <c r="C188" s="320">
        <f t="shared" si="32"/>
        <v>0.19056783272834116</v>
      </c>
      <c r="D188" s="320">
        <f t="shared" si="32"/>
        <v>0.18250075953017145</v>
      </c>
      <c r="E188" s="320">
        <f t="shared" si="32"/>
        <v>0.19042592781649886</v>
      </c>
      <c r="F188" s="320">
        <f t="shared" si="32"/>
        <v>0.18347644480866027</v>
      </c>
      <c r="G188" s="320">
        <f t="shared" si="32"/>
        <v>0.17189652874422728</v>
      </c>
      <c r="H188" s="320">
        <f t="shared" si="32"/>
        <v>0.16841378715448185</v>
      </c>
      <c r="I188" s="320">
        <f t="shared" si="32"/>
        <v>0.16366137099446776</v>
      </c>
      <c r="J188" s="320">
        <f t="shared" si="32"/>
        <v>0.17338510612862801</v>
      </c>
      <c r="K188" s="320">
        <f t="shared" si="32"/>
        <v>0.18244901425762283</v>
      </c>
      <c r="L188" s="320">
        <f t="shared" si="32"/>
        <v>0.18264698435803092</v>
      </c>
      <c r="M188" s="320">
        <f t="shared" si="32"/>
        <v>0.18161869044087089</v>
      </c>
      <c r="N188" s="320">
        <f t="shared" si="32"/>
        <v>0.17571582658957433</v>
      </c>
      <c r="O188" s="320">
        <f t="shared" si="32"/>
        <v>0.18018201493813857</v>
      </c>
      <c r="P188" s="320">
        <f t="shared" si="32"/>
        <v>0.18427138380369004</v>
      </c>
      <c r="Q188" s="320">
        <f t="shared" si="32"/>
        <v>0.18075461642909779</v>
      </c>
      <c r="R188" s="320">
        <f t="shared" si="32"/>
        <v>0.16298206883947755</v>
      </c>
      <c r="S188" s="320">
        <f t="shared" si="32"/>
        <v>0.16354827434306404</v>
      </c>
      <c r="T188" s="320">
        <f t="shared" si="32"/>
        <v>0.16057091944833188</v>
      </c>
      <c r="U188" s="320">
        <f t="shared" si="32"/>
        <v>0.16088493812532725</v>
      </c>
      <c r="V188" s="320">
        <f t="shared" si="32"/>
        <v>0.15995442511453331</v>
      </c>
      <c r="W188" s="320">
        <f t="shared" si="32"/>
        <v>0.17604853368368753</v>
      </c>
      <c r="DA188" s="141"/>
    </row>
    <row r="189" spans="1:105" ht="12" customHeight="1" x14ac:dyDescent="0.3">
      <c r="A189" s="62" t="s">
        <v>1021</v>
      </c>
      <c r="B189" s="320">
        <f t="shared" ref="B189:W189" si="33">IF(B$92=0,0,B$92/B$61)</f>
        <v>1.1581854310042905E-2</v>
      </c>
      <c r="C189" s="320">
        <f t="shared" si="33"/>
        <v>1.0267110041440616E-2</v>
      </c>
      <c r="D189" s="320">
        <f t="shared" si="33"/>
        <v>1.2757367700427206E-2</v>
      </c>
      <c r="E189" s="320">
        <f t="shared" si="33"/>
        <v>1.035170494807749E-2</v>
      </c>
      <c r="F189" s="320">
        <f t="shared" si="33"/>
        <v>1.2760597946262654E-2</v>
      </c>
      <c r="G189" s="320">
        <f t="shared" si="33"/>
        <v>1.7193225197110001E-2</v>
      </c>
      <c r="H189" s="320">
        <f t="shared" si="33"/>
        <v>1.8643913163335944E-2</v>
      </c>
      <c r="I189" s="320">
        <f t="shared" si="33"/>
        <v>2.0759539411373273E-2</v>
      </c>
      <c r="J189" s="320">
        <f t="shared" si="33"/>
        <v>1.6320964404876393E-2</v>
      </c>
      <c r="K189" s="320">
        <f t="shared" si="33"/>
        <v>1.2891781547283078E-2</v>
      </c>
      <c r="L189" s="320">
        <f t="shared" si="33"/>
        <v>1.2122274847726116E-2</v>
      </c>
      <c r="M189" s="320">
        <f t="shared" si="33"/>
        <v>1.2353571504814689E-2</v>
      </c>
      <c r="N189" s="320">
        <f t="shared" si="33"/>
        <v>1.4436679058181396E-2</v>
      </c>
      <c r="O189" s="320">
        <f t="shared" si="33"/>
        <v>1.3185235876623158E-2</v>
      </c>
      <c r="P189" s="320">
        <f t="shared" si="33"/>
        <v>1.2144006420066052E-2</v>
      </c>
      <c r="Q189" s="320">
        <f t="shared" si="33"/>
        <v>1.3546498718373552E-2</v>
      </c>
      <c r="R189" s="320">
        <f t="shared" si="33"/>
        <v>2.013063625802302E-2</v>
      </c>
      <c r="S189" s="320">
        <f t="shared" si="33"/>
        <v>1.9822545216865911E-2</v>
      </c>
      <c r="T189" s="320">
        <f t="shared" si="33"/>
        <v>2.1264115781375534E-2</v>
      </c>
      <c r="U189" s="320">
        <f t="shared" si="33"/>
        <v>2.0854955288433012E-2</v>
      </c>
      <c r="V189" s="320">
        <f t="shared" si="33"/>
        <v>2.089585439301268E-2</v>
      </c>
      <c r="W189" s="320">
        <f t="shared" si="33"/>
        <v>1.3931665470459761E-2</v>
      </c>
      <c r="DA189" s="141"/>
    </row>
    <row r="190" spans="1:105" ht="12" customHeight="1" x14ac:dyDescent="0.3">
      <c r="A190" s="203" t="s">
        <v>1023</v>
      </c>
      <c r="B190" s="271">
        <f t="shared" ref="B190:W190" si="34">IF(B$93=0,0,B$93/B$61)</f>
        <v>3.9658899919839175E-2</v>
      </c>
      <c r="C190" s="271">
        <f t="shared" si="34"/>
        <v>3.9769392477052787E-2</v>
      </c>
      <c r="D190" s="271">
        <f t="shared" si="34"/>
        <v>3.9627918204946593E-2</v>
      </c>
      <c r="E190" s="271">
        <f t="shared" si="34"/>
        <v>3.9718478647219231E-2</v>
      </c>
      <c r="F190" s="271">
        <f t="shared" si="34"/>
        <v>3.9513315255789744E-2</v>
      </c>
      <c r="G190" s="271">
        <f t="shared" si="34"/>
        <v>3.9703563928248246E-2</v>
      </c>
      <c r="H190" s="271">
        <f t="shared" si="34"/>
        <v>3.9775411163144758E-2</v>
      </c>
      <c r="I190" s="271">
        <f t="shared" si="34"/>
        <v>3.9907864540585848E-2</v>
      </c>
      <c r="J190" s="271">
        <f t="shared" si="34"/>
        <v>3.9808743047182869E-2</v>
      </c>
      <c r="K190" s="271">
        <f t="shared" si="34"/>
        <v>3.9894396876623661E-2</v>
      </c>
      <c r="L190" s="271">
        <f t="shared" si="34"/>
        <v>3.9936521508150066E-2</v>
      </c>
      <c r="M190" s="271">
        <f t="shared" si="34"/>
        <v>3.9861280105752434E-2</v>
      </c>
      <c r="N190" s="271">
        <f t="shared" si="34"/>
        <v>3.9668881504380103E-2</v>
      </c>
      <c r="O190" s="271">
        <f t="shared" si="34"/>
        <v>3.974672540391555E-2</v>
      </c>
      <c r="P190" s="271">
        <f t="shared" si="34"/>
        <v>3.9912140473843304E-2</v>
      </c>
      <c r="Q190" s="271">
        <f t="shared" si="34"/>
        <v>3.982627542517482E-2</v>
      </c>
      <c r="R190" s="271">
        <f t="shared" si="34"/>
        <v>3.9712429395483355E-2</v>
      </c>
      <c r="S190" s="271">
        <f t="shared" si="34"/>
        <v>3.96157171825747E-2</v>
      </c>
      <c r="T190" s="271">
        <f t="shared" si="34"/>
        <v>3.9641025950298017E-2</v>
      </c>
      <c r="U190" s="271">
        <f t="shared" si="34"/>
        <v>3.9567846761005332E-2</v>
      </c>
      <c r="V190" s="271">
        <f t="shared" si="34"/>
        <v>3.9419940773060977E-2</v>
      </c>
      <c r="W190" s="271">
        <f t="shared" si="34"/>
        <v>3.9499221160237206E-2</v>
      </c>
      <c r="DA190" s="79"/>
    </row>
    <row r="191" spans="1:105" ht="12" customHeight="1" x14ac:dyDescent="0.3">
      <c r="A191" s="62" t="s">
        <v>1135</v>
      </c>
      <c r="B191" s="320">
        <f t="shared" ref="B191:W191" si="35">IF(B$94=0,0,B$94/B$61)</f>
        <v>1.602979996888209E-2</v>
      </c>
      <c r="C191" s="320">
        <f t="shared" si="35"/>
        <v>1.7287123495170392E-2</v>
      </c>
      <c r="D191" s="320">
        <f t="shared" si="35"/>
        <v>1.5221749199564006E-2</v>
      </c>
      <c r="E191" s="320">
        <f t="shared" si="35"/>
        <v>1.7248431506210766E-2</v>
      </c>
      <c r="F191" s="320">
        <f t="shared" si="35"/>
        <v>1.4730205974177707E-2</v>
      </c>
      <c r="G191" s="320">
        <f t="shared" si="35"/>
        <v>1.2695575106244529E-2</v>
      </c>
      <c r="H191" s="320">
        <f t="shared" si="35"/>
        <v>1.2334065240770103E-2</v>
      </c>
      <c r="I191" s="320">
        <f t="shared" si="35"/>
        <v>1.2505437543293734E-2</v>
      </c>
      <c r="J191" s="320">
        <f t="shared" si="35"/>
        <v>1.4806728421569866E-2</v>
      </c>
      <c r="K191" s="320">
        <f t="shared" si="35"/>
        <v>1.7417845211941993E-2</v>
      </c>
      <c r="L191" s="320">
        <f t="shared" si="35"/>
        <v>1.7788360898492599E-2</v>
      </c>
      <c r="M191" s="320">
        <f t="shared" si="35"/>
        <v>1.7272830097180645E-2</v>
      </c>
      <c r="N191" s="320">
        <f t="shared" si="35"/>
        <v>1.5694528833174098E-2</v>
      </c>
      <c r="O191" s="320">
        <f t="shared" si="35"/>
        <v>1.6815625039580305E-2</v>
      </c>
      <c r="P191" s="320">
        <f t="shared" si="35"/>
        <v>1.7824377640007834E-2</v>
      </c>
      <c r="Q191" s="320">
        <f t="shared" si="35"/>
        <v>1.6880804013281292E-2</v>
      </c>
      <c r="R191" s="320">
        <f t="shared" si="35"/>
        <v>1.3339420145254431E-2</v>
      </c>
      <c r="S191" s="320">
        <f t="shared" si="35"/>
        <v>1.3324210402531286E-2</v>
      </c>
      <c r="T191" s="320">
        <f t="shared" si="35"/>
        <v>1.318734794112039E-2</v>
      </c>
      <c r="U191" s="320">
        <f t="shared" si="35"/>
        <v>1.3245740346121516E-2</v>
      </c>
      <c r="V191" s="320">
        <f t="shared" si="35"/>
        <v>1.3040354144126033E-2</v>
      </c>
      <c r="W191" s="320">
        <f t="shared" si="35"/>
        <v>1.6747023306267133E-2</v>
      </c>
      <c r="DA191" s="141"/>
    </row>
    <row r="192" spans="1:105" ht="12" customHeight="1" x14ac:dyDescent="0.3">
      <c r="A192" s="62" t="s">
        <v>1026</v>
      </c>
      <c r="B192" s="320">
        <f t="shared" ref="B192:W192" si="36">IF(B$95=0,0,B$95/B$61)</f>
        <v>8.5852016298224882E-3</v>
      </c>
      <c r="C192" s="320">
        <f t="shared" si="36"/>
        <v>8.7230678388403177E-3</v>
      </c>
      <c r="D192" s="320">
        <f t="shared" si="36"/>
        <v>8.4743918059295258E-3</v>
      </c>
      <c r="E192" s="320">
        <f t="shared" si="36"/>
        <v>8.7608819848673369E-3</v>
      </c>
      <c r="F192" s="320">
        <f t="shared" si="36"/>
        <v>8.5366309595212523E-3</v>
      </c>
      <c r="G192" s="320">
        <f t="shared" si="36"/>
        <v>8.1576673917470206E-3</v>
      </c>
      <c r="H192" s="320">
        <f t="shared" si="36"/>
        <v>8.0479120606963585E-3</v>
      </c>
      <c r="I192" s="320">
        <f t="shared" si="36"/>
        <v>7.8698242516389572E-3</v>
      </c>
      <c r="J192" s="320">
        <f t="shared" si="36"/>
        <v>8.1149786448780122E-3</v>
      </c>
      <c r="K192" s="320">
        <f t="shared" si="36"/>
        <v>8.4125077281789751E-3</v>
      </c>
      <c r="L192" s="320">
        <f t="shared" si="36"/>
        <v>8.3445582420994986E-3</v>
      </c>
      <c r="M192" s="320">
        <f t="shared" si="36"/>
        <v>8.2835424686456237E-3</v>
      </c>
      <c r="N192" s="320">
        <f t="shared" si="36"/>
        <v>8.1785416420079114E-3</v>
      </c>
      <c r="O192" s="320">
        <f t="shared" si="36"/>
        <v>8.2763834422298847E-3</v>
      </c>
      <c r="P192" s="320">
        <f t="shared" si="36"/>
        <v>8.2935879848173664E-3</v>
      </c>
      <c r="Q192" s="320">
        <f t="shared" si="36"/>
        <v>8.160683254654676E-3</v>
      </c>
      <c r="R192" s="320">
        <f t="shared" si="36"/>
        <v>7.7286375540062922E-3</v>
      </c>
      <c r="S192" s="320">
        <f t="shared" si="36"/>
        <v>7.8667009805838128E-3</v>
      </c>
      <c r="T192" s="320">
        <f t="shared" si="36"/>
        <v>7.7690230011383601E-3</v>
      </c>
      <c r="U192" s="320">
        <f t="shared" si="36"/>
        <v>7.7907440077109131E-3</v>
      </c>
      <c r="V192" s="320">
        <f t="shared" si="36"/>
        <v>7.8932051123516249E-3</v>
      </c>
      <c r="W192" s="320">
        <f t="shared" si="36"/>
        <v>8.2804332833407782E-3</v>
      </c>
      <c r="DA192" s="141"/>
    </row>
    <row r="193" spans="1:105" ht="12" customHeight="1" x14ac:dyDescent="0.3">
      <c r="A193" s="62" t="s">
        <v>1038</v>
      </c>
      <c r="B193" s="320">
        <f t="shared" ref="B193:W193" si="37">IF(B$106=0,0,B$106/B$61)</f>
        <v>1.5043898321134593E-2</v>
      </c>
      <c r="C193" s="320">
        <f t="shared" si="37"/>
        <v>1.3759201143042077E-2</v>
      </c>
      <c r="D193" s="320">
        <f t="shared" si="37"/>
        <v>1.5931777199453059E-2</v>
      </c>
      <c r="E193" s="320">
        <f t="shared" si="37"/>
        <v>1.3709165156141125E-2</v>
      </c>
      <c r="F193" s="320">
        <f t="shared" si="37"/>
        <v>1.624647832209079E-2</v>
      </c>
      <c r="G193" s="320">
        <f t="shared" si="37"/>
        <v>1.8850321430256698E-2</v>
      </c>
      <c r="H193" s="320">
        <f t="shared" si="37"/>
        <v>1.9393433861678289E-2</v>
      </c>
      <c r="I193" s="320">
        <f t="shared" si="37"/>
        <v>1.9532602745653157E-2</v>
      </c>
      <c r="J193" s="320">
        <f t="shared" si="37"/>
        <v>1.6887035980734995E-2</v>
      </c>
      <c r="K193" s="320">
        <f t="shared" si="37"/>
        <v>1.4064043936502695E-2</v>
      </c>
      <c r="L193" s="320">
        <f t="shared" si="37"/>
        <v>1.3803602367557965E-2</v>
      </c>
      <c r="M193" s="320">
        <f t="shared" si="37"/>
        <v>1.4304907539926168E-2</v>
      </c>
      <c r="N193" s="320">
        <f t="shared" si="37"/>
        <v>1.5795811029198095E-2</v>
      </c>
      <c r="O193" s="320">
        <f t="shared" si="37"/>
        <v>1.4654716922105359E-2</v>
      </c>
      <c r="P193" s="320">
        <f t="shared" si="37"/>
        <v>1.3794174849018096E-2</v>
      </c>
      <c r="Q193" s="320">
        <f t="shared" si="37"/>
        <v>1.4784788157238851E-2</v>
      </c>
      <c r="R193" s="320">
        <f t="shared" si="37"/>
        <v>1.8644371696222631E-2</v>
      </c>
      <c r="S193" s="320">
        <f t="shared" si="37"/>
        <v>1.8424805799459605E-2</v>
      </c>
      <c r="T193" s="320">
        <f t="shared" si="37"/>
        <v>1.8684655008039265E-2</v>
      </c>
      <c r="U193" s="320">
        <f t="shared" si="37"/>
        <v>1.8531362407172902E-2</v>
      </c>
      <c r="V193" s="320">
        <f t="shared" si="37"/>
        <v>1.8486381516583324E-2</v>
      </c>
      <c r="W193" s="320">
        <f t="shared" si="37"/>
        <v>1.4471764570629295E-2</v>
      </c>
      <c r="DA193" s="141"/>
    </row>
    <row r="194" spans="1:105" ht="12" customHeight="1" x14ac:dyDescent="0.3">
      <c r="A194" s="41" t="s">
        <v>1040</v>
      </c>
      <c r="B194" s="321">
        <f t="shared" ref="B194:W194" si="38">IF(B$107=0,0,B$107/B$61)</f>
        <v>2.6321887904340119E-2</v>
      </c>
      <c r="C194" s="321">
        <f t="shared" si="38"/>
        <v>2.5591485190243277E-2</v>
      </c>
      <c r="D194" s="321">
        <f t="shared" si="38"/>
        <v>2.6889437246785525E-2</v>
      </c>
      <c r="E194" s="321">
        <f t="shared" si="38"/>
        <v>2.5451662856103351E-2</v>
      </c>
      <c r="F194" s="321">
        <f t="shared" si="38"/>
        <v>2.6618963054710666E-2</v>
      </c>
      <c r="G194" s="321">
        <f t="shared" si="38"/>
        <v>2.8441815981901777E-2</v>
      </c>
      <c r="H194" s="321">
        <f t="shared" si="38"/>
        <v>2.8936199601521925E-2</v>
      </c>
      <c r="I194" s="321">
        <f t="shared" si="38"/>
        <v>2.971490399398613E-2</v>
      </c>
      <c r="J194" s="321">
        <f t="shared" si="38"/>
        <v>2.8411793536888406E-2</v>
      </c>
      <c r="K194" s="321">
        <f t="shared" si="38"/>
        <v>2.6825173563482352E-2</v>
      </c>
      <c r="L194" s="321">
        <f t="shared" si="38"/>
        <v>2.71367627279109E-2</v>
      </c>
      <c r="M194" s="321">
        <f t="shared" si="38"/>
        <v>2.7390524133118991E-2</v>
      </c>
      <c r="N194" s="321">
        <f t="shared" si="38"/>
        <v>2.7993558247264218E-2</v>
      </c>
      <c r="O194" s="321">
        <f t="shared" si="38"/>
        <v>2.7293332923016007E-2</v>
      </c>
      <c r="P194" s="321">
        <f t="shared" si="38"/>
        <v>2.6893410721475414E-2</v>
      </c>
      <c r="Q194" s="321">
        <f t="shared" si="38"/>
        <v>2.7465072625515341E-2</v>
      </c>
      <c r="R194" s="321">
        <f t="shared" si="38"/>
        <v>2.9870354026742266E-2</v>
      </c>
      <c r="S194" s="321">
        <f t="shared" si="38"/>
        <v>2.9409617825106923E-2</v>
      </c>
      <c r="T194" s="321">
        <f t="shared" si="38"/>
        <v>2.9816261868717737E-2</v>
      </c>
      <c r="U194" s="321">
        <f t="shared" si="38"/>
        <v>2.9672706345534032E-2</v>
      </c>
      <c r="V194" s="321">
        <f t="shared" si="38"/>
        <v>2.9345270261128265E-2</v>
      </c>
      <c r="W194" s="321">
        <f t="shared" si="38"/>
        <v>2.7244826785007961E-2</v>
      </c>
      <c r="DA194" s="82"/>
    </row>
    <row r="195" spans="1:105" ht="12" hidden="1" customHeight="1" x14ac:dyDescent="0.3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DA195" s="94"/>
    </row>
    <row r="196" spans="1:105" ht="12" customHeight="1" x14ac:dyDescent="0.3">
      <c r="A196" s="201"/>
      <c r="B196" s="201"/>
      <c r="C196" s="201"/>
      <c r="D196" s="201"/>
      <c r="E196" s="201"/>
      <c r="F196" s="201"/>
      <c r="G196" s="201"/>
      <c r="H196" s="201"/>
      <c r="I196" s="201"/>
      <c r="J196" s="201"/>
      <c r="K196" s="201"/>
      <c r="L196" s="201"/>
      <c r="M196" s="201"/>
      <c r="N196" s="201"/>
      <c r="O196" s="201"/>
      <c r="P196" s="201"/>
      <c r="Q196" s="201"/>
      <c r="R196" s="201"/>
      <c r="S196" s="201"/>
      <c r="T196" s="201"/>
      <c r="U196" s="201"/>
      <c r="V196" s="201"/>
      <c r="W196" s="201"/>
      <c r="DA196" s="173"/>
    </row>
    <row r="197" spans="1:105" ht="12" customHeight="1" x14ac:dyDescent="0.3">
      <c r="A197" s="35" t="s">
        <v>48</v>
      </c>
      <c r="B197" s="234">
        <f t="shared" ref="B197:W197" si="39">SUM(B$198:B$202,B$204:B$205,B$207:B$208,B$210:B$213)</f>
        <v>0.99999999999999989</v>
      </c>
      <c r="C197" s="234">
        <f t="shared" si="39"/>
        <v>1</v>
      </c>
      <c r="D197" s="234">
        <f t="shared" si="39"/>
        <v>1</v>
      </c>
      <c r="E197" s="234">
        <f t="shared" si="39"/>
        <v>0.99999999999999978</v>
      </c>
      <c r="F197" s="234">
        <f t="shared" si="39"/>
        <v>1</v>
      </c>
      <c r="G197" s="234">
        <f t="shared" si="39"/>
        <v>1</v>
      </c>
      <c r="H197" s="234">
        <f t="shared" si="39"/>
        <v>1</v>
      </c>
      <c r="I197" s="234">
        <f t="shared" si="39"/>
        <v>0.99999999999999978</v>
      </c>
      <c r="J197" s="234">
        <f t="shared" si="39"/>
        <v>1.0000000000000002</v>
      </c>
      <c r="K197" s="234">
        <f t="shared" si="39"/>
        <v>1.0000000000000004</v>
      </c>
      <c r="L197" s="234">
        <f t="shared" si="39"/>
        <v>0.99999999999999989</v>
      </c>
      <c r="M197" s="234">
        <f t="shared" si="39"/>
        <v>0.99999999999999978</v>
      </c>
      <c r="N197" s="234">
        <f t="shared" si="39"/>
        <v>1</v>
      </c>
      <c r="O197" s="234">
        <f t="shared" si="39"/>
        <v>0.99999999999999978</v>
      </c>
      <c r="P197" s="234">
        <f t="shared" si="39"/>
        <v>1</v>
      </c>
      <c r="Q197" s="234">
        <f t="shared" si="39"/>
        <v>1</v>
      </c>
      <c r="R197" s="234">
        <f t="shared" si="39"/>
        <v>1.0000000000000002</v>
      </c>
      <c r="S197" s="234">
        <f t="shared" si="39"/>
        <v>0.99999999999999967</v>
      </c>
      <c r="T197" s="234">
        <f t="shared" si="39"/>
        <v>1</v>
      </c>
      <c r="U197" s="234">
        <f t="shared" si="39"/>
        <v>1</v>
      </c>
      <c r="V197" s="234">
        <f t="shared" si="39"/>
        <v>1</v>
      </c>
      <c r="W197" s="234">
        <f t="shared" si="39"/>
        <v>1</v>
      </c>
      <c r="DA197" s="95"/>
    </row>
    <row r="198" spans="1:105" ht="12" customHeight="1" x14ac:dyDescent="0.3">
      <c r="A198" s="55" t="s">
        <v>92</v>
      </c>
      <c r="B198" s="268">
        <f t="shared" ref="B198:W198" si="40">IF(B$111=0,0,B$111/B$110)</f>
        <v>9.3096086585332666E-3</v>
      </c>
      <c r="C198" s="268">
        <f t="shared" si="40"/>
        <v>9.1233637396544841E-3</v>
      </c>
      <c r="D198" s="268">
        <f t="shared" si="40"/>
        <v>9.4492273855508735E-3</v>
      </c>
      <c r="E198" s="268">
        <f t="shared" si="40"/>
        <v>9.0878547530594198E-3</v>
      </c>
      <c r="F198" s="268">
        <f t="shared" si="40"/>
        <v>9.385433033970686E-3</v>
      </c>
      <c r="G198" s="268">
        <f t="shared" si="40"/>
        <v>9.8217239280446785E-3</v>
      </c>
      <c r="H198" s="268">
        <f t="shared" si="40"/>
        <v>9.9343324129260134E-3</v>
      </c>
      <c r="I198" s="268">
        <f t="shared" si="40"/>
        <v>1.0110510472403602E-2</v>
      </c>
      <c r="J198" s="268">
        <f t="shared" si="40"/>
        <v>9.8029036984692338E-3</v>
      </c>
      <c r="K198" s="268">
        <f t="shared" si="40"/>
        <v>9.4098262205508151E-3</v>
      </c>
      <c r="L198" s="268">
        <f t="shared" si="40"/>
        <v>7.4388324973336251E-3</v>
      </c>
      <c r="M198" s="268">
        <f t="shared" si="40"/>
        <v>7.3353025123668453E-3</v>
      </c>
      <c r="N198" s="268">
        <f t="shared" si="40"/>
        <v>7.9258024751883531E-3</v>
      </c>
      <c r="O198" s="268">
        <f t="shared" si="40"/>
        <v>8.648062897162339E-3</v>
      </c>
      <c r="P198" s="268">
        <f t="shared" si="40"/>
        <v>9.4056452097086504E-3</v>
      </c>
      <c r="Q198" s="268">
        <f t="shared" si="40"/>
        <v>1.0004969741528123E-2</v>
      </c>
      <c r="R198" s="268">
        <f t="shared" si="40"/>
        <v>9.2410917514996055E-3</v>
      </c>
      <c r="S198" s="268">
        <f t="shared" si="40"/>
        <v>9.3074955338738052E-3</v>
      </c>
      <c r="T198" s="268">
        <f t="shared" si="40"/>
        <v>9.2974370210199952E-3</v>
      </c>
      <c r="U198" s="268">
        <f t="shared" si="40"/>
        <v>8.9670589189421758E-3</v>
      </c>
      <c r="V198" s="268">
        <f t="shared" si="40"/>
        <v>8.5734025520416944E-3</v>
      </c>
      <c r="W198" s="268">
        <f t="shared" si="40"/>
        <v>8.0731723583522281E-3</v>
      </c>
      <c r="DA198" s="76"/>
    </row>
    <row r="199" spans="1:105" ht="12" customHeight="1" x14ac:dyDescent="0.3">
      <c r="A199" s="202" t="s">
        <v>93</v>
      </c>
      <c r="B199" s="269">
        <f t="shared" ref="B199:W199" si="41">IF(B$112=0,0,B$112/B$110)</f>
        <v>7.4291831714098186E-2</v>
      </c>
      <c r="C199" s="269">
        <f t="shared" si="41"/>
        <v>7.2805574162523673E-2</v>
      </c>
      <c r="D199" s="269">
        <f t="shared" si="41"/>
        <v>7.5406006471833126E-2</v>
      </c>
      <c r="E199" s="269">
        <f t="shared" si="41"/>
        <v>7.2522208045512876E-2</v>
      </c>
      <c r="F199" s="269">
        <f t="shared" si="41"/>
        <v>7.4896919634164519E-2</v>
      </c>
      <c r="G199" s="269">
        <f t="shared" si="41"/>
        <v>7.8378575079608923E-2</v>
      </c>
      <c r="H199" s="269">
        <f t="shared" si="41"/>
        <v>7.9277204755166267E-2</v>
      </c>
      <c r="I199" s="269">
        <f t="shared" si="41"/>
        <v>8.0683127520182613E-2</v>
      </c>
      <c r="J199" s="269">
        <f t="shared" si="41"/>
        <v>7.8228387313428391E-2</v>
      </c>
      <c r="K199" s="269">
        <f t="shared" si="41"/>
        <v>7.5091580288425275E-2</v>
      </c>
      <c r="L199" s="269">
        <f t="shared" si="41"/>
        <v>5.936280592575887E-2</v>
      </c>
      <c r="M199" s="269">
        <f t="shared" si="41"/>
        <v>5.8536623805475502E-2</v>
      </c>
      <c r="N199" s="269">
        <f t="shared" si="41"/>
        <v>6.3248886745218488E-2</v>
      </c>
      <c r="O199" s="269">
        <f t="shared" si="41"/>
        <v>6.9012614490515448E-2</v>
      </c>
      <c r="P199" s="269">
        <f t="shared" si="41"/>
        <v>7.5058215303357267E-2</v>
      </c>
      <c r="Q199" s="269">
        <f t="shared" si="41"/>
        <v>7.9840899398166243E-2</v>
      </c>
      <c r="R199" s="269">
        <f t="shared" si="41"/>
        <v>7.3745058298198538E-2</v>
      </c>
      <c r="S199" s="269">
        <f t="shared" si="41"/>
        <v>7.4274968717236586E-2</v>
      </c>
      <c r="T199" s="269">
        <f t="shared" si="41"/>
        <v>7.4194700537161762E-2</v>
      </c>
      <c r="U199" s="269">
        <f t="shared" si="41"/>
        <v>7.1558242307621575E-2</v>
      </c>
      <c r="V199" s="269">
        <f t="shared" si="41"/>
        <v>6.8416815676745207E-2</v>
      </c>
      <c r="W199" s="269">
        <f t="shared" si="41"/>
        <v>6.4424916690333511E-2</v>
      </c>
      <c r="DA199" s="77"/>
    </row>
    <row r="200" spans="1:105" ht="12" customHeight="1" x14ac:dyDescent="0.3">
      <c r="A200" s="202" t="s">
        <v>94</v>
      </c>
      <c r="B200" s="269">
        <f t="shared" ref="B200:W200" si="42">IF(B$113=0,0,B$113/B$110)</f>
        <v>9.1088584730024735E-2</v>
      </c>
      <c r="C200" s="269">
        <f t="shared" si="42"/>
        <v>8.9266296952302038E-2</v>
      </c>
      <c r="D200" s="269">
        <f t="shared" si="42"/>
        <v>9.2454664950183549E-2</v>
      </c>
      <c r="E200" s="269">
        <f t="shared" si="42"/>
        <v>8.8918864159713382E-2</v>
      </c>
      <c r="F200" s="269">
        <f t="shared" si="42"/>
        <v>9.1830477896533105E-2</v>
      </c>
      <c r="G200" s="269">
        <f t="shared" si="42"/>
        <v>9.6099306107198024E-2</v>
      </c>
      <c r="H200" s="269">
        <f t="shared" si="42"/>
        <v>9.7201108330326996E-2</v>
      </c>
      <c r="I200" s="269">
        <f t="shared" si="42"/>
        <v>9.8924898307641063E-2</v>
      </c>
      <c r="J200" s="269">
        <f t="shared" si="42"/>
        <v>9.5915162160959189E-2</v>
      </c>
      <c r="K200" s="269">
        <f t="shared" si="42"/>
        <v>9.2069149673633249E-2</v>
      </c>
      <c r="L200" s="269">
        <f t="shared" si="42"/>
        <v>7.2784232837193263E-2</v>
      </c>
      <c r="M200" s="269">
        <f t="shared" si="42"/>
        <v>7.1771257947093992E-2</v>
      </c>
      <c r="N200" s="269">
        <f t="shared" si="42"/>
        <v>7.7548923568649522E-2</v>
      </c>
      <c r="O200" s="269">
        <f t="shared" si="42"/>
        <v>8.4615781269893248E-2</v>
      </c>
      <c r="P200" s="269">
        <f t="shared" si="42"/>
        <v>9.2028241148439313E-2</v>
      </c>
      <c r="Q200" s="269">
        <f t="shared" si="42"/>
        <v>9.7892249550917187E-2</v>
      </c>
      <c r="R200" s="269">
        <f t="shared" si="42"/>
        <v>9.041819048245836E-2</v>
      </c>
      <c r="S200" s="269">
        <f t="shared" si="42"/>
        <v>9.1067909152602725E-2</v>
      </c>
      <c r="T200" s="269">
        <f t="shared" si="42"/>
        <v>9.0969493017838313E-2</v>
      </c>
      <c r="U200" s="269">
        <f t="shared" si="42"/>
        <v>8.7736953944729523E-2</v>
      </c>
      <c r="V200" s="269">
        <f t="shared" si="42"/>
        <v>8.3885277397825447E-2</v>
      </c>
      <c r="W200" s="269">
        <f t="shared" si="42"/>
        <v>7.8990843909406527E-2</v>
      </c>
      <c r="DA200" s="77"/>
    </row>
    <row r="201" spans="1:105" ht="12" customHeight="1" x14ac:dyDescent="0.3">
      <c r="A201" s="202" t="s">
        <v>95</v>
      </c>
      <c r="B201" s="269">
        <f t="shared" ref="B201:W201" si="43">IF(B$114=0,0,B$114/B$110)</f>
        <v>0.168671435139996</v>
      </c>
      <c r="C201" s="269">
        <f t="shared" si="43"/>
        <v>0.16529705079076529</v>
      </c>
      <c r="D201" s="269">
        <f t="shared" si="43"/>
        <v>0.17120104641822015</v>
      </c>
      <c r="E201" s="269">
        <f t="shared" si="43"/>
        <v>0.16465369917964612</v>
      </c>
      <c r="F201" s="269">
        <f t="shared" si="43"/>
        <v>0.17004522072999509</v>
      </c>
      <c r="G201" s="269">
        <f t="shared" si="43"/>
        <v>0.17794993659305328</v>
      </c>
      <c r="H201" s="269">
        <f t="shared" si="43"/>
        <v>0.17999017646247742</v>
      </c>
      <c r="I201" s="269">
        <f t="shared" si="43"/>
        <v>0.18318216951204841</v>
      </c>
      <c r="J201" s="269">
        <f t="shared" si="43"/>
        <v>0.17760895178385358</v>
      </c>
      <c r="K201" s="269">
        <f t="shared" si="43"/>
        <v>0.17048717634155958</v>
      </c>
      <c r="L201" s="269">
        <f t="shared" si="43"/>
        <v>0.13477672361031171</v>
      </c>
      <c r="M201" s="269">
        <f t="shared" si="43"/>
        <v>0.13290096794915807</v>
      </c>
      <c r="N201" s="269">
        <f t="shared" si="43"/>
        <v>0.14359964281643325</v>
      </c>
      <c r="O201" s="269">
        <f t="shared" si="43"/>
        <v>0.15668555291078567</v>
      </c>
      <c r="P201" s="269">
        <f t="shared" si="43"/>
        <v>0.17041142481161337</v>
      </c>
      <c r="Q201" s="269">
        <f t="shared" si="43"/>
        <v>0.18126998316829984</v>
      </c>
      <c r="R201" s="269">
        <f t="shared" si="43"/>
        <v>0.16743004621972932</v>
      </c>
      <c r="S201" s="269">
        <f t="shared" si="43"/>
        <v>0.16863314955979439</v>
      </c>
      <c r="T201" s="269">
        <f t="shared" si="43"/>
        <v>0.16845090948283151</v>
      </c>
      <c r="U201" s="269">
        <f t="shared" si="43"/>
        <v>0.16246512096472701</v>
      </c>
      <c r="V201" s="269">
        <f t="shared" si="43"/>
        <v>0.15533285721524717</v>
      </c>
      <c r="W201" s="269">
        <f t="shared" si="43"/>
        <v>0.14626968949630959</v>
      </c>
      <c r="DA201" s="77"/>
    </row>
    <row r="202" spans="1:105" ht="12" customHeight="1" x14ac:dyDescent="0.3">
      <c r="A202" s="56" t="s">
        <v>96</v>
      </c>
      <c r="B202" s="270">
        <f t="shared" ref="B202:W202" si="44">IF(B$115=0,0,B$115/B$110)</f>
        <v>3.9882027770229526E-2</v>
      </c>
      <c r="C202" s="270">
        <f t="shared" si="44"/>
        <v>4.0220675138857499E-2</v>
      </c>
      <c r="D202" s="270">
        <f t="shared" si="44"/>
        <v>4.0092748478807359E-2</v>
      </c>
      <c r="E202" s="270">
        <f t="shared" si="44"/>
        <v>4.0508642127486526E-2</v>
      </c>
      <c r="F202" s="270">
        <f t="shared" si="44"/>
        <v>3.9953504009259101E-2</v>
      </c>
      <c r="G202" s="270">
        <f t="shared" si="44"/>
        <v>4.008250957285011E-2</v>
      </c>
      <c r="H202" s="270">
        <f t="shared" si="44"/>
        <v>4.0570020775672483E-2</v>
      </c>
      <c r="I202" s="270">
        <f t="shared" si="44"/>
        <v>4.0926266971643754E-2</v>
      </c>
      <c r="J202" s="270">
        <f t="shared" si="44"/>
        <v>4.1967607621326272E-2</v>
      </c>
      <c r="K202" s="270">
        <f t="shared" si="44"/>
        <v>4.4017788506098138E-2</v>
      </c>
      <c r="L202" s="270">
        <f t="shared" si="44"/>
        <v>5.3196393898641878E-2</v>
      </c>
      <c r="M202" s="270">
        <f t="shared" si="44"/>
        <v>5.4483031988267878E-2</v>
      </c>
      <c r="N202" s="270">
        <f t="shared" si="44"/>
        <v>5.3602949834328027E-2</v>
      </c>
      <c r="O202" s="270">
        <f t="shared" si="44"/>
        <v>5.0962919062124558E-2</v>
      </c>
      <c r="P202" s="270">
        <f t="shared" si="44"/>
        <v>4.8056739474283038E-2</v>
      </c>
      <c r="Q202" s="270">
        <f t="shared" si="44"/>
        <v>4.6326069257105841E-2</v>
      </c>
      <c r="R202" s="270">
        <f t="shared" si="44"/>
        <v>5.2595942483704999E-2</v>
      </c>
      <c r="S202" s="270">
        <f t="shared" si="44"/>
        <v>5.1211179925669724E-2</v>
      </c>
      <c r="T202" s="270">
        <f t="shared" si="44"/>
        <v>5.2501635544109575E-2</v>
      </c>
      <c r="U202" s="270">
        <f t="shared" si="44"/>
        <v>5.5541150863573432E-2</v>
      </c>
      <c r="V202" s="270">
        <f t="shared" si="44"/>
        <v>5.8295396158092712E-2</v>
      </c>
      <c r="W202" s="270">
        <f t="shared" si="44"/>
        <v>5.9323993400721697E-2</v>
      </c>
      <c r="DA202" s="78"/>
    </row>
    <row r="203" spans="1:105" ht="12" customHeight="1" x14ac:dyDescent="0.3">
      <c r="A203" s="203" t="s">
        <v>1053</v>
      </c>
      <c r="B203" s="271">
        <f t="shared" ref="B203:W203" si="45">IF(B$121=0,0,B$121/B$110)</f>
        <v>0.22962055097463999</v>
      </c>
      <c r="C203" s="271">
        <f t="shared" si="45"/>
        <v>0.23515098198938089</v>
      </c>
      <c r="D203" s="271">
        <f t="shared" si="45"/>
        <v>0.22521199645216822</v>
      </c>
      <c r="E203" s="271">
        <f t="shared" si="45"/>
        <v>0.23654025973012732</v>
      </c>
      <c r="F203" s="271">
        <f t="shared" si="45"/>
        <v>0.22761797132633269</v>
      </c>
      <c r="G203" s="271">
        <f t="shared" si="45"/>
        <v>0.21307414278475806</v>
      </c>
      <c r="H203" s="271">
        <f t="shared" si="45"/>
        <v>0.20899586874307977</v>
      </c>
      <c r="I203" s="271">
        <f t="shared" si="45"/>
        <v>0.20256247790970355</v>
      </c>
      <c r="J203" s="271">
        <f t="shared" si="45"/>
        <v>0.21177802955509256</v>
      </c>
      <c r="K203" s="271">
        <f t="shared" si="45"/>
        <v>0.22317021775426174</v>
      </c>
      <c r="L203" s="271">
        <f t="shared" si="45"/>
        <v>0.27035488268978219</v>
      </c>
      <c r="M203" s="271">
        <f t="shared" si="45"/>
        <v>0.27191635123711272</v>
      </c>
      <c r="N203" s="271">
        <f t="shared" si="45"/>
        <v>0.25675818735724665</v>
      </c>
      <c r="O203" s="271">
        <f t="shared" si="45"/>
        <v>0.23902856133112352</v>
      </c>
      <c r="P203" s="271">
        <f t="shared" si="45"/>
        <v>0.21936544387674212</v>
      </c>
      <c r="Q203" s="271">
        <f t="shared" si="45"/>
        <v>0.20343822321631133</v>
      </c>
      <c r="R203" s="271">
        <f t="shared" si="45"/>
        <v>0.2183968360144139</v>
      </c>
      <c r="S203" s="271">
        <f t="shared" si="45"/>
        <v>0.21929468256261506</v>
      </c>
      <c r="T203" s="271">
        <f t="shared" si="45"/>
        <v>0.21805396413443101</v>
      </c>
      <c r="U203" s="271">
        <f t="shared" si="45"/>
        <v>0.22568008572763121</v>
      </c>
      <c r="V203" s="271">
        <f t="shared" si="45"/>
        <v>0.23672831956681437</v>
      </c>
      <c r="W203" s="271">
        <f t="shared" si="45"/>
        <v>0.25182857825104571</v>
      </c>
      <c r="DA203" s="79"/>
    </row>
    <row r="204" spans="1:105" ht="12" customHeight="1" x14ac:dyDescent="0.3">
      <c r="A204" s="62" t="s">
        <v>1054</v>
      </c>
      <c r="B204" s="320">
        <f t="shared" ref="B204:W204" si="46">IF(B$122=0,0,B$122/B$110)</f>
        <v>0.22927942835924323</v>
      </c>
      <c r="C204" s="320">
        <f t="shared" si="46"/>
        <v>0.23481668375899994</v>
      </c>
      <c r="D204" s="320">
        <f t="shared" si="46"/>
        <v>0.22486575792835195</v>
      </c>
      <c r="E204" s="320">
        <f t="shared" si="46"/>
        <v>0.236207262619785</v>
      </c>
      <c r="F204" s="320">
        <f t="shared" si="46"/>
        <v>0.22727407035470112</v>
      </c>
      <c r="G204" s="320">
        <f t="shared" si="46"/>
        <v>0.21271425524523527</v>
      </c>
      <c r="H204" s="320">
        <f t="shared" si="46"/>
        <v>0.20863185500424103</v>
      </c>
      <c r="I204" s="320">
        <f t="shared" si="46"/>
        <v>0.20219200865564083</v>
      </c>
      <c r="J204" s="320">
        <f t="shared" si="46"/>
        <v>0.21141883162629033</v>
      </c>
      <c r="K204" s="320">
        <f t="shared" si="46"/>
        <v>0.22282542296765798</v>
      </c>
      <c r="L204" s="320">
        <f t="shared" si="46"/>
        <v>0.26992890880678772</v>
      </c>
      <c r="M204" s="320">
        <f t="shared" si="46"/>
        <v>0.27148073691945529</v>
      </c>
      <c r="N204" s="320">
        <f t="shared" si="46"/>
        <v>0.25633242753818875</v>
      </c>
      <c r="O204" s="320">
        <f t="shared" si="46"/>
        <v>0.23864666083885083</v>
      </c>
      <c r="P204" s="320">
        <f t="shared" si="46"/>
        <v>0.21902080229070842</v>
      </c>
      <c r="Q204" s="320">
        <f t="shared" si="46"/>
        <v>0.20310651443415106</v>
      </c>
      <c r="R204" s="320">
        <f t="shared" si="46"/>
        <v>0.21798800022872347</v>
      </c>
      <c r="S204" s="320">
        <f t="shared" si="46"/>
        <v>0.21889756731730037</v>
      </c>
      <c r="T204" s="320">
        <f t="shared" si="46"/>
        <v>0.2176486221442212</v>
      </c>
      <c r="U204" s="320">
        <f t="shared" si="46"/>
        <v>0.22526374546508598</v>
      </c>
      <c r="V204" s="320">
        <f t="shared" si="46"/>
        <v>0.23630200417117442</v>
      </c>
      <c r="W204" s="320">
        <f t="shared" si="46"/>
        <v>0.25142713697412811</v>
      </c>
      <c r="DA204" s="141"/>
    </row>
    <row r="205" spans="1:105" ht="12" customHeight="1" x14ac:dyDescent="0.3">
      <c r="A205" s="62" t="s">
        <v>1066</v>
      </c>
      <c r="B205" s="320">
        <f t="shared" ref="B205:W205" si="47">IF(B$133=0,0,B$133/B$110)</f>
        <v>3.4112261539675956E-4</v>
      </c>
      <c r="C205" s="320">
        <f t="shared" si="47"/>
        <v>3.342982303809563E-4</v>
      </c>
      <c r="D205" s="320">
        <f t="shared" si="47"/>
        <v>3.4623852381627807E-4</v>
      </c>
      <c r="E205" s="320">
        <f t="shared" si="47"/>
        <v>3.3299711034232883E-4</v>
      </c>
      <c r="F205" s="320">
        <f t="shared" si="47"/>
        <v>3.4390097163156558E-4</v>
      </c>
      <c r="G205" s="320">
        <f t="shared" si="47"/>
        <v>3.5988753952278336E-4</v>
      </c>
      <c r="H205" s="320">
        <f t="shared" si="47"/>
        <v>3.6401373883873168E-4</v>
      </c>
      <c r="I205" s="320">
        <f t="shared" si="47"/>
        <v>3.7046925406271852E-4</v>
      </c>
      <c r="J205" s="320">
        <f t="shared" si="47"/>
        <v>3.5919792880222308E-4</v>
      </c>
      <c r="K205" s="320">
        <f t="shared" si="47"/>
        <v>3.4479478660373917E-4</v>
      </c>
      <c r="L205" s="320">
        <f t="shared" si="47"/>
        <v>4.2597388299450435E-4</v>
      </c>
      <c r="M205" s="320">
        <f t="shared" si="47"/>
        <v>4.3561431765735525E-4</v>
      </c>
      <c r="N205" s="320">
        <f t="shared" si="47"/>
        <v>4.2575981905786667E-4</v>
      </c>
      <c r="O205" s="320">
        <f t="shared" si="47"/>
        <v>3.8190049227271723E-4</v>
      </c>
      <c r="P205" s="320">
        <f t="shared" si="47"/>
        <v>3.4464158603368363E-4</v>
      </c>
      <c r="Q205" s="320">
        <f t="shared" si="47"/>
        <v>3.3170878216027237E-4</v>
      </c>
      <c r="R205" s="320">
        <f t="shared" si="47"/>
        <v>4.0883578569044708E-4</v>
      </c>
      <c r="S205" s="320">
        <f t="shared" si="47"/>
        <v>3.9711524531469377E-4</v>
      </c>
      <c r="T205" s="320">
        <f t="shared" si="47"/>
        <v>4.0534199020979348E-4</v>
      </c>
      <c r="U205" s="320">
        <f t="shared" si="47"/>
        <v>4.1634026254524088E-4</v>
      </c>
      <c r="V205" s="320">
        <f t="shared" si="47"/>
        <v>4.2631539563992883E-4</v>
      </c>
      <c r="W205" s="320">
        <f t="shared" si="47"/>
        <v>4.0144127691760462E-4</v>
      </c>
      <c r="DA205" s="141"/>
    </row>
    <row r="206" spans="1:105" ht="12" customHeight="1" x14ac:dyDescent="0.3">
      <c r="A206" s="203" t="s">
        <v>1012</v>
      </c>
      <c r="B206" s="271">
        <f t="shared" ref="B206:W206" si="48">IF(B$134=0,0,B$134/B$110)</f>
        <v>0.13012980108350133</v>
      </c>
      <c r="C206" s="271">
        <f t="shared" si="48"/>
        <v>0.13314033275408702</v>
      </c>
      <c r="D206" s="271">
        <f t="shared" si="48"/>
        <v>0.12759526789171216</v>
      </c>
      <c r="E206" s="271">
        <f t="shared" si="48"/>
        <v>0.1333126639117016</v>
      </c>
      <c r="F206" s="271">
        <f t="shared" si="48"/>
        <v>0.12866340310014071</v>
      </c>
      <c r="G206" s="271">
        <f t="shared" si="48"/>
        <v>0.12142532063725203</v>
      </c>
      <c r="H206" s="271">
        <f t="shared" si="48"/>
        <v>0.11942180992016674</v>
      </c>
      <c r="I206" s="271">
        <f t="shared" si="48"/>
        <v>0.11668627481838974</v>
      </c>
      <c r="J206" s="271">
        <f t="shared" si="48"/>
        <v>0.12171614147779003</v>
      </c>
      <c r="K206" s="271">
        <f t="shared" si="48"/>
        <v>0.12742154799249741</v>
      </c>
      <c r="L206" s="271">
        <f t="shared" si="48"/>
        <v>0.15515905364625465</v>
      </c>
      <c r="M206" s="271">
        <f t="shared" si="48"/>
        <v>0.15655725832906228</v>
      </c>
      <c r="N206" s="271">
        <f t="shared" si="48"/>
        <v>0.14677104772204577</v>
      </c>
      <c r="O206" s="271">
        <f t="shared" si="48"/>
        <v>0.13731195243008093</v>
      </c>
      <c r="P206" s="271">
        <f t="shared" si="48"/>
        <v>0.12774063892941043</v>
      </c>
      <c r="Q206" s="271">
        <f t="shared" si="48"/>
        <v>0.1190921910518469</v>
      </c>
      <c r="R206" s="271">
        <f t="shared" si="48"/>
        <v>0.12719170399811713</v>
      </c>
      <c r="S206" s="271">
        <f t="shared" si="48"/>
        <v>0.12565772114761001</v>
      </c>
      <c r="T206" s="271">
        <f t="shared" si="48"/>
        <v>0.1254520437200973</v>
      </c>
      <c r="U206" s="271">
        <f t="shared" si="48"/>
        <v>0.12941162671518075</v>
      </c>
      <c r="V206" s="271">
        <f t="shared" si="48"/>
        <v>0.1333349067961514</v>
      </c>
      <c r="W206" s="271">
        <f t="shared" si="48"/>
        <v>0.14206205317854192</v>
      </c>
      <c r="DA206" s="79"/>
    </row>
    <row r="207" spans="1:105" ht="12" customHeight="1" x14ac:dyDescent="0.3">
      <c r="A207" s="62" t="s">
        <v>1014</v>
      </c>
      <c r="B207" s="320">
        <f t="shared" ref="B207:W207" si="49">IF(B$135=0,0,B$135/B$110)</f>
        <v>0.12251246093384188</v>
      </c>
      <c r="C207" s="320">
        <f t="shared" si="49"/>
        <v>0.12633391536233265</v>
      </c>
      <c r="D207" s="320">
        <f t="shared" si="49"/>
        <v>0.11925871477396827</v>
      </c>
      <c r="E207" s="320">
        <f t="shared" si="49"/>
        <v>0.12643932177864486</v>
      </c>
      <c r="F207" s="320">
        <f t="shared" si="49"/>
        <v>0.12029687895001243</v>
      </c>
      <c r="G207" s="320">
        <f t="shared" si="49"/>
        <v>0.11038456967728599</v>
      </c>
      <c r="H207" s="320">
        <f t="shared" si="49"/>
        <v>0.10751911973325054</v>
      </c>
      <c r="I207" s="320">
        <f t="shared" si="49"/>
        <v>0.10355135798315668</v>
      </c>
      <c r="J207" s="320">
        <f t="shared" si="49"/>
        <v>0.11124454820209112</v>
      </c>
      <c r="K207" s="320">
        <f t="shared" si="49"/>
        <v>0.11901218959725191</v>
      </c>
      <c r="L207" s="320">
        <f t="shared" si="49"/>
        <v>0.14550208467136122</v>
      </c>
      <c r="M207" s="320">
        <f t="shared" si="49"/>
        <v>0.14658654774412636</v>
      </c>
      <c r="N207" s="320">
        <f t="shared" si="49"/>
        <v>0.13562795758090776</v>
      </c>
      <c r="O207" s="320">
        <f t="shared" si="49"/>
        <v>0.12794898908524516</v>
      </c>
      <c r="P207" s="320">
        <f t="shared" si="49"/>
        <v>0.11984266750520137</v>
      </c>
      <c r="Q207" s="320">
        <f t="shared" si="49"/>
        <v>0.1107891907719582</v>
      </c>
      <c r="R207" s="320">
        <f t="shared" si="49"/>
        <v>0.11320878606317161</v>
      </c>
      <c r="S207" s="320">
        <f t="shared" si="49"/>
        <v>0.11207401210778235</v>
      </c>
      <c r="T207" s="320">
        <f t="shared" si="49"/>
        <v>0.11078145628734878</v>
      </c>
      <c r="U207" s="320">
        <f t="shared" si="49"/>
        <v>0.11456142713459638</v>
      </c>
      <c r="V207" s="320">
        <f t="shared" si="49"/>
        <v>0.11792908710095956</v>
      </c>
      <c r="W207" s="320">
        <f t="shared" si="49"/>
        <v>0.13164433064881531</v>
      </c>
      <c r="DA207" s="141"/>
    </row>
    <row r="208" spans="1:105" ht="12" customHeight="1" x14ac:dyDescent="0.3">
      <c r="A208" s="62" t="s">
        <v>1021</v>
      </c>
      <c r="B208" s="320">
        <f t="shared" ref="B208:W208" si="50">IF(B$141=0,0,B$141/B$110)</f>
        <v>7.6173401496594569E-3</v>
      </c>
      <c r="C208" s="320">
        <f t="shared" si="50"/>
        <v>6.8064173917543463E-3</v>
      </c>
      <c r="D208" s="320">
        <f t="shared" si="50"/>
        <v>8.3365531177439188E-3</v>
      </c>
      <c r="E208" s="320">
        <f t="shared" si="50"/>
        <v>6.8733421330567221E-3</v>
      </c>
      <c r="F208" s="320">
        <f t="shared" si="50"/>
        <v>8.3665241501282815E-3</v>
      </c>
      <c r="G208" s="320">
        <f t="shared" si="50"/>
        <v>1.1040750959966041E-2</v>
      </c>
      <c r="H208" s="320">
        <f t="shared" si="50"/>
        <v>1.1902690186916197E-2</v>
      </c>
      <c r="I208" s="320">
        <f t="shared" si="50"/>
        <v>1.3134916835233091E-2</v>
      </c>
      <c r="J208" s="320">
        <f t="shared" si="50"/>
        <v>1.0471593275698925E-2</v>
      </c>
      <c r="K208" s="320">
        <f t="shared" si="50"/>
        <v>8.4093583952455104E-3</v>
      </c>
      <c r="L208" s="320">
        <f t="shared" si="50"/>
        <v>9.6569689748934699E-3</v>
      </c>
      <c r="M208" s="320">
        <f t="shared" si="50"/>
        <v>9.9707105849359528E-3</v>
      </c>
      <c r="N208" s="320">
        <f t="shared" si="50"/>
        <v>1.1143090141138031E-2</v>
      </c>
      <c r="O208" s="320">
        <f t="shared" si="50"/>
        <v>9.362963344835747E-3</v>
      </c>
      <c r="P208" s="320">
        <f t="shared" si="50"/>
        <v>7.897971424209076E-3</v>
      </c>
      <c r="Q208" s="320">
        <f t="shared" si="50"/>
        <v>8.3030002798887056E-3</v>
      </c>
      <c r="R208" s="320">
        <f t="shared" si="50"/>
        <v>1.3982917934945509E-2</v>
      </c>
      <c r="S208" s="320">
        <f t="shared" si="50"/>
        <v>1.3583709039827653E-2</v>
      </c>
      <c r="T208" s="320">
        <f t="shared" si="50"/>
        <v>1.4670587432748551E-2</v>
      </c>
      <c r="U208" s="320">
        <f t="shared" si="50"/>
        <v>1.4850199580584417E-2</v>
      </c>
      <c r="V208" s="320">
        <f t="shared" si="50"/>
        <v>1.5405819695191805E-2</v>
      </c>
      <c r="W208" s="320">
        <f t="shared" si="50"/>
        <v>1.041772252972663E-2</v>
      </c>
      <c r="DA208" s="141"/>
    </row>
    <row r="209" spans="1:105" ht="12" customHeight="1" x14ac:dyDescent="0.3">
      <c r="A209" s="203" t="s">
        <v>1023</v>
      </c>
      <c r="B209" s="271">
        <f t="shared" ref="B209:W209" si="51">IF(B$142=0,0,B$142/B$110)</f>
        <v>9.9360146938311786E-2</v>
      </c>
      <c r="C209" s="271">
        <f t="shared" si="51"/>
        <v>0.1005035249209678</v>
      </c>
      <c r="D209" s="271">
        <f t="shared" si="51"/>
        <v>9.8578768930124086E-2</v>
      </c>
      <c r="E209" s="271">
        <f t="shared" si="51"/>
        <v>0.10056490665890007</v>
      </c>
      <c r="F209" s="271">
        <f t="shared" si="51"/>
        <v>9.867707092530624E-2</v>
      </c>
      <c r="G209" s="271">
        <f t="shared" si="51"/>
        <v>9.6850471861512161E-2</v>
      </c>
      <c r="H209" s="271">
        <f t="shared" si="51"/>
        <v>9.6384588160110696E-2</v>
      </c>
      <c r="I209" s="271">
        <f t="shared" si="51"/>
        <v>9.5716039669885761E-2</v>
      </c>
      <c r="J209" s="271">
        <f t="shared" si="51"/>
        <v>9.6983498858305747E-2</v>
      </c>
      <c r="K209" s="271">
        <f t="shared" si="51"/>
        <v>9.8989647255841445E-2</v>
      </c>
      <c r="L209" s="271">
        <f t="shared" si="51"/>
        <v>0.12096020265298574</v>
      </c>
      <c r="M209" s="271">
        <f t="shared" si="51"/>
        <v>0.1222854785045626</v>
      </c>
      <c r="N209" s="271">
        <f t="shared" si="51"/>
        <v>0.11633148933000735</v>
      </c>
      <c r="O209" s="271">
        <f t="shared" si="51"/>
        <v>0.10729095246281543</v>
      </c>
      <c r="P209" s="271">
        <f t="shared" si="51"/>
        <v>9.8661385214489153E-2</v>
      </c>
      <c r="Q209" s="271">
        <f t="shared" si="51"/>
        <v>9.2714373657412447E-2</v>
      </c>
      <c r="R209" s="271">
        <f t="shared" si="51"/>
        <v>0.10449536172124349</v>
      </c>
      <c r="S209" s="271">
        <f t="shared" si="51"/>
        <v>0.10294266340465699</v>
      </c>
      <c r="T209" s="271">
        <f t="shared" si="51"/>
        <v>0.10363991426991263</v>
      </c>
      <c r="U209" s="271">
        <f t="shared" si="51"/>
        <v>0.10679437814961529</v>
      </c>
      <c r="V209" s="271">
        <f t="shared" si="51"/>
        <v>0.11025369651843842</v>
      </c>
      <c r="W209" s="271">
        <f t="shared" si="51"/>
        <v>0.11231816687004988</v>
      </c>
      <c r="DA209" s="79"/>
    </row>
    <row r="210" spans="1:105" ht="12" customHeight="1" x14ac:dyDescent="0.3">
      <c r="A210" s="62" t="s">
        <v>1135</v>
      </c>
      <c r="B210" s="320">
        <f t="shared" ref="B210:W210" si="52">IF(B$143=0,0,B$143/B$110)</f>
        <v>3.7954294571549245E-2</v>
      </c>
      <c r="C210" s="320">
        <f t="shared" si="52"/>
        <v>4.1257286879244716E-2</v>
      </c>
      <c r="D210" s="320">
        <f t="shared" si="52"/>
        <v>3.5809444151843638E-2</v>
      </c>
      <c r="E210" s="320">
        <f t="shared" si="52"/>
        <v>4.1229992425332991E-2</v>
      </c>
      <c r="F210" s="320">
        <f t="shared" si="52"/>
        <v>3.4768858498947459E-2</v>
      </c>
      <c r="G210" s="320">
        <f t="shared" si="52"/>
        <v>2.9349534032945788E-2</v>
      </c>
      <c r="H210" s="320">
        <f t="shared" si="52"/>
        <v>2.8347963742980303E-2</v>
      </c>
      <c r="I210" s="320">
        <f t="shared" si="52"/>
        <v>2.8484990206909457E-2</v>
      </c>
      <c r="J210" s="320">
        <f t="shared" si="52"/>
        <v>3.4200592347463907E-2</v>
      </c>
      <c r="K210" s="320">
        <f t="shared" si="52"/>
        <v>4.0902694661688006E-2</v>
      </c>
      <c r="L210" s="320">
        <f t="shared" si="52"/>
        <v>5.1015272512610108E-2</v>
      </c>
      <c r="M210" s="320">
        <f t="shared" si="52"/>
        <v>5.0188549858657748E-2</v>
      </c>
      <c r="N210" s="320">
        <f t="shared" si="52"/>
        <v>4.3610814053569695E-2</v>
      </c>
      <c r="O210" s="320">
        <f t="shared" si="52"/>
        <v>4.2987877603919429E-2</v>
      </c>
      <c r="P210" s="320">
        <f t="shared" si="52"/>
        <v>4.1732606854014198E-2</v>
      </c>
      <c r="Q210" s="320">
        <f t="shared" si="52"/>
        <v>3.7248491503159342E-2</v>
      </c>
      <c r="R210" s="320">
        <f t="shared" si="52"/>
        <v>3.3356834328665645E-2</v>
      </c>
      <c r="S210" s="320">
        <f t="shared" si="52"/>
        <v>3.2870628237390433E-2</v>
      </c>
      <c r="T210" s="320">
        <f t="shared" si="52"/>
        <v>3.2754065254692578E-2</v>
      </c>
      <c r="U210" s="320">
        <f t="shared" si="52"/>
        <v>3.3955242308755268E-2</v>
      </c>
      <c r="V210" s="320">
        <f t="shared" si="52"/>
        <v>3.4611596536233608E-2</v>
      </c>
      <c r="W210" s="320">
        <f t="shared" si="52"/>
        <v>4.5083221573867932E-2</v>
      </c>
      <c r="DA210" s="141"/>
    </row>
    <row r="211" spans="1:105" ht="12" customHeight="1" x14ac:dyDescent="0.3">
      <c r="A211" s="62" t="s">
        <v>1026</v>
      </c>
      <c r="B211" s="320">
        <f t="shared" ref="B211:W211" si="53">IF(B$144=0,0,B$144/B$110)</f>
        <v>2.5785910165787147E-2</v>
      </c>
      <c r="C211" s="320">
        <f t="shared" si="53"/>
        <v>2.6408657576337327E-2</v>
      </c>
      <c r="D211" s="320">
        <f t="shared" si="53"/>
        <v>2.5289526735111315E-2</v>
      </c>
      <c r="E211" s="320">
        <f t="shared" si="53"/>
        <v>2.6565049023399314E-2</v>
      </c>
      <c r="F211" s="320">
        <f t="shared" si="53"/>
        <v>2.556037758431914E-2</v>
      </c>
      <c r="G211" s="320">
        <f t="shared" si="53"/>
        <v>2.3922908025319274E-2</v>
      </c>
      <c r="H211" s="320">
        <f t="shared" si="53"/>
        <v>2.3463780895474337E-2</v>
      </c>
      <c r="I211" s="320">
        <f t="shared" si="53"/>
        <v>2.273952359679382E-2</v>
      </c>
      <c r="J211" s="320">
        <f t="shared" si="53"/>
        <v>2.3777218212221791E-2</v>
      </c>
      <c r="K211" s="320">
        <f t="shared" si="53"/>
        <v>2.5060060470383304E-2</v>
      </c>
      <c r="L211" s="320">
        <f t="shared" si="53"/>
        <v>3.0357553852302138E-2</v>
      </c>
      <c r="M211" s="320">
        <f t="shared" si="53"/>
        <v>3.0532080195953399E-2</v>
      </c>
      <c r="N211" s="320">
        <f t="shared" si="53"/>
        <v>2.8828425630586713E-2</v>
      </c>
      <c r="O211" s="320">
        <f t="shared" si="53"/>
        <v>2.683939593618407E-2</v>
      </c>
      <c r="P211" s="320">
        <f t="shared" si="53"/>
        <v>2.4632173818306499E-2</v>
      </c>
      <c r="Q211" s="320">
        <f t="shared" si="53"/>
        <v>2.2842373486203892E-2</v>
      </c>
      <c r="R211" s="320">
        <f t="shared" si="53"/>
        <v>2.451601973775961E-2</v>
      </c>
      <c r="S211" s="320">
        <f t="shared" si="53"/>
        <v>2.4618314197422386E-2</v>
      </c>
      <c r="T211" s="320">
        <f t="shared" si="53"/>
        <v>2.4477851582588278E-2</v>
      </c>
      <c r="U211" s="320">
        <f t="shared" si="53"/>
        <v>2.5334286402137553E-2</v>
      </c>
      <c r="V211" s="320">
        <f t="shared" si="53"/>
        <v>2.6575704131668605E-2</v>
      </c>
      <c r="W211" s="320">
        <f t="shared" si="53"/>
        <v>2.8276752143230638E-2</v>
      </c>
      <c r="DA211" s="141"/>
    </row>
    <row r="212" spans="1:105" ht="12" customHeight="1" x14ac:dyDescent="0.3">
      <c r="A212" s="62" t="s">
        <v>1038</v>
      </c>
      <c r="B212" s="320">
        <f t="shared" ref="B212:W212" si="54">IF(B$155=0,0,B$155/B$110)</f>
        <v>3.5619942200975405E-2</v>
      </c>
      <c r="C212" s="320">
        <f t="shared" si="54"/>
        <v>3.2837580465385763E-2</v>
      </c>
      <c r="D212" s="320">
        <f t="shared" si="54"/>
        <v>3.7479798043169137E-2</v>
      </c>
      <c r="E212" s="320">
        <f t="shared" si="54"/>
        <v>3.276986521016776E-2</v>
      </c>
      <c r="F212" s="320">
        <f t="shared" si="54"/>
        <v>3.834783484203963E-2</v>
      </c>
      <c r="G212" s="320">
        <f t="shared" si="54"/>
        <v>4.3578029803247098E-2</v>
      </c>
      <c r="H212" s="320">
        <f t="shared" si="54"/>
        <v>4.4572843521656046E-2</v>
      </c>
      <c r="I212" s="320">
        <f t="shared" si="54"/>
        <v>4.4491525866182484E-2</v>
      </c>
      <c r="J212" s="320">
        <f t="shared" si="54"/>
        <v>3.9005688298620049E-2</v>
      </c>
      <c r="K212" s="320">
        <f t="shared" si="54"/>
        <v>3.3026892123770149E-2</v>
      </c>
      <c r="L212" s="320">
        <f t="shared" si="54"/>
        <v>3.9587376288073496E-2</v>
      </c>
      <c r="M212" s="320">
        <f t="shared" si="54"/>
        <v>4.1564848449951446E-2</v>
      </c>
      <c r="N212" s="320">
        <f t="shared" si="54"/>
        <v>4.389224964585095E-2</v>
      </c>
      <c r="O212" s="320">
        <f t="shared" si="54"/>
        <v>3.7463678922711935E-2</v>
      </c>
      <c r="P212" s="320">
        <f t="shared" si="54"/>
        <v>3.2296604542168456E-2</v>
      </c>
      <c r="Q212" s="320">
        <f t="shared" si="54"/>
        <v>3.2623508668049209E-2</v>
      </c>
      <c r="R212" s="320">
        <f t="shared" si="54"/>
        <v>4.6622507654818235E-2</v>
      </c>
      <c r="S212" s="320">
        <f t="shared" si="54"/>
        <v>4.545372096984418E-2</v>
      </c>
      <c r="T212" s="320">
        <f t="shared" si="54"/>
        <v>4.640799743263177E-2</v>
      </c>
      <c r="U212" s="320">
        <f t="shared" si="54"/>
        <v>4.7504849438722456E-2</v>
      </c>
      <c r="V212" s="320">
        <f t="shared" si="54"/>
        <v>4.906639585053621E-2</v>
      </c>
      <c r="W212" s="320">
        <f t="shared" si="54"/>
        <v>3.8958193152951306E-2</v>
      </c>
      <c r="DA212" s="141"/>
    </row>
    <row r="213" spans="1:105" ht="12" customHeight="1" x14ac:dyDescent="0.3">
      <c r="A213" s="41" t="s">
        <v>1040</v>
      </c>
      <c r="B213" s="321">
        <f t="shared" ref="B213:W213" si="55">IF(B$156=0,0,B$156/B$110)</f>
        <v>0.15764601299066508</v>
      </c>
      <c r="C213" s="321">
        <f t="shared" si="55"/>
        <v>0.15449219955146132</v>
      </c>
      <c r="D213" s="321">
        <f t="shared" si="55"/>
        <v>0.16001027302140033</v>
      </c>
      <c r="E213" s="321">
        <f t="shared" si="55"/>
        <v>0.15389090143385248</v>
      </c>
      <c r="F213" s="321">
        <f t="shared" si="55"/>
        <v>0.15892999934429772</v>
      </c>
      <c r="G213" s="321">
        <f t="shared" si="55"/>
        <v>0.16631801343572289</v>
      </c>
      <c r="H213" s="321">
        <f t="shared" si="55"/>
        <v>0.1682248904400736</v>
      </c>
      <c r="I213" s="321">
        <f t="shared" si="55"/>
        <v>0.17120823481810138</v>
      </c>
      <c r="J213" s="321">
        <f t="shared" si="55"/>
        <v>0.1659993175307754</v>
      </c>
      <c r="K213" s="321">
        <f t="shared" si="55"/>
        <v>0.15934306596713255</v>
      </c>
      <c r="L213" s="321">
        <f t="shared" si="55"/>
        <v>0.125966872241738</v>
      </c>
      <c r="M213" s="321">
        <f t="shared" si="55"/>
        <v>0.12421372772689988</v>
      </c>
      <c r="N213" s="321">
        <f t="shared" si="55"/>
        <v>0.13421307015088257</v>
      </c>
      <c r="O213" s="321">
        <f t="shared" si="55"/>
        <v>0.14644360314549848</v>
      </c>
      <c r="P213" s="321">
        <f t="shared" si="55"/>
        <v>0.15927226603195666</v>
      </c>
      <c r="Q213" s="321">
        <f t="shared" si="55"/>
        <v>0.16942104095841209</v>
      </c>
      <c r="R213" s="321">
        <f t="shared" si="55"/>
        <v>0.15648576903063482</v>
      </c>
      <c r="S213" s="321">
        <f t="shared" si="55"/>
        <v>0.15761022999594046</v>
      </c>
      <c r="T213" s="321">
        <f t="shared" si="55"/>
        <v>0.15743990227259794</v>
      </c>
      <c r="U213" s="321">
        <f t="shared" si="55"/>
        <v>0.15184538240797912</v>
      </c>
      <c r="V213" s="321">
        <f t="shared" si="55"/>
        <v>0.14517932811864351</v>
      </c>
      <c r="W213" s="321">
        <f t="shared" si="55"/>
        <v>0.13670858584523887</v>
      </c>
      <c r="DA213" s="82"/>
    </row>
    <row r="214" spans="1:105" ht="12" customHeight="1" x14ac:dyDescent="0.3">
      <c r="A214" s="201"/>
      <c r="B214" s="201"/>
      <c r="C214" s="201"/>
      <c r="D214" s="201"/>
      <c r="E214" s="201"/>
      <c r="F214" s="201"/>
      <c r="G214" s="201"/>
      <c r="H214" s="201"/>
      <c r="I214" s="201"/>
      <c r="J214" s="201"/>
      <c r="K214" s="201"/>
      <c r="L214" s="201"/>
      <c r="M214" s="201"/>
      <c r="N214" s="201"/>
      <c r="O214" s="201"/>
      <c r="P214" s="201"/>
      <c r="Q214" s="201"/>
      <c r="R214" s="201"/>
      <c r="S214" s="201"/>
      <c r="T214" s="201"/>
      <c r="U214" s="201"/>
      <c r="V214" s="201"/>
      <c r="W214" s="201"/>
      <c r="DA214" s="173"/>
    </row>
    <row r="215" spans="1:105" ht="15" customHeight="1" x14ac:dyDescent="0.3">
      <c r="A215" s="32" t="s">
        <v>254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DA215" s="88"/>
    </row>
    <row r="216" spans="1:105" ht="12" customHeight="1" x14ac:dyDescent="0.3">
      <c r="A216" s="201"/>
      <c r="B216" s="201"/>
      <c r="C216" s="201"/>
      <c r="D216" s="201"/>
      <c r="E216" s="201"/>
      <c r="F216" s="201"/>
      <c r="G216" s="201"/>
      <c r="H216" s="201"/>
      <c r="I216" s="201"/>
      <c r="J216" s="201"/>
      <c r="K216" s="201"/>
      <c r="L216" s="201"/>
      <c r="M216" s="201"/>
      <c r="N216" s="201"/>
      <c r="O216" s="201"/>
      <c r="P216" s="201"/>
      <c r="Q216" s="201"/>
      <c r="R216" s="201"/>
      <c r="S216" s="201"/>
      <c r="T216" s="201"/>
      <c r="U216" s="201"/>
      <c r="V216" s="201"/>
      <c r="W216" s="201"/>
      <c r="DA216" s="173"/>
    </row>
    <row r="217" spans="1:105" ht="12" customHeight="1" x14ac:dyDescent="0.3">
      <c r="A217" s="35" t="s">
        <v>46</v>
      </c>
      <c r="B217" s="322">
        <f t="shared" ref="B217:W217" si="56">SUM(B218:B227)</f>
        <v>0</v>
      </c>
      <c r="C217" s="322">
        <f t="shared" si="56"/>
        <v>0</v>
      </c>
      <c r="D217" s="322">
        <f t="shared" si="56"/>
        <v>0</v>
      </c>
      <c r="E217" s="322">
        <f t="shared" si="56"/>
        <v>0</v>
      </c>
      <c r="F217" s="322">
        <f t="shared" si="56"/>
        <v>0</v>
      </c>
      <c r="G217" s="322">
        <f t="shared" si="56"/>
        <v>0</v>
      </c>
      <c r="H217" s="322">
        <f t="shared" si="56"/>
        <v>0</v>
      </c>
      <c r="I217" s="322">
        <f t="shared" si="56"/>
        <v>0</v>
      </c>
      <c r="J217" s="322">
        <f t="shared" si="56"/>
        <v>0</v>
      </c>
      <c r="K217" s="322">
        <f t="shared" si="56"/>
        <v>0</v>
      </c>
      <c r="L217" s="322">
        <f t="shared" si="56"/>
        <v>0</v>
      </c>
      <c r="M217" s="322">
        <f t="shared" si="56"/>
        <v>0</v>
      </c>
      <c r="N217" s="322">
        <f t="shared" si="56"/>
        <v>0</v>
      </c>
      <c r="O217" s="322">
        <f t="shared" si="56"/>
        <v>0</v>
      </c>
      <c r="P217" s="322">
        <f t="shared" si="56"/>
        <v>0</v>
      </c>
      <c r="Q217" s="322">
        <f t="shared" si="56"/>
        <v>0</v>
      </c>
      <c r="R217" s="322">
        <f t="shared" si="56"/>
        <v>0</v>
      </c>
      <c r="S217" s="322">
        <f t="shared" si="56"/>
        <v>0</v>
      </c>
      <c r="T217" s="322">
        <f t="shared" si="56"/>
        <v>0</v>
      </c>
      <c r="U217" s="322">
        <f t="shared" si="56"/>
        <v>0</v>
      </c>
      <c r="V217" s="322">
        <f t="shared" si="56"/>
        <v>0</v>
      </c>
      <c r="W217" s="322">
        <f t="shared" si="56"/>
        <v>0</v>
      </c>
      <c r="DA217" s="95"/>
    </row>
    <row r="218" spans="1:105" ht="12" customHeight="1" x14ac:dyDescent="0.3">
      <c r="A218" s="55" t="s">
        <v>92</v>
      </c>
      <c r="B218" s="275">
        <f>IF(B$6=0,0,B$6/CHI!B$10*1000)</f>
        <v>0</v>
      </c>
      <c r="C218" s="275">
        <f>IF(C$6=0,0,C$6/CHI!C$10*1000)</f>
        <v>0</v>
      </c>
      <c r="D218" s="275">
        <f>IF(D$6=0,0,D$6/CHI!D$10*1000)</f>
        <v>0</v>
      </c>
      <c r="E218" s="275">
        <f>IF(E$6=0,0,E$6/CHI!E$10*1000)</f>
        <v>0</v>
      </c>
      <c r="F218" s="275">
        <f>IF(F$6=0,0,F$6/CHI!F$10*1000)</f>
        <v>0</v>
      </c>
      <c r="G218" s="275">
        <f>IF(G$6=0,0,G$6/CHI!G$10*1000)</f>
        <v>0</v>
      </c>
      <c r="H218" s="275">
        <f>IF(H$6=0,0,H$6/CHI!H$10*1000)</f>
        <v>0</v>
      </c>
      <c r="I218" s="275">
        <f>IF(I$6=0,0,I$6/CHI!I$10*1000)</f>
        <v>0</v>
      </c>
      <c r="J218" s="275">
        <f>IF(J$6=0,0,J$6/CHI!J$10*1000)</f>
        <v>0</v>
      </c>
      <c r="K218" s="275">
        <f>IF(K$6=0,0,K$6/CHI!K$10*1000)</f>
        <v>0</v>
      </c>
      <c r="L218" s="275">
        <f>IF(L$6=0,0,L$6/CHI!L$10*1000)</f>
        <v>0</v>
      </c>
      <c r="M218" s="275">
        <f>IF(M$6=0,0,M$6/CHI!M$10*1000)</f>
        <v>0</v>
      </c>
      <c r="N218" s="275">
        <f>IF(N$6=0,0,N$6/CHI!N$10*1000)</f>
        <v>0</v>
      </c>
      <c r="O218" s="275">
        <f>IF(O$6=0,0,O$6/CHI!O$10*1000)</f>
        <v>0</v>
      </c>
      <c r="P218" s="275">
        <f>IF(P$6=0,0,P$6/CHI!P$10*1000)</f>
        <v>0</v>
      </c>
      <c r="Q218" s="275">
        <f>IF(Q$6=0,0,Q$6/CHI!Q$10*1000)</f>
        <v>0</v>
      </c>
      <c r="R218" s="275">
        <f>IF(R$6=0,0,R$6/CHI!R$10*1000)</f>
        <v>0</v>
      </c>
      <c r="S218" s="275">
        <f>IF(S$6=0,0,S$6/CHI!S$10*1000)</f>
        <v>0</v>
      </c>
      <c r="T218" s="275">
        <f>IF(T$6=0,0,T$6/CHI!T$10*1000)</f>
        <v>0</v>
      </c>
      <c r="U218" s="275">
        <f>IF(U$6=0,0,U$6/CHI!U$10*1000)</f>
        <v>0</v>
      </c>
      <c r="V218" s="275">
        <f>IF(V$6=0,0,V$6/CHI!V$10*1000)</f>
        <v>0</v>
      </c>
      <c r="W218" s="275">
        <f>IF(W$6=0,0,W$6/CHI!W$10*1000)</f>
        <v>0</v>
      </c>
      <c r="DA218" s="76"/>
    </row>
    <row r="219" spans="1:105" ht="12" customHeight="1" x14ac:dyDescent="0.3">
      <c r="A219" s="202" t="s">
        <v>93</v>
      </c>
      <c r="B219" s="276">
        <f>IF(B$7=0,0,B$7/CHI!B$10*1000)</f>
        <v>0</v>
      </c>
      <c r="C219" s="276">
        <f>IF(C$7=0,0,C$7/CHI!C$10*1000)</f>
        <v>0</v>
      </c>
      <c r="D219" s="276">
        <f>IF(D$7=0,0,D$7/CHI!D$10*1000)</f>
        <v>0</v>
      </c>
      <c r="E219" s="276">
        <f>IF(E$7=0,0,E$7/CHI!E$10*1000)</f>
        <v>0</v>
      </c>
      <c r="F219" s="276">
        <f>IF(F$7=0,0,F$7/CHI!F$10*1000)</f>
        <v>0</v>
      </c>
      <c r="G219" s="276">
        <f>IF(G$7=0,0,G$7/CHI!G$10*1000)</f>
        <v>0</v>
      </c>
      <c r="H219" s="276">
        <f>IF(H$7=0,0,H$7/CHI!H$10*1000)</f>
        <v>0</v>
      </c>
      <c r="I219" s="276">
        <f>IF(I$7=0,0,I$7/CHI!I$10*1000)</f>
        <v>0</v>
      </c>
      <c r="J219" s="276">
        <f>IF(J$7=0,0,J$7/CHI!J$10*1000)</f>
        <v>0</v>
      </c>
      <c r="K219" s="276">
        <f>IF(K$7=0,0,K$7/CHI!K$10*1000)</f>
        <v>0</v>
      </c>
      <c r="L219" s="276">
        <f>IF(L$7=0,0,L$7/CHI!L$10*1000)</f>
        <v>0</v>
      </c>
      <c r="M219" s="276">
        <f>IF(M$7=0,0,M$7/CHI!M$10*1000)</f>
        <v>0</v>
      </c>
      <c r="N219" s="276">
        <f>IF(N$7=0,0,N$7/CHI!N$10*1000)</f>
        <v>0</v>
      </c>
      <c r="O219" s="276">
        <f>IF(O$7=0,0,O$7/CHI!O$10*1000)</f>
        <v>0</v>
      </c>
      <c r="P219" s="276">
        <f>IF(P$7=0,0,P$7/CHI!P$10*1000)</f>
        <v>0</v>
      </c>
      <c r="Q219" s="276">
        <f>IF(Q$7=0,0,Q$7/CHI!Q$10*1000)</f>
        <v>0</v>
      </c>
      <c r="R219" s="276">
        <f>IF(R$7=0,0,R$7/CHI!R$10*1000)</f>
        <v>0</v>
      </c>
      <c r="S219" s="276">
        <f>IF(S$7=0,0,S$7/CHI!S$10*1000)</f>
        <v>0</v>
      </c>
      <c r="T219" s="276">
        <f>IF(T$7=0,0,T$7/CHI!T$10*1000)</f>
        <v>0</v>
      </c>
      <c r="U219" s="276">
        <f>IF(U$7=0,0,U$7/CHI!U$10*1000)</f>
        <v>0</v>
      </c>
      <c r="V219" s="276">
        <f>IF(V$7=0,0,V$7/CHI!V$10*1000)</f>
        <v>0</v>
      </c>
      <c r="W219" s="276">
        <f>IF(W$7=0,0,W$7/CHI!W$10*1000)</f>
        <v>0</v>
      </c>
      <c r="DA219" s="77"/>
    </row>
    <row r="220" spans="1:105" ht="12" customHeight="1" x14ac:dyDescent="0.3">
      <c r="A220" s="202" t="s">
        <v>94</v>
      </c>
      <c r="B220" s="276">
        <f>IF(B$8=0,0,B$8/CHI!B$10*1000)</f>
        <v>0</v>
      </c>
      <c r="C220" s="276">
        <f>IF(C$8=0,0,C$8/CHI!C$10*1000)</f>
        <v>0</v>
      </c>
      <c r="D220" s="276">
        <f>IF(D$8=0,0,D$8/CHI!D$10*1000)</f>
        <v>0</v>
      </c>
      <c r="E220" s="276">
        <f>IF(E$8=0,0,E$8/CHI!E$10*1000)</f>
        <v>0</v>
      </c>
      <c r="F220" s="276">
        <f>IF(F$8=0,0,F$8/CHI!F$10*1000)</f>
        <v>0</v>
      </c>
      <c r="G220" s="276">
        <f>IF(G$8=0,0,G$8/CHI!G$10*1000)</f>
        <v>0</v>
      </c>
      <c r="H220" s="276">
        <f>IF(H$8=0,0,H$8/CHI!H$10*1000)</f>
        <v>0</v>
      </c>
      <c r="I220" s="276">
        <f>IF(I$8=0,0,I$8/CHI!I$10*1000)</f>
        <v>0</v>
      </c>
      <c r="J220" s="276">
        <f>IF(J$8=0,0,J$8/CHI!J$10*1000)</f>
        <v>0</v>
      </c>
      <c r="K220" s="276">
        <f>IF(K$8=0,0,K$8/CHI!K$10*1000)</f>
        <v>0</v>
      </c>
      <c r="L220" s="276">
        <f>IF(L$8=0,0,L$8/CHI!L$10*1000)</f>
        <v>0</v>
      </c>
      <c r="M220" s="276">
        <f>IF(M$8=0,0,M$8/CHI!M$10*1000)</f>
        <v>0</v>
      </c>
      <c r="N220" s="276">
        <f>IF(N$8=0,0,N$8/CHI!N$10*1000)</f>
        <v>0</v>
      </c>
      <c r="O220" s="276">
        <f>IF(O$8=0,0,O$8/CHI!O$10*1000)</f>
        <v>0</v>
      </c>
      <c r="P220" s="276">
        <f>IF(P$8=0,0,P$8/CHI!P$10*1000)</f>
        <v>0</v>
      </c>
      <c r="Q220" s="276">
        <f>IF(Q$8=0,0,Q$8/CHI!Q$10*1000)</f>
        <v>0</v>
      </c>
      <c r="R220" s="276">
        <f>IF(R$8=0,0,R$8/CHI!R$10*1000)</f>
        <v>0</v>
      </c>
      <c r="S220" s="276">
        <f>IF(S$8=0,0,S$8/CHI!S$10*1000)</f>
        <v>0</v>
      </c>
      <c r="T220" s="276">
        <f>IF(T$8=0,0,T$8/CHI!T$10*1000)</f>
        <v>0</v>
      </c>
      <c r="U220" s="276">
        <f>IF(U$8=0,0,U$8/CHI!U$10*1000)</f>
        <v>0</v>
      </c>
      <c r="V220" s="276">
        <f>IF(V$8=0,0,V$8/CHI!V$10*1000)</f>
        <v>0</v>
      </c>
      <c r="W220" s="276">
        <f>IF(W$8=0,0,W$8/CHI!W$10*1000)</f>
        <v>0</v>
      </c>
      <c r="DA220" s="77"/>
    </row>
    <row r="221" spans="1:105" ht="12" customHeight="1" x14ac:dyDescent="0.3">
      <c r="A221" s="202" t="s">
        <v>95</v>
      </c>
      <c r="B221" s="276">
        <f>IF(B$9=0,0,B$9/CHI!B$10*1000)</f>
        <v>0</v>
      </c>
      <c r="C221" s="276">
        <f>IF(C$9=0,0,C$9/CHI!C$10*1000)</f>
        <v>0</v>
      </c>
      <c r="D221" s="276">
        <f>IF(D$9=0,0,D$9/CHI!D$10*1000)</f>
        <v>0</v>
      </c>
      <c r="E221" s="276">
        <f>IF(E$9=0,0,E$9/CHI!E$10*1000)</f>
        <v>0</v>
      </c>
      <c r="F221" s="276">
        <f>IF(F$9=0,0,F$9/CHI!F$10*1000)</f>
        <v>0</v>
      </c>
      <c r="G221" s="276">
        <f>IF(G$9=0,0,G$9/CHI!G$10*1000)</f>
        <v>0</v>
      </c>
      <c r="H221" s="276">
        <f>IF(H$9=0,0,H$9/CHI!H$10*1000)</f>
        <v>0</v>
      </c>
      <c r="I221" s="276">
        <f>IF(I$9=0,0,I$9/CHI!I$10*1000)</f>
        <v>0</v>
      </c>
      <c r="J221" s="276">
        <f>IF(J$9=0,0,J$9/CHI!J$10*1000)</f>
        <v>0</v>
      </c>
      <c r="K221" s="276">
        <f>IF(K$9=0,0,K$9/CHI!K$10*1000)</f>
        <v>0</v>
      </c>
      <c r="L221" s="276">
        <f>IF(L$9=0,0,L$9/CHI!L$10*1000)</f>
        <v>0</v>
      </c>
      <c r="M221" s="276">
        <f>IF(M$9=0,0,M$9/CHI!M$10*1000)</f>
        <v>0</v>
      </c>
      <c r="N221" s="276">
        <f>IF(N$9=0,0,N$9/CHI!N$10*1000)</f>
        <v>0</v>
      </c>
      <c r="O221" s="276">
        <f>IF(O$9=0,0,O$9/CHI!O$10*1000)</f>
        <v>0</v>
      </c>
      <c r="P221" s="276">
        <f>IF(P$9=0,0,P$9/CHI!P$10*1000)</f>
        <v>0</v>
      </c>
      <c r="Q221" s="276">
        <f>IF(Q$9=0,0,Q$9/CHI!Q$10*1000)</f>
        <v>0</v>
      </c>
      <c r="R221" s="276">
        <f>IF(R$9=0,0,R$9/CHI!R$10*1000)</f>
        <v>0</v>
      </c>
      <c r="S221" s="276">
        <f>IF(S$9=0,0,S$9/CHI!S$10*1000)</f>
        <v>0</v>
      </c>
      <c r="T221" s="276">
        <f>IF(T$9=0,0,T$9/CHI!T$10*1000)</f>
        <v>0</v>
      </c>
      <c r="U221" s="276">
        <f>IF(U$9=0,0,U$9/CHI!U$10*1000)</f>
        <v>0</v>
      </c>
      <c r="V221" s="276">
        <f>IF(V$9=0,0,V$9/CHI!V$10*1000)</f>
        <v>0</v>
      </c>
      <c r="W221" s="276">
        <f>IF(W$9=0,0,W$9/CHI!W$10*1000)</f>
        <v>0</v>
      </c>
      <c r="DA221" s="77"/>
    </row>
    <row r="222" spans="1:105" ht="12" customHeight="1" x14ac:dyDescent="0.3">
      <c r="A222" s="56" t="s">
        <v>96</v>
      </c>
      <c r="B222" s="277">
        <f>IF(B$10=0,0,B$10/CHI!B$10*1000)</f>
        <v>0</v>
      </c>
      <c r="C222" s="277">
        <f>IF(C$10=0,0,C$10/CHI!C$10*1000)</f>
        <v>0</v>
      </c>
      <c r="D222" s="277">
        <f>IF(D$10=0,0,D$10/CHI!D$10*1000)</f>
        <v>0</v>
      </c>
      <c r="E222" s="277">
        <f>IF(E$10=0,0,E$10/CHI!E$10*1000)</f>
        <v>0</v>
      </c>
      <c r="F222" s="277">
        <f>IF(F$10=0,0,F$10/CHI!F$10*1000)</f>
        <v>0</v>
      </c>
      <c r="G222" s="277">
        <f>IF(G$10=0,0,G$10/CHI!G$10*1000)</f>
        <v>0</v>
      </c>
      <c r="H222" s="277">
        <f>IF(H$10=0,0,H$10/CHI!H$10*1000)</f>
        <v>0</v>
      </c>
      <c r="I222" s="277">
        <f>IF(I$10=0,0,I$10/CHI!I$10*1000)</f>
        <v>0</v>
      </c>
      <c r="J222" s="277">
        <f>IF(J$10=0,0,J$10/CHI!J$10*1000)</f>
        <v>0</v>
      </c>
      <c r="K222" s="277">
        <f>IF(K$10=0,0,K$10/CHI!K$10*1000)</f>
        <v>0</v>
      </c>
      <c r="L222" s="277">
        <f>IF(L$10=0,0,L$10/CHI!L$10*1000)</f>
        <v>0</v>
      </c>
      <c r="M222" s="277">
        <f>IF(M$10=0,0,M$10/CHI!M$10*1000)</f>
        <v>0</v>
      </c>
      <c r="N222" s="277">
        <f>IF(N$10=0,0,N$10/CHI!N$10*1000)</f>
        <v>0</v>
      </c>
      <c r="O222" s="277">
        <f>IF(O$10=0,0,O$10/CHI!O$10*1000)</f>
        <v>0</v>
      </c>
      <c r="P222" s="277">
        <f>IF(P$10=0,0,P$10/CHI!P$10*1000)</f>
        <v>0</v>
      </c>
      <c r="Q222" s="277">
        <f>IF(Q$10=0,0,Q$10/CHI!Q$10*1000)</f>
        <v>0</v>
      </c>
      <c r="R222" s="277">
        <f>IF(R$10=0,0,R$10/CHI!R$10*1000)</f>
        <v>0</v>
      </c>
      <c r="S222" s="277">
        <f>IF(S$10=0,0,S$10/CHI!S$10*1000)</f>
        <v>0</v>
      </c>
      <c r="T222" s="277">
        <f>IF(T$10=0,0,T$10/CHI!T$10*1000)</f>
        <v>0</v>
      </c>
      <c r="U222" s="277">
        <f>IF(U$10=0,0,U$10/CHI!U$10*1000)</f>
        <v>0</v>
      </c>
      <c r="V222" s="277">
        <f>IF(V$10=0,0,V$10/CHI!V$10*1000)</f>
        <v>0</v>
      </c>
      <c r="W222" s="277">
        <f>IF(W$10=0,0,W$10/CHI!W$10*1000)</f>
        <v>0</v>
      </c>
      <c r="DA222" s="78"/>
    </row>
    <row r="223" spans="1:105" ht="12" customHeight="1" x14ac:dyDescent="0.3">
      <c r="A223" s="134" t="s">
        <v>999</v>
      </c>
      <c r="B223" s="323">
        <f>IF(B$16=0,0,B$16/CHI!B$10*1000)</f>
        <v>0</v>
      </c>
      <c r="C223" s="323">
        <f>IF(C$16=0,0,C$16/CHI!C$10*1000)</f>
        <v>0</v>
      </c>
      <c r="D223" s="323">
        <f>IF(D$16=0,0,D$16/CHI!D$10*1000)</f>
        <v>0</v>
      </c>
      <c r="E223" s="323">
        <f>IF(E$16=0,0,E$16/CHI!E$10*1000)</f>
        <v>0</v>
      </c>
      <c r="F223" s="323">
        <f>IF(F$16=0,0,F$16/CHI!F$10*1000)</f>
        <v>0</v>
      </c>
      <c r="G223" s="323">
        <f>IF(G$16=0,0,G$16/CHI!G$10*1000)</f>
        <v>0</v>
      </c>
      <c r="H223" s="323">
        <f>IF(H$16=0,0,H$16/CHI!H$10*1000)</f>
        <v>0</v>
      </c>
      <c r="I223" s="323">
        <f>IF(I$16=0,0,I$16/CHI!I$10*1000)</f>
        <v>0</v>
      </c>
      <c r="J223" s="323">
        <f>IF(J$16=0,0,J$16/CHI!J$10*1000)</f>
        <v>0</v>
      </c>
      <c r="K223" s="323">
        <f>IF(K$16=0,0,K$16/CHI!K$10*1000)</f>
        <v>0</v>
      </c>
      <c r="L223" s="323">
        <f>IF(L$16=0,0,L$16/CHI!L$10*1000)</f>
        <v>0</v>
      </c>
      <c r="M223" s="323">
        <f>IF(M$16=0,0,M$16/CHI!M$10*1000)</f>
        <v>0</v>
      </c>
      <c r="N223" s="323">
        <f>IF(N$16=0,0,N$16/CHI!N$10*1000)</f>
        <v>0</v>
      </c>
      <c r="O223" s="323">
        <f>IF(O$16=0,0,O$16/CHI!O$10*1000)</f>
        <v>0</v>
      </c>
      <c r="P223" s="323">
        <f>IF(P$16=0,0,P$16/CHI!P$10*1000)</f>
        <v>0</v>
      </c>
      <c r="Q223" s="323">
        <f>IF(Q$16=0,0,Q$16/CHI!Q$10*1000)</f>
        <v>0</v>
      </c>
      <c r="R223" s="323">
        <f>IF(R$16=0,0,R$16/CHI!R$10*1000)</f>
        <v>0</v>
      </c>
      <c r="S223" s="323">
        <f>IF(S$16=0,0,S$16/CHI!S$10*1000)</f>
        <v>0</v>
      </c>
      <c r="T223" s="323">
        <f>IF(T$16=0,0,T$16/CHI!T$10*1000)</f>
        <v>0</v>
      </c>
      <c r="U223" s="323">
        <f>IF(U$16=0,0,U$16/CHI!U$10*1000)</f>
        <v>0</v>
      </c>
      <c r="V223" s="323">
        <f>IF(V$16=0,0,V$16/CHI!V$10*1000)</f>
        <v>0</v>
      </c>
      <c r="W223" s="323">
        <f>IF(W$16=0,0,W$16/CHI!W$10*1000)</f>
        <v>0</v>
      </c>
      <c r="DA223" s="140"/>
    </row>
    <row r="224" spans="1:105" ht="12" customHeight="1" x14ac:dyDescent="0.3">
      <c r="A224" s="203" t="s">
        <v>1000</v>
      </c>
      <c r="B224" s="278">
        <f>IF(B$25=0,0,B$25/CHI!B$10*1000)</f>
        <v>0</v>
      </c>
      <c r="C224" s="278">
        <f>IF(C$25=0,0,C$25/CHI!C$10*1000)</f>
        <v>0</v>
      </c>
      <c r="D224" s="278">
        <f>IF(D$25=0,0,D$25/CHI!D$10*1000)</f>
        <v>0</v>
      </c>
      <c r="E224" s="278">
        <f>IF(E$25=0,0,E$25/CHI!E$10*1000)</f>
        <v>0</v>
      </c>
      <c r="F224" s="278">
        <f>IF(F$25=0,0,F$25/CHI!F$10*1000)</f>
        <v>0</v>
      </c>
      <c r="G224" s="278">
        <f>IF(G$25=0,0,G$25/CHI!G$10*1000)</f>
        <v>0</v>
      </c>
      <c r="H224" s="278">
        <f>IF(H$25=0,0,H$25/CHI!H$10*1000)</f>
        <v>0</v>
      </c>
      <c r="I224" s="278">
        <f>IF(I$25=0,0,I$25/CHI!I$10*1000)</f>
        <v>0</v>
      </c>
      <c r="J224" s="278">
        <f>IF(J$25=0,0,J$25/CHI!J$10*1000)</f>
        <v>0</v>
      </c>
      <c r="K224" s="278">
        <f>IF(K$25=0,0,K$25/CHI!K$10*1000)</f>
        <v>0</v>
      </c>
      <c r="L224" s="278">
        <f>IF(L$25=0,0,L$25/CHI!L$10*1000)</f>
        <v>0</v>
      </c>
      <c r="M224" s="278">
        <f>IF(M$25=0,0,M$25/CHI!M$10*1000)</f>
        <v>0</v>
      </c>
      <c r="N224" s="278">
        <f>IF(N$25=0,0,N$25/CHI!N$10*1000)</f>
        <v>0</v>
      </c>
      <c r="O224" s="278">
        <f>IF(O$25=0,0,O$25/CHI!O$10*1000)</f>
        <v>0</v>
      </c>
      <c r="P224" s="278">
        <f>IF(P$25=0,0,P$25/CHI!P$10*1000)</f>
        <v>0</v>
      </c>
      <c r="Q224" s="278">
        <f>IF(Q$25=0,0,Q$25/CHI!Q$10*1000)</f>
        <v>0</v>
      </c>
      <c r="R224" s="278">
        <f>IF(R$25=0,0,R$25/CHI!R$10*1000)</f>
        <v>0</v>
      </c>
      <c r="S224" s="278">
        <f>IF(S$25=0,0,S$25/CHI!S$10*1000)</f>
        <v>0</v>
      </c>
      <c r="T224" s="278">
        <f>IF(T$25=0,0,T$25/CHI!T$10*1000)</f>
        <v>0</v>
      </c>
      <c r="U224" s="278">
        <f>IF(U$25=0,0,U$25/CHI!U$10*1000)</f>
        <v>0</v>
      </c>
      <c r="V224" s="278">
        <f>IF(V$25=0,0,V$25/CHI!V$10*1000)</f>
        <v>0</v>
      </c>
      <c r="W224" s="278">
        <f>IF(W$25=0,0,W$25/CHI!W$10*1000)</f>
        <v>0</v>
      </c>
      <c r="DA224" s="79"/>
    </row>
    <row r="225" spans="1:105" ht="12" customHeight="1" x14ac:dyDescent="0.3">
      <c r="A225" s="203" t="s">
        <v>1012</v>
      </c>
      <c r="B225" s="278">
        <f>IF(B$36=0,0,B$36/CHI!B$10*1000)</f>
        <v>0</v>
      </c>
      <c r="C225" s="278">
        <f>IF(C$36=0,0,C$36/CHI!C$10*1000)</f>
        <v>0</v>
      </c>
      <c r="D225" s="278">
        <f>IF(D$36=0,0,D$36/CHI!D$10*1000)</f>
        <v>0</v>
      </c>
      <c r="E225" s="278">
        <f>IF(E$36=0,0,E$36/CHI!E$10*1000)</f>
        <v>0</v>
      </c>
      <c r="F225" s="278">
        <f>IF(F$36=0,0,F$36/CHI!F$10*1000)</f>
        <v>0</v>
      </c>
      <c r="G225" s="278">
        <f>IF(G$36=0,0,G$36/CHI!G$10*1000)</f>
        <v>0</v>
      </c>
      <c r="H225" s="278">
        <f>IF(H$36=0,0,H$36/CHI!H$10*1000)</f>
        <v>0</v>
      </c>
      <c r="I225" s="278">
        <f>IF(I$36=0,0,I$36/CHI!I$10*1000)</f>
        <v>0</v>
      </c>
      <c r="J225" s="278">
        <f>IF(J$36=0,0,J$36/CHI!J$10*1000)</f>
        <v>0</v>
      </c>
      <c r="K225" s="278">
        <f>IF(K$36=0,0,K$36/CHI!K$10*1000)</f>
        <v>0</v>
      </c>
      <c r="L225" s="278">
        <f>IF(L$36=0,0,L$36/CHI!L$10*1000)</f>
        <v>0</v>
      </c>
      <c r="M225" s="278">
        <f>IF(M$36=0,0,M$36/CHI!M$10*1000)</f>
        <v>0</v>
      </c>
      <c r="N225" s="278">
        <f>IF(N$36=0,0,N$36/CHI!N$10*1000)</f>
        <v>0</v>
      </c>
      <c r="O225" s="278">
        <f>IF(O$36=0,0,O$36/CHI!O$10*1000)</f>
        <v>0</v>
      </c>
      <c r="P225" s="278">
        <f>IF(P$36=0,0,P$36/CHI!P$10*1000)</f>
        <v>0</v>
      </c>
      <c r="Q225" s="278">
        <f>IF(Q$36=0,0,Q$36/CHI!Q$10*1000)</f>
        <v>0</v>
      </c>
      <c r="R225" s="278">
        <f>IF(R$36=0,0,R$36/CHI!R$10*1000)</f>
        <v>0</v>
      </c>
      <c r="S225" s="278">
        <f>IF(S$36=0,0,S$36/CHI!S$10*1000)</f>
        <v>0</v>
      </c>
      <c r="T225" s="278">
        <f>IF(T$36=0,0,T$36/CHI!T$10*1000)</f>
        <v>0</v>
      </c>
      <c r="U225" s="278">
        <f>IF(U$36=0,0,U$36/CHI!U$10*1000)</f>
        <v>0</v>
      </c>
      <c r="V225" s="278">
        <f>IF(V$36=0,0,V$36/CHI!V$10*1000)</f>
        <v>0</v>
      </c>
      <c r="W225" s="278">
        <f>IF(W$36=0,0,W$36/CHI!W$10*1000)</f>
        <v>0</v>
      </c>
      <c r="DA225" s="79"/>
    </row>
    <row r="226" spans="1:105" ht="12" customHeight="1" x14ac:dyDescent="0.3">
      <c r="A226" s="203" t="s">
        <v>1023</v>
      </c>
      <c r="B226" s="278">
        <f>IF(B$44=0,0,B$44/CHI!B$10*1000)</f>
        <v>0</v>
      </c>
      <c r="C226" s="278">
        <f>IF(C$44=0,0,C$44/CHI!C$10*1000)</f>
        <v>0</v>
      </c>
      <c r="D226" s="278">
        <f>IF(D$44=0,0,D$44/CHI!D$10*1000)</f>
        <v>0</v>
      </c>
      <c r="E226" s="278">
        <f>IF(E$44=0,0,E$44/CHI!E$10*1000)</f>
        <v>0</v>
      </c>
      <c r="F226" s="278">
        <f>IF(F$44=0,0,F$44/CHI!F$10*1000)</f>
        <v>0</v>
      </c>
      <c r="G226" s="278">
        <f>IF(G$44=0,0,G$44/CHI!G$10*1000)</f>
        <v>0</v>
      </c>
      <c r="H226" s="278">
        <f>IF(H$44=0,0,H$44/CHI!H$10*1000)</f>
        <v>0</v>
      </c>
      <c r="I226" s="278">
        <f>IF(I$44=0,0,I$44/CHI!I$10*1000)</f>
        <v>0</v>
      </c>
      <c r="J226" s="278">
        <f>IF(J$44=0,0,J$44/CHI!J$10*1000)</f>
        <v>0</v>
      </c>
      <c r="K226" s="278">
        <f>IF(K$44=0,0,K$44/CHI!K$10*1000)</f>
        <v>0</v>
      </c>
      <c r="L226" s="278">
        <f>IF(L$44=0,0,L$44/CHI!L$10*1000)</f>
        <v>0</v>
      </c>
      <c r="M226" s="278">
        <f>IF(M$44=0,0,M$44/CHI!M$10*1000)</f>
        <v>0</v>
      </c>
      <c r="N226" s="278">
        <f>IF(N$44=0,0,N$44/CHI!N$10*1000)</f>
        <v>0</v>
      </c>
      <c r="O226" s="278">
        <f>IF(O$44=0,0,O$44/CHI!O$10*1000)</f>
        <v>0</v>
      </c>
      <c r="P226" s="278">
        <f>IF(P$44=0,0,P$44/CHI!P$10*1000)</f>
        <v>0</v>
      </c>
      <c r="Q226" s="278">
        <f>IF(Q$44=0,0,Q$44/CHI!Q$10*1000)</f>
        <v>0</v>
      </c>
      <c r="R226" s="278">
        <f>IF(R$44=0,0,R$44/CHI!R$10*1000)</f>
        <v>0</v>
      </c>
      <c r="S226" s="278">
        <f>IF(S$44=0,0,S$44/CHI!S$10*1000)</f>
        <v>0</v>
      </c>
      <c r="T226" s="278">
        <f>IF(T$44=0,0,T$44/CHI!T$10*1000)</f>
        <v>0</v>
      </c>
      <c r="U226" s="278">
        <f>IF(U$44=0,0,U$44/CHI!U$10*1000)</f>
        <v>0</v>
      </c>
      <c r="V226" s="278">
        <f>IF(V$44=0,0,V$44/CHI!V$10*1000)</f>
        <v>0</v>
      </c>
      <c r="W226" s="278">
        <f>IF(W$44=0,0,W$44/CHI!W$10*1000)</f>
        <v>0</v>
      </c>
      <c r="DA226" s="79"/>
    </row>
    <row r="227" spans="1:105" ht="12" customHeight="1" x14ac:dyDescent="0.3">
      <c r="A227" s="41" t="s">
        <v>1040</v>
      </c>
      <c r="B227" s="279">
        <f>IF(B$58=0,0,B$58/CHI!B$10*1000)</f>
        <v>0</v>
      </c>
      <c r="C227" s="279">
        <f>IF(C$58=0,0,C$58/CHI!C$10*1000)</f>
        <v>0</v>
      </c>
      <c r="D227" s="279">
        <f>IF(D$58=0,0,D$58/CHI!D$10*1000)</f>
        <v>0</v>
      </c>
      <c r="E227" s="279">
        <f>IF(E$58=0,0,E$58/CHI!E$10*1000)</f>
        <v>0</v>
      </c>
      <c r="F227" s="279">
        <f>IF(F$58=0,0,F$58/CHI!F$10*1000)</f>
        <v>0</v>
      </c>
      <c r="G227" s="279">
        <f>IF(G$58=0,0,G$58/CHI!G$10*1000)</f>
        <v>0</v>
      </c>
      <c r="H227" s="279">
        <f>IF(H$58=0,0,H$58/CHI!H$10*1000)</f>
        <v>0</v>
      </c>
      <c r="I227" s="279">
        <f>IF(I$58=0,0,I$58/CHI!I$10*1000)</f>
        <v>0</v>
      </c>
      <c r="J227" s="279">
        <f>IF(J$58=0,0,J$58/CHI!J$10*1000)</f>
        <v>0</v>
      </c>
      <c r="K227" s="279">
        <f>IF(K$58=0,0,K$58/CHI!K$10*1000)</f>
        <v>0</v>
      </c>
      <c r="L227" s="279">
        <f>IF(L$58=0,0,L$58/CHI!L$10*1000)</f>
        <v>0</v>
      </c>
      <c r="M227" s="279">
        <f>IF(M$58=0,0,M$58/CHI!M$10*1000)</f>
        <v>0</v>
      </c>
      <c r="N227" s="279">
        <f>IF(N$58=0,0,N$58/CHI!N$10*1000)</f>
        <v>0</v>
      </c>
      <c r="O227" s="279">
        <f>IF(O$58=0,0,O$58/CHI!O$10*1000)</f>
        <v>0</v>
      </c>
      <c r="P227" s="279">
        <f>IF(P$58=0,0,P$58/CHI!P$10*1000)</f>
        <v>0</v>
      </c>
      <c r="Q227" s="279">
        <f>IF(Q$58=0,0,Q$58/CHI!Q$10*1000)</f>
        <v>0</v>
      </c>
      <c r="R227" s="279">
        <f>IF(R$58=0,0,R$58/CHI!R$10*1000)</f>
        <v>0</v>
      </c>
      <c r="S227" s="279">
        <f>IF(S$58=0,0,S$58/CHI!S$10*1000)</f>
        <v>0</v>
      </c>
      <c r="T227" s="279">
        <f>IF(T$58=0,0,T$58/CHI!T$10*1000)</f>
        <v>0</v>
      </c>
      <c r="U227" s="279">
        <f>IF(U$58=0,0,U$58/CHI!U$10*1000)</f>
        <v>0</v>
      </c>
      <c r="V227" s="279">
        <f>IF(V$58=0,0,V$58/CHI!V$10*1000)</f>
        <v>0</v>
      </c>
      <c r="W227" s="279">
        <f>IF(W$58=0,0,W$58/CHI!W$10*1000)</f>
        <v>0</v>
      </c>
      <c r="DA227" s="82"/>
    </row>
    <row r="228" spans="1:105" ht="12" customHeight="1" x14ac:dyDescent="0.3">
      <c r="A228" s="201"/>
      <c r="B228" s="201"/>
      <c r="C228" s="201"/>
      <c r="D228" s="201"/>
      <c r="E228" s="201"/>
      <c r="F228" s="201"/>
      <c r="G228" s="201"/>
      <c r="H228" s="201"/>
      <c r="I228" s="201"/>
      <c r="J228" s="201"/>
      <c r="K228" s="201"/>
      <c r="L228" s="201"/>
      <c r="M228" s="201"/>
      <c r="N228" s="201"/>
      <c r="O228" s="201"/>
      <c r="P228" s="201"/>
      <c r="Q228" s="201"/>
      <c r="R228" s="201"/>
      <c r="S228" s="201"/>
      <c r="T228" s="201"/>
      <c r="U228" s="201"/>
      <c r="V228" s="201"/>
      <c r="W228" s="201"/>
      <c r="DA228" s="173"/>
    </row>
    <row r="229" spans="1:105" ht="12" customHeight="1" x14ac:dyDescent="0.3">
      <c r="A229" s="35" t="s">
        <v>47</v>
      </c>
      <c r="B229" s="322">
        <f t="shared" ref="B229:W229" si="57">SUM(B230:B238)</f>
        <v>529.92678158759543</v>
      </c>
      <c r="C229" s="322">
        <f t="shared" si="57"/>
        <v>535.95244087495701</v>
      </c>
      <c r="D229" s="322">
        <f t="shared" si="57"/>
        <v>546.28689358459326</v>
      </c>
      <c r="E229" s="322">
        <f t="shared" si="57"/>
        <v>513.62848781181719</v>
      </c>
      <c r="F229" s="322">
        <f t="shared" si="57"/>
        <v>494.05536329000694</v>
      </c>
      <c r="G229" s="322">
        <f t="shared" si="57"/>
        <v>490.06248407416371</v>
      </c>
      <c r="H229" s="322">
        <f t="shared" si="57"/>
        <v>474.83388840092789</v>
      </c>
      <c r="I229" s="322">
        <f t="shared" si="57"/>
        <v>458.90479477283344</v>
      </c>
      <c r="J229" s="322">
        <f t="shared" si="57"/>
        <v>461.83715167423964</v>
      </c>
      <c r="K229" s="322">
        <f t="shared" si="57"/>
        <v>420.01318387984321</v>
      </c>
      <c r="L229" s="322">
        <f t="shared" si="57"/>
        <v>381.5318140559034</v>
      </c>
      <c r="M229" s="322">
        <f t="shared" si="57"/>
        <v>398.85659844169993</v>
      </c>
      <c r="N229" s="322">
        <f t="shared" si="57"/>
        <v>426.56162161577612</v>
      </c>
      <c r="O229" s="322">
        <f t="shared" si="57"/>
        <v>425.0223821224771</v>
      </c>
      <c r="P229" s="322">
        <f t="shared" si="57"/>
        <v>371.39053621938217</v>
      </c>
      <c r="Q229" s="322">
        <f t="shared" si="57"/>
        <v>344.53512191147496</v>
      </c>
      <c r="R229" s="322">
        <f t="shared" si="57"/>
        <v>357.62787482546747</v>
      </c>
      <c r="S229" s="322">
        <f t="shared" si="57"/>
        <v>379.54044996385119</v>
      </c>
      <c r="T229" s="322">
        <f t="shared" si="57"/>
        <v>355.98105372555636</v>
      </c>
      <c r="U229" s="322">
        <f t="shared" si="57"/>
        <v>413.59789895235542</v>
      </c>
      <c r="V229" s="322">
        <f t="shared" si="57"/>
        <v>334.41497353368288</v>
      </c>
      <c r="W229" s="322">
        <f t="shared" si="57"/>
        <v>376.82443482749517</v>
      </c>
      <c r="DA229" s="95"/>
    </row>
    <row r="230" spans="1:105" ht="12" customHeight="1" x14ac:dyDescent="0.3">
      <c r="A230" s="55" t="s">
        <v>92</v>
      </c>
      <c r="B230" s="275">
        <f>IF(B$62=0,0,B$62/CHI!B$11*1000)</f>
        <v>5.1422318233511284</v>
      </c>
      <c r="C230" s="275">
        <f>IF(C$62=0,0,C$62/CHI!C$11*1000)</f>
        <v>5.0563891614294567</v>
      </c>
      <c r="D230" s="275">
        <f>IF(D$62=0,0,D$62/CHI!D$11*1000)</f>
        <v>5.4152840555170378</v>
      </c>
      <c r="E230" s="275">
        <f>IF(E$62=0,0,E$62/CHI!E$11*1000)</f>
        <v>4.8193005675033129</v>
      </c>
      <c r="F230" s="275">
        <f>IF(F$62=0,0,F$62/CHI!F$11*1000)</f>
        <v>4.848255508190884</v>
      </c>
      <c r="G230" s="275">
        <f>IF(G$62=0,0,G$62/CHI!G$11*1000)</f>
        <v>5.1383954822984892</v>
      </c>
      <c r="H230" s="275">
        <f>IF(H$62=0,0,H$62/CHI!H$11*1000)</f>
        <v>5.0652623711546285</v>
      </c>
      <c r="I230" s="275">
        <f>IF(I$62=0,0,I$62/CHI!I$11*1000)</f>
        <v>5.0270785888915626</v>
      </c>
      <c r="J230" s="275">
        <f>IF(J$62=0,0,J$62/CHI!J$11*1000)</f>
        <v>4.8373361066442433</v>
      </c>
      <c r="K230" s="275">
        <f>IF(K$62=0,0,K$62/CHI!K$11*1000)</f>
        <v>4.1535956049662115</v>
      </c>
      <c r="L230" s="275">
        <f>IF(L$62=0,0,L$62/CHI!L$11*1000)</f>
        <v>3.8168715318615432</v>
      </c>
      <c r="M230" s="275">
        <f>IF(M$62=0,0,M$62/CHI!M$11*1000)</f>
        <v>4.0275029929032238</v>
      </c>
      <c r="N230" s="275">
        <f>IF(N$62=0,0,N$62/CHI!N$11*1000)</f>
        <v>4.4020871026921391</v>
      </c>
      <c r="O230" s="275">
        <f>IF(O$62=0,0,O$62/CHI!O$11*1000)</f>
        <v>4.2764866602669391</v>
      </c>
      <c r="P230" s="275">
        <f>IF(P$62=0,0,P$62/CHI!P$11*1000)</f>
        <v>3.6820990349789438</v>
      </c>
      <c r="Q230" s="275">
        <f>IF(Q$62=0,0,Q$62/CHI!Q$11*1000)</f>
        <v>3.4884539961168772</v>
      </c>
      <c r="R230" s="275">
        <f>IF(R$62=0,0,R$62/CHI!R$11*1000)</f>
        <v>3.9381339118613017</v>
      </c>
      <c r="S230" s="275">
        <f>IF(S$62=0,0,S$62/CHI!S$11*1000)</f>
        <v>4.1149654859044604</v>
      </c>
      <c r="T230" s="275">
        <f>IF(T$62=0,0,T$62/CHI!T$11*1000)</f>
        <v>3.9129006954845686</v>
      </c>
      <c r="U230" s="275">
        <f>IF(U$62=0,0,U$62/CHI!U$11*1000)</f>
        <v>4.5243295416351126</v>
      </c>
      <c r="V230" s="275">
        <f>IF(V$62=0,0,V$62/CHI!V$11*1000)</f>
        <v>3.6177835219173389</v>
      </c>
      <c r="W230" s="275">
        <f>IF(W$62=0,0,W$62/CHI!W$11*1000)</f>
        <v>3.7847905915447728</v>
      </c>
      <c r="DA230" s="76"/>
    </row>
    <row r="231" spans="1:105" ht="12" customHeight="1" x14ac:dyDescent="0.3">
      <c r="A231" s="202" t="s">
        <v>93</v>
      </c>
      <c r="B231" s="276">
        <f>IF(B$63=0,0,B$63/CHI!B$11*1000)</f>
        <v>40.80911555963344</v>
      </c>
      <c r="C231" s="276">
        <f>IF(C$63=0,0,C$63/CHI!C$11*1000)</f>
        <v>40.127862121311161</v>
      </c>
      <c r="D231" s="276">
        <f>IF(D$63=0,0,D$63/CHI!D$11*1000)</f>
        <v>42.976077392367898</v>
      </c>
      <c r="E231" s="276">
        <f>IF(E$63=0,0,E$63/CHI!E$11*1000)</f>
        <v>38.246310266051232</v>
      </c>
      <c r="F231" s="276">
        <f>IF(F$63=0,0,F$63/CHI!F$11*1000)</f>
        <v>38.476098723890829</v>
      </c>
      <c r="G231" s="276">
        <f>IF(G$63=0,0,G$63/CHI!G$11*1000)</f>
        <v>40.77867008562108</v>
      </c>
      <c r="H231" s="276">
        <f>IF(H$63=0,0,H$63/CHI!H$11*1000)</f>
        <v>40.198280541463895</v>
      </c>
      <c r="I231" s="276">
        <f>IF(I$63=0,0,I$63/CHI!I$11*1000)</f>
        <v>39.895251343946732</v>
      </c>
      <c r="J231" s="276">
        <f>IF(J$63=0,0,J$63/CHI!J$11*1000)</f>
        <v>38.389441580676198</v>
      </c>
      <c r="K231" s="276">
        <f>IF(K$63=0,0,K$63/CHI!K$11*1000)</f>
        <v>32.963228585168622</v>
      </c>
      <c r="L231" s="276">
        <f>IF(L$63=0,0,L$63/CHI!L$11*1000)</f>
        <v>30.290962518003319</v>
      </c>
      <c r="M231" s="276">
        <f>IF(M$63=0,0,M$63/CHI!M$11*1000)</f>
        <v>31.962548694867394</v>
      </c>
      <c r="N231" s="276">
        <f>IF(N$63=0,0,N$63/CHI!N$11*1000)</f>
        <v>34.935274691731578</v>
      </c>
      <c r="O231" s="276">
        <f>IF(O$63=0,0,O$63/CHI!O$11*1000)</f>
        <v>33.938500694496504</v>
      </c>
      <c r="P231" s="276">
        <f>IF(P$63=0,0,P$63/CHI!P$11*1000)</f>
        <v>29.221398447677501</v>
      </c>
      <c r="Q231" s="276">
        <f>IF(Q$63=0,0,Q$63/CHI!Q$11*1000)</f>
        <v>27.684617719009001</v>
      </c>
      <c r="R231" s="276">
        <f>IF(R$63=0,0,R$63/CHI!R$11*1000)</f>
        <v>31.253309344914985</v>
      </c>
      <c r="S231" s="276">
        <f>IF(S$63=0,0,S$63/CHI!S$11*1000)</f>
        <v>32.656657227239052</v>
      </c>
      <c r="T231" s="276">
        <f>IF(T$63=0,0,T$63/CHI!T$11*1000)</f>
        <v>31.053056754515779</v>
      </c>
      <c r="U231" s="276">
        <f>IF(U$63=0,0,U$63/CHI!U$11*1000)</f>
        <v>35.905399335755163</v>
      </c>
      <c r="V231" s="276">
        <f>IF(V$63=0,0,V$63/CHI!V$11*1000)</f>
        <v>28.710985985740344</v>
      </c>
      <c r="W231" s="276">
        <f>IF(W$63=0,0,W$63/CHI!W$11*1000)</f>
        <v>30.036365905943995</v>
      </c>
      <c r="DA231" s="77"/>
    </row>
    <row r="232" spans="1:105" ht="12" customHeight="1" x14ac:dyDescent="0.3">
      <c r="A232" s="202" t="s">
        <v>94</v>
      </c>
      <c r="B232" s="276">
        <f>IF(B$64=0,0,B$64/CHI!B$11*1000)</f>
        <v>45.680991586695626</v>
      </c>
      <c r="C232" s="276">
        <f>IF(C$64=0,0,C$64/CHI!C$11*1000)</f>
        <v>44.918408713784984</v>
      </c>
      <c r="D232" s="276">
        <f>IF(D$64=0,0,D$64/CHI!D$11*1000)</f>
        <v>48.106649773410851</v>
      </c>
      <c r="E232" s="276">
        <f>IF(E$64=0,0,E$64/CHI!E$11*1000)</f>
        <v>42.812233333814753</v>
      </c>
      <c r="F232" s="276">
        <f>IF(F$64=0,0,F$64/CHI!F$11*1000)</f>
        <v>43.069454409678315</v>
      </c>
      <c r="G232" s="276">
        <f>IF(G$64=0,0,G$64/CHI!G$11*1000)</f>
        <v>45.646911469468378</v>
      </c>
      <c r="H232" s="276">
        <f>IF(H$64=0,0,H$64/CHI!H$11*1000)</f>
        <v>44.997233829557096</v>
      </c>
      <c r="I232" s="276">
        <f>IF(I$64=0,0,I$64/CHI!I$11*1000)</f>
        <v>44.65802838409536</v>
      </c>
      <c r="J232" s="276">
        <f>IF(J$64=0,0,J$64/CHI!J$11*1000)</f>
        <v>42.972451958734965</v>
      </c>
      <c r="K232" s="276">
        <f>IF(K$64=0,0,K$64/CHI!K$11*1000)</f>
        <v>36.898446511761094</v>
      </c>
      <c r="L232" s="276">
        <f>IF(L$64=0,0,L$64/CHI!L$11*1000)</f>
        <v>33.907159833342142</v>
      </c>
      <c r="M232" s="276">
        <f>IF(M$64=0,0,M$64/CHI!M$11*1000)</f>
        <v>35.778303401013517</v>
      </c>
      <c r="N232" s="276">
        <f>IF(N$64=0,0,N$64/CHI!N$11*1000)</f>
        <v>39.105919532607132</v>
      </c>
      <c r="O232" s="276">
        <f>IF(O$64=0,0,O$64/CHI!O$11*1000)</f>
        <v>37.990148608461652</v>
      </c>
      <c r="P232" s="276">
        <f>IF(P$64=0,0,P$64/CHI!P$11*1000)</f>
        <v>32.709909007688054</v>
      </c>
      <c r="Q232" s="276">
        <f>IF(Q$64=0,0,Q$64/CHI!Q$11*1000)</f>
        <v>30.989664239473999</v>
      </c>
      <c r="R232" s="276">
        <f>IF(R$64=0,0,R$64/CHI!R$11*1000)</f>
        <v>34.984393600866383</v>
      </c>
      <c r="S232" s="276">
        <f>IF(S$64=0,0,S$64/CHI!S$11*1000)</f>
        <v>36.555276035502239</v>
      </c>
      <c r="T232" s="276">
        <f>IF(T$64=0,0,T$64/CHI!T$11*1000)</f>
        <v>34.760234444957383</v>
      </c>
      <c r="U232" s="276">
        <f>IF(U$64=0,0,U$64/CHI!U$11*1000)</f>
        <v>40.191859649023748</v>
      </c>
      <c r="V232" s="276">
        <f>IF(V$64=0,0,V$64/CHI!V$11*1000)</f>
        <v>32.13856245778733</v>
      </c>
      <c r="W232" s="276">
        <f>IF(W$64=0,0,W$64/CHI!W$11*1000)</f>
        <v>33.622168954858452</v>
      </c>
      <c r="DA232" s="77"/>
    </row>
    <row r="233" spans="1:105" ht="12" customHeight="1" x14ac:dyDescent="0.3">
      <c r="A233" s="202" t="s">
        <v>95</v>
      </c>
      <c r="B233" s="276">
        <f>IF(B$65=0,0,B$65/CHI!B$11*1000)</f>
        <v>73.542517274268008</v>
      </c>
      <c r="C233" s="276">
        <f>IF(C$65=0,0,C$65/CHI!C$11*1000)</f>
        <v>72.314823606593222</v>
      </c>
      <c r="D233" s="276">
        <f>IF(D$65=0,0,D$65/CHI!D$11*1000)</f>
        <v>77.447620970614452</v>
      </c>
      <c r="E233" s="276">
        <f>IF(E$65=0,0,E$65/CHI!E$11*1000)</f>
        <v>68.924060098972475</v>
      </c>
      <c r="F233" s="276">
        <f>IF(F$65=0,0,F$65/CHI!F$11*1000)</f>
        <v>69.338164188177728</v>
      </c>
      <c r="G233" s="276">
        <f>IF(G$65=0,0,G$65/CHI!G$11*1000)</f>
        <v>73.487651179578833</v>
      </c>
      <c r="H233" s="276">
        <f>IF(H$65=0,0,H$65/CHI!H$11*1000)</f>
        <v>72.441725349242915</v>
      </c>
      <c r="I233" s="276">
        <f>IF(I$65=0,0,I$65/CHI!I$11*1000)</f>
        <v>71.895633387008417</v>
      </c>
      <c r="J233" s="276">
        <f>IF(J$65=0,0,J$65/CHI!J$11*1000)</f>
        <v>69.181998479501999</v>
      </c>
      <c r="K233" s="276">
        <f>IF(K$65=0,0,K$65/CHI!K$11*1000)</f>
        <v>59.403365507835645</v>
      </c>
      <c r="L233" s="276">
        <f>IF(L$65=0,0,L$65/CHI!L$11*1000)</f>
        <v>54.58764797240493</v>
      </c>
      <c r="M233" s="276">
        <f>IF(M$65=0,0,M$65/CHI!M$11*1000)</f>
        <v>57.600030220871368</v>
      </c>
      <c r="N233" s="276">
        <f>IF(N$65=0,0,N$65/CHI!N$11*1000)</f>
        <v>62.957209615180545</v>
      </c>
      <c r="O233" s="276">
        <f>IF(O$65=0,0,O$65/CHI!O$11*1000)</f>
        <v>61.160913177364257</v>
      </c>
      <c r="P233" s="276">
        <f>IF(P$65=0,0,P$65/CHI!P$11*1000)</f>
        <v>52.660175812344761</v>
      </c>
      <c r="Q233" s="276">
        <f>IF(Q$65=0,0,Q$65/CHI!Q$11*1000)</f>
        <v>49.890727816842052</v>
      </c>
      <c r="R233" s="276">
        <f>IF(R$65=0,0,R$65/CHI!R$11*1000)</f>
        <v>56.321902860594562</v>
      </c>
      <c r="S233" s="276">
        <f>IF(S$65=0,0,S$65/CHI!S$11*1000)</f>
        <v>58.850890182723937</v>
      </c>
      <c r="T233" s="276">
        <f>IF(T$65=0,0,T$65/CHI!T$11*1000)</f>
        <v>55.961025654933735</v>
      </c>
      <c r="U233" s="276">
        <f>IF(U$65=0,0,U$65/CHI!U$11*1000)</f>
        <v>64.705480985753169</v>
      </c>
      <c r="V233" s="276">
        <f>IF(V$65=0,0,V$65/CHI!V$11*1000)</f>
        <v>51.740356385134604</v>
      </c>
      <c r="W233" s="276">
        <f>IF(W$65=0,0,W$65/CHI!W$11*1000)</f>
        <v>54.128836859162803</v>
      </c>
      <c r="DA233" s="77"/>
    </row>
    <row r="234" spans="1:105" ht="12" customHeight="1" x14ac:dyDescent="0.3">
      <c r="A234" s="56" t="s">
        <v>96</v>
      </c>
      <c r="B234" s="277">
        <f>IF(B$66=0,0,B$66/CHI!B$11*1000)</f>
        <v>17.299957006001076</v>
      </c>
      <c r="C234" s="277">
        <f>IF(C$66=0,0,C$66/CHI!C$11*1000)</f>
        <v>17.505818593773743</v>
      </c>
      <c r="D234" s="277">
        <f>IF(D$66=0,0,D$66/CHI!D$11*1000)</f>
        <v>18.044229307547159</v>
      </c>
      <c r="E234" s="277">
        <f>IF(E$66=0,0,E$66/CHI!E$11*1000)</f>
        <v>16.870108940258525</v>
      </c>
      <c r="F234" s="277">
        <f>IF(F$66=0,0,F$66/CHI!F$11*1000)</f>
        <v>16.208156592205516</v>
      </c>
      <c r="G234" s="277">
        <f>IF(G$66=0,0,G$66/CHI!G$11*1000)</f>
        <v>16.468053727259196</v>
      </c>
      <c r="H234" s="277">
        <f>IF(H$66=0,0,H$66/CHI!H$11*1000)</f>
        <v>16.244863032098817</v>
      </c>
      <c r="I234" s="277">
        <f>IF(I$66=0,0,I$66/CHI!I$11*1000)</f>
        <v>15.980570890109764</v>
      </c>
      <c r="J234" s="277">
        <f>IF(J$66=0,0,J$66/CHI!J$11*1000)</f>
        <v>16.263473497662709</v>
      </c>
      <c r="K234" s="277">
        <f>IF(K$66=0,0,K$66/CHI!K$11*1000)</f>
        <v>15.258730178613494</v>
      </c>
      <c r="L234" s="277">
        <f>IF(L$66=0,0,L$66/CHI!L$11*1000)</f>
        <v>13.716187598830118</v>
      </c>
      <c r="M234" s="277">
        <f>IF(M$66=0,0,M$66/CHI!M$11*1000)</f>
        <v>14.49511441231563</v>
      </c>
      <c r="N234" s="277">
        <f>IF(N$66=0,0,N$66/CHI!N$11*1000)</f>
        <v>15.9481129313107</v>
      </c>
      <c r="O234" s="277">
        <f>IF(O$66=0,0,O$66/CHI!O$11*1000)</f>
        <v>16.421690110763688</v>
      </c>
      <c r="P234" s="277">
        <f>IF(P$66=0,0,P$66/CHI!P$11*1000)</f>
        <v>14.77436214219504</v>
      </c>
      <c r="Q234" s="277">
        <f>IF(Q$66=0,0,Q$66/CHI!Q$11*1000)</f>
        <v>14.019358309903723</v>
      </c>
      <c r="R234" s="277">
        <f>IF(R$66=0,0,R$66/CHI!R$11*1000)</f>
        <v>14.57875615349738</v>
      </c>
      <c r="S234" s="277">
        <f>IF(S$66=0,0,S$66/CHI!S$11*1000)</f>
        <v>15.270071567219347</v>
      </c>
      <c r="T234" s="277">
        <f>IF(T$66=0,0,T$66/CHI!T$11*1000)</f>
        <v>14.584002054850552</v>
      </c>
      <c r="U234" s="277">
        <f>IF(U$66=0,0,U$66/CHI!U$11*1000)</f>
        <v>17.367901462302356</v>
      </c>
      <c r="V234" s="277">
        <f>IF(V$66=0,0,V$66/CHI!V$11*1000)</f>
        <v>14.235491648893108</v>
      </c>
      <c r="W234" s="277">
        <f>IF(W$66=0,0,W$66/CHI!W$11*1000)</f>
        <v>16.094476729522366</v>
      </c>
      <c r="DA234" s="78"/>
    </row>
    <row r="235" spans="1:105" ht="12" customHeight="1" x14ac:dyDescent="0.3">
      <c r="A235" s="203" t="s">
        <v>1053</v>
      </c>
      <c r="B235" s="278">
        <f>IF(B$72=0,0,B$72/CHI!B$11*1000)</f>
        <v>207.63723578743696</v>
      </c>
      <c r="C235" s="278">
        <f>IF(C$72=0,0,C$72/CHI!C$11*1000)</f>
        <v>213.36083896410079</v>
      </c>
      <c r="D235" s="278">
        <f>IF(D$72=0,0,D$72/CHI!D$11*1000)</f>
        <v>211.29251683399784</v>
      </c>
      <c r="E235" s="278">
        <f>IF(E$72=0,0,E$72/CHI!E$11*1000)</f>
        <v>205.35812147107745</v>
      </c>
      <c r="F235" s="278">
        <f>IF(F$72=0,0,F$72/CHI!F$11*1000)</f>
        <v>192.49026363273344</v>
      </c>
      <c r="G235" s="278">
        <f>IF(G$72=0,0,G$72/CHI!G$11*1000)</f>
        <v>182.4815134435278</v>
      </c>
      <c r="H235" s="278">
        <f>IF(H$72=0,0,H$72/CHI!H$11*1000)</f>
        <v>174.43858676248789</v>
      </c>
      <c r="I235" s="278">
        <f>IF(I$72=0,0,I$72/CHI!I$11*1000)</f>
        <v>164.86636983129577</v>
      </c>
      <c r="J235" s="278">
        <f>IF(J$72=0,0,J$72/CHI!J$11*1000)</f>
        <v>171.07236047883774</v>
      </c>
      <c r="K235" s="278">
        <f>IF(K$72=0,0,K$72/CHI!K$11*1000)</f>
        <v>161.26700869621288</v>
      </c>
      <c r="L235" s="278">
        <f>IF(L$72=0,0,L$72/CHI!L$11*1000)</f>
        <v>145.31172400509286</v>
      </c>
      <c r="M235" s="278">
        <f>IF(M$72=0,0,M$72/CHI!M$11*1000)</f>
        <v>150.80215625024692</v>
      </c>
      <c r="N235" s="278">
        <f>IF(N$72=0,0,N$72/CHI!N$11*1000)</f>
        <v>159.23905655590318</v>
      </c>
      <c r="O235" s="278">
        <f>IF(O$72=0,0,O$72/CHI!O$11*1000)</f>
        <v>160.55570801761723</v>
      </c>
      <c r="P235" s="278">
        <f>IF(P$72=0,0,P$72/CHI!P$11*1000)</f>
        <v>140.5848251966971</v>
      </c>
      <c r="Q235" s="278">
        <f>IF(Q$72=0,0,Q$72/CHI!Q$11*1000)</f>
        <v>128.33450863102775</v>
      </c>
      <c r="R235" s="278">
        <f>IF(R$72=0,0,R$72/CHI!R$11*1000)</f>
        <v>126.18042841643984</v>
      </c>
      <c r="S235" s="278">
        <f>IF(S$72=0,0,S$72/CHI!S$11*1000)</f>
        <v>136.29803939152515</v>
      </c>
      <c r="T235" s="278">
        <f>IF(T$72=0,0,T$72/CHI!T$11*1000)</f>
        <v>126.25452816878696</v>
      </c>
      <c r="U235" s="278">
        <f>IF(U$72=0,0,U$72/CHI!U$11*1000)</f>
        <v>147.09794261896587</v>
      </c>
      <c r="V235" s="278">
        <f>IF(V$72=0,0,V$72/CHI!V$11*1000)</f>
        <v>120.49663587109849</v>
      </c>
      <c r="W235" s="278">
        <f>IF(W$72=0,0,W$72/CHI!W$11*1000)</f>
        <v>142.41782646672002</v>
      </c>
      <c r="DA235" s="79"/>
    </row>
    <row r="236" spans="1:105" ht="12" customHeight="1" x14ac:dyDescent="0.3">
      <c r="A236" s="203" t="s">
        <v>1012</v>
      </c>
      <c r="B236" s="278">
        <f>IF(B$85=0,0,B$85/CHI!B$11*1000)</f>
        <v>104.84974601192786</v>
      </c>
      <c r="C236" s="278">
        <f>IF(C$85=0,0,C$85/CHI!C$11*1000)</f>
        <v>107.63797779044684</v>
      </c>
      <c r="D236" s="278">
        <f>IF(D$85=0,0,D$85/CHI!D$11*1000)</f>
        <v>106.66695577194903</v>
      </c>
      <c r="E236" s="278">
        <f>IF(E$85=0,0,E$85/CHI!E$11*1000)</f>
        <v>103.12511190330569</v>
      </c>
      <c r="F236" s="278">
        <f>IF(F$85=0,0,F$85/CHI!F$11*1000)</f>
        <v>96.951963449240125</v>
      </c>
      <c r="G236" s="278">
        <f>IF(G$85=0,0,G$85/CHI!G$11*1000)</f>
        <v>92.665794529464151</v>
      </c>
      <c r="H236" s="278">
        <f>IF(H$85=0,0,H$85/CHI!H$11*1000)</f>
        <v>88.82133519724492</v>
      </c>
      <c r="I236" s="278">
        <f>IF(I$85=0,0,I$85/CHI!I$11*1000)</f>
        <v>84.631640041611561</v>
      </c>
      <c r="J236" s="278">
        <f>IF(J$85=0,0,J$85/CHI!J$11*1000)</f>
        <v>87.613311270506074</v>
      </c>
      <c r="K236" s="278">
        <f>IF(K$85=0,0,K$85/CHI!K$11*1000)</f>
        <v>82.045709587640857</v>
      </c>
      <c r="L236" s="278">
        <f>IF(L$85=0,0,L$85/CHI!L$11*1000)</f>
        <v>74.31066878709693</v>
      </c>
      <c r="M236" s="278">
        <f>IF(M$85=0,0,M$85/CHI!M$11*1000)</f>
        <v>77.367116591698505</v>
      </c>
      <c r="N236" s="278">
        <f>IF(N$85=0,0,N$85/CHI!N$11*1000)</f>
        <v>81.111761163409724</v>
      </c>
      <c r="O236" s="278">
        <f>IF(O$85=0,0,O$85/CHI!O$11*1000)</f>
        <v>82.185409565764516</v>
      </c>
      <c r="P236" s="278">
        <f>IF(P$85=0,0,P$85/CHI!P$11*1000)</f>
        <v>72.946817096939995</v>
      </c>
      <c r="Q236" s="278">
        <f>IF(Q$85=0,0,Q$85/CHI!Q$11*1000)</f>
        <v>66.943558394869569</v>
      </c>
      <c r="R236" s="278">
        <f>IF(R$85=0,0,R$85/CHI!R$11*1000)</f>
        <v>65.4862075775617</v>
      </c>
      <c r="S236" s="278">
        <f>IF(S$85=0,0,S$85/CHI!S$11*1000)</f>
        <v>69.596643366015996</v>
      </c>
      <c r="T236" s="278">
        <f>IF(T$85=0,0,T$85/CHI!T$11*1000)</f>
        <v>64.729827445294916</v>
      </c>
      <c r="U236" s="278">
        <f>IF(U$85=0,0,U$85/CHI!U$11*1000)</f>
        <v>75.167238071756273</v>
      </c>
      <c r="V236" s="278">
        <f>IF(V$85=0,0,V$85/CHI!V$11*1000)</f>
        <v>60.479041435075167</v>
      </c>
      <c r="W236" s="278">
        <f>IF(W$85=0,0,W$85/CHI!W$11*1000)</f>
        <v>71.589181174676526</v>
      </c>
      <c r="DA236" s="79"/>
    </row>
    <row r="237" spans="1:105" ht="12" customHeight="1" x14ac:dyDescent="0.3">
      <c r="A237" s="203" t="s">
        <v>1023</v>
      </c>
      <c r="B237" s="278">
        <f>IF(B$93=0,0,B$93/CHI!B$11*1000)</f>
        <v>21.016313195824914</v>
      </c>
      <c r="C237" s="278">
        <f>IF(C$93=0,0,C$93/CHI!C$11*1000)</f>
        <v>21.314502970190592</v>
      </c>
      <c r="D237" s="278">
        <f>IF(D$93=0,0,D$93/CHI!D$11*1000)</f>
        <v>21.648212335404629</v>
      </c>
      <c r="E237" s="278">
        <f>IF(E$93=0,0,E$93/CHI!E$11*1000)</f>
        <v>20.400542125757166</v>
      </c>
      <c r="F237" s="278">
        <f>IF(F$93=0,0,F$93/CHI!F$11*1000)</f>
        <v>19.521765323491781</v>
      </c>
      <c r="G237" s="278">
        <f>IF(G$93=0,0,G$93/CHI!G$11*1000)</f>
        <v>19.457227165274702</v>
      </c>
      <c r="H237" s="278">
        <f>IF(H$93=0,0,H$93/CHI!H$11*1000)</f>
        <v>18.886713145341702</v>
      </c>
      <c r="I237" s="278">
        <f>IF(I$93=0,0,I$93/CHI!I$11*1000)</f>
        <v>18.313910386819582</v>
      </c>
      <c r="J237" s="278">
        <f>IF(J$93=0,0,J$93/CHI!J$11*1000)</f>
        <v>18.385156500642623</v>
      </c>
      <c r="K237" s="278">
        <f>IF(K$93=0,0,K$93/CHI!K$11*1000)</f>
        <v>16.756172651116778</v>
      </c>
      <c r="L237" s="278">
        <f>IF(L$93=0,0,L$93/CHI!L$11*1000)</f>
        <v>15.237053498087095</v>
      </c>
      <c r="M237" s="278">
        <f>IF(M$93=0,0,M$93/CHI!M$11*1000)</f>
        <v>15.898934592512219</v>
      </c>
      <c r="N237" s="278">
        <f>IF(N$93=0,0,N$93/CHI!N$11*1000)</f>
        <v>16.92122242219245</v>
      </c>
      <c r="O237" s="278">
        <f>IF(O$93=0,0,O$93/CHI!O$11*1000)</f>
        <v>16.893247912740161</v>
      </c>
      <c r="P237" s="278">
        <f>IF(P$93=0,0,P$93/CHI!P$11*1000)</f>
        <v>14.822991252243975</v>
      </c>
      <c r="Q237" s="278">
        <f>IF(Q$93=0,0,Q$93/CHI!Q$11*1000)</f>
        <v>13.721550658892586</v>
      </c>
      <c r="R237" s="278">
        <f>IF(R$93=0,0,R$93/CHI!R$11*1000)</f>
        <v>14.20227172886314</v>
      </c>
      <c r="S237" s="278">
        <f>IF(S$93=0,0,S$93/CHI!S$11*1000)</f>
        <v>15.035767125115079</v>
      </c>
      <c r="T237" s="278">
        <f>IF(T$93=0,0,T$93/CHI!T$11*1000)</f>
        <v>14.111454188549214</v>
      </c>
      <c r="U237" s="278">
        <f>IF(U$93=0,0,U$93/CHI!U$11*1000)</f>
        <v>16.365178286420573</v>
      </c>
      <c r="V237" s="278">
        <f>IF(V$93=0,0,V$93/CHI!V$11*1000)</f>
        <v>13.18261845032254</v>
      </c>
      <c r="W237" s="278">
        <f>IF(W$93=0,0,W$93/CHI!W$11*1000)</f>
        <v>14.88427168983263</v>
      </c>
      <c r="DA237" s="79"/>
    </row>
    <row r="238" spans="1:105" ht="12" customHeight="1" x14ac:dyDescent="0.3">
      <c r="A238" s="41" t="s">
        <v>1040</v>
      </c>
      <c r="B238" s="279">
        <f>IF(B$107=0,0,B$107/CHI!B$11*1000)</f>
        <v>13.948673342456413</v>
      </c>
      <c r="C238" s="279">
        <f>IF(C$107=0,0,C$107/CHI!C$11*1000)</f>
        <v>13.715818953326197</v>
      </c>
      <c r="D238" s="279">
        <f>IF(D$107=0,0,D$107/CHI!D$11*1000)</f>
        <v>14.689347143784325</v>
      </c>
      <c r="E238" s="279">
        <f>IF(E$107=0,0,E$107/CHI!E$11*1000)</f>
        <v>13.072699105076561</v>
      </c>
      <c r="F238" s="279">
        <f>IF(F$107=0,0,F$107/CHI!F$11*1000)</f>
        <v>13.151241462398355</v>
      </c>
      <c r="G238" s="279">
        <f>IF(G$107=0,0,G$107/CHI!G$11*1000)</f>
        <v>13.938266991671037</v>
      </c>
      <c r="H238" s="279">
        <f>IF(H$107=0,0,H$107/CHI!H$11*1000)</f>
        <v>13.739888172336038</v>
      </c>
      <c r="I238" s="279">
        <f>IF(I$107=0,0,I$107/CHI!I$11*1000)</f>
        <v>13.636311919054652</v>
      </c>
      <c r="J238" s="279">
        <f>IF(J$107=0,0,J$107/CHI!J$11*1000)</f>
        <v>13.121621801033111</v>
      </c>
      <c r="K238" s="279">
        <f>IF(K$107=0,0,K$107/CHI!K$11*1000)</f>
        <v>11.266926556527622</v>
      </c>
      <c r="L238" s="279">
        <f>IF(L$107=0,0,L$107/CHI!L$11*1000)</f>
        <v>10.353538311184469</v>
      </c>
      <c r="M238" s="279">
        <f>IF(M$107=0,0,M$107/CHI!M$11*1000)</f>
        <v>10.92489128527113</v>
      </c>
      <c r="N238" s="279">
        <f>IF(N$107=0,0,N$107/CHI!N$11*1000)</f>
        <v>11.940977600748711</v>
      </c>
      <c r="O238" s="279">
        <f>IF(O$107=0,0,O$107/CHI!O$11*1000)</f>
        <v>11.600277375002095</v>
      </c>
      <c r="P238" s="279">
        <f>IF(P$107=0,0,P$107/CHI!P$11*1000)</f>
        <v>9.9879582286168382</v>
      </c>
      <c r="Q238" s="279">
        <f>IF(Q$107=0,0,Q$107/CHI!Q$11*1000)</f>
        <v>9.4626821453394427</v>
      </c>
      <c r="R238" s="279">
        <f>IF(R$107=0,0,R$107/CHI!R$11*1000)</f>
        <v>10.682471230868186</v>
      </c>
      <c r="S238" s="279">
        <f>IF(S$107=0,0,S$107/CHI!S$11*1000)</f>
        <v>11.162139582605985</v>
      </c>
      <c r="T238" s="279">
        <f>IF(T$107=0,0,T$107/CHI!T$11*1000)</f>
        <v>10.614024318183267</v>
      </c>
      <c r="U238" s="279">
        <f>IF(U$107=0,0,U$107/CHI!U$11*1000)</f>
        <v>12.272569000743102</v>
      </c>
      <c r="V238" s="279">
        <f>IF(V$107=0,0,V$107/CHI!V$11*1000)</f>
        <v>9.8134977777139838</v>
      </c>
      <c r="W238" s="279">
        <f>IF(W$107=0,0,W$107/CHI!W$11*1000)</f>
        <v>10.26651645523363</v>
      </c>
      <c r="DA238" s="82"/>
    </row>
    <row r="239" spans="1:105" ht="12" customHeight="1" x14ac:dyDescent="0.3">
      <c r="A239" s="201"/>
      <c r="B239" s="201"/>
      <c r="C239" s="201"/>
      <c r="D239" s="201"/>
      <c r="E239" s="201"/>
      <c r="F239" s="201"/>
      <c r="G239" s="201"/>
      <c r="H239" s="201"/>
      <c r="I239" s="201"/>
      <c r="J239" s="201"/>
      <c r="K239" s="201"/>
      <c r="L239" s="201"/>
      <c r="M239" s="201"/>
      <c r="N239" s="201"/>
      <c r="O239" s="201"/>
      <c r="P239" s="201"/>
      <c r="Q239" s="201"/>
      <c r="R239" s="201"/>
      <c r="S239" s="201"/>
      <c r="T239" s="201"/>
      <c r="U239" s="201"/>
      <c r="V239" s="201"/>
      <c r="W239" s="201"/>
      <c r="DA239" s="173"/>
    </row>
    <row r="240" spans="1:105" ht="12" customHeight="1" x14ac:dyDescent="0.3">
      <c r="A240" s="35" t="s">
        <v>48</v>
      </c>
      <c r="B240" s="322">
        <f t="shared" ref="B240:W240" si="58">SUM(B241:B249)</f>
        <v>852.67435678499919</v>
      </c>
      <c r="C240" s="322">
        <f t="shared" si="58"/>
        <v>813.82357970524652</v>
      </c>
      <c r="D240" s="322">
        <f t="shared" si="58"/>
        <v>769.58781651937579</v>
      </c>
      <c r="E240" s="322">
        <f t="shared" si="58"/>
        <v>792.54773677670107</v>
      </c>
      <c r="F240" s="322">
        <f t="shared" si="58"/>
        <v>790.42161002407056</v>
      </c>
      <c r="G240" s="322">
        <f t="shared" si="58"/>
        <v>788.19865266216391</v>
      </c>
      <c r="H240" s="322">
        <f t="shared" si="58"/>
        <v>782.35079723480726</v>
      </c>
      <c r="I240" s="322">
        <f t="shared" si="58"/>
        <v>786.51217174979229</v>
      </c>
      <c r="J240" s="322">
        <f t="shared" si="58"/>
        <v>765.39871380055865</v>
      </c>
      <c r="K240" s="322">
        <f t="shared" si="58"/>
        <v>743.76781840854483</v>
      </c>
      <c r="L240" s="322">
        <f t="shared" si="58"/>
        <v>804.0589178286865</v>
      </c>
      <c r="M240" s="322">
        <f t="shared" si="58"/>
        <v>652.64718833490952</v>
      </c>
      <c r="N240" s="322">
        <f t="shared" si="58"/>
        <v>507.65830436885852</v>
      </c>
      <c r="O240" s="322">
        <f t="shared" si="58"/>
        <v>431.78678791730579</v>
      </c>
      <c r="P240" s="322">
        <f t="shared" si="58"/>
        <v>401.56414377030501</v>
      </c>
      <c r="Q240" s="322">
        <f t="shared" si="58"/>
        <v>355.9779767015159</v>
      </c>
      <c r="R240" s="322">
        <f t="shared" si="58"/>
        <v>362.34617580626303</v>
      </c>
      <c r="S240" s="322">
        <f t="shared" si="58"/>
        <v>331.71444844738255</v>
      </c>
      <c r="T240" s="322">
        <f t="shared" si="58"/>
        <v>333.0857454318438</v>
      </c>
      <c r="U240" s="322">
        <f t="shared" si="58"/>
        <v>292.37269736218536</v>
      </c>
      <c r="V240" s="322">
        <f t="shared" si="58"/>
        <v>305.28062646004832</v>
      </c>
      <c r="W240" s="322">
        <f t="shared" si="58"/>
        <v>302.66083610633666</v>
      </c>
      <c r="DA240" s="95"/>
    </row>
    <row r="241" spans="1:105" ht="12" customHeight="1" x14ac:dyDescent="0.3">
      <c r="A241" s="55" t="s">
        <v>92</v>
      </c>
      <c r="B241" s="275">
        <f>IF(B$111=0,0,B$111/CHI!B$12*1000)</f>
        <v>7.9380645748349119</v>
      </c>
      <c r="C241" s="275">
        <f>IF(C$111=0,0,C$111/CHI!C$12*1000)</f>
        <v>7.4248085375586577</v>
      </c>
      <c r="D241" s="275">
        <f>IF(D$111=0,0,D$111/CHI!D$12*1000)</f>
        <v>7.2720102714411876</v>
      </c>
      <c r="E241" s="275">
        <f>IF(E$111=0,0,E$111/CHI!E$12*1000)</f>
        <v>7.2025587166926321</v>
      </c>
      <c r="F241" s="275">
        <f>IF(F$111=0,0,F$111/CHI!F$12*1000)</f>
        <v>7.4184490894842083</v>
      </c>
      <c r="G241" s="275">
        <f>IF(G$111=0,0,G$111/CHI!G$12*1000)</f>
        <v>7.7414695669045512</v>
      </c>
      <c r="H241" s="275">
        <f>IF(H$111=0,0,H$111/CHI!H$12*1000)</f>
        <v>7.7721328832482524</v>
      </c>
      <c r="I241" s="275">
        <f>IF(I$111=0,0,I$111/CHI!I$12*1000)</f>
        <v>7.9520395491491769</v>
      </c>
      <c r="J241" s="275">
        <f>IF(J$111=0,0,J$111/CHI!J$12*1000)</f>
        <v>7.5031298823190866</v>
      </c>
      <c r="K241" s="275">
        <f>IF(K$111=0,0,K$111/CHI!K$12*1000)</f>
        <v>6.9987259196626015</v>
      </c>
      <c r="L241" s="275">
        <f>IF(L$111=0,0,L$111/CHI!L$12*1000)</f>
        <v>5.9812596077149411</v>
      </c>
      <c r="M241" s="275">
        <f>IF(M$111=0,0,M$111/CHI!M$12*1000)</f>
        <v>4.7873645602822208</v>
      </c>
      <c r="N241" s="275">
        <f>IF(N$111=0,0,N$111/CHI!N$12*1000)</f>
        <v>4.0235994453166217</v>
      </c>
      <c r="O241" s="275">
        <f>IF(O$111=0,0,O$111/CHI!O$12*1000)</f>
        <v>3.7341193000725572</v>
      </c>
      <c r="P241" s="275">
        <f>IF(P$111=0,0,P$111/CHI!P$12*1000)</f>
        <v>3.7769698652439252</v>
      </c>
      <c r="Q241" s="275">
        <f>IF(Q$111=0,0,Q$111/CHI!Q$12*1000)</f>
        <v>3.5615488855490693</v>
      </c>
      <c r="R241" s="275">
        <f>IF(R$111=0,0,R$111/CHI!R$12*1000)</f>
        <v>3.3484742564306824</v>
      </c>
      <c r="S241" s="275">
        <f>IF(S$111=0,0,S$111/CHI!S$12*1000)</f>
        <v>3.0874307474454268</v>
      </c>
      <c r="T241" s="275">
        <f>IF(T$111=0,0,T$111/CHI!T$12*1000)</f>
        <v>3.0968437407520661</v>
      </c>
      <c r="U241" s="275">
        <f>IF(U$111=0,0,U$111/CHI!U$12*1000)</f>
        <v>2.6217232035367659</v>
      </c>
      <c r="V241" s="275">
        <f>IF(V$111=0,0,V$111/CHI!V$12*1000)</f>
        <v>2.6172937019814659</v>
      </c>
      <c r="W241" s="275">
        <f>IF(W$111=0,0,W$111/CHI!W$12*1000)</f>
        <v>2.4434330960094512</v>
      </c>
      <c r="DA241" s="76"/>
    </row>
    <row r="242" spans="1:105" ht="12" customHeight="1" x14ac:dyDescent="0.3">
      <c r="A242" s="202" t="s">
        <v>93</v>
      </c>
      <c r="B242" s="276">
        <f>IF(B$112=0,0,B$112/CHI!B$12*1000)</f>
        <v>63.346739821198078</v>
      </c>
      <c r="C242" s="276">
        <f>IF(C$112=0,0,C$112/CHI!C$12*1000)</f>
        <v>59.250892987440821</v>
      </c>
      <c r="D242" s="276">
        <f>IF(D$112=0,0,D$112/CHI!D$12*1000)</f>
        <v>58.031543873103985</v>
      </c>
      <c r="E242" s="276">
        <f>IF(E$112=0,0,E$112/CHI!E$12*1000)</f>
        <v>57.477311852520316</v>
      </c>
      <c r="F242" s="276">
        <f>IF(F$112=0,0,F$112/CHI!F$12*1000)</f>
        <v>59.200143803079754</v>
      </c>
      <c r="G242" s="276">
        <f>IF(G$112=0,0,G$112/CHI!G$12*1000)</f>
        <v>61.777887275328006</v>
      </c>
      <c r="H242" s="276">
        <f>IF(H$112=0,0,H$112/CHI!H$12*1000)</f>
        <v>62.022584342751379</v>
      </c>
      <c r="I242" s="276">
        <f>IF(I$112=0,0,I$112/CHI!I$12*1000)</f>
        <v>63.458261849464265</v>
      </c>
      <c r="J242" s="276">
        <f>IF(J$112=0,0,J$112/CHI!J$12*1000)</f>
        <v>59.875907032389996</v>
      </c>
      <c r="K242" s="276">
        <f>IF(K$112=0,0,K$112/CHI!K$12*1000)</f>
        <v>55.850700851972135</v>
      </c>
      <c r="L242" s="276">
        <f>IF(L$112=0,0,L$112/CHI!L$12*1000)</f>
        <v>47.731193491940019</v>
      </c>
      <c r="M242" s="276">
        <f>IF(M$112=0,0,M$112/CHI!M$12*1000)</f>
        <v>38.203762941261928</v>
      </c>
      <c r="N242" s="276">
        <f>IF(N$112=0,0,N$112/CHI!N$12*1000)</f>
        <v>32.108822598295596</v>
      </c>
      <c r="O242" s="276">
        <f>IF(O$112=0,0,O$112/CHI!O$12*1000)</f>
        <v>29.798735136634985</v>
      </c>
      <c r="P242" s="276">
        <f>IF(P$112=0,0,P$112/CHI!P$12*1000)</f>
        <v>30.140687961219868</v>
      </c>
      <c r="Q242" s="276">
        <f>IF(Q$112=0,0,Q$112/CHI!Q$12*1000)</f>
        <v>28.421601825788493</v>
      </c>
      <c r="R242" s="276">
        <f>IF(R$112=0,0,R$112/CHI!R$12*1000)</f>
        <v>26.721239858962157</v>
      </c>
      <c r="S242" s="276">
        <f>IF(S$112=0,0,S$112/CHI!S$12*1000)</f>
        <v>24.638080281484736</v>
      </c>
      <c r="T242" s="276">
        <f>IF(T$112=0,0,T$112/CHI!T$12*1000)</f>
        <v>24.713197135512946</v>
      </c>
      <c r="U242" s="276">
        <f>IF(U$112=0,0,U$112/CHI!U$12*1000)</f>
        <v>20.921676321976168</v>
      </c>
      <c r="V242" s="276">
        <f>IF(V$112=0,0,V$112/CHI!V$12*1000)</f>
        <v>20.886328350198433</v>
      </c>
      <c r="W242" s="276">
        <f>IF(W$112=0,0,W$112/CHI!W$12*1000)</f>
        <v>19.498899151577426</v>
      </c>
      <c r="DA242" s="77"/>
    </row>
    <row r="243" spans="1:105" ht="12" customHeight="1" x14ac:dyDescent="0.3">
      <c r="A243" s="202" t="s">
        <v>94</v>
      </c>
      <c r="B243" s="276">
        <f>IF(B$113=0,0,B$113/CHI!B$12*1000)</f>
        <v>77.668900395129754</v>
      </c>
      <c r="C243" s="276">
        <f>IF(C$113=0,0,C$113/CHI!C$12*1000)</f>
        <v>72.64701733275399</v>
      </c>
      <c r="D243" s="276">
        <f>IF(D$113=0,0,D$113/CHI!D$12*1000)</f>
        <v>71.151983726042232</v>
      </c>
      <c r="E243" s="276">
        <f>IF(E$113=0,0,E$113/CHI!E$12*1000)</f>
        <v>70.472444546535783</v>
      </c>
      <c r="F243" s="276">
        <f>IF(F$113=0,0,F$113/CHI!F$12*1000)</f>
        <v>72.584794188257533</v>
      </c>
      <c r="G243" s="276">
        <f>IF(G$113=0,0,G$113/CHI!G$12*1000)</f>
        <v>75.745343595462344</v>
      </c>
      <c r="H243" s="276">
        <f>IF(H$113=0,0,H$113/CHI!H$12*1000)</f>
        <v>76.045364594338196</v>
      </c>
      <c r="I243" s="276">
        <f>IF(I$113=0,0,I$113/CHI!I$12*1000)</f>
        <v>77.805636608070131</v>
      </c>
      <c r="J243" s="276">
        <f>IF(J$113=0,0,J$113/CHI!J$12*1000)</f>
        <v>73.413341751970151</v>
      </c>
      <c r="K243" s="276">
        <f>IF(K$113=0,0,K$113/CHI!K$12*1000)</f>
        <v>68.478070595487978</v>
      </c>
      <c r="L243" s="276">
        <f>IF(L$113=0,0,L$113/CHI!L$12*1000)</f>
        <v>58.522811490064768</v>
      </c>
      <c r="M243" s="276">
        <f>IF(M$113=0,0,M$113/CHI!M$12*1000)</f>
        <v>46.841309702430436</v>
      </c>
      <c r="N243" s="276">
        <f>IF(N$113=0,0,N$113/CHI!N$12*1000)</f>
        <v>39.368355044490833</v>
      </c>
      <c r="O243" s="276">
        <f>IF(O$113=0,0,O$113/CHI!O$12*1000)</f>
        <v>36.535976401640546</v>
      </c>
      <c r="P243" s="276">
        <f>IF(P$113=0,0,P$113/CHI!P$12*1000)</f>
        <v>36.955241859460187</v>
      </c>
      <c r="Q243" s="276">
        <f>IF(Q$113=0,0,Q$113/CHI!Q$12*1000)</f>
        <v>34.847484929895373</v>
      </c>
      <c r="R243" s="276">
        <f>IF(R$113=0,0,R$113/CHI!R$12*1000)</f>
        <v>32.762685544641023</v>
      </c>
      <c r="S243" s="276">
        <f>IF(S$113=0,0,S$113/CHI!S$12*1000)</f>
        <v>30.208541255811962</v>
      </c>
      <c r="T243" s="276">
        <f>IF(T$113=0,0,T$113/CHI!T$12*1000)</f>
        <v>30.300641393403584</v>
      </c>
      <c r="U243" s="276">
        <f>IF(U$113=0,0,U$113/CHI!U$12*1000)</f>
        <v>25.651889883162397</v>
      </c>
      <c r="V243" s="276">
        <f>IF(V$113=0,0,V$113/CHI!V$12*1000)</f>
        <v>25.608550034783082</v>
      </c>
      <c r="W243" s="276">
        <f>IF(W$113=0,0,W$113/CHI!W$12*1000)</f>
        <v>23.907434862366113</v>
      </c>
      <c r="DA243" s="77"/>
    </row>
    <row r="244" spans="1:105" ht="12" customHeight="1" x14ac:dyDescent="0.3">
      <c r="A244" s="202" t="s">
        <v>95</v>
      </c>
      <c r="B244" s="276">
        <f>IF(B$114=0,0,B$114/CHI!B$12*1000)</f>
        <v>143.8218074659988</v>
      </c>
      <c r="C244" s="276">
        <f>IF(C$114=0,0,C$114/CHI!C$12*1000)</f>
        <v>134.52263758926057</v>
      </c>
      <c r="D244" s="276">
        <f>IF(D$114=0,0,D$114/CHI!D$12*1000)</f>
        <v>131.75423949883037</v>
      </c>
      <c r="E244" s="276">
        <f>IF(E$114=0,0,E$114/CHI!E$12*1000)</f>
        <v>130.4959166367403</v>
      </c>
      <c r="F244" s="276">
        <f>IF(F$114=0,0,F$114/CHI!F$12*1000)</f>
        <v>134.40741714630119</v>
      </c>
      <c r="G244" s="276">
        <f>IF(G$114=0,0,G$114/CHI!G$12*1000)</f>
        <v>140.25990026396207</v>
      </c>
      <c r="H244" s="276">
        <f>IF(H$114=0,0,H$114/CHI!H$12*1000)</f>
        <v>140.81545804985285</v>
      </c>
      <c r="I244" s="276">
        <f>IF(I$114=0,0,I$114/CHI!I$12*1000)</f>
        <v>144.0750059687598</v>
      </c>
      <c r="J244" s="276">
        <f>IF(J$114=0,0,J$114/CHI!J$12*1000)</f>
        <v>135.94166325482689</v>
      </c>
      <c r="K244" s="276">
        <f>IF(K$114=0,0,K$114/CHI!K$12*1000)</f>
        <v>126.80287521419461</v>
      </c>
      <c r="L244" s="276">
        <f>IF(L$114=0,0,L$114/CHI!L$12*1000)</f>
        <v>108.36842653460322</v>
      </c>
      <c r="M244" s="276">
        <f>IF(M$114=0,0,M$114/CHI!M$12*1000)</f>
        <v>86.737443059005955</v>
      </c>
      <c r="N244" s="276">
        <f>IF(N$114=0,0,N$114/CHI!N$12*1000)</f>
        <v>72.899551180164252</v>
      </c>
      <c r="O244" s="276">
        <f>IF(O$114=0,0,O$114/CHI!O$12*1000)</f>
        <v>67.65475160439523</v>
      </c>
      <c r="P244" s="276">
        <f>IF(P$114=0,0,P$114/CHI!P$12*1000)</f>
        <v>68.431117893153228</v>
      </c>
      <c r="Q244" s="276">
        <f>IF(Q$114=0,0,Q$114/CHI!Q$12*1000)</f>
        <v>64.52812184496922</v>
      </c>
      <c r="R244" s="276">
        <f>IF(R$114=0,0,R$114/CHI!R$12*1000)</f>
        <v>60.667636962784769</v>
      </c>
      <c r="S244" s="276">
        <f>IF(S$114=0,0,S$114/CHI!S$12*1000)</f>
        <v>55.938052196172187</v>
      </c>
      <c r="T244" s="276">
        <f>IF(T$114=0,0,T$114/CHI!T$12*1000)</f>
        <v>56.108596753760978</v>
      </c>
      <c r="U244" s="276">
        <f>IF(U$114=0,0,U$114/CHI!U$12*1000)</f>
        <v>47.500365643730959</v>
      </c>
      <c r="V244" s="276">
        <f>IF(V$114=0,0,V$114/CHI!V$12*1000)</f>
        <v>47.420111960499895</v>
      </c>
      <c r="W244" s="276">
        <f>IF(W$114=0,0,W$114/CHI!W$12*1000)</f>
        <v>44.270106519967314</v>
      </c>
      <c r="DA244" s="77"/>
    </row>
    <row r="245" spans="1:105" ht="12" customHeight="1" x14ac:dyDescent="0.3">
      <c r="A245" s="56" t="s">
        <v>96</v>
      </c>
      <c r="B245" s="277">
        <f>IF(B$115=0,0,B$115/CHI!B$12*1000)</f>
        <v>34.006382376261939</v>
      </c>
      <c r="C245" s="277">
        <f>IF(C$115=0,0,C$115/CHI!C$12*1000)</f>
        <v>32.73253381966682</v>
      </c>
      <c r="D245" s="277">
        <f>IF(D$115=0,0,D$115/CHI!D$12*1000)</f>
        <v>30.854890760065889</v>
      </c>
      <c r="E245" s="277">
        <f>IF(E$115=0,0,E$115/CHI!E$12*1000)</f>
        <v>32.105032638036782</v>
      </c>
      <c r="F245" s="277">
        <f>IF(F$115=0,0,F$115/CHI!F$12*1000)</f>
        <v>31.58011296510174</v>
      </c>
      <c r="G245" s="277">
        <f>IF(G$115=0,0,G$115/CHI!G$12*1000)</f>
        <v>31.592980040638743</v>
      </c>
      <c r="H245" s="277">
        <f>IF(H$115=0,0,H$115/CHI!H$12*1000)</f>
        <v>31.739988097680055</v>
      </c>
      <c r="I245" s="277">
        <f>IF(I$115=0,0,I$115/CHI!I$12*1000)</f>
        <v>32.189007117479328</v>
      </c>
      <c r="J245" s="277">
        <f>IF(J$115=0,0,J$115/CHI!J$12*1000)</f>
        <v>32.121952894649631</v>
      </c>
      <c r="K245" s="277">
        <f>IF(K$115=0,0,K$115/CHI!K$12*1000)</f>
        <v>32.73901452834933</v>
      </c>
      <c r="L245" s="277">
        <f>IF(L$115=0,0,L$115/CHI!L$12*1000)</f>
        <v>42.773034910530534</v>
      </c>
      <c r="M245" s="277">
        <f>IF(M$115=0,0,M$115/CHI!M$12*1000)</f>
        <v>35.558197639103973</v>
      </c>
      <c r="N245" s="277">
        <f>IF(N$115=0,0,N$115/CHI!N$12*1000)</f>
        <v>27.211982622063953</v>
      </c>
      <c r="O245" s="277">
        <f>IF(O$115=0,0,O$115/CHI!O$12*1000)</f>
        <v>22.005115124724401</v>
      </c>
      <c r="P245" s="277">
        <f>IF(P$115=0,0,P$115/CHI!P$12*1000)</f>
        <v>19.297863439383086</v>
      </c>
      <c r="Q245" s="277">
        <f>IF(Q$115=0,0,Q$115/CHI!Q$12*1000)</f>
        <v>16.491060402678833</v>
      </c>
      <c r="R245" s="277">
        <f>IF(R$115=0,0,R$115/CHI!R$12*1000)</f>
        <v>19.057938621896668</v>
      </c>
      <c r="S245" s="277">
        <f>IF(S$115=0,0,S$115/CHI!S$12*1000)</f>
        <v>16.987488303383209</v>
      </c>
      <c r="T245" s="277">
        <f>IF(T$115=0,0,T$115/CHI!T$12*1000)</f>
        <v>17.487546411600722</v>
      </c>
      <c r="U245" s="277">
        <f>IF(U$115=0,0,U$115/CHI!U$12*1000)</f>
        <v>16.238716092583033</v>
      </c>
      <c r="V245" s="277">
        <f>IF(V$115=0,0,V$115/CHI!V$12*1000)</f>
        <v>17.796455058879239</v>
      </c>
      <c r="W245" s="277">
        <f>IF(W$115=0,0,W$115/CHI!W$12*1000)</f>
        <v>17.955049443829232</v>
      </c>
      <c r="DA245" s="78"/>
    </row>
    <row r="246" spans="1:105" ht="12" customHeight="1" x14ac:dyDescent="0.3">
      <c r="A246" s="203" t="s">
        <v>1053</v>
      </c>
      <c r="B246" s="278">
        <f>IF(B$121=0,0,B$121/CHI!B$12*1000)</f>
        <v>195.79155560691831</v>
      </c>
      <c r="C246" s="278">
        <f>IF(C$121=0,0,C$121/CHI!C$12*1000)</f>
        <v>191.3714139338019</v>
      </c>
      <c r="D246" s="278">
        <f>IF(D$121=0,0,D$121/CHI!D$12*1000)</f>
        <v>173.32040860359359</v>
      </c>
      <c r="E246" s="278">
        <f>IF(E$121=0,0,E$121/CHI!E$12*1000)</f>
        <v>187.46944750568551</v>
      </c>
      <c r="F246" s="278">
        <f>IF(F$121=0,0,F$121/CHI!F$12*1000)</f>
        <v>179.91416336617263</v>
      </c>
      <c r="G246" s="278">
        <f>IF(G$121=0,0,G$121/CHI!G$12*1000)</f>
        <v>167.9447522600918</v>
      </c>
      <c r="H246" s="278">
        <f>IF(H$121=0,0,H$121/CHI!H$12*1000)</f>
        <v>163.50808452992956</v>
      </c>
      <c r="I246" s="278">
        <f>IF(I$121=0,0,I$121/CHI!I$12*1000)</f>
        <v>159.31785441578029</v>
      </c>
      <c r="J246" s="278">
        <f>IF(J$121=0,0,J$121/CHI!J$12*1000)</f>
        <v>162.09463143268445</v>
      </c>
      <c r="K246" s="278">
        <f>IF(K$121=0,0,K$121/CHI!K$12*1000)</f>
        <v>165.98682599284712</v>
      </c>
      <c r="L246" s="278">
        <f>IF(L$121=0,0,L$121/CHI!L$12*1000)</f>
        <v>217.3812544052478</v>
      </c>
      <c r="M246" s="278">
        <f>IF(M$121=0,0,M$121/CHI!M$12*1000)</f>
        <v>177.46544209718934</v>
      </c>
      <c r="N246" s="278">
        <f>IF(N$121=0,0,N$121/CHI!N$12*1000)</f>
        <v>130.3454260266015</v>
      </c>
      <c r="O246" s="278">
        <f>IF(O$121=0,0,O$121/CHI!O$12*1000)</f>
        <v>103.20937471766058</v>
      </c>
      <c r="P246" s="278">
        <f>IF(P$121=0,0,P$121/CHI!P$12*1000)</f>
        <v>88.089296643156857</v>
      </c>
      <c r="Q246" s="278">
        <f>IF(Q$121=0,0,Q$121/CHI!Q$12*1000)</f>
        <v>72.419527084293861</v>
      </c>
      <c r="R246" s="278">
        <f>IF(R$121=0,0,R$121/CHI!R$12*1000)</f>
        <v>79.135258338010402</v>
      </c>
      <c r="S246" s="278">
        <f>IF(S$121=0,0,S$121/CHI!S$12*1000)</f>
        <v>72.743214673701715</v>
      </c>
      <c r="T246" s="278">
        <f>IF(T$121=0,0,T$121/CHI!T$12*1000)</f>
        <v>72.630667188085482</v>
      </c>
      <c r="U246" s="278">
        <f>IF(U$121=0,0,U$121/CHI!U$12*1000)</f>
        <v>65.982695405116758</v>
      </c>
      <c r="V246" s="278">
        <f>IF(V$121=0,0,V$121/CHI!V$12*1000)</f>
        <v>72.268569698191612</v>
      </c>
      <c r="W246" s="278">
        <f>IF(W$121=0,0,W$121/CHI!W$12*1000)</f>
        <v>76.218648048931527</v>
      </c>
      <c r="DA246" s="79"/>
    </row>
    <row r="247" spans="1:105" ht="12" customHeight="1" x14ac:dyDescent="0.3">
      <c r="A247" s="203" t="s">
        <v>1012</v>
      </c>
      <c r="B247" s="278">
        <f>IF(B$134=0,0,B$134/CHI!B$12*1000)</f>
        <v>110.95834443743441</v>
      </c>
      <c r="C247" s="278">
        <f>IF(C$134=0,0,C$134/CHI!C$12*1000)</f>
        <v>108.35274220507877</v>
      </c>
      <c r="D247" s="278">
        <f>IF(D$134=0,0,D$134/CHI!D$12*1000)</f>
        <v>98.195763614987612</v>
      </c>
      <c r="E247" s="278">
        <f>IF(E$134=0,0,E$134/CHI!E$12*1000)</f>
        <v>105.65665006689213</v>
      </c>
      <c r="F247" s="278">
        <f>IF(F$134=0,0,F$134/CHI!F$12*1000)</f>
        <v>101.69833422958924</v>
      </c>
      <c r="G247" s="278">
        <f>IF(G$134=0,0,G$134/CHI!G$12*1000)</f>
        <v>95.70727412535328</v>
      </c>
      <c r="H247" s="278">
        <f>IF(H$134=0,0,H$134/CHI!H$12*1000)</f>
        <v>93.429748198266054</v>
      </c>
      <c r="I247" s="278">
        <f>IF(I$134=0,0,I$134/CHI!I$12*1000)</f>
        <v>91.775175420804828</v>
      </c>
      <c r="J247" s="278">
        <f>IF(J$134=0,0,J$134/CHI!J$12*1000)</f>
        <v>93.161378135867281</v>
      </c>
      <c r="K247" s="278">
        <f>IF(K$134=0,0,K$134/CHI!K$12*1000)</f>
        <v>94.772046768619475</v>
      </c>
      <c r="L247" s="278">
        <f>IF(L$134=0,0,L$134/CHI!L$12*1000)</f>
        <v>124.75702076613065</v>
      </c>
      <c r="M247" s="278">
        <f>IF(M$134=0,0,M$134/CHI!M$12*1000)</f>
        <v>102.17665446188462</v>
      </c>
      <c r="N247" s="278">
        <f>IF(N$134=0,0,N$134/CHI!N$12*1000)</f>
        <v>74.509541217014586</v>
      </c>
      <c r="O247" s="278">
        <f>IF(O$134=0,0,O$134/CHI!O$12*1000)</f>
        <v>59.289486882438553</v>
      </c>
      <c r="P247" s="278">
        <f>IF(P$134=0,0,P$134/CHI!P$12*1000)</f>
        <v>51.296060296360402</v>
      </c>
      <c r="Q247" s="278">
        <f>IF(Q$134=0,0,Q$134/CHI!Q$12*1000)</f>
        <v>42.394197211586835</v>
      </c>
      <c r="R247" s="278">
        <f>IF(R$134=0,0,R$134/CHI!R$12*1000)</f>
        <v>46.087427537999908</v>
      </c>
      <c r="S247" s="278">
        <f>IF(S$134=0,0,S$134/CHI!S$12*1000)</f>
        <v>41.682481663634469</v>
      </c>
      <c r="T247" s="278">
        <f>IF(T$134=0,0,T$134/CHI!T$12*1000)</f>
        <v>41.786287498456872</v>
      </c>
      <c r="U247" s="278">
        <f>IF(U$134=0,0,U$134/CHI!U$12*1000)</f>
        <v>37.836426372745649</v>
      </c>
      <c r="V247" s="278">
        <f>IF(V$134=0,0,V$134/CHI!V$12*1000)</f>
        <v>40.704563875721249</v>
      </c>
      <c r="W247" s="278">
        <f>IF(W$134=0,0,W$134/CHI!W$12*1000)</f>
        <v>42.996619794000367</v>
      </c>
      <c r="DA247" s="79"/>
    </row>
    <row r="248" spans="1:105" ht="12" customHeight="1" x14ac:dyDescent="0.3">
      <c r="A248" s="203" t="s">
        <v>1023</v>
      </c>
      <c r="B248" s="278">
        <f>IF(B$142=0,0,B$142/CHI!B$12*1000)</f>
        <v>84.721849380688028</v>
      </c>
      <c r="C248" s="278">
        <f>IF(C$142=0,0,C$142/CHI!C$12*1000)</f>
        <v>81.792138424177466</v>
      </c>
      <c r="D248" s="278">
        <f>IF(D$142=0,0,D$142/CHI!D$12*1000)</f>
        <v>75.865019536102295</v>
      </c>
      <c r="E248" s="278">
        <f>IF(E$142=0,0,E$142/CHI!E$12*1000)</f>
        <v>79.702489171671473</v>
      </c>
      <c r="F248" s="278">
        <f>IF(F$142=0,0,F$142/CHI!F$12*1000)</f>
        <v>77.996489273239973</v>
      </c>
      <c r="G248" s="278">
        <f>IF(G$142=0,0,G$142/CHI!G$12*1000)</f>
        <v>76.337411430938701</v>
      </c>
      <c r="H248" s="278">
        <f>IF(H$142=0,0,H$142/CHI!H$12*1000)</f>
        <v>75.40655938821115</v>
      </c>
      <c r="I248" s="278">
        <f>IF(I$142=0,0,I$142/CHI!I$12*1000)</f>
        <v>75.281830232051121</v>
      </c>
      <c r="J248" s="278">
        <f>IF(J$142=0,0,J$142/CHI!J$12*1000)</f>
        <v>74.231045286025136</v>
      </c>
      <c r="K248" s="278">
        <f>IF(K$142=0,0,K$142/CHI!K$12*1000)</f>
        <v>73.625313984508566</v>
      </c>
      <c r="L248" s="278">
        <f>IF(L$142=0,0,L$142/CHI!L$12*1000)</f>
        <v>97.259129645498334</v>
      </c>
      <c r="M248" s="278">
        <f>IF(M$142=0,0,M$142/CHI!M$12*1000)</f>
        <v>79.809273720191811</v>
      </c>
      <c r="N248" s="278">
        <f>IF(N$142=0,0,N$142/CHI!N$12*1000)</f>
        <v>59.056646617975503</v>
      </c>
      <c r="O248" s="278">
        <f>IF(O$142=0,0,O$142/CHI!O$12*1000)</f>
        <v>46.326815736507442</v>
      </c>
      <c r="P248" s="278">
        <f>IF(P$142=0,0,P$142/CHI!P$12*1000)</f>
        <v>39.61887467684857</v>
      </c>
      <c r="Q248" s="278">
        <f>IF(Q$142=0,0,Q$142/CHI!Q$12*1000)</f>
        <v>33.004275145714004</v>
      </c>
      <c r="R248" s="278">
        <f>IF(R$142=0,0,R$142/CHI!R$12*1000)</f>
        <v>37.863494709184735</v>
      </c>
      <c r="S248" s="278">
        <f>IF(S$142=0,0,S$142/CHI!S$12*1000)</f>
        <v>34.14756881298036</v>
      </c>
      <c r="T248" s="278">
        <f>IF(T$142=0,0,T$142/CHI!T$12*1000)</f>
        <v>34.520978101086229</v>
      </c>
      <c r="U248" s="278">
        <f>IF(U$142=0,0,U$142/CHI!U$12*1000)</f>
        <v>31.223760402720249</v>
      </c>
      <c r="V248" s="278">
        <f>IF(V$142=0,0,V$142/CHI!V$12*1000)</f>
        <v>33.658317542684934</v>
      </c>
      <c r="W248" s="278">
        <f>IF(W$142=0,0,W$142/CHI!W$12*1000)</f>
        <v>33.994310294820345</v>
      </c>
      <c r="DA248" s="79"/>
    </row>
    <row r="249" spans="1:105" ht="12" customHeight="1" x14ac:dyDescent="0.3">
      <c r="A249" s="41" t="s">
        <v>1040</v>
      </c>
      <c r="B249" s="279">
        <f>IF(B$156=0,0,B$156/CHI!B$12*1000)</f>
        <v>134.42071272653499</v>
      </c>
      <c r="C249" s="279">
        <f>IF(C$156=0,0,C$156/CHI!C$12*1000)</f>
        <v>125.72939487550752</v>
      </c>
      <c r="D249" s="279">
        <f>IF(D$156=0,0,D$156/CHI!D$12*1000)</f>
        <v>123.1419566352087</v>
      </c>
      <c r="E249" s="279">
        <f>IF(E$156=0,0,E$156/CHI!E$12*1000)</f>
        <v>121.96588564192619</v>
      </c>
      <c r="F249" s="279">
        <f>IF(F$156=0,0,F$156/CHI!F$12*1000)</f>
        <v>125.6217059628443</v>
      </c>
      <c r="G249" s="279">
        <f>IF(G$156=0,0,G$156/CHI!G$12*1000)</f>
        <v>131.09163410348444</v>
      </c>
      <c r="H249" s="279">
        <f>IF(H$156=0,0,H$156/CHI!H$12*1000)</f>
        <v>131.61087715052969</v>
      </c>
      <c r="I249" s="279">
        <f>IF(I$156=0,0,I$156/CHI!I$12*1000)</f>
        <v>134.65736058823333</v>
      </c>
      <c r="J249" s="279">
        <f>IF(J$156=0,0,J$156/CHI!J$12*1000)</f>
        <v>127.05566412982597</v>
      </c>
      <c r="K249" s="279">
        <f>IF(K$156=0,0,K$156/CHI!K$12*1000)</f>
        <v>118.51424455290299</v>
      </c>
      <c r="L249" s="279">
        <f>IF(L$156=0,0,L$156/CHI!L$12*1000)</f>
        <v>101.28478697695628</v>
      </c>
      <c r="M249" s="279">
        <f>IF(M$156=0,0,M$156/CHI!M$12*1000)</f>
        <v>81.067740153559214</v>
      </c>
      <c r="N249" s="279">
        <f>IF(N$156=0,0,N$156/CHI!N$12*1000)</f>
        <v>68.134379616935703</v>
      </c>
      <c r="O249" s="279">
        <f>IF(O$156=0,0,O$156/CHI!O$12*1000)</f>
        <v>63.232413013231472</v>
      </c>
      <c r="P249" s="279">
        <f>IF(P$156=0,0,P$156/CHI!P$12*1000)</f>
        <v>63.958031135478919</v>
      </c>
      <c r="Q249" s="279">
        <f>IF(Q$156=0,0,Q$156/CHI!Q$12*1000)</f>
        <v>60.310159371040186</v>
      </c>
      <c r="R249" s="279">
        <f>IF(R$156=0,0,R$156/CHI!R$12*1000)</f>
        <v>56.702019976352666</v>
      </c>
      <c r="S249" s="279">
        <f>IF(S$156=0,0,S$156/CHI!S$12*1000)</f>
        <v>52.281590512768517</v>
      </c>
      <c r="T249" s="279">
        <f>IF(T$156=0,0,T$156/CHI!T$12*1000)</f>
        <v>52.440987209184918</v>
      </c>
      <c r="U249" s="279">
        <f>IF(U$156=0,0,U$156/CHI!U$12*1000)</f>
        <v>44.395444036613377</v>
      </c>
      <c r="V249" s="279">
        <f>IF(V$156=0,0,V$156/CHI!V$12*1000)</f>
        <v>44.320436237108403</v>
      </c>
      <c r="W249" s="279">
        <f>IF(W$156=0,0,W$156/CHI!W$12*1000)</f>
        <v>41.376334894834905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8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Chemical industry / useful energy demand"</f>
        <v>DK: Chemical industry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3">
      <c r="A3" s="32" t="s">
        <v>255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3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3">
      <c r="A5" s="34" t="s">
        <v>46</v>
      </c>
      <c r="B5" s="225">
        <f t="shared" ref="B5:W5" si="0">SUM(B6:B10)+B16+B25+B36+B44+B58</f>
        <v>0</v>
      </c>
      <c r="C5" s="225">
        <f t="shared" si="0"/>
        <v>0</v>
      </c>
      <c r="D5" s="225">
        <f t="shared" si="0"/>
        <v>0</v>
      </c>
      <c r="E5" s="225">
        <f t="shared" si="0"/>
        <v>0</v>
      </c>
      <c r="F5" s="225">
        <f t="shared" si="0"/>
        <v>0</v>
      </c>
      <c r="G5" s="225">
        <f t="shared" si="0"/>
        <v>0</v>
      </c>
      <c r="H5" s="225">
        <f t="shared" si="0"/>
        <v>0</v>
      </c>
      <c r="I5" s="225">
        <f t="shared" si="0"/>
        <v>0</v>
      </c>
      <c r="J5" s="225">
        <f t="shared" si="0"/>
        <v>0</v>
      </c>
      <c r="K5" s="225">
        <f t="shared" si="0"/>
        <v>0</v>
      </c>
      <c r="L5" s="225">
        <f t="shared" si="0"/>
        <v>0</v>
      </c>
      <c r="M5" s="225">
        <f t="shared" si="0"/>
        <v>0</v>
      </c>
      <c r="N5" s="225">
        <f t="shared" si="0"/>
        <v>0</v>
      </c>
      <c r="O5" s="225">
        <f t="shared" si="0"/>
        <v>0</v>
      </c>
      <c r="P5" s="225">
        <f t="shared" si="0"/>
        <v>0</v>
      </c>
      <c r="Q5" s="225">
        <f t="shared" si="0"/>
        <v>0</v>
      </c>
      <c r="R5" s="225">
        <f t="shared" si="0"/>
        <v>0</v>
      </c>
      <c r="S5" s="225">
        <f t="shared" si="0"/>
        <v>0</v>
      </c>
      <c r="T5" s="225">
        <f t="shared" si="0"/>
        <v>0</v>
      </c>
      <c r="U5" s="225">
        <f t="shared" si="0"/>
        <v>0</v>
      </c>
      <c r="V5" s="225">
        <f t="shared" si="0"/>
        <v>0</v>
      </c>
      <c r="W5" s="225">
        <f t="shared" si="0"/>
        <v>0</v>
      </c>
      <c r="DA5" s="89"/>
    </row>
    <row r="6" spans="1:105" ht="12" customHeight="1" x14ac:dyDescent="0.3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1136</v>
      </c>
    </row>
    <row r="7" spans="1:105" ht="12" customHeight="1" x14ac:dyDescent="0.3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1137</v>
      </c>
    </row>
    <row r="8" spans="1:105" ht="12" customHeight="1" x14ac:dyDescent="0.3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1138</v>
      </c>
    </row>
    <row r="9" spans="1:105" ht="12" customHeight="1" x14ac:dyDescent="0.3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1139</v>
      </c>
    </row>
    <row r="10" spans="1:105" ht="12" customHeight="1" x14ac:dyDescent="0.3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1140</v>
      </c>
    </row>
    <row r="11" spans="1:105" ht="12" customHeight="1" x14ac:dyDescent="0.3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1141</v>
      </c>
    </row>
    <row r="12" spans="1:105" ht="12" customHeight="1" x14ac:dyDescent="0.3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1142</v>
      </c>
    </row>
    <row r="13" spans="1:105" ht="12" customHeight="1" x14ac:dyDescent="0.3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1143</v>
      </c>
    </row>
    <row r="14" spans="1:105" ht="12" customHeight="1" x14ac:dyDescent="0.3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1144</v>
      </c>
    </row>
    <row r="15" spans="1:105" ht="12" customHeight="1" x14ac:dyDescent="0.3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1145</v>
      </c>
    </row>
    <row r="16" spans="1:105" ht="12" customHeight="1" x14ac:dyDescent="0.3">
      <c r="A16" s="134" t="s">
        <v>999</v>
      </c>
      <c r="B16" s="316">
        <f>CHI_fec!B16</f>
        <v>0</v>
      </c>
      <c r="C16" s="316">
        <f>CHI_fec!C16</f>
        <v>0</v>
      </c>
      <c r="D16" s="316">
        <f>CHI_fec!D16</f>
        <v>0</v>
      </c>
      <c r="E16" s="316">
        <f>CHI_fec!E16</f>
        <v>0</v>
      </c>
      <c r="F16" s="316">
        <f>CHI_fec!F16</f>
        <v>0</v>
      </c>
      <c r="G16" s="316">
        <f>CHI_fec!G16</f>
        <v>0</v>
      </c>
      <c r="H16" s="316">
        <f>CHI_fec!H16</f>
        <v>0</v>
      </c>
      <c r="I16" s="316">
        <f>CHI_fec!I16</f>
        <v>0</v>
      </c>
      <c r="J16" s="316">
        <f>CHI_fec!J16</f>
        <v>0</v>
      </c>
      <c r="K16" s="316">
        <f>CHI_fec!K16</f>
        <v>0</v>
      </c>
      <c r="L16" s="316">
        <f>CHI_fec!L16</f>
        <v>0</v>
      </c>
      <c r="M16" s="316">
        <f>CHI_fec!M16</f>
        <v>0</v>
      </c>
      <c r="N16" s="316">
        <f>CHI_fec!N16</f>
        <v>0</v>
      </c>
      <c r="O16" s="316">
        <f>CHI_fec!O16</f>
        <v>0</v>
      </c>
      <c r="P16" s="316">
        <f>CHI_fec!P16</f>
        <v>0</v>
      </c>
      <c r="Q16" s="316">
        <f>CHI_fec!Q16</f>
        <v>0</v>
      </c>
      <c r="R16" s="316">
        <f>CHI_fec!R16</f>
        <v>0</v>
      </c>
      <c r="S16" s="316">
        <f>CHI_fec!S16</f>
        <v>0</v>
      </c>
      <c r="T16" s="316">
        <f>CHI_fec!T16</f>
        <v>0</v>
      </c>
      <c r="U16" s="316">
        <f>CHI_fec!U16</f>
        <v>0</v>
      </c>
      <c r="V16" s="316">
        <f>CHI_fec!V16</f>
        <v>0</v>
      </c>
      <c r="W16" s="316">
        <f>CHI_fec!W16</f>
        <v>0</v>
      </c>
      <c r="DA16" s="136"/>
    </row>
    <row r="17" spans="1:105" ht="12" customHeight="1" x14ac:dyDescent="0.3">
      <c r="A17" s="135" t="s">
        <v>30</v>
      </c>
      <c r="B17" s="317">
        <f>CHI_fec!B17</f>
        <v>0</v>
      </c>
      <c r="C17" s="317">
        <f>CHI_fec!C17</f>
        <v>0</v>
      </c>
      <c r="D17" s="317">
        <f>CHI_fec!D17</f>
        <v>0</v>
      </c>
      <c r="E17" s="317">
        <f>CHI_fec!E17</f>
        <v>0</v>
      </c>
      <c r="F17" s="317">
        <f>CHI_fec!F17</f>
        <v>0</v>
      </c>
      <c r="G17" s="317">
        <f>CHI_fec!G17</f>
        <v>0</v>
      </c>
      <c r="H17" s="317">
        <f>CHI_fec!H17</f>
        <v>0</v>
      </c>
      <c r="I17" s="317">
        <f>CHI_fec!I17</f>
        <v>0</v>
      </c>
      <c r="J17" s="317">
        <f>CHI_fec!J17</f>
        <v>0</v>
      </c>
      <c r="K17" s="317">
        <f>CHI_fec!K17</f>
        <v>0</v>
      </c>
      <c r="L17" s="317">
        <f>CHI_fec!L17</f>
        <v>0</v>
      </c>
      <c r="M17" s="317">
        <f>CHI_fec!M17</f>
        <v>0</v>
      </c>
      <c r="N17" s="317">
        <f>CHI_fec!N17</f>
        <v>0</v>
      </c>
      <c r="O17" s="317">
        <f>CHI_fec!O17</f>
        <v>0</v>
      </c>
      <c r="P17" s="317">
        <f>CHI_fec!P17</f>
        <v>0</v>
      </c>
      <c r="Q17" s="317">
        <f>CHI_fec!Q17</f>
        <v>0</v>
      </c>
      <c r="R17" s="317">
        <f>CHI_fec!R17</f>
        <v>0</v>
      </c>
      <c r="S17" s="317">
        <f>CHI_fec!S17</f>
        <v>0</v>
      </c>
      <c r="T17" s="317">
        <f>CHI_fec!T17</f>
        <v>0</v>
      </c>
      <c r="U17" s="317">
        <f>CHI_fec!U17</f>
        <v>0</v>
      </c>
      <c r="V17" s="317">
        <f>CHI_fec!V17</f>
        <v>0</v>
      </c>
      <c r="W17" s="317">
        <f>CHI_fec!W17</f>
        <v>0</v>
      </c>
      <c r="DA17" s="137"/>
    </row>
    <row r="18" spans="1:105" ht="12" customHeight="1" x14ac:dyDescent="0.3">
      <c r="A18" s="135" t="s">
        <v>32</v>
      </c>
      <c r="B18" s="317">
        <f>CHI_fec!B18</f>
        <v>0</v>
      </c>
      <c r="C18" s="317">
        <f>CHI_fec!C18</f>
        <v>0</v>
      </c>
      <c r="D18" s="317">
        <f>CHI_fec!D18</f>
        <v>0</v>
      </c>
      <c r="E18" s="317">
        <f>CHI_fec!E18</f>
        <v>0</v>
      </c>
      <c r="F18" s="317">
        <f>CHI_fec!F18</f>
        <v>0</v>
      </c>
      <c r="G18" s="317">
        <f>CHI_fec!G18</f>
        <v>0</v>
      </c>
      <c r="H18" s="317">
        <f>CHI_fec!H18</f>
        <v>0</v>
      </c>
      <c r="I18" s="317">
        <f>CHI_fec!I18</f>
        <v>0</v>
      </c>
      <c r="J18" s="317">
        <f>CHI_fec!J18</f>
        <v>0</v>
      </c>
      <c r="K18" s="317">
        <f>CHI_fec!K18</f>
        <v>0</v>
      </c>
      <c r="L18" s="317">
        <f>CHI_fec!L18</f>
        <v>0</v>
      </c>
      <c r="M18" s="317">
        <f>CHI_fec!M18</f>
        <v>0</v>
      </c>
      <c r="N18" s="317">
        <f>CHI_fec!N18</f>
        <v>0</v>
      </c>
      <c r="O18" s="317">
        <f>CHI_fec!O18</f>
        <v>0</v>
      </c>
      <c r="P18" s="317">
        <f>CHI_fec!P18</f>
        <v>0</v>
      </c>
      <c r="Q18" s="317">
        <f>CHI_fec!Q18</f>
        <v>0</v>
      </c>
      <c r="R18" s="317">
        <f>CHI_fec!R18</f>
        <v>0</v>
      </c>
      <c r="S18" s="317">
        <f>CHI_fec!S18</f>
        <v>0</v>
      </c>
      <c r="T18" s="317">
        <f>CHI_fec!T18</f>
        <v>0</v>
      </c>
      <c r="U18" s="317">
        <f>CHI_fec!U18</f>
        <v>0</v>
      </c>
      <c r="V18" s="317">
        <f>CHI_fec!V18</f>
        <v>0</v>
      </c>
      <c r="W18" s="317">
        <f>CHI_fec!W18</f>
        <v>0</v>
      </c>
      <c r="DA18" s="137"/>
    </row>
    <row r="19" spans="1:105" ht="12" customHeight="1" x14ac:dyDescent="0.3">
      <c r="A19" s="135" t="s">
        <v>33</v>
      </c>
      <c r="B19" s="317">
        <f>CHI_fec!B19</f>
        <v>0</v>
      </c>
      <c r="C19" s="317">
        <f>CHI_fec!C19</f>
        <v>0</v>
      </c>
      <c r="D19" s="317">
        <f>CHI_fec!D19</f>
        <v>0</v>
      </c>
      <c r="E19" s="317">
        <f>CHI_fec!E19</f>
        <v>0</v>
      </c>
      <c r="F19" s="317">
        <f>CHI_fec!F19</f>
        <v>0</v>
      </c>
      <c r="G19" s="317">
        <f>CHI_fec!G19</f>
        <v>0</v>
      </c>
      <c r="H19" s="317">
        <f>CHI_fec!H19</f>
        <v>0</v>
      </c>
      <c r="I19" s="317">
        <f>CHI_fec!I19</f>
        <v>0</v>
      </c>
      <c r="J19" s="317">
        <f>CHI_fec!J19</f>
        <v>0</v>
      </c>
      <c r="K19" s="317">
        <f>CHI_fec!K19</f>
        <v>0</v>
      </c>
      <c r="L19" s="317">
        <f>CHI_fec!L19</f>
        <v>0</v>
      </c>
      <c r="M19" s="317">
        <f>CHI_fec!M19</f>
        <v>0</v>
      </c>
      <c r="N19" s="317">
        <f>CHI_fec!N19</f>
        <v>0</v>
      </c>
      <c r="O19" s="317">
        <f>CHI_fec!O19</f>
        <v>0</v>
      </c>
      <c r="P19" s="317">
        <f>CHI_fec!P19</f>
        <v>0</v>
      </c>
      <c r="Q19" s="317">
        <f>CHI_fec!Q19</f>
        <v>0</v>
      </c>
      <c r="R19" s="317">
        <f>CHI_fec!R19</f>
        <v>0</v>
      </c>
      <c r="S19" s="317">
        <f>CHI_fec!S19</f>
        <v>0</v>
      </c>
      <c r="T19" s="317">
        <f>CHI_fec!T19</f>
        <v>0</v>
      </c>
      <c r="U19" s="317">
        <f>CHI_fec!U19</f>
        <v>0</v>
      </c>
      <c r="V19" s="317">
        <f>CHI_fec!V19</f>
        <v>0</v>
      </c>
      <c r="W19" s="317">
        <f>CHI_fec!W19</f>
        <v>0</v>
      </c>
      <c r="DA19" s="137"/>
    </row>
    <row r="20" spans="1:105" ht="12" customHeight="1" x14ac:dyDescent="0.3">
      <c r="A20" s="135" t="s">
        <v>83</v>
      </c>
      <c r="B20" s="317">
        <f>CHI_fec!B20</f>
        <v>0</v>
      </c>
      <c r="C20" s="317">
        <f>CHI_fec!C20</f>
        <v>0</v>
      </c>
      <c r="D20" s="317">
        <f>CHI_fec!D20</f>
        <v>0</v>
      </c>
      <c r="E20" s="317">
        <f>CHI_fec!E20</f>
        <v>0</v>
      </c>
      <c r="F20" s="317">
        <f>CHI_fec!F20</f>
        <v>0</v>
      </c>
      <c r="G20" s="317">
        <f>CHI_fec!G20</f>
        <v>0</v>
      </c>
      <c r="H20" s="317">
        <f>CHI_fec!H20</f>
        <v>0</v>
      </c>
      <c r="I20" s="317">
        <f>CHI_fec!I20</f>
        <v>0</v>
      </c>
      <c r="J20" s="317">
        <f>CHI_fec!J20</f>
        <v>0</v>
      </c>
      <c r="K20" s="317">
        <f>CHI_fec!K20</f>
        <v>0</v>
      </c>
      <c r="L20" s="317">
        <f>CHI_fec!L20</f>
        <v>0</v>
      </c>
      <c r="M20" s="317">
        <f>CHI_fec!M20</f>
        <v>0</v>
      </c>
      <c r="N20" s="317">
        <f>CHI_fec!N20</f>
        <v>0</v>
      </c>
      <c r="O20" s="317">
        <f>CHI_fec!O20</f>
        <v>0</v>
      </c>
      <c r="P20" s="317">
        <f>CHI_fec!P20</f>
        <v>0</v>
      </c>
      <c r="Q20" s="317">
        <f>CHI_fec!Q20</f>
        <v>0</v>
      </c>
      <c r="R20" s="317">
        <f>CHI_fec!R20</f>
        <v>0</v>
      </c>
      <c r="S20" s="317">
        <f>CHI_fec!S20</f>
        <v>0</v>
      </c>
      <c r="T20" s="317">
        <f>CHI_fec!T20</f>
        <v>0</v>
      </c>
      <c r="U20" s="317">
        <f>CHI_fec!U20</f>
        <v>0</v>
      </c>
      <c r="V20" s="317">
        <f>CHI_fec!V20</f>
        <v>0</v>
      </c>
      <c r="W20" s="317">
        <f>CHI_fec!W20</f>
        <v>0</v>
      </c>
      <c r="DA20" s="137"/>
    </row>
    <row r="21" spans="1:105" ht="12" customHeight="1" x14ac:dyDescent="0.3">
      <c r="A21" s="135" t="s">
        <v>70</v>
      </c>
      <c r="B21" s="317">
        <f>CHI_fec!B21</f>
        <v>0</v>
      </c>
      <c r="C21" s="317">
        <f>CHI_fec!C21</f>
        <v>0</v>
      </c>
      <c r="D21" s="317">
        <f>CHI_fec!D21</f>
        <v>0</v>
      </c>
      <c r="E21" s="317">
        <f>CHI_fec!E21</f>
        <v>0</v>
      </c>
      <c r="F21" s="317">
        <f>CHI_fec!F21</f>
        <v>0</v>
      </c>
      <c r="G21" s="317">
        <f>CHI_fec!G21</f>
        <v>0</v>
      </c>
      <c r="H21" s="317">
        <f>CHI_fec!H21</f>
        <v>0</v>
      </c>
      <c r="I21" s="317">
        <f>CHI_fec!I21</f>
        <v>0</v>
      </c>
      <c r="J21" s="317">
        <f>CHI_fec!J21</f>
        <v>0</v>
      </c>
      <c r="K21" s="317">
        <f>CHI_fec!K21</f>
        <v>0</v>
      </c>
      <c r="L21" s="317">
        <f>CHI_fec!L21</f>
        <v>0</v>
      </c>
      <c r="M21" s="317">
        <f>CHI_fec!M21</f>
        <v>0</v>
      </c>
      <c r="N21" s="317">
        <f>CHI_fec!N21</f>
        <v>0</v>
      </c>
      <c r="O21" s="317">
        <f>CHI_fec!O21</f>
        <v>0</v>
      </c>
      <c r="P21" s="317">
        <f>CHI_fec!P21</f>
        <v>0</v>
      </c>
      <c r="Q21" s="317">
        <f>CHI_fec!Q21</f>
        <v>0</v>
      </c>
      <c r="R21" s="317">
        <f>CHI_fec!R21</f>
        <v>0</v>
      </c>
      <c r="S21" s="317">
        <f>CHI_fec!S21</f>
        <v>0</v>
      </c>
      <c r="T21" s="317">
        <f>CHI_fec!T21</f>
        <v>0</v>
      </c>
      <c r="U21" s="317">
        <f>CHI_fec!U21</f>
        <v>0</v>
      </c>
      <c r="V21" s="317">
        <f>CHI_fec!V21</f>
        <v>0</v>
      </c>
      <c r="W21" s="317">
        <f>CHI_fec!W21</f>
        <v>0</v>
      </c>
      <c r="DA21" s="137"/>
    </row>
    <row r="22" spans="1:105" ht="12" customHeight="1" x14ac:dyDescent="0.3">
      <c r="A22" s="135" t="s">
        <v>34</v>
      </c>
      <c r="B22" s="317">
        <f>CHI_fec!B22</f>
        <v>0</v>
      </c>
      <c r="C22" s="317">
        <f>CHI_fec!C22</f>
        <v>0</v>
      </c>
      <c r="D22" s="317">
        <f>CHI_fec!D22</f>
        <v>0</v>
      </c>
      <c r="E22" s="317">
        <f>CHI_fec!E22</f>
        <v>0</v>
      </c>
      <c r="F22" s="317">
        <f>CHI_fec!F22</f>
        <v>0</v>
      </c>
      <c r="G22" s="317">
        <f>CHI_fec!G22</f>
        <v>0</v>
      </c>
      <c r="H22" s="317">
        <f>CHI_fec!H22</f>
        <v>0</v>
      </c>
      <c r="I22" s="317">
        <f>CHI_fec!I22</f>
        <v>0</v>
      </c>
      <c r="J22" s="317">
        <f>CHI_fec!J22</f>
        <v>0</v>
      </c>
      <c r="K22" s="317">
        <f>CHI_fec!K22</f>
        <v>0</v>
      </c>
      <c r="L22" s="317">
        <f>CHI_fec!L22</f>
        <v>0</v>
      </c>
      <c r="M22" s="317">
        <f>CHI_fec!M22</f>
        <v>0</v>
      </c>
      <c r="N22" s="317">
        <f>CHI_fec!N22</f>
        <v>0</v>
      </c>
      <c r="O22" s="317">
        <f>CHI_fec!O22</f>
        <v>0</v>
      </c>
      <c r="P22" s="317">
        <f>CHI_fec!P22</f>
        <v>0</v>
      </c>
      <c r="Q22" s="317">
        <f>CHI_fec!Q22</f>
        <v>0</v>
      </c>
      <c r="R22" s="317">
        <f>CHI_fec!R22</f>
        <v>0</v>
      </c>
      <c r="S22" s="317">
        <f>CHI_fec!S22</f>
        <v>0</v>
      </c>
      <c r="T22" s="317">
        <f>CHI_fec!T22</f>
        <v>0</v>
      </c>
      <c r="U22" s="317">
        <f>CHI_fec!U22</f>
        <v>0</v>
      </c>
      <c r="V22" s="317">
        <f>CHI_fec!V22</f>
        <v>0</v>
      </c>
      <c r="W22" s="317">
        <f>CHI_fec!W22</f>
        <v>0</v>
      </c>
      <c r="DA22" s="137"/>
    </row>
    <row r="23" spans="1:105" ht="12" customHeight="1" x14ac:dyDescent="0.3">
      <c r="A23" s="135" t="s">
        <v>84</v>
      </c>
      <c r="B23" s="317">
        <f>CHI_fec!B23</f>
        <v>0</v>
      </c>
      <c r="C23" s="317">
        <f>CHI_fec!C23</f>
        <v>0</v>
      </c>
      <c r="D23" s="317">
        <f>CHI_fec!D23</f>
        <v>0</v>
      </c>
      <c r="E23" s="317">
        <f>CHI_fec!E23</f>
        <v>0</v>
      </c>
      <c r="F23" s="317">
        <f>CHI_fec!F23</f>
        <v>0</v>
      </c>
      <c r="G23" s="317">
        <f>CHI_fec!G23</f>
        <v>0</v>
      </c>
      <c r="H23" s="317">
        <f>CHI_fec!H23</f>
        <v>0</v>
      </c>
      <c r="I23" s="317">
        <f>CHI_fec!I23</f>
        <v>0</v>
      </c>
      <c r="J23" s="317">
        <f>CHI_fec!J23</f>
        <v>0</v>
      </c>
      <c r="K23" s="317">
        <f>CHI_fec!K23</f>
        <v>0</v>
      </c>
      <c r="L23" s="317">
        <f>CHI_fec!L23</f>
        <v>0</v>
      </c>
      <c r="M23" s="317">
        <f>CHI_fec!M23</f>
        <v>0</v>
      </c>
      <c r="N23" s="317">
        <f>CHI_fec!N23</f>
        <v>0</v>
      </c>
      <c r="O23" s="317">
        <f>CHI_fec!O23</f>
        <v>0</v>
      </c>
      <c r="P23" s="317">
        <f>CHI_fec!P23</f>
        <v>0</v>
      </c>
      <c r="Q23" s="317">
        <f>CHI_fec!Q23</f>
        <v>0</v>
      </c>
      <c r="R23" s="317">
        <f>CHI_fec!R23</f>
        <v>0</v>
      </c>
      <c r="S23" s="317">
        <f>CHI_fec!S23</f>
        <v>0</v>
      </c>
      <c r="T23" s="317">
        <f>CHI_fec!T23</f>
        <v>0</v>
      </c>
      <c r="U23" s="317">
        <f>CHI_fec!U23</f>
        <v>0</v>
      </c>
      <c r="V23" s="317">
        <f>CHI_fec!V23</f>
        <v>0</v>
      </c>
      <c r="W23" s="317">
        <f>CHI_fec!W23</f>
        <v>0</v>
      </c>
      <c r="DA23" s="137"/>
    </row>
    <row r="24" spans="1:105" ht="12" customHeight="1" x14ac:dyDescent="0.3">
      <c r="A24" s="135" t="s">
        <v>72</v>
      </c>
      <c r="B24" s="317">
        <f>CHI_fec!B24</f>
        <v>0</v>
      </c>
      <c r="C24" s="317">
        <f>CHI_fec!C24</f>
        <v>0</v>
      </c>
      <c r="D24" s="317">
        <f>CHI_fec!D24</f>
        <v>0</v>
      </c>
      <c r="E24" s="317">
        <f>CHI_fec!E24</f>
        <v>0</v>
      </c>
      <c r="F24" s="317">
        <f>CHI_fec!F24</f>
        <v>0</v>
      </c>
      <c r="G24" s="317">
        <f>CHI_fec!G24</f>
        <v>0</v>
      </c>
      <c r="H24" s="317">
        <f>CHI_fec!H24</f>
        <v>0</v>
      </c>
      <c r="I24" s="317">
        <f>CHI_fec!I24</f>
        <v>0</v>
      </c>
      <c r="J24" s="317">
        <f>CHI_fec!J24</f>
        <v>0</v>
      </c>
      <c r="K24" s="317">
        <f>CHI_fec!K24</f>
        <v>0</v>
      </c>
      <c r="L24" s="317">
        <f>CHI_fec!L24</f>
        <v>0</v>
      </c>
      <c r="M24" s="317">
        <f>CHI_fec!M24</f>
        <v>0</v>
      </c>
      <c r="N24" s="317">
        <f>CHI_fec!N24</f>
        <v>0</v>
      </c>
      <c r="O24" s="317">
        <f>CHI_fec!O24</f>
        <v>0</v>
      </c>
      <c r="P24" s="317">
        <f>CHI_fec!P24</f>
        <v>0</v>
      </c>
      <c r="Q24" s="317">
        <f>CHI_fec!Q24</f>
        <v>0</v>
      </c>
      <c r="R24" s="317">
        <f>CHI_fec!R24</f>
        <v>0</v>
      </c>
      <c r="S24" s="317">
        <f>CHI_fec!S24</f>
        <v>0</v>
      </c>
      <c r="T24" s="317">
        <f>CHI_fec!T24</f>
        <v>0</v>
      </c>
      <c r="U24" s="317">
        <f>CHI_fec!U24</f>
        <v>0</v>
      </c>
      <c r="V24" s="317">
        <f>CHI_fec!V24</f>
        <v>0</v>
      </c>
      <c r="W24" s="317">
        <f>CHI_fec!W24</f>
        <v>0</v>
      </c>
      <c r="DA24" s="137"/>
    </row>
    <row r="25" spans="1:105" ht="12" customHeight="1" x14ac:dyDescent="0.3">
      <c r="A25" s="57" t="s">
        <v>1000</v>
      </c>
      <c r="B25" s="296">
        <v>0</v>
      </c>
      <c r="C25" s="296">
        <v>0</v>
      </c>
      <c r="D25" s="296">
        <v>0</v>
      </c>
      <c r="E25" s="296">
        <v>0</v>
      </c>
      <c r="F25" s="296">
        <v>0</v>
      </c>
      <c r="G25" s="296">
        <v>0</v>
      </c>
      <c r="H25" s="296">
        <v>0</v>
      </c>
      <c r="I25" s="296">
        <v>0</v>
      </c>
      <c r="J25" s="296">
        <v>0</v>
      </c>
      <c r="K25" s="296">
        <v>0</v>
      </c>
      <c r="L25" s="296">
        <v>0</v>
      </c>
      <c r="M25" s="296">
        <v>0</v>
      </c>
      <c r="N25" s="296">
        <v>0</v>
      </c>
      <c r="O25" s="296">
        <v>0</v>
      </c>
      <c r="P25" s="296">
        <v>0</v>
      </c>
      <c r="Q25" s="296">
        <v>0</v>
      </c>
      <c r="R25" s="296">
        <v>0</v>
      </c>
      <c r="S25" s="296">
        <v>0</v>
      </c>
      <c r="T25" s="296">
        <v>0</v>
      </c>
      <c r="U25" s="296">
        <v>0</v>
      </c>
      <c r="V25" s="296">
        <v>0</v>
      </c>
      <c r="W25" s="296">
        <v>0</v>
      </c>
      <c r="DA25" s="70" t="s">
        <v>1146</v>
      </c>
    </row>
    <row r="26" spans="1:105" ht="12" customHeight="1" x14ac:dyDescent="0.3">
      <c r="A26" s="46" t="s">
        <v>30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1147</v>
      </c>
    </row>
    <row r="27" spans="1:105" ht="12" customHeight="1" x14ac:dyDescent="0.3">
      <c r="A27" s="46" t="s">
        <v>32</v>
      </c>
      <c r="B27" s="231">
        <v>0</v>
      </c>
      <c r="C27" s="231">
        <v>0</v>
      </c>
      <c r="D27" s="231">
        <v>0</v>
      </c>
      <c r="E27" s="231">
        <v>0</v>
      </c>
      <c r="F27" s="231">
        <v>0</v>
      </c>
      <c r="G27" s="231">
        <v>0</v>
      </c>
      <c r="H27" s="231">
        <v>0</v>
      </c>
      <c r="I27" s="231">
        <v>0</v>
      </c>
      <c r="J27" s="231">
        <v>0</v>
      </c>
      <c r="K27" s="231">
        <v>0</v>
      </c>
      <c r="L27" s="231">
        <v>0</v>
      </c>
      <c r="M27" s="231">
        <v>0</v>
      </c>
      <c r="N27" s="231">
        <v>0</v>
      </c>
      <c r="O27" s="231">
        <v>0</v>
      </c>
      <c r="P27" s="231">
        <v>0</v>
      </c>
      <c r="Q27" s="231">
        <v>0</v>
      </c>
      <c r="R27" s="231">
        <v>0</v>
      </c>
      <c r="S27" s="231">
        <v>0</v>
      </c>
      <c r="T27" s="231">
        <v>0</v>
      </c>
      <c r="U27" s="231">
        <v>0</v>
      </c>
      <c r="V27" s="231">
        <v>0</v>
      </c>
      <c r="W27" s="231">
        <v>0</v>
      </c>
      <c r="DA27" s="73" t="s">
        <v>1148</v>
      </c>
    </row>
    <row r="28" spans="1:105" ht="12" customHeight="1" x14ac:dyDescent="0.3">
      <c r="A28" s="46" t="s">
        <v>33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1149</v>
      </c>
    </row>
    <row r="29" spans="1:105" ht="12" customHeight="1" x14ac:dyDescent="0.3">
      <c r="A29" s="46" t="s">
        <v>160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0</v>
      </c>
      <c r="T29" s="231">
        <v>0</v>
      </c>
      <c r="U29" s="231">
        <v>0</v>
      </c>
      <c r="V29" s="231">
        <v>0</v>
      </c>
      <c r="W29" s="231">
        <v>0</v>
      </c>
      <c r="DA29" s="73" t="s">
        <v>1150</v>
      </c>
    </row>
    <row r="30" spans="1:105" ht="12" customHeight="1" x14ac:dyDescent="0.3">
      <c r="A30" s="46" t="s">
        <v>70</v>
      </c>
      <c r="B30" s="231">
        <v>0</v>
      </c>
      <c r="C30" s="231">
        <v>0</v>
      </c>
      <c r="D30" s="231">
        <v>0</v>
      </c>
      <c r="E30" s="231">
        <v>0</v>
      </c>
      <c r="F30" s="231">
        <v>0</v>
      </c>
      <c r="G30" s="231">
        <v>0</v>
      </c>
      <c r="H30" s="231">
        <v>0</v>
      </c>
      <c r="I30" s="231">
        <v>0</v>
      </c>
      <c r="J30" s="231">
        <v>0</v>
      </c>
      <c r="K30" s="231">
        <v>0</v>
      </c>
      <c r="L30" s="231">
        <v>0</v>
      </c>
      <c r="M30" s="231">
        <v>0</v>
      </c>
      <c r="N30" s="231">
        <v>0</v>
      </c>
      <c r="O30" s="231">
        <v>0</v>
      </c>
      <c r="P30" s="231">
        <v>0</v>
      </c>
      <c r="Q30" s="231">
        <v>0</v>
      </c>
      <c r="R30" s="231">
        <v>0</v>
      </c>
      <c r="S30" s="231">
        <v>0</v>
      </c>
      <c r="T30" s="231">
        <v>0</v>
      </c>
      <c r="U30" s="231">
        <v>0</v>
      </c>
      <c r="V30" s="231">
        <v>0</v>
      </c>
      <c r="W30" s="231">
        <v>0</v>
      </c>
      <c r="DA30" s="73" t="s">
        <v>1151</v>
      </c>
    </row>
    <row r="31" spans="1:105" ht="12" customHeight="1" x14ac:dyDescent="0.3">
      <c r="A31" s="46" t="s">
        <v>34</v>
      </c>
      <c r="B31" s="231">
        <v>0</v>
      </c>
      <c r="C31" s="231">
        <v>0</v>
      </c>
      <c r="D31" s="231">
        <v>0</v>
      </c>
      <c r="E31" s="231">
        <v>0</v>
      </c>
      <c r="F31" s="231">
        <v>0</v>
      </c>
      <c r="G31" s="231">
        <v>0</v>
      </c>
      <c r="H31" s="231">
        <v>0</v>
      </c>
      <c r="I31" s="231">
        <v>0</v>
      </c>
      <c r="J31" s="231">
        <v>0</v>
      </c>
      <c r="K31" s="231">
        <v>0</v>
      </c>
      <c r="L31" s="231">
        <v>0</v>
      </c>
      <c r="M31" s="231">
        <v>0</v>
      </c>
      <c r="N31" s="231">
        <v>0</v>
      </c>
      <c r="O31" s="231">
        <v>0</v>
      </c>
      <c r="P31" s="231">
        <v>0</v>
      </c>
      <c r="Q31" s="231">
        <v>0</v>
      </c>
      <c r="R31" s="231">
        <v>0</v>
      </c>
      <c r="S31" s="231">
        <v>0</v>
      </c>
      <c r="T31" s="231">
        <v>0</v>
      </c>
      <c r="U31" s="231">
        <v>0</v>
      </c>
      <c r="V31" s="231">
        <v>0</v>
      </c>
      <c r="W31" s="231">
        <v>0</v>
      </c>
      <c r="DA31" s="73" t="s">
        <v>1152</v>
      </c>
    </row>
    <row r="32" spans="1:105" ht="12" customHeight="1" x14ac:dyDescent="0.3">
      <c r="A32" s="46" t="s">
        <v>162</v>
      </c>
      <c r="B32" s="231">
        <v>0</v>
      </c>
      <c r="C32" s="231">
        <v>0</v>
      </c>
      <c r="D32" s="231">
        <v>0</v>
      </c>
      <c r="E32" s="231">
        <v>0</v>
      </c>
      <c r="F32" s="231">
        <v>0</v>
      </c>
      <c r="G32" s="231">
        <v>0</v>
      </c>
      <c r="H32" s="231">
        <v>0</v>
      </c>
      <c r="I32" s="231">
        <v>0</v>
      </c>
      <c r="J32" s="231">
        <v>0</v>
      </c>
      <c r="K32" s="231">
        <v>0</v>
      </c>
      <c r="L32" s="231">
        <v>0</v>
      </c>
      <c r="M32" s="231">
        <v>0</v>
      </c>
      <c r="N32" s="231">
        <v>0</v>
      </c>
      <c r="O32" s="231">
        <v>0</v>
      </c>
      <c r="P32" s="231">
        <v>0</v>
      </c>
      <c r="Q32" s="231">
        <v>0</v>
      </c>
      <c r="R32" s="231">
        <v>0</v>
      </c>
      <c r="S32" s="231">
        <v>0</v>
      </c>
      <c r="T32" s="231">
        <v>0</v>
      </c>
      <c r="U32" s="231">
        <v>0</v>
      </c>
      <c r="V32" s="231">
        <v>0</v>
      </c>
      <c r="W32" s="231">
        <v>0</v>
      </c>
      <c r="DA32" s="73" t="s">
        <v>1153</v>
      </c>
    </row>
    <row r="33" spans="1:105" ht="12" customHeight="1" x14ac:dyDescent="0.3">
      <c r="A33" s="46" t="s">
        <v>36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1154</v>
      </c>
    </row>
    <row r="34" spans="1:105" ht="12" customHeight="1" x14ac:dyDescent="0.3">
      <c r="A34" s="46" t="s">
        <v>73</v>
      </c>
      <c r="B34" s="231">
        <v>0</v>
      </c>
      <c r="C34" s="231">
        <v>0</v>
      </c>
      <c r="D34" s="231">
        <v>0</v>
      </c>
      <c r="E34" s="231">
        <v>0</v>
      </c>
      <c r="F34" s="231">
        <v>0</v>
      </c>
      <c r="G34" s="231">
        <v>0</v>
      </c>
      <c r="H34" s="231">
        <v>0</v>
      </c>
      <c r="I34" s="231">
        <v>0</v>
      </c>
      <c r="J34" s="231">
        <v>0</v>
      </c>
      <c r="K34" s="231">
        <v>0</v>
      </c>
      <c r="L34" s="231">
        <v>0</v>
      </c>
      <c r="M34" s="231">
        <v>0</v>
      </c>
      <c r="N34" s="231">
        <v>0</v>
      </c>
      <c r="O34" s="231">
        <v>0</v>
      </c>
      <c r="P34" s="231">
        <v>0</v>
      </c>
      <c r="Q34" s="231">
        <v>0</v>
      </c>
      <c r="R34" s="231">
        <v>0</v>
      </c>
      <c r="S34" s="231">
        <v>0</v>
      </c>
      <c r="T34" s="231">
        <v>0</v>
      </c>
      <c r="U34" s="231">
        <v>0</v>
      </c>
      <c r="V34" s="231">
        <v>0</v>
      </c>
      <c r="W34" s="231">
        <v>0</v>
      </c>
      <c r="DA34" s="73" t="s">
        <v>1155</v>
      </c>
    </row>
    <row r="35" spans="1:105" ht="12" customHeight="1" x14ac:dyDescent="0.3">
      <c r="A35" s="46" t="s">
        <v>79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1156</v>
      </c>
    </row>
    <row r="36" spans="1:105" ht="12" customHeight="1" x14ac:dyDescent="0.3">
      <c r="A36" s="57" t="s">
        <v>1012</v>
      </c>
      <c r="B36" s="263">
        <v>0</v>
      </c>
      <c r="C36" s="263">
        <v>0</v>
      </c>
      <c r="D36" s="263">
        <v>0</v>
      </c>
      <c r="E36" s="263">
        <v>0</v>
      </c>
      <c r="F36" s="263">
        <v>0</v>
      </c>
      <c r="G36" s="263">
        <v>0</v>
      </c>
      <c r="H36" s="263">
        <v>0</v>
      </c>
      <c r="I36" s="263">
        <v>0</v>
      </c>
      <c r="J36" s="263">
        <v>0</v>
      </c>
      <c r="K36" s="263">
        <v>0</v>
      </c>
      <c r="L36" s="263">
        <v>0</v>
      </c>
      <c r="M36" s="263">
        <v>0</v>
      </c>
      <c r="N36" s="263">
        <v>0</v>
      </c>
      <c r="O36" s="263">
        <v>0</v>
      </c>
      <c r="P36" s="263">
        <v>0</v>
      </c>
      <c r="Q36" s="263">
        <v>0</v>
      </c>
      <c r="R36" s="263">
        <v>0</v>
      </c>
      <c r="S36" s="263">
        <v>0</v>
      </c>
      <c r="T36" s="263">
        <v>0</v>
      </c>
      <c r="U36" s="263">
        <v>0</v>
      </c>
      <c r="V36" s="263">
        <v>0</v>
      </c>
      <c r="W36" s="263">
        <v>0</v>
      </c>
      <c r="DA36" s="70" t="s">
        <v>1157</v>
      </c>
    </row>
    <row r="37" spans="1:105" ht="12" customHeight="1" x14ac:dyDescent="0.3">
      <c r="A37" s="60" t="s">
        <v>1014</v>
      </c>
      <c r="B37" s="264">
        <v>0</v>
      </c>
      <c r="C37" s="264">
        <v>0</v>
      </c>
      <c r="D37" s="264">
        <v>0</v>
      </c>
      <c r="E37" s="264">
        <v>0</v>
      </c>
      <c r="F37" s="264">
        <v>0</v>
      </c>
      <c r="G37" s="264">
        <v>0</v>
      </c>
      <c r="H37" s="264">
        <v>0</v>
      </c>
      <c r="I37" s="264">
        <v>0</v>
      </c>
      <c r="J37" s="264">
        <v>0</v>
      </c>
      <c r="K37" s="264">
        <v>0</v>
      </c>
      <c r="L37" s="264">
        <v>0</v>
      </c>
      <c r="M37" s="264">
        <v>0</v>
      </c>
      <c r="N37" s="264">
        <v>0</v>
      </c>
      <c r="O37" s="264">
        <v>0</v>
      </c>
      <c r="P37" s="264">
        <v>0</v>
      </c>
      <c r="Q37" s="264">
        <v>0</v>
      </c>
      <c r="R37" s="264">
        <v>0</v>
      </c>
      <c r="S37" s="264">
        <v>0</v>
      </c>
      <c r="T37" s="264">
        <v>0</v>
      </c>
      <c r="U37" s="264">
        <v>0</v>
      </c>
      <c r="V37" s="264">
        <v>0</v>
      </c>
      <c r="W37" s="264">
        <v>0</v>
      </c>
      <c r="DA37" s="72" t="s">
        <v>1158</v>
      </c>
    </row>
    <row r="38" spans="1:105" ht="12" customHeight="1" x14ac:dyDescent="0.3">
      <c r="A38" s="59" t="s">
        <v>30</v>
      </c>
      <c r="B38" s="232">
        <v>0</v>
      </c>
      <c r="C38" s="232">
        <v>0</v>
      </c>
      <c r="D38" s="232">
        <v>0</v>
      </c>
      <c r="E38" s="232">
        <v>0</v>
      </c>
      <c r="F38" s="232">
        <v>0</v>
      </c>
      <c r="G38" s="232">
        <v>0</v>
      </c>
      <c r="H38" s="232">
        <v>0</v>
      </c>
      <c r="I38" s="232">
        <v>0</v>
      </c>
      <c r="J38" s="232">
        <v>0</v>
      </c>
      <c r="K38" s="232">
        <v>0</v>
      </c>
      <c r="L38" s="232">
        <v>0</v>
      </c>
      <c r="M38" s="232">
        <v>0</v>
      </c>
      <c r="N38" s="232">
        <v>0</v>
      </c>
      <c r="O38" s="232">
        <v>0</v>
      </c>
      <c r="P38" s="232">
        <v>0</v>
      </c>
      <c r="Q38" s="232">
        <v>0</v>
      </c>
      <c r="R38" s="232">
        <v>0</v>
      </c>
      <c r="S38" s="232">
        <v>0</v>
      </c>
      <c r="T38" s="232">
        <v>0</v>
      </c>
      <c r="U38" s="232">
        <v>0</v>
      </c>
      <c r="V38" s="232">
        <v>0</v>
      </c>
      <c r="W38" s="232">
        <v>0</v>
      </c>
      <c r="DA38" s="71" t="s">
        <v>1159</v>
      </c>
    </row>
    <row r="39" spans="1:105" ht="12" customHeight="1" x14ac:dyDescent="0.3">
      <c r="A39" s="59" t="s">
        <v>33</v>
      </c>
      <c r="B39" s="297">
        <v>0</v>
      </c>
      <c r="C39" s="297">
        <v>0</v>
      </c>
      <c r="D39" s="297">
        <v>0</v>
      </c>
      <c r="E39" s="297">
        <v>0</v>
      </c>
      <c r="F39" s="297">
        <v>0</v>
      </c>
      <c r="G39" s="297">
        <v>0</v>
      </c>
      <c r="H39" s="297">
        <v>0</v>
      </c>
      <c r="I39" s="297">
        <v>0</v>
      </c>
      <c r="J39" s="297">
        <v>0</v>
      </c>
      <c r="K39" s="297">
        <v>0</v>
      </c>
      <c r="L39" s="297">
        <v>0</v>
      </c>
      <c r="M39" s="297">
        <v>0</v>
      </c>
      <c r="N39" s="297">
        <v>0</v>
      </c>
      <c r="O39" s="297">
        <v>0</v>
      </c>
      <c r="P39" s="297">
        <v>0</v>
      </c>
      <c r="Q39" s="297">
        <v>0</v>
      </c>
      <c r="R39" s="297">
        <v>0</v>
      </c>
      <c r="S39" s="297">
        <v>0</v>
      </c>
      <c r="T39" s="297">
        <v>0</v>
      </c>
      <c r="U39" s="297">
        <v>0</v>
      </c>
      <c r="V39" s="297">
        <v>0</v>
      </c>
      <c r="W39" s="297">
        <v>0</v>
      </c>
      <c r="DA39" s="122" t="s">
        <v>1160</v>
      </c>
    </row>
    <row r="40" spans="1:105" ht="12" customHeight="1" x14ac:dyDescent="0.3">
      <c r="A40" s="59" t="s">
        <v>160</v>
      </c>
      <c r="B40" s="297">
        <v>0</v>
      </c>
      <c r="C40" s="297">
        <v>0</v>
      </c>
      <c r="D40" s="297">
        <v>0</v>
      </c>
      <c r="E40" s="297">
        <v>0</v>
      </c>
      <c r="F40" s="297">
        <v>0</v>
      </c>
      <c r="G40" s="297">
        <v>0</v>
      </c>
      <c r="H40" s="297">
        <v>0</v>
      </c>
      <c r="I40" s="297">
        <v>0</v>
      </c>
      <c r="J40" s="297">
        <v>0</v>
      </c>
      <c r="K40" s="297">
        <v>0</v>
      </c>
      <c r="L40" s="297">
        <v>0</v>
      </c>
      <c r="M40" s="297">
        <v>0</v>
      </c>
      <c r="N40" s="297">
        <v>0</v>
      </c>
      <c r="O40" s="297">
        <v>0</v>
      </c>
      <c r="P40" s="297">
        <v>0</v>
      </c>
      <c r="Q40" s="297">
        <v>0</v>
      </c>
      <c r="R40" s="297">
        <v>0</v>
      </c>
      <c r="S40" s="297">
        <v>0</v>
      </c>
      <c r="T40" s="297">
        <v>0</v>
      </c>
      <c r="U40" s="297">
        <v>0</v>
      </c>
      <c r="V40" s="297">
        <v>0</v>
      </c>
      <c r="W40" s="297">
        <v>0</v>
      </c>
      <c r="DA40" s="122" t="s">
        <v>1161</v>
      </c>
    </row>
    <row r="41" spans="1:105" ht="12" customHeight="1" x14ac:dyDescent="0.3">
      <c r="A41" s="59" t="s">
        <v>70</v>
      </c>
      <c r="B41" s="297">
        <v>0</v>
      </c>
      <c r="C41" s="297">
        <v>0</v>
      </c>
      <c r="D41" s="297">
        <v>0</v>
      </c>
      <c r="E41" s="297">
        <v>0</v>
      </c>
      <c r="F41" s="297">
        <v>0</v>
      </c>
      <c r="G41" s="297">
        <v>0</v>
      </c>
      <c r="H41" s="297">
        <v>0</v>
      </c>
      <c r="I41" s="297">
        <v>0</v>
      </c>
      <c r="J41" s="297">
        <v>0</v>
      </c>
      <c r="K41" s="297">
        <v>0</v>
      </c>
      <c r="L41" s="297">
        <v>0</v>
      </c>
      <c r="M41" s="297">
        <v>0</v>
      </c>
      <c r="N41" s="297">
        <v>0</v>
      </c>
      <c r="O41" s="297">
        <v>0</v>
      </c>
      <c r="P41" s="297">
        <v>0</v>
      </c>
      <c r="Q41" s="297">
        <v>0</v>
      </c>
      <c r="R41" s="297">
        <v>0</v>
      </c>
      <c r="S41" s="297">
        <v>0</v>
      </c>
      <c r="T41" s="297">
        <v>0</v>
      </c>
      <c r="U41" s="297">
        <v>0</v>
      </c>
      <c r="V41" s="297">
        <v>0</v>
      </c>
      <c r="W41" s="297">
        <v>0</v>
      </c>
      <c r="DA41" s="122" t="s">
        <v>1162</v>
      </c>
    </row>
    <row r="42" spans="1:105" ht="12" customHeight="1" x14ac:dyDescent="0.3">
      <c r="A42" s="59" t="s">
        <v>162</v>
      </c>
      <c r="B42" s="297">
        <v>0</v>
      </c>
      <c r="C42" s="297">
        <v>0</v>
      </c>
      <c r="D42" s="297">
        <v>0</v>
      </c>
      <c r="E42" s="297">
        <v>0</v>
      </c>
      <c r="F42" s="297">
        <v>0</v>
      </c>
      <c r="G42" s="297">
        <v>0</v>
      </c>
      <c r="H42" s="297">
        <v>0</v>
      </c>
      <c r="I42" s="297">
        <v>0</v>
      </c>
      <c r="J42" s="297">
        <v>0</v>
      </c>
      <c r="K42" s="297">
        <v>0</v>
      </c>
      <c r="L42" s="297">
        <v>0</v>
      </c>
      <c r="M42" s="297">
        <v>0</v>
      </c>
      <c r="N42" s="297">
        <v>0</v>
      </c>
      <c r="O42" s="297">
        <v>0</v>
      </c>
      <c r="P42" s="297">
        <v>0</v>
      </c>
      <c r="Q42" s="297">
        <v>0</v>
      </c>
      <c r="R42" s="297">
        <v>0</v>
      </c>
      <c r="S42" s="297">
        <v>0</v>
      </c>
      <c r="T42" s="297">
        <v>0</v>
      </c>
      <c r="U42" s="297">
        <v>0</v>
      </c>
      <c r="V42" s="297">
        <v>0</v>
      </c>
      <c r="W42" s="297">
        <v>0</v>
      </c>
      <c r="DA42" s="122" t="s">
        <v>1163</v>
      </c>
    </row>
    <row r="43" spans="1:105" ht="12" customHeight="1" x14ac:dyDescent="0.3">
      <c r="A43" s="60" t="s">
        <v>1021</v>
      </c>
      <c r="B43" s="264">
        <v>0</v>
      </c>
      <c r="C43" s="264">
        <v>0</v>
      </c>
      <c r="D43" s="264">
        <v>0</v>
      </c>
      <c r="E43" s="264">
        <v>0</v>
      </c>
      <c r="F43" s="264">
        <v>0</v>
      </c>
      <c r="G43" s="264">
        <v>0</v>
      </c>
      <c r="H43" s="264">
        <v>0</v>
      </c>
      <c r="I43" s="264">
        <v>0</v>
      </c>
      <c r="J43" s="264">
        <v>0</v>
      </c>
      <c r="K43" s="264">
        <v>0</v>
      </c>
      <c r="L43" s="264">
        <v>0</v>
      </c>
      <c r="M43" s="264">
        <v>0</v>
      </c>
      <c r="N43" s="264">
        <v>0</v>
      </c>
      <c r="O43" s="264">
        <v>0</v>
      </c>
      <c r="P43" s="264">
        <v>0</v>
      </c>
      <c r="Q43" s="264">
        <v>0</v>
      </c>
      <c r="R43" s="264">
        <v>0</v>
      </c>
      <c r="S43" s="264">
        <v>0</v>
      </c>
      <c r="T43" s="264">
        <v>0</v>
      </c>
      <c r="U43" s="264">
        <v>0</v>
      </c>
      <c r="V43" s="264">
        <v>0</v>
      </c>
      <c r="W43" s="264">
        <v>0</v>
      </c>
      <c r="DA43" s="72" t="s">
        <v>1164</v>
      </c>
    </row>
    <row r="44" spans="1:105" ht="12" customHeight="1" x14ac:dyDescent="0.3">
      <c r="A44" s="57" t="s">
        <v>1023</v>
      </c>
      <c r="B44" s="263">
        <f t="shared" ref="B44:W44" si="1">B45+B46+B57</f>
        <v>0</v>
      </c>
      <c r="C44" s="263">
        <f t="shared" si="1"/>
        <v>0</v>
      </c>
      <c r="D44" s="263">
        <f t="shared" si="1"/>
        <v>0</v>
      </c>
      <c r="E44" s="263">
        <f t="shared" si="1"/>
        <v>0</v>
      </c>
      <c r="F44" s="263">
        <f t="shared" si="1"/>
        <v>0</v>
      </c>
      <c r="G44" s="263">
        <f t="shared" si="1"/>
        <v>0</v>
      </c>
      <c r="H44" s="263">
        <f t="shared" si="1"/>
        <v>0</v>
      </c>
      <c r="I44" s="263">
        <f t="shared" si="1"/>
        <v>0</v>
      </c>
      <c r="J44" s="263">
        <f t="shared" si="1"/>
        <v>0</v>
      </c>
      <c r="K44" s="263">
        <f t="shared" si="1"/>
        <v>0</v>
      </c>
      <c r="L44" s="263">
        <f t="shared" si="1"/>
        <v>0</v>
      </c>
      <c r="M44" s="263">
        <f t="shared" si="1"/>
        <v>0</v>
      </c>
      <c r="N44" s="263">
        <f t="shared" si="1"/>
        <v>0</v>
      </c>
      <c r="O44" s="263">
        <f t="shared" si="1"/>
        <v>0</v>
      </c>
      <c r="P44" s="263">
        <f t="shared" si="1"/>
        <v>0</v>
      </c>
      <c r="Q44" s="263">
        <f t="shared" si="1"/>
        <v>0</v>
      </c>
      <c r="R44" s="263">
        <f t="shared" si="1"/>
        <v>0</v>
      </c>
      <c r="S44" s="263">
        <f t="shared" si="1"/>
        <v>0</v>
      </c>
      <c r="T44" s="263">
        <f t="shared" si="1"/>
        <v>0</v>
      </c>
      <c r="U44" s="263">
        <f t="shared" si="1"/>
        <v>0</v>
      </c>
      <c r="V44" s="263">
        <f t="shared" si="1"/>
        <v>0</v>
      </c>
      <c r="W44" s="263">
        <f t="shared" si="1"/>
        <v>0</v>
      </c>
      <c r="DA44" s="70"/>
    </row>
    <row r="45" spans="1:105" ht="12" customHeight="1" x14ac:dyDescent="0.3">
      <c r="A45" s="60" t="s">
        <v>1024</v>
      </c>
      <c r="B45" s="264">
        <v>0</v>
      </c>
      <c r="C45" s="264">
        <v>0</v>
      </c>
      <c r="D45" s="264">
        <v>0</v>
      </c>
      <c r="E45" s="264">
        <v>0</v>
      </c>
      <c r="F45" s="264">
        <v>0</v>
      </c>
      <c r="G45" s="264">
        <v>0</v>
      </c>
      <c r="H45" s="264">
        <v>0</v>
      </c>
      <c r="I45" s="264">
        <v>0</v>
      </c>
      <c r="J45" s="264">
        <v>0</v>
      </c>
      <c r="K45" s="264">
        <v>0</v>
      </c>
      <c r="L45" s="264">
        <v>0</v>
      </c>
      <c r="M45" s="264">
        <v>0</v>
      </c>
      <c r="N45" s="264">
        <v>0</v>
      </c>
      <c r="O45" s="264">
        <v>0</v>
      </c>
      <c r="P45" s="264">
        <v>0</v>
      </c>
      <c r="Q45" s="264">
        <v>0</v>
      </c>
      <c r="R45" s="264">
        <v>0</v>
      </c>
      <c r="S45" s="264">
        <v>0</v>
      </c>
      <c r="T45" s="264">
        <v>0</v>
      </c>
      <c r="U45" s="264">
        <v>0</v>
      </c>
      <c r="V45" s="264">
        <v>0</v>
      </c>
      <c r="W45" s="264">
        <v>0</v>
      </c>
      <c r="DA45" s="72" t="s">
        <v>1165</v>
      </c>
    </row>
    <row r="46" spans="1:105" ht="12" customHeight="1" x14ac:dyDescent="0.3">
      <c r="A46" s="60" t="s">
        <v>1026</v>
      </c>
      <c r="B46" s="264">
        <v>0</v>
      </c>
      <c r="C46" s="264">
        <v>0</v>
      </c>
      <c r="D46" s="264">
        <v>0</v>
      </c>
      <c r="E46" s="264">
        <v>0</v>
      </c>
      <c r="F46" s="264">
        <v>0</v>
      </c>
      <c r="G46" s="264">
        <v>0</v>
      </c>
      <c r="H46" s="264">
        <v>0</v>
      </c>
      <c r="I46" s="264">
        <v>0</v>
      </c>
      <c r="J46" s="264">
        <v>0</v>
      </c>
      <c r="K46" s="264">
        <v>0</v>
      </c>
      <c r="L46" s="264">
        <v>0</v>
      </c>
      <c r="M46" s="264">
        <v>0</v>
      </c>
      <c r="N46" s="264">
        <v>0</v>
      </c>
      <c r="O46" s="264">
        <v>0</v>
      </c>
      <c r="P46" s="264">
        <v>0</v>
      </c>
      <c r="Q46" s="264">
        <v>0</v>
      </c>
      <c r="R46" s="264">
        <v>0</v>
      </c>
      <c r="S46" s="264">
        <v>0</v>
      </c>
      <c r="T46" s="264">
        <v>0</v>
      </c>
      <c r="U46" s="264">
        <v>0</v>
      </c>
      <c r="V46" s="264">
        <v>0</v>
      </c>
      <c r="W46" s="264">
        <v>0</v>
      </c>
      <c r="DA46" s="72" t="s">
        <v>1166</v>
      </c>
    </row>
    <row r="47" spans="1:105" ht="12" customHeight="1" x14ac:dyDescent="0.3">
      <c r="A47" s="64" t="s">
        <v>30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1167</v>
      </c>
    </row>
    <row r="48" spans="1:105" ht="12" customHeight="1" x14ac:dyDescent="0.3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1168</v>
      </c>
    </row>
    <row r="49" spans="1:105" ht="12" customHeight="1" x14ac:dyDescent="0.3">
      <c r="A49" s="64" t="s">
        <v>33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1169</v>
      </c>
    </row>
    <row r="50" spans="1:105" ht="12" customHeight="1" x14ac:dyDescent="0.3">
      <c r="A50" s="64" t="s">
        <v>160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1170</v>
      </c>
    </row>
    <row r="51" spans="1:105" ht="12" customHeight="1" x14ac:dyDescent="0.3">
      <c r="A51" s="64" t="s">
        <v>70</v>
      </c>
      <c r="B51" s="231">
        <v>0</v>
      </c>
      <c r="C51" s="231">
        <v>0</v>
      </c>
      <c r="D51" s="231">
        <v>0</v>
      </c>
      <c r="E51" s="231">
        <v>0</v>
      </c>
      <c r="F51" s="231">
        <v>0</v>
      </c>
      <c r="G51" s="231">
        <v>0</v>
      </c>
      <c r="H51" s="231">
        <v>0</v>
      </c>
      <c r="I51" s="231">
        <v>0</v>
      </c>
      <c r="J51" s="231">
        <v>0</v>
      </c>
      <c r="K51" s="231">
        <v>0</v>
      </c>
      <c r="L51" s="231">
        <v>0</v>
      </c>
      <c r="M51" s="231">
        <v>0</v>
      </c>
      <c r="N51" s="231">
        <v>0</v>
      </c>
      <c r="O51" s="231">
        <v>0</v>
      </c>
      <c r="P51" s="231">
        <v>0</v>
      </c>
      <c r="Q51" s="231">
        <v>0</v>
      </c>
      <c r="R51" s="231">
        <v>0</v>
      </c>
      <c r="S51" s="231">
        <v>0</v>
      </c>
      <c r="T51" s="231">
        <v>0</v>
      </c>
      <c r="U51" s="231">
        <v>0</v>
      </c>
      <c r="V51" s="231">
        <v>0</v>
      </c>
      <c r="W51" s="231">
        <v>0</v>
      </c>
      <c r="DA51" s="73" t="s">
        <v>1171</v>
      </c>
    </row>
    <row r="52" spans="1:105" ht="12" customHeight="1" x14ac:dyDescent="0.3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1172</v>
      </c>
    </row>
    <row r="53" spans="1:105" ht="12" customHeight="1" x14ac:dyDescent="0.3">
      <c r="A53" s="64" t="s">
        <v>162</v>
      </c>
      <c r="B53" s="231">
        <v>0</v>
      </c>
      <c r="C53" s="231">
        <v>0</v>
      </c>
      <c r="D53" s="231">
        <v>0</v>
      </c>
      <c r="E53" s="231">
        <v>0</v>
      </c>
      <c r="F53" s="231">
        <v>0</v>
      </c>
      <c r="G53" s="231">
        <v>0</v>
      </c>
      <c r="H53" s="231">
        <v>0</v>
      </c>
      <c r="I53" s="231">
        <v>0</v>
      </c>
      <c r="J53" s="231">
        <v>0</v>
      </c>
      <c r="K53" s="231">
        <v>0</v>
      </c>
      <c r="L53" s="231">
        <v>0</v>
      </c>
      <c r="M53" s="231">
        <v>0</v>
      </c>
      <c r="N53" s="231">
        <v>0</v>
      </c>
      <c r="O53" s="231">
        <v>0</v>
      </c>
      <c r="P53" s="231">
        <v>0</v>
      </c>
      <c r="Q53" s="231">
        <v>0</v>
      </c>
      <c r="R53" s="231">
        <v>0</v>
      </c>
      <c r="S53" s="231">
        <v>0</v>
      </c>
      <c r="T53" s="231">
        <v>0</v>
      </c>
      <c r="U53" s="231">
        <v>0</v>
      </c>
      <c r="V53" s="231">
        <v>0</v>
      </c>
      <c r="W53" s="231">
        <v>0</v>
      </c>
      <c r="DA53" s="73" t="s">
        <v>1173</v>
      </c>
    </row>
    <row r="54" spans="1:105" ht="12" customHeight="1" x14ac:dyDescent="0.3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1174</v>
      </c>
    </row>
    <row r="55" spans="1:105" ht="12" customHeight="1" x14ac:dyDescent="0.3">
      <c r="A55" s="64" t="s">
        <v>73</v>
      </c>
      <c r="B55" s="231">
        <v>0</v>
      </c>
      <c r="C55" s="231">
        <v>0</v>
      </c>
      <c r="D55" s="231">
        <v>0</v>
      </c>
      <c r="E55" s="231">
        <v>0</v>
      </c>
      <c r="F55" s="231">
        <v>0</v>
      </c>
      <c r="G55" s="231">
        <v>0</v>
      </c>
      <c r="H55" s="231">
        <v>0</v>
      </c>
      <c r="I55" s="231">
        <v>0</v>
      </c>
      <c r="J55" s="231">
        <v>0</v>
      </c>
      <c r="K55" s="231">
        <v>0</v>
      </c>
      <c r="L55" s="231">
        <v>0</v>
      </c>
      <c r="M55" s="231">
        <v>0</v>
      </c>
      <c r="N55" s="231">
        <v>0</v>
      </c>
      <c r="O55" s="231">
        <v>0</v>
      </c>
      <c r="P55" s="231">
        <v>0</v>
      </c>
      <c r="Q55" s="231">
        <v>0</v>
      </c>
      <c r="R55" s="231">
        <v>0</v>
      </c>
      <c r="S55" s="231">
        <v>0</v>
      </c>
      <c r="T55" s="231">
        <v>0</v>
      </c>
      <c r="U55" s="231">
        <v>0</v>
      </c>
      <c r="V55" s="231">
        <v>0</v>
      </c>
      <c r="W55" s="231">
        <v>0</v>
      </c>
      <c r="DA55" s="73" t="s">
        <v>1175</v>
      </c>
    </row>
    <row r="56" spans="1:105" ht="12" customHeight="1" x14ac:dyDescent="0.3">
      <c r="A56" s="64" t="s">
        <v>79</v>
      </c>
      <c r="B56" s="231">
        <v>0</v>
      </c>
      <c r="C56" s="231">
        <v>0</v>
      </c>
      <c r="D56" s="231">
        <v>0</v>
      </c>
      <c r="E56" s="231">
        <v>0</v>
      </c>
      <c r="F56" s="231">
        <v>0</v>
      </c>
      <c r="G56" s="231">
        <v>0</v>
      </c>
      <c r="H56" s="231">
        <v>0</v>
      </c>
      <c r="I56" s="231">
        <v>0</v>
      </c>
      <c r="J56" s="231">
        <v>0</v>
      </c>
      <c r="K56" s="231">
        <v>0</v>
      </c>
      <c r="L56" s="231">
        <v>0</v>
      </c>
      <c r="M56" s="231">
        <v>0</v>
      </c>
      <c r="N56" s="231">
        <v>0</v>
      </c>
      <c r="O56" s="231">
        <v>0</v>
      </c>
      <c r="P56" s="231">
        <v>0</v>
      </c>
      <c r="Q56" s="231">
        <v>0</v>
      </c>
      <c r="R56" s="231">
        <v>0</v>
      </c>
      <c r="S56" s="231">
        <v>0</v>
      </c>
      <c r="T56" s="231">
        <v>0</v>
      </c>
      <c r="U56" s="231">
        <v>0</v>
      </c>
      <c r="V56" s="231">
        <v>0</v>
      </c>
      <c r="W56" s="231">
        <v>0</v>
      </c>
      <c r="DA56" s="73" t="s">
        <v>1176</v>
      </c>
    </row>
    <row r="57" spans="1:105" ht="12" customHeight="1" x14ac:dyDescent="0.3">
      <c r="A57" s="60" t="s">
        <v>1038</v>
      </c>
      <c r="B57" s="264">
        <v>0</v>
      </c>
      <c r="C57" s="264">
        <v>0</v>
      </c>
      <c r="D57" s="264">
        <v>0</v>
      </c>
      <c r="E57" s="264">
        <v>0</v>
      </c>
      <c r="F57" s="264">
        <v>0</v>
      </c>
      <c r="G57" s="264">
        <v>0</v>
      </c>
      <c r="H57" s="264">
        <v>0</v>
      </c>
      <c r="I57" s="264">
        <v>0</v>
      </c>
      <c r="J57" s="264">
        <v>0</v>
      </c>
      <c r="K57" s="264">
        <v>0</v>
      </c>
      <c r="L57" s="264">
        <v>0</v>
      </c>
      <c r="M57" s="264">
        <v>0</v>
      </c>
      <c r="N57" s="264">
        <v>0</v>
      </c>
      <c r="O57" s="264">
        <v>0</v>
      </c>
      <c r="P57" s="264">
        <v>0</v>
      </c>
      <c r="Q57" s="264">
        <v>0</v>
      </c>
      <c r="R57" s="264">
        <v>0</v>
      </c>
      <c r="S57" s="264">
        <v>0</v>
      </c>
      <c r="T57" s="264">
        <v>0</v>
      </c>
      <c r="U57" s="264">
        <v>0</v>
      </c>
      <c r="V57" s="264">
        <v>0</v>
      </c>
      <c r="W57" s="264">
        <v>0</v>
      </c>
      <c r="DA57" s="72" t="s">
        <v>1177</v>
      </c>
    </row>
    <row r="58" spans="1:105" ht="12" customHeight="1" x14ac:dyDescent="0.3">
      <c r="A58" s="132" t="s">
        <v>1040</v>
      </c>
      <c r="B58" s="318">
        <v>0</v>
      </c>
      <c r="C58" s="318">
        <v>0</v>
      </c>
      <c r="D58" s="318">
        <v>0</v>
      </c>
      <c r="E58" s="318">
        <v>0</v>
      </c>
      <c r="F58" s="318">
        <v>0</v>
      </c>
      <c r="G58" s="318">
        <v>0</v>
      </c>
      <c r="H58" s="318">
        <v>0</v>
      </c>
      <c r="I58" s="318">
        <v>0</v>
      </c>
      <c r="J58" s="318">
        <v>0</v>
      </c>
      <c r="K58" s="318">
        <v>0</v>
      </c>
      <c r="L58" s="318">
        <v>0</v>
      </c>
      <c r="M58" s="318">
        <v>0</v>
      </c>
      <c r="N58" s="318">
        <v>0</v>
      </c>
      <c r="O58" s="318">
        <v>0</v>
      </c>
      <c r="P58" s="318">
        <v>0</v>
      </c>
      <c r="Q58" s="318">
        <v>0</v>
      </c>
      <c r="R58" s="318">
        <v>0</v>
      </c>
      <c r="S58" s="318">
        <v>0</v>
      </c>
      <c r="T58" s="318">
        <v>0</v>
      </c>
      <c r="U58" s="318">
        <v>0</v>
      </c>
      <c r="V58" s="318">
        <v>0</v>
      </c>
      <c r="W58" s="318">
        <v>0</v>
      </c>
      <c r="DA58" s="139" t="s">
        <v>1178</v>
      </c>
    </row>
    <row r="59" spans="1:105" ht="12" hidden="1" customHeight="1" x14ac:dyDescent="0.3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DA59" s="94"/>
    </row>
    <row r="60" spans="1:105" ht="12" customHeight="1" x14ac:dyDescent="0.3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3">
      <c r="A61" s="34" t="s">
        <v>47</v>
      </c>
      <c r="B61" s="225">
        <v>123.2116284977277</v>
      </c>
      <c r="C61" s="225">
        <v>129.66141490983921</v>
      </c>
      <c r="D61" s="225">
        <v>128.83774215937021</v>
      </c>
      <c r="E61" s="225">
        <v>118.2758014160362</v>
      </c>
      <c r="F61" s="225">
        <v>109.3105141045104</v>
      </c>
      <c r="G61" s="225">
        <v>111.76680785834481</v>
      </c>
      <c r="H61" s="225">
        <v>105.0273139601704</v>
      </c>
      <c r="I61" s="225">
        <v>94.905321497023692</v>
      </c>
      <c r="J61" s="225">
        <v>110.1955945344933</v>
      </c>
      <c r="K61" s="225">
        <v>106.26059217123419</v>
      </c>
      <c r="L61" s="225">
        <v>105.8938684659076</v>
      </c>
      <c r="M61" s="225">
        <v>114.7724699972372</v>
      </c>
      <c r="N61" s="225">
        <v>130.76836248116459</v>
      </c>
      <c r="O61" s="225">
        <v>123.74558443142151</v>
      </c>
      <c r="P61" s="225">
        <v>122.67301778985581</v>
      </c>
      <c r="Q61" s="225">
        <v>122.249083575996</v>
      </c>
      <c r="R61" s="225">
        <v>129.51070964497021</v>
      </c>
      <c r="S61" s="225">
        <v>135.97807299692869</v>
      </c>
      <c r="T61" s="225">
        <v>118.8866334305355</v>
      </c>
      <c r="U61" s="225">
        <v>116.798129018309</v>
      </c>
      <c r="V61" s="225">
        <v>121.61159302362459</v>
      </c>
      <c r="W61" s="225">
        <v>146.6563490275561</v>
      </c>
      <c r="DA61" s="89" t="s">
        <v>1179</v>
      </c>
    </row>
    <row r="62" spans="1:105" ht="12" customHeight="1" x14ac:dyDescent="0.3">
      <c r="A62" s="55" t="s">
        <v>92</v>
      </c>
      <c r="B62" s="261">
        <v>0.98485642550833785</v>
      </c>
      <c r="C62" s="261">
        <v>1.0049004255787339</v>
      </c>
      <c r="D62" s="261">
        <v>1.0494038482525381</v>
      </c>
      <c r="E62" s="261">
        <v>0.90991137253266652</v>
      </c>
      <c r="F62" s="261">
        <v>0.88391111657191967</v>
      </c>
      <c r="G62" s="261">
        <v>0.96410116759060538</v>
      </c>
      <c r="H62" s="261">
        <v>0.91993703246418201</v>
      </c>
      <c r="I62" s="261">
        <v>0.84952838338635683</v>
      </c>
      <c r="J62" s="261">
        <v>0.93634379628837172</v>
      </c>
      <c r="K62" s="261">
        <v>0.8510454252829871</v>
      </c>
      <c r="L62" s="261">
        <v>0.85600014611618847</v>
      </c>
      <c r="M62" s="261">
        <v>0.94852481235633646</v>
      </c>
      <c r="N62" s="261">
        <v>1.0955374737617201</v>
      </c>
      <c r="O62" s="261">
        <v>1.015732606178174</v>
      </c>
      <c r="P62" s="261">
        <v>0.98961725213025409</v>
      </c>
      <c r="Q62" s="261">
        <v>0.99637722040838672</v>
      </c>
      <c r="R62" s="261">
        <v>1.154872453161377</v>
      </c>
      <c r="S62" s="261">
        <v>1.1932523177100609</v>
      </c>
      <c r="T62" s="261">
        <v>1.056089495776924</v>
      </c>
      <c r="U62" s="261">
        <v>1.0364446495419311</v>
      </c>
      <c r="V62" s="261">
        <v>1.0598979469942751</v>
      </c>
      <c r="W62" s="261">
        <v>1.1646808170827381</v>
      </c>
      <c r="DA62" s="67" t="s">
        <v>1180</v>
      </c>
    </row>
    <row r="63" spans="1:105" ht="12" customHeight="1" x14ac:dyDescent="0.3">
      <c r="A63" s="202" t="s">
        <v>93</v>
      </c>
      <c r="B63" s="226">
        <v>2.0790312741826349</v>
      </c>
      <c r="C63" s="226">
        <v>2.121344145304497</v>
      </c>
      <c r="D63" s="226">
        <v>2.2152908416457961</v>
      </c>
      <c r="E63" s="226">
        <v>1.920822316058336</v>
      </c>
      <c r="F63" s="226">
        <v>1.8659357926229601</v>
      </c>
      <c r="G63" s="226">
        <v>2.0352169382072982</v>
      </c>
      <c r="H63" s="226">
        <v>1.941986477658016</v>
      </c>
      <c r="I63" s="226">
        <v>1.7933538652138279</v>
      </c>
      <c r="J63" s="226">
        <v>1.9909171105583341</v>
      </c>
      <c r="K63" s="226">
        <v>1.796556339671677</v>
      </c>
      <c r="L63" s="226">
        <v>1.8236281797605109</v>
      </c>
      <c r="M63" s="226">
        <v>2.002335262430945</v>
      </c>
      <c r="N63" s="226">
        <v>2.3387633299420281</v>
      </c>
      <c r="O63" s="226">
        <v>2.1476614469165658</v>
      </c>
      <c r="P63" s="226">
        <v>2.0993018274272059</v>
      </c>
      <c r="Q63" s="226">
        <v>2.1448356351931799</v>
      </c>
      <c r="R63" s="226">
        <v>2.4690839167747529</v>
      </c>
      <c r="S63" s="226">
        <v>2.5659829815434052</v>
      </c>
      <c r="T63" s="226">
        <v>2.2586404962119362</v>
      </c>
      <c r="U63" s="226">
        <v>2.2057991394982288</v>
      </c>
      <c r="V63" s="226">
        <v>2.2796159561231271</v>
      </c>
      <c r="W63" s="226">
        <v>2.537510739865064</v>
      </c>
      <c r="DA63" s="174" t="s">
        <v>1181</v>
      </c>
    </row>
    <row r="64" spans="1:105" ht="12" customHeight="1" x14ac:dyDescent="0.3">
      <c r="A64" s="202" t="s">
        <v>94</v>
      </c>
      <c r="B64" s="226">
        <v>12.37671454333034</v>
      </c>
      <c r="C64" s="226">
        <v>12.62860797749231</v>
      </c>
      <c r="D64" s="226">
        <v>13.187883567688671</v>
      </c>
      <c r="E64" s="226">
        <v>11.434878248120221</v>
      </c>
      <c r="F64" s="226">
        <v>11.10813240197966</v>
      </c>
      <c r="G64" s="226">
        <v>12.1158827145809</v>
      </c>
      <c r="H64" s="226">
        <v>11.560870959206831</v>
      </c>
      <c r="I64" s="226">
        <v>10.676043761610019</v>
      </c>
      <c r="J64" s="226">
        <v>11.74651240279349</v>
      </c>
      <c r="K64" s="226">
        <v>10.695108463853471</v>
      </c>
      <c r="L64" s="226">
        <v>10.738975089679711</v>
      </c>
      <c r="M64" s="226">
        <v>11.913272156132489</v>
      </c>
      <c r="N64" s="226">
        <v>13.737505903852</v>
      </c>
      <c r="O64" s="226">
        <v>12.71862941116888</v>
      </c>
      <c r="P64" s="226">
        <v>12.37598358757241</v>
      </c>
      <c r="Q64" s="226">
        <v>12.44657934201228</v>
      </c>
      <c r="R64" s="226">
        <v>14.412139620560771</v>
      </c>
      <c r="S64" s="226">
        <v>14.87793846511634</v>
      </c>
      <c r="T64" s="226">
        <v>13.15737696627065</v>
      </c>
      <c r="U64" s="226">
        <v>12.903572474076361</v>
      </c>
      <c r="V64" s="226">
        <v>13.187303074638869</v>
      </c>
      <c r="W64" s="226">
        <v>14.482916228674259</v>
      </c>
      <c r="DA64" s="174" t="s">
        <v>1182</v>
      </c>
    </row>
    <row r="65" spans="1:105" ht="12" customHeight="1" x14ac:dyDescent="0.3">
      <c r="A65" s="202" t="s">
        <v>95</v>
      </c>
      <c r="B65" s="226">
        <v>14.64745501280369</v>
      </c>
      <c r="C65" s="226">
        <v>14.94556302296996</v>
      </c>
      <c r="D65" s="226">
        <v>15.60744821216784</v>
      </c>
      <c r="E65" s="226">
        <v>13.53282118043901</v>
      </c>
      <c r="F65" s="226">
        <v>13.146127679089471</v>
      </c>
      <c r="G65" s="226">
        <v>14.338768691879091</v>
      </c>
      <c r="H65" s="226">
        <v>13.68192961799096</v>
      </c>
      <c r="I65" s="226">
        <v>12.63476427168435</v>
      </c>
      <c r="J65" s="226">
        <v>14.026661923394689</v>
      </c>
      <c r="K65" s="226">
        <v>12.657326751207149</v>
      </c>
      <c r="L65" s="226">
        <v>12.848056715079821</v>
      </c>
      <c r="M65" s="226">
        <v>14.10710653621042</v>
      </c>
      <c r="N65" s="226">
        <v>16.477352258391988</v>
      </c>
      <c r="O65" s="226">
        <v>15.130977016596731</v>
      </c>
      <c r="P65" s="226">
        <v>14.79026768735147</v>
      </c>
      <c r="Q65" s="226">
        <v>15.103827408736059</v>
      </c>
      <c r="R65" s="226">
        <v>17.39550339761665</v>
      </c>
      <c r="S65" s="226">
        <v>18.078188987586721</v>
      </c>
      <c r="T65" s="226">
        <v>15.912860700648929</v>
      </c>
      <c r="U65" s="226">
        <v>15.54057606746859</v>
      </c>
      <c r="V65" s="226">
        <v>16.060639673114281</v>
      </c>
      <c r="W65" s="226">
        <v>17.864080528012469</v>
      </c>
      <c r="DA65" s="174" t="s">
        <v>1183</v>
      </c>
    </row>
    <row r="66" spans="1:105" ht="12" customHeight="1" x14ac:dyDescent="0.3">
      <c r="A66" s="56" t="s">
        <v>96</v>
      </c>
      <c r="B66" s="262">
        <v>5.5040058689456561</v>
      </c>
      <c r="C66" s="262">
        <v>5.7280900194438118</v>
      </c>
      <c r="D66" s="262">
        <v>5.8504063598545031</v>
      </c>
      <c r="E66" s="262">
        <v>5.2750805335435214</v>
      </c>
      <c r="F66" s="262">
        <v>4.9479692080179269</v>
      </c>
      <c r="G66" s="262">
        <v>5.2578524788774867</v>
      </c>
      <c r="H66" s="262">
        <v>5.0581573664225967</v>
      </c>
      <c r="I66" s="262">
        <v>4.650555239266124</v>
      </c>
      <c r="J66" s="262">
        <v>5.4332139455115263</v>
      </c>
      <c r="K66" s="262">
        <v>5.3701294971165927</v>
      </c>
      <c r="L66" s="262">
        <v>5.2988940034658256</v>
      </c>
      <c r="M66" s="262">
        <v>5.8761427397305761</v>
      </c>
      <c r="N66" s="262">
        <v>7.035422733106639</v>
      </c>
      <c r="O66" s="262">
        <v>6.885402402214253</v>
      </c>
      <c r="P66" s="262">
        <v>7.0537044232448736</v>
      </c>
      <c r="Q66" s="262">
        <v>7.2832326422473859</v>
      </c>
      <c r="R66" s="262">
        <v>7.8013317731744021</v>
      </c>
      <c r="S66" s="262">
        <v>8.1146804578132468</v>
      </c>
      <c r="T66" s="262">
        <v>7.1977606790146833</v>
      </c>
      <c r="U66" s="262">
        <v>7.28322115976143</v>
      </c>
      <c r="V66" s="262">
        <v>7.7534905046238993</v>
      </c>
      <c r="W66" s="262">
        <v>9.3374613937094058</v>
      </c>
      <c r="DA66" s="68" t="s">
        <v>1184</v>
      </c>
    </row>
    <row r="67" spans="1:105" ht="12" customHeight="1" x14ac:dyDescent="0.3">
      <c r="A67" s="37" t="s">
        <v>160</v>
      </c>
      <c r="B67" s="228">
        <v>0.17251141328011821</v>
      </c>
      <c r="C67" s="228">
        <v>0.23175089692856579</v>
      </c>
      <c r="D67" s="228">
        <v>0.20182847492491571</v>
      </c>
      <c r="E67" s="228">
        <v>0.17092505149234241</v>
      </c>
      <c r="F67" s="228">
        <v>0.1796710934445373</v>
      </c>
      <c r="G67" s="228">
        <v>0.15473543967139919</v>
      </c>
      <c r="H67" s="228">
        <v>0.13062590358727999</v>
      </c>
      <c r="I67" s="228">
        <v>9.0724301431115692E-2</v>
      </c>
      <c r="J67" s="228">
        <v>0.12767497888717341</v>
      </c>
      <c r="K67" s="228">
        <v>9.8992973292101563E-2</v>
      </c>
      <c r="L67" s="228">
        <v>0.10795506767796979</v>
      </c>
      <c r="M67" s="228">
        <v>7.0694575341872401E-2</v>
      </c>
      <c r="N67" s="228">
        <v>2.9022575444714441E-2</v>
      </c>
      <c r="O67" s="228">
        <v>2.8270291623862132E-2</v>
      </c>
      <c r="P67" s="228">
        <v>4.2247427596930467E-2</v>
      </c>
      <c r="Q67" s="228">
        <v>3.636631706935381E-2</v>
      </c>
      <c r="R67" s="228">
        <v>3.5530362519251409E-2</v>
      </c>
      <c r="S67" s="228">
        <v>3.3806268381857137E-2</v>
      </c>
      <c r="T67" s="228">
        <v>4.6514006678230392E-2</v>
      </c>
      <c r="U67" s="228">
        <v>4.4711172764048637E-2</v>
      </c>
      <c r="V67" s="228">
        <v>4.616186178130436E-2</v>
      </c>
      <c r="W67" s="228">
        <v>0.1067644568231991</v>
      </c>
      <c r="DA67" s="69" t="s">
        <v>1185</v>
      </c>
    </row>
    <row r="68" spans="1:105" ht="12" customHeight="1" x14ac:dyDescent="0.3">
      <c r="A68" s="37" t="s">
        <v>162</v>
      </c>
      <c r="B68" s="228">
        <v>1.8066299378948181</v>
      </c>
      <c r="C68" s="228">
        <v>2.0209015551583409</v>
      </c>
      <c r="D68" s="228">
        <v>1.7584646171013381</v>
      </c>
      <c r="E68" s="228">
        <v>1.8377269464868311</v>
      </c>
      <c r="F68" s="228">
        <v>1.447328148060349</v>
      </c>
      <c r="G68" s="228">
        <v>1.269113369030922</v>
      </c>
      <c r="H68" s="228">
        <v>1.144790884698146</v>
      </c>
      <c r="I68" s="228">
        <v>1.044643425955589</v>
      </c>
      <c r="J68" s="228">
        <v>1.395776954924282</v>
      </c>
      <c r="K68" s="228">
        <v>1.522087320632709</v>
      </c>
      <c r="L68" s="228">
        <v>1.576671253676708</v>
      </c>
      <c r="M68" s="228">
        <v>1.667473033720408</v>
      </c>
      <c r="N68" s="228">
        <v>1.697153219860239</v>
      </c>
      <c r="O68" s="228">
        <v>1.65311003514207</v>
      </c>
      <c r="P68" s="228">
        <v>1.6878269846298071</v>
      </c>
      <c r="Q68" s="228">
        <v>1.5661195353871931</v>
      </c>
      <c r="R68" s="228">
        <v>1.318413301784243</v>
      </c>
      <c r="S68" s="228">
        <v>1.4004441634161271</v>
      </c>
      <c r="T68" s="228">
        <v>1.176998991742872</v>
      </c>
      <c r="U68" s="228">
        <v>1.1253823664518521</v>
      </c>
      <c r="V68" s="228">
        <v>1.1298051703656951</v>
      </c>
      <c r="W68" s="228">
        <v>1.7125382311406701</v>
      </c>
      <c r="DA68" s="69" t="s">
        <v>1186</v>
      </c>
    </row>
    <row r="69" spans="1:105" ht="12" customHeight="1" x14ac:dyDescent="0.3">
      <c r="A69" s="37" t="s">
        <v>97</v>
      </c>
      <c r="B69" s="228">
        <v>0</v>
      </c>
      <c r="C69" s="228">
        <v>0</v>
      </c>
      <c r="D69" s="228">
        <v>0</v>
      </c>
      <c r="E69" s="228">
        <v>0</v>
      </c>
      <c r="F69" s="228">
        <v>0</v>
      </c>
      <c r="G69" s="228">
        <v>0</v>
      </c>
      <c r="H69" s="228">
        <v>0</v>
      </c>
      <c r="I69" s="228">
        <v>0</v>
      </c>
      <c r="J69" s="228">
        <v>0</v>
      </c>
      <c r="K69" s="228">
        <v>0</v>
      </c>
      <c r="L69" s="228">
        <v>0</v>
      </c>
      <c r="M69" s="228">
        <v>0</v>
      </c>
      <c r="N69" s="228">
        <v>0</v>
      </c>
      <c r="O69" s="228">
        <v>0</v>
      </c>
      <c r="P69" s="228">
        <v>0</v>
      </c>
      <c r="Q69" s="228">
        <v>0</v>
      </c>
      <c r="R69" s="228">
        <v>0</v>
      </c>
      <c r="S69" s="228">
        <v>0</v>
      </c>
      <c r="T69" s="228">
        <v>0</v>
      </c>
      <c r="U69" s="228">
        <v>0</v>
      </c>
      <c r="V69" s="228">
        <v>0</v>
      </c>
      <c r="W69" s="228">
        <v>0</v>
      </c>
      <c r="DA69" s="69" t="s">
        <v>1187</v>
      </c>
    </row>
    <row r="70" spans="1:105" ht="12" customHeight="1" x14ac:dyDescent="0.3">
      <c r="A70" s="37" t="s">
        <v>78</v>
      </c>
      <c r="B70" s="228">
        <v>1.412233108122833</v>
      </c>
      <c r="C70" s="228">
        <v>1.4712522029692241</v>
      </c>
      <c r="D70" s="228">
        <v>1.5968414205693431</v>
      </c>
      <c r="E70" s="228">
        <v>1.4464568701644711</v>
      </c>
      <c r="F70" s="228">
        <v>1.331947597151486</v>
      </c>
      <c r="G70" s="228">
        <v>1.4860525945983449</v>
      </c>
      <c r="H70" s="228">
        <v>1.539907884985922</v>
      </c>
      <c r="I70" s="228">
        <v>1.4821211973180479</v>
      </c>
      <c r="J70" s="228">
        <v>1.926260276690599</v>
      </c>
      <c r="K70" s="228">
        <v>2.2176881445846668</v>
      </c>
      <c r="L70" s="228">
        <v>2.089794106276492</v>
      </c>
      <c r="M70" s="228">
        <v>2.4172852034042669</v>
      </c>
      <c r="N70" s="228">
        <v>3.180926855951566</v>
      </c>
      <c r="O70" s="228">
        <v>3.408922994715903</v>
      </c>
      <c r="P70" s="228">
        <v>3.6960905733184788</v>
      </c>
      <c r="Q70" s="228">
        <v>3.9716402794428611</v>
      </c>
      <c r="R70" s="228">
        <v>4.1513207733351303</v>
      </c>
      <c r="S70" s="228">
        <v>4.2674736068128389</v>
      </c>
      <c r="T70" s="228">
        <v>3.896341415479168</v>
      </c>
      <c r="U70" s="228">
        <v>4.1513333531954704</v>
      </c>
      <c r="V70" s="228">
        <v>4.5818553199058458</v>
      </c>
      <c r="W70" s="228">
        <v>5.6742204153052471</v>
      </c>
      <c r="DA70" s="69" t="s">
        <v>1188</v>
      </c>
    </row>
    <row r="71" spans="1:105" ht="12" customHeight="1" x14ac:dyDescent="0.3">
      <c r="A71" s="37" t="s">
        <v>38</v>
      </c>
      <c r="B71" s="228">
        <v>2.112631409647888</v>
      </c>
      <c r="C71" s="228">
        <v>2.004185364387681</v>
      </c>
      <c r="D71" s="228">
        <v>2.293271847258906</v>
      </c>
      <c r="E71" s="228">
        <v>1.819971665399877</v>
      </c>
      <c r="F71" s="228">
        <v>1.9890223693615541</v>
      </c>
      <c r="G71" s="228">
        <v>2.3479510755768209</v>
      </c>
      <c r="H71" s="228">
        <v>2.2428326931512488</v>
      </c>
      <c r="I71" s="228">
        <v>2.033066314561371</v>
      </c>
      <c r="J71" s="228">
        <v>1.983501735009471</v>
      </c>
      <c r="K71" s="228">
        <v>1.5313610586071149</v>
      </c>
      <c r="L71" s="228">
        <v>1.524473575834655</v>
      </c>
      <c r="M71" s="228">
        <v>1.720689927264029</v>
      </c>
      <c r="N71" s="228">
        <v>2.1283200818501191</v>
      </c>
      <c r="O71" s="228">
        <v>1.7950990807324181</v>
      </c>
      <c r="P71" s="228">
        <v>1.627539437699657</v>
      </c>
      <c r="Q71" s="228">
        <v>1.709106510347977</v>
      </c>
      <c r="R71" s="228">
        <v>2.2960673355357781</v>
      </c>
      <c r="S71" s="228">
        <v>2.412956419202422</v>
      </c>
      <c r="T71" s="228">
        <v>2.0779062651144118</v>
      </c>
      <c r="U71" s="228">
        <v>1.961794267350059</v>
      </c>
      <c r="V71" s="228">
        <v>1.9956681525710549</v>
      </c>
      <c r="W71" s="228">
        <v>1.8439382904402899</v>
      </c>
      <c r="DA71" s="69" t="s">
        <v>1189</v>
      </c>
    </row>
    <row r="72" spans="1:105" ht="12" customHeight="1" x14ac:dyDescent="0.3">
      <c r="A72" s="57" t="s">
        <v>1053</v>
      </c>
      <c r="B72" s="263">
        <f t="shared" ref="B72:W72" si="2">B73+B84</f>
        <v>58.500386715871088</v>
      </c>
      <c r="C72" s="263">
        <f t="shared" si="2"/>
        <v>62.543707817970947</v>
      </c>
      <c r="D72" s="263">
        <f t="shared" si="2"/>
        <v>60.573272698230532</v>
      </c>
      <c r="E72" s="263">
        <f t="shared" si="2"/>
        <v>57.307445221935005</v>
      </c>
      <c r="F72" s="263">
        <f t="shared" si="2"/>
        <v>51.592649397584069</v>
      </c>
      <c r="G72" s="263">
        <f t="shared" si="2"/>
        <v>50.694576572163491</v>
      </c>
      <c r="H72" s="263">
        <f t="shared" si="2"/>
        <v>47.093038416442191</v>
      </c>
      <c r="I72" s="263">
        <f t="shared" si="2"/>
        <v>41.859674872579603</v>
      </c>
      <c r="J72" s="263">
        <f t="shared" si="2"/>
        <v>50.003996875693076</v>
      </c>
      <c r="K72" s="263">
        <f t="shared" si="2"/>
        <v>49.845350060402922</v>
      </c>
      <c r="L72" s="263">
        <f t="shared" si="2"/>
        <v>49.31136828247454</v>
      </c>
      <c r="M72" s="263">
        <f t="shared" si="2"/>
        <v>52.839018431564405</v>
      </c>
      <c r="N72" s="263">
        <f t="shared" si="2"/>
        <v>59.387168795605113</v>
      </c>
      <c r="O72" s="263">
        <f t="shared" si="2"/>
        <v>56.732496595419967</v>
      </c>
      <c r="P72" s="263">
        <f t="shared" si="2"/>
        <v>56.282730154992215</v>
      </c>
      <c r="Q72" s="263">
        <f t="shared" si="2"/>
        <v>55.254229861014622</v>
      </c>
      <c r="R72" s="263">
        <f t="shared" si="2"/>
        <v>55.73703893423626</v>
      </c>
      <c r="S72" s="263">
        <f t="shared" si="2"/>
        <v>59.064957934122766</v>
      </c>
      <c r="T72" s="263">
        <f t="shared" si="2"/>
        <v>51.280187030378883</v>
      </c>
      <c r="U72" s="263">
        <f t="shared" si="2"/>
        <v>50.382928932858363</v>
      </c>
      <c r="V72" s="263">
        <f t="shared" si="2"/>
        <v>52.806838569405997</v>
      </c>
      <c r="W72" s="263">
        <f t="shared" si="2"/>
        <v>66.720907781161671</v>
      </c>
      <c r="DA72" s="70"/>
    </row>
    <row r="73" spans="1:105" ht="12" customHeight="1" x14ac:dyDescent="0.3">
      <c r="A73" s="60" t="s">
        <v>1054</v>
      </c>
      <c r="B73" s="264">
        <v>58.445718399700667</v>
      </c>
      <c r="C73" s="264">
        <v>62.48792688101156</v>
      </c>
      <c r="D73" s="264">
        <v>60.515021424358693</v>
      </c>
      <c r="E73" s="264">
        <v>57.256937024686863</v>
      </c>
      <c r="F73" s="264">
        <v>51.543584446454403</v>
      </c>
      <c r="G73" s="264">
        <v>50.641060357936723</v>
      </c>
      <c r="H73" s="264">
        <v>47.041973705642668</v>
      </c>
      <c r="I73" s="264">
        <v>41.81251846982299</v>
      </c>
      <c r="J73" s="264">
        <v>49.951645529457608</v>
      </c>
      <c r="K73" s="264">
        <v>49.798109448289587</v>
      </c>
      <c r="L73" s="264">
        <v>49.263415813867432</v>
      </c>
      <c r="M73" s="264">
        <v>52.786366843988461</v>
      </c>
      <c r="N73" s="264">
        <v>59.325670801439863</v>
      </c>
      <c r="O73" s="264">
        <v>56.676023642624571</v>
      </c>
      <c r="P73" s="264">
        <v>56.22752882278327</v>
      </c>
      <c r="Q73" s="264">
        <v>55.197859570364223</v>
      </c>
      <c r="R73" s="264">
        <v>55.672114148404638</v>
      </c>
      <c r="S73" s="264">
        <v>58.997485178582771</v>
      </c>
      <c r="T73" s="264">
        <v>51.220795873403247</v>
      </c>
      <c r="U73" s="264">
        <v>50.32492724415652</v>
      </c>
      <c r="V73" s="264">
        <v>52.746895860807022</v>
      </c>
      <c r="W73" s="264">
        <v>66.654235646003485</v>
      </c>
      <c r="DA73" s="72" t="s">
        <v>1190</v>
      </c>
    </row>
    <row r="74" spans="1:105" ht="12" customHeight="1" x14ac:dyDescent="0.3">
      <c r="A74" s="64" t="s">
        <v>30</v>
      </c>
      <c r="B74" s="231">
        <v>3.6573954401181532</v>
      </c>
      <c r="C74" s="231">
        <v>3.2377555943630001</v>
      </c>
      <c r="D74" s="231">
        <v>2.7111502493910149</v>
      </c>
      <c r="E74" s="231">
        <v>4.1072933328344394</v>
      </c>
      <c r="F74" s="231">
        <v>4.4634481719890777</v>
      </c>
      <c r="G74" s="231">
        <v>3.772248663152749</v>
      </c>
      <c r="H74" s="231">
        <v>1.5103380380588489</v>
      </c>
      <c r="I74" s="231">
        <v>0</v>
      </c>
      <c r="J74" s="231">
        <v>0</v>
      </c>
      <c r="K74" s="231">
        <v>0</v>
      </c>
      <c r="L74" s="231">
        <v>0</v>
      </c>
      <c r="M74" s="231">
        <v>3.1523814541549031</v>
      </c>
      <c r="N74" s="231">
        <v>4.7619210327903261</v>
      </c>
      <c r="O74" s="231">
        <v>4.3625485058023754</v>
      </c>
      <c r="P74" s="231">
        <v>3.8907669890072309</v>
      </c>
      <c r="Q74" s="231">
        <v>4.0319274756385353</v>
      </c>
      <c r="R74" s="231">
        <v>1.7289465394552841</v>
      </c>
      <c r="S74" s="231">
        <v>1.970883373019247</v>
      </c>
      <c r="T74" s="231">
        <v>0</v>
      </c>
      <c r="U74" s="231">
        <v>0</v>
      </c>
      <c r="V74" s="231">
        <v>0</v>
      </c>
      <c r="W74" s="231">
        <v>0</v>
      </c>
      <c r="DA74" s="73" t="s">
        <v>1191</v>
      </c>
    </row>
    <row r="75" spans="1:105" ht="12" customHeight="1" x14ac:dyDescent="0.3">
      <c r="A75" s="64" t="s">
        <v>32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1192</v>
      </c>
    </row>
    <row r="76" spans="1:105" ht="12" customHeight="1" x14ac:dyDescent="0.3">
      <c r="A76" s="64" t="s">
        <v>33</v>
      </c>
      <c r="B76" s="231">
        <v>0.39169445554502952</v>
      </c>
      <c r="C76" s="231">
        <v>0.38754622994557059</v>
      </c>
      <c r="D76" s="231">
        <v>0.39405100434846302</v>
      </c>
      <c r="E76" s="231">
        <v>0.37989448795672492</v>
      </c>
      <c r="F76" s="231">
        <v>0.37843142760706427</v>
      </c>
      <c r="G76" s="231">
        <v>0.38379537258001339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2.7317103943379759E-2</v>
      </c>
      <c r="R76" s="231">
        <v>2.758781529613524E-2</v>
      </c>
      <c r="S76" s="231">
        <v>2.937418935698409E-2</v>
      </c>
      <c r="T76" s="231">
        <v>5.4778148680133663E-2</v>
      </c>
      <c r="U76" s="231">
        <v>8.998707245662213E-2</v>
      </c>
      <c r="V76" s="231">
        <v>0.1224133034444975</v>
      </c>
      <c r="W76" s="231">
        <v>0.14692357101276729</v>
      </c>
      <c r="DA76" s="73" t="s">
        <v>1193</v>
      </c>
    </row>
    <row r="77" spans="1:105" ht="12" customHeight="1" x14ac:dyDescent="0.3">
      <c r="A77" s="64" t="s">
        <v>160</v>
      </c>
      <c r="B77" s="231">
        <v>3.0556909814664159</v>
      </c>
      <c r="C77" s="231">
        <v>4.026608505485874</v>
      </c>
      <c r="D77" s="231">
        <v>3.7661454380312249</v>
      </c>
      <c r="E77" s="231">
        <v>2.958977366937158</v>
      </c>
      <c r="F77" s="231">
        <v>3.2815079578374928</v>
      </c>
      <c r="G77" s="231">
        <v>3.3487314013741081</v>
      </c>
      <c r="H77" s="231">
        <v>3.0233912450940141</v>
      </c>
      <c r="I77" s="231">
        <v>2.3702572596200491</v>
      </c>
      <c r="J77" s="231">
        <v>3.1443120667596509</v>
      </c>
      <c r="K77" s="231">
        <v>2.3579693874959942</v>
      </c>
      <c r="L77" s="231">
        <v>2.4664590408556868</v>
      </c>
      <c r="M77" s="231">
        <v>1.5990247748815829</v>
      </c>
      <c r="N77" s="231">
        <v>0.68620883211605843</v>
      </c>
      <c r="O77" s="231">
        <v>0.70070122154955994</v>
      </c>
      <c r="P77" s="231">
        <v>1.1174110835762849</v>
      </c>
      <c r="Q77" s="231">
        <v>1.0429115828848601</v>
      </c>
      <c r="R77" s="231">
        <v>1.133038447621042</v>
      </c>
      <c r="S77" s="231">
        <v>1.0055441764016071</v>
      </c>
      <c r="T77" s="231">
        <v>1.512779598526617</v>
      </c>
      <c r="U77" s="231">
        <v>1.4650881376066001</v>
      </c>
      <c r="V77" s="231">
        <v>1.457405024190302</v>
      </c>
      <c r="W77" s="231">
        <v>3.0210647538136959</v>
      </c>
      <c r="DA77" s="73" t="s">
        <v>1194</v>
      </c>
    </row>
    <row r="78" spans="1:105" ht="12" customHeight="1" x14ac:dyDescent="0.3">
      <c r="A78" s="64" t="s">
        <v>70</v>
      </c>
      <c r="B78" s="231">
        <v>6.3989036732539324</v>
      </c>
      <c r="C78" s="231">
        <v>6.3311363213037311</v>
      </c>
      <c r="D78" s="231">
        <v>6.743953326715201</v>
      </c>
      <c r="E78" s="231">
        <v>4.7284916866875699</v>
      </c>
      <c r="F78" s="231">
        <v>4.710281186351807</v>
      </c>
      <c r="G78" s="231">
        <v>3.582777464297997</v>
      </c>
      <c r="H78" s="231">
        <v>4.7815835906949387</v>
      </c>
      <c r="I78" s="231">
        <v>3.0018936113623691</v>
      </c>
      <c r="J78" s="231">
        <v>3.0835818470392571</v>
      </c>
      <c r="K78" s="231">
        <v>2.0844387657823629</v>
      </c>
      <c r="L78" s="231">
        <v>2.735656427010543</v>
      </c>
      <c r="M78" s="231">
        <v>1.986035524386403</v>
      </c>
      <c r="N78" s="231">
        <v>1.820742019345053</v>
      </c>
      <c r="O78" s="231">
        <v>1.2377551024184901</v>
      </c>
      <c r="P78" s="231">
        <v>1.3134221826547861</v>
      </c>
      <c r="Q78" s="231">
        <v>1.0430197842287501</v>
      </c>
      <c r="R78" s="231">
        <v>1.6747161842400879</v>
      </c>
      <c r="S78" s="231">
        <v>1.8126953656579261</v>
      </c>
      <c r="T78" s="231">
        <v>0.76460498361783824</v>
      </c>
      <c r="U78" s="231">
        <v>0.97850059582106208</v>
      </c>
      <c r="V78" s="231">
        <v>1.049952653450807</v>
      </c>
      <c r="W78" s="231">
        <v>0.77323713841406994</v>
      </c>
      <c r="DA78" s="73" t="s">
        <v>1195</v>
      </c>
    </row>
    <row r="79" spans="1:105" ht="12" customHeight="1" x14ac:dyDescent="0.3">
      <c r="A79" s="64" t="s">
        <v>34</v>
      </c>
      <c r="B79" s="231">
        <v>0.51194412647710752</v>
      </c>
      <c r="C79" s="231">
        <v>0.50653314791141602</v>
      </c>
      <c r="D79" s="231">
        <v>0</v>
      </c>
      <c r="E79" s="231">
        <v>0</v>
      </c>
      <c r="F79" s="231">
        <v>0</v>
      </c>
      <c r="G79" s="231">
        <v>0</v>
      </c>
      <c r="H79" s="231">
        <v>0</v>
      </c>
      <c r="I79" s="231">
        <v>0</v>
      </c>
      <c r="J79" s="231">
        <v>0</v>
      </c>
      <c r="K79" s="231">
        <v>0</v>
      </c>
      <c r="L79" s="231">
        <v>0</v>
      </c>
      <c r="M79" s="231">
        <v>0</v>
      </c>
      <c r="N79" s="231">
        <v>0</v>
      </c>
      <c r="O79" s="231">
        <v>0</v>
      </c>
      <c r="P79" s="231">
        <v>0</v>
      </c>
      <c r="Q79" s="231">
        <v>0</v>
      </c>
      <c r="R79" s="231">
        <v>0</v>
      </c>
      <c r="S79" s="231">
        <v>0</v>
      </c>
      <c r="T79" s="231">
        <v>0</v>
      </c>
      <c r="U79" s="231">
        <v>0</v>
      </c>
      <c r="V79" s="231">
        <v>0</v>
      </c>
      <c r="W79" s="231">
        <v>0</v>
      </c>
      <c r="DA79" s="73" t="s">
        <v>1196</v>
      </c>
    </row>
    <row r="80" spans="1:105" ht="12" customHeight="1" x14ac:dyDescent="0.3">
      <c r="A80" s="64" t="s">
        <v>162</v>
      </c>
      <c r="B80" s="231">
        <v>30.578000924341481</v>
      </c>
      <c r="C80" s="231">
        <v>33.551460394396713</v>
      </c>
      <c r="D80" s="231">
        <v>31.354261073036319</v>
      </c>
      <c r="E80" s="231">
        <v>30.39941279423827</v>
      </c>
      <c r="F80" s="231">
        <v>25.258673947141961</v>
      </c>
      <c r="G80" s="231">
        <v>26.244555874104549</v>
      </c>
      <c r="H80" s="231">
        <v>25.318588695838891</v>
      </c>
      <c r="I80" s="231">
        <v>26.078836737483559</v>
      </c>
      <c r="J80" s="231">
        <v>32.84612631379612</v>
      </c>
      <c r="K80" s="231">
        <v>34.643491031885887</v>
      </c>
      <c r="L80" s="231">
        <v>34.420748547672957</v>
      </c>
      <c r="M80" s="231">
        <v>36.039288573220979</v>
      </c>
      <c r="N80" s="231">
        <v>38.343318275606677</v>
      </c>
      <c r="O80" s="231">
        <v>39.151881341936161</v>
      </c>
      <c r="P80" s="231">
        <v>42.656863370475072</v>
      </c>
      <c r="Q80" s="231">
        <v>42.916210249524653</v>
      </c>
      <c r="R80" s="231">
        <v>40.173981195988979</v>
      </c>
      <c r="S80" s="231">
        <v>39.803201532416168</v>
      </c>
      <c r="T80" s="231">
        <v>36.577690958956097</v>
      </c>
      <c r="U80" s="231">
        <v>35.236769367720271</v>
      </c>
      <c r="V80" s="231">
        <v>34.083861460092237</v>
      </c>
      <c r="W80" s="231">
        <v>46.180377577870857</v>
      </c>
      <c r="DA80" s="73" t="s">
        <v>1197</v>
      </c>
    </row>
    <row r="81" spans="1:105" ht="12" customHeight="1" x14ac:dyDescent="0.3">
      <c r="A81" s="64" t="s">
        <v>36</v>
      </c>
      <c r="B81" s="231">
        <v>0</v>
      </c>
      <c r="C81" s="231">
        <v>0</v>
      </c>
      <c r="D81" s="231">
        <v>0</v>
      </c>
      <c r="E81" s="231">
        <v>0</v>
      </c>
      <c r="F81" s="231">
        <v>0</v>
      </c>
      <c r="G81" s="231">
        <v>0</v>
      </c>
      <c r="H81" s="231">
        <v>0</v>
      </c>
      <c r="I81" s="231">
        <v>0</v>
      </c>
      <c r="J81" s="231">
        <v>0</v>
      </c>
      <c r="K81" s="231">
        <v>0</v>
      </c>
      <c r="L81" s="231">
        <v>0</v>
      </c>
      <c r="M81" s="231">
        <v>0</v>
      </c>
      <c r="N81" s="231">
        <v>0</v>
      </c>
      <c r="O81" s="231">
        <v>0</v>
      </c>
      <c r="P81" s="231">
        <v>0</v>
      </c>
      <c r="Q81" s="231">
        <v>0</v>
      </c>
      <c r="R81" s="231">
        <v>0</v>
      </c>
      <c r="S81" s="231">
        <v>0</v>
      </c>
      <c r="T81" s="231">
        <v>0</v>
      </c>
      <c r="U81" s="231">
        <v>0</v>
      </c>
      <c r="V81" s="231">
        <v>0</v>
      </c>
      <c r="W81" s="231">
        <v>0</v>
      </c>
      <c r="DA81" s="73" t="s">
        <v>1198</v>
      </c>
    </row>
    <row r="82" spans="1:105" ht="12" customHeight="1" x14ac:dyDescent="0.3">
      <c r="A82" s="64" t="s">
        <v>73</v>
      </c>
      <c r="B82" s="231">
        <v>4.7533188356764913E-2</v>
      </c>
      <c r="C82" s="231">
        <v>3.5273090777947019E-2</v>
      </c>
      <c r="D82" s="231">
        <v>2.394995378260046E-2</v>
      </c>
      <c r="E82" s="231">
        <v>0.20846957265107419</v>
      </c>
      <c r="F82" s="231">
        <v>0.26466963350912898</v>
      </c>
      <c r="G82" s="231">
        <v>3.4817394356222248E-2</v>
      </c>
      <c r="H82" s="231">
        <v>3.4792202990145113E-2</v>
      </c>
      <c r="I82" s="231">
        <v>0.1039271315839711</v>
      </c>
      <c r="J82" s="231">
        <v>0</v>
      </c>
      <c r="K82" s="231">
        <v>0</v>
      </c>
      <c r="L82" s="231">
        <v>0</v>
      </c>
      <c r="M82" s="231">
        <v>0.17061952050891291</v>
      </c>
      <c r="N82" s="231">
        <v>0.70437578831919123</v>
      </c>
      <c r="O82" s="231">
        <v>0.4955104578492287</v>
      </c>
      <c r="P82" s="231">
        <v>0</v>
      </c>
      <c r="Q82" s="231">
        <v>0</v>
      </c>
      <c r="R82" s="231">
        <v>1.2983155507440201</v>
      </c>
      <c r="S82" s="231">
        <v>5.053927427912229</v>
      </c>
      <c r="T82" s="231">
        <v>3.702900034910646</v>
      </c>
      <c r="U82" s="231">
        <v>4.0430652799646376</v>
      </c>
      <c r="V82" s="231">
        <v>6.6896225704189991</v>
      </c>
      <c r="W82" s="231">
        <v>6.5621864179021232</v>
      </c>
      <c r="DA82" s="73" t="s">
        <v>1199</v>
      </c>
    </row>
    <row r="83" spans="1:105" ht="12" customHeight="1" x14ac:dyDescent="0.3">
      <c r="A83" s="64" t="s">
        <v>79</v>
      </c>
      <c r="B83" s="231">
        <v>13.804555610141779</v>
      </c>
      <c r="C83" s="231">
        <v>14.4116135968273</v>
      </c>
      <c r="D83" s="231">
        <v>15.52151037905387</v>
      </c>
      <c r="E83" s="231">
        <v>14.474397783381621</v>
      </c>
      <c r="F83" s="231">
        <v>13.18657212201788</v>
      </c>
      <c r="G83" s="231">
        <v>13.274134188071089</v>
      </c>
      <c r="H83" s="231">
        <v>12.373279932965829</v>
      </c>
      <c r="I83" s="231">
        <v>10.25760372977305</v>
      </c>
      <c r="J83" s="231">
        <v>10.877625301862579</v>
      </c>
      <c r="K83" s="231">
        <v>10.712210263125341</v>
      </c>
      <c r="L83" s="231">
        <v>9.6405517983282305</v>
      </c>
      <c r="M83" s="231">
        <v>9.8390169968356833</v>
      </c>
      <c r="N83" s="231">
        <v>13.00910485326254</v>
      </c>
      <c r="O83" s="231">
        <v>10.72762701306875</v>
      </c>
      <c r="P83" s="231">
        <v>7.2490651970698936</v>
      </c>
      <c r="Q83" s="231">
        <v>6.1364733741440434</v>
      </c>
      <c r="R83" s="231">
        <v>9.6355284150590865</v>
      </c>
      <c r="S83" s="231">
        <v>9.3218591138186113</v>
      </c>
      <c r="T83" s="231">
        <v>8.6080421487119079</v>
      </c>
      <c r="U83" s="231">
        <v>8.5115167905873292</v>
      </c>
      <c r="V83" s="231">
        <v>9.3436408492101712</v>
      </c>
      <c r="W83" s="231">
        <v>9.9704461869899674</v>
      </c>
      <c r="DA83" s="73" t="s">
        <v>1200</v>
      </c>
    </row>
    <row r="84" spans="1:105" ht="12" customHeight="1" x14ac:dyDescent="0.3">
      <c r="A84" s="60" t="s">
        <v>1066</v>
      </c>
      <c r="B84" s="264">
        <v>5.4668316170421997E-2</v>
      </c>
      <c r="C84" s="264">
        <v>5.5780936959389057E-2</v>
      </c>
      <c r="D84" s="264">
        <v>5.8251273871839732E-2</v>
      </c>
      <c r="E84" s="264">
        <v>5.0508197248145273E-2</v>
      </c>
      <c r="F84" s="264">
        <v>4.9064951129666308E-2</v>
      </c>
      <c r="G84" s="264">
        <v>5.3516214226771087E-2</v>
      </c>
      <c r="H84" s="264">
        <v>5.106471079951936E-2</v>
      </c>
      <c r="I84" s="264">
        <v>4.7156402756616478E-2</v>
      </c>
      <c r="J84" s="264">
        <v>5.2351346235470241E-2</v>
      </c>
      <c r="K84" s="264">
        <v>4.7240612113331561E-2</v>
      </c>
      <c r="L84" s="264">
        <v>4.7952468607108091E-2</v>
      </c>
      <c r="M84" s="264">
        <v>5.2651587575947033E-2</v>
      </c>
      <c r="N84" s="264">
        <v>6.1497994165251847E-2</v>
      </c>
      <c r="O84" s="264">
        <v>5.6472952795392557E-2</v>
      </c>
      <c r="P84" s="264">
        <v>5.5201332208941793E-2</v>
      </c>
      <c r="Q84" s="264">
        <v>5.6370290650397697E-2</v>
      </c>
      <c r="R84" s="264">
        <v>6.4924785831619258E-2</v>
      </c>
      <c r="S84" s="264">
        <v>6.7472755539998708E-2</v>
      </c>
      <c r="T84" s="264">
        <v>5.9391156975633838E-2</v>
      </c>
      <c r="U84" s="264">
        <v>5.8001688701841442E-2</v>
      </c>
      <c r="V84" s="264">
        <v>5.9942708598971398E-2</v>
      </c>
      <c r="W84" s="264">
        <v>6.6672135158188831E-2</v>
      </c>
      <c r="DA84" s="72" t="s">
        <v>1201</v>
      </c>
    </row>
    <row r="85" spans="1:105" ht="12" customHeight="1" x14ac:dyDescent="0.3">
      <c r="A85" s="57" t="s">
        <v>1012</v>
      </c>
      <c r="B85" s="263">
        <v>19.131644539405279</v>
      </c>
      <c r="C85" s="263">
        <v>20.40374717945911</v>
      </c>
      <c r="D85" s="263">
        <v>19.778098831210659</v>
      </c>
      <c r="E85" s="263">
        <v>18.55824647116804</v>
      </c>
      <c r="F85" s="263">
        <v>16.800834529468339</v>
      </c>
      <c r="G85" s="263">
        <v>16.759342827217541</v>
      </c>
      <c r="H85" s="263">
        <v>15.65880428677956</v>
      </c>
      <c r="I85" s="263">
        <v>14.129702262244921</v>
      </c>
      <c r="J85" s="263">
        <v>16.792758755176159</v>
      </c>
      <c r="K85" s="263">
        <v>16.527035543724221</v>
      </c>
      <c r="L85" s="263">
        <v>16.47834599528807</v>
      </c>
      <c r="M85" s="263">
        <v>17.710787471686199</v>
      </c>
      <c r="N85" s="263">
        <v>19.84899764639438</v>
      </c>
      <c r="O85" s="263">
        <v>19.03419348042107</v>
      </c>
      <c r="P85" s="263">
        <v>19.19594077518385</v>
      </c>
      <c r="Q85" s="263">
        <v>19.044821310628901</v>
      </c>
      <c r="R85" s="263">
        <v>19.294835590786001</v>
      </c>
      <c r="S85" s="263">
        <v>20.360828633009309</v>
      </c>
      <c r="T85" s="263">
        <v>17.73414708679627</v>
      </c>
      <c r="U85" s="263">
        <v>17.369142643626251</v>
      </c>
      <c r="V85" s="263">
        <v>18.056903030303079</v>
      </c>
      <c r="W85" s="263">
        <v>22.760962401384209</v>
      </c>
      <c r="DA85" s="70" t="s">
        <v>1202</v>
      </c>
    </row>
    <row r="86" spans="1:105" ht="12" customHeight="1" x14ac:dyDescent="0.3">
      <c r="A86" s="60" t="s">
        <v>1014</v>
      </c>
      <c r="B86" s="264">
        <v>17.701895383145601</v>
      </c>
      <c r="C86" s="264">
        <v>19.073594112600439</v>
      </c>
      <c r="D86" s="264">
        <v>18.13543809563788</v>
      </c>
      <c r="E86" s="264">
        <v>17.33723236815521</v>
      </c>
      <c r="F86" s="264">
        <v>15.40281141584647</v>
      </c>
      <c r="G86" s="264">
        <v>14.836479121613561</v>
      </c>
      <c r="H86" s="264">
        <v>13.703206460799411</v>
      </c>
      <c r="I86" s="264">
        <v>12.1715469295363</v>
      </c>
      <c r="J86" s="264">
        <v>15.005291433045389</v>
      </c>
      <c r="K86" s="264">
        <v>15.177609764531139</v>
      </c>
      <c r="L86" s="264">
        <v>15.205135681539391</v>
      </c>
      <c r="M86" s="264">
        <v>16.299333401290578</v>
      </c>
      <c r="N86" s="264">
        <v>17.963902666117871</v>
      </c>
      <c r="O86" s="264">
        <v>17.412626411061879</v>
      </c>
      <c r="P86" s="264">
        <v>17.71434834053176</v>
      </c>
      <c r="Q86" s="264">
        <v>17.391420716380509</v>
      </c>
      <c r="R86" s="264">
        <v>16.694132663299008</v>
      </c>
      <c r="S86" s="264">
        <v>17.657731995922951</v>
      </c>
      <c r="T86" s="264">
        <v>15.21659184385623</v>
      </c>
      <c r="U86" s="264">
        <v>14.94612915544484</v>
      </c>
      <c r="V86" s="264">
        <v>15.51989715948624</v>
      </c>
      <c r="W86" s="264">
        <v>20.711119328822161</v>
      </c>
      <c r="DA86" s="72" t="s">
        <v>1203</v>
      </c>
    </row>
    <row r="87" spans="1:105" ht="12" customHeight="1" x14ac:dyDescent="0.3">
      <c r="A87" s="59" t="s">
        <v>30</v>
      </c>
      <c r="B87" s="232">
        <v>1.4789338306064701</v>
      </c>
      <c r="C87" s="232">
        <v>1.308947176098223</v>
      </c>
      <c r="D87" s="232">
        <v>1.101446942627234</v>
      </c>
      <c r="E87" s="232">
        <v>1.684644068255208</v>
      </c>
      <c r="F87" s="232">
        <v>1.8179512659383841</v>
      </c>
      <c r="G87" s="232">
        <v>1.510781152146849</v>
      </c>
      <c r="H87" s="232">
        <v>0.60217690021307724</v>
      </c>
      <c r="I87" s="232">
        <v>0</v>
      </c>
      <c r="J87" s="232">
        <v>0</v>
      </c>
      <c r="K87" s="232">
        <v>0</v>
      </c>
      <c r="L87" s="232">
        <v>0</v>
      </c>
      <c r="M87" s="232">
        <v>1.209946318771953</v>
      </c>
      <c r="N87" s="232">
        <v>1.887949771750975</v>
      </c>
      <c r="O87" s="232">
        <v>1.6827379200577031</v>
      </c>
      <c r="P87" s="232">
        <v>1.417268243332384</v>
      </c>
      <c r="Q87" s="232">
        <v>1.4394805786303531</v>
      </c>
      <c r="R87" s="232">
        <v>0.64994257963028712</v>
      </c>
      <c r="S87" s="232">
        <v>0.78559987705692857</v>
      </c>
      <c r="T87" s="232">
        <v>0</v>
      </c>
      <c r="U87" s="232">
        <v>0</v>
      </c>
      <c r="V87" s="232">
        <v>0</v>
      </c>
      <c r="W87" s="232">
        <v>0</v>
      </c>
      <c r="DA87" s="71" t="s">
        <v>1204</v>
      </c>
    </row>
    <row r="88" spans="1:105" ht="12" customHeight="1" x14ac:dyDescent="0.3">
      <c r="A88" s="59" t="s">
        <v>33</v>
      </c>
      <c r="B88" s="297">
        <v>0.15682554367632989</v>
      </c>
      <c r="C88" s="297">
        <v>0.15512940534301231</v>
      </c>
      <c r="D88" s="297">
        <v>0.15850938732049891</v>
      </c>
      <c r="E88" s="297">
        <v>0.15427941463051759</v>
      </c>
      <c r="F88" s="297">
        <v>0.1526129860523191</v>
      </c>
      <c r="G88" s="297">
        <v>0.152192598518226</v>
      </c>
      <c r="H88" s="297">
        <v>0</v>
      </c>
      <c r="I88" s="297">
        <v>0</v>
      </c>
      <c r="J88" s="297">
        <v>0</v>
      </c>
      <c r="K88" s="297">
        <v>0</v>
      </c>
      <c r="L88" s="297">
        <v>0</v>
      </c>
      <c r="M88" s="297">
        <v>0</v>
      </c>
      <c r="N88" s="297">
        <v>0</v>
      </c>
      <c r="O88" s="297">
        <v>0</v>
      </c>
      <c r="P88" s="297">
        <v>0</v>
      </c>
      <c r="Q88" s="297">
        <v>9.656512490211544E-3</v>
      </c>
      <c r="R88" s="297">
        <v>1.026841205706806E-2</v>
      </c>
      <c r="S88" s="297">
        <v>1.1593082448976281E-2</v>
      </c>
      <c r="T88" s="297">
        <v>2.1384217324279791E-2</v>
      </c>
      <c r="U88" s="297">
        <v>3.5543456849634197E-2</v>
      </c>
      <c r="V88" s="297">
        <v>5.1652301547746617E-2</v>
      </c>
      <c r="W88" s="297">
        <v>6.0527540733803668E-2</v>
      </c>
      <c r="DA88" s="122" t="s">
        <v>1205</v>
      </c>
    </row>
    <row r="89" spans="1:105" ht="12" customHeight="1" x14ac:dyDescent="0.3">
      <c r="A89" s="59" t="s">
        <v>160</v>
      </c>
      <c r="B89" s="297">
        <v>1.200597534076133</v>
      </c>
      <c r="C89" s="297">
        <v>1.5817165353452369</v>
      </c>
      <c r="D89" s="297">
        <v>1.4866826486317131</v>
      </c>
      <c r="E89" s="297">
        <v>1.1792483312341879</v>
      </c>
      <c r="F89" s="297">
        <v>1.2986627764169769</v>
      </c>
      <c r="G89" s="297">
        <v>1.3031450225595911</v>
      </c>
      <c r="H89" s="297">
        <v>1.171265827859989</v>
      </c>
      <c r="I89" s="297">
        <v>0.89859236711018875</v>
      </c>
      <c r="J89" s="297">
        <v>1.183190893225738</v>
      </c>
      <c r="K89" s="297">
        <v>0.89705540961698416</v>
      </c>
      <c r="L89" s="297">
        <v>0.92718581425215396</v>
      </c>
      <c r="M89" s="297">
        <v>0.59633969866209136</v>
      </c>
      <c r="N89" s="297">
        <v>0.2643478243047519</v>
      </c>
      <c r="O89" s="297">
        <v>0.26261545298532291</v>
      </c>
      <c r="P89" s="297">
        <v>0.395495001046412</v>
      </c>
      <c r="Q89" s="297">
        <v>0.36178601849386077</v>
      </c>
      <c r="R89" s="297">
        <v>0.41385600615055418</v>
      </c>
      <c r="S89" s="297">
        <v>0.38945100278735589</v>
      </c>
      <c r="T89" s="297">
        <v>0.57953584776761702</v>
      </c>
      <c r="U89" s="297">
        <v>0.56788700323878205</v>
      </c>
      <c r="V89" s="297">
        <v>0.60347593892411266</v>
      </c>
      <c r="W89" s="297">
        <v>1.2205186613625141</v>
      </c>
      <c r="DA89" s="122" t="s">
        <v>1206</v>
      </c>
    </row>
    <row r="90" spans="1:105" ht="12" customHeight="1" x14ac:dyDescent="0.3">
      <c r="A90" s="59" t="s">
        <v>70</v>
      </c>
      <c r="B90" s="297">
        <v>2.5933205251092408</v>
      </c>
      <c r="C90" s="297">
        <v>2.5652726047889689</v>
      </c>
      <c r="D90" s="297">
        <v>2.7459862083559261</v>
      </c>
      <c r="E90" s="297">
        <v>1.943787867684255</v>
      </c>
      <c r="F90" s="297">
        <v>1.922792301552364</v>
      </c>
      <c r="G90" s="297">
        <v>1.438119181916687</v>
      </c>
      <c r="H90" s="297">
        <v>1.9107131135961051</v>
      </c>
      <c r="I90" s="297">
        <v>1.1738839010469131</v>
      </c>
      <c r="J90" s="297">
        <v>1.196870785813499</v>
      </c>
      <c r="K90" s="297">
        <v>0.81796149241662286</v>
      </c>
      <c r="L90" s="297">
        <v>1.060759754123864</v>
      </c>
      <c r="M90" s="297">
        <v>0.76399084006643558</v>
      </c>
      <c r="N90" s="297">
        <v>0.72348655051249633</v>
      </c>
      <c r="O90" s="297">
        <v>0.47850308098157079</v>
      </c>
      <c r="P90" s="297">
        <v>0.4795070323417247</v>
      </c>
      <c r="Q90" s="297">
        <v>0.37321530467374869</v>
      </c>
      <c r="R90" s="297">
        <v>0.63096961051734424</v>
      </c>
      <c r="S90" s="297">
        <v>0.72416762636126486</v>
      </c>
      <c r="T90" s="297">
        <v>0.30213732547203698</v>
      </c>
      <c r="U90" s="297">
        <v>0.39122075071132761</v>
      </c>
      <c r="V90" s="297">
        <v>0.4484479286812581</v>
      </c>
      <c r="W90" s="297">
        <v>0.32132448683074311</v>
      </c>
      <c r="DA90" s="122" t="s">
        <v>1207</v>
      </c>
    </row>
    <row r="91" spans="1:105" ht="12" customHeight="1" x14ac:dyDescent="0.3">
      <c r="A91" s="59" t="s">
        <v>162</v>
      </c>
      <c r="B91" s="297">
        <v>12.272217949677421</v>
      </c>
      <c r="C91" s="297">
        <v>13.462528391025</v>
      </c>
      <c r="D91" s="297">
        <v>12.64281290870251</v>
      </c>
      <c r="E91" s="297">
        <v>12.375272686351041</v>
      </c>
      <c r="F91" s="297">
        <v>10.21079208588643</v>
      </c>
      <c r="G91" s="297">
        <v>10.432241166472201</v>
      </c>
      <c r="H91" s="297">
        <v>10.01905061913024</v>
      </c>
      <c r="I91" s="297">
        <v>10.0990706613792</v>
      </c>
      <c r="J91" s="297">
        <v>12.625229754006151</v>
      </c>
      <c r="K91" s="297">
        <v>13.462592862497541</v>
      </c>
      <c r="L91" s="297">
        <v>13.217190113163371</v>
      </c>
      <c r="M91" s="297">
        <v>13.729056543790101</v>
      </c>
      <c r="N91" s="297">
        <v>15.088118519549649</v>
      </c>
      <c r="O91" s="297">
        <v>14.98876995703729</v>
      </c>
      <c r="P91" s="297">
        <v>15.42207806381124</v>
      </c>
      <c r="Q91" s="297">
        <v>15.207282302092329</v>
      </c>
      <c r="R91" s="297">
        <v>14.98909605494376</v>
      </c>
      <c r="S91" s="297">
        <v>15.74692040726843</v>
      </c>
      <c r="T91" s="297">
        <v>14.3135344532923</v>
      </c>
      <c r="U91" s="297">
        <v>13.9514779446451</v>
      </c>
      <c r="V91" s="297">
        <v>14.416320990333119</v>
      </c>
      <c r="W91" s="297">
        <v>19.108748639895101</v>
      </c>
      <c r="DA91" s="122" t="s">
        <v>1208</v>
      </c>
    </row>
    <row r="92" spans="1:105" ht="12" customHeight="1" x14ac:dyDescent="0.3">
      <c r="A92" s="60" t="s">
        <v>1021</v>
      </c>
      <c r="B92" s="264">
        <v>1.429749156259684</v>
      </c>
      <c r="C92" s="264">
        <v>1.3301530668586721</v>
      </c>
      <c r="D92" s="264">
        <v>1.642660735572776</v>
      </c>
      <c r="E92" s="264">
        <v>1.221014103012823</v>
      </c>
      <c r="F92" s="264">
        <v>1.3980231136218659</v>
      </c>
      <c r="G92" s="264">
        <v>1.9228637056039859</v>
      </c>
      <c r="H92" s="264">
        <v>1.955597825980149</v>
      </c>
      <c r="I92" s="264">
        <v>1.958155332708623</v>
      </c>
      <c r="J92" s="264">
        <v>1.787467322130774</v>
      </c>
      <c r="K92" s="264">
        <v>1.3494257791930739</v>
      </c>
      <c r="L92" s="264">
        <v>1.273210313748683</v>
      </c>
      <c r="M92" s="264">
        <v>1.4114540703956171</v>
      </c>
      <c r="N92" s="264">
        <v>1.885094980276508</v>
      </c>
      <c r="O92" s="264">
        <v>1.6215670693591839</v>
      </c>
      <c r="P92" s="264">
        <v>1.4815924346520899</v>
      </c>
      <c r="Q92" s="264">
        <v>1.653400594248388</v>
      </c>
      <c r="R92" s="264">
        <v>2.6007029274869868</v>
      </c>
      <c r="S92" s="264">
        <v>2.7030966370863521</v>
      </c>
      <c r="T92" s="264">
        <v>2.5175552429400372</v>
      </c>
      <c r="U92" s="264">
        <v>2.42301348818141</v>
      </c>
      <c r="V92" s="264">
        <v>2.537005870816841</v>
      </c>
      <c r="W92" s="264">
        <v>2.0498430725620511</v>
      </c>
      <c r="DA92" s="72" t="s">
        <v>1209</v>
      </c>
    </row>
    <row r="93" spans="1:105" ht="12" customHeight="1" x14ac:dyDescent="0.3">
      <c r="A93" s="57" t="s">
        <v>1023</v>
      </c>
      <c r="B93" s="263">
        <f t="shared" ref="B93:W93" si="3">B94+B95+B106</f>
        <v>6.1453265516058799</v>
      </c>
      <c r="C93" s="263">
        <f t="shared" si="3"/>
        <v>6.3650493587160959</v>
      </c>
      <c r="D93" s="263">
        <f t="shared" si="3"/>
        <v>6.4819122132470817</v>
      </c>
      <c r="E93" s="263">
        <f t="shared" si="3"/>
        <v>5.7867706667768068</v>
      </c>
      <c r="F93" s="263">
        <f t="shared" si="3"/>
        <v>5.5165630341940126</v>
      </c>
      <c r="G93" s="263">
        <f t="shared" si="3"/>
        <v>5.8398311195732617</v>
      </c>
      <c r="H93" s="263">
        <f t="shared" si="3"/>
        <v>5.5236514210232581</v>
      </c>
      <c r="I93" s="263">
        <f t="shared" si="3"/>
        <v>4.9974448059311758</v>
      </c>
      <c r="J93" s="263">
        <f t="shared" si="3"/>
        <v>5.6123221009170159</v>
      </c>
      <c r="K93" s="263">
        <f t="shared" si="3"/>
        <v>5.1978676390436682</v>
      </c>
      <c r="L93" s="263">
        <f t="shared" si="3"/>
        <v>5.1991679032432154</v>
      </c>
      <c r="M93" s="263">
        <f t="shared" si="3"/>
        <v>5.6748150709960523</v>
      </c>
      <c r="N93" s="263">
        <f t="shared" si="3"/>
        <v>6.5736961702407477</v>
      </c>
      <c r="O93" s="263">
        <f t="shared" si="3"/>
        <v>6.1179804809966889</v>
      </c>
      <c r="P93" s="263">
        <f t="shared" si="3"/>
        <v>6.0249025404792</v>
      </c>
      <c r="Q93" s="263">
        <f t="shared" si="3"/>
        <v>6.0882946730059011</v>
      </c>
      <c r="R93" s="263">
        <f t="shared" si="3"/>
        <v>6.7407824638070863</v>
      </c>
      <c r="S93" s="263">
        <f t="shared" si="3"/>
        <v>7.067455157590695</v>
      </c>
      <c r="T93" s="263">
        <f t="shared" si="3"/>
        <v>6.1698858385416129</v>
      </c>
      <c r="U93" s="263">
        <f t="shared" si="3"/>
        <v>6.0334269801773281</v>
      </c>
      <c r="V93" s="263">
        <f t="shared" si="3"/>
        <v>6.2724321520432795</v>
      </c>
      <c r="W93" s="263">
        <f t="shared" si="3"/>
        <v>7.2446498705923172</v>
      </c>
      <c r="DA93" s="70"/>
    </row>
    <row r="94" spans="1:105" ht="12" customHeight="1" x14ac:dyDescent="0.3">
      <c r="A94" s="60" t="s">
        <v>1024</v>
      </c>
      <c r="B94" s="264">
        <v>2.0757513436345718</v>
      </c>
      <c r="C94" s="264">
        <v>2.349316945656879</v>
      </c>
      <c r="D94" s="264">
        <v>2.055970309077626</v>
      </c>
      <c r="E94" s="264">
        <v>2.1341447729303411</v>
      </c>
      <c r="F94" s="264">
        <v>1.692846653750973</v>
      </c>
      <c r="G94" s="264">
        <v>1.489391952753149</v>
      </c>
      <c r="H94" s="264">
        <v>1.357107307484688</v>
      </c>
      <c r="I94" s="264">
        <v>1.2373534995957729</v>
      </c>
      <c r="J94" s="264">
        <v>1.701049209794923</v>
      </c>
      <c r="K94" s="264">
        <v>1.912475873171505</v>
      </c>
      <c r="L94" s="264">
        <v>1.9598256028267129</v>
      </c>
      <c r="M94" s="264">
        <v>2.0701565625918739</v>
      </c>
      <c r="N94" s="264">
        <v>2.1497090799152478</v>
      </c>
      <c r="O94" s="264">
        <v>2.169329393620091</v>
      </c>
      <c r="P94" s="264">
        <v>2.2811120141562009</v>
      </c>
      <c r="Q94" s="264">
        <v>2.161273011220699</v>
      </c>
      <c r="R94" s="264">
        <v>1.807738759834433</v>
      </c>
      <c r="S94" s="264">
        <v>1.905939498654089</v>
      </c>
      <c r="T94" s="264">
        <v>1.637776439319969</v>
      </c>
      <c r="U94" s="264">
        <v>1.614314989792925</v>
      </c>
      <c r="V94" s="264">
        <v>1.660795648277025</v>
      </c>
      <c r="W94" s="264">
        <v>2.5847626835903919</v>
      </c>
      <c r="DA94" s="72" t="s">
        <v>1210</v>
      </c>
    </row>
    <row r="95" spans="1:105" ht="12" customHeight="1" x14ac:dyDescent="0.3">
      <c r="A95" s="60" t="s">
        <v>1026</v>
      </c>
      <c r="B95" s="264">
        <v>1.002116417775234</v>
      </c>
      <c r="C95" s="264">
        <v>1.07142454836385</v>
      </c>
      <c r="D95" s="264">
        <v>1.037596904475393</v>
      </c>
      <c r="E95" s="264">
        <v>0.98173344763361226</v>
      </c>
      <c r="F95" s="264">
        <v>0.88377170508080705</v>
      </c>
      <c r="G95" s="264">
        <v>0.86829693239761596</v>
      </c>
      <c r="H95" s="264">
        <v>0.80658661516626728</v>
      </c>
      <c r="I95" s="264">
        <v>0.71692182720016717</v>
      </c>
      <c r="J95" s="264">
        <v>0.85647615343906414</v>
      </c>
      <c r="K95" s="264">
        <v>0.85384360768768652</v>
      </c>
      <c r="L95" s="264">
        <v>0.8446756945504067</v>
      </c>
      <c r="M95" s="264">
        <v>0.90508058241847278</v>
      </c>
      <c r="N95" s="264">
        <v>1.017204173949485</v>
      </c>
      <c r="O95" s="264">
        <v>0.97177304585552526</v>
      </c>
      <c r="P95" s="264">
        <v>0.96408310663403329</v>
      </c>
      <c r="Q95" s="264">
        <v>0.94642828963493641</v>
      </c>
      <c r="R95" s="264">
        <v>0.95455990837232874</v>
      </c>
      <c r="S95" s="264">
        <v>1.0115770688381449</v>
      </c>
      <c r="T95" s="264">
        <v>0.87823713835151096</v>
      </c>
      <c r="U95" s="264">
        <v>0.86287648087103863</v>
      </c>
      <c r="V95" s="264">
        <v>0.90440380880091953</v>
      </c>
      <c r="W95" s="264">
        <v>1.142860515432752</v>
      </c>
      <c r="DA95" s="72" t="s">
        <v>1211</v>
      </c>
    </row>
    <row r="96" spans="1:105" ht="12" customHeight="1" x14ac:dyDescent="0.3">
      <c r="A96" s="64" t="s">
        <v>30</v>
      </c>
      <c r="B96" s="231">
        <v>6.2710085823112285E-2</v>
      </c>
      <c r="C96" s="231">
        <v>5.5514897013763012E-2</v>
      </c>
      <c r="D96" s="231">
        <v>4.6485666535738449E-2</v>
      </c>
      <c r="E96" s="231">
        <v>7.0424082279280084E-2</v>
      </c>
      <c r="F96" s="231">
        <v>7.6530750506815889E-2</v>
      </c>
      <c r="G96" s="231">
        <v>6.4679371231672833E-2</v>
      </c>
      <c r="H96" s="231">
        <v>2.5896414412744401E-2</v>
      </c>
      <c r="I96" s="231">
        <v>0</v>
      </c>
      <c r="J96" s="231">
        <v>0</v>
      </c>
      <c r="K96" s="231">
        <v>0</v>
      </c>
      <c r="L96" s="231">
        <v>0</v>
      </c>
      <c r="M96" s="231">
        <v>5.4051063051266647E-2</v>
      </c>
      <c r="N96" s="231">
        <v>8.1648397483515683E-2</v>
      </c>
      <c r="O96" s="231">
        <v>7.4800714247491698E-2</v>
      </c>
      <c r="P96" s="231">
        <v>6.6711498877598349E-2</v>
      </c>
      <c r="Q96" s="231">
        <v>6.9131851387032067E-2</v>
      </c>
      <c r="R96" s="231">
        <v>2.9644698706495689E-2</v>
      </c>
      <c r="S96" s="231">
        <v>3.3792973030389403E-2</v>
      </c>
      <c r="T96" s="231">
        <v>0</v>
      </c>
      <c r="U96" s="231">
        <v>0</v>
      </c>
      <c r="V96" s="231">
        <v>0</v>
      </c>
      <c r="W96" s="231">
        <v>0</v>
      </c>
      <c r="DA96" s="73" t="s">
        <v>1212</v>
      </c>
    </row>
    <row r="97" spans="1:105" ht="12" customHeight="1" x14ac:dyDescent="0.3">
      <c r="A97" s="64" t="s">
        <v>32</v>
      </c>
      <c r="B97" s="231">
        <v>0</v>
      </c>
      <c r="C97" s="231">
        <v>0</v>
      </c>
      <c r="D97" s="231">
        <v>0</v>
      </c>
      <c r="E97" s="231">
        <v>0</v>
      </c>
      <c r="F97" s="231">
        <v>0</v>
      </c>
      <c r="G97" s="231">
        <v>0</v>
      </c>
      <c r="H97" s="231">
        <v>0</v>
      </c>
      <c r="I97" s="231">
        <v>0</v>
      </c>
      <c r="J97" s="231">
        <v>0</v>
      </c>
      <c r="K97" s="231">
        <v>0</v>
      </c>
      <c r="L97" s="231">
        <v>0</v>
      </c>
      <c r="M97" s="231">
        <v>0</v>
      </c>
      <c r="N97" s="231">
        <v>0</v>
      </c>
      <c r="O97" s="231">
        <v>0</v>
      </c>
      <c r="P97" s="231">
        <v>0</v>
      </c>
      <c r="Q97" s="231">
        <v>0</v>
      </c>
      <c r="R97" s="231">
        <v>0</v>
      </c>
      <c r="S97" s="231">
        <v>0</v>
      </c>
      <c r="T97" s="231">
        <v>0</v>
      </c>
      <c r="U97" s="231">
        <v>0</v>
      </c>
      <c r="V97" s="231">
        <v>0</v>
      </c>
      <c r="W97" s="231">
        <v>0</v>
      </c>
      <c r="DA97" s="73" t="s">
        <v>1213</v>
      </c>
    </row>
    <row r="98" spans="1:105" ht="12" customHeight="1" x14ac:dyDescent="0.3">
      <c r="A98" s="64" t="s">
        <v>33</v>
      </c>
      <c r="B98" s="231">
        <v>6.7160342177471832E-3</v>
      </c>
      <c r="C98" s="231">
        <v>6.6449083065311691E-3</v>
      </c>
      <c r="D98" s="231">
        <v>6.7564398506980714E-3</v>
      </c>
      <c r="E98" s="231">
        <v>6.5137107358355251E-3</v>
      </c>
      <c r="F98" s="231">
        <v>6.4886249496267862E-3</v>
      </c>
      <c r="G98" s="231">
        <v>6.5805957127317016E-3</v>
      </c>
      <c r="H98" s="231">
        <v>0</v>
      </c>
      <c r="I98" s="231">
        <v>0</v>
      </c>
      <c r="J98" s="231">
        <v>0</v>
      </c>
      <c r="K98" s="231">
        <v>0</v>
      </c>
      <c r="L98" s="231">
        <v>0</v>
      </c>
      <c r="M98" s="231">
        <v>0</v>
      </c>
      <c r="N98" s="231">
        <v>0</v>
      </c>
      <c r="O98" s="231">
        <v>0</v>
      </c>
      <c r="P98" s="231">
        <v>0</v>
      </c>
      <c r="Q98" s="231">
        <v>4.6838192937455038E-4</v>
      </c>
      <c r="R98" s="231">
        <v>4.7302357462252441E-4</v>
      </c>
      <c r="S98" s="231">
        <v>5.0365293163413425E-4</v>
      </c>
      <c r="T98" s="231">
        <v>9.3923188268956001E-4</v>
      </c>
      <c r="U98" s="231">
        <v>1.5429277826581129E-3</v>
      </c>
      <c r="V98" s="231">
        <v>2.098911340209667E-3</v>
      </c>
      <c r="W98" s="231">
        <v>2.519166958700839E-3</v>
      </c>
      <c r="DA98" s="73" t="s">
        <v>1214</v>
      </c>
    </row>
    <row r="99" spans="1:105" ht="12" customHeight="1" x14ac:dyDescent="0.3">
      <c r="A99" s="64" t="s">
        <v>160</v>
      </c>
      <c r="B99" s="231">
        <v>5.2393198065145141E-2</v>
      </c>
      <c r="C99" s="231">
        <v>6.9040651766913014E-2</v>
      </c>
      <c r="D99" s="231">
        <v>6.4574724693600857E-2</v>
      </c>
      <c r="E99" s="231">
        <v>5.0734936286594548E-2</v>
      </c>
      <c r="F99" s="231">
        <v>5.6265079626874319E-2</v>
      </c>
      <c r="G99" s="231">
        <v>5.7417699840501039E-2</v>
      </c>
      <c r="H99" s="231">
        <v>5.1839383397537908E-2</v>
      </c>
      <c r="I99" s="231">
        <v>4.064067957847791E-2</v>
      </c>
      <c r="J99" s="231">
        <v>5.3912704488627949E-2</v>
      </c>
      <c r="K99" s="231">
        <v>4.0429990434222303E-2</v>
      </c>
      <c r="L99" s="231">
        <v>4.2290165409692333E-2</v>
      </c>
      <c r="M99" s="231">
        <v>2.7417046504237839E-2</v>
      </c>
      <c r="N99" s="231">
        <v>1.1765808608648971E-2</v>
      </c>
      <c r="O99" s="231">
        <v>1.2014296637913721E-2</v>
      </c>
      <c r="P99" s="231">
        <v>1.9159247638943291E-2</v>
      </c>
      <c r="Q99" s="231">
        <v>1.788187138618914E-2</v>
      </c>
      <c r="R99" s="231">
        <v>1.9427196061934719E-2</v>
      </c>
      <c r="S99" s="231">
        <v>1.7241165915337388E-2</v>
      </c>
      <c r="T99" s="231">
        <v>2.5938277664608451E-2</v>
      </c>
      <c r="U99" s="231">
        <v>2.512055487354288E-2</v>
      </c>
      <c r="V99" s="231">
        <v>2.498881940506175E-2</v>
      </c>
      <c r="W99" s="231">
        <v>5.1799493134030983E-2</v>
      </c>
      <c r="DA99" s="73" t="s">
        <v>1215</v>
      </c>
    </row>
    <row r="100" spans="1:105" ht="12" customHeight="1" x14ac:dyDescent="0.3">
      <c r="A100" s="64" t="s">
        <v>70</v>
      </c>
      <c r="B100" s="231">
        <v>0.1097162735322432</v>
      </c>
      <c r="C100" s="231">
        <v>0.1085543274079092</v>
      </c>
      <c r="D100" s="231">
        <v>0.11563253108111041</v>
      </c>
      <c r="E100" s="231">
        <v>8.1075214408992444E-2</v>
      </c>
      <c r="F100" s="231">
        <v>8.0762975260222442E-2</v>
      </c>
      <c r="G100" s="231">
        <v>6.1430678183374617E-2</v>
      </c>
      <c r="H100" s="231">
        <v>8.1985533763660551E-2</v>
      </c>
      <c r="I100" s="231">
        <v>5.1470782714790372E-2</v>
      </c>
      <c r="J100" s="231">
        <v>5.2871417771597568E-2</v>
      </c>
      <c r="K100" s="231">
        <v>3.5740005704991903E-2</v>
      </c>
      <c r="L100" s="231">
        <v>4.6905852027539503E-2</v>
      </c>
      <c r="M100" s="231">
        <v>3.4052773406967898E-2</v>
      </c>
      <c r="N100" s="231">
        <v>3.1218633632677802E-2</v>
      </c>
      <c r="O100" s="231">
        <v>2.122267880832461E-2</v>
      </c>
      <c r="P100" s="231">
        <v>2.2520074502417019E-2</v>
      </c>
      <c r="Q100" s="231">
        <v>1.7883726617780191E-2</v>
      </c>
      <c r="R100" s="231">
        <v>2.87148593480114E-2</v>
      </c>
      <c r="S100" s="231">
        <v>3.1080664864583E-2</v>
      </c>
      <c r="T100" s="231">
        <v>1.3109997244898671E-2</v>
      </c>
      <c r="U100" s="231">
        <v>1.677747384623058E-2</v>
      </c>
      <c r="V100" s="231">
        <v>1.800259832061734E-2</v>
      </c>
      <c r="W100" s="231">
        <v>1.325800507642062E-2</v>
      </c>
      <c r="DA100" s="73" t="s">
        <v>1216</v>
      </c>
    </row>
    <row r="101" spans="1:105" ht="12" customHeight="1" x14ac:dyDescent="0.3">
      <c r="A101" s="64" t="s">
        <v>34</v>
      </c>
      <c r="B101" s="231">
        <v>8.7778476879657626E-3</v>
      </c>
      <c r="C101" s="231">
        <v>8.6850704819465604E-3</v>
      </c>
      <c r="D101" s="231">
        <v>0</v>
      </c>
      <c r="E101" s="231">
        <v>0</v>
      </c>
      <c r="F101" s="231">
        <v>0</v>
      </c>
      <c r="G101" s="231">
        <v>0</v>
      </c>
      <c r="H101" s="231">
        <v>0</v>
      </c>
      <c r="I101" s="231">
        <v>0</v>
      </c>
      <c r="J101" s="231">
        <v>0</v>
      </c>
      <c r="K101" s="231">
        <v>0</v>
      </c>
      <c r="L101" s="231">
        <v>0</v>
      </c>
      <c r="M101" s="231">
        <v>0</v>
      </c>
      <c r="N101" s="231">
        <v>0</v>
      </c>
      <c r="O101" s="231">
        <v>0</v>
      </c>
      <c r="P101" s="231">
        <v>0</v>
      </c>
      <c r="Q101" s="231">
        <v>0</v>
      </c>
      <c r="R101" s="231">
        <v>0</v>
      </c>
      <c r="S101" s="231">
        <v>0</v>
      </c>
      <c r="T101" s="231">
        <v>0</v>
      </c>
      <c r="U101" s="231">
        <v>0</v>
      </c>
      <c r="V101" s="231">
        <v>0</v>
      </c>
      <c r="W101" s="231">
        <v>0</v>
      </c>
      <c r="DA101" s="73" t="s">
        <v>1217</v>
      </c>
    </row>
    <row r="102" spans="1:105" ht="12" customHeight="1" x14ac:dyDescent="0.3">
      <c r="A102" s="64" t="s">
        <v>162</v>
      </c>
      <c r="B102" s="231">
        <v>0.52429361103012495</v>
      </c>
      <c r="C102" s="231">
        <v>0.57527685897574121</v>
      </c>
      <c r="D102" s="231">
        <v>0.53760344895788903</v>
      </c>
      <c r="E102" s="231">
        <v>0.52123152022011421</v>
      </c>
      <c r="F102" s="231">
        <v>0.43308787276010557</v>
      </c>
      <c r="G102" s="231">
        <v>0.44999190768428188</v>
      </c>
      <c r="H102" s="231">
        <v>0.43411517732543681</v>
      </c>
      <c r="I102" s="231">
        <v>0.44715046998628472</v>
      </c>
      <c r="J102" s="231">
        <v>0.56318312685061989</v>
      </c>
      <c r="K102" s="231">
        <v>0.59400093082404049</v>
      </c>
      <c r="L102" s="231">
        <v>0.59018176482732365</v>
      </c>
      <c r="M102" s="231">
        <v>0.61793342186635025</v>
      </c>
      <c r="N102" s="231">
        <v>0.65743855680219399</v>
      </c>
      <c r="O102" s="231">
        <v>0.67130226394382131</v>
      </c>
      <c r="P102" s="231">
        <v>0.73139905342607636</v>
      </c>
      <c r="Q102" s="231">
        <v>0.73584584221592375</v>
      </c>
      <c r="R102" s="231">
        <v>0.6888272952446125</v>
      </c>
      <c r="S102" s="231">
        <v>0.68246986824367417</v>
      </c>
      <c r="T102" s="231">
        <v>0.62716492564263515</v>
      </c>
      <c r="U102" s="231">
        <v>0.60417334339640505</v>
      </c>
      <c r="V102" s="231">
        <v>0.58440546348917732</v>
      </c>
      <c r="W102" s="231">
        <v>0.79181359759076431</v>
      </c>
      <c r="DA102" s="73" t="s">
        <v>1218</v>
      </c>
    </row>
    <row r="103" spans="1:105" ht="12" customHeight="1" x14ac:dyDescent="0.3">
      <c r="A103" s="64" t="s">
        <v>36</v>
      </c>
      <c r="B103" s="231">
        <v>0</v>
      </c>
      <c r="C103" s="231">
        <v>0</v>
      </c>
      <c r="D103" s="231">
        <v>0</v>
      </c>
      <c r="E103" s="231">
        <v>0</v>
      </c>
      <c r="F103" s="231">
        <v>0</v>
      </c>
      <c r="G103" s="231">
        <v>0</v>
      </c>
      <c r="H103" s="231">
        <v>0</v>
      </c>
      <c r="I103" s="231">
        <v>0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1219</v>
      </c>
    </row>
    <row r="104" spans="1:105" ht="12" customHeight="1" x14ac:dyDescent="0.3">
      <c r="A104" s="64" t="s">
        <v>73</v>
      </c>
      <c r="B104" s="231">
        <v>8.1500903309558238E-4</v>
      </c>
      <c r="C104" s="231">
        <v>6.0479611410573354E-4</v>
      </c>
      <c r="D104" s="231">
        <v>4.1064841955343171E-4</v>
      </c>
      <c r="E104" s="231">
        <v>3.5744411580592109E-3</v>
      </c>
      <c r="F104" s="231">
        <v>4.5380532960890207E-3</v>
      </c>
      <c r="G104" s="231">
        <v>5.9698269546300611E-4</v>
      </c>
      <c r="H104" s="231">
        <v>5.9655076165804463E-4</v>
      </c>
      <c r="I104" s="231">
        <v>1.7819454985622679E-3</v>
      </c>
      <c r="J104" s="231">
        <v>0</v>
      </c>
      <c r="K104" s="231">
        <v>0</v>
      </c>
      <c r="L104" s="231">
        <v>0</v>
      </c>
      <c r="M104" s="231">
        <v>2.9254601941174131E-3</v>
      </c>
      <c r="N104" s="231">
        <v>1.207730114515369E-2</v>
      </c>
      <c r="O104" s="231">
        <v>8.4960742820226545E-3</v>
      </c>
      <c r="P104" s="231">
        <v>0</v>
      </c>
      <c r="Q104" s="231">
        <v>0</v>
      </c>
      <c r="R104" s="231">
        <v>2.226105460721212E-2</v>
      </c>
      <c r="S104" s="231">
        <v>8.6655169761440484E-2</v>
      </c>
      <c r="T104" s="231">
        <v>6.3490312378185282E-2</v>
      </c>
      <c r="U104" s="231">
        <v>6.9322821348198838E-2</v>
      </c>
      <c r="V104" s="231">
        <v>0.1147009702351606</v>
      </c>
      <c r="W104" s="231">
        <v>0.1125159365979332</v>
      </c>
      <c r="DA104" s="73" t="s">
        <v>1220</v>
      </c>
    </row>
    <row r="105" spans="1:105" ht="12" customHeight="1" x14ac:dyDescent="0.3">
      <c r="A105" s="64" t="s">
        <v>79</v>
      </c>
      <c r="B105" s="231">
        <v>0.23669435838580011</v>
      </c>
      <c r="C105" s="231">
        <v>0.24710303829694061</v>
      </c>
      <c r="D105" s="231">
        <v>0.26613344493680241</v>
      </c>
      <c r="E105" s="231">
        <v>0.24817954254473629</v>
      </c>
      <c r="F105" s="231">
        <v>0.22609834868107301</v>
      </c>
      <c r="G105" s="231">
        <v>0.2275996970495909</v>
      </c>
      <c r="H105" s="231">
        <v>0.2121535555052296</v>
      </c>
      <c r="I105" s="231">
        <v>0.17587794942205201</v>
      </c>
      <c r="J105" s="231">
        <v>0.18650890432821879</v>
      </c>
      <c r="K105" s="231">
        <v>0.1836726807244318</v>
      </c>
      <c r="L105" s="231">
        <v>0.1652979122858512</v>
      </c>
      <c r="M105" s="231">
        <v>0.16870081739553261</v>
      </c>
      <c r="N105" s="231">
        <v>0.22305547627729469</v>
      </c>
      <c r="O105" s="231">
        <v>0.18393701793595121</v>
      </c>
      <c r="P105" s="231">
        <v>0.12429323218899831</v>
      </c>
      <c r="Q105" s="231">
        <v>0.10521661609863681</v>
      </c>
      <c r="R105" s="231">
        <v>0.16521178082943969</v>
      </c>
      <c r="S105" s="231">
        <v>0.15983357409108639</v>
      </c>
      <c r="T105" s="231">
        <v>0.1475943935384938</v>
      </c>
      <c r="U105" s="231">
        <v>0.1459393596240032</v>
      </c>
      <c r="V105" s="231">
        <v>0.16020704601069291</v>
      </c>
      <c r="W105" s="231">
        <v>0.17095431607490191</v>
      </c>
      <c r="DA105" s="73" t="s">
        <v>1221</v>
      </c>
    </row>
    <row r="106" spans="1:105" ht="12" customHeight="1" x14ac:dyDescent="0.3">
      <c r="A106" s="60" t="s">
        <v>1038</v>
      </c>
      <c r="B106" s="264">
        <v>3.0674587901960741</v>
      </c>
      <c r="C106" s="264">
        <v>2.9443078646953671</v>
      </c>
      <c r="D106" s="264">
        <v>3.3883449996940622</v>
      </c>
      <c r="E106" s="264">
        <v>2.6708924462128532</v>
      </c>
      <c r="F106" s="264">
        <v>2.9399446753622329</v>
      </c>
      <c r="G106" s="264">
        <v>3.482142234422497</v>
      </c>
      <c r="H106" s="264">
        <v>3.3599574983723031</v>
      </c>
      <c r="I106" s="264">
        <v>3.0431694791352362</v>
      </c>
      <c r="J106" s="264">
        <v>3.054796737683029</v>
      </c>
      <c r="K106" s="264">
        <v>2.4315481581844769</v>
      </c>
      <c r="L106" s="264">
        <v>2.3946666058660959</v>
      </c>
      <c r="M106" s="264">
        <v>2.699577925985706</v>
      </c>
      <c r="N106" s="264">
        <v>3.4067829163760148</v>
      </c>
      <c r="O106" s="264">
        <v>2.976878041521072</v>
      </c>
      <c r="P106" s="264">
        <v>2.779707419688966</v>
      </c>
      <c r="Q106" s="264">
        <v>2.9805933721502651</v>
      </c>
      <c r="R106" s="264">
        <v>3.9784837956003249</v>
      </c>
      <c r="S106" s="264">
        <v>4.1499385900984613</v>
      </c>
      <c r="T106" s="264">
        <v>3.6538722608701328</v>
      </c>
      <c r="U106" s="264">
        <v>3.5562355095133649</v>
      </c>
      <c r="V106" s="264">
        <v>3.7072326949653349</v>
      </c>
      <c r="W106" s="264">
        <v>3.5170266715691731</v>
      </c>
      <c r="DA106" s="72" t="s">
        <v>1222</v>
      </c>
    </row>
    <row r="107" spans="1:105" ht="12" customHeight="1" x14ac:dyDescent="0.3">
      <c r="A107" s="132" t="s">
        <v>1040</v>
      </c>
      <c r="B107" s="318">
        <v>3.8422075660748298</v>
      </c>
      <c r="C107" s="318">
        <v>3.9204049629036399</v>
      </c>
      <c r="D107" s="318">
        <v>4.0940255870725499</v>
      </c>
      <c r="E107" s="318">
        <v>3.549825405462562</v>
      </c>
      <c r="F107" s="318">
        <v>3.4483909449819898</v>
      </c>
      <c r="G107" s="318">
        <v>3.7612353482551781</v>
      </c>
      <c r="H107" s="318">
        <v>3.5889383821828802</v>
      </c>
      <c r="I107" s="318">
        <v>3.3142540351073189</v>
      </c>
      <c r="J107" s="318">
        <v>3.65286762416059</v>
      </c>
      <c r="K107" s="318">
        <v>3.3201724509315098</v>
      </c>
      <c r="L107" s="318">
        <v>3.3394321507997731</v>
      </c>
      <c r="M107" s="318">
        <v>3.700467516129712</v>
      </c>
      <c r="N107" s="318">
        <v>4.2739181698699928</v>
      </c>
      <c r="O107" s="318">
        <v>3.9625109915092018</v>
      </c>
      <c r="P107" s="318">
        <v>3.8605695414743542</v>
      </c>
      <c r="Q107" s="318">
        <v>3.8868854827492818</v>
      </c>
      <c r="R107" s="318">
        <v>4.5051214948529106</v>
      </c>
      <c r="S107" s="318">
        <v>4.6547880624360847</v>
      </c>
      <c r="T107" s="318">
        <v>4.1196851368956464</v>
      </c>
      <c r="U107" s="318">
        <v>4.0430169713004958</v>
      </c>
      <c r="V107" s="318">
        <v>4.1344721163778333</v>
      </c>
      <c r="W107" s="318">
        <v>4.5431792670740254</v>
      </c>
      <c r="DA107" s="139" t="s">
        <v>1223</v>
      </c>
    </row>
    <row r="108" spans="1:105" ht="12" hidden="1" customHeight="1" x14ac:dyDescent="0.3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DA108" s="94"/>
    </row>
    <row r="109" spans="1:105" ht="12" customHeight="1" x14ac:dyDescent="0.3">
      <c r="A109" s="201"/>
      <c r="B109" s="201"/>
      <c r="C109" s="201"/>
      <c r="D109" s="201"/>
      <c r="E109" s="201"/>
      <c r="F109" s="201"/>
      <c r="G109" s="201"/>
      <c r="H109" s="201"/>
      <c r="I109" s="201"/>
      <c r="J109" s="201"/>
      <c r="K109" s="201"/>
      <c r="L109" s="201"/>
      <c r="M109" s="201"/>
      <c r="N109" s="201"/>
      <c r="O109" s="201"/>
      <c r="P109" s="201"/>
      <c r="Q109" s="201"/>
      <c r="R109" s="201"/>
      <c r="S109" s="201"/>
      <c r="T109" s="201"/>
      <c r="U109" s="201"/>
      <c r="V109" s="201"/>
      <c r="W109" s="201"/>
      <c r="DA109" s="173"/>
    </row>
    <row r="110" spans="1:105" ht="15" customHeight="1" x14ac:dyDescent="0.3">
      <c r="A110" s="34" t="s">
        <v>48</v>
      </c>
      <c r="B110" s="225">
        <v>28.875104776059171</v>
      </c>
      <c r="C110" s="225">
        <v>32.383318170960067</v>
      </c>
      <c r="D110" s="225">
        <v>28.782654416368729</v>
      </c>
      <c r="E110" s="225">
        <v>33.302252060311723</v>
      </c>
      <c r="F110" s="225">
        <v>32.535330638334337</v>
      </c>
      <c r="G110" s="225">
        <v>33.915119127097107</v>
      </c>
      <c r="H110" s="225">
        <v>32.387078776302317</v>
      </c>
      <c r="I110" s="225">
        <v>30.084070606776461</v>
      </c>
      <c r="J110" s="225">
        <v>32.512871395530773</v>
      </c>
      <c r="K110" s="225">
        <v>37.060973830525981</v>
      </c>
      <c r="L110" s="225">
        <v>49.267655321160817</v>
      </c>
      <c r="M110" s="225">
        <v>47.624641202576768</v>
      </c>
      <c r="N110" s="225">
        <v>44.252605956683112</v>
      </c>
      <c r="O110" s="225">
        <v>43.547537448598113</v>
      </c>
      <c r="P110" s="225">
        <v>40.307340055789638</v>
      </c>
      <c r="Q110" s="225">
        <v>40.497541693399597</v>
      </c>
      <c r="R110" s="225">
        <v>46.832135726412368</v>
      </c>
      <c r="S110" s="225">
        <v>46.463367202518377</v>
      </c>
      <c r="T110" s="225">
        <v>46.755738430588742</v>
      </c>
      <c r="U110" s="225">
        <v>49.314215214357823</v>
      </c>
      <c r="V110" s="225">
        <v>53.451890577775544</v>
      </c>
      <c r="W110" s="225">
        <v>60.961397649615392</v>
      </c>
      <c r="DA110" s="89" t="s">
        <v>1224</v>
      </c>
    </row>
    <row r="111" spans="1:105" ht="12" customHeight="1" x14ac:dyDescent="0.3">
      <c r="A111" s="55" t="s">
        <v>92</v>
      </c>
      <c r="B111" s="261">
        <v>0.2139372849126861</v>
      </c>
      <c r="C111" s="261">
        <v>0.2350894470046869</v>
      </c>
      <c r="D111" s="261">
        <v>0.21586704214750249</v>
      </c>
      <c r="E111" s="261">
        <v>0.24049677090214669</v>
      </c>
      <c r="F111" s="261">
        <v>0.24271594180194589</v>
      </c>
      <c r="G111" s="261">
        <v>0.26368481420880768</v>
      </c>
      <c r="H111" s="261">
        <v>0.25418850174474528</v>
      </c>
      <c r="I111" s="261">
        <v>0.23954022892450211</v>
      </c>
      <c r="J111" s="261">
        <v>0.25129671243661977</v>
      </c>
      <c r="K111" s="261">
        <v>0.27448602089645902</v>
      </c>
      <c r="L111" s="261">
        <v>0.28287985218163392</v>
      </c>
      <c r="M111" s="261">
        <v>0.27005509295058888</v>
      </c>
      <c r="N111" s="261">
        <v>0.2716203041322236</v>
      </c>
      <c r="O111" s="261">
        <v>0.29439522271613161</v>
      </c>
      <c r="P111" s="261">
        <v>0.29941980336851742</v>
      </c>
      <c r="Q111" s="261">
        <v>0.32141032631856342</v>
      </c>
      <c r="R111" s="261">
        <v>0.33638090355247607</v>
      </c>
      <c r="S111" s="261">
        <v>0.33783387749345212</v>
      </c>
      <c r="T111" s="261">
        <v>0.33766081855227748</v>
      </c>
      <c r="U111" s="261">
        <v>0.33975224548435501</v>
      </c>
      <c r="V111" s="261">
        <v>0.35340214935680059</v>
      </c>
      <c r="W111" s="261">
        <v>0.37843161997456087</v>
      </c>
      <c r="DA111" s="67" t="s">
        <v>1225</v>
      </c>
    </row>
    <row r="112" spans="1:105" ht="12" customHeight="1" x14ac:dyDescent="0.3">
      <c r="A112" s="202" t="s">
        <v>93</v>
      </c>
      <c r="B112" s="226">
        <v>0.46009140378298152</v>
      </c>
      <c r="C112" s="226">
        <v>0.50558103385810205</v>
      </c>
      <c r="D112" s="226">
        <v>0.46424152055897661</v>
      </c>
      <c r="E112" s="226">
        <v>0.51720997101932131</v>
      </c>
      <c r="F112" s="226">
        <v>0.52198249795374374</v>
      </c>
      <c r="G112" s="226">
        <v>0.5670779470492896</v>
      </c>
      <c r="H112" s="226">
        <v>0.54665527161833094</v>
      </c>
      <c r="I112" s="226">
        <v>0.51515284132614314</v>
      </c>
      <c r="J112" s="226">
        <v>0.54043621820385435</v>
      </c>
      <c r="K112" s="226">
        <v>0.59030691505970379</v>
      </c>
      <c r="L112" s="226">
        <v>0.60835860539825204</v>
      </c>
      <c r="M112" s="226">
        <v>0.58077780535118007</v>
      </c>
      <c r="N112" s="226">
        <v>0.58414393299961231</v>
      </c>
      <c r="O112" s="226">
        <v>0.63312344709688595</v>
      </c>
      <c r="P112" s="226">
        <v>0.64392926043008092</v>
      </c>
      <c r="Q112" s="226">
        <v>0.69122186105431438</v>
      </c>
      <c r="R112" s="226">
        <v>0.72341743602294861</v>
      </c>
      <c r="S112" s="226">
        <v>0.72654218737443255</v>
      </c>
      <c r="T112" s="226">
        <v>0.72617000853139113</v>
      </c>
      <c r="U112" s="226">
        <v>0.73890100438604067</v>
      </c>
      <c r="V112" s="226">
        <v>0.76103747083838014</v>
      </c>
      <c r="W112" s="226">
        <v>0.8216945281324346</v>
      </c>
      <c r="DA112" s="174" t="s">
        <v>1226</v>
      </c>
    </row>
    <row r="113" spans="1:105" ht="12" customHeight="1" x14ac:dyDescent="0.3">
      <c r="A113" s="202" t="s">
        <v>94</v>
      </c>
      <c r="B113" s="226">
        <v>2.9594741905915138</v>
      </c>
      <c r="C113" s="226">
        <v>3.252079931624607</v>
      </c>
      <c r="D113" s="226">
        <v>2.9861692415868428</v>
      </c>
      <c r="E113" s="226">
        <v>3.326881458255329</v>
      </c>
      <c r="F113" s="226">
        <v>3.3575800763346799</v>
      </c>
      <c r="G113" s="226">
        <v>3.6476503028463489</v>
      </c>
      <c r="H113" s="226">
        <v>3.5162842735230559</v>
      </c>
      <c r="I113" s="226">
        <v>3.3136492566023459</v>
      </c>
      <c r="J113" s="226">
        <v>3.476281074335414</v>
      </c>
      <c r="K113" s="226">
        <v>3.79706742026183</v>
      </c>
      <c r="L113" s="226">
        <v>3.9131824165739189</v>
      </c>
      <c r="M113" s="226">
        <v>3.7357727427046901</v>
      </c>
      <c r="N113" s="226">
        <v>3.7574248922903211</v>
      </c>
      <c r="O113" s="226">
        <v>4.0724788286315592</v>
      </c>
      <c r="P113" s="226">
        <v>4.1419857253155614</v>
      </c>
      <c r="Q113" s="226">
        <v>4.4461888245314434</v>
      </c>
      <c r="R113" s="226">
        <v>4.6532823985202141</v>
      </c>
      <c r="S113" s="226">
        <v>4.6733819285281584</v>
      </c>
      <c r="T113" s="226">
        <v>4.6709879397007024</v>
      </c>
      <c r="U113" s="226">
        <v>4.6921142127597104</v>
      </c>
      <c r="V113" s="226">
        <v>4.8735135892787644</v>
      </c>
      <c r="W113" s="226">
        <v>5.2119868274442416</v>
      </c>
      <c r="DA113" s="174" t="s">
        <v>1227</v>
      </c>
    </row>
    <row r="114" spans="1:105" ht="12" customHeight="1" x14ac:dyDescent="0.3">
      <c r="A114" s="202" t="s">
        <v>95</v>
      </c>
      <c r="B114" s="226">
        <v>4.1273699322725994</v>
      </c>
      <c r="C114" s="226">
        <v>4.5354465228337588</v>
      </c>
      <c r="D114" s="226">
        <v>4.1645996371873713</v>
      </c>
      <c r="E114" s="226">
        <v>4.6397669365360397</v>
      </c>
      <c r="F114" s="226">
        <v>4.6825801341053346</v>
      </c>
      <c r="G114" s="226">
        <v>5.08712062138442</v>
      </c>
      <c r="H114" s="226">
        <v>4.9039136850729976</v>
      </c>
      <c r="I114" s="226">
        <v>4.6213129181114443</v>
      </c>
      <c r="J114" s="226">
        <v>4.8481240444514686</v>
      </c>
      <c r="K114" s="226">
        <v>5.2955021371780244</v>
      </c>
      <c r="L114" s="226">
        <v>5.4574395333506409</v>
      </c>
      <c r="M114" s="226">
        <v>5.2100187732879277</v>
      </c>
      <c r="N114" s="226">
        <v>5.2402154992647576</v>
      </c>
      <c r="O114" s="226">
        <v>5.6795990046296252</v>
      </c>
      <c r="P114" s="226">
        <v>5.7765353713569123</v>
      </c>
      <c r="Q114" s="226">
        <v>6.2007859794545741</v>
      </c>
      <c r="R114" s="226">
        <v>6.4896047815125408</v>
      </c>
      <c r="S114" s="226">
        <v>6.5176361784651924</v>
      </c>
      <c r="T114" s="226">
        <v>6.5142974510871818</v>
      </c>
      <c r="U114" s="226">
        <v>6.6285041697224942</v>
      </c>
      <c r="V114" s="226">
        <v>6.8270851153583392</v>
      </c>
      <c r="W114" s="226">
        <v>7.3712250675442386</v>
      </c>
      <c r="DA114" s="174" t="s">
        <v>1228</v>
      </c>
    </row>
    <row r="115" spans="1:105" ht="12" customHeight="1" x14ac:dyDescent="0.3">
      <c r="A115" s="56" t="s">
        <v>96</v>
      </c>
      <c r="B115" s="262">
        <v>1.521617973682837</v>
      </c>
      <c r="C115" s="262">
        <v>1.705426954912697</v>
      </c>
      <c r="D115" s="262">
        <v>1.531591350347276</v>
      </c>
      <c r="E115" s="262">
        <v>1.774403702198317</v>
      </c>
      <c r="F115" s="262">
        <v>1.7291388903631</v>
      </c>
      <c r="G115" s="262">
        <v>1.8301390652028391</v>
      </c>
      <c r="H115" s="262">
        <v>1.7787025195901489</v>
      </c>
      <c r="I115" s="262">
        <v>1.668854822922573</v>
      </c>
      <c r="J115" s="262">
        <v>1.842433062445807</v>
      </c>
      <c r="K115" s="262">
        <v>2.2042732619020931</v>
      </c>
      <c r="L115" s="262">
        <v>3.451050729521588</v>
      </c>
      <c r="M115" s="262">
        <v>3.450755794760759</v>
      </c>
      <c r="N115" s="262">
        <v>3.2181758925116131</v>
      </c>
      <c r="O115" s="262">
        <v>3.0559612194581049</v>
      </c>
      <c r="P115" s="262">
        <v>2.7028639007052622</v>
      </c>
      <c r="Q115" s="262">
        <v>2.6530985250675592</v>
      </c>
      <c r="R115" s="262">
        <v>3.4475616972453822</v>
      </c>
      <c r="S115" s="262">
        <v>3.3421563947258841</v>
      </c>
      <c r="T115" s="262">
        <v>3.4396282522853041</v>
      </c>
      <c r="U115" s="262">
        <v>3.8619508034073551</v>
      </c>
      <c r="V115" s="262">
        <v>4.3881753091152804</v>
      </c>
      <c r="W115" s="262">
        <v>5.0712813807970116</v>
      </c>
      <c r="DA115" s="68" t="s">
        <v>1229</v>
      </c>
    </row>
    <row r="116" spans="1:105" ht="12" customHeight="1" x14ac:dyDescent="0.3">
      <c r="A116" s="37" t="s">
        <v>160</v>
      </c>
      <c r="B116" s="228">
        <v>4.7691894478800671E-2</v>
      </c>
      <c r="C116" s="228">
        <v>6.8999304324052324E-2</v>
      </c>
      <c r="D116" s="228">
        <v>5.2837141120650397E-2</v>
      </c>
      <c r="E116" s="228">
        <v>5.7494865194544421E-2</v>
      </c>
      <c r="F116" s="228">
        <v>6.2788643600606361E-2</v>
      </c>
      <c r="G116" s="228">
        <v>5.3859893188639478E-2</v>
      </c>
      <c r="H116" s="228">
        <v>4.5934637260754418E-2</v>
      </c>
      <c r="I116" s="228">
        <v>3.2556475562580588E-2</v>
      </c>
      <c r="J116" s="228">
        <v>4.3295295327570968E-2</v>
      </c>
      <c r="K116" s="228">
        <v>4.0633575831109957E-2</v>
      </c>
      <c r="L116" s="228">
        <v>7.0308712501501738E-2</v>
      </c>
      <c r="M116" s="228">
        <v>4.1515280741853192E-2</v>
      </c>
      <c r="N116" s="228">
        <v>1.327564187369547E-2</v>
      </c>
      <c r="O116" s="228">
        <v>1.2547257199885829E-2</v>
      </c>
      <c r="P116" s="228">
        <v>1.6188521675660601E-2</v>
      </c>
      <c r="Q116" s="228">
        <v>1.324733492915996E-2</v>
      </c>
      <c r="R116" s="228">
        <v>1.5701564870221001E-2</v>
      </c>
      <c r="S116" s="228">
        <v>1.392363342483246E-2</v>
      </c>
      <c r="T116" s="228">
        <v>2.2227870393619429E-2</v>
      </c>
      <c r="U116" s="228">
        <v>2.37082392240659E-2</v>
      </c>
      <c r="V116" s="228">
        <v>2.6125825777526781E-2</v>
      </c>
      <c r="W116" s="228">
        <v>5.7984989622892183E-2</v>
      </c>
      <c r="DA116" s="69" t="s">
        <v>1230</v>
      </c>
    </row>
    <row r="117" spans="1:105" ht="12" customHeight="1" x14ac:dyDescent="0.3">
      <c r="A117" s="37" t="s">
        <v>162</v>
      </c>
      <c r="B117" s="228">
        <v>0.499454515629152</v>
      </c>
      <c r="C117" s="228">
        <v>0.60168397732804368</v>
      </c>
      <c r="D117" s="228">
        <v>0.46035250062717409</v>
      </c>
      <c r="E117" s="228">
        <v>0.6181648747806624</v>
      </c>
      <c r="F117" s="228">
        <v>0.50578960432352127</v>
      </c>
      <c r="G117" s="228">
        <v>0.44174954777935238</v>
      </c>
      <c r="H117" s="228">
        <v>0.40256604994806039</v>
      </c>
      <c r="I117" s="228">
        <v>0.37487098420434062</v>
      </c>
      <c r="J117" s="228">
        <v>0.47331572718149512</v>
      </c>
      <c r="K117" s="228">
        <v>0.62477010749039585</v>
      </c>
      <c r="L117" s="228">
        <v>1.0268505987585019</v>
      </c>
      <c r="M117" s="228">
        <v>0.97922097685152987</v>
      </c>
      <c r="N117" s="228">
        <v>0.77631974442009655</v>
      </c>
      <c r="O117" s="228">
        <v>0.73370296516970268</v>
      </c>
      <c r="P117" s="228">
        <v>0.64674763126713286</v>
      </c>
      <c r="Q117" s="228">
        <v>0.57049796889820659</v>
      </c>
      <c r="R117" s="228">
        <v>0.58263272637623797</v>
      </c>
      <c r="S117" s="228">
        <v>0.57679454422769194</v>
      </c>
      <c r="T117" s="228">
        <v>0.56245812627717162</v>
      </c>
      <c r="U117" s="228">
        <v>0.59673752024324966</v>
      </c>
      <c r="V117" s="228">
        <v>0.63942596560257381</v>
      </c>
      <c r="W117" s="228">
        <v>0.93009897222574911</v>
      </c>
      <c r="DA117" s="69" t="s">
        <v>1231</v>
      </c>
    </row>
    <row r="118" spans="1:105" ht="12" customHeight="1" x14ac:dyDescent="0.3">
      <c r="A118" s="37" t="s">
        <v>97</v>
      </c>
      <c r="B118" s="228">
        <v>0</v>
      </c>
      <c r="C118" s="228">
        <v>0</v>
      </c>
      <c r="D118" s="228">
        <v>0</v>
      </c>
      <c r="E118" s="228">
        <v>0</v>
      </c>
      <c r="F118" s="228">
        <v>0</v>
      </c>
      <c r="G118" s="228">
        <v>0</v>
      </c>
      <c r="H118" s="228">
        <v>0</v>
      </c>
      <c r="I118" s="228">
        <v>0</v>
      </c>
      <c r="J118" s="228">
        <v>0</v>
      </c>
      <c r="K118" s="228">
        <v>0</v>
      </c>
      <c r="L118" s="228">
        <v>0</v>
      </c>
      <c r="M118" s="228">
        <v>0</v>
      </c>
      <c r="N118" s="228">
        <v>0</v>
      </c>
      <c r="O118" s="228">
        <v>0</v>
      </c>
      <c r="P118" s="228">
        <v>0</v>
      </c>
      <c r="Q118" s="228">
        <v>0</v>
      </c>
      <c r="R118" s="228">
        <v>0</v>
      </c>
      <c r="S118" s="228">
        <v>0</v>
      </c>
      <c r="T118" s="228">
        <v>0</v>
      </c>
      <c r="U118" s="228">
        <v>0</v>
      </c>
      <c r="V118" s="228">
        <v>0</v>
      </c>
      <c r="W118" s="228">
        <v>0</v>
      </c>
      <c r="DA118" s="69" t="s">
        <v>1232</v>
      </c>
    </row>
    <row r="119" spans="1:105" ht="12" customHeight="1" x14ac:dyDescent="0.3">
      <c r="A119" s="37" t="s">
        <v>78</v>
      </c>
      <c r="B119" s="228">
        <v>0.39042096456945058</v>
      </c>
      <c r="C119" s="228">
        <v>0.43803661532924593</v>
      </c>
      <c r="D119" s="228">
        <v>0.41804079190169041</v>
      </c>
      <c r="E119" s="228">
        <v>0.4865515150279463</v>
      </c>
      <c r="F119" s="228">
        <v>0.4654682139953959</v>
      </c>
      <c r="G119" s="228">
        <v>0.51726116646412656</v>
      </c>
      <c r="H119" s="228">
        <v>0.54150905884100509</v>
      </c>
      <c r="I119" s="228">
        <v>0.53186017175237821</v>
      </c>
      <c r="J119" s="228">
        <v>0.65320557155358538</v>
      </c>
      <c r="K119" s="228">
        <v>0.91029288641363093</v>
      </c>
      <c r="L119" s="228">
        <v>1.3610359954923219</v>
      </c>
      <c r="M119" s="228">
        <v>1.4195470213542121</v>
      </c>
      <c r="N119" s="228">
        <v>1.455034404044379</v>
      </c>
      <c r="O119" s="228">
        <v>1.512988764261715</v>
      </c>
      <c r="P119" s="228">
        <v>1.416281316160378</v>
      </c>
      <c r="Q119" s="228">
        <v>1.4467686925674419</v>
      </c>
      <c r="R119" s="228">
        <v>1.8345501649272471</v>
      </c>
      <c r="S119" s="228">
        <v>1.757624872412654</v>
      </c>
      <c r="T119" s="228">
        <v>1.8619632703689839</v>
      </c>
      <c r="U119" s="228">
        <v>2.2012574967736049</v>
      </c>
      <c r="V119" s="228">
        <v>2.5931526417371442</v>
      </c>
      <c r="W119" s="228">
        <v>3.0817335814701972</v>
      </c>
      <c r="DA119" s="69" t="s">
        <v>1233</v>
      </c>
    </row>
    <row r="120" spans="1:105" ht="12" customHeight="1" x14ac:dyDescent="0.3">
      <c r="A120" s="37" t="s">
        <v>38</v>
      </c>
      <c r="B120" s="228">
        <v>0.58405059900543421</v>
      </c>
      <c r="C120" s="228">
        <v>0.59670705793135537</v>
      </c>
      <c r="D120" s="228">
        <v>0.60036091669776082</v>
      </c>
      <c r="E120" s="228">
        <v>0.61219244719516352</v>
      </c>
      <c r="F120" s="228">
        <v>0.69509242844357688</v>
      </c>
      <c r="G120" s="228">
        <v>0.81726845777072032</v>
      </c>
      <c r="H120" s="228">
        <v>0.78869277354032929</v>
      </c>
      <c r="I120" s="228">
        <v>0.72956719140327342</v>
      </c>
      <c r="J120" s="228">
        <v>0.67261646838315514</v>
      </c>
      <c r="K120" s="228">
        <v>0.62857669216695611</v>
      </c>
      <c r="L120" s="228">
        <v>0.99285542276926264</v>
      </c>
      <c r="M120" s="228">
        <v>1.0104725158131651</v>
      </c>
      <c r="N120" s="228">
        <v>0.97354610217344228</v>
      </c>
      <c r="O120" s="228">
        <v>0.79672223282680121</v>
      </c>
      <c r="P120" s="228">
        <v>0.6236464316020901</v>
      </c>
      <c r="Q120" s="228">
        <v>0.62258452867275083</v>
      </c>
      <c r="R120" s="228">
        <v>1.014677241071676</v>
      </c>
      <c r="S120" s="228">
        <v>0.99381334466070548</v>
      </c>
      <c r="T120" s="228">
        <v>0.99297898524552874</v>
      </c>
      <c r="U120" s="228">
        <v>1.0402475471664341</v>
      </c>
      <c r="V120" s="228">
        <v>1.1294708759980361</v>
      </c>
      <c r="W120" s="228">
        <v>1.001463837478173</v>
      </c>
      <c r="DA120" s="69" t="s">
        <v>1234</v>
      </c>
    </row>
    <row r="121" spans="1:105" ht="12" customHeight="1" x14ac:dyDescent="0.3">
      <c r="A121" s="57" t="s">
        <v>1053</v>
      </c>
      <c r="B121" s="263">
        <f t="shared" ref="B121:W121" si="4">B122+B133</f>
        <v>7.9778473066244988</v>
      </c>
      <c r="C121" s="263">
        <f t="shared" si="4"/>
        <v>9.1854499920486692</v>
      </c>
      <c r="D121" s="263">
        <f t="shared" si="4"/>
        <v>7.822405970281074</v>
      </c>
      <c r="E121" s="263">
        <f t="shared" si="4"/>
        <v>9.5087477740159194</v>
      </c>
      <c r="F121" s="263">
        <f t="shared" si="4"/>
        <v>8.8938825464262976</v>
      </c>
      <c r="G121" s="263">
        <f t="shared" si="4"/>
        <v>8.7047293543968287</v>
      </c>
      <c r="H121" s="263">
        <f t="shared" si="4"/>
        <v>8.169409117554288</v>
      </c>
      <c r="I121" s="263">
        <f t="shared" si="4"/>
        <v>7.4104074621544322</v>
      </c>
      <c r="J121" s="263">
        <f t="shared" si="4"/>
        <v>8.3827297228986186</v>
      </c>
      <c r="K121" s="263">
        <f t="shared" si="4"/>
        <v>10.092772665328745</v>
      </c>
      <c r="L121" s="263">
        <f t="shared" si="4"/>
        <v>15.878789131538799</v>
      </c>
      <c r="M121" s="263">
        <f t="shared" si="4"/>
        <v>15.312941898321201</v>
      </c>
      <c r="N121" s="263">
        <f t="shared" si="4"/>
        <v>13.446590204824782</v>
      </c>
      <c r="O121" s="263">
        <f t="shared" si="4"/>
        <v>12.439747411635391</v>
      </c>
      <c r="P121" s="263">
        <f t="shared" si="4"/>
        <v>10.656764494393991</v>
      </c>
      <c r="Q121" s="263">
        <f t="shared" si="4"/>
        <v>9.9619219304442694</v>
      </c>
      <c r="R121" s="263">
        <f t="shared" si="4"/>
        <v>12.201704024634479</v>
      </c>
      <c r="S121" s="263">
        <f t="shared" si="4"/>
        <v>12.060164791462897</v>
      </c>
      <c r="T121" s="263">
        <f t="shared" si="4"/>
        <v>12.143414063440273</v>
      </c>
      <c r="U121" s="263">
        <f t="shared" si="4"/>
        <v>13.19927378204023</v>
      </c>
      <c r="V121" s="263">
        <f t="shared" si="4"/>
        <v>14.81768964225139</v>
      </c>
      <c r="W121" s="263">
        <f t="shared" si="4"/>
        <v>18.117282758715703</v>
      </c>
      <c r="DA121" s="70"/>
    </row>
    <row r="122" spans="1:105" ht="12" customHeight="1" x14ac:dyDescent="0.3">
      <c r="A122" s="60" t="s">
        <v>1054</v>
      </c>
      <c r="B122" s="264">
        <v>7.9674108712072371</v>
      </c>
      <c r="C122" s="264">
        <v>9.1739816973475126</v>
      </c>
      <c r="D122" s="264">
        <v>7.8118753961223568</v>
      </c>
      <c r="E122" s="264">
        <v>9.4970156955303739</v>
      </c>
      <c r="F122" s="264">
        <v>8.8820422108233217</v>
      </c>
      <c r="G122" s="264">
        <v>8.6918661008731348</v>
      </c>
      <c r="H122" s="264">
        <v>8.1570091196607368</v>
      </c>
      <c r="I122" s="264">
        <v>7.3987220463559336</v>
      </c>
      <c r="J122" s="264">
        <v>8.3704707942551835</v>
      </c>
      <c r="K122" s="264">
        <v>10.07938249992959</v>
      </c>
      <c r="L122" s="264">
        <v>15.85722326903096</v>
      </c>
      <c r="M122" s="264">
        <v>15.29159065788981</v>
      </c>
      <c r="N122" s="264">
        <v>13.42716479090439</v>
      </c>
      <c r="O122" s="264">
        <v>12.42243933699512</v>
      </c>
      <c r="P122" s="264">
        <v>10.642157992110951</v>
      </c>
      <c r="Q122" s="264">
        <v>9.9477350261615314</v>
      </c>
      <c r="R122" s="264">
        <v>12.18189132862852</v>
      </c>
      <c r="S122" s="264">
        <v>12.04097485468556</v>
      </c>
      <c r="T122" s="264">
        <v>12.123815436697409</v>
      </c>
      <c r="U122" s="264">
        <v>13.17803578144666</v>
      </c>
      <c r="V122" s="264">
        <v>14.794262850089471</v>
      </c>
      <c r="W122" s="264">
        <v>18.09198877823674</v>
      </c>
      <c r="DA122" s="72" t="s">
        <v>1235</v>
      </c>
    </row>
    <row r="123" spans="1:105" ht="12" customHeight="1" x14ac:dyDescent="0.3">
      <c r="A123" s="64" t="s">
        <v>30</v>
      </c>
      <c r="B123" s="231">
        <v>0.4986155838573979</v>
      </c>
      <c r="C123" s="231">
        <v>0.47537302971736328</v>
      </c>
      <c r="D123" s="231">
        <v>0.35000773847433198</v>
      </c>
      <c r="E123" s="231">
        <v>0.68131232963778732</v>
      </c>
      <c r="F123" s="231">
        <v>0.7692023001158248</v>
      </c>
      <c r="G123" s="231">
        <v>0.64750510289646368</v>
      </c>
      <c r="H123" s="231">
        <v>0.26191015125179101</v>
      </c>
      <c r="I123" s="231">
        <v>0</v>
      </c>
      <c r="J123" s="231">
        <v>0</v>
      </c>
      <c r="K123" s="231">
        <v>0</v>
      </c>
      <c r="L123" s="231">
        <v>0</v>
      </c>
      <c r="M123" s="231">
        <v>0.91290973957995902</v>
      </c>
      <c r="N123" s="231">
        <v>1.0741599512573889</v>
      </c>
      <c r="O123" s="231">
        <v>0.95482980773885451</v>
      </c>
      <c r="P123" s="231">
        <v>0.73520648774844333</v>
      </c>
      <c r="Q123" s="231">
        <v>0.724284339326002</v>
      </c>
      <c r="R123" s="231">
        <v>0.37678365215107879</v>
      </c>
      <c r="S123" s="231">
        <v>0.40029803584399182</v>
      </c>
      <c r="T123" s="231">
        <v>0</v>
      </c>
      <c r="U123" s="231">
        <v>0</v>
      </c>
      <c r="V123" s="231">
        <v>0</v>
      </c>
      <c r="W123" s="231">
        <v>0</v>
      </c>
      <c r="DA123" s="73" t="s">
        <v>1236</v>
      </c>
    </row>
    <row r="124" spans="1:105" ht="12" customHeight="1" x14ac:dyDescent="0.3">
      <c r="A124" s="64" t="s">
        <v>32</v>
      </c>
      <c r="B124" s="231">
        <v>0</v>
      </c>
      <c r="C124" s="231">
        <v>0</v>
      </c>
      <c r="D124" s="231">
        <v>0</v>
      </c>
      <c r="E124" s="231">
        <v>0</v>
      </c>
      <c r="F124" s="231">
        <v>0</v>
      </c>
      <c r="G124" s="231">
        <v>0</v>
      </c>
      <c r="H124" s="231">
        <v>0</v>
      </c>
      <c r="I124" s="231">
        <v>0</v>
      </c>
      <c r="J124" s="231">
        <v>0</v>
      </c>
      <c r="K124" s="231">
        <v>0</v>
      </c>
      <c r="L124" s="231">
        <v>0</v>
      </c>
      <c r="M124" s="231">
        <v>0</v>
      </c>
      <c r="N124" s="231">
        <v>0</v>
      </c>
      <c r="O124" s="231">
        <v>0</v>
      </c>
      <c r="P124" s="231">
        <v>0</v>
      </c>
      <c r="Q124" s="231">
        <v>0</v>
      </c>
      <c r="R124" s="231">
        <v>0</v>
      </c>
      <c r="S124" s="231">
        <v>0</v>
      </c>
      <c r="T124" s="231">
        <v>0</v>
      </c>
      <c r="U124" s="231">
        <v>0</v>
      </c>
      <c r="V124" s="231">
        <v>0</v>
      </c>
      <c r="W124" s="231">
        <v>0</v>
      </c>
      <c r="DA124" s="73" t="s">
        <v>1237</v>
      </c>
    </row>
    <row r="125" spans="1:105" ht="12" customHeight="1" x14ac:dyDescent="0.3">
      <c r="A125" s="64" t="s">
        <v>33</v>
      </c>
      <c r="B125" s="231">
        <v>5.3400011796094167E-2</v>
      </c>
      <c r="C125" s="231">
        <v>5.6900226133656993E-2</v>
      </c>
      <c r="D125" s="231">
        <v>5.087172904066263E-2</v>
      </c>
      <c r="E125" s="231">
        <v>6.3016390024360464E-2</v>
      </c>
      <c r="F125" s="231">
        <v>6.5216467926802094E-2</v>
      </c>
      <c r="G125" s="231">
        <v>6.5878335286070525E-2</v>
      </c>
      <c r="H125" s="231">
        <v>0</v>
      </c>
      <c r="I125" s="231">
        <v>0</v>
      </c>
      <c r="J125" s="231">
        <v>0</v>
      </c>
      <c r="K125" s="231">
        <v>0</v>
      </c>
      <c r="L125" s="231">
        <v>0</v>
      </c>
      <c r="M125" s="231">
        <v>0</v>
      </c>
      <c r="N125" s="231">
        <v>0</v>
      </c>
      <c r="O125" s="231">
        <v>0</v>
      </c>
      <c r="P125" s="231">
        <v>0</v>
      </c>
      <c r="Q125" s="231">
        <v>4.9071692637023779E-3</v>
      </c>
      <c r="R125" s="231">
        <v>6.0121221593249039E-3</v>
      </c>
      <c r="S125" s="231">
        <v>5.9660710852196064E-3</v>
      </c>
      <c r="T125" s="231">
        <v>1.290888235679149E-2</v>
      </c>
      <c r="U125" s="231">
        <v>2.353046718886715E-2</v>
      </c>
      <c r="V125" s="231">
        <v>3.4165085791414238E-2</v>
      </c>
      <c r="W125" s="231">
        <v>3.9615771958824347E-2</v>
      </c>
      <c r="DA125" s="73" t="s">
        <v>1238</v>
      </c>
    </row>
    <row r="126" spans="1:105" ht="12" customHeight="1" x14ac:dyDescent="0.3">
      <c r="A126" s="64" t="s">
        <v>160</v>
      </c>
      <c r="B126" s="231">
        <v>0.41658474391340111</v>
      </c>
      <c r="C126" s="231">
        <v>0.59119381588625242</v>
      </c>
      <c r="D126" s="231">
        <v>0.48620693295283962</v>
      </c>
      <c r="E126" s="231">
        <v>0.49083121166371829</v>
      </c>
      <c r="F126" s="231">
        <v>0.56551423288782832</v>
      </c>
      <c r="G126" s="231">
        <v>0.57480851986229697</v>
      </c>
      <c r="H126" s="231">
        <v>0.52429114432795587</v>
      </c>
      <c r="I126" s="231">
        <v>0.41944635413861558</v>
      </c>
      <c r="J126" s="231">
        <v>0.52580866850516772</v>
      </c>
      <c r="K126" s="231">
        <v>0.47729405410540587</v>
      </c>
      <c r="L126" s="231">
        <v>0.79214959860610001</v>
      </c>
      <c r="M126" s="231">
        <v>0.46306746567584578</v>
      </c>
      <c r="N126" s="231">
        <v>0.1547900606882304</v>
      </c>
      <c r="O126" s="231">
        <v>0.15336228623353559</v>
      </c>
      <c r="P126" s="231">
        <v>0.21114805395656031</v>
      </c>
      <c r="Q126" s="231">
        <v>0.18734576238020481</v>
      </c>
      <c r="R126" s="231">
        <v>0.24691935498291659</v>
      </c>
      <c r="S126" s="231">
        <v>0.20423195216838269</v>
      </c>
      <c r="T126" s="231">
        <v>0.35649787989670922</v>
      </c>
      <c r="U126" s="231">
        <v>0.38310178795258321</v>
      </c>
      <c r="V126" s="231">
        <v>0.40675617995127328</v>
      </c>
      <c r="W126" s="231">
        <v>0.81403088282524561</v>
      </c>
      <c r="DA126" s="73" t="s">
        <v>1239</v>
      </c>
    </row>
    <row r="127" spans="1:105" ht="12" customHeight="1" x14ac:dyDescent="0.3">
      <c r="A127" s="64" t="s">
        <v>70</v>
      </c>
      <c r="B127" s="231">
        <v>0.87236754770593883</v>
      </c>
      <c r="C127" s="231">
        <v>0.92954868485183406</v>
      </c>
      <c r="D127" s="231">
        <v>0.87063999967919214</v>
      </c>
      <c r="E127" s="231">
        <v>0.78435588249228094</v>
      </c>
      <c r="F127" s="231">
        <v>0.81173993359476859</v>
      </c>
      <c r="G127" s="231">
        <v>0.61498244093392307</v>
      </c>
      <c r="H127" s="231">
        <v>0.82918211016625198</v>
      </c>
      <c r="I127" s="231">
        <v>0.53122222310998701</v>
      </c>
      <c r="J127" s="231">
        <v>0.51565303659229744</v>
      </c>
      <c r="K127" s="231">
        <v>0.42192669435426378</v>
      </c>
      <c r="L127" s="231">
        <v>0.8786073900618222</v>
      </c>
      <c r="M127" s="231">
        <v>0.57514333202743395</v>
      </c>
      <c r="N127" s="231">
        <v>0.41070990998898371</v>
      </c>
      <c r="O127" s="231">
        <v>0.27090712341607848</v>
      </c>
      <c r="P127" s="231">
        <v>0.24818667182300511</v>
      </c>
      <c r="Q127" s="231">
        <v>0.1873651993714073</v>
      </c>
      <c r="R127" s="231">
        <v>0.36496540859690291</v>
      </c>
      <c r="S127" s="231">
        <v>0.36816911867533852</v>
      </c>
      <c r="T127" s="231">
        <v>0.1801849098729906</v>
      </c>
      <c r="U127" s="231">
        <v>0.25586537638896251</v>
      </c>
      <c r="V127" s="231">
        <v>0.29303777835171491</v>
      </c>
      <c r="W127" s="231">
        <v>0.20776752670285931</v>
      </c>
      <c r="DA127" s="73" t="s">
        <v>1240</v>
      </c>
    </row>
    <row r="128" spans="1:105" ht="12" customHeight="1" x14ac:dyDescent="0.3">
      <c r="A128" s="64" t="s">
        <v>34</v>
      </c>
      <c r="B128" s="231">
        <v>6.9793743582045403E-2</v>
      </c>
      <c r="C128" s="231">
        <v>7.4370096864058322E-2</v>
      </c>
      <c r="D128" s="231">
        <v>0</v>
      </c>
      <c r="E128" s="231">
        <v>0</v>
      </c>
      <c r="F128" s="231">
        <v>0</v>
      </c>
      <c r="G128" s="231">
        <v>0</v>
      </c>
      <c r="H128" s="231">
        <v>0</v>
      </c>
      <c r="I128" s="231">
        <v>0</v>
      </c>
      <c r="J128" s="231">
        <v>0</v>
      </c>
      <c r="K128" s="231">
        <v>0</v>
      </c>
      <c r="L128" s="231">
        <v>0</v>
      </c>
      <c r="M128" s="231">
        <v>0</v>
      </c>
      <c r="N128" s="231">
        <v>0</v>
      </c>
      <c r="O128" s="231">
        <v>0</v>
      </c>
      <c r="P128" s="231">
        <v>0</v>
      </c>
      <c r="Q128" s="231">
        <v>0</v>
      </c>
      <c r="R128" s="231">
        <v>0</v>
      </c>
      <c r="S128" s="231">
        <v>0</v>
      </c>
      <c r="T128" s="231">
        <v>0</v>
      </c>
      <c r="U128" s="231">
        <v>0</v>
      </c>
      <c r="V128" s="231">
        <v>0</v>
      </c>
      <c r="W128" s="231">
        <v>0</v>
      </c>
      <c r="DA128" s="73" t="s">
        <v>1241</v>
      </c>
    </row>
    <row r="129" spans="1:105" ht="12" customHeight="1" x14ac:dyDescent="0.3">
      <c r="A129" s="64" t="s">
        <v>162</v>
      </c>
      <c r="B129" s="231">
        <v>4.1687228066293063</v>
      </c>
      <c r="C129" s="231">
        <v>4.9260850346131164</v>
      </c>
      <c r="D129" s="231">
        <v>4.0478147650327667</v>
      </c>
      <c r="E129" s="231">
        <v>5.0426139727814947</v>
      </c>
      <c r="F129" s="231">
        <v>4.3529193908750958</v>
      </c>
      <c r="G129" s="231">
        <v>4.5048684138259656</v>
      </c>
      <c r="H129" s="231">
        <v>4.3905372358440644</v>
      </c>
      <c r="I129" s="231">
        <v>4.6149728875704943</v>
      </c>
      <c r="J129" s="231">
        <v>5.4927047875397292</v>
      </c>
      <c r="K129" s="231">
        <v>7.0124456961387018</v>
      </c>
      <c r="L129" s="231">
        <v>11.05486922511437</v>
      </c>
      <c r="M129" s="231">
        <v>10.43675012827603</v>
      </c>
      <c r="N129" s="231">
        <v>8.6492103935285343</v>
      </c>
      <c r="O129" s="231">
        <v>8.569161645908089</v>
      </c>
      <c r="P129" s="231">
        <v>8.0605193746065016</v>
      </c>
      <c r="Q129" s="231">
        <v>7.7093497278321133</v>
      </c>
      <c r="R129" s="231">
        <v>8.7549840385709423</v>
      </c>
      <c r="S129" s="231">
        <v>8.084264960498583</v>
      </c>
      <c r="T129" s="231">
        <v>8.6198077308056966</v>
      </c>
      <c r="U129" s="231">
        <v>9.213963992978023</v>
      </c>
      <c r="V129" s="231">
        <v>9.512675649789216</v>
      </c>
      <c r="W129" s="231">
        <v>12.47678667379483</v>
      </c>
      <c r="DA129" s="73" t="s">
        <v>1242</v>
      </c>
    </row>
    <row r="130" spans="1:105" ht="12" customHeight="1" x14ac:dyDescent="0.3">
      <c r="A130" s="64" t="s">
        <v>36</v>
      </c>
      <c r="B130" s="231">
        <v>0</v>
      </c>
      <c r="C130" s="231">
        <v>0</v>
      </c>
      <c r="D130" s="231">
        <v>0</v>
      </c>
      <c r="E130" s="231">
        <v>0</v>
      </c>
      <c r="F130" s="231">
        <v>0</v>
      </c>
      <c r="G130" s="231">
        <v>0</v>
      </c>
      <c r="H130" s="231">
        <v>0</v>
      </c>
      <c r="I130" s="231">
        <v>0</v>
      </c>
      <c r="J130" s="231">
        <v>0</v>
      </c>
      <c r="K130" s="231">
        <v>0</v>
      </c>
      <c r="L130" s="231">
        <v>0</v>
      </c>
      <c r="M130" s="231">
        <v>0</v>
      </c>
      <c r="N130" s="231">
        <v>0</v>
      </c>
      <c r="O130" s="231">
        <v>0</v>
      </c>
      <c r="P130" s="231">
        <v>0</v>
      </c>
      <c r="Q130" s="231">
        <v>0</v>
      </c>
      <c r="R130" s="231">
        <v>0</v>
      </c>
      <c r="S130" s="231">
        <v>0</v>
      </c>
      <c r="T130" s="231">
        <v>0</v>
      </c>
      <c r="U130" s="231">
        <v>0</v>
      </c>
      <c r="V130" s="231">
        <v>0</v>
      </c>
      <c r="W130" s="231">
        <v>0</v>
      </c>
      <c r="DA130" s="73" t="s">
        <v>1243</v>
      </c>
    </row>
    <row r="131" spans="1:105" ht="12" customHeight="1" x14ac:dyDescent="0.3">
      <c r="A131" s="64" t="s">
        <v>73</v>
      </c>
      <c r="B131" s="231">
        <v>6.4802367841160571E-3</v>
      </c>
      <c r="C131" s="231">
        <v>5.1788578667894113E-3</v>
      </c>
      <c r="D131" s="231">
        <v>3.0919234970085831E-3</v>
      </c>
      <c r="E131" s="231">
        <v>3.4580654141758253E-2</v>
      </c>
      <c r="F131" s="231">
        <v>4.5611483100364891E-2</v>
      </c>
      <c r="G131" s="231">
        <v>5.9763930027800366E-3</v>
      </c>
      <c r="H131" s="231">
        <v>6.0333719458218809E-3</v>
      </c>
      <c r="I131" s="231">
        <v>1.8391192037090769E-2</v>
      </c>
      <c r="J131" s="231">
        <v>0</v>
      </c>
      <c r="K131" s="231">
        <v>0</v>
      </c>
      <c r="L131" s="231">
        <v>0</v>
      </c>
      <c r="M131" s="231">
        <v>4.9410334472610867E-2</v>
      </c>
      <c r="N131" s="231">
        <v>0.15888803221175599</v>
      </c>
      <c r="O131" s="231">
        <v>0.108452239458539</v>
      </c>
      <c r="P131" s="231">
        <v>0</v>
      </c>
      <c r="Q131" s="231">
        <v>0</v>
      </c>
      <c r="R131" s="231">
        <v>0.28293765231630102</v>
      </c>
      <c r="S131" s="231">
        <v>1.026482464861499</v>
      </c>
      <c r="T131" s="231">
        <v>0.87261621798759914</v>
      </c>
      <c r="U131" s="231">
        <v>1.05720980042456</v>
      </c>
      <c r="V131" s="231">
        <v>1.867048127936292</v>
      </c>
      <c r="W131" s="231">
        <v>1.7693966930623719</v>
      </c>
      <c r="DA131" s="73" t="s">
        <v>1244</v>
      </c>
    </row>
    <row r="132" spans="1:105" ht="12" customHeight="1" x14ac:dyDescent="0.3">
      <c r="A132" s="64" t="s">
        <v>79</v>
      </c>
      <c r="B132" s="231">
        <v>1.881446196938938</v>
      </c>
      <c r="C132" s="231">
        <v>2.1153319514144422</v>
      </c>
      <c r="D132" s="231">
        <v>2.0032423074455559</v>
      </c>
      <c r="E132" s="231">
        <v>2.4003052547889752</v>
      </c>
      <c r="F132" s="231">
        <v>2.2718384023226359</v>
      </c>
      <c r="G132" s="231">
        <v>2.2778468950656352</v>
      </c>
      <c r="H132" s="231">
        <v>2.1450551061248522</v>
      </c>
      <c r="I132" s="231">
        <v>1.814689389499746</v>
      </c>
      <c r="J132" s="231">
        <v>1.836304301617989</v>
      </c>
      <c r="K132" s="231">
        <v>2.1677160553312178</v>
      </c>
      <c r="L132" s="231">
        <v>3.1315970552486649</v>
      </c>
      <c r="M132" s="231">
        <v>2.8543096578579359</v>
      </c>
      <c r="N132" s="231">
        <v>2.9794064432294949</v>
      </c>
      <c r="O132" s="231">
        <v>2.365726234240026</v>
      </c>
      <c r="P132" s="231">
        <v>1.387097403976439</v>
      </c>
      <c r="Q132" s="231">
        <v>1.1344828279881021</v>
      </c>
      <c r="R132" s="231">
        <v>2.1492890998510519</v>
      </c>
      <c r="S132" s="231">
        <v>1.9515622515525459</v>
      </c>
      <c r="T132" s="231">
        <v>2.0817998157776221</v>
      </c>
      <c r="U132" s="231">
        <v>2.24436435651366</v>
      </c>
      <c r="V132" s="231">
        <v>2.6805800282695542</v>
      </c>
      <c r="W132" s="231">
        <v>2.7843912298926061</v>
      </c>
      <c r="DA132" s="73" t="s">
        <v>1245</v>
      </c>
    </row>
    <row r="133" spans="1:105" ht="12" customHeight="1" x14ac:dyDescent="0.3">
      <c r="A133" s="60" t="s">
        <v>1066</v>
      </c>
      <c r="B133" s="264">
        <v>1.0436435417261389E-2</v>
      </c>
      <c r="C133" s="264">
        <v>1.1468294701157169E-2</v>
      </c>
      <c r="D133" s="264">
        <v>1.053057415871721E-2</v>
      </c>
      <c r="E133" s="264">
        <v>1.17320784855456E-2</v>
      </c>
      <c r="F133" s="264">
        <v>1.18403356029764E-2</v>
      </c>
      <c r="G133" s="264">
        <v>1.286325352369473E-2</v>
      </c>
      <c r="H133" s="264">
        <v>1.2399997893551659E-2</v>
      </c>
      <c r="I133" s="264">
        <v>1.1685415798498491E-2</v>
      </c>
      <c r="J133" s="264">
        <v>1.2258928643435229E-2</v>
      </c>
      <c r="K133" s="264">
        <v>1.3390165399154731E-2</v>
      </c>
      <c r="L133" s="264">
        <v>2.156586250783887E-2</v>
      </c>
      <c r="M133" s="264">
        <v>2.1351240431392179E-2</v>
      </c>
      <c r="N133" s="264">
        <v>1.9425413920391842E-2</v>
      </c>
      <c r="O133" s="264">
        <v>1.7308074640269951E-2</v>
      </c>
      <c r="P133" s="264">
        <v>1.460650228304051E-2</v>
      </c>
      <c r="Q133" s="264">
        <v>1.418690428273753E-2</v>
      </c>
      <c r="R133" s="264">
        <v>1.9812696005959109E-2</v>
      </c>
      <c r="S133" s="264">
        <v>1.918993677733672E-2</v>
      </c>
      <c r="T133" s="264">
        <v>1.9598626742863851E-2</v>
      </c>
      <c r="U133" s="264">
        <v>2.123800059357054E-2</v>
      </c>
      <c r="V133" s="264">
        <v>2.3426792161919761E-2</v>
      </c>
      <c r="W133" s="264">
        <v>2.529398047896288E-2</v>
      </c>
      <c r="DA133" s="72" t="s">
        <v>1246</v>
      </c>
    </row>
    <row r="134" spans="1:105" ht="12" customHeight="1" x14ac:dyDescent="0.3">
      <c r="A134" s="57" t="s">
        <v>1012</v>
      </c>
      <c r="B134" s="263">
        <v>2.7660616989755531</v>
      </c>
      <c r="C134" s="263">
        <v>3.176991410484443</v>
      </c>
      <c r="D134" s="263">
        <v>2.7078476973551231</v>
      </c>
      <c r="E134" s="263">
        <v>3.2646986341942879</v>
      </c>
      <c r="F134" s="263">
        <v>3.0705527562318</v>
      </c>
      <c r="G134" s="263">
        <v>3.05081236625192</v>
      </c>
      <c r="H134" s="263">
        <v>2.879734160760326</v>
      </c>
      <c r="I134" s="263">
        <v>2.651731698178259</v>
      </c>
      <c r="J134" s="263">
        <v>2.9781034471401959</v>
      </c>
      <c r="K134" s="263">
        <v>3.5477944813534852</v>
      </c>
      <c r="L134" s="263">
        <v>5.6125800379092148</v>
      </c>
      <c r="M134" s="263">
        <v>5.4392945729661548</v>
      </c>
      <c r="N134" s="263">
        <v>4.7483309222250556</v>
      </c>
      <c r="O134" s="263">
        <v>4.4181027326270801</v>
      </c>
      <c r="P134" s="263">
        <v>3.8467958667516582</v>
      </c>
      <c r="Q134" s="263">
        <v>3.6281807648988882</v>
      </c>
      <c r="R134" s="263">
        <v>4.4593052323035218</v>
      </c>
      <c r="S134" s="263">
        <v>4.3856464020555839</v>
      </c>
      <c r="T134" s="263">
        <v>4.4320763144391897</v>
      </c>
      <c r="U134" s="263">
        <v>4.8166427924647266</v>
      </c>
      <c r="V134" s="263">
        <v>5.3445703070959789</v>
      </c>
      <c r="W134" s="263">
        <v>6.4649077016336198</v>
      </c>
      <c r="DA134" s="70" t="s">
        <v>1247</v>
      </c>
    </row>
    <row r="135" spans="1:105" ht="12" customHeight="1" x14ac:dyDescent="0.3">
      <c r="A135" s="60" t="s">
        <v>1014</v>
      </c>
      <c r="B135" s="264">
        <v>2.5593479283884548</v>
      </c>
      <c r="C135" s="264">
        <v>2.969878235101941</v>
      </c>
      <c r="D135" s="264">
        <v>2.4829486750417562</v>
      </c>
      <c r="E135" s="264">
        <v>3.0499023127513691</v>
      </c>
      <c r="F135" s="264">
        <v>2.8150473694441338</v>
      </c>
      <c r="G135" s="264">
        <v>2.7007809579710029</v>
      </c>
      <c r="H135" s="264">
        <v>2.5200897229702499</v>
      </c>
      <c r="I135" s="264">
        <v>2.2842432352702469</v>
      </c>
      <c r="J135" s="264">
        <v>2.66110594415116</v>
      </c>
      <c r="K135" s="264">
        <v>3.2581184944076429</v>
      </c>
      <c r="L135" s="264">
        <v>5.178920325153495</v>
      </c>
      <c r="M135" s="264">
        <v>5.0058121839212069</v>
      </c>
      <c r="N135" s="264">
        <v>4.2973734005587589</v>
      </c>
      <c r="O135" s="264">
        <v>4.0417143183954396</v>
      </c>
      <c r="P135" s="264">
        <v>3.549890196923887</v>
      </c>
      <c r="Q135" s="264">
        <v>3.3131955972839808</v>
      </c>
      <c r="R135" s="264">
        <v>3.8582465646801518</v>
      </c>
      <c r="S135" s="264">
        <v>3.8034094875113951</v>
      </c>
      <c r="T135" s="264">
        <v>3.8028948315115851</v>
      </c>
      <c r="U135" s="264">
        <v>4.1447161065395299</v>
      </c>
      <c r="V135" s="264">
        <v>4.5936549245776801</v>
      </c>
      <c r="W135" s="264">
        <v>5.8826807275167079</v>
      </c>
      <c r="DA135" s="72" t="s">
        <v>1248</v>
      </c>
    </row>
    <row r="136" spans="1:105" ht="12" customHeight="1" x14ac:dyDescent="0.3">
      <c r="A136" s="59" t="s">
        <v>30</v>
      </c>
      <c r="B136" s="232">
        <v>0.21382491273731979</v>
      </c>
      <c r="C136" s="232">
        <v>0.20381128518532049</v>
      </c>
      <c r="D136" s="232">
        <v>0.15080067062084901</v>
      </c>
      <c r="E136" s="232">
        <v>0.29635640399974328</v>
      </c>
      <c r="F136" s="232">
        <v>0.3322522616677922</v>
      </c>
      <c r="G136" s="232">
        <v>0.27501733625167168</v>
      </c>
      <c r="H136" s="232">
        <v>0.1107434104549373</v>
      </c>
      <c r="I136" s="232">
        <v>0</v>
      </c>
      <c r="J136" s="232">
        <v>0</v>
      </c>
      <c r="K136" s="232">
        <v>0</v>
      </c>
      <c r="L136" s="232">
        <v>0</v>
      </c>
      <c r="M136" s="232">
        <v>0.37159581163728339</v>
      </c>
      <c r="N136" s="232">
        <v>0.45164045260700258</v>
      </c>
      <c r="O136" s="232">
        <v>0.39058702490070962</v>
      </c>
      <c r="P136" s="232">
        <v>0.2840153386791841</v>
      </c>
      <c r="Q136" s="232">
        <v>0.27423180620326348</v>
      </c>
      <c r="R136" s="232">
        <v>0.150210782175632</v>
      </c>
      <c r="S136" s="232">
        <v>0.16921527784406321</v>
      </c>
      <c r="T136" s="232">
        <v>0</v>
      </c>
      <c r="U136" s="232">
        <v>0</v>
      </c>
      <c r="V136" s="232">
        <v>0</v>
      </c>
      <c r="W136" s="232">
        <v>0</v>
      </c>
      <c r="DA136" s="71" t="s">
        <v>1249</v>
      </c>
    </row>
    <row r="137" spans="1:105" ht="12" customHeight="1" x14ac:dyDescent="0.3">
      <c r="A137" s="59" t="s">
        <v>33</v>
      </c>
      <c r="B137" s="297">
        <v>2.267390703870972E-2</v>
      </c>
      <c r="C137" s="297">
        <v>2.415462140133097E-2</v>
      </c>
      <c r="D137" s="297">
        <v>2.1701746114629519E-2</v>
      </c>
      <c r="E137" s="297">
        <v>2.71402686137967E-2</v>
      </c>
      <c r="F137" s="297">
        <v>2.789184216639878E-2</v>
      </c>
      <c r="G137" s="297">
        <v>2.7704610282055089E-2</v>
      </c>
      <c r="H137" s="297">
        <v>0</v>
      </c>
      <c r="I137" s="297">
        <v>0</v>
      </c>
      <c r="J137" s="297">
        <v>0</v>
      </c>
      <c r="K137" s="297">
        <v>0</v>
      </c>
      <c r="L137" s="297">
        <v>0</v>
      </c>
      <c r="M137" s="297">
        <v>0</v>
      </c>
      <c r="N137" s="297">
        <v>0</v>
      </c>
      <c r="O137" s="297">
        <v>0</v>
      </c>
      <c r="P137" s="297">
        <v>0</v>
      </c>
      <c r="Q137" s="297">
        <v>1.839637784022582E-3</v>
      </c>
      <c r="R137" s="297">
        <v>2.3731730388725672E-3</v>
      </c>
      <c r="S137" s="297">
        <v>2.4971066378241011E-3</v>
      </c>
      <c r="T137" s="297">
        <v>5.3442932801840409E-3</v>
      </c>
      <c r="U137" s="297">
        <v>9.8565679818914346E-3</v>
      </c>
      <c r="V137" s="297">
        <v>1.5288300362579979E-2</v>
      </c>
      <c r="W137" s="297">
        <v>1.7191934038215919E-2</v>
      </c>
      <c r="DA137" s="122" t="s">
        <v>1250</v>
      </c>
    </row>
    <row r="138" spans="1:105" ht="12" customHeight="1" x14ac:dyDescent="0.3">
      <c r="A138" s="59" t="s">
        <v>160</v>
      </c>
      <c r="B138" s="297">
        <v>0.17358292686509019</v>
      </c>
      <c r="C138" s="297">
        <v>0.24628318526078899</v>
      </c>
      <c r="D138" s="297">
        <v>0.20354384014111909</v>
      </c>
      <c r="E138" s="297">
        <v>0.20744904009855181</v>
      </c>
      <c r="F138" s="297">
        <v>0.23734610090639199</v>
      </c>
      <c r="G138" s="297">
        <v>0.23721997878030701</v>
      </c>
      <c r="H138" s="297">
        <v>0.21540177359949131</v>
      </c>
      <c r="I138" s="297">
        <v>0.16863949567954589</v>
      </c>
      <c r="J138" s="297">
        <v>0.20983240032876249</v>
      </c>
      <c r="K138" s="297">
        <v>0.19256739802413861</v>
      </c>
      <c r="L138" s="297">
        <v>0.31580260506681179</v>
      </c>
      <c r="M138" s="297">
        <v>0.18314641806653459</v>
      </c>
      <c r="N138" s="297">
        <v>6.323800177371583E-2</v>
      </c>
      <c r="O138" s="297">
        <v>6.0956722524546217E-2</v>
      </c>
      <c r="P138" s="297">
        <v>7.9255742303242699E-2</v>
      </c>
      <c r="Q138" s="297">
        <v>6.8922939832268409E-2</v>
      </c>
      <c r="R138" s="297">
        <v>9.5647886967676662E-2</v>
      </c>
      <c r="S138" s="297">
        <v>8.3886290677889108E-2</v>
      </c>
      <c r="T138" s="297">
        <v>0.14483623552280511</v>
      </c>
      <c r="U138" s="297">
        <v>0.15748093600280361</v>
      </c>
      <c r="V138" s="297">
        <v>0.1786197543846777</v>
      </c>
      <c r="W138" s="297">
        <v>0.34666989711077451</v>
      </c>
      <c r="DA138" s="122" t="s">
        <v>1251</v>
      </c>
    </row>
    <row r="139" spans="1:105" ht="12" customHeight="1" x14ac:dyDescent="0.3">
      <c r="A139" s="59" t="s">
        <v>70</v>
      </c>
      <c r="B139" s="297">
        <v>0.3749434379724696</v>
      </c>
      <c r="C139" s="297">
        <v>0.39942903424966142</v>
      </c>
      <c r="D139" s="297">
        <v>0.37595688517501269</v>
      </c>
      <c r="E139" s="297">
        <v>0.3419440304692114</v>
      </c>
      <c r="F139" s="297">
        <v>0.35141321050673602</v>
      </c>
      <c r="G139" s="297">
        <v>0.26179020439931788</v>
      </c>
      <c r="H139" s="297">
        <v>0.35138990971877471</v>
      </c>
      <c r="I139" s="297">
        <v>0.2203036619324126</v>
      </c>
      <c r="J139" s="297">
        <v>0.2122584540740747</v>
      </c>
      <c r="K139" s="297">
        <v>0.17558861424832559</v>
      </c>
      <c r="L139" s="297">
        <v>0.36129833799554251</v>
      </c>
      <c r="M139" s="297">
        <v>0.23463503454110249</v>
      </c>
      <c r="N139" s="297">
        <v>0.17307441014465871</v>
      </c>
      <c r="O139" s="297">
        <v>0.1110672628094137</v>
      </c>
      <c r="P139" s="297">
        <v>9.6091444107554241E-2</v>
      </c>
      <c r="Q139" s="297">
        <v>7.1100304250555246E-2</v>
      </c>
      <c r="R139" s="297">
        <v>0.14582586476912751</v>
      </c>
      <c r="S139" s="297">
        <v>0.15598300060772199</v>
      </c>
      <c r="T139" s="297">
        <v>7.5509449503191883E-2</v>
      </c>
      <c r="U139" s="297">
        <v>0.1084895580535658</v>
      </c>
      <c r="V139" s="297">
        <v>0.13273380711444829</v>
      </c>
      <c r="W139" s="297">
        <v>9.1267368795847126E-2</v>
      </c>
      <c r="DA139" s="122" t="s">
        <v>1252</v>
      </c>
    </row>
    <row r="140" spans="1:105" ht="12" customHeight="1" x14ac:dyDescent="0.3">
      <c r="A140" s="59" t="s">
        <v>162</v>
      </c>
      <c r="B140" s="297">
        <v>1.7743227437748661</v>
      </c>
      <c r="C140" s="297">
        <v>2.096200109004839</v>
      </c>
      <c r="D140" s="297">
        <v>1.730945532990146</v>
      </c>
      <c r="E140" s="297">
        <v>2.1770125695700662</v>
      </c>
      <c r="F140" s="297">
        <v>1.866143954196815</v>
      </c>
      <c r="G140" s="297">
        <v>1.899048828257651</v>
      </c>
      <c r="H140" s="297">
        <v>1.8425546291970469</v>
      </c>
      <c r="I140" s="297">
        <v>1.895300077658288</v>
      </c>
      <c r="J140" s="297">
        <v>2.2390150897483232</v>
      </c>
      <c r="K140" s="297">
        <v>2.889962482135179</v>
      </c>
      <c r="L140" s="297">
        <v>4.5018193820911403</v>
      </c>
      <c r="M140" s="297">
        <v>4.2164349196762867</v>
      </c>
      <c r="N140" s="297">
        <v>3.6094205360333822</v>
      </c>
      <c r="O140" s="297">
        <v>3.479103308160771</v>
      </c>
      <c r="P140" s="297">
        <v>3.0905276718339061</v>
      </c>
      <c r="Q140" s="297">
        <v>2.8971009092138709</v>
      </c>
      <c r="R140" s="297">
        <v>3.4641888577288431</v>
      </c>
      <c r="S140" s="297">
        <v>3.3918278117438971</v>
      </c>
      <c r="T140" s="297">
        <v>3.5772048532054042</v>
      </c>
      <c r="U140" s="297">
        <v>3.8688890445012691</v>
      </c>
      <c r="V140" s="297">
        <v>4.2670130627159741</v>
      </c>
      <c r="W140" s="297">
        <v>5.42755152757187</v>
      </c>
      <c r="DA140" s="122" t="s">
        <v>1253</v>
      </c>
    </row>
    <row r="141" spans="1:105" ht="12" customHeight="1" x14ac:dyDescent="0.3">
      <c r="A141" s="60" t="s">
        <v>1021</v>
      </c>
      <c r="B141" s="264">
        <v>0.20671377058709781</v>
      </c>
      <c r="C141" s="264">
        <v>0.20711317538250151</v>
      </c>
      <c r="D141" s="264">
        <v>0.2248990223133665</v>
      </c>
      <c r="E141" s="264">
        <v>0.21479632144291899</v>
      </c>
      <c r="F141" s="264">
        <v>0.25550538678766599</v>
      </c>
      <c r="G141" s="264">
        <v>0.35003140828091639</v>
      </c>
      <c r="H141" s="264">
        <v>0.35964443779007588</v>
      </c>
      <c r="I141" s="264">
        <v>0.36748846290801218</v>
      </c>
      <c r="J141" s="264">
        <v>0.31699750298903567</v>
      </c>
      <c r="K141" s="264">
        <v>0.28967598694584168</v>
      </c>
      <c r="L141" s="264">
        <v>0.43365971275571941</v>
      </c>
      <c r="M141" s="264">
        <v>0.43348238904494818</v>
      </c>
      <c r="N141" s="264">
        <v>0.45095752166629732</v>
      </c>
      <c r="O141" s="264">
        <v>0.37638841423163949</v>
      </c>
      <c r="P141" s="264">
        <v>0.29690566982777128</v>
      </c>
      <c r="Q141" s="264">
        <v>0.3149851676149068</v>
      </c>
      <c r="R141" s="264">
        <v>0.60105866762337001</v>
      </c>
      <c r="S141" s="264">
        <v>0.58223691454418847</v>
      </c>
      <c r="T141" s="264">
        <v>0.62918148292760456</v>
      </c>
      <c r="U141" s="264">
        <v>0.67192668592519744</v>
      </c>
      <c r="V141" s="264">
        <v>0.75091538251829859</v>
      </c>
      <c r="W141" s="264">
        <v>0.58222697411691193</v>
      </c>
      <c r="DA141" s="72" t="s">
        <v>1254</v>
      </c>
    </row>
    <row r="142" spans="1:105" ht="12" customHeight="1" x14ac:dyDescent="0.3">
      <c r="A142" s="57" t="s">
        <v>1023</v>
      </c>
      <c r="B142" s="263">
        <f t="shared" ref="B142:W142" si="5">B143+B144+B155</f>
        <v>3.519503845657586</v>
      </c>
      <c r="C142" s="263">
        <f t="shared" si="5"/>
        <v>3.9311490700748988</v>
      </c>
      <c r="D142" s="263">
        <f t="shared" si="5"/>
        <v>3.5126603538027821</v>
      </c>
      <c r="E142" s="263">
        <f t="shared" si="5"/>
        <v>4.0392459760429782</v>
      </c>
      <c r="F142" s="263">
        <f t="shared" si="5"/>
        <v>3.9908171684143783</v>
      </c>
      <c r="G142" s="263">
        <f t="shared" si="5"/>
        <v>4.1954871265752871</v>
      </c>
      <c r="H142" s="263">
        <f t="shared" si="5"/>
        <v>4.0063278981972443</v>
      </c>
      <c r="I142" s="263">
        <f t="shared" si="5"/>
        <v>3.6964481065735422</v>
      </c>
      <c r="J142" s="263">
        <f t="shared" si="5"/>
        <v>3.9336385529674183</v>
      </c>
      <c r="K142" s="263">
        <f t="shared" si="5"/>
        <v>4.4212941607563945</v>
      </c>
      <c r="L142" s="263">
        <f t="shared" si="5"/>
        <v>7.0168069925681404</v>
      </c>
      <c r="M142" s="263">
        <f t="shared" si="5"/>
        <v>6.8979226536500384</v>
      </c>
      <c r="N142" s="263">
        <f t="shared" si="5"/>
        <v>6.2200128583186185</v>
      </c>
      <c r="O142" s="263">
        <f t="shared" si="5"/>
        <v>5.6207124216303672</v>
      </c>
      <c r="P142" s="263">
        <f t="shared" si="5"/>
        <v>4.7804656203145424</v>
      </c>
      <c r="Q142" s="263">
        <f t="shared" si="5"/>
        <v>4.5883671393537755</v>
      </c>
      <c r="R142" s="263">
        <f t="shared" si="5"/>
        <v>6.1415941959307698</v>
      </c>
      <c r="S142" s="263">
        <f t="shared" si="5"/>
        <v>6.0045266461174123</v>
      </c>
      <c r="T142" s="263">
        <f t="shared" si="5"/>
        <v>6.0803357033881973</v>
      </c>
      <c r="U142" s="263">
        <f t="shared" si="5"/>
        <v>6.5952901914655282</v>
      </c>
      <c r="V142" s="263">
        <f t="shared" si="5"/>
        <v>7.3250431271997591</v>
      </c>
      <c r="W142" s="263">
        <f t="shared" si="5"/>
        <v>8.1611062587635246</v>
      </c>
      <c r="DA142" s="70"/>
    </row>
    <row r="143" spans="1:105" ht="12" customHeight="1" x14ac:dyDescent="0.3">
      <c r="A143" s="60" t="s">
        <v>1024</v>
      </c>
      <c r="B143" s="264">
        <v>1.139163693983352</v>
      </c>
      <c r="C143" s="264">
        <v>1.3885098530022379</v>
      </c>
      <c r="D143" s="264">
        <v>1.0684587924778151</v>
      </c>
      <c r="E143" s="264">
        <v>1.425053876794375</v>
      </c>
      <c r="F143" s="264">
        <v>1.1743689930692001</v>
      </c>
      <c r="G143" s="264">
        <v>1.029126505512705</v>
      </c>
      <c r="H143" s="264">
        <v>0.94734733720565734</v>
      </c>
      <c r="I143" s="264">
        <v>0.88143767212690205</v>
      </c>
      <c r="J143" s="264">
        <v>1.145080068872133</v>
      </c>
      <c r="K143" s="264">
        <v>1.558334570674148</v>
      </c>
      <c r="L143" s="264">
        <v>2.5337724185028989</v>
      </c>
      <c r="M143" s="264">
        <v>2.413287964489613</v>
      </c>
      <c r="N143" s="264">
        <v>1.9520158354683581</v>
      </c>
      <c r="O143" s="264">
        <v>1.911296563768939</v>
      </c>
      <c r="P143" s="264">
        <v>1.735152294349944</v>
      </c>
      <c r="Q143" s="264">
        <v>1.562870134599081</v>
      </c>
      <c r="R143" s="264">
        <v>1.585853391156737</v>
      </c>
      <c r="S143" s="264">
        <v>1.558290857246635</v>
      </c>
      <c r="T143" s="264">
        <v>1.553648572409166</v>
      </c>
      <c r="U143" s="264">
        <v>1.6992433733931711</v>
      </c>
      <c r="V143" s="264">
        <v>1.8658940272593501</v>
      </c>
      <c r="W143" s="264">
        <v>2.786721897612892</v>
      </c>
      <c r="DA143" s="72" t="s">
        <v>1255</v>
      </c>
    </row>
    <row r="144" spans="1:105" ht="12" customHeight="1" x14ac:dyDescent="0.3">
      <c r="A144" s="60" t="s">
        <v>1026</v>
      </c>
      <c r="B144" s="264">
        <v>0.6969315404756522</v>
      </c>
      <c r="C144" s="264">
        <v>0.80247363917596815</v>
      </c>
      <c r="D144" s="264">
        <v>0.68332642081987505</v>
      </c>
      <c r="E144" s="264">
        <v>0.8307303194976996</v>
      </c>
      <c r="F144" s="264">
        <v>0.77693688208411915</v>
      </c>
      <c r="G144" s="264">
        <v>0.76030164996019034</v>
      </c>
      <c r="H144" s="264">
        <v>0.71351622545075544</v>
      </c>
      <c r="I144" s="264">
        <v>0.64718675071123888</v>
      </c>
      <c r="J144" s="264">
        <v>0.73218831053742317</v>
      </c>
      <c r="K144" s="264">
        <v>0.8816715600930064</v>
      </c>
      <c r="L144" s="264">
        <v>1.3870753271291481</v>
      </c>
      <c r="M144" s="264">
        <v>1.337597872859724</v>
      </c>
      <c r="N144" s="264">
        <v>1.174511368023315</v>
      </c>
      <c r="O144" s="264">
        <v>1.086625244203772</v>
      </c>
      <c r="P144" s="264">
        <v>0.93089909423779293</v>
      </c>
      <c r="Q144" s="264">
        <v>0.87015599020762846</v>
      </c>
      <c r="R144" s="264">
        <v>1.0655838423306581</v>
      </c>
      <c r="S144" s="264">
        <v>1.0532574872761731</v>
      </c>
      <c r="T144" s="264">
        <v>1.060503782888222</v>
      </c>
      <c r="U144" s="264">
        <v>1.1527193621703209</v>
      </c>
      <c r="V144" s="264">
        <v>1.294095229301546</v>
      </c>
      <c r="W144" s="264">
        <v>1.582556468256322</v>
      </c>
      <c r="DA144" s="72" t="s">
        <v>1256</v>
      </c>
    </row>
    <row r="145" spans="1:105" ht="12" customHeight="1" x14ac:dyDescent="0.3">
      <c r="A145" s="64" t="s">
        <v>30</v>
      </c>
      <c r="B145" s="231">
        <v>4.3615288903790267E-2</v>
      </c>
      <c r="C145" s="231">
        <v>4.158219818922184E-2</v>
      </c>
      <c r="D145" s="231">
        <v>3.061614824394698E-2</v>
      </c>
      <c r="E145" s="231">
        <v>5.9596280286668787E-2</v>
      </c>
      <c r="F145" s="231">
        <v>6.7284259921179257E-2</v>
      </c>
      <c r="G145" s="231">
        <v>5.6639068340039248E-2</v>
      </c>
      <c r="H145" s="231">
        <v>2.2910007796606079E-2</v>
      </c>
      <c r="I145" s="231">
        <v>0</v>
      </c>
      <c r="J145" s="231">
        <v>0</v>
      </c>
      <c r="K145" s="231">
        <v>0</v>
      </c>
      <c r="L145" s="231">
        <v>0</v>
      </c>
      <c r="M145" s="231">
        <v>7.9854748475433376E-2</v>
      </c>
      <c r="N145" s="231">
        <v>9.3959752000794261E-2</v>
      </c>
      <c r="O145" s="231">
        <v>8.35216131760355E-2</v>
      </c>
      <c r="P145" s="231">
        <v>6.4310551866465809E-2</v>
      </c>
      <c r="Q145" s="231">
        <v>6.3355161232243065E-2</v>
      </c>
      <c r="R145" s="231">
        <v>3.2958311723153937E-2</v>
      </c>
      <c r="S145" s="231">
        <v>3.50151801231081E-2</v>
      </c>
      <c r="T145" s="231">
        <v>0</v>
      </c>
      <c r="U145" s="231">
        <v>0</v>
      </c>
      <c r="V145" s="231">
        <v>0</v>
      </c>
      <c r="W145" s="231">
        <v>0</v>
      </c>
      <c r="DA145" s="73" t="s">
        <v>1257</v>
      </c>
    </row>
    <row r="146" spans="1:105" ht="12" customHeight="1" x14ac:dyDescent="0.3">
      <c r="A146" s="64" t="s">
        <v>32</v>
      </c>
      <c r="B146" s="231">
        <v>0</v>
      </c>
      <c r="C146" s="231">
        <v>0</v>
      </c>
      <c r="D146" s="231">
        <v>0</v>
      </c>
      <c r="E146" s="231">
        <v>0</v>
      </c>
      <c r="F146" s="231">
        <v>0</v>
      </c>
      <c r="G146" s="231">
        <v>0</v>
      </c>
      <c r="H146" s="231">
        <v>0</v>
      </c>
      <c r="I146" s="231">
        <v>0</v>
      </c>
      <c r="J146" s="231">
        <v>0</v>
      </c>
      <c r="K146" s="231">
        <v>0</v>
      </c>
      <c r="L146" s="231">
        <v>0</v>
      </c>
      <c r="M146" s="231">
        <v>0</v>
      </c>
      <c r="N146" s="231">
        <v>0</v>
      </c>
      <c r="O146" s="231">
        <v>0</v>
      </c>
      <c r="P146" s="231">
        <v>0</v>
      </c>
      <c r="Q146" s="231">
        <v>0</v>
      </c>
      <c r="R146" s="231">
        <v>0</v>
      </c>
      <c r="S146" s="231">
        <v>0</v>
      </c>
      <c r="T146" s="231">
        <v>0</v>
      </c>
      <c r="U146" s="231">
        <v>0</v>
      </c>
      <c r="V146" s="231">
        <v>0</v>
      </c>
      <c r="W146" s="231">
        <v>0</v>
      </c>
      <c r="DA146" s="73" t="s">
        <v>1258</v>
      </c>
    </row>
    <row r="147" spans="1:105" ht="12" customHeight="1" x14ac:dyDescent="0.3">
      <c r="A147" s="64" t="s">
        <v>33</v>
      </c>
      <c r="B147" s="231">
        <v>4.6710472302818303E-3</v>
      </c>
      <c r="C147" s="231">
        <v>4.9772206923645009E-3</v>
      </c>
      <c r="D147" s="231">
        <v>4.4498913210430317E-3</v>
      </c>
      <c r="E147" s="231">
        <v>5.5122185217790186E-3</v>
      </c>
      <c r="F147" s="231">
        <v>5.7046654416756919E-3</v>
      </c>
      <c r="G147" s="231">
        <v>5.7625608164394689E-3</v>
      </c>
      <c r="H147" s="231">
        <v>0</v>
      </c>
      <c r="I147" s="231">
        <v>0</v>
      </c>
      <c r="J147" s="231">
        <v>0</v>
      </c>
      <c r="K147" s="231">
        <v>0</v>
      </c>
      <c r="L147" s="231">
        <v>0</v>
      </c>
      <c r="M147" s="231">
        <v>0</v>
      </c>
      <c r="N147" s="231">
        <v>0</v>
      </c>
      <c r="O147" s="231">
        <v>0</v>
      </c>
      <c r="P147" s="231">
        <v>0</v>
      </c>
      <c r="Q147" s="231">
        <v>4.2924371412625167E-4</v>
      </c>
      <c r="R147" s="231">
        <v>5.2589701042883791E-4</v>
      </c>
      <c r="S147" s="231">
        <v>5.2186879517352261E-4</v>
      </c>
      <c r="T147" s="231">
        <v>1.1291757651472141E-3</v>
      </c>
      <c r="U147" s="231">
        <v>2.058275267981022E-3</v>
      </c>
      <c r="V147" s="231">
        <v>2.9885148708899581E-3</v>
      </c>
      <c r="W147" s="231">
        <v>3.4653015169797781E-3</v>
      </c>
      <c r="DA147" s="73" t="s">
        <v>1259</v>
      </c>
    </row>
    <row r="148" spans="1:105" ht="12" customHeight="1" x14ac:dyDescent="0.3">
      <c r="A148" s="64" t="s">
        <v>160</v>
      </c>
      <c r="B148" s="231">
        <v>3.6439823677654803E-2</v>
      </c>
      <c r="C148" s="231">
        <v>5.1713363787256883E-2</v>
      </c>
      <c r="D148" s="231">
        <v>4.252986977203814E-2</v>
      </c>
      <c r="E148" s="231">
        <v>4.2934368264416413E-2</v>
      </c>
      <c r="F148" s="231">
        <v>4.9467099395076437E-2</v>
      </c>
      <c r="G148" s="231">
        <v>5.0280096470719647E-2</v>
      </c>
      <c r="H148" s="231">
        <v>4.5861201434294743E-2</v>
      </c>
      <c r="I148" s="231">
        <v>3.6690136665743167E-2</v>
      </c>
      <c r="J148" s="231">
        <v>4.5993943485587163E-2</v>
      </c>
      <c r="K148" s="231">
        <v>4.1750235523770302E-2</v>
      </c>
      <c r="L148" s="231">
        <v>6.9291523804654462E-2</v>
      </c>
      <c r="M148" s="231">
        <v>4.0505796351471883E-2</v>
      </c>
      <c r="N148" s="231">
        <v>1.3539916189790051E-2</v>
      </c>
      <c r="O148" s="231">
        <v>1.3415024795804311E-2</v>
      </c>
      <c r="P148" s="231">
        <v>1.8469706268591679E-2</v>
      </c>
      <c r="Q148" s="231">
        <v>1.6387653767055921E-2</v>
      </c>
      <c r="R148" s="231">
        <v>2.1598721243733691E-2</v>
      </c>
      <c r="S148" s="231">
        <v>1.7864735651256021E-2</v>
      </c>
      <c r="T148" s="231">
        <v>3.118385892593881E-2</v>
      </c>
      <c r="U148" s="231">
        <v>3.351097659612913E-2</v>
      </c>
      <c r="V148" s="231">
        <v>3.5580091911147908E-2</v>
      </c>
      <c r="W148" s="231">
        <v>7.1205540461375963E-2</v>
      </c>
      <c r="DA148" s="73" t="s">
        <v>1260</v>
      </c>
    </row>
    <row r="149" spans="1:105" ht="12" customHeight="1" x14ac:dyDescent="0.3">
      <c r="A149" s="64" t="s">
        <v>70</v>
      </c>
      <c r="B149" s="231">
        <v>7.6308410437422911E-2</v>
      </c>
      <c r="C149" s="231">
        <v>8.1310203195626693E-2</v>
      </c>
      <c r="D149" s="231">
        <v>7.6157297017142675E-2</v>
      </c>
      <c r="E149" s="231">
        <v>6.8609785826654238E-2</v>
      </c>
      <c r="F149" s="231">
        <v>7.1005144774225246E-2</v>
      </c>
      <c r="G149" s="231">
        <v>5.3794220839600518E-2</v>
      </c>
      <c r="H149" s="231">
        <v>7.2530860365364366E-2</v>
      </c>
      <c r="I149" s="231">
        <v>4.6467482130847691E-2</v>
      </c>
      <c r="J149" s="231">
        <v>4.5105602177732892E-2</v>
      </c>
      <c r="K149" s="231">
        <v>3.6907098907974521E-2</v>
      </c>
      <c r="L149" s="231">
        <v>7.6854226765425568E-2</v>
      </c>
      <c r="M149" s="231">
        <v>5.0309383419992207E-2</v>
      </c>
      <c r="N149" s="231">
        <v>3.5925935650142751E-2</v>
      </c>
      <c r="O149" s="231">
        <v>2.3696997920679259E-2</v>
      </c>
      <c r="P149" s="231">
        <v>2.1709576964859551E-2</v>
      </c>
      <c r="Q149" s="231">
        <v>1.6389353974618961E-2</v>
      </c>
      <c r="R149" s="231">
        <v>3.1924537160868793E-2</v>
      </c>
      <c r="S149" s="231">
        <v>3.2204774572531632E-2</v>
      </c>
      <c r="T149" s="231">
        <v>1.576127412508127E-2</v>
      </c>
      <c r="U149" s="231">
        <v>2.2381254563582319E-2</v>
      </c>
      <c r="V149" s="231">
        <v>2.563282772603874E-2</v>
      </c>
      <c r="W149" s="231">
        <v>1.8174002167896181E-2</v>
      </c>
      <c r="DA149" s="73" t="s">
        <v>1261</v>
      </c>
    </row>
    <row r="150" spans="1:105" ht="12" customHeight="1" x14ac:dyDescent="0.3">
      <c r="A150" s="64" t="s">
        <v>34</v>
      </c>
      <c r="B150" s="231">
        <v>6.1050524463322079E-3</v>
      </c>
      <c r="C150" s="231">
        <v>6.5053587684424409E-3</v>
      </c>
      <c r="D150" s="231">
        <v>0</v>
      </c>
      <c r="E150" s="231">
        <v>0</v>
      </c>
      <c r="F150" s="231">
        <v>0</v>
      </c>
      <c r="G150" s="231">
        <v>0</v>
      </c>
      <c r="H150" s="231">
        <v>0</v>
      </c>
      <c r="I150" s="231">
        <v>0</v>
      </c>
      <c r="J150" s="231">
        <v>0</v>
      </c>
      <c r="K150" s="231">
        <v>0</v>
      </c>
      <c r="L150" s="231">
        <v>0</v>
      </c>
      <c r="M150" s="231">
        <v>0</v>
      </c>
      <c r="N150" s="231">
        <v>0</v>
      </c>
      <c r="O150" s="231">
        <v>0</v>
      </c>
      <c r="P150" s="231">
        <v>0</v>
      </c>
      <c r="Q150" s="231">
        <v>0</v>
      </c>
      <c r="R150" s="231">
        <v>0</v>
      </c>
      <c r="S150" s="231">
        <v>0</v>
      </c>
      <c r="T150" s="231">
        <v>0</v>
      </c>
      <c r="U150" s="231">
        <v>0</v>
      </c>
      <c r="V150" s="231">
        <v>0</v>
      </c>
      <c r="W150" s="231">
        <v>0</v>
      </c>
      <c r="DA150" s="73" t="s">
        <v>1262</v>
      </c>
    </row>
    <row r="151" spans="1:105" ht="12" customHeight="1" x14ac:dyDescent="0.3">
      <c r="A151" s="64" t="s">
        <v>162</v>
      </c>
      <c r="B151" s="231">
        <v>0.3646497531512301</v>
      </c>
      <c r="C151" s="231">
        <v>0.43089832910384113</v>
      </c>
      <c r="D151" s="231">
        <v>0.35407359120252407</v>
      </c>
      <c r="E151" s="231">
        <v>0.44109143872257139</v>
      </c>
      <c r="F151" s="231">
        <v>0.38076193956710658</v>
      </c>
      <c r="G151" s="231">
        <v>0.39405334230141509</v>
      </c>
      <c r="H151" s="231">
        <v>0.38405247686553329</v>
      </c>
      <c r="I151" s="231">
        <v>0.40368448618748498</v>
      </c>
      <c r="J151" s="231">
        <v>0.4804621314048067</v>
      </c>
      <c r="K151" s="231">
        <v>0.61339808634361148</v>
      </c>
      <c r="L151" s="231">
        <v>0.96700009116618324</v>
      </c>
      <c r="M151" s="231">
        <v>0.91293149832961362</v>
      </c>
      <c r="N151" s="231">
        <v>0.75657043685843051</v>
      </c>
      <c r="O151" s="231">
        <v>0.74956835074864092</v>
      </c>
      <c r="P151" s="231">
        <v>0.70507599966752554</v>
      </c>
      <c r="Q151" s="231">
        <v>0.67435821607998403</v>
      </c>
      <c r="R151" s="231">
        <v>0.76582275113878584</v>
      </c>
      <c r="S151" s="231">
        <v>0.70715309196548481</v>
      </c>
      <c r="T151" s="231">
        <v>0.75399850435027149</v>
      </c>
      <c r="U151" s="231">
        <v>0.80597100153570589</v>
      </c>
      <c r="V151" s="231">
        <v>0.83210013915703607</v>
      </c>
      <c r="W151" s="231">
        <v>1.0913791565811859</v>
      </c>
      <c r="DA151" s="73" t="s">
        <v>1263</v>
      </c>
    </row>
    <row r="152" spans="1:105" ht="12" customHeight="1" x14ac:dyDescent="0.3">
      <c r="A152" s="64" t="s">
        <v>36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1264</v>
      </c>
    </row>
    <row r="153" spans="1:105" ht="12" customHeight="1" x14ac:dyDescent="0.3">
      <c r="A153" s="64" t="s">
        <v>73</v>
      </c>
      <c r="B153" s="231">
        <v>5.6684429579526322E-4</v>
      </c>
      <c r="C153" s="231">
        <v>4.5300907024255237E-4</v>
      </c>
      <c r="D153" s="231">
        <v>2.704591291495112E-4</v>
      </c>
      <c r="E153" s="231">
        <v>3.0248657878013509E-3</v>
      </c>
      <c r="F153" s="231">
        <v>3.9897630101383124E-3</v>
      </c>
      <c r="G153" s="231">
        <v>5.2277168194845376E-4</v>
      </c>
      <c r="H153" s="231">
        <v>5.2775578822723628E-4</v>
      </c>
      <c r="I153" s="231">
        <v>1.608728607672659E-3</v>
      </c>
      <c r="J153" s="231">
        <v>0</v>
      </c>
      <c r="K153" s="231">
        <v>0</v>
      </c>
      <c r="L153" s="231">
        <v>0</v>
      </c>
      <c r="M153" s="231">
        <v>4.322059082437677E-3</v>
      </c>
      <c r="N153" s="231">
        <v>1.389837713185558E-2</v>
      </c>
      <c r="O153" s="231">
        <v>9.486618367708366E-3</v>
      </c>
      <c r="P153" s="231">
        <v>0</v>
      </c>
      <c r="Q153" s="231">
        <v>0</v>
      </c>
      <c r="R153" s="231">
        <v>2.47493416713284E-2</v>
      </c>
      <c r="S153" s="231">
        <v>8.9789269948717026E-2</v>
      </c>
      <c r="T153" s="231">
        <v>7.6330162317082367E-2</v>
      </c>
      <c r="U153" s="231">
        <v>9.2477075266510486E-2</v>
      </c>
      <c r="V153" s="231">
        <v>0.16331588127921681</v>
      </c>
      <c r="W153" s="231">
        <v>0.15477403926347719</v>
      </c>
      <c r="DA153" s="73" t="s">
        <v>1265</v>
      </c>
    </row>
    <row r="154" spans="1:105" ht="12" customHeight="1" x14ac:dyDescent="0.3">
      <c r="A154" s="64" t="s">
        <v>79</v>
      </c>
      <c r="B154" s="231">
        <v>0.16457532033314479</v>
      </c>
      <c r="C154" s="231">
        <v>0.18503395636897221</v>
      </c>
      <c r="D154" s="231">
        <v>0.1752291641340305</v>
      </c>
      <c r="E154" s="231">
        <v>0.20996136208780841</v>
      </c>
      <c r="F154" s="231">
        <v>0.19872400997471751</v>
      </c>
      <c r="G154" s="231">
        <v>0.1992495895100278</v>
      </c>
      <c r="H154" s="231">
        <v>0.18763392320072961</v>
      </c>
      <c r="I154" s="231">
        <v>0.15873591711949039</v>
      </c>
      <c r="J154" s="231">
        <v>0.1606266334692964</v>
      </c>
      <c r="K154" s="231">
        <v>0.18961613931765009</v>
      </c>
      <c r="L154" s="231">
        <v>0.27392948539288409</v>
      </c>
      <c r="M154" s="231">
        <v>0.24967438720077539</v>
      </c>
      <c r="N154" s="231">
        <v>0.26061695019230141</v>
      </c>
      <c r="O154" s="231">
        <v>0.2069366391949036</v>
      </c>
      <c r="P154" s="231">
        <v>0.1213332594703503</v>
      </c>
      <c r="Q154" s="231">
        <v>9.9236361439600268E-2</v>
      </c>
      <c r="R154" s="231">
        <v>0.18800428238235889</v>
      </c>
      <c r="S154" s="231">
        <v>0.1707085662199021</v>
      </c>
      <c r="T154" s="231">
        <v>0.18210080740470061</v>
      </c>
      <c r="U154" s="231">
        <v>0.196320778940412</v>
      </c>
      <c r="V154" s="231">
        <v>0.23447777435721681</v>
      </c>
      <c r="W154" s="231">
        <v>0.2435584282654068</v>
      </c>
      <c r="DA154" s="73" t="s">
        <v>1266</v>
      </c>
    </row>
    <row r="155" spans="1:105" ht="12" customHeight="1" x14ac:dyDescent="0.3">
      <c r="A155" s="60" t="s">
        <v>1038</v>
      </c>
      <c r="B155" s="264">
        <v>1.683408611198582</v>
      </c>
      <c r="C155" s="264">
        <v>1.7401655778966929</v>
      </c>
      <c r="D155" s="264">
        <v>1.760875140505092</v>
      </c>
      <c r="E155" s="264">
        <v>1.783461779750904</v>
      </c>
      <c r="F155" s="264">
        <v>2.0395112932610591</v>
      </c>
      <c r="G155" s="264">
        <v>2.4060589711023912</v>
      </c>
      <c r="H155" s="264">
        <v>2.3454643355408318</v>
      </c>
      <c r="I155" s="264">
        <v>2.167823683735401</v>
      </c>
      <c r="J155" s="264">
        <v>2.0563701735578621</v>
      </c>
      <c r="K155" s="264">
        <v>1.9812880299892399</v>
      </c>
      <c r="L155" s="264">
        <v>3.095959246936093</v>
      </c>
      <c r="M155" s="264">
        <v>3.1470368163007021</v>
      </c>
      <c r="N155" s="264">
        <v>3.0934856548269458</v>
      </c>
      <c r="O155" s="264">
        <v>2.622790613657656</v>
      </c>
      <c r="P155" s="264">
        <v>2.1144142317268049</v>
      </c>
      <c r="Q155" s="264">
        <v>2.1553410145470662</v>
      </c>
      <c r="R155" s="264">
        <v>3.490156962443375</v>
      </c>
      <c r="S155" s="264">
        <v>3.3929783015946038</v>
      </c>
      <c r="T155" s="264">
        <v>3.4661833480908091</v>
      </c>
      <c r="U155" s="264">
        <v>3.743327455902036</v>
      </c>
      <c r="V155" s="264">
        <v>4.1650538706388636</v>
      </c>
      <c r="W155" s="264">
        <v>3.791827892894311</v>
      </c>
      <c r="DA155" s="72" t="s">
        <v>1267</v>
      </c>
    </row>
    <row r="156" spans="1:105" ht="12" customHeight="1" x14ac:dyDescent="0.3">
      <c r="A156" s="132" t="s">
        <v>1040</v>
      </c>
      <c r="B156" s="318">
        <v>5.3292011395589078</v>
      </c>
      <c r="C156" s="318">
        <v>5.8561038081182053</v>
      </c>
      <c r="D156" s="318">
        <v>5.3772716031017742</v>
      </c>
      <c r="E156" s="318">
        <v>5.9908008371473773</v>
      </c>
      <c r="F156" s="318">
        <v>6.0460806267030556</v>
      </c>
      <c r="G156" s="318">
        <v>6.5684175291813727</v>
      </c>
      <c r="H156" s="318">
        <v>6.3318633482411784</v>
      </c>
      <c r="I156" s="318">
        <v>5.9669732719832211</v>
      </c>
      <c r="J156" s="318">
        <v>6.2598285606513642</v>
      </c>
      <c r="K156" s="318">
        <v>6.8374767677892434</v>
      </c>
      <c r="L156" s="318">
        <v>7.0465680221186364</v>
      </c>
      <c r="M156" s="318">
        <v>6.7271018685842137</v>
      </c>
      <c r="N156" s="318">
        <v>6.7660914501161216</v>
      </c>
      <c r="O156" s="318">
        <v>7.3334171601729699</v>
      </c>
      <c r="P156" s="318">
        <v>7.4585800131531288</v>
      </c>
      <c r="Q156" s="318">
        <v>8.0063663422762144</v>
      </c>
      <c r="R156" s="318">
        <v>8.3792850566900388</v>
      </c>
      <c r="S156" s="318">
        <v>8.415478796295357</v>
      </c>
      <c r="T156" s="318">
        <v>8.4111678791642248</v>
      </c>
      <c r="U156" s="318">
        <v>8.4417860126273929</v>
      </c>
      <c r="V156" s="318">
        <v>8.7613738672808559</v>
      </c>
      <c r="W156" s="318">
        <v>9.3634815066100501</v>
      </c>
      <c r="DA156" s="139" t="s">
        <v>1268</v>
      </c>
    </row>
    <row r="157" spans="1:105" ht="12" customHeight="1" x14ac:dyDescent="0.3">
      <c r="A157" s="201"/>
      <c r="B157" s="201"/>
      <c r="C157" s="201"/>
      <c r="D157" s="201"/>
      <c r="E157" s="201"/>
      <c r="F157" s="201"/>
      <c r="G157" s="201"/>
      <c r="H157" s="201"/>
      <c r="I157" s="201"/>
      <c r="J157" s="201"/>
      <c r="K157" s="201"/>
      <c r="L157" s="201"/>
      <c r="M157" s="201"/>
      <c r="N157" s="201"/>
      <c r="O157" s="201"/>
      <c r="P157" s="201"/>
      <c r="Q157" s="201"/>
      <c r="R157" s="201"/>
      <c r="S157" s="201"/>
      <c r="T157" s="201"/>
      <c r="U157" s="201"/>
      <c r="V157" s="201"/>
      <c r="W157" s="201"/>
      <c r="DA157" s="173"/>
    </row>
    <row r="158" spans="1:105" ht="15" customHeight="1" x14ac:dyDescent="0.3">
      <c r="A158" s="32" t="s">
        <v>342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DA158" s="88"/>
    </row>
    <row r="159" spans="1:105" ht="12" customHeight="1" x14ac:dyDescent="0.3">
      <c r="A159" s="201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  <c r="DA159" s="173"/>
    </row>
    <row r="160" spans="1:105" ht="12" customHeight="1" x14ac:dyDescent="0.3">
      <c r="A160" s="35" t="s">
        <v>46</v>
      </c>
      <c r="B160" s="234">
        <f t="shared" ref="B160:W160" si="6">SUM(B$161:B$167,B$169:B$170,B$172:B$175)</f>
        <v>0</v>
      </c>
      <c r="C160" s="234">
        <f t="shared" si="6"/>
        <v>0</v>
      </c>
      <c r="D160" s="234">
        <f t="shared" si="6"/>
        <v>0</v>
      </c>
      <c r="E160" s="234">
        <f t="shared" si="6"/>
        <v>0</v>
      </c>
      <c r="F160" s="234">
        <f t="shared" si="6"/>
        <v>0</v>
      </c>
      <c r="G160" s="234">
        <f t="shared" si="6"/>
        <v>0</v>
      </c>
      <c r="H160" s="234">
        <f t="shared" si="6"/>
        <v>0</v>
      </c>
      <c r="I160" s="234">
        <f t="shared" si="6"/>
        <v>0</v>
      </c>
      <c r="J160" s="234">
        <f t="shared" si="6"/>
        <v>0</v>
      </c>
      <c r="K160" s="234">
        <f t="shared" si="6"/>
        <v>0</v>
      </c>
      <c r="L160" s="234">
        <f t="shared" si="6"/>
        <v>0</v>
      </c>
      <c r="M160" s="234">
        <f t="shared" si="6"/>
        <v>0</v>
      </c>
      <c r="N160" s="234">
        <f t="shared" si="6"/>
        <v>0</v>
      </c>
      <c r="O160" s="234">
        <f t="shared" si="6"/>
        <v>0</v>
      </c>
      <c r="P160" s="234">
        <f t="shared" si="6"/>
        <v>0</v>
      </c>
      <c r="Q160" s="234">
        <f t="shared" si="6"/>
        <v>0</v>
      </c>
      <c r="R160" s="234">
        <f t="shared" si="6"/>
        <v>0</v>
      </c>
      <c r="S160" s="234">
        <f t="shared" si="6"/>
        <v>0</v>
      </c>
      <c r="T160" s="234">
        <f t="shared" si="6"/>
        <v>0</v>
      </c>
      <c r="U160" s="234">
        <f t="shared" si="6"/>
        <v>0</v>
      </c>
      <c r="V160" s="234">
        <f t="shared" si="6"/>
        <v>0</v>
      </c>
      <c r="W160" s="234">
        <f t="shared" si="6"/>
        <v>0</v>
      </c>
      <c r="DA160" s="95"/>
    </row>
    <row r="161" spans="1:105" ht="12" customHeight="1" x14ac:dyDescent="0.3">
      <c r="A161" s="55" t="s">
        <v>92</v>
      </c>
      <c r="B161" s="268">
        <f t="shared" ref="B161:W161" si="7">IF(B$6=0,0,B$6/B$5)</f>
        <v>0</v>
      </c>
      <c r="C161" s="268">
        <f t="shared" si="7"/>
        <v>0</v>
      </c>
      <c r="D161" s="268">
        <f t="shared" si="7"/>
        <v>0</v>
      </c>
      <c r="E161" s="268">
        <f t="shared" si="7"/>
        <v>0</v>
      </c>
      <c r="F161" s="268">
        <f t="shared" si="7"/>
        <v>0</v>
      </c>
      <c r="G161" s="268">
        <f t="shared" si="7"/>
        <v>0</v>
      </c>
      <c r="H161" s="268">
        <f t="shared" si="7"/>
        <v>0</v>
      </c>
      <c r="I161" s="268">
        <f t="shared" si="7"/>
        <v>0</v>
      </c>
      <c r="J161" s="268">
        <f t="shared" si="7"/>
        <v>0</v>
      </c>
      <c r="K161" s="268">
        <f t="shared" si="7"/>
        <v>0</v>
      </c>
      <c r="L161" s="268">
        <f t="shared" si="7"/>
        <v>0</v>
      </c>
      <c r="M161" s="268">
        <f t="shared" si="7"/>
        <v>0</v>
      </c>
      <c r="N161" s="268">
        <f t="shared" si="7"/>
        <v>0</v>
      </c>
      <c r="O161" s="268">
        <f t="shared" si="7"/>
        <v>0</v>
      </c>
      <c r="P161" s="268">
        <f t="shared" si="7"/>
        <v>0</v>
      </c>
      <c r="Q161" s="268">
        <f t="shared" si="7"/>
        <v>0</v>
      </c>
      <c r="R161" s="268">
        <f t="shared" si="7"/>
        <v>0</v>
      </c>
      <c r="S161" s="268">
        <f t="shared" si="7"/>
        <v>0</v>
      </c>
      <c r="T161" s="268">
        <f t="shared" si="7"/>
        <v>0</v>
      </c>
      <c r="U161" s="268">
        <f t="shared" si="7"/>
        <v>0</v>
      </c>
      <c r="V161" s="268">
        <f t="shared" si="7"/>
        <v>0</v>
      </c>
      <c r="W161" s="268">
        <f t="shared" si="7"/>
        <v>0</v>
      </c>
      <c r="DA161" s="76"/>
    </row>
    <row r="162" spans="1:105" ht="12" customHeight="1" x14ac:dyDescent="0.3">
      <c r="A162" s="202" t="s">
        <v>93</v>
      </c>
      <c r="B162" s="269">
        <f t="shared" ref="B162:W162" si="8">IF(B$7=0,0,B$7/B$5)</f>
        <v>0</v>
      </c>
      <c r="C162" s="269">
        <f t="shared" si="8"/>
        <v>0</v>
      </c>
      <c r="D162" s="269">
        <f t="shared" si="8"/>
        <v>0</v>
      </c>
      <c r="E162" s="269">
        <f t="shared" si="8"/>
        <v>0</v>
      </c>
      <c r="F162" s="269">
        <f t="shared" si="8"/>
        <v>0</v>
      </c>
      <c r="G162" s="269">
        <f t="shared" si="8"/>
        <v>0</v>
      </c>
      <c r="H162" s="269">
        <f t="shared" si="8"/>
        <v>0</v>
      </c>
      <c r="I162" s="269">
        <f t="shared" si="8"/>
        <v>0</v>
      </c>
      <c r="J162" s="269">
        <f t="shared" si="8"/>
        <v>0</v>
      </c>
      <c r="K162" s="269">
        <f t="shared" si="8"/>
        <v>0</v>
      </c>
      <c r="L162" s="269">
        <f t="shared" si="8"/>
        <v>0</v>
      </c>
      <c r="M162" s="269">
        <f t="shared" si="8"/>
        <v>0</v>
      </c>
      <c r="N162" s="269">
        <f t="shared" si="8"/>
        <v>0</v>
      </c>
      <c r="O162" s="269">
        <f t="shared" si="8"/>
        <v>0</v>
      </c>
      <c r="P162" s="269">
        <f t="shared" si="8"/>
        <v>0</v>
      </c>
      <c r="Q162" s="269">
        <f t="shared" si="8"/>
        <v>0</v>
      </c>
      <c r="R162" s="269">
        <f t="shared" si="8"/>
        <v>0</v>
      </c>
      <c r="S162" s="269">
        <f t="shared" si="8"/>
        <v>0</v>
      </c>
      <c r="T162" s="269">
        <f t="shared" si="8"/>
        <v>0</v>
      </c>
      <c r="U162" s="269">
        <f t="shared" si="8"/>
        <v>0</v>
      </c>
      <c r="V162" s="269">
        <f t="shared" si="8"/>
        <v>0</v>
      </c>
      <c r="W162" s="269">
        <f t="shared" si="8"/>
        <v>0</v>
      </c>
      <c r="DA162" s="77"/>
    </row>
    <row r="163" spans="1:105" ht="12" customHeight="1" x14ac:dyDescent="0.3">
      <c r="A163" s="202" t="s">
        <v>94</v>
      </c>
      <c r="B163" s="269">
        <f t="shared" ref="B163:W163" si="9">IF(B$8=0,0,B$8/B$5)</f>
        <v>0</v>
      </c>
      <c r="C163" s="269">
        <f t="shared" si="9"/>
        <v>0</v>
      </c>
      <c r="D163" s="269">
        <f t="shared" si="9"/>
        <v>0</v>
      </c>
      <c r="E163" s="269">
        <f t="shared" si="9"/>
        <v>0</v>
      </c>
      <c r="F163" s="269">
        <f t="shared" si="9"/>
        <v>0</v>
      </c>
      <c r="G163" s="269">
        <f t="shared" si="9"/>
        <v>0</v>
      </c>
      <c r="H163" s="269">
        <f t="shared" si="9"/>
        <v>0</v>
      </c>
      <c r="I163" s="269">
        <f t="shared" si="9"/>
        <v>0</v>
      </c>
      <c r="J163" s="269">
        <f t="shared" si="9"/>
        <v>0</v>
      </c>
      <c r="K163" s="269">
        <f t="shared" si="9"/>
        <v>0</v>
      </c>
      <c r="L163" s="269">
        <f t="shared" si="9"/>
        <v>0</v>
      </c>
      <c r="M163" s="269">
        <f t="shared" si="9"/>
        <v>0</v>
      </c>
      <c r="N163" s="269">
        <f t="shared" si="9"/>
        <v>0</v>
      </c>
      <c r="O163" s="269">
        <f t="shared" si="9"/>
        <v>0</v>
      </c>
      <c r="P163" s="269">
        <f t="shared" si="9"/>
        <v>0</v>
      </c>
      <c r="Q163" s="269">
        <f t="shared" si="9"/>
        <v>0</v>
      </c>
      <c r="R163" s="269">
        <f t="shared" si="9"/>
        <v>0</v>
      </c>
      <c r="S163" s="269">
        <f t="shared" si="9"/>
        <v>0</v>
      </c>
      <c r="T163" s="269">
        <f t="shared" si="9"/>
        <v>0</v>
      </c>
      <c r="U163" s="269">
        <f t="shared" si="9"/>
        <v>0</v>
      </c>
      <c r="V163" s="269">
        <f t="shared" si="9"/>
        <v>0</v>
      </c>
      <c r="W163" s="269">
        <f t="shared" si="9"/>
        <v>0</v>
      </c>
      <c r="DA163" s="77"/>
    </row>
    <row r="164" spans="1:105" ht="12" customHeight="1" x14ac:dyDescent="0.3">
      <c r="A164" s="202" t="s">
        <v>95</v>
      </c>
      <c r="B164" s="269">
        <f t="shared" ref="B164:W164" si="10">IF(B$9=0,0,B$9/B$5)</f>
        <v>0</v>
      </c>
      <c r="C164" s="269">
        <f t="shared" si="10"/>
        <v>0</v>
      </c>
      <c r="D164" s="269">
        <f t="shared" si="10"/>
        <v>0</v>
      </c>
      <c r="E164" s="269">
        <f t="shared" si="10"/>
        <v>0</v>
      </c>
      <c r="F164" s="269">
        <f t="shared" si="10"/>
        <v>0</v>
      </c>
      <c r="G164" s="269">
        <f t="shared" si="10"/>
        <v>0</v>
      </c>
      <c r="H164" s="269">
        <f t="shared" si="10"/>
        <v>0</v>
      </c>
      <c r="I164" s="269">
        <f t="shared" si="10"/>
        <v>0</v>
      </c>
      <c r="J164" s="269">
        <f t="shared" si="10"/>
        <v>0</v>
      </c>
      <c r="K164" s="269">
        <f t="shared" si="10"/>
        <v>0</v>
      </c>
      <c r="L164" s="269">
        <f t="shared" si="10"/>
        <v>0</v>
      </c>
      <c r="M164" s="269">
        <f t="shared" si="10"/>
        <v>0</v>
      </c>
      <c r="N164" s="269">
        <f t="shared" si="10"/>
        <v>0</v>
      </c>
      <c r="O164" s="269">
        <f t="shared" si="10"/>
        <v>0</v>
      </c>
      <c r="P164" s="269">
        <f t="shared" si="10"/>
        <v>0</v>
      </c>
      <c r="Q164" s="269">
        <f t="shared" si="10"/>
        <v>0</v>
      </c>
      <c r="R164" s="269">
        <f t="shared" si="10"/>
        <v>0</v>
      </c>
      <c r="S164" s="269">
        <f t="shared" si="10"/>
        <v>0</v>
      </c>
      <c r="T164" s="269">
        <f t="shared" si="10"/>
        <v>0</v>
      </c>
      <c r="U164" s="269">
        <f t="shared" si="10"/>
        <v>0</v>
      </c>
      <c r="V164" s="269">
        <f t="shared" si="10"/>
        <v>0</v>
      </c>
      <c r="W164" s="269">
        <f t="shared" si="10"/>
        <v>0</v>
      </c>
      <c r="DA164" s="77"/>
    </row>
    <row r="165" spans="1:105" ht="12" customHeight="1" x14ac:dyDescent="0.3">
      <c r="A165" s="56" t="s">
        <v>96</v>
      </c>
      <c r="B165" s="270">
        <f t="shared" ref="B165:W165" si="11">IF(B$10=0,0,B$10/B$5)</f>
        <v>0</v>
      </c>
      <c r="C165" s="270">
        <f t="shared" si="11"/>
        <v>0</v>
      </c>
      <c r="D165" s="270">
        <f t="shared" si="11"/>
        <v>0</v>
      </c>
      <c r="E165" s="270">
        <f t="shared" si="11"/>
        <v>0</v>
      </c>
      <c r="F165" s="270">
        <f t="shared" si="11"/>
        <v>0</v>
      </c>
      <c r="G165" s="270">
        <f t="shared" si="11"/>
        <v>0</v>
      </c>
      <c r="H165" s="270">
        <f t="shared" si="11"/>
        <v>0</v>
      </c>
      <c r="I165" s="270">
        <f t="shared" si="11"/>
        <v>0</v>
      </c>
      <c r="J165" s="270">
        <f t="shared" si="11"/>
        <v>0</v>
      </c>
      <c r="K165" s="270">
        <f t="shared" si="11"/>
        <v>0</v>
      </c>
      <c r="L165" s="270">
        <f t="shared" si="11"/>
        <v>0</v>
      </c>
      <c r="M165" s="270">
        <f t="shared" si="11"/>
        <v>0</v>
      </c>
      <c r="N165" s="270">
        <f t="shared" si="11"/>
        <v>0</v>
      </c>
      <c r="O165" s="270">
        <f t="shared" si="11"/>
        <v>0</v>
      </c>
      <c r="P165" s="270">
        <f t="shared" si="11"/>
        <v>0</v>
      </c>
      <c r="Q165" s="270">
        <f t="shared" si="11"/>
        <v>0</v>
      </c>
      <c r="R165" s="270">
        <f t="shared" si="11"/>
        <v>0</v>
      </c>
      <c r="S165" s="270">
        <f t="shared" si="11"/>
        <v>0</v>
      </c>
      <c r="T165" s="270">
        <f t="shared" si="11"/>
        <v>0</v>
      </c>
      <c r="U165" s="270">
        <f t="shared" si="11"/>
        <v>0</v>
      </c>
      <c r="V165" s="270">
        <f t="shared" si="11"/>
        <v>0</v>
      </c>
      <c r="W165" s="270">
        <f t="shared" si="11"/>
        <v>0</v>
      </c>
      <c r="DA165" s="78"/>
    </row>
    <row r="166" spans="1:105" ht="12" customHeight="1" x14ac:dyDescent="0.3">
      <c r="A166" s="134" t="s">
        <v>999</v>
      </c>
      <c r="B166" s="319">
        <f t="shared" ref="B166:W166" si="12">IF(B$16=0,0,B$16/B$5)</f>
        <v>0</v>
      </c>
      <c r="C166" s="319">
        <f t="shared" si="12"/>
        <v>0</v>
      </c>
      <c r="D166" s="319">
        <f t="shared" si="12"/>
        <v>0</v>
      </c>
      <c r="E166" s="319">
        <f t="shared" si="12"/>
        <v>0</v>
      </c>
      <c r="F166" s="319">
        <f t="shared" si="12"/>
        <v>0</v>
      </c>
      <c r="G166" s="319">
        <f t="shared" si="12"/>
        <v>0</v>
      </c>
      <c r="H166" s="319">
        <f t="shared" si="12"/>
        <v>0</v>
      </c>
      <c r="I166" s="319">
        <f t="shared" si="12"/>
        <v>0</v>
      </c>
      <c r="J166" s="319">
        <f t="shared" si="12"/>
        <v>0</v>
      </c>
      <c r="K166" s="319">
        <f t="shared" si="12"/>
        <v>0</v>
      </c>
      <c r="L166" s="319">
        <f t="shared" si="12"/>
        <v>0</v>
      </c>
      <c r="M166" s="319">
        <f t="shared" si="12"/>
        <v>0</v>
      </c>
      <c r="N166" s="319">
        <f t="shared" si="12"/>
        <v>0</v>
      </c>
      <c r="O166" s="319">
        <f t="shared" si="12"/>
        <v>0</v>
      </c>
      <c r="P166" s="319">
        <f t="shared" si="12"/>
        <v>0</v>
      </c>
      <c r="Q166" s="319">
        <f t="shared" si="12"/>
        <v>0</v>
      </c>
      <c r="R166" s="319">
        <f t="shared" si="12"/>
        <v>0</v>
      </c>
      <c r="S166" s="319">
        <f t="shared" si="12"/>
        <v>0</v>
      </c>
      <c r="T166" s="319">
        <f t="shared" si="12"/>
        <v>0</v>
      </c>
      <c r="U166" s="319">
        <f t="shared" si="12"/>
        <v>0</v>
      </c>
      <c r="V166" s="319">
        <f t="shared" si="12"/>
        <v>0</v>
      </c>
      <c r="W166" s="319">
        <f t="shared" si="12"/>
        <v>0</v>
      </c>
      <c r="DA166" s="140"/>
    </row>
    <row r="167" spans="1:105" ht="12" customHeight="1" x14ac:dyDescent="0.3">
      <c r="A167" s="203" t="s">
        <v>1000</v>
      </c>
      <c r="B167" s="271">
        <f t="shared" ref="B167:W167" si="13">IF(B$25=0,0,B$25/B$5)</f>
        <v>0</v>
      </c>
      <c r="C167" s="271">
        <f t="shared" si="13"/>
        <v>0</v>
      </c>
      <c r="D167" s="271">
        <f t="shared" si="13"/>
        <v>0</v>
      </c>
      <c r="E167" s="271">
        <f t="shared" si="13"/>
        <v>0</v>
      </c>
      <c r="F167" s="271">
        <f t="shared" si="13"/>
        <v>0</v>
      </c>
      <c r="G167" s="271">
        <f t="shared" si="13"/>
        <v>0</v>
      </c>
      <c r="H167" s="271">
        <f t="shared" si="13"/>
        <v>0</v>
      </c>
      <c r="I167" s="271">
        <f t="shared" si="13"/>
        <v>0</v>
      </c>
      <c r="J167" s="271">
        <f t="shared" si="13"/>
        <v>0</v>
      </c>
      <c r="K167" s="271">
        <f t="shared" si="13"/>
        <v>0</v>
      </c>
      <c r="L167" s="271">
        <f t="shared" si="13"/>
        <v>0</v>
      </c>
      <c r="M167" s="271">
        <f t="shared" si="13"/>
        <v>0</v>
      </c>
      <c r="N167" s="271">
        <f t="shared" si="13"/>
        <v>0</v>
      </c>
      <c r="O167" s="271">
        <f t="shared" si="13"/>
        <v>0</v>
      </c>
      <c r="P167" s="271">
        <f t="shared" si="13"/>
        <v>0</v>
      </c>
      <c r="Q167" s="271">
        <f t="shared" si="13"/>
        <v>0</v>
      </c>
      <c r="R167" s="271">
        <f t="shared" si="13"/>
        <v>0</v>
      </c>
      <c r="S167" s="271">
        <f t="shared" si="13"/>
        <v>0</v>
      </c>
      <c r="T167" s="271">
        <f t="shared" si="13"/>
        <v>0</v>
      </c>
      <c r="U167" s="271">
        <f t="shared" si="13"/>
        <v>0</v>
      </c>
      <c r="V167" s="271">
        <f t="shared" si="13"/>
        <v>0</v>
      </c>
      <c r="W167" s="271">
        <f t="shared" si="13"/>
        <v>0</v>
      </c>
      <c r="DA167" s="79"/>
    </row>
    <row r="168" spans="1:105" ht="12" customHeight="1" x14ac:dyDescent="0.3">
      <c r="A168" s="203" t="s">
        <v>1012</v>
      </c>
      <c r="B168" s="271">
        <f t="shared" ref="B168:W168" si="14">IF(B$36=0,0,B$36/B$5)</f>
        <v>0</v>
      </c>
      <c r="C168" s="271">
        <f t="shared" si="14"/>
        <v>0</v>
      </c>
      <c r="D168" s="271">
        <f t="shared" si="14"/>
        <v>0</v>
      </c>
      <c r="E168" s="271">
        <f t="shared" si="14"/>
        <v>0</v>
      </c>
      <c r="F168" s="271">
        <f t="shared" si="14"/>
        <v>0</v>
      </c>
      <c r="G168" s="271">
        <f t="shared" si="14"/>
        <v>0</v>
      </c>
      <c r="H168" s="271">
        <f t="shared" si="14"/>
        <v>0</v>
      </c>
      <c r="I168" s="271">
        <f t="shared" si="14"/>
        <v>0</v>
      </c>
      <c r="J168" s="271">
        <f t="shared" si="14"/>
        <v>0</v>
      </c>
      <c r="K168" s="271">
        <f t="shared" si="14"/>
        <v>0</v>
      </c>
      <c r="L168" s="271">
        <f t="shared" si="14"/>
        <v>0</v>
      </c>
      <c r="M168" s="271">
        <f t="shared" si="14"/>
        <v>0</v>
      </c>
      <c r="N168" s="271">
        <f t="shared" si="14"/>
        <v>0</v>
      </c>
      <c r="O168" s="271">
        <f t="shared" si="14"/>
        <v>0</v>
      </c>
      <c r="P168" s="271">
        <f t="shared" si="14"/>
        <v>0</v>
      </c>
      <c r="Q168" s="271">
        <f t="shared" si="14"/>
        <v>0</v>
      </c>
      <c r="R168" s="271">
        <f t="shared" si="14"/>
        <v>0</v>
      </c>
      <c r="S168" s="271">
        <f t="shared" si="14"/>
        <v>0</v>
      </c>
      <c r="T168" s="271">
        <f t="shared" si="14"/>
        <v>0</v>
      </c>
      <c r="U168" s="271">
        <f t="shared" si="14"/>
        <v>0</v>
      </c>
      <c r="V168" s="271">
        <f t="shared" si="14"/>
        <v>0</v>
      </c>
      <c r="W168" s="271">
        <f t="shared" si="14"/>
        <v>0</v>
      </c>
      <c r="DA168" s="79"/>
    </row>
    <row r="169" spans="1:105" ht="12" customHeight="1" x14ac:dyDescent="0.3">
      <c r="A169" s="62" t="s">
        <v>1014</v>
      </c>
      <c r="B169" s="320">
        <f t="shared" ref="B169:W169" si="15">IF(B$37=0,0,B$37/B$5)</f>
        <v>0</v>
      </c>
      <c r="C169" s="320">
        <f t="shared" si="15"/>
        <v>0</v>
      </c>
      <c r="D169" s="320">
        <f t="shared" si="15"/>
        <v>0</v>
      </c>
      <c r="E169" s="320">
        <f t="shared" si="15"/>
        <v>0</v>
      </c>
      <c r="F169" s="320">
        <f t="shared" si="15"/>
        <v>0</v>
      </c>
      <c r="G169" s="320">
        <f t="shared" si="15"/>
        <v>0</v>
      </c>
      <c r="H169" s="320">
        <f t="shared" si="15"/>
        <v>0</v>
      </c>
      <c r="I169" s="320">
        <f t="shared" si="15"/>
        <v>0</v>
      </c>
      <c r="J169" s="320">
        <f t="shared" si="15"/>
        <v>0</v>
      </c>
      <c r="K169" s="320">
        <f t="shared" si="15"/>
        <v>0</v>
      </c>
      <c r="L169" s="320">
        <f t="shared" si="15"/>
        <v>0</v>
      </c>
      <c r="M169" s="320">
        <f t="shared" si="15"/>
        <v>0</v>
      </c>
      <c r="N169" s="320">
        <f t="shared" si="15"/>
        <v>0</v>
      </c>
      <c r="O169" s="320">
        <f t="shared" si="15"/>
        <v>0</v>
      </c>
      <c r="P169" s="320">
        <f t="shared" si="15"/>
        <v>0</v>
      </c>
      <c r="Q169" s="320">
        <f t="shared" si="15"/>
        <v>0</v>
      </c>
      <c r="R169" s="320">
        <f t="shared" si="15"/>
        <v>0</v>
      </c>
      <c r="S169" s="320">
        <f t="shared" si="15"/>
        <v>0</v>
      </c>
      <c r="T169" s="320">
        <f t="shared" si="15"/>
        <v>0</v>
      </c>
      <c r="U169" s="320">
        <f t="shared" si="15"/>
        <v>0</v>
      </c>
      <c r="V169" s="320">
        <f t="shared" si="15"/>
        <v>0</v>
      </c>
      <c r="W169" s="320">
        <f t="shared" si="15"/>
        <v>0</v>
      </c>
      <c r="DA169" s="141"/>
    </row>
    <row r="170" spans="1:105" ht="12" customHeight="1" x14ac:dyDescent="0.3">
      <c r="A170" s="62" t="s">
        <v>1021</v>
      </c>
      <c r="B170" s="320">
        <f t="shared" ref="B170:W170" si="16">IF(B$43=0,0,B$43/B$5)</f>
        <v>0</v>
      </c>
      <c r="C170" s="320">
        <f t="shared" si="16"/>
        <v>0</v>
      </c>
      <c r="D170" s="320">
        <f t="shared" si="16"/>
        <v>0</v>
      </c>
      <c r="E170" s="320">
        <f t="shared" si="16"/>
        <v>0</v>
      </c>
      <c r="F170" s="320">
        <f t="shared" si="16"/>
        <v>0</v>
      </c>
      <c r="G170" s="320">
        <f t="shared" si="16"/>
        <v>0</v>
      </c>
      <c r="H170" s="320">
        <f t="shared" si="16"/>
        <v>0</v>
      </c>
      <c r="I170" s="320">
        <f t="shared" si="16"/>
        <v>0</v>
      </c>
      <c r="J170" s="320">
        <f t="shared" si="16"/>
        <v>0</v>
      </c>
      <c r="K170" s="320">
        <f t="shared" si="16"/>
        <v>0</v>
      </c>
      <c r="L170" s="320">
        <f t="shared" si="16"/>
        <v>0</v>
      </c>
      <c r="M170" s="320">
        <f t="shared" si="16"/>
        <v>0</v>
      </c>
      <c r="N170" s="320">
        <f t="shared" si="16"/>
        <v>0</v>
      </c>
      <c r="O170" s="320">
        <f t="shared" si="16"/>
        <v>0</v>
      </c>
      <c r="P170" s="320">
        <f t="shared" si="16"/>
        <v>0</v>
      </c>
      <c r="Q170" s="320">
        <f t="shared" si="16"/>
        <v>0</v>
      </c>
      <c r="R170" s="320">
        <f t="shared" si="16"/>
        <v>0</v>
      </c>
      <c r="S170" s="320">
        <f t="shared" si="16"/>
        <v>0</v>
      </c>
      <c r="T170" s="320">
        <f t="shared" si="16"/>
        <v>0</v>
      </c>
      <c r="U170" s="320">
        <f t="shared" si="16"/>
        <v>0</v>
      </c>
      <c r="V170" s="320">
        <f t="shared" si="16"/>
        <v>0</v>
      </c>
      <c r="W170" s="320">
        <f t="shared" si="16"/>
        <v>0</v>
      </c>
      <c r="DA170" s="141"/>
    </row>
    <row r="171" spans="1:105" ht="12" customHeight="1" x14ac:dyDescent="0.3">
      <c r="A171" s="203" t="s">
        <v>1023</v>
      </c>
      <c r="B171" s="271">
        <f t="shared" ref="B171:W171" si="17">IF(B$44=0,0,B$44/B$5)</f>
        <v>0</v>
      </c>
      <c r="C171" s="271">
        <f t="shared" si="17"/>
        <v>0</v>
      </c>
      <c r="D171" s="271">
        <f t="shared" si="17"/>
        <v>0</v>
      </c>
      <c r="E171" s="271">
        <f t="shared" si="17"/>
        <v>0</v>
      </c>
      <c r="F171" s="271">
        <f t="shared" si="17"/>
        <v>0</v>
      </c>
      <c r="G171" s="271">
        <f t="shared" si="17"/>
        <v>0</v>
      </c>
      <c r="H171" s="271">
        <f t="shared" si="17"/>
        <v>0</v>
      </c>
      <c r="I171" s="271">
        <f t="shared" si="17"/>
        <v>0</v>
      </c>
      <c r="J171" s="271">
        <f t="shared" si="17"/>
        <v>0</v>
      </c>
      <c r="K171" s="271">
        <f t="shared" si="17"/>
        <v>0</v>
      </c>
      <c r="L171" s="271">
        <f t="shared" si="17"/>
        <v>0</v>
      </c>
      <c r="M171" s="271">
        <f t="shared" si="17"/>
        <v>0</v>
      </c>
      <c r="N171" s="271">
        <f t="shared" si="17"/>
        <v>0</v>
      </c>
      <c r="O171" s="271">
        <f t="shared" si="17"/>
        <v>0</v>
      </c>
      <c r="P171" s="271">
        <f t="shared" si="17"/>
        <v>0</v>
      </c>
      <c r="Q171" s="271">
        <f t="shared" si="17"/>
        <v>0</v>
      </c>
      <c r="R171" s="271">
        <f t="shared" si="17"/>
        <v>0</v>
      </c>
      <c r="S171" s="271">
        <f t="shared" si="17"/>
        <v>0</v>
      </c>
      <c r="T171" s="271">
        <f t="shared" si="17"/>
        <v>0</v>
      </c>
      <c r="U171" s="271">
        <f t="shared" si="17"/>
        <v>0</v>
      </c>
      <c r="V171" s="271">
        <f t="shared" si="17"/>
        <v>0</v>
      </c>
      <c r="W171" s="271">
        <f t="shared" si="17"/>
        <v>0</v>
      </c>
      <c r="DA171" s="79"/>
    </row>
    <row r="172" spans="1:105" ht="12" customHeight="1" x14ac:dyDescent="0.3">
      <c r="A172" s="62" t="s">
        <v>1135</v>
      </c>
      <c r="B172" s="320">
        <f t="shared" ref="B172:W172" si="18">IF(B$45=0,0,B$45/B$5)</f>
        <v>0</v>
      </c>
      <c r="C172" s="320">
        <f t="shared" si="18"/>
        <v>0</v>
      </c>
      <c r="D172" s="320">
        <f t="shared" si="18"/>
        <v>0</v>
      </c>
      <c r="E172" s="320">
        <f t="shared" si="18"/>
        <v>0</v>
      </c>
      <c r="F172" s="320">
        <f t="shared" si="18"/>
        <v>0</v>
      </c>
      <c r="G172" s="320">
        <f t="shared" si="18"/>
        <v>0</v>
      </c>
      <c r="H172" s="320">
        <f t="shared" si="18"/>
        <v>0</v>
      </c>
      <c r="I172" s="320">
        <f t="shared" si="18"/>
        <v>0</v>
      </c>
      <c r="J172" s="320">
        <f t="shared" si="18"/>
        <v>0</v>
      </c>
      <c r="K172" s="320">
        <f t="shared" si="18"/>
        <v>0</v>
      </c>
      <c r="L172" s="320">
        <f t="shared" si="18"/>
        <v>0</v>
      </c>
      <c r="M172" s="320">
        <f t="shared" si="18"/>
        <v>0</v>
      </c>
      <c r="N172" s="320">
        <f t="shared" si="18"/>
        <v>0</v>
      </c>
      <c r="O172" s="320">
        <f t="shared" si="18"/>
        <v>0</v>
      </c>
      <c r="P172" s="320">
        <f t="shared" si="18"/>
        <v>0</v>
      </c>
      <c r="Q172" s="320">
        <f t="shared" si="18"/>
        <v>0</v>
      </c>
      <c r="R172" s="320">
        <f t="shared" si="18"/>
        <v>0</v>
      </c>
      <c r="S172" s="320">
        <f t="shared" si="18"/>
        <v>0</v>
      </c>
      <c r="T172" s="320">
        <f t="shared" si="18"/>
        <v>0</v>
      </c>
      <c r="U172" s="320">
        <f t="shared" si="18"/>
        <v>0</v>
      </c>
      <c r="V172" s="320">
        <f t="shared" si="18"/>
        <v>0</v>
      </c>
      <c r="W172" s="320">
        <f t="shared" si="18"/>
        <v>0</v>
      </c>
      <c r="DA172" s="141"/>
    </row>
    <row r="173" spans="1:105" ht="12" customHeight="1" x14ac:dyDescent="0.3">
      <c r="A173" s="62" t="s">
        <v>1026</v>
      </c>
      <c r="B173" s="320">
        <f t="shared" ref="B173:W173" si="19">IF(B$46=0,0,B$46/B$5)</f>
        <v>0</v>
      </c>
      <c r="C173" s="320">
        <f t="shared" si="19"/>
        <v>0</v>
      </c>
      <c r="D173" s="320">
        <f t="shared" si="19"/>
        <v>0</v>
      </c>
      <c r="E173" s="320">
        <f t="shared" si="19"/>
        <v>0</v>
      </c>
      <c r="F173" s="320">
        <f t="shared" si="19"/>
        <v>0</v>
      </c>
      <c r="G173" s="320">
        <f t="shared" si="19"/>
        <v>0</v>
      </c>
      <c r="H173" s="320">
        <f t="shared" si="19"/>
        <v>0</v>
      </c>
      <c r="I173" s="320">
        <f t="shared" si="19"/>
        <v>0</v>
      </c>
      <c r="J173" s="320">
        <f t="shared" si="19"/>
        <v>0</v>
      </c>
      <c r="K173" s="320">
        <f t="shared" si="19"/>
        <v>0</v>
      </c>
      <c r="L173" s="320">
        <f t="shared" si="19"/>
        <v>0</v>
      </c>
      <c r="M173" s="320">
        <f t="shared" si="19"/>
        <v>0</v>
      </c>
      <c r="N173" s="320">
        <f t="shared" si="19"/>
        <v>0</v>
      </c>
      <c r="O173" s="320">
        <f t="shared" si="19"/>
        <v>0</v>
      </c>
      <c r="P173" s="320">
        <f t="shared" si="19"/>
        <v>0</v>
      </c>
      <c r="Q173" s="320">
        <f t="shared" si="19"/>
        <v>0</v>
      </c>
      <c r="R173" s="320">
        <f t="shared" si="19"/>
        <v>0</v>
      </c>
      <c r="S173" s="320">
        <f t="shared" si="19"/>
        <v>0</v>
      </c>
      <c r="T173" s="320">
        <f t="shared" si="19"/>
        <v>0</v>
      </c>
      <c r="U173" s="320">
        <f t="shared" si="19"/>
        <v>0</v>
      </c>
      <c r="V173" s="320">
        <f t="shared" si="19"/>
        <v>0</v>
      </c>
      <c r="W173" s="320">
        <f t="shared" si="19"/>
        <v>0</v>
      </c>
      <c r="DA173" s="141"/>
    </row>
    <row r="174" spans="1:105" ht="12" customHeight="1" x14ac:dyDescent="0.3">
      <c r="A174" s="62" t="s">
        <v>1038</v>
      </c>
      <c r="B174" s="320">
        <f t="shared" ref="B174:W174" si="20">IF(B$57=0,0,B$57/B$5)</f>
        <v>0</v>
      </c>
      <c r="C174" s="320">
        <f t="shared" si="20"/>
        <v>0</v>
      </c>
      <c r="D174" s="320">
        <f t="shared" si="20"/>
        <v>0</v>
      </c>
      <c r="E174" s="320">
        <f t="shared" si="20"/>
        <v>0</v>
      </c>
      <c r="F174" s="320">
        <f t="shared" si="20"/>
        <v>0</v>
      </c>
      <c r="G174" s="320">
        <f t="shared" si="20"/>
        <v>0</v>
      </c>
      <c r="H174" s="320">
        <f t="shared" si="20"/>
        <v>0</v>
      </c>
      <c r="I174" s="320">
        <f t="shared" si="20"/>
        <v>0</v>
      </c>
      <c r="J174" s="320">
        <f t="shared" si="20"/>
        <v>0</v>
      </c>
      <c r="K174" s="320">
        <f t="shared" si="20"/>
        <v>0</v>
      </c>
      <c r="L174" s="320">
        <f t="shared" si="20"/>
        <v>0</v>
      </c>
      <c r="M174" s="320">
        <f t="shared" si="20"/>
        <v>0</v>
      </c>
      <c r="N174" s="320">
        <f t="shared" si="20"/>
        <v>0</v>
      </c>
      <c r="O174" s="320">
        <f t="shared" si="20"/>
        <v>0</v>
      </c>
      <c r="P174" s="320">
        <f t="shared" si="20"/>
        <v>0</v>
      </c>
      <c r="Q174" s="320">
        <f t="shared" si="20"/>
        <v>0</v>
      </c>
      <c r="R174" s="320">
        <f t="shared" si="20"/>
        <v>0</v>
      </c>
      <c r="S174" s="320">
        <f t="shared" si="20"/>
        <v>0</v>
      </c>
      <c r="T174" s="320">
        <f t="shared" si="20"/>
        <v>0</v>
      </c>
      <c r="U174" s="320">
        <f t="shared" si="20"/>
        <v>0</v>
      </c>
      <c r="V174" s="320">
        <f t="shared" si="20"/>
        <v>0</v>
      </c>
      <c r="W174" s="320">
        <f t="shared" si="20"/>
        <v>0</v>
      </c>
      <c r="DA174" s="141"/>
    </row>
    <row r="175" spans="1:105" ht="12" customHeight="1" x14ac:dyDescent="0.3">
      <c r="A175" s="41" t="s">
        <v>1040</v>
      </c>
      <c r="B175" s="321">
        <f t="shared" ref="B175:W175" si="21">IF(B$58=0,0,B$58/B$5)</f>
        <v>0</v>
      </c>
      <c r="C175" s="321">
        <f t="shared" si="21"/>
        <v>0</v>
      </c>
      <c r="D175" s="321">
        <f t="shared" si="21"/>
        <v>0</v>
      </c>
      <c r="E175" s="321">
        <f t="shared" si="21"/>
        <v>0</v>
      </c>
      <c r="F175" s="321">
        <f t="shared" si="21"/>
        <v>0</v>
      </c>
      <c r="G175" s="321">
        <f t="shared" si="21"/>
        <v>0</v>
      </c>
      <c r="H175" s="321">
        <f t="shared" si="21"/>
        <v>0</v>
      </c>
      <c r="I175" s="321">
        <f t="shared" si="21"/>
        <v>0</v>
      </c>
      <c r="J175" s="321">
        <f t="shared" si="21"/>
        <v>0</v>
      </c>
      <c r="K175" s="321">
        <f t="shared" si="21"/>
        <v>0</v>
      </c>
      <c r="L175" s="321">
        <f t="shared" si="21"/>
        <v>0</v>
      </c>
      <c r="M175" s="321">
        <f t="shared" si="21"/>
        <v>0</v>
      </c>
      <c r="N175" s="321">
        <f t="shared" si="21"/>
        <v>0</v>
      </c>
      <c r="O175" s="321">
        <f t="shared" si="21"/>
        <v>0</v>
      </c>
      <c r="P175" s="321">
        <f t="shared" si="21"/>
        <v>0</v>
      </c>
      <c r="Q175" s="321">
        <f t="shared" si="21"/>
        <v>0</v>
      </c>
      <c r="R175" s="321">
        <f t="shared" si="21"/>
        <v>0</v>
      </c>
      <c r="S175" s="321">
        <f t="shared" si="21"/>
        <v>0</v>
      </c>
      <c r="T175" s="321">
        <f t="shared" si="21"/>
        <v>0</v>
      </c>
      <c r="U175" s="321">
        <f t="shared" si="21"/>
        <v>0</v>
      </c>
      <c r="V175" s="321">
        <f t="shared" si="21"/>
        <v>0</v>
      </c>
      <c r="W175" s="321">
        <f t="shared" si="21"/>
        <v>0</v>
      </c>
      <c r="DA175" s="82"/>
    </row>
    <row r="176" spans="1:105" ht="12" hidden="1" customHeight="1" x14ac:dyDescent="0.3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DA176" s="94"/>
    </row>
    <row r="177" spans="1:105" ht="12" customHeight="1" x14ac:dyDescent="0.3">
      <c r="A177" s="201"/>
      <c r="B177" s="201"/>
      <c r="C177" s="201"/>
      <c r="D177" s="201"/>
      <c r="E177" s="201"/>
      <c r="F177" s="201"/>
      <c r="G177" s="201"/>
      <c r="H177" s="201"/>
      <c r="I177" s="201"/>
      <c r="J177" s="201"/>
      <c r="K177" s="201"/>
      <c r="L177" s="201"/>
      <c r="M177" s="201"/>
      <c r="N177" s="201"/>
      <c r="O177" s="201"/>
      <c r="P177" s="201"/>
      <c r="Q177" s="201"/>
      <c r="R177" s="201"/>
      <c r="S177" s="201"/>
      <c r="T177" s="201"/>
      <c r="U177" s="201"/>
      <c r="V177" s="201"/>
      <c r="W177" s="201"/>
      <c r="DA177" s="173"/>
    </row>
    <row r="178" spans="1:105" ht="12" customHeight="1" x14ac:dyDescent="0.3">
      <c r="A178" s="35" t="s">
        <v>47</v>
      </c>
      <c r="B178" s="234">
        <f t="shared" ref="B178:W178" si="22">SUM(B$179:B$183,B$185:B$186,B$188:B$189,B$191:B$194)</f>
        <v>1.0000000000000002</v>
      </c>
      <c r="C178" s="234">
        <f t="shared" si="22"/>
        <v>0.99999999999999933</v>
      </c>
      <c r="D178" s="234">
        <f t="shared" si="22"/>
        <v>0.99999999999999956</v>
      </c>
      <c r="E178" s="234">
        <f t="shared" si="22"/>
        <v>0.99999999999999978</v>
      </c>
      <c r="F178" s="234">
        <f t="shared" si="22"/>
        <v>0.99999999999999967</v>
      </c>
      <c r="G178" s="234">
        <f t="shared" si="22"/>
        <v>1.0000000000000004</v>
      </c>
      <c r="H178" s="234">
        <f t="shared" si="22"/>
        <v>1.0000000000000007</v>
      </c>
      <c r="I178" s="234">
        <f t="shared" si="22"/>
        <v>1.0000000000000002</v>
      </c>
      <c r="J178" s="234">
        <f t="shared" si="22"/>
        <v>0.99999999999999967</v>
      </c>
      <c r="K178" s="234">
        <f t="shared" si="22"/>
        <v>1</v>
      </c>
      <c r="L178" s="234">
        <f t="shared" si="22"/>
        <v>1.0000000000000007</v>
      </c>
      <c r="M178" s="234">
        <f t="shared" si="22"/>
        <v>0.99999999999999956</v>
      </c>
      <c r="N178" s="234">
        <f t="shared" si="22"/>
        <v>1</v>
      </c>
      <c r="O178" s="234">
        <f t="shared" si="22"/>
        <v>1.0000000000000002</v>
      </c>
      <c r="P178" s="234">
        <f t="shared" si="22"/>
        <v>1.0000000000000002</v>
      </c>
      <c r="Q178" s="234">
        <f t="shared" si="22"/>
        <v>1</v>
      </c>
      <c r="R178" s="234">
        <f t="shared" si="22"/>
        <v>1</v>
      </c>
      <c r="S178" s="234">
        <f t="shared" si="22"/>
        <v>0.99999999999999944</v>
      </c>
      <c r="T178" s="234">
        <f t="shared" si="22"/>
        <v>1.0000000000000002</v>
      </c>
      <c r="U178" s="234">
        <f t="shared" si="22"/>
        <v>0.99999999999999978</v>
      </c>
      <c r="V178" s="234">
        <f t="shared" si="22"/>
        <v>1.0000000000000002</v>
      </c>
      <c r="W178" s="234">
        <f t="shared" si="22"/>
        <v>1.0000000000000002</v>
      </c>
      <c r="DA178" s="95"/>
    </row>
    <row r="179" spans="1:105" ht="12" customHeight="1" x14ac:dyDescent="0.3">
      <c r="A179" s="55" t="s">
        <v>92</v>
      </c>
      <c r="B179" s="268">
        <f t="shared" ref="B179:W179" si="23">IF(B$62=0,0,B$62/B$61)</f>
        <v>7.9932100363927974E-3</v>
      </c>
      <c r="C179" s="268">
        <f t="shared" si="23"/>
        <v>7.7501886453845738E-3</v>
      </c>
      <c r="D179" s="268">
        <f t="shared" si="23"/>
        <v>8.1451586364688269E-3</v>
      </c>
      <c r="E179" s="268">
        <f t="shared" si="23"/>
        <v>7.6931321676869894E-3</v>
      </c>
      <c r="F179" s="268">
        <f t="shared" si="23"/>
        <v>8.0862405946313942E-3</v>
      </c>
      <c r="G179" s="268">
        <f t="shared" si="23"/>
        <v>8.6260061109781714E-3</v>
      </c>
      <c r="H179" s="268">
        <f t="shared" si="23"/>
        <v>8.7590265596342917E-3</v>
      </c>
      <c r="I179" s="268">
        <f t="shared" si="23"/>
        <v>8.9513250678256093E-3</v>
      </c>
      <c r="J179" s="268">
        <f t="shared" si="23"/>
        <v>8.4971073502877505E-3</v>
      </c>
      <c r="K179" s="268">
        <f t="shared" si="23"/>
        <v>8.0090408673006968E-3</v>
      </c>
      <c r="L179" s="268">
        <f t="shared" si="23"/>
        <v>8.0835666740400238E-3</v>
      </c>
      <c r="M179" s="268">
        <f t="shared" si="23"/>
        <v>8.2643931282403299E-3</v>
      </c>
      <c r="N179" s="268">
        <f t="shared" si="23"/>
        <v>8.3776951318750154E-3</v>
      </c>
      <c r="O179" s="268">
        <f t="shared" si="23"/>
        <v>8.2082331328846899E-3</v>
      </c>
      <c r="P179" s="268">
        <f t="shared" si="23"/>
        <v>8.0671142681556212E-3</v>
      </c>
      <c r="Q179" s="268">
        <f t="shared" si="23"/>
        <v>8.1503860091432911E-3</v>
      </c>
      <c r="R179" s="268">
        <f t="shared" si="23"/>
        <v>8.9171965494378603E-3</v>
      </c>
      <c r="S179" s="268">
        <f t="shared" si="23"/>
        <v>8.7753289292238513E-3</v>
      </c>
      <c r="T179" s="268">
        <f t="shared" si="23"/>
        <v>8.8831642826692429E-3</v>
      </c>
      <c r="U179" s="268">
        <f t="shared" si="23"/>
        <v>8.8738120914544829E-3</v>
      </c>
      <c r="V179" s="268">
        <f t="shared" si="23"/>
        <v>8.7154351048454436E-3</v>
      </c>
      <c r="W179" s="268">
        <f t="shared" si="23"/>
        <v>7.9415642405218992E-3</v>
      </c>
      <c r="DA179" s="76"/>
    </row>
    <row r="180" spans="1:105" ht="12" customHeight="1" x14ac:dyDescent="0.3">
      <c r="A180" s="202" t="s">
        <v>93</v>
      </c>
      <c r="B180" s="269">
        <f t="shared" ref="B180:W180" si="24">IF(B$63=0,0,B$63/B$61)</f>
        <v>1.6873661191978945E-2</v>
      </c>
      <c r="C180" s="269">
        <f t="shared" si="24"/>
        <v>1.6360643193501979E-2</v>
      </c>
      <c r="D180" s="269">
        <f t="shared" si="24"/>
        <v>1.7194424587986937E-2</v>
      </c>
      <c r="E180" s="269">
        <f t="shared" si="24"/>
        <v>1.6240197006163807E-2</v>
      </c>
      <c r="F180" s="269">
        <f t="shared" si="24"/>
        <v>1.7070048639959395E-2</v>
      </c>
      <c r="G180" s="269">
        <f t="shared" si="24"/>
        <v>1.8209493294169835E-2</v>
      </c>
      <c r="H180" s="269">
        <f t="shared" si="24"/>
        <v>1.8490299374831935E-2</v>
      </c>
      <c r="I180" s="269">
        <f t="shared" si="24"/>
        <v>1.8896241400647579E-2</v>
      </c>
      <c r="J180" s="269">
        <f t="shared" si="24"/>
        <v>1.8067120731719812E-2</v>
      </c>
      <c r="K180" s="269">
        <f t="shared" si="24"/>
        <v>1.6907080065736945E-2</v>
      </c>
      <c r="L180" s="269">
        <f t="shared" si="24"/>
        <v>1.7221282083462894E-2</v>
      </c>
      <c r="M180" s="269">
        <f t="shared" si="24"/>
        <v>1.7446128522625202E-2</v>
      </c>
      <c r="N180" s="269">
        <f t="shared" si="24"/>
        <v>1.7884779510631978E-2</v>
      </c>
      <c r="O180" s="269">
        <f t="shared" si="24"/>
        <v>1.7355459241511578E-2</v>
      </c>
      <c r="P180" s="269">
        <f t="shared" si="24"/>
        <v>1.7112987560340295E-2</v>
      </c>
      <c r="Q180" s="269">
        <f t="shared" si="24"/>
        <v>1.7544799293811027E-2</v>
      </c>
      <c r="R180" s="269">
        <f t="shared" si="24"/>
        <v>1.9064708420973773E-2</v>
      </c>
      <c r="S180" s="269">
        <f t="shared" si="24"/>
        <v>1.8870564385784189E-2</v>
      </c>
      <c r="T180" s="269">
        <f t="shared" si="24"/>
        <v>1.899827113475832E-2</v>
      </c>
      <c r="U180" s="269">
        <f t="shared" si="24"/>
        <v>1.8885569127160017E-2</v>
      </c>
      <c r="V180" s="269">
        <f t="shared" si="24"/>
        <v>1.8745054640311166E-2</v>
      </c>
      <c r="W180" s="269">
        <f t="shared" si="24"/>
        <v>1.7302426773138042E-2</v>
      </c>
      <c r="DA180" s="77"/>
    </row>
    <row r="181" spans="1:105" ht="12" customHeight="1" x14ac:dyDescent="0.3">
      <c r="A181" s="202" t="s">
        <v>94</v>
      </c>
      <c r="B181" s="269">
        <f t="shared" ref="B181:W181" si="25">IF(B$64=0,0,B$64/B$61)</f>
        <v>0.1004508640477761</v>
      </c>
      <c r="C181" s="269">
        <f t="shared" si="25"/>
        <v>9.7396808343281488E-2</v>
      </c>
      <c r="D181" s="269">
        <f t="shared" si="25"/>
        <v>0.10236040578369862</v>
      </c>
      <c r="E181" s="269">
        <f t="shared" si="25"/>
        <v>9.667977820668433E-2</v>
      </c>
      <c r="F181" s="269">
        <f t="shared" si="25"/>
        <v>0.10161998132548636</v>
      </c>
      <c r="G181" s="269">
        <f t="shared" si="25"/>
        <v>0.10840322763746443</v>
      </c>
      <c r="H181" s="269">
        <f t="shared" si="25"/>
        <v>0.11007489883623102</v>
      </c>
      <c r="I181" s="269">
        <f t="shared" si="25"/>
        <v>0.11249151884433402</v>
      </c>
      <c r="J181" s="269">
        <f t="shared" si="25"/>
        <v>0.10659693295739342</v>
      </c>
      <c r="K181" s="269">
        <f t="shared" si="25"/>
        <v>0.1006498104830696</v>
      </c>
      <c r="L181" s="269">
        <f t="shared" si="25"/>
        <v>0.10141262421758734</v>
      </c>
      <c r="M181" s="269">
        <f t="shared" si="25"/>
        <v>0.10379903958169817</v>
      </c>
      <c r="N181" s="269">
        <f t="shared" si="25"/>
        <v>0.10505221326626846</v>
      </c>
      <c r="O181" s="269">
        <f t="shared" si="25"/>
        <v>0.10278047066978305</v>
      </c>
      <c r="P181" s="269">
        <f t="shared" si="25"/>
        <v>0.10088594713446282</v>
      </c>
      <c r="Q181" s="269">
        <f t="shared" si="25"/>
        <v>0.10181327317905724</v>
      </c>
      <c r="R181" s="269">
        <f t="shared" si="25"/>
        <v>0.11128145046899211</v>
      </c>
      <c r="S181" s="269">
        <f t="shared" si="25"/>
        <v>0.10941424699739925</v>
      </c>
      <c r="T181" s="269">
        <f t="shared" si="25"/>
        <v>0.11067162545197648</v>
      </c>
      <c r="U181" s="269">
        <f t="shared" si="25"/>
        <v>0.11047756143468383</v>
      </c>
      <c r="V181" s="269">
        <f t="shared" si="25"/>
        <v>0.10843787789275212</v>
      </c>
      <c r="W181" s="269">
        <f t="shared" si="25"/>
        <v>9.8754103212762928E-2</v>
      </c>
      <c r="DA181" s="77"/>
    </row>
    <row r="182" spans="1:105" ht="12" customHeight="1" x14ac:dyDescent="0.3">
      <c r="A182" s="202" t="s">
        <v>95</v>
      </c>
      <c r="B182" s="269">
        <f t="shared" ref="B182:W182" si="26">IF(B$65=0,0,B$65/B$61)</f>
        <v>0.11888045951014942</v>
      </c>
      <c r="C182" s="269">
        <f t="shared" si="26"/>
        <v>0.11526607999274449</v>
      </c>
      <c r="D182" s="269">
        <f t="shared" si="26"/>
        <v>0.12114034250042724</v>
      </c>
      <c r="E182" s="269">
        <f t="shared" si="26"/>
        <v>0.11441749722614171</v>
      </c>
      <c r="F182" s="269">
        <f t="shared" si="26"/>
        <v>0.12026407328503298</v>
      </c>
      <c r="G182" s="269">
        <f t="shared" si="26"/>
        <v>0.12829183338627953</v>
      </c>
      <c r="H182" s="269">
        <f t="shared" si="26"/>
        <v>0.13027020402692169</v>
      </c>
      <c r="I182" s="269">
        <f t="shared" si="26"/>
        <v>0.13313019831117254</v>
      </c>
      <c r="J182" s="269">
        <f t="shared" si="26"/>
        <v>0.12728877213874534</v>
      </c>
      <c r="K182" s="269">
        <f t="shared" si="26"/>
        <v>0.11911590640122194</v>
      </c>
      <c r="L182" s="269">
        <f t="shared" si="26"/>
        <v>0.12132956233642779</v>
      </c>
      <c r="M182" s="269">
        <f t="shared" si="26"/>
        <v>0.12291367900812805</v>
      </c>
      <c r="N182" s="269">
        <f t="shared" si="26"/>
        <v>0.12600411862437544</v>
      </c>
      <c r="O182" s="269">
        <f t="shared" si="26"/>
        <v>0.12227488428067636</v>
      </c>
      <c r="P182" s="269">
        <f t="shared" si="26"/>
        <v>0.12056659201690008</v>
      </c>
      <c r="Q182" s="269">
        <f t="shared" si="26"/>
        <v>0.12354961662634291</v>
      </c>
      <c r="R182" s="269">
        <f t="shared" si="26"/>
        <v>0.13431710354536103</v>
      </c>
      <c r="S182" s="269">
        <f t="shared" si="26"/>
        <v>0.13294929534701561</v>
      </c>
      <c r="T182" s="269">
        <f t="shared" si="26"/>
        <v>0.13384903114399893</v>
      </c>
      <c r="U182" s="269">
        <f t="shared" si="26"/>
        <v>0.13305500865542536</v>
      </c>
      <c r="V182" s="269">
        <f t="shared" si="26"/>
        <v>0.13206503815795176</v>
      </c>
      <c r="W182" s="269">
        <f t="shared" si="26"/>
        <v>0.12180911802635891</v>
      </c>
      <c r="DA182" s="77"/>
    </row>
    <row r="183" spans="1:105" ht="12" customHeight="1" x14ac:dyDescent="0.3">
      <c r="A183" s="56" t="s">
        <v>96</v>
      </c>
      <c r="B183" s="270">
        <f t="shared" ref="B183:W183" si="27">IF(B$66=0,0,B$66/B$61)</f>
        <v>4.4671155929467826E-2</v>
      </c>
      <c r="C183" s="270">
        <f t="shared" si="27"/>
        <v>4.4177290703073628E-2</v>
      </c>
      <c r="D183" s="270">
        <f t="shared" si="27"/>
        <v>4.5409103433508208E-2</v>
      </c>
      <c r="E183" s="270">
        <f t="shared" si="27"/>
        <v>4.4599829131475317E-2</v>
      </c>
      <c r="F183" s="270">
        <f t="shared" si="27"/>
        <v>4.5265263351403108E-2</v>
      </c>
      <c r="G183" s="270">
        <f t="shared" si="27"/>
        <v>4.7043058486034427E-2</v>
      </c>
      <c r="H183" s="270">
        <f t="shared" si="27"/>
        <v>4.8160399192354916E-2</v>
      </c>
      <c r="I183" s="270">
        <f t="shared" si="27"/>
        <v>4.9002049262453308E-2</v>
      </c>
      <c r="J183" s="270">
        <f t="shared" si="27"/>
        <v>4.9305182920092401E-2</v>
      </c>
      <c r="K183" s="270">
        <f t="shared" si="27"/>
        <v>5.0537357146126845E-2</v>
      </c>
      <c r="L183" s="270">
        <f t="shared" si="27"/>
        <v>5.0039667831870721E-2</v>
      </c>
      <c r="M183" s="270">
        <f t="shared" si="27"/>
        <v>5.1198190122352744E-2</v>
      </c>
      <c r="N183" s="270">
        <f t="shared" si="27"/>
        <v>5.3800648716695494E-2</v>
      </c>
      <c r="O183" s="270">
        <f t="shared" si="27"/>
        <v>5.5641600739540491E-2</v>
      </c>
      <c r="P183" s="270">
        <f t="shared" si="27"/>
        <v>5.7500048098011049E-2</v>
      </c>
      <c r="Q183" s="270">
        <f t="shared" si="27"/>
        <v>5.9576991738508805E-2</v>
      </c>
      <c r="R183" s="270">
        <f t="shared" si="27"/>
        <v>6.0236962599929521E-2</v>
      </c>
      <c r="S183" s="270">
        <f t="shared" si="27"/>
        <v>5.9676389574931918E-2</v>
      </c>
      <c r="T183" s="270">
        <f t="shared" si="27"/>
        <v>6.0543060824581905E-2</v>
      </c>
      <c r="U183" s="270">
        <f t="shared" si="27"/>
        <v>6.2357344428177697E-2</v>
      </c>
      <c r="V183" s="270">
        <f t="shared" si="27"/>
        <v>6.3756179093202775E-2</v>
      </c>
      <c r="W183" s="270">
        <f t="shared" si="27"/>
        <v>6.3668988459237699E-2</v>
      </c>
      <c r="DA183" s="78"/>
    </row>
    <row r="184" spans="1:105" ht="12" customHeight="1" x14ac:dyDescent="0.3">
      <c r="A184" s="203" t="s">
        <v>1053</v>
      </c>
      <c r="B184" s="271">
        <f t="shared" ref="B184:W184" si="28">IF(B$72=0,0,B$72/B$61)</f>
        <v>0.4747959866219118</v>
      </c>
      <c r="C184" s="271">
        <f t="shared" si="28"/>
        <v>0.48236175628239952</v>
      </c>
      <c r="D184" s="271">
        <f t="shared" si="28"/>
        <v>0.47015161615687406</v>
      </c>
      <c r="E184" s="271">
        <f t="shared" si="28"/>
        <v>0.48452383780817132</v>
      </c>
      <c r="F184" s="271">
        <f t="shared" si="28"/>
        <v>0.47198249701997547</v>
      </c>
      <c r="G184" s="271">
        <f t="shared" si="28"/>
        <v>0.4535745230946801</v>
      </c>
      <c r="H184" s="271">
        <f t="shared" si="28"/>
        <v>0.44838848715393526</v>
      </c>
      <c r="I184" s="271">
        <f t="shared" si="28"/>
        <v>0.44106773163286062</v>
      </c>
      <c r="J184" s="271">
        <f t="shared" si="28"/>
        <v>0.45377491801671693</v>
      </c>
      <c r="K184" s="271">
        <f t="shared" si="28"/>
        <v>0.46908594279316052</v>
      </c>
      <c r="L184" s="271">
        <f t="shared" si="28"/>
        <v>0.46566783324522959</v>
      </c>
      <c r="M184" s="271">
        <f t="shared" si="28"/>
        <v>0.4603805985253811</v>
      </c>
      <c r="N184" s="271">
        <f t="shared" si="28"/>
        <v>0.45414018856555638</v>
      </c>
      <c r="O184" s="271">
        <f t="shared" si="28"/>
        <v>0.45846077543769265</v>
      </c>
      <c r="P184" s="271">
        <f t="shared" si="28"/>
        <v>0.45880284979543723</v>
      </c>
      <c r="Q184" s="271">
        <f t="shared" si="28"/>
        <v>0.45198072856444682</v>
      </c>
      <c r="R184" s="271">
        <f t="shared" si="28"/>
        <v>0.43036625377954535</v>
      </c>
      <c r="S184" s="271">
        <f t="shared" si="28"/>
        <v>0.43437119406344915</v>
      </c>
      <c r="T184" s="271">
        <f t="shared" si="28"/>
        <v>0.43133685891056445</v>
      </c>
      <c r="U184" s="271">
        <f t="shared" si="28"/>
        <v>0.43136760285740927</v>
      </c>
      <c r="V184" s="271">
        <f t="shared" si="28"/>
        <v>0.43422536664861877</v>
      </c>
      <c r="W184" s="271">
        <f t="shared" si="28"/>
        <v>0.45494728474813656</v>
      </c>
      <c r="DA184" s="79"/>
    </row>
    <row r="185" spans="1:105" ht="12" customHeight="1" x14ac:dyDescent="0.3">
      <c r="A185" s="62" t="s">
        <v>1054</v>
      </c>
      <c r="B185" s="320">
        <f t="shared" ref="B185:W185" si="29">IF(B$73=0,0,B$73/B$61)</f>
        <v>0.47435229216841768</v>
      </c>
      <c r="C185" s="320">
        <f t="shared" si="29"/>
        <v>0.48193155168376722</v>
      </c>
      <c r="D185" s="320">
        <f t="shared" si="29"/>
        <v>0.46969948720075044</v>
      </c>
      <c r="E185" s="320">
        <f t="shared" si="29"/>
        <v>0.48409680035297387</v>
      </c>
      <c r="F185" s="320">
        <f t="shared" si="29"/>
        <v>0.47153363854070096</v>
      </c>
      <c r="G185" s="320">
        <f t="shared" si="29"/>
        <v>0.45309570281473982</v>
      </c>
      <c r="H185" s="320">
        <f t="shared" si="29"/>
        <v>0.44790228305260132</v>
      </c>
      <c r="I185" s="320">
        <f t="shared" si="29"/>
        <v>0.44057085324909062</v>
      </c>
      <c r="J185" s="320">
        <f t="shared" si="29"/>
        <v>0.45329984143623636</v>
      </c>
      <c r="K185" s="320">
        <f t="shared" si="29"/>
        <v>0.46864136958734581</v>
      </c>
      <c r="L185" s="320">
        <f t="shared" si="29"/>
        <v>0.46521499806882327</v>
      </c>
      <c r="M185" s="320">
        <f t="shared" si="29"/>
        <v>0.45992185099143668</v>
      </c>
      <c r="N185" s="320">
        <f t="shared" si="29"/>
        <v>0.45366990666404439</v>
      </c>
      <c r="O185" s="320">
        <f t="shared" si="29"/>
        <v>0.4580044120607295</v>
      </c>
      <c r="P185" s="320">
        <f t="shared" si="29"/>
        <v>0.45835286223335164</v>
      </c>
      <c r="Q185" s="320">
        <f t="shared" si="29"/>
        <v>0.45151961843583505</v>
      </c>
      <c r="R185" s="320">
        <f t="shared" si="29"/>
        <v>0.42986494554017579</v>
      </c>
      <c r="S185" s="320">
        <f t="shared" si="29"/>
        <v>0.43387499085911696</v>
      </c>
      <c r="T185" s="320">
        <f t="shared" si="29"/>
        <v>0.43083729764566969</v>
      </c>
      <c r="U185" s="320">
        <f t="shared" si="29"/>
        <v>0.43087100510203979</v>
      </c>
      <c r="V185" s="320">
        <f t="shared" si="29"/>
        <v>0.43373246373444241</v>
      </c>
      <c r="W185" s="320">
        <f t="shared" si="29"/>
        <v>0.45449267002739469</v>
      </c>
      <c r="DA185" s="141"/>
    </row>
    <row r="186" spans="1:105" ht="12" customHeight="1" x14ac:dyDescent="0.3">
      <c r="A186" s="62" t="s">
        <v>1066</v>
      </c>
      <c r="B186" s="320">
        <f t="shared" ref="B186:W186" si="30">IF(B$84=0,0,B$84/B$61)</f>
        <v>4.4369445349413754E-4</v>
      </c>
      <c r="C186" s="320">
        <f t="shared" si="30"/>
        <v>4.3020459863234292E-4</v>
      </c>
      <c r="D186" s="320">
        <f t="shared" si="30"/>
        <v>4.5212895612361669E-4</v>
      </c>
      <c r="E186" s="320">
        <f t="shared" si="30"/>
        <v>4.2703745519746876E-4</v>
      </c>
      <c r="F186" s="320">
        <f t="shared" si="30"/>
        <v>4.4885847927451813E-4</v>
      </c>
      <c r="G186" s="320">
        <f t="shared" si="30"/>
        <v>4.7882027994034209E-4</v>
      </c>
      <c r="H186" s="320">
        <f t="shared" si="30"/>
        <v>4.8620410133391273E-4</v>
      </c>
      <c r="I186" s="320">
        <f t="shared" si="30"/>
        <v>4.9687838377003276E-4</v>
      </c>
      <c r="J186" s="320">
        <f t="shared" si="30"/>
        <v>4.7507658048056797E-4</v>
      </c>
      <c r="K186" s="320">
        <f t="shared" si="30"/>
        <v>4.4457320581467707E-4</v>
      </c>
      <c r="L186" s="320">
        <f t="shared" si="30"/>
        <v>4.5283517640633112E-4</v>
      </c>
      <c r="M186" s="320">
        <f t="shared" si="30"/>
        <v>4.5874753394445952E-4</v>
      </c>
      <c r="N186" s="320">
        <f t="shared" si="30"/>
        <v>4.7028190151199452E-4</v>
      </c>
      <c r="O186" s="320">
        <f t="shared" si="30"/>
        <v>4.5636337696307273E-4</v>
      </c>
      <c r="P186" s="320">
        <f t="shared" si="30"/>
        <v>4.4998756208560929E-4</v>
      </c>
      <c r="Q186" s="320">
        <f t="shared" si="30"/>
        <v>4.6111012861176315E-4</v>
      </c>
      <c r="R186" s="320">
        <f t="shared" si="30"/>
        <v>5.0130823936953646E-4</v>
      </c>
      <c r="S186" s="320">
        <f t="shared" si="30"/>
        <v>4.9620320433223599E-4</v>
      </c>
      <c r="T186" s="320">
        <f t="shared" si="30"/>
        <v>4.9956126489472522E-4</v>
      </c>
      <c r="U186" s="320">
        <f t="shared" si="30"/>
        <v>4.9659775536943095E-4</v>
      </c>
      <c r="V186" s="320">
        <f t="shared" si="30"/>
        <v>4.9290291417633818E-4</v>
      </c>
      <c r="W186" s="320">
        <f t="shared" si="30"/>
        <v>4.5461472074189861E-4</v>
      </c>
      <c r="DA186" s="141"/>
    </row>
    <row r="187" spans="1:105" ht="12" customHeight="1" x14ac:dyDescent="0.3">
      <c r="A187" s="203" t="s">
        <v>1012</v>
      </c>
      <c r="B187" s="271">
        <f t="shared" ref="B187:W187" si="31">IF(B$85=0,0,B$85/B$61)</f>
        <v>0.15527466662578937</v>
      </c>
      <c r="C187" s="271">
        <f t="shared" si="31"/>
        <v>0.15736175016790438</v>
      </c>
      <c r="D187" s="271">
        <f t="shared" si="31"/>
        <v>0.15351168453996555</v>
      </c>
      <c r="E187" s="271">
        <f t="shared" si="31"/>
        <v>0.15690653750794925</v>
      </c>
      <c r="F187" s="271">
        <f t="shared" si="31"/>
        <v>0.15369824821613476</v>
      </c>
      <c r="G187" s="271">
        <f t="shared" si="31"/>
        <v>0.14994919465230341</v>
      </c>
      <c r="H187" s="271">
        <f t="shared" si="31"/>
        <v>0.14909268547720703</v>
      </c>
      <c r="I187" s="271">
        <f t="shared" si="31"/>
        <v>0.14888208626623786</v>
      </c>
      <c r="J187" s="271">
        <f t="shared" si="31"/>
        <v>0.15239047283255694</v>
      </c>
      <c r="K187" s="271">
        <f t="shared" si="31"/>
        <v>0.15553306457291</v>
      </c>
      <c r="L187" s="271">
        <f t="shared" si="31"/>
        <v>0.15561189929134803</v>
      </c>
      <c r="M187" s="271">
        <f t="shared" si="31"/>
        <v>0.15431215754189601</v>
      </c>
      <c r="N187" s="271">
        <f t="shared" si="31"/>
        <v>0.15178746043603139</v>
      </c>
      <c r="O187" s="271">
        <f t="shared" si="31"/>
        <v>0.15381715289380382</v>
      </c>
      <c r="P187" s="271">
        <f t="shared" si="31"/>
        <v>0.15648054577142081</v>
      </c>
      <c r="Q187" s="271">
        <f t="shared" si="31"/>
        <v>0.1557870272196332</v>
      </c>
      <c r="R187" s="271">
        <f t="shared" si="31"/>
        <v>0.14898254857593818</v>
      </c>
      <c r="S187" s="271">
        <f t="shared" si="31"/>
        <v>0.14973611689194327</v>
      </c>
      <c r="T187" s="271">
        <f t="shared" si="31"/>
        <v>0.14916855305822238</v>
      </c>
      <c r="U187" s="271">
        <f t="shared" si="31"/>
        <v>0.14871079519521674</v>
      </c>
      <c r="V187" s="271">
        <f t="shared" si="31"/>
        <v>0.14848011263856478</v>
      </c>
      <c r="W187" s="271">
        <f t="shared" si="31"/>
        <v>0.15519929789816</v>
      </c>
      <c r="DA187" s="79"/>
    </row>
    <row r="188" spans="1:105" ht="12" customHeight="1" x14ac:dyDescent="0.3">
      <c r="A188" s="62" t="s">
        <v>1014</v>
      </c>
      <c r="B188" s="320">
        <f t="shared" ref="B188:W188" si="32">IF(B$86=0,0,B$86/B$61)</f>
        <v>0.14367065510762292</v>
      </c>
      <c r="C188" s="320">
        <f t="shared" si="32"/>
        <v>0.1471030847986918</v>
      </c>
      <c r="D188" s="320">
        <f t="shared" si="32"/>
        <v>0.14076184347599507</v>
      </c>
      <c r="E188" s="320">
        <f t="shared" si="32"/>
        <v>0.14658308936053063</v>
      </c>
      <c r="F188" s="320">
        <f t="shared" si="32"/>
        <v>0.14090878212428895</v>
      </c>
      <c r="G188" s="320">
        <f t="shared" si="32"/>
        <v>0.13274494821769958</v>
      </c>
      <c r="H188" s="320">
        <f t="shared" si="32"/>
        <v>0.13047278792634923</v>
      </c>
      <c r="I188" s="320">
        <f t="shared" si="32"/>
        <v>0.12824936196984496</v>
      </c>
      <c r="J188" s="320">
        <f t="shared" si="32"/>
        <v>0.13616961273663669</v>
      </c>
      <c r="K188" s="320">
        <f t="shared" si="32"/>
        <v>0.14283385264852561</v>
      </c>
      <c r="L188" s="320">
        <f t="shared" si="32"/>
        <v>0.14358844286092604</v>
      </c>
      <c r="M188" s="320">
        <f t="shared" si="32"/>
        <v>0.14201431233189402</v>
      </c>
      <c r="N188" s="320">
        <f t="shared" si="32"/>
        <v>0.13737193251697502</v>
      </c>
      <c r="O188" s="320">
        <f t="shared" si="32"/>
        <v>0.14071311304616102</v>
      </c>
      <c r="P188" s="320">
        <f t="shared" si="32"/>
        <v>0.14440297189783988</v>
      </c>
      <c r="Q188" s="320">
        <f t="shared" si="32"/>
        <v>0.14226217659594276</v>
      </c>
      <c r="R188" s="320">
        <f t="shared" si="32"/>
        <v>0.12890156118411292</v>
      </c>
      <c r="S188" s="320">
        <f t="shared" si="32"/>
        <v>0.12985720128804726</v>
      </c>
      <c r="T188" s="320">
        <f t="shared" si="32"/>
        <v>0.12799245301825427</v>
      </c>
      <c r="U188" s="320">
        <f t="shared" si="32"/>
        <v>0.12796548438804117</v>
      </c>
      <c r="V188" s="320">
        <f t="shared" si="32"/>
        <v>0.12761856640157079</v>
      </c>
      <c r="W188" s="320">
        <f t="shared" si="32"/>
        <v>0.14122211187004682</v>
      </c>
      <c r="DA188" s="141"/>
    </row>
    <row r="189" spans="1:105" ht="12" customHeight="1" x14ac:dyDescent="0.3">
      <c r="A189" s="62" t="s">
        <v>1021</v>
      </c>
      <c r="B189" s="320">
        <f t="shared" ref="B189:W189" si="33">IF(B$92=0,0,B$92/B$61)</f>
        <v>1.16040115181665E-2</v>
      </c>
      <c r="C189" s="320">
        <f t="shared" si="33"/>
        <v>1.0258665369212588E-2</v>
      </c>
      <c r="D189" s="320">
        <f t="shared" si="33"/>
        <v>1.2749841063970457E-2</v>
      </c>
      <c r="E189" s="320">
        <f t="shared" si="33"/>
        <v>1.0323448147418549E-2</v>
      </c>
      <c r="F189" s="320">
        <f t="shared" si="33"/>
        <v>1.2789466091845782E-2</v>
      </c>
      <c r="G189" s="320">
        <f t="shared" si="33"/>
        <v>1.7204246434603884E-2</v>
      </c>
      <c r="H189" s="320">
        <f t="shared" si="33"/>
        <v>1.861989755085779E-2</v>
      </c>
      <c r="I189" s="320">
        <f t="shared" si="33"/>
        <v>2.0632724296392929E-2</v>
      </c>
      <c r="J189" s="320">
        <f t="shared" si="33"/>
        <v>1.6220860095920286E-2</v>
      </c>
      <c r="K189" s="320">
        <f t="shared" si="33"/>
        <v>1.2699211924384297E-2</v>
      </c>
      <c r="L189" s="320">
        <f t="shared" si="33"/>
        <v>1.2023456430422045E-2</v>
      </c>
      <c r="M189" s="320">
        <f t="shared" si="33"/>
        <v>1.229784521000196E-2</v>
      </c>
      <c r="N189" s="320">
        <f t="shared" si="33"/>
        <v>1.4415527919056342E-2</v>
      </c>
      <c r="O189" s="320">
        <f t="shared" si="33"/>
        <v>1.310403984764272E-2</v>
      </c>
      <c r="P189" s="320">
        <f t="shared" si="33"/>
        <v>1.2077573873580921E-2</v>
      </c>
      <c r="Q189" s="320">
        <f t="shared" si="33"/>
        <v>1.3524850623690389E-2</v>
      </c>
      <c r="R189" s="320">
        <f t="shared" si="33"/>
        <v>2.0080987391825244E-2</v>
      </c>
      <c r="S189" s="320">
        <f t="shared" si="33"/>
        <v>1.9878915603895979E-2</v>
      </c>
      <c r="T189" s="320">
        <f t="shared" si="33"/>
        <v>2.1176100039968112E-2</v>
      </c>
      <c r="U189" s="320">
        <f t="shared" si="33"/>
        <v>2.0745310807175552E-2</v>
      </c>
      <c r="V189" s="320">
        <f t="shared" si="33"/>
        <v>2.0861546236993996E-2</v>
      </c>
      <c r="W189" s="320">
        <f t="shared" si="33"/>
        <v>1.3977186028113207E-2</v>
      </c>
      <c r="DA189" s="141"/>
    </row>
    <row r="190" spans="1:105" ht="12" customHeight="1" x14ac:dyDescent="0.3">
      <c r="A190" s="203" t="s">
        <v>1023</v>
      </c>
      <c r="B190" s="271">
        <f t="shared" ref="B190:W190" si="34">IF(B$93=0,0,B$93/B$61)</f>
        <v>4.9876189662725001E-2</v>
      </c>
      <c r="C190" s="271">
        <f t="shared" si="34"/>
        <v>4.9089772490467337E-2</v>
      </c>
      <c r="D190" s="271">
        <f t="shared" si="34"/>
        <v>5.0310662889676075E-2</v>
      </c>
      <c r="E190" s="271">
        <f t="shared" si="34"/>
        <v>4.8926074458982428E-2</v>
      </c>
      <c r="F190" s="271">
        <f t="shared" si="34"/>
        <v>5.0466902286450656E-2</v>
      </c>
      <c r="G190" s="271">
        <f t="shared" si="34"/>
        <v>5.2250137867181148E-2</v>
      </c>
      <c r="H190" s="271">
        <f t="shared" si="34"/>
        <v>5.2592522961388853E-2</v>
      </c>
      <c r="I190" s="271">
        <f t="shared" si="34"/>
        <v>5.2657161127554891E-2</v>
      </c>
      <c r="J190" s="271">
        <f t="shared" si="34"/>
        <v>5.0930548763092824E-2</v>
      </c>
      <c r="K190" s="271">
        <f t="shared" si="34"/>
        <v>4.891623068190263E-2</v>
      </c>
      <c r="L190" s="271">
        <f t="shared" si="34"/>
        <v>4.9097912641817225E-2</v>
      </c>
      <c r="M190" s="271">
        <f t="shared" si="34"/>
        <v>4.9444044126023046E-2</v>
      </c>
      <c r="N190" s="271">
        <f t="shared" si="34"/>
        <v>5.0269775085602986E-2</v>
      </c>
      <c r="O190" s="271">
        <f t="shared" si="34"/>
        <v>4.9439990195263968E-2</v>
      </c>
      <c r="P190" s="271">
        <f t="shared" si="34"/>
        <v>4.9113510444490076E-2</v>
      </c>
      <c r="Q190" s="271">
        <f t="shared" si="34"/>
        <v>4.9802374749264439E-2</v>
      </c>
      <c r="R190" s="271">
        <f t="shared" si="34"/>
        <v>5.2048069864536313E-2</v>
      </c>
      <c r="S190" s="271">
        <f t="shared" si="34"/>
        <v>5.1974961858374961E-2</v>
      </c>
      <c r="T190" s="271">
        <f t="shared" si="34"/>
        <v>5.1897220574814475E-2</v>
      </c>
      <c r="U190" s="271">
        <f t="shared" si="34"/>
        <v>5.1656880387455029E-2</v>
      </c>
      <c r="V190" s="271">
        <f t="shared" si="34"/>
        <v>5.1577583979389038E-2</v>
      </c>
      <c r="W190" s="271">
        <f t="shared" si="34"/>
        <v>4.9398815111857709E-2</v>
      </c>
      <c r="DA190" s="79"/>
    </row>
    <row r="191" spans="1:105" ht="12" customHeight="1" x14ac:dyDescent="0.3">
      <c r="A191" s="62" t="s">
        <v>1135</v>
      </c>
      <c r="B191" s="320">
        <f t="shared" ref="B191:W191" si="35">IF(B$94=0,0,B$94/B$61)</f>
        <v>1.6847040891703281E-2</v>
      </c>
      <c r="C191" s="320">
        <f t="shared" si="35"/>
        <v>1.8118859394604708E-2</v>
      </c>
      <c r="D191" s="320">
        <f t="shared" si="35"/>
        <v>1.5957826290796246E-2</v>
      </c>
      <c r="E191" s="320">
        <f t="shared" si="35"/>
        <v>1.8043798878381451E-2</v>
      </c>
      <c r="F191" s="320">
        <f t="shared" si="35"/>
        <v>1.5486585783801764E-2</v>
      </c>
      <c r="G191" s="320">
        <f t="shared" si="35"/>
        <v>1.3325887902612646E-2</v>
      </c>
      <c r="H191" s="320">
        <f t="shared" si="35"/>
        <v>1.2921470199641067E-2</v>
      </c>
      <c r="I191" s="320">
        <f t="shared" si="35"/>
        <v>1.303776732513969E-2</v>
      </c>
      <c r="J191" s="320">
        <f t="shared" si="35"/>
        <v>1.5436635348089733E-2</v>
      </c>
      <c r="K191" s="320">
        <f t="shared" si="35"/>
        <v>1.799797868705301E-2</v>
      </c>
      <c r="L191" s="320">
        <f t="shared" si="35"/>
        <v>1.8507451198250219E-2</v>
      </c>
      <c r="M191" s="320">
        <f t="shared" si="35"/>
        <v>1.8037048106063297E-2</v>
      </c>
      <c r="N191" s="320">
        <f t="shared" si="35"/>
        <v>1.6439060940484626E-2</v>
      </c>
      <c r="O191" s="320">
        <f t="shared" si="35"/>
        <v>1.7530560008161829E-2</v>
      </c>
      <c r="P191" s="320">
        <f t="shared" si="35"/>
        <v>1.8595059086781777E-2</v>
      </c>
      <c r="Q191" s="320">
        <f t="shared" si="35"/>
        <v>1.7679257365370321E-2</v>
      </c>
      <c r="R191" s="320">
        <f t="shared" si="35"/>
        <v>1.3958218318701336E-2</v>
      </c>
      <c r="S191" s="320">
        <f t="shared" si="35"/>
        <v>1.4016520874634971E-2</v>
      </c>
      <c r="T191" s="320">
        <f t="shared" si="35"/>
        <v>1.3775951022087849E-2</v>
      </c>
      <c r="U191" s="320">
        <f t="shared" si="35"/>
        <v>1.3821411381854146E-2</v>
      </c>
      <c r="V191" s="320">
        <f t="shared" si="35"/>
        <v>1.3656556969485584E-2</v>
      </c>
      <c r="W191" s="320">
        <f t="shared" si="35"/>
        <v>1.7624621782345924E-2</v>
      </c>
      <c r="DA191" s="141"/>
    </row>
    <row r="192" spans="1:105" ht="12" customHeight="1" x14ac:dyDescent="0.3">
      <c r="A192" s="62" t="s">
        <v>1026</v>
      </c>
      <c r="B192" s="320">
        <f t="shared" ref="B192:W192" si="36">IF(B$95=0,0,B$95/B$61)</f>
        <v>8.1332941540799061E-3</v>
      </c>
      <c r="C192" s="320">
        <f t="shared" si="36"/>
        <v>8.263248932682642E-3</v>
      </c>
      <c r="D192" s="320">
        <f t="shared" si="36"/>
        <v>8.0535166720936656E-3</v>
      </c>
      <c r="E192" s="320">
        <f t="shared" si="36"/>
        <v>8.3003745134675178E-3</v>
      </c>
      <c r="F192" s="320">
        <f t="shared" si="36"/>
        <v>8.0849652233438776E-3</v>
      </c>
      <c r="G192" s="320">
        <f t="shared" si="36"/>
        <v>7.7688264435189971E-3</v>
      </c>
      <c r="H192" s="320">
        <f t="shared" si="36"/>
        <v>7.6797795235642209E-3</v>
      </c>
      <c r="I192" s="320">
        <f t="shared" si="36"/>
        <v>7.554074059194356E-3</v>
      </c>
      <c r="J192" s="320">
        <f t="shared" si="36"/>
        <v>7.7723266257343068E-3</v>
      </c>
      <c r="K192" s="320">
        <f t="shared" si="36"/>
        <v>8.0353740765132919E-3</v>
      </c>
      <c r="L192" s="320">
        <f t="shared" si="36"/>
        <v>7.9766251510808572E-3</v>
      </c>
      <c r="M192" s="320">
        <f t="shared" si="36"/>
        <v>7.8858682961189201E-3</v>
      </c>
      <c r="N192" s="320">
        <f t="shared" si="36"/>
        <v>7.7786718029446882E-3</v>
      </c>
      <c r="O192" s="320">
        <f t="shared" si="36"/>
        <v>7.8529916871019484E-3</v>
      </c>
      <c r="P192" s="320">
        <f t="shared" si="36"/>
        <v>7.8589662503090081E-3</v>
      </c>
      <c r="Q192" s="320">
        <f t="shared" si="36"/>
        <v>7.7418027354502856E-3</v>
      </c>
      <c r="R192" s="320">
        <f t="shared" si="36"/>
        <v>7.3705094427254638E-3</v>
      </c>
      <c r="S192" s="320">
        <f t="shared" si="36"/>
        <v>7.4392661003586458E-3</v>
      </c>
      <c r="T192" s="320">
        <f t="shared" si="36"/>
        <v>7.3871814939116586E-3</v>
      </c>
      <c r="U192" s="320">
        <f t="shared" si="36"/>
        <v>7.3877594454939957E-3</v>
      </c>
      <c r="V192" s="320">
        <f t="shared" si="36"/>
        <v>7.4368223153299835E-3</v>
      </c>
      <c r="W192" s="320">
        <f t="shared" si="36"/>
        <v>7.79277898986844E-3</v>
      </c>
      <c r="DA192" s="141"/>
    </row>
    <row r="193" spans="1:105" ht="12" customHeight="1" x14ac:dyDescent="0.3">
      <c r="A193" s="62" t="s">
        <v>1038</v>
      </c>
      <c r="B193" s="320">
        <f t="shared" ref="B193:W193" si="37">IF(B$106=0,0,B$106/B$61)</f>
        <v>2.4895854616941816E-2</v>
      </c>
      <c r="C193" s="320">
        <f t="shared" si="37"/>
        <v>2.2707664163179986E-2</v>
      </c>
      <c r="D193" s="320">
        <f t="shared" si="37"/>
        <v>2.629931992678616E-2</v>
      </c>
      <c r="E193" s="320">
        <f t="shared" si="37"/>
        <v>2.258190106713346E-2</v>
      </c>
      <c r="F193" s="320">
        <f t="shared" si="37"/>
        <v>2.6895351279305018E-2</v>
      </c>
      <c r="G193" s="320">
        <f t="shared" si="37"/>
        <v>3.1155423521049511E-2</v>
      </c>
      <c r="H193" s="320">
        <f t="shared" si="37"/>
        <v>3.1991273238183571E-2</v>
      </c>
      <c r="I193" s="320">
        <f t="shared" si="37"/>
        <v>3.2065319743220855E-2</v>
      </c>
      <c r="J193" s="320">
        <f t="shared" si="37"/>
        <v>2.7721586789268785E-2</v>
      </c>
      <c r="K193" s="320">
        <f t="shared" si="37"/>
        <v>2.2882877918336327E-2</v>
      </c>
      <c r="L193" s="320">
        <f t="shared" si="37"/>
        <v>2.2613836292486148E-2</v>
      </c>
      <c r="M193" s="320">
        <f t="shared" si="37"/>
        <v>2.3521127723840834E-2</v>
      </c>
      <c r="N193" s="320">
        <f t="shared" si="37"/>
        <v>2.6052042342173672E-2</v>
      </c>
      <c r="O193" s="320">
        <f t="shared" si="37"/>
        <v>2.4056438500000187E-2</v>
      </c>
      <c r="P193" s="320">
        <f t="shared" si="37"/>
        <v>2.2659485107399291E-2</v>
      </c>
      <c r="Q193" s="320">
        <f t="shared" si="37"/>
        <v>2.4381314648443828E-2</v>
      </c>
      <c r="R193" s="320">
        <f t="shared" si="37"/>
        <v>3.0719342103109518E-2</v>
      </c>
      <c r="S193" s="320">
        <f t="shared" si="37"/>
        <v>3.0519174883381347E-2</v>
      </c>
      <c r="T193" s="320">
        <f t="shared" si="37"/>
        <v>3.0734088058814963E-2</v>
      </c>
      <c r="U193" s="320">
        <f t="shared" si="37"/>
        <v>3.0447709560106891E-2</v>
      </c>
      <c r="V193" s="320">
        <f t="shared" si="37"/>
        <v>3.0484204694573469E-2</v>
      </c>
      <c r="W193" s="320">
        <f t="shared" si="37"/>
        <v>2.3981414339643344E-2</v>
      </c>
      <c r="DA193" s="141"/>
    </row>
    <row r="194" spans="1:105" ht="12" customHeight="1" x14ac:dyDescent="0.3">
      <c r="A194" s="41" t="s">
        <v>1040</v>
      </c>
      <c r="B194" s="321">
        <f t="shared" ref="B194:W194" si="38">IF(B$107=0,0,B$107/B$61)</f>
        <v>3.1183806373809016E-2</v>
      </c>
      <c r="C194" s="321">
        <f t="shared" si="38"/>
        <v>3.0235710181241778E-2</v>
      </c>
      <c r="D194" s="321">
        <f t="shared" si="38"/>
        <v>3.1776601471394203E-2</v>
      </c>
      <c r="E194" s="321">
        <f t="shared" si="38"/>
        <v>3.0013116486744561E-2</v>
      </c>
      <c r="F194" s="321">
        <f t="shared" si="38"/>
        <v>3.1546745280925374E-2</v>
      </c>
      <c r="G194" s="321">
        <f t="shared" si="38"/>
        <v>3.3652525470909335E-2</v>
      </c>
      <c r="H194" s="321">
        <f t="shared" si="38"/>
        <v>3.4171476417495704E-2</v>
      </c>
      <c r="I194" s="321">
        <f t="shared" si="38"/>
        <v>3.4921688086913615E-2</v>
      </c>
      <c r="J194" s="321">
        <f t="shared" si="38"/>
        <v>3.3148944289394196E-2</v>
      </c>
      <c r="K194" s="321">
        <f t="shared" si="38"/>
        <v>3.1245566988570894E-2</v>
      </c>
      <c r="L194" s="321">
        <f t="shared" si="38"/>
        <v>3.1535651678216849E-2</v>
      </c>
      <c r="M194" s="321">
        <f t="shared" si="38"/>
        <v>3.2241769443654825E-2</v>
      </c>
      <c r="N194" s="321">
        <f t="shared" si="38"/>
        <v>3.2683120662963056E-2</v>
      </c>
      <c r="O194" s="321">
        <f t="shared" si="38"/>
        <v>3.2021433408843641E-2</v>
      </c>
      <c r="P194" s="321">
        <f t="shared" si="38"/>
        <v>3.1470404910782228E-2</v>
      </c>
      <c r="Q194" s="321">
        <f t="shared" si="38"/>
        <v>3.179480261979227E-2</v>
      </c>
      <c r="R194" s="321">
        <f t="shared" si="38"/>
        <v>3.4785706195285877E-2</v>
      </c>
      <c r="S194" s="321">
        <f t="shared" si="38"/>
        <v>3.4231901951877357E-2</v>
      </c>
      <c r="T194" s="321">
        <f t="shared" si="38"/>
        <v>3.4652214618414147E-2</v>
      </c>
      <c r="U194" s="321">
        <f t="shared" si="38"/>
        <v>3.4615425823017437E-2</v>
      </c>
      <c r="V194" s="321">
        <f t="shared" si="38"/>
        <v>3.3997351844364539E-2</v>
      </c>
      <c r="W194" s="321">
        <f t="shared" si="38"/>
        <v>3.0978401529826585E-2</v>
      </c>
      <c r="DA194" s="82"/>
    </row>
    <row r="195" spans="1:105" ht="12" hidden="1" customHeight="1" x14ac:dyDescent="0.3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DA195" s="94"/>
    </row>
    <row r="196" spans="1:105" ht="12" customHeight="1" x14ac:dyDescent="0.3">
      <c r="A196" s="201"/>
      <c r="B196" s="201"/>
      <c r="C196" s="201"/>
      <c r="D196" s="201"/>
      <c r="E196" s="201"/>
      <c r="F196" s="201"/>
      <c r="G196" s="201"/>
      <c r="H196" s="201"/>
      <c r="I196" s="201"/>
      <c r="J196" s="201"/>
      <c r="K196" s="201"/>
      <c r="L196" s="201"/>
      <c r="M196" s="201"/>
      <c r="N196" s="201"/>
      <c r="O196" s="201"/>
      <c r="P196" s="201"/>
      <c r="Q196" s="201"/>
      <c r="R196" s="201"/>
      <c r="S196" s="201"/>
      <c r="T196" s="201"/>
      <c r="U196" s="201"/>
      <c r="V196" s="201"/>
      <c r="W196" s="201"/>
      <c r="DA196" s="173"/>
    </row>
    <row r="197" spans="1:105" ht="12" customHeight="1" x14ac:dyDescent="0.3">
      <c r="A197" s="35" t="s">
        <v>48</v>
      </c>
      <c r="B197" s="234">
        <f t="shared" ref="B197:W197" si="39">SUM(B$198:B$202,B$204:B$205,B$207:B$208,B$210:B$213)</f>
        <v>0.99999999999999967</v>
      </c>
      <c r="C197" s="234">
        <f t="shared" si="39"/>
        <v>1</v>
      </c>
      <c r="D197" s="234">
        <f t="shared" si="39"/>
        <v>0.99999999999999967</v>
      </c>
      <c r="E197" s="234">
        <f t="shared" si="39"/>
        <v>0.99999999999999989</v>
      </c>
      <c r="F197" s="234">
        <f t="shared" si="39"/>
        <v>0.99999999999999989</v>
      </c>
      <c r="G197" s="234">
        <f t="shared" si="39"/>
        <v>1.0000000000000004</v>
      </c>
      <c r="H197" s="234">
        <f t="shared" si="39"/>
        <v>1</v>
      </c>
      <c r="I197" s="234">
        <f t="shared" si="39"/>
        <v>1</v>
      </c>
      <c r="J197" s="234">
        <f t="shared" si="39"/>
        <v>0.99999999999999956</v>
      </c>
      <c r="K197" s="234">
        <f t="shared" si="39"/>
        <v>0.99999999999999989</v>
      </c>
      <c r="L197" s="234">
        <f t="shared" si="39"/>
        <v>1.0000000000000002</v>
      </c>
      <c r="M197" s="234">
        <f t="shared" si="39"/>
        <v>0.99999999999999956</v>
      </c>
      <c r="N197" s="234">
        <f t="shared" si="39"/>
        <v>0.99999999999999989</v>
      </c>
      <c r="O197" s="234">
        <f t="shared" si="39"/>
        <v>0.99999999999999978</v>
      </c>
      <c r="P197" s="234">
        <f t="shared" si="39"/>
        <v>1.0000000000000004</v>
      </c>
      <c r="Q197" s="234">
        <f t="shared" si="39"/>
        <v>1.0000000000000002</v>
      </c>
      <c r="R197" s="234">
        <f t="shared" si="39"/>
        <v>1</v>
      </c>
      <c r="S197" s="234">
        <f t="shared" si="39"/>
        <v>0.99999999999999989</v>
      </c>
      <c r="T197" s="234">
        <f t="shared" si="39"/>
        <v>1.0000000000000002</v>
      </c>
      <c r="U197" s="234">
        <f t="shared" si="39"/>
        <v>1.0000000000000004</v>
      </c>
      <c r="V197" s="234">
        <f t="shared" si="39"/>
        <v>1</v>
      </c>
      <c r="W197" s="234">
        <f t="shared" si="39"/>
        <v>1.0000000000000002</v>
      </c>
      <c r="DA197" s="95"/>
    </row>
    <row r="198" spans="1:105" ht="12" customHeight="1" x14ac:dyDescent="0.3">
      <c r="A198" s="55" t="s">
        <v>92</v>
      </c>
      <c r="B198" s="268">
        <f t="shared" ref="B198:W198" si="40">IF(B$111=0,0,B$111/B$110)</f>
        <v>7.4090565756168292E-3</v>
      </c>
      <c r="C198" s="268">
        <f t="shared" si="40"/>
        <v>7.2595848814376524E-3</v>
      </c>
      <c r="D198" s="268">
        <f t="shared" si="40"/>
        <v>7.4999004269994864E-3</v>
      </c>
      <c r="E198" s="268">
        <f t="shared" si="40"/>
        <v>7.2216368570689254E-3</v>
      </c>
      <c r="F198" s="268">
        <f t="shared" si="40"/>
        <v>7.4600730049433992E-3</v>
      </c>
      <c r="G198" s="268">
        <f t="shared" si="40"/>
        <v>7.7748455849630752E-3</v>
      </c>
      <c r="H198" s="268">
        <f t="shared" si="40"/>
        <v>7.8484541165452521E-3</v>
      </c>
      <c r="I198" s="268">
        <f t="shared" si="40"/>
        <v>7.962360946943978E-3</v>
      </c>
      <c r="J198" s="268">
        <f t="shared" si="40"/>
        <v>7.7291454630230867E-3</v>
      </c>
      <c r="K198" s="268">
        <f t="shared" si="40"/>
        <v>7.4063358980160782E-3</v>
      </c>
      <c r="L198" s="268">
        <f t="shared" si="40"/>
        <v>5.7416950398314357E-3</v>
      </c>
      <c r="M198" s="268">
        <f t="shared" si="40"/>
        <v>5.6704908663118151E-3</v>
      </c>
      <c r="N198" s="268">
        <f t="shared" si="40"/>
        <v>6.13795048359639E-3</v>
      </c>
      <c r="O198" s="268">
        <f t="shared" si="40"/>
        <v>6.7603184924893795E-3</v>
      </c>
      <c r="P198" s="268">
        <f t="shared" si="40"/>
        <v>7.4284188178651489E-3</v>
      </c>
      <c r="Q198" s="268">
        <f t="shared" si="40"/>
        <v>7.9365391793879622E-3</v>
      </c>
      <c r="R198" s="268">
        <f t="shared" si="40"/>
        <v>7.182694069678401E-3</v>
      </c>
      <c r="S198" s="268">
        <f t="shared" si="40"/>
        <v>7.2709727648654155E-3</v>
      </c>
      <c r="T198" s="268">
        <f t="shared" si="40"/>
        <v>7.22180484976303E-3</v>
      </c>
      <c r="U198" s="268">
        <f t="shared" si="40"/>
        <v>6.8895397403675243E-3</v>
      </c>
      <c r="V198" s="268">
        <f t="shared" si="40"/>
        <v>6.6115930706432237E-3</v>
      </c>
      <c r="W198" s="268">
        <f t="shared" si="40"/>
        <v>6.207725455207775E-3</v>
      </c>
      <c r="DA198" s="76"/>
    </row>
    <row r="199" spans="1:105" ht="12" customHeight="1" x14ac:dyDescent="0.3">
      <c r="A199" s="202" t="s">
        <v>93</v>
      </c>
      <c r="B199" s="269">
        <f t="shared" ref="B199:W199" si="41">IF(B$112=0,0,B$112/B$110)</f>
        <v>1.5933843612039495E-2</v>
      </c>
      <c r="C199" s="269">
        <f t="shared" si="41"/>
        <v>1.5612391268523089E-2</v>
      </c>
      <c r="D199" s="269">
        <f t="shared" si="41"/>
        <v>1.6129211498122353E-2</v>
      </c>
      <c r="E199" s="269">
        <f t="shared" si="41"/>
        <v>1.5530780623563631E-2</v>
      </c>
      <c r="F199" s="269">
        <f t="shared" si="41"/>
        <v>1.6043559039130358E-2</v>
      </c>
      <c r="G199" s="269">
        <f t="shared" si="41"/>
        <v>1.6720505828806371E-2</v>
      </c>
      <c r="H199" s="269">
        <f t="shared" si="41"/>
        <v>1.6878807607011461E-2</v>
      </c>
      <c r="I199" s="269">
        <f t="shared" si="41"/>
        <v>1.7123774507100929E-2</v>
      </c>
      <c r="J199" s="269">
        <f t="shared" si="41"/>
        <v>1.6622223599670832E-2</v>
      </c>
      <c r="K199" s="269">
        <f t="shared" si="41"/>
        <v>1.5927992549766359E-2</v>
      </c>
      <c r="L199" s="269">
        <f t="shared" si="41"/>
        <v>1.2348032424773371E-2</v>
      </c>
      <c r="M199" s="269">
        <f t="shared" si="41"/>
        <v>1.2194901435178826E-2</v>
      </c>
      <c r="N199" s="269">
        <f t="shared" si="41"/>
        <v>1.3200215453331823E-2</v>
      </c>
      <c r="O199" s="269">
        <f t="shared" si="41"/>
        <v>1.4538673922588648E-2</v>
      </c>
      <c r="P199" s="269">
        <f t="shared" si="41"/>
        <v>1.5975483858245532E-2</v>
      </c>
      <c r="Q199" s="269">
        <f t="shared" si="41"/>
        <v>1.7068242469813213E-2</v>
      </c>
      <c r="R199" s="269">
        <f t="shared" si="41"/>
        <v>1.5447030651112414E-2</v>
      </c>
      <c r="S199" s="269">
        <f t="shared" si="41"/>
        <v>1.5636881937713999E-2</v>
      </c>
      <c r="T199" s="269">
        <f t="shared" si="41"/>
        <v>1.5531141906985967E-2</v>
      </c>
      <c r="U199" s="269">
        <f t="shared" si="41"/>
        <v>1.498352962070275E-2</v>
      </c>
      <c r="V199" s="269">
        <f t="shared" si="41"/>
        <v>1.4237802678485754E-2</v>
      </c>
      <c r="W199" s="269">
        <f t="shared" si="41"/>
        <v>1.3478931911227576E-2</v>
      </c>
      <c r="DA199" s="77"/>
    </row>
    <row r="200" spans="1:105" ht="12" customHeight="1" x14ac:dyDescent="0.3">
      <c r="A200" s="202" t="s">
        <v>94</v>
      </c>
      <c r="B200" s="269">
        <f t="shared" ref="B200:W200" si="42">IF(B$113=0,0,B$113/B$110)</f>
        <v>0.10249224075700196</v>
      </c>
      <c r="C200" s="269">
        <f t="shared" si="42"/>
        <v>0.10042454310753519</v>
      </c>
      <c r="D200" s="269">
        <f t="shared" si="42"/>
        <v>0.10374891760812043</v>
      </c>
      <c r="E200" s="269">
        <f t="shared" si="42"/>
        <v>9.9899593944283785E-2</v>
      </c>
      <c r="F200" s="269">
        <f t="shared" si="42"/>
        <v>0.10319797003626126</v>
      </c>
      <c r="G200" s="269">
        <f t="shared" si="42"/>
        <v>0.10755233644253934</v>
      </c>
      <c r="H200" s="269">
        <f t="shared" si="42"/>
        <v>0.10857059069173992</v>
      </c>
      <c r="I200" s="269">
        <f t="shared" si="42"/>
        <v>0.11014630632650968</v>
      </c>
      <c r="J200" s="269">
        <f t="shared" si="42"/>
        <v>0.10692014962459651</v>
      </c>
      <c r="K200" s="269">
        <f t="shared" si="42"/>
        <v>0.10245460460983091</v>
      </c>
      <c r="L200" s="269">
        <f t="shared" si="42"/>
        <v>7.9427007253847909E-2</v>
      </c>
      <c r="M200" s="269">
        <f t="shared" si="42"/>
        <v>7.8442013385763065E-2</v>
      </c>
      <c r="N200" s="269">
        <f t="shared" si="42"/>
        <v>8.4908556480680381E-2</v>
      </c>
      <c r="O200" s="269">
        <f t="shared" si="42"/>
        <v>9.3518005086706935E-2</v>
      </c>
      <c r="P200" s="269">
        <f t="shared" si="42"/>
        <v>0.10276008586978484</v>
      </c>
      <c r="Q200" s="269">
        <f t="shared" si="42"/>
        <v>0.10978910419286254</v>
      </c>
      <c r="R200" s="269">
        <f t="shared" si="42"/>
        <v>9.9360883853431822E-2</v>
      </c>
      <c r="S200" s="269">
        <f t="shared" si="42"/>
        <v>0.10058207594293456</v>
      </c>
      <c r="T200" s="269">
        <f t="shared" si="42"/>
        <v>9.9901917849827576E-2</v>
      </c>
      <c r="U200" s="269">
        <f t="shared" si="42"/>
        <v>9.514729560967651E-2</v>
      </c>
      <c r="V200" s="269">
        <f t="shared" si="42"/>
        <v>9.1175700926565448E-2</v>
      </c>
      <c r="W200" s="269">
        <f t="shared" si="42"/>
        <v>8.5496511372670669E-2</v>
      </c>
      <c r="DA200" s="77"/>
    </row>
    <row r="201" spans="1:105" ht="12" customHeight="1" x14ac:dyDescent="0.3">
      <c r="A201" s="202" t="s">
        <v>95</v>
      </c>
      <c r="B201" s="269">
        <f t="shared" ref="B201:W201" si="43">IF(B$114=0,0,B$114/B$110)</f>
        <v>0.14293869976515791</v>
      </c>
      <c r="C201" s="269">
        <f t="shared" si="43"/>
        <v>0.14005502768091713</v>
      </c>
      <c r="D201" s="269">
        <f t="shared" si="43"/>
        <v>0.14469129834039762</v>
      </c>
      <c r="E201" s="269">
        <f t="shared" si="43"/>
        <v>0.13932291810575556</v>
      </c>
      <c r="F201" s="269">
        <f t="shared" si="43"/>
        <v>0.14392293061832739</v>
      </c>
      <c r="G201" s="269">
        <f t="shared" si="43"/>
        <v>0.14999565834695747</v>
      </c>
      <c r="H201" s="269">
        <f t="shared" si="43"/>
        <v>0.15141574573441308</v>
      </c>
      <c r="I201" s="269">
        <f t="shared" si="43"/>
        <v>0.1536132852005237</v>
      </c>
      <c r="J201" s="269">
        <f t="shared" si="43"/>
        <v>0.1491139919778938</v>
      </c>
      <c r="K201" s="269">
        <f t="shared" si="43"/>
        <v>0.14288621128504408</v>
      </c>
      <c r="L201" s="269">
        <f t="shared" si="43"/>
        <v>0.11077124530841294</v>
      </c>
      <c r="M201" s="269">
        <f t="shared" si="43"/>
        <v>0.10939754382876139</v>
      </c>
      <c r="N201" s="269">
        <f t="shared" si="43"/>
        <v>0.1184159754206152</v>
      </c>
      <c r="O201" s="269">
        <f t="shared" si="43"/>
        <v>0.13042296619719568</v>
      </c>
      <c r="P201" s="269">
        <f t="shared" si="43"/>
        <v>0.14331224445377874</v>
      </c>
      <c r="Q201" s="269">
        <f t="shared" si="43"/>
        <v>0.15311512057694099</v>
      </c>
      <c r="R201" s="269">
        <f t="shared" si="43"/>
        <v>0.13857161713537947</v>
      </c>
      <c r="S201" s="269">
        <f t="shared" si="43"/>
        <v>0.1402747276162096</v>
      </c>
      <c r="T201" s="269">
        <f t="shared" si="43"/>
        <v>0.13932615909292045</v>
      </c>
      <c r="U201" s="269">
        <f t="shared" si="43"/>
        <v>0.1344136602582009</v>
      </c>
      <c r="V201" s="269">
        <f t="shared" si="43"/>
        <v>0.12772392223291976</v>
      </c>
      <c r="W201" s="269">
        <f t="shared" si="43"/>
        <v>0.120916274097117</v>
      </c>
      <c r="DA201" s="77"/>
    </row>
    <row r="202" spans="1:105" ht="12" customHeight="1" x14ac:dyDescent="0.3">
      <c r="A202" s="56" t="s">
        <v>96</v>
      </c>
      <c r="B202" s="270">
        <f t="shared" ref="B202:W202" si="44">IF(B$115=0,0,B$115/B$110)</f>
        <v>5.2696535146235582E-2</v>
      </c>
      <c r="C202" s="270">
        <f t="shared" si="44"/>
        <v>5.2663749462278663E-2</v>
      </c>
      <c r="D202" s="270">
        <f t="shared" si="44"/>
        <v>5.321230377821784E-2</v>
      </c>
      <c r="E202" s="270">
        <f t="shared" si="44"/>
        <v>5.3281793044650562E-2</v>
      </c>
      <c r="F202" s="270">
        <f t="shared" si="44"/>
        <v>5.314649817407309E-2</v>
      </c>
      <c r="G202" s="270">
        <f t="shared" si="44"/>
        <v>5.3962336335732219E-2</v>
      </c>
      <c r="H202" s="270">
        <f t="shared" si="44"/>
        <v>5.4920128236191176E-2</v>
      </c>
      <c r="I202" s="270">
        <f t="shared" si="44"/>
        <v>5.5473039029055538E-2</v>
      </c>
      <c r="J202" s="270">
        <f t="shared" si="44"/>
        <v>5.6667805191117887E-2</v>
      </c>
      <c r="K202" s="270">
        <f t="shared" si="44"/>
        <v>5.9476938517101272E-2</v>
      </c>
      <c r="L202" s="270">
        <f t="shared" si="44"/>
        <v>7.0046985329933822E-2</v>
      </c>
      <c r="M202" s="270">
        <f t="shared" si="44"/>
        <v>7.2457360467716309E-2</v>
      </c>
      <c r="N202" s="270">
        <f t="shared" si="44"/>
        <v>7.2722856042912842E-2</v>
      </c>
      <c r="O202" s="270">
        <f t="shared" si="44"/>
        <v>7.0175293449491777E-2</v>
      </c>
      <c r="P202" s="270">
        <f t="shared" si="44"/>
        <v>6.7056369806695548E-2</v>
      </c>
      <c r="Q202" s="270">
        <f t="shared" si="44"/>
        <v>6.5512582100754238E-2</v>
      </c>
      <c r="R202" s="270">
        <f t="shared" si="44"/>
        <v>7.361529948976954E-2</v>
      </c>
      <c r="S202" s="270">
        <f t="shared" si="44"/>
        <v>7.1930998460755874E-2</v>
      </c>
      <c r="T202" s="270">
        <f t="shared" si="44"/>
        <v>7.3565905870390774E-2</v>
      </c>
      <c r="U202" s="270">
        <f t="shared" si="44"/>
        <v>7.8313135200881165E-2</v>
      </c>
      <c r="V202" s="270">
        <f t="shared" si="44"/>
        <v>8.2095792341156493E-2</v>
      </c>
      <c r="W202" s="270">
        <f t="shared" si="44"/>
        <v>8.3188404077362985E-2</v>
      </c>
      <c r="DA202" s="78"/>
    </row>
    <row r="203" spans="1:105" ht="12" customHeight="1" x14ac:dyDescent="0.3">
      <c r="A203" s="203" t="s">
        <v>1053</v>
      </c>
      <c r="B203" s="271">
        <f t="shared" ref="B203:W203" si="45">IF(B$121=0,0,B$121/B$110)</f>
        <v>0.27628808167093005</v>
      </c>
      <c r="C203" s="271">
        <f t="shared" si="45"/>
        <v>0.28364758495581766</v>
      </c>
      <c r="D203" s="271">
        <f t="shared" si="45"/>
        <v>0.27177500230251395</v>
      </c>
      <c r="E203" s="271">
        <f t="shared" si="45"/>
        <v>0.28552867105789703</v>
      </c>
      <c r="F203" s="271">
        <f t="shared" si="45"/>
        <v>0.27336075496793</v>
      </c>
      <c r="G203" s="271">
        <f t="shared" si="45"/>
        <v>0.25666220784234323</v>
      </c>
      <c r="H203" s="271">
        <f t="shared" si="45"/>
        <v>0.25224285197131946</v>
      </c>
      <c r="I203" s="271">
        <f t="shared" si="45"/>
        <v>0.24632329710345888</v>
      </c>
      <c r="J203" s="271">
        <f t="shared" si="45"/>
        <v>0.25782803434737267</v>
      </c>
      <c r="K203" s="271">
        <f t="shared" si="45"/>
        <v>0.2723288576139799</v>
      </c>
      <c r="L203" s="271">
        <f t="shared" si="45"/>
        <v>0.32229642405407394</v>
      </c>
      <c r="M203" s="271">
        <f t="shared" si="45"/>
        <v>0.32153401079046201</v>
      </c>
      <c r="N203" s="271">
        <f t="shared" si="45"/>
        <v>0.30385984992583365</v>
      </c>
      <c r="O203" s="271">
        <f t="shared" si="45"/>
        <v>0.28565903241529567</v>
      </c>
      <c r="P203" s="271">
        <f t="shared" si="45"/>
        <v>0.26438768918127314</v>
      </c>
      <c r="Q203" s="271">
        <f t="shared" si="45"/>
        <v>0.24598831222557618</v>
      </c>
      <c r="R203" s="271">
        <f t="shared" si="45"/>
        <v>0.26054126798562738</v>
      </c>
      <c r="S203" s="271">
        <f t="shared" si="45"/>
        <v>0.25956286678269885</v>
      </c>
      <c r="T203" s="271">
        <f t="shared" si="45"/>
        <v>0.25972029254693058</v>
      </c>
      <c r="U203" s="271">
        <f t="shared" si="45"/>
        <v>0.2676565717342545</v>
      </c>
      <c r="V203" s="271">
        <f t="shared" si="45"/>
        <v>0.27721544518038715</v>
      </c>
      <c r="W203" s="271">
        <f t="shared" si="45"/>
        <v>0.29719270648693874</v>
      </c>
      <c r="DA203" s="79"/>
    </row>
    <row r="204" spans="1:105" ht="12" customHeight="1" x14ac:dyDescent="0.3">
      <c r="A204" s="62" t="s">
        <v>1054</v>
      </c>
      <c r="B204" s="320">
        <f t="shared" ref="B204:W204" si="46">IF(B$122=0,0,B$122/B$110)</f>
        <v>0.27592664798962563</v>
      </c>
      <c r="C204" s="320">
        <f t="shared" si="46"/>
        <v>0.28329344290525282</v>
      </c>
      <c r="D204" s="320">
        <f t="shared" si="46"/>
        <v>0.27140913701412245</v>
      </c>
      <c r="E204" s="320">
        <f t="shared" si="46"/>
        <v>0.28517638021389352</v>
      </c>
      <c r="F204" s="320">
        <f t="shared" si="46"/>
        <v>0.27299683256816726</v>
      </c>
      <c r="G204" s="320">
        <f t="shared" si="46"/>
        <v>0.2562829299906132</v>
      </c>
      <c r="H204" s="320">
        <f t="shared" si="46"/>
        <v>0.25185998329769815</v>
      </c>
      <c r="I204" s="320">
        <f t="shared" si="46"/>
        <v>0.24593487174868436</v>
      </c>
      <c r="J204" s="320">
        <f t="shared" si="46"/>
        <v>0.25745098587034643</v>
      </c>
      <c r="K204" s="320">
        <f t="shared" si="46"/>
        <v>0.2719675566546369</v>
      </c>
      <c r="L204" s="320">
        <f t="shared" si="46"/>
        <v>0.32185869543948376</v>
      </c>
      <c r="M204" s="320">
        <f t="shared" si="46"/>
        <v>0.32108568740382332</v>
      </c>
      <c r="N204" s="320">
        <f t="shared" si="46"/>
        <v>0.30342088337232925</v>
      </c>
      <c r="O204" s="320">
        <f t="shared" si="46"/>
        <v>0.28526157998389928</v>
      </c>
      <c r="P204" s="320">
        <f t="shared" si="46"/>
        <v>0.26402531095778276</v>
      </c>
      <c r="Q204" s="320">
        <f t="shared" si="46"/>
        <v>0.24563799702891204</v>
      </c>
      <c r="R204" s="320">
        <f t="shared" si="46"/>
        <v>0.26011821027752491</v>
      </c>
      <c r="S204" s="320">
        <f t="shared" si="46"/>
        <v>0.25914985459841838</v>
      </c>
      <c r="T204" s="320">
        <f t="shared" si="46"/>
        <v>0.25930112203651379</v>
      </c>
      <c r="U204" s="320">
        <f t="shared" si="46"/>
        <v>0.26722590482611752</v>
      </c>
      <c r="V204" s="320">
        <f t="shared" si="46"/>
        <v>0.27677716709688643</v>
      </c>
      <c r="W204" s="320">
        <f t="shared" si="46"/>
        <v>0.29677778849860215</v>
      </c>
      <c r="DA204" s="141"/>
    </row>
    <row r="205" spans="1:105" ht="12" customHeight="1" x14ac:dyDescent="0.3">
      <c r="A205" s="62" t="s">
        <v>1066</v>
      </c>
      <c r="B205" s="320">
        <f t="shared" ref="B205:W205" si="47">IF(B$133=0,0,B$133/B$110)</f>
        <v>3.6143368130440209E-4</v>
      </c>
      <c r="C205" s="320">
        <f t="shared" si="47"/>
        <v>3.5414205056483156E-4</v>
      </c>
      <c r="D205" s="320">
        <f t="shared" si="47"/>
        <v>3.6586528839148555E-4</v>
      </c>
      <c r="E205" s="320">
        <f t="shared" si="47"/>
        <v>3.5229084400353265E-4</v>
      </c>
      <c r="F205" s="320">
        <f t="shared" si="47"/>
        <v>3.6392239976272675E-4</v>
      </c>
      <c r="G205" s="320">
        <f t="shared" si="47"/>
        <v>3.7927785173006801E-4</v>
      </c>
      <c r="H205" s="320">
        <f t="shared" si="47"/>
        <v>3.8286867362130725E-4</v>
      </c>
      <c r="I205" s="320">
        <f t="shared" si="47"/>
        <v>3.8842535477450786E-4</v>
      </c>
      <c r="J205" s="320">
        <f t="shared" si="47"/>
        <v>3.7704847702625075E-4</v>
      </c>
      <c r="K205" s="320">
        <f t="shared" si="47"/>
        <v>3.6130095934299664E-4</v>
      </c>
      <c r="L205" s="320">
        <f t="shared" si="47"/>
        <v>4.3772861459019289E-4</v>
      </c>
      <c r="M205" s="320">
        <f t="shared" si="47"/>
        <v>4.4832338663869983E-4</v>
      </c>
      <c r="N205" s="320">
        <f t="shared" si="47"/>
        <v>4.3896655350436327E-4</v>
      </c>
      <c r="O205" s="320">
        <f t="shared" si="47"/>
        <v>3.9745243139637361E-4</v>
      </c>
      <c r="P205" s="320">
        <f t="shared" si="47"/>
        <v>3.6237822349040051E-4</v>
      </c>
      <c r="Q205" s="320">
        <f t="shared" si="47"/>
        <v>3.50315196664141E-4</v>
      </c>
      <c r="R205" s="320">
        <f t="shared" si="47"/>
        <v>4.2305770810245483E-4</v>
      </c>
      <c r="S205" s="320">
        <f t="shared" si="47"/>
        <v>4.1301218428044966E-4</v>
      </c>
      <c r="T205" s="320">
        <f t="shared" si="47"/>
        <v>4.1917051041679093E-4</v>
      </c>
      <c r="U205" s="320">
        <f t="shared" si="47"/>
        <v>4.3066690813700918E-4</v>
      </c>
      <c r="V205" s="320">
        <f t="shared" si="47"/>
        <v>4.3827808350075932E-4</v>
      </c>
      <c r="W205" s="320">
        <f t="shared" si="47"/>
        <v>4.1491798833654959E-4</v>
      </c>
      <c r="DA205" s="141"/>
    </row>
    <row r="206" spans="1:105" ht="12" customHeight="1" x14ac:dyDescent="0.3">
      <c r="A206" s="203" t="s">
        <v>1012</v>
      </c>
      <c r="B206" s="271">
        <f t="shared" ref="B206:W206" si="48">IF(B$134=0,0,B$134/B$110)</f>
        <v>9.5793996954391683E-2</v>
      </c>
      <c r="C206" s="271">
        <f t="shared" si="48"/>
        <v>9.8105802305751014E-2</v>
      </c>
      <c r="D206" s="271">
        <f t="shared" si="48"/>
        <v>9.4079151220158724E-2</v>
      </c>
      <c r="E206" s="271">
        <f t="shared" si="48"/>
        <v>9.8032368149811214E-2</v>
      </c>
      <c r="F206" s="271">
        <f t="shared" si="48"/>
        <v>9.4375950573988038E-2</v>
      </c>
      <c r="G206" s="271">
        <f t="shared" si="48"/>
        <v>8.9954346166940563E-2</v>
      </c>
      <c r="H206" s="271">
        <f t="shared" si="48"/>
        <v>8.8916144016898263E-2</v>
      </c>
      <c r="I206" s="271">
        <f t="shared" si="48"/>
        <v>8.8144045825399517E-2</v>
      </c>
      <c r="J206" s="271">
        <f t="shared" si="48"/>
        <v>9.1597675607007961E-2</v>
      </c>
      <c r="K206" s="271">
        <f t="shared" si="48"/>
        <v>9.5728582243332097E-2</v>
      </c>
      <c r="L206" s="271">
        <f t="shared" si="48"/>
        <v>0.11392017747389271</v>
      </c>
      <c r="M206" s="271">
        <f t="shared" si="48"/>
        <v>0.11421177011768978</v>
      </c>
      <c r="N206" s="271">
        <f t="shared" si="48"/>
        <v>0.10730059438472354</v>
      </c>
      <c r="O206" s="271">
        <f t="shared" si="48"/>
        <v>0.10145470884184998</v>
      </c>
      <c r="P206" s="271">
        <f t="shared" si="48"/>
        <v>9.5436609347758605E-2</v>
      </c>
      <c r="Q206" s="271">
        <f t="shared" si="48"/>
        <v>8.9590148270412645E-2</v>
      </c>
      <c r="R206" s="271">
        <f t="shared" si="48"/>
        <v>9.521891673602588E-2</v>
      </c>
      <c r="S206" s="271">
        <f t="shared" si="48"/>
        <v>9.438933650546695E-2</v>
      </c>
      <c r="T206" s="271">
        <f t="shared" si="48"/>
        <v>9.4792135964633109E-2</v>
      </c>
      <c r="U206" s="271">
        <f t="shared" si="48"/>
        <v>9.7672502168550418E-2</v>
      </c>
      <c r="V206" s="271">
        <f t="shared" si="48"/>
        <v>9.9988424157220868E-2</v>
      </c>
      <c r="W206" s="271">
        <f t="shared" si="48"/>
        <v>0.10604920410112033</v>
      </c>
      <c r="DA206" s="79"/>
    </row>
    <row r="207" spans="1:105" ht="12" customHeight="1" x14ac:dyDescent="0.3">
      <c r="A207" s="62" t="s">
        <v>1014</v>
      </c>
      <c r="B207" s="320">
        <f t="shared" ref="B207:W207" si="49">IF(B$135=0,0,B$135/B$110)</f>
        <v>8.8635104469316162E-2</v>
      </c>
      <c r="C207" s="320">
        <f t="shared" si="49"/>
        <v>9.1710127400261202E-2</v>
      </c>
      <c r="D207" s="320">
        <f t="shared" si="49"/>
        <v>8.626545137649641E-2</v>
      </c>
      <c r="E207" s="320">
        <f t="shared" si="49"/>
        <v>9.1582464369913269E-2</v>
      </c>
      <c r="F207" s="320">
        <f t="shared" si="49"/>
        <v>8.6522783516063004E-2</v>
      </c>
      <c r="G207" s="320">
        <f t="shared" si="49"/>
        <v>7.9633538890127753E-2</v>
      </c>
      <c r="H207" s="320">
        <f t="shared" si="49"/>
        <v>7.7811578511804647E-2</v>
      </c>
      <c r="I207" s="320">
        <f t="shared" si="49"/>
        <v>7.5928662218859411E-2</v>
      </c>
      <c r="J207" s="320">
        <f t="shared" si="49"/>
        <v>8.1847767666468119E-2</v>
      </c>
      <c r="K207" s="320">
        <f t="shared" si="49"/>
        <v>8.791238215451401E-2</v>
      </c>
      <c r="L207" s="320">
        <f t="shared" si="49"/>
        <v>0.10511805953406334</v>
      </c>
      <c r="M207" s="320">
        <f t="shared" si="49"/>
        <v>0.10510970912365349</v>
      </c>
      <c r="N207" s="320">
        <f t="shared" si="49"/>
        <v>9.711006408899997E-2</v>
      </c>
      <c r="O207" s="320">
        <f t="shared" si="49"/>
        <v>9.2811546994273283E-2</v>
      </c>
      <c r="P207" s="320">
        <f t="shared" si="49"/>
        <v>8.8070564617026628E-2</v>
      </c>
      <c r="Q207" s="320">
        <f t="shared" si="49"/>
        <v>8.1812264615162431E-2</v>
      </c>
      <c r="R207" s="320">
        <f t="shared" si="49"/>
        <v>8.2384595637908939E-2</v>
      </c>
      <c r="S207" s="320">
        <f t="shared" si="49"/>
        <v>8.1858240513081992E-2</v>
      </c>
      <c r="T207" s="320">
        <f t="shared" si="49"/>
        <v>8.1335360303573745E-2</v>
      </c>
      <c r="U207" s="320">
        <f t="shared" si="49"/>
        <v>8.4047086393312348E-2</v>
      </c>
      <c r="V207" s="320">
        <f t="shared" si="49"/>
        <v>8.5939989679011466E-2</v>
      </c>
      <c r="W207" s="320">
        <f t="shared" si="49"/>
        <v>9.6498455651038081E-2</v>
      </c>
      <c r="DA207" s="141"/>
    </row>
    <row r="208" spans="1:105" ht="12" customHeight="1" x14ac:dyDescent="0.3">
      <c r="A208" s="62" t="s">
        <v>1021</v>
      </c>
      <c r="B208" s="320">
        <f t="shared" ref="B208:W208" si="50">IF(B$141=0,0,B$141/B$110)</f>
        <v>7.1588924850755041E-3</v>
      </c>
      <c r="C208" s="320">
        <f t="shared" si="50"/>
        <v>6.3956749054898112E-3</v>
      </c>
      <c r="D208" s="320">
        <f t="shared" si="50"/>
        <v>7.8136998436623053E-3</v>
      </c>
      <c r="E208" s="320">
        <f t="shared" si="50"/>
        <v>6.4499037798979534E-3</v>
      </c>
      <c r="F208" s="320">
        <f t="shared" si="50"/>
        <v>7.8531670579250253E-3</v>
      </c>
      <c r="G208" s="320">
        <f t="shared" si="50"/>
        <v>1.0320807276812788E-2</v>
      </c>
      <c r="H208" s="320">
        <f t="shared" si="50"/>
        <v>1.1104565505093604E-2</v>
      </c>
      <c r="I208" s="320">
        <f t="shared" si="50"/>
        <v>1.2215383606540104E-2</v>
      </c>
      <c r="J208" s="320">
        <f t="shared" si="50"/>
        <v>9.7499079405398269E-3</v>
      </c>
      <c r="K208" s="320">
        <f t="shared" si="50"/>
        <v>7.8162000888180785E-3</v>
      </c>
      <c r="L208" s="320">
        <f t="shared" si="50"/>
        <v>8.802117939829367E-3</v>
      </c>
      <c r="M208" s="320">
        <f t="shared" si="50"/>
        <v>9.1020609940363033E-3</v>
      </c>
      <c r="N208" s="320">
        <f t="shared" si="50"/>
        <v>1.0190530295723588E-2</v>
      </c>
      <c r="O208" s="320">
        <f t="shared" si="50"/>
        <v>8.6431618475766702E-3</v>
      </c>
      <c r="P208" s="320">
        <f t="shared" si="50"/>
        <v>7.3660447307319788E-3</v>
      </c>
      <c r="Q208" s="320">
        <f t="shared" si="50"/>
        <v>7.7778836552502137E-3</v>
      </c>
      <c r="R208" s="320">
        <f t="shared" si="50"/>
        <v>1.2834321098116932E-2</v>
      </c>
      <c r="S208" s="320">
        <f t="shared" si="50"/>
        <v>1.2531095992384953E-2</v>
      </c>
      <c r="T208" s="320">
        <f t="shared" si="50"/>
        <v>1.3456775661059364E-2</v>
      </c>
      <c r="U208" s="320">
        <f t="shared" si="50"/>
        <v>1.3625415775238093E-2</v>
      </c>
      <c r="V208" s="320">
        <f t="shared" si="50"/>
        <v>1.4048434478209408E-2</v>
      </c>
      <c r="W208" s="320">
        <f t="shared" si="50"/>
        <v>9.5507484500822505E-3</v>
      </c>
      <c r="DA208" s="141"/>
    </row>
    <row r="209" spans="1:105" ht="12" customHeight="1" x14ac:dyDescent="0.3">
      <c r="A209" s="203" t="s">
        <v>1023</v>
      </c>
      <c r="B209" s="271">
        <f t="shared" ref="B209:W209" si="51">IF(B$142=0,0,B$142/B$110)</f>
        <v>0.12188713678973954</v>
      </c>
      <c r="C209" s="271">
        <f t="shared" si="51"/>
        <v>0.12139426384045413</v>
      </c>
      <c r="D209" s="271">
        <f t="shared" si="51"/>
        <v>0.12204087583406234</v>
      </c>
      <c r="E209" s="271">
        <f t="shared" si="51"/>
        <v>0.1212904751524834</v>
      </c>
      <c r="F209" s="271">
        <f t="shared" si="51"/>
        <v>0.12266103002845311</v>
      </c>
      <c r="G209" s="271">
        <f t="shared" si="51"/>
        <v>0.12370551053801919</v>
      </c>
      <c r="H209" s="271">
        <f t="shared" si="51"/>
        <v>0.12370142814882958</v>
      </c>
      <c r="I209" s="271">
        <f t="shared" si="51"/>
        <v>0.12287060999454356</v>
      </c>
      <c r="J209" s="271">
        <f t="shared" si="51"/>
        <v>0.12098711630582518</v>
      </c>
      <c r="K209" s="271">
        <f t="shared" si="51"/>
        <v>0.11929784093030796</v>
      </c>
      <c r="L209" s="271">
        <f t="shared" si="51"/>
        <v>0.14242218239994811</v>
      </c>
      <c r="M209" s="271">
        <f t="shared" si="51"/>
        <v>0.14483936213417228</v>
      </c>
      <c r="N209" s="271">
        <f t="shared" si="51"/>
        <v>0.14055698469841776</v>
      </c>
      <c r="O209" s="271">
        <f t="shared" si="51"/>
        <v>0.12907072939003372</v>
      </c>
      <c r="P209" s="271">
        <f t="shared" si="51"/>
        <v>0.11860037436600555</v>
      </c>
      <c r="Q209" s="271">
        <f t="shared" si="51"/>
        <v>0.11329989296860457</v>
      </c>
      <c r="R209" s="271">
        <f t="shared" si="51"/>
        <v>0.13114059610283876</v>
      </c>
      <c r="S209" s="271">
        <f t="shared" si="51"/>
        <v>0.12923141407177133</v>
      </c>
      <c r="T209" s="271">
        <f t="shared" si="51"/>
        <v>0.13004469413769953</v>
      </c>
      <c r="U209" s="271">
        <f t="shared" si="51"/>
        <v>0.13374014293439088</v>
      </c>
      <c r="V209" s="271">
        <f t="shared" si="51"/>
        <v>0.13703992595998835</v>
      </c>
      <c r="W209" s="271">
        <f t="shared" si="51"/>
        <v>0.13387334564851489</v>
      </c>
      <c r="DA209" s="79"/>
    </row>
    <row r="210" spans="1:105" ht="12" customHeight="1" x14ac:dyDescent="0.3">
      <c r="A210" s="62" t="s">
        <v>1135</v>
      </c>
      <c r="B210" s="320">
        <f t="shared" ref="B210:W210" si="52">IF(B$143=0,0,B$143/B$110)</f>
        <v>3.9451413347869529E-2</v>
      </c>
      <c r="C210" s="320">
        <f t="shared" si="52"/>
        <v>4.2877318675990171E-2</v>
      </c>
      <c r="D210" s="320">
        <f t="shared" si="52"/>
        <v>3.7121621134087665E-2</v>
      </c>
      <c r="E210" s="320">
        <f t="shared" si="52"/>
        <v>4.2791516748283118E-2</v>
      </c>
      <c r="F210" s="320">
        <f t="shared" si="52"/>
        <v>3.6095191597208323E-2</v>
      </c>
      <c r="G210" s="320">
        <f t="shared" si="52"/>
        <v>3.0344180766579278E-2</v>
      </c>
      <c r="H210" s="320">
        <f t="shared" si="52"/>
        <v>2.9250780650795619E-2</v>
      </c>
      <c r="I210" s="320">
        <f t="shared" si="52"/>
        <v>2.9299149162625538E-2</v>
      </c>
      <c r="J210" s="320">
        <f t="shared" si="52"/>
        <v>3.5219284539400479E-2</v>
      </c>
      <c r="K210" s="320">
        <f t="shared" si="52"/>
        <v>4.2047858153975326E-2</v>
      </c>
      <c r="L210" s="320">
        <f t="shared" si="52"/>
        <v>5.1428719349155334E-2</v>
      </c>
      <c r="M210" s="320">
        <f t="shared" si="52"/>
        <v>5.0673094926309704E-2</v>
      </c>
      <c r="N210" s="320">
        <f t="shared" si="52"/>
        <v>4.4110754457694509E-2</v>
      </c>
      <c r="O210" s="320">
        <f t="shared" si="52"/>
        <v>4.3889888516083421E-2</v>
      </c>
      <c r="P210" s="320">
        <f t="shared" si="52"/>
        <v>4.3048047624782711E-2</v>
      </c>
      <c r="Q210" s="320">
        <f t="shared" si="52"/>
        <v>3.8591728516049702E-2</v>
      </c>
      <c r="R210" s="320">
        <f t="shared" si="52"/>
        <v>3.3862504166393338E-2</v>
      </c>
      <c r="S210" s="320">
        <f t="shared" si="52"/>
        <v>3.3538052686852483E-2</v>
      </c>
      <c r="T210" s="320">
        <f t="shared" si="52"/>
        <v>3.3229045771903179E-2</v>
      </c>
      <c r="U210" s="320">
        <f t="shared" si="52"/>
        <v>3.4457475719869853E-2</v>
      </c>
      <c r="V210" s="320">
        <f t="shared" si="52"/>
        <v>3.490791452071032E-2</v>
      </c>
      <c r="W210" s="320">
        <f t="shared" si="52"/>
        <v>4.57128938156895E-2</v>
      </c>
      <c r="DA210" s="141"/>
    </row>
    <row r="211" spans="1:105" ht="12" customHeight="1" x14ac:dyDescent="0.3">
      <c r="A211" s="62" t="s">
        <v>1026</v>
      </c>
      <c r="B211" s="320">
        <f t="shared" ref="B211:W211" si="53">IF(B$144=0,0,B$144/B$110)</f>
        <v>2.4136069665571906E-2</v>
      </c>
      <c r="C211" s="320">
        <f t="shared" si="53"/>
        <v>2.4780463661552482E-2</v>
      </c>
      <c r="D211" s="320">
        <f t="shared" si="53"/>
        <v>2.3740910443314309E-2</v>
      </c>
      <c r="E211" s="320">
        <f t="shared" si="53"/>
        <v>2.4945169413564387E-2</v>
      </c>
      <c r="F211" s="320">
        <f t="shared" si="53"/>
        <v>2.3879790579681499E-2</v>
      </c>
      <c r="G211" s="320">
        <f t="shared" si="53"/>
        <v>2.2417779135935081E-2</v>
      </c>
      <c r="H211" s="320">
        <f t="shared" si="53"/>
        <v>2.2030891713915136E-2</v>
      </c>
      <c r="I211" s="320">
        <f t="shared" si="53"/>
        <v>2.1512605763046561E-2</v>
      </c>
      <c r="J211" s="320">
        <f t="shared" si="53"/>
        <v>2.2519952225384495E-2</v>
      </c>
      <c r="K211" s="320">
        <f t="shared" si="53"/>
        <v>2.3789756959025202E-2</v>
      </c>
      <c r="L211" s="320">
        <f t="shared" si="53"/>
        <v>2.8153873329007179E-2</v>
      </c>
      <c r="M211" s="320">
        <f t="shared" si="53"/>
        <v>2.8086256170836037E-2</v>
      </c>
      <c r="N211" s="320">
        <f t="shared" si="53"/>
        <v>2.6541066737922541E-2</v>
      </c>
      <c r="O211" s="320">
        <f t="shared" si="53"/>
        <v>2.4952622073897607E-2</v>
      </c>
      <c r="P211" s="320">
        <f t="shared" si="53"/>
        <v>2.3095026686189905E-2</v>
      </c>
      <c r="Q211" s="320">
        <f t="shared" si="53"/>
        <v>2.1486637307405968E-2</v>
      </c>
      <c r="R211" s="320">
        <f t="shared" si="53"/>
        <v>2.2753261746499647E-2</v>
      </c>
      <c r="S211" s="320">
        <f t="shared" si="53"/>
        <v>2.2668556987817386E-2</v>
      </c>
      <c r="T211" s="320">
        <f t="shared" si="53"/>
        <v>2.268178877043282E-2</v>
      </c>
      <c r="U211" s="320">
        <f t="shared" si="53"/>
        <v>2.3374991514306952E-2</v>
      </c>
      <c r="V211" s="320">
        <f t="shared" si="53"/>
        <v>2.4210466932288649E-2</v>
      </c>
      <c r="W211" s="320">
        <f t="shared" si="53"/>
        <v>2.5959976793056786E-2</v>
      </c>
      <c r="DA211" s="141"/>
    </row>
    <row r="212" spans="1:105" ht="12" customHeight="1" x14ac:dyDescent="0.3">
      <c r="A212" s="62" t="s">
        <v>1038</v>
      </c>
      <c r="B212" s="320">
        <f t="shared" ref="B212:W212" si="54">IF(B$155=0,0,B$155/B$110)</f>
        <v>5.8299653776298123E-2</v>
      </c>
      <c r="C212" s="320">
        <f t="shared" si="54"/>
        <v>5.3736481502911479E-2</v>
      </c>
      <c r="D212" s="320">
        <f t="shared" si="54"/>
        <v>6.1178344256660369E-2</v>
      </c>
      <c r="E212" s="320">
        <f t="shared" si="54"/>
        <v>5.3553788990635912E-2</v>
      </c>
      <c r="F212" s="320">
        <f t="shared" si="54"/>
        <v>6.2686047851563273E-2</v>
      </c>
      <c r="G212" s="320">
        <f t="shared" si="54"/>
        <v>7.094355063550481E-2</v>
      </c>
      <c r="H212" s="320">
        <f t="shared" si="54"/>
        <v>7.2419755784118828E-2</v>
      </c>
      <c r="I212" s="320">
        <f t="shared" si="54"/>
        <v>7.2058855068871469E-2</v>
      </c>
      <c r="J212" s="320">
        <f t="shared" si="54"/>
        <v>6.3247879541040206E-2</v>
      </c>
      <c r="K212" s="320">
        <f t="shared" si="54"/>
        <v>5.3460225817307423E-2</v>
      </c>
      <c r="L212" s="320">
        <f t="shared" si="54"/>
        <v>6.2839589721785605E-2</v>
      </c>
      <c r="M212" s="320">
        <f t="shared" si="54"/>
        <v>6.6080011037026543E-2</v>
      </c>
      <c r="N212" s="320">
        <f t="shared" si="54"/>
        <v>6.990516350280071E-2</v>
      </c>
      <c r="O212" s="320">
        <f t="shared" si="54"/>
        <v>6.0228218800052705E-2</v>
      </c>
      <c r="P212" s="320">
        <f t="shared" si="54"/>
        <v>5.2457300055032935E-2</v>
      </c>
      <c r="Q212" s="320">
        <f t="shared" si="54"/>
        <v>5.3221527145148904E-2</v>
      </c>
      <c r="R212" s="320">
        <f t="shared" si="54"/>
        <v>7.4524830189945782E-2</v>
      </c>
      <c r="S212" s="320">
        <f t="shared" si="54"/>
        <v>7.3024804397101462E-2</v>
      </c>
      <c r="T212" s="320">
        <f t="shared" si="54"/>
        <v>7.4133859595363547E-2</v>
      </c>
      <c r="U212" s="320">
        <f t="shared" si="54"/>
        <v>7.5907675700214061E-2</v>
      </c>
      <c r="V212" s="320">
        <f t="shared" si="54"/>
        <v>7.792154450698939E-2</v>
      </c>
      <c r="W212" s="320">
        <f t="shared" si="54"/>
        <v>6.220047503976861E-2</v>
      </c>
      <c r="DA212" s="141"/>
    </row>
    <row r="213" spans="1:105" ht="12" customHeight="1" x14ac:dyDescent="0.3">
      <c r="A213" s="41" t="s">
        <v>1040</v>
      </c>
      <c r="B213" s="321">
        <f t="shared" ref="B213:W213" si="55">IF(B$156=0,0,B$156/B$110)</f>
        <v>0.18456040872888665</v>
      </c>
      <c r="C213" s="321">
        <f t="shared" si="55"/>
        <v>0.18083705249728552</v>
      </c>
      <c r="D213" s="321">
        <f t="shared" si="55"/>
        <v>0.18682333899140705</v>
      </c>
      <c r="E213" s="321">
        <f t="shared" si="55"/>
        <v>0.1798917630644857</v>
      </c>
      <c r="F213" s="321">
        <f t="shared" si="55"/>
        <v>0.18583123355689332</v>
      </c>
      <c r="G213" s="321">
        <f t="shared" si="55"/>
        <v>0.19367225291369874</v>
      </c>
      <c r="H213" s="321">
        <f t="shared" si="55"/>
        <v>0.19550584947705174</v>
      </c>
      <c r="I213" s="321">
        <f t="shared" si="55"/>
        <v>0.19834328106646432</v>
      </c>
      <c r="J213" s="321">
        <f t="shared" si="55"/>
        <v>0.1925338578834917</v>
      </c>
      <c r="K213" s="321">
        <f t="shared" si="55"/>
        <v>0.18449263635262128</v>
      </c>
      <c r="L213" s="321">
        <f t="shared" si="55"/>
        <v>0.14302625071528591</v>
      </c>
      <c r="M213" s="321">
        <f t="shared" si="55"/>
        <v>0.14125254697394421</v>
      </c>
      <c r="N213" s="321">
        <f t="shared" si="55"/>
        <v>0.15289701710988826</v>
      </c>
      <c r="O213" s="321">
        <f t="shared" si="55"/>
        <v>0.16840027220434822</v>
      </c>
      <c r="P213" s="321">
        <f t="shared" si="55"/>
        <v>0.18504272429859331</v>
      </c>
      <c r="Q213" s="321">
        <f t="shared" si="55"/>
        <v>0.19770005801564774</v>
      </c>
      <c r="R213" s="321">
        <f t="shared" si="55"/>
        <v>0.17892169397613641</v>
      </c>
      <c r="S213" s="321">
        <f t="shared" si="55"/>
        <v>0.18112072591758324</v>
      </c>
      <c r="T213" s="321">
        <f t="shared" si="55"/>
        <v>0.17989594778084894</v>
      </c>
      <c r="U213" s="321">
        <f t="shared" si="55"/>
        <v>0.17118362273297555</v>
      </c>
      <c r="V213" s="321">
        <f t="shared" si="55"/>
        <v>0.16391139345263303</v>
      </c>
      <c r="W213" s="321">
        <f t="shared" si="55"/>
        <v>0.15359689684983993</v>
      </c>
      <c r="DA213" s="82"/>
    </row>
    <row r="214" spans="1:105" ht="12" customHeight="1" x14ac:dyDescent="0.3">
      <c r="A214" s="201"/>
      <c r="B214" s="201"/>
      <c r="C214" s="201"/>
      <c r="D214" s="201"/>
      <c r="E214" s="201"/>
      <c r="F214" s="201"/>
      <c r="G214" s="201"/>
      <c r="H214" s="201"/>
      <c r="I214" s="201"/>
      <c r="J214" s="201"/>
      <c r="K214" s="201"/>
      <c r="L214" s="201"/>
      <c r="M214" s="201"/>
      <c r="N214" s="201"/>
      <c r="O214" s="201"/>
      <c r="P214" s="201"/>
      <c r="Q214" s="201"/>
      <c r="R214" s="201"/>
      <c r="S214" s="201"/>
      <c r="T214" s="201"/>
      <c r="U214" s="201"/>
      <c r="V214" s="201"/>
      <c r="W214" s="201"/>
      <c r="DA214" s="173"/>
    </row>
    <row r="215" spans="1:105" ht="15" customHeight="1" x14ac:dyDescent="0.3">
      <c r="A215" s="32" t="s">
        <v>343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DA215" s="88"/>
    </row>
    <row r="216" spans="1:105" ht="12" customHeight="1" x14ac:dyDescent="0.3">
      <c r="A216" s="201"/>
      <c r="B216" s="201"/>
      <c r="C216" s="201"/>
      <c r="D216" s="201"/>
      <c r="E216" s="201"/>
      <c r="F216" s="201"/>
      <c r="G216" s="201"/>
      <c r="H216" s="201"/>
      <c r="I216" s="201"/>
      <c r="J216" s="201"/>
      <c r="K216" s="201"/>
      <c r="L216" s="201"/>
      <c r="M216" s="201"/>
      <c r="N216" s="201"/>
      <c r="O216" s="201"/>
      <c r="P216" s="201"/>
      <c r="Q216" s="201"/>
      <c r="R216" s="201"/>
      <c r="S216" s="201"/>
      <c r="T216" s="201"/>
      <c r="U216" s="201"/>
      <c r="V216" s="201"/>
      <c r="W216" s="201"/>
      <c r="DA216" s="173"/>
    </row>
    <row r="217" spans="1:105" ht="12" customHeight="1" x14ac:dyDescent="0.3">
      <c r="A217" s="35" t="s">
        <v>1269</v>
      </c>
      <c r="B217" s="324">
        <f>IF(B$5=0,0,(B$5-B$16)/(CHI_fec!B$5-CHI_fec!B$16))</f>
        <v>0</v>
      </c>
      <c r="C217" s="324">
        <f>IF(C$5=0,0,(C$5-C$16)/(CHI_fec!C$5-CHI_fec!C$16))</f>
        <v>0</v>
      </c>
      <c r="D217" s="324">
        <f>IF(D$5=0,0,(D$5-D$16)/(CHI_fec!D$5-CHI_fec!D$16))</f>
        <v>0</v>
      </c>
      <c r="E217" s="324">
        <f>IF(E$5=0,0,(E$5-E$16)/(CHI_fec!E$5-CHI_fec!E$16))</f>
        <v>0</v>
      </c>
      <c r="F217" s="324">
        <f>IF(F$5=0,0,(F$5-F$16)/(CHI_fec!F$5-CHI_fec!F$16))</f>
        <v>0</v>
      </c>
      <c r="G217" s="324">
        <f>IF(G$5=0,0,(G$5-G$16)/(CHI_fec!G$5-CHI_fec!G$16))</f>
        <v>0</v>
      </c>
      <c r="H217" s="324">
        <f>IF(H$5=0,0,(H$5-H$16)/(CHI_fec!H$5-CHI_fec!H$16))</f>
        <v>0</v>
      </c>
      <c r="I217" s="324">
        <f>IF(I$5=0,0,(I$5-I$16)/(CHI_fec!I$5-CHI_fec!I$16))</f>
        <v>0</v>
      </c>
      <c r="J217" s="324">
        <f>IF(J$5=0,0,(J$5-J$16)/(CHI_fec!J$5-CHI_fec!J$16))</f>
        <v>0</v>
      </c>
      <c r="K217" s="324">
        <f>IF(K$5=0,0,(K$5-K$16)/(CHI_fec!K$5-CHI_fec!K$16))</f>
        <v>0</v>
      </c>
      <c r="L217" s="324">
        <f>IF(L$5=0,0,(L$5-L$16)/(CHI_fec!L$5-CHI_fec!L$16))</f>
        <v>0</v>
      </c>
      <c r="M217" s="324">
        <f>IF(M$5=0,0,(M$5-M$16)/(CHI_fec!M$5-CHI_fec!M$16))</f>
        <v>0</v>
      </c>
      <c r="N217" s="324">
        <f>IF(N$5=0,0,(N$5-N$16)/(CHI_fec!N$5-CHI_fec!N$16))</f>
        <v>0</v>
      </c>
      <c r="O217" s="324">
        <f>IF(O$5=0,0,(O$5-O$16)/(CHI_fec!O$5-CHI_fec!O$16))</f>
        <v>0</v>
      </c>
      <c r="P217" s="324">
        <f>IF(P$5=0,0,(P$5-P$16)/(CHI_fec!P$5-CHI_fec!P$16))</f>
        <v>0</v>
      </c>
      <c r="Q217" s="324">
        <f>IF(Q$5=0,0,(Q$5-Q$16)/(CHI_fec!Q$5-CHI_fec!Q$16))</f>
        <v>0</v>
      </c>
      <c r="R217" s="324">
        <f>IF(R$5=0,0,(R$5-R$16)/(CHI_fec!R$5-CHI_fec!R$16))</f>
        <v>0</v>
      </c>
      <c r="S217" s="324">
        <f>IF(S$5=0,0,(S$5-S$16)/(CHI_fec!S$5-CHI_fec!S$16))</f>
        <v>0</v>
      </c>
      <c r="T217" s="324">
        <f>IF(T$5=0,0,(T$5-T$16)/(CHI_fec!T$5-CHI_fec!T$16))</f>
        <v>0</v>
      </c>
      <c r="U217" s="324">
        <f>IF(U$5=0,0,(U$5-U$16)/(CHI_fec!U$5-CHI_fec!U$16))</f>
        <v>0</v>
      </c>
      <c r="V217" s="324">
        <f>IF(V$5=0,0,(V$5-V$16)/(CHI_fec!V$5-CHI_fec!V$16))</f>
        <v>0</v>
      </c>
      <c r="W217" s="324">
        <f>IF(W$5=0,0,(W$5-W$16)/(CHI_fec!W$5-CHI_fec!W$16))</f>
        <v>0</v>
      </c>
      <c r="DA217" s="95"/>
    </row>
    <row r="218" spans="1:105" ht="12" customHeight="1" x14ac:dyDescent="0.3">
      <c r="A218" s="55" t="s">
        <v>92</v>
      </c>
      <c r="B218" s="307">
        <f>IF(B$6=0,0,B$6/CHI_fec!B$6)</f>
        <v>0</v>
      </c>
      <c r="C218" s="307">
        <f>IF(C$6=0,0,C$6/CHI_fec!C$6)</f>
        <v>0</v>
      </c>
      <c r="D218" s="307">
        <f>IF(D$6=0,0,D$6/CHI_fec!D$6)</f>
        <v>0</v>
      </c>
      <c r="E218" s="307">
        <f>IF(E$6=0,0,E$6/CHI_fec!E$6)</f>
        <v>0</v>
      </c>
      <c r="F218" s="307">
        <f>IF(F$6=0,0,F$6/CHI_fec!F$6)</f>
        <v>0</v>
      </c>
      <c r="G218" s="307">
        <f>IF(G$6=0,0,G$6/CHI_fec!G$6)</f>
        <v>0</v>
      </c>
      <c r="H218" s="307">
        <f>IF(H$6=0,0,H$6/CHI_fec!H$6)</f>
        <v>0</v>
      </c>
      <c r="I218" s="307">
        <f>IF(I$6=0,0,I$6/CHI_fec!I$6)</f>
        <v>0</v>
      </c>
      <c r="J218" s="307">
        <f>IF(J$6=0,0,J$6/CHI_fec!J$6)</f>
        <v>0</v>
      </c>
      <c r="K218" s="307">
        <f>IF(K$6=0,0,K$6/CHI_fec!K$6)</f>
        <v>0</v>
      </c>
      <c r="L218" s="307">
        <f>IF(L$6=0,0,L$6/CHI_fec!L$6)</f>
        <v>0</v>
      </c>
      <c r="M218" s="307">
        <f>IF(M$6=0,0,M$6/CHI_fec!M$6)</f>
        <v>0</v>
      </c>
      <c r="N218" s="307">
        <f>IF(N$6=0,0,N$6/CHI_fec!N$6)</f>
        <v>0</v>
      </c>
      <c r="O218" s="307">
        <f>IF(O$6=0,0,O$6/CHI_fec!O$6)</f>
        <v>0</v>
      </c>
      <c r="P218" s="307">
        <f>IF(P$6=0,0,P$6/CHI_fec!P$6)</f>
        <v>0</v>
      </c>
      <c r="Q218" s="307">
        <f>IF(Q$6=0,0,Q$6/CHI_fec!Q$6)</f>
        <v>0</v>
      </c>
      <c r="R218" s="307">
        <f>IF(R$6=0,0,R$6/CHI_fec!R$6)</f>
        <v>0</v>
      </c>
      <c r="S218" s="307">
        <f>IF(S$6=0,0,S$6/CHI_fec!S$6)</f>
        <v>0</v>
      </c>
      <c r="T218" s="307">
        <f>IF(T$6=0,0,T$6/CHI_fec!T$6)</f>
        <v>0</v>
      </c>
      <c r="U218" s="307">
        <f>IF(U$6=0,0,U$6/CHI_fec!U$6)</f>
        <v>0</v>
      </c>
      <c r="V218" s="307">
        <f>IF(V$6=0,0,V$6/CHI_fec!V$6)</f>
        <v>0</v>
      </c>
      <c r="W218" s="307">
        <f>IF(W$6=0,0,W$6/CHI_fec!W$6)</f>
        <v>0</v>
      </c>
      <c r="DA218" s="76"/>
    </row>
    <row r="219" spans="1:105" ht="12" customHeight="1" x14ac:dyDescent="0.3">
      <c r="A219" s="202" t="s">
        <v>93</v>
      </c>
      <c r="B219" s="308">
        <f>IF(B$7=0,0,B$7/CHI_fec!B$7)</f>
        <v>0</v>
      </c>
      <c r="C219" s="308">
        <f>IF(C$7=0,0,C$7/CHI_fec!C$7)</f>
        <v>0</v>
      </c>
      <c r="D219" s="308">
        <f>IF(D$7=0,0,D$7/CHI_fec!D$7)</f>
        <v>0</v>
      </c>
      <c r="E219" s="308">
        <f>IF(E$7=0,0,E$7/CHI_fec!E$7)</f>
        <v>0</v>
      </c>
      <c r="F219" s="308">
        <f>IF(F$7=0,0,F$7/CHI_fec!F$7)</f>
        <v>0</v>
      </c>
      <c r="G219" s="308">
        <f>IF(G$7=0,0,G$7/CHI_fec!G$7)</f>
        <v>0</v>
      </c>
      <c r="H219" s="308">
        <f>IF(H$7=0,0,H$7/CHI_fec!H$7)</f>
        <v>0</v>
      </c>
      <c r="I219" s="308">
        <f>IF(I$7=0,0,I$7/CHI_fec!I$7)</f>
        <v>0</v>
      </c>
      <c r="J219" s="308">
        <f>IF(J$7=0,0,J$7/CHI_fec!J$7)</f>
        <v>0</v>
      </c>
      <c r="K219" s="308">
        <f>IF(K$7=0,0,K$7/CHI_fec!K$7)</f>
        <v>0</v>
      </c>
      <c r="L219" s="308">
        <f>IF(L$7=0,0,L$7/CHI_fec!L$7)</f>
        <v>0</v>
      </c>
      <c r="M219" s="308">
        <f>IF(M$7=0,0,M$7/CHI_fec!M$7)</f>
        <v>0</v>
      </c>
      <c r="N219" s="308">
        <f>IF(N$7=0,0,N$7/CHI_fec!N$7)</f>
        <v>0</v>
      </c>
      <c r="O219" s="308">
        <f>IF(O$7=0,0,O$7/CHI_fec!O$7)</f>
        <v>0</v>
      </c>
      <c r="P219" s="308">
        <f>IF(P$7=0,0,P$7/CHI_fec!P$7)</f>
        <v>0</v>
      </c>
      <c r="Q219" s="308">
        <f>IF(Q$7=0,0,Q$7/CHI_fec!Q$7)</f>
        <v>0</v>
      </c>
      <c r="R219" s="308">
        <f>IF(R$7=0,0,R$7/CHI_fec!R$7)</f>
        <v>0</v>
      </c>
      <c r="S219" s="308">
        <f>IF(S$7=0,0,S$7/CHI_fec!S$7)</f>
        <v>0</v>
      </c>
      <c r="T219" s="308">
        <f>IF(T$7=0,0,T$7/CHI_fec!T$7)</f>
        <v>0</v>
      </c>
      <c r="U219" s="308">
        <f>IF(U$7=0,0,U$7/CHI_fec!U$7)</f>
        <v>0</v>
      </c>
      <c r="V219" s="308">
        <f>IF(V$7=0,0,V$7/CHI_fec!V$7)</f>
        <v>0</v>
      </c>
      <c r="W219" s="308">
        <f>IF(W$7=0,0,W$7/CHI_fec!W$7)</f>
        <v>0</v>
      </c>
      <c r="DA219" s="77"/>
    </row>
    <row r="220" spans="1:105" ht="12" customHeight="1" x14ac:dyDescent="0.3">
      <c r="A220" s="202" t="s">
        <v>94</v>
      </c>
      <c r="B220" s="308">
        <f>IF(B$8=0,0,B$8/CHI_fec!B$8)</f>
        <v>0</v>
      </c>
      <c r="C220" s="308">
        <f>IF(C$8=0,0,C$8/CHI_fec!C$8)</f>
        <v>0</v>
      </c>
      <c r="D220" s="308">
        <f>IF(D$8=0,0,D$8/CHI_fec!D$8)</f>
        <v>0</v>
      </c>
      <c r="E220" s="308">
        <f>IF(E$8=0,0,E$8/CHI_fec!E$8)</f>
        <v>0</v>
      </c>
      <c r="F220" s="308">
        <f>IF(F$8=0,0,F$8/CHI_fec!F$8)</f>
        <v>0</v>
      </c>
      <c r="G220" s="308">
        <f>IF(G$8=0,0,G$8/CHI_fec!G$8)</f>
        <v>0</v>
      </c>
      <c r="H220" s="308">
        <f>IF(H$8=0,0,H$8/CHI_fec!H$8)</f>
        <v>0</v>
      </c>
      <c r="I220" s="308">
        <f>IF(I$8=0,0,I$8/CHI_fec!I$8)</f>
        <v>0</v>
      </c>
      <c r="J220" s="308">
        <f>IF(J$8=0,0,J$8/CHI_fec!J$8)</f>
        <v>0</v>
      </c>
      <c r="K220" s="308">
        <f>IF(K$8=0,0,K$8/CHI_fec!K$8)</f>
        <v>0</v>
      </c>
      <c r="L220" s="308">
        <f>IF(L$8=0,0,L$8/CHI_fec!L$8)</f>
        <v>0</v>
      </c>
      <c r="M220" s="308">
        <f>IF(M$8=0,0,M$8/CHI_fec!M$8)</f>
        <v>0</v>
      </c>
      <c r="N220" s="308">
        <f>IF(N$8=0,0,N$8/CHI_fec!N$8)</f>
        <v>0</v>
      </c>
      <c r="O220" s="308">
        <f>IF(O$8=0,0,O$8/CHI_fec!O$8)</f>
        <v>0</v>
      </c>
      <c r="P220" s="308">
        <f>IF(P$8=0,0,P$8/CHI_fec!P$8)</f>
        <v>0</v>
      </c>
      <c r="Q220" s="308">
        <f>IF(Q$8=0,0,Q$8/CHI_fec!Q$8)</f>
        <v>0</v>
      </c>
      <c r="R220" s="308">
        <f>IF(R$8=0,0,R$8/CHI_fec!R$8)</f>
        <v>0</v>
      </c>
      <c r="S220" s="308">
        <f>IF(S$8=0,0,S$8/CHI_fec!S$8)</f>
        <v>0</v>
      </c>
      <c r="T220" s="308">
        <f>IF(T$8=0,0,T$8/CHI_fec!T$8)</f>
        <v>0</v>
      </c>
      <c r="U220" s="308">
        <f>IF(U$8=0,0,U$8/CHI_fec!U$8)</f>
        <v>0</v>
      </c>
      <c r="V220" s="308">
        <f>IF(V$8=0,0,V$8/CHI_fec!V$8)</f>
        <v>0</v>
      </c>
      <c r="W220" s="308">
        <f>IF(W$8=0,0,W$8/CHI_fec!W$8)</f>
        <v>0</v>
      </c>
      <c r="DA220" s="77"/>
    </row>
    <row r="221" spans="1:105" ht="12" customHeight="1" x14ac:dyDescent="0.3">
      <c r="A221" s="202" t="s">
        <v>95</v>
      </c>
      <c r="B221" s="308">
        <f>IF(B$9=0,0,B$9/CHI_fec!B$9)</f>
        <v>0</v>
      </c>
      <c r="C221" s="308">
        <f>IF(C$9=0,0,C$9/CHI_fec!C$9)</f>
        <v>0</v>
      </c>
      <c r="D221" s="308">
        <f>IF(D$9=0,0,D$9/CHI_fec!D$9)</f>
        <v>0</v>
      </c>
      <c r="E221" s="308">
        <f>IF(E$9=0,0,E$9/CHI_fec!E$9)</f>
        <v>0</v>
      </c>
      <c r="F221" s="308">
        <f>IF(F$9=0,0,F$9/CHI_fec!F$9)</f>
        <v>0</v>
      </c>
      <c r="G221" s="308">
        <f>IF(G$9=0,0,G$9/CHI_fec!G$9)</f>
        <v>0</v>
      </c>
      <c r="H221" s="308">
        <f>IF(H$9=0,0,H$9/CHI_fec!H$9)</f>
        <v>0</v>
      </c>
      <c r="I221" s="308">
        <f>IF(I$9=0,0,I$9/CHI_fec!I$9)</f>
        <v>0</v>
      </c>
      <c r="J221" s="308">
        <f>IF(J$9=0,0,J$9/CHI_fec!J$9)</f>
        <v>0</v>
      </c>
      <c r="K221" s="308">
        <f>IF(K$9=0,0,K$9/CHI_fec!K$9)</f>
        <v>0</v>
      </c>
      <c r="L221" s="308">
        <f>IF(L$9=0,0,L$9/CHI_fec!L$9)</f>
        <v>0</v>
      </c>
      <c r="M221" s="308">
        <f>IF(M$9=0,0,M$9/CHI_fec!M$9)</f>
        <v>0</v>
      </c>
      <c r="N221" s="308">
        <f>IF(N$9=0,0,N$9/CHI_fec!N$9)</f>
        <v>0</v>
      </c>
      <c r="O221" s="308">
        <f>IF(O$9=0,0,O$9/CHI_fec!O$9)</f>
        <v>0</v>
      </c>
      <c r="P221" s="308">
        <f>IF(P$9=0,0,P$9/CHI_fec!P$9)</f>
        <v>0</v>
      </c>
      <c r="Q221" s="308">
        <f>IF(Q$9=0,0,Q$9/CHI_fec!Q$9)</f>
        <v>0</v>
      </c>
      <c r="R221" s="308">
        <f>IF(R$9=0,0,R$9/CHI_fec!R$9)</f>
        <v>0</v>
      </c>
      <c r="S221" s="308">
        <f>IF(S$9=0,0,S$9/CHI_fec!S$9)</f>
        <v>0</v>
      </c>
      <c r="T221" s="308">
        <f>IF(T$9=0,0,T$9/CHI_fec!T$9)</f>
        <v>0</v>
      </c>
      <c r="U221" s="308">
        <f>IF(U$9=0,0,U$9/CHI_fec!U$9)</f>
        <v>0</v>
      </c>
      <c r="V221" s="308">
        <f>IF(V$9=0,0,V$9/CHI_fec!V$9)</f>
        <v>0</v>
      </c>
      <c r="W221" s="308">
        <f>IF(W$9=0,0,W$9/CHI_fec!W$9)</f>
        <v>0</v>
      </c>
      <c r="DA221" s="77"/>
    </row>
    <row r="222" spans="1:105" ht="12" customHeight="1" x14ac:dyDescent="0.3">
      <c r="A222" s="56" t="s">
        <v>96</v>
      </c>
      <c r="B222" s="309">
        <f>IF(B$10=0,0,B$10/CHI_fec!B$10)</f>
        <v>0</v>
      </c>
      <c r="C222" s="309">
        <f>IF(C$10=0,0,C$10/CHI_fec!C$10)</f>
        <v>0</v>
      </c>
      <c r="D222" s="309">
        <f>IF(D$10=0,0,D$10/CHI_fec!D$10)</f>
        <v>0</v>
      </c>
      <c r="E222" s="309">
        <f>IF(E$10=0,0,E$10/CHI_fec!E$10)</f>
        <v>0</v>
      </c>
      <c r="F222" s="309">
        <f>IF(F$10=0,0,F$10/CHI_fec!F$10)</f>
        <v>0</v>
      </c>
      <c r="G222" s="309">
        <f>IF(G$10=0,0,G$10/CHI_fec!G$10)</f>
        <v>0</v>
      </c>
      <c r="H222" s="309">
        <f>IF(H$10=0,0,H$10/CHI_fec!H$10)</f>
        <v>0</v>
      </c>
      <c r="I222" s="309">
        <f>IF(I$10=0,0,I$10/CHI_fec!I$10)</f>
        <v>0</v>
      </c>
      <c r="J222" s="309">
        <f>IF(J$10=0,0,J$10/CHI_fec!J$10)</f>
        <v>0</v>
      </c>
      <c r="K222" s="309">
        <f>IF(K$10=0,0,K$10/CHI_fec!K$10)</f>
        <v>0</v>
      </c>
      <c r="L222" s="309">
        <f>IF(L$10=0,0,L$10/CHI_fec!L$10)</f>
        <v>0</v>
      </c>
      <c r="M222" s="309">
        <f>IF(M$10=0,0,M$10/CHI_fec!M$10)</f>
        <v>0</v>
      </c>
      <c r="N222" s="309">
        <f>IF(N$10=0,0,N$10/CHI_fec!N$10)</f>
        <v>0</v>
      </c>
      <c r="O222" s="309">
        <f>IF(O$10=0,0,O$10/CHI_fec!O$10)</f>
        <v>0</v>
      </c>
      <c r="P222" s="309">
        <f>IF(P$10=0,0,P$10/CHI_fec!P$10)</f>
        <v>0</v>
      </c>
      <c r="Q222" s="309">
        <f>IF(Q$10=0,0,Q$10/CHI_fec!Q$10)</f>
        <v>0</v>
      </c>
      <c r="R222" s="309">
        <f>IF(R$10=0,0,R$10/CHI_fec!R$10)</f>
        <v>0</v>
      </c>
      <c r="S222" s="309">
        <f>IF(S$10=0,0,S$10/CHI_fec!S$10)</f>
        <v>0</v>
      </c>
      <c r="T222" s="309">
        <f>IF(T$10=0,0,T$10/CHI_fec!T$10)</f>
        <v>0</v>
      </c>
      <c r="U222" s="309">
        <f>IF(U$10=0,0,U$10/CHI_fec!U$10)</f>
        <v>0</v>
      </c>
      <c r="V222" s="309">
        <f>IF(V$10=0,0,V$10/CHI_fec!V$10)</f>
        <v>0</v>
      </c>
      <c r="W222" s="309">
        <f>IF(W$10=0,0,W$10/CHI_fec!W$10)</f>
        <v>0</v>
      </c>
      <c r="DA222" s="78"/>
    </row>
    <row r="223" spans="1:105" ht="12" customHeight="1" x14ac:dyDescent="0.3">
      <c r="A223" s="134" t="s">
        <v>999</v>
      </c>
      <c r="B223" s="325">
        <f>IF(B$16=0,0,B$16/CHI_fec!B$16)</f>
        <v>0</v>
      </c>
      <c r="C223" s="325">
        <f>IF(C$16=0,0,C$16/CHI_fec!C$16)</f>
        <v>0</v>
      </c>
      <c r="D223" s="325">
        <f>IF(D$16=0,0,D$16/CHI_fec!D$16)</f>
        <v>0</v>
      </c>
      <c r="E223" s="325">
        <f>IF(E$16=0,0,E$16/CHI_fec!E$16)</f>
        <v>0</v>
      </c>
      <c r="F223" s="325">
        <f>IF(F$16=0,0,F$16/CHI_fec!F$16)</f>
        <v>0</v>
      </c>
      <c r="G223" s="325">
        <f>IF(G$16=0,0,G$16/CHI_fec!G$16)</f>
        <v>0</v>
      </c>
      <c r="H223" s="325">
        <f>IF(H$16=0,0,H$16/CHI_fec!H$16)</f>
        <v>0</v>
      </c>
      <c r="I223" s="325">
        <f>IF(I$16=0,0,I$16/CHI_fec!I$16)</f>
        <v>0</v>
      </c>
      <c r="J223" s="325">
        <f>IF(J$16=0,0,J$16/CHI_fec!J$16)</f>
        <v>0</v>
      </c>
      <c r="K223" s="325">
        <f>IF(K$16=0,0,K$16/CHI_fec!K$16)</f>
        <v>0</v>
      </c>
      <c r="L223" s="325">
        <f>IF(L$16=0,0,L$16/CHI_fec!L$16)</f>
        <v>0</v>
      </c>
      <c r="M223" s="325">
        <f>IF(M$16=0,0,M$16/CHI_fec!M$16)</f>
        <v>0</v>
      </c>
      <c r="N223" s="325">
        <f>IF(N$16=0,0,N$16/CHI_fec!N$16)</f>
        <v>0</v>
      </c>
      <c r="O223" s="325">
        <f>IF(O$16=0,0,O$16/CHI_fec!O$16)</f>
        <v>0</v>
      </c>
      <c r="P223" s="325">
        <f>IF(P$16=0,0,P$16/CHI_fec!P$16)</f>
        <v>0</v>
      </c>
      <c r="Q223" s="325">
        <f>IF(Q$16=0,0,Q$16/CHI_fec!Q$16)</f>
        <v>0</v>
      </c>
      <c r="R223" s="325">
        <f>IF(R$16=0,0,R$16/CHI_fec!R$16)</f>
        <v>0</v>
      </c>
      <c r="S223" s="325">
        <f>IF(S$16=0,0,S$16/CHI_fec!S$16)</f>
        <v>0</v>
      </c>
      <c r="T223" s="325">
        <f>IF(T$16=0,0,T$16/CHI_fec!T$16)</f>
        <v>0</v>
      </c>
      <c r="U223" s="325">
        <f>IF(U$16=0,0,U$16/CHI_fec!U$16)</f>
        <v>0</v>
      </c>
      <c r="V223" s="325">
        <f>IF(V$16=0,0,V$16/CHI_fec!V$16)</f>
        <v>0</v>
      </c>
      <c r="W223" s="325">
        <f>IF(W$16=0,0,W$16/CHI_fec!W$16)</f>
        <v>0</v>
      </c>
      <c r="DA223" s="140"/>
    </row>
    <row r="224" spans="1:105" ht="12" customHeight="1" x14ac:dyDescent="0.3">
      <c r="A224" s="203" t="s">
        <v>1000</v>
      </c>
      <c r="B224" s="310">
        <f>IF(B$25=0,0,B$25/CHI_fec!B$25)</f>
        <v>0</v>
      </c>
      <c r="C224" s="310">
        <f>IF(C$25=0,0,C$25/CHI_fec!C$25)</f>
        <v>0</v>
      </c>
      <c r="D224" s="310">
        <f>IF(D$25=0,0,D$25/CHI_fec!D$25)</f>
        <v>0</v>
      </c>
      <c r="E224" s="310">
        <f>IF(E$25=0,0,E$25/CHI_fec!E$25)</f>
        <v>0</v>
      </c>
      <c r="F224" s="310">
        <f>IF(F$25=0,0,F$25/CHI_fec!F$25)</f>
        <v>0</v>
      </c>
      <c r="G224" s="310">
        <f>IF(G$25=0,0,G$25/CHI_fec!G$25)</f>
        <v>0</v>
      </c>
      <c r="H224" s="310">
        <f>IF(H$25=0,0,H$25/CHI_fec!H$25)</f>
        <v>0</v>
      </c>
      <c r="I224" s="310">
        <f>IF(I$25=0,0,I$25/CHI_fec!I$25)</f>
        <v>0</v>
      </c>
      <c r="J224" s="310">
        <f>IF(J$25=0,0,J$25/CHI_fec!J$25)</f>
        <v>0</v>
      </c>
      <c r="K224" s="310">
        <f>IF(K$25=0,0,K$25/CHI_fec!K$25)</f>
        <v>0</v>
      </c>
      <c r="L224" s="310">
        <f>IF(L$25=0,0,L$25/CHI_fec!L$25)</f>
        <v>0</v>
      </c>
      <c r="M224" s="310">
        <f>IF(M$25=0,0,M$25/CHI_fec!M$25)</f>
        <v>0</v>
      </c>
      <c r="N224" s="310">
        <f>IF(N$25=0,0,N$25/CHI_fec!N$25)</f>
        <v>0</v>
      </c>
      <c r="O224" s="310">
        <f>IF(O$25=0,0,O$25/CHI_fec!O$25)</f>
        <v>0</v>
      </c>
      <c r="P224" s="310">
        <f>IF(P$25=0,0,P$25/CHI_fec!P$25)</f>
        <v>0</v>
      </c>
      <c r="Q224" s="310">
        <f>IF(Q$25=0,0,Q$25/CHI_fec!Q$25)</f>
        <v>0</v>
      </c>
      <c r="R224" s="310">
        <f>IF(R$25=0,0,R$25/CHI_fec!R$25)</f>
        <v>0</v>
      </c>
      <c r="S224" s="310">
        <f>IF(S$25=0,0,S$25/CHI_fec!S$25)</f>
        <v>0</v>
      </c>
      <c r="T224" s="310">
        <f>IF(T$25=0,0,T$25/CHI_fec!T$25)</f>
        <v>0</v>
      </c>
      <c r="U224" s="310">
        <f>IF(U$25=0,0,U$25/CHI_fec!U$25)</f>
        <v>0</v>
      </c>
      <c r="V224" s="310">
        <f>IF(V$25=0,0,V$25/CHI_fec!V$25)</f>
        <v>0</v>
      </c>
      <c r="W224" s="310">
        <f>IF(W$25=0,0,W$25/CHI_fec!W$25)</f>
        <v>0</v>
      </c>
      <c r="DA224" s="79"/>
    </row>
    <row r="225" spans="1:105" ht="12" customHeight="1" x14ac:dyDescent="0.3">
      <c r="A225" s="203" t="s">
        <v>1012</v>
      </c>
      <c r="B225" s="310">
        <f>IF(B$36=0,0,B$36/CHI_fec!B$36)</f>
        <v>0</v>
      </c>
      <c r="C225" s="310">
        <f>IF(C$36=0,0,C$36/CHI_fec!C$36)</f>
        <v>0</v>
      </c>
      <c r="D225" s="310">
        <f>IF(D$36=0,0,D$36/CHI_fec!D$36)</f>
        <v>0</v>
      </c>
      <c r="E225" s="310">
        <f>IF(E$36=0,0,E$36/CHI_fec!E$36)</f>
        <v>0</v>
      </c>
      <c r="F225" s="310">
        <f>IF(F$36=0,0,F$36/CHI_fec!F$36)</f>
        <v>0</v>
      </c>
      <c r="G225" s="310">
        <f>IF(G$36=0,0,G$36/CHI_fec!G$36)</f>
        <v>0</v>
      </c>
      <c r="H225" s="310">
        <f>IF(H$36=0,0,H$36/CHI_fec!H$36)</f>
        <v>0</v>
      </c>
      <c r="I225" s="310">
        <f>IF(I$36=0,0,I$36/CHI_fec!I$36)</f>
        <v>0</v>
      </c>
      <c r="J225" s="310">
        <f>IF(J$36=0,0,J$36/CHI_fec!J$36)</f>
        <v>0</v>
      </c>
      <c r="K225" s="310">
        <f>IF(K$36=0,0,K$36/CHI_fec!K$36)</f>
        <v>0</v>
      </c>
      <c r="L225" s="310">
        <f>IF(L$36=0,0,L$36/CHI_fec!L$36)</f>
        <v>0</v>
      </c>
      <c r="M225" s="310">
        <f>IF(M$36=0,0,M$36/CHI_fec!M$36)</f>
        <v>0</v>
      </c>
      <c r="N225" s="310">
        <f>IF(N$36=0,0,N$36/CHI_fec!N$36)</f>
        <v>0</v>
      </c>
      <c r="O225" s="310">
        <f>IF(O$36=0,0,O$36/CHI_fec!O$36)</f>
        <v>0</v>
      </c>
      <c r="P225" s="310">
        <f>IF(P$36=0,0,P$36/CHI_fec!P$36)</f>
        <v>0</v>
      </c>
      <c r="Q225" s="310">
        <f>IF(Q$36=0,0,Q$36/CHI_fec!Q$36)</f>
        <v>0</v>
      </c>
      <c r="R225" s="310">
        <f>IF(R$36=0,0,R$36/CHI_fec!R$36)</f>
        <v>0</v>
      </c>
      <c r="S225" s="310">
        <f>IF(S$36=0,0,S$36/CHI_fec!S$36)</f>
        <v>0</v>
      </c>
      <c r="T225" s="310">
        <f>IF(T$36=0,0,T$36/CHI_fec!T$36)</f>
        <v>0</v>
      </c>
      <c r="U225" s="310">
        <f>IF(U$36=0,0,U$36/CHI_fec!U$36)</f>
        <v>0</v>
      </c>
      <c r="V225" s="310">
        <f>IF(V$36=0,0,V$36/CHI_fec!V$36)</f>
        <v>0</v>
      </c>
      <c r="W225" s="310">
        <f>IF(W$36=0,0,W$36/CHI_fec!W$36)</f>
        <v>0</v>
      </c>
      <c r="DA225" s="79"/>
    </row>
    <row r="226" spans="1:105" ht="12" customHeight="1" x14ac:dyDescent="0.3">
      <c r="A226" s="203" t="s">
        <v>1023</v>
      </c>
      <c r="B226" s="310">
        <f>IF(B$44=0,0,B$44/CHI_fec!B$44)</f>
        <v>0</v>
      </c>
      <c r="C226" s="310">
        <f>IF(C$44=0,0,C$44/CHI_fec!C$44)</f>
        <v>0</v>
      </c>
      <c r="D226" s="310">
        <f>IF(D$44=0,0,D$44/CHI_fec!D$44)</f>
        <v>0</v>
      </c>
      <c r="E226" s="310">
        <f>IF(E$44=0,0,E$44/CHI_fec!E$44)</f>
        <v>0</v>
      </c>
      <c r="F226" s="310">
        <f>IF(F$44=0,0,F$44/CHI_fec!F$44)</f>
        <v>0</v>
      </c>
      <c r="G226" s="310">
        <f>IF(G$44=0,0,G$44/CHI_fec!G$44)</f>
        <v>0</v>
      </c>
      <c r="H226" s="310">
        <f>IF(H$44=0,0,H$44/CHI_fec!H$44)</f>
        <v>0</v>
      </c>
      <c r="I226" s="310">
        <f>IF(I$44=0,0,I$44/CHI_fec!I$44)</f>
        <v>0</v>
      </c>
      <c r="J226" s="310">
        <f>IF(J$44=0,0,J$44/CHI_fec!J$44)</f>
        <v>0</v>
      </c>
      <c r="K226" s="310">
        <f>IF(K$44=0,0,K$44/CHI_fec!K$44)</f>
        <v>0</v>
      </c>
      <c r="L226" s="310">
        <f>IF(L$44=0,0,L$44/CHI_fec!L$44)</f>
        <v>0</v>
      </c>
      <c r="M226" s="310">
        <f>IF(M$44=0,0,M$44/CHI_fec!M$44)</f>
        <v>0</v>
      </c>
      <c r="N226" s="310">
        <f>IF(N$44=0,0,N$44/CHI_fec!N$44)</f>
        <v>0</v>
      </c>
      <c r="O226" s="310">
        <f>IF(O$44=0,0,O$44/CHI_fec!O$44)</f>
        <v>0</v>
      </c>
      <c r="P226" s="310">
        <f>IF(P$44=0,0,P$44/CHI_fec!P$44)</f>
        <v>0</v>
      </c>
      <c r="Q226" s="310">
        <f>IF(Q$44=0,0,Q$44/CHI_fec!Q$44)</f>
        <v>0</v>
      </c>
      <c r="R226" s="310">
        <f>IF(R$44=0,0,R$44/CHI_fec!R$44)</f>
        <v>0</v>
      </c>
      <c r="S226" s="310">
        <f>IF(S$44=0,0,S$44/CHI_fec!S$44)</f>
        <v>0</v>
      </c>
      <c r="T226" s="310">
        <f>IF(T$44=0,0,T$44/CHI_fec!T$44)</f>
        <v>0</v>
      </c>
      <c r="U226" s="310">
        <f>IF(U$44=0,0,U$44/CHI_fec!U$44)</f>
        <v>0</v>
      </c>
      <c r="V226" s="310">
        <f>IF(V$44=0,0,V$44/CHI_fec!V$44)</f>
        <v>0</v>
      </c>
      <c r="W226" s="310">
        <f>IF(W$44=0,0,W$44/CHI_fec!W$44)</f>
        <v>0</v>
      </c>
      <c r="DA226" s="79"/>
    </row>
    <row r="227" spans="1:105" ht="12" customHeight="1" x14ac:dyDescent="0.3">
      <c r="A227" s="41" t="s">
        <v>1040</v>
      </c>
      <c r="B227" s="311">
        <f>IF(B$58=0,0,B$58/CHI_fec!B$58)</f>
        <v>0</v>
      </c>
      <c r="C227" s="311">
        <f>IF(C$58=0,0,C$58/CHI_fec!C$58)</f>
        <v>0</v>
      </c>
      <c r="D227" s="311">
        <f>IF(D$58=0,0,D$58/CHI_fec!D$58)</f>
        <v>0</v>
      </c>
      <c r="E227" s="311">
        <f>IF(E$58=0,0,E$58/CHI_fec!E$58)</f>
        <v>0</v>
      </c>
      <c r="F227" s="311">
        <f>IF(F$58=0,0,F$58/CHI_fec!F$58)</f>
        <v>0</v>
      </c>
      <c r="G227" s="311">
        <f>IF(G$58=0,0,G$58/CHI_fec!G$58)</f>
        <v>0</v>
      </c>
      <c r="H227" s="311">
        <f>IF(H$58=0,0,H$58/CHI_fec!H$58)</f>
        <v>0</v>
      </c>
      <c r="I227" s="311">
        <f>IF(I$58=0,0,I$58/CHI_fec!I$58)</f>
        <v>0</v>
      </c>
      <c r="J227" s="311">
        <f>IF(J$58=0,0,J$58/CHI_fec!J$58)</f>
        <v>0</v>
      </c>
      <c r="K227" s="311">
        <f>IF(K$58=0,0,K$58/CHI_fec!K$58)</f>
        <v>0</v>
      </c>
      <c r="L227" s="311">
        <f>IF(L$58=0,0,L$58/CHI_fec!L$58)</f>
        <v>0</v>
      </c>
      <c r="M227" s="311">
        <f>IF(M$58=0,0,M$58/CHI_fec!M$58)</f>
        <v>0</v>
      </c>
      <c r="N227" s="311">
        <f>IF(N$58=0,0,N$58/CHI_fec!N$58)</f>
        <v>0</v>
      </c>
      <c r="O227" s="311">
        <f>IF(O$58=0,0,O$58/CHI_fec!O$58)</f>
        <v>0</v>
      </c>
      <c r="P227" s="311">
        <f>IF(P$58=0,0,P$58/CHI_fec!P$58)</f>
        <v>0</v>
      </c>
      <c r="Q227" s="311">
        <f>IF(Q$58=0,0,Q$58/CHI_fec!Q$58)</f>
        <v>0</v>
      </c>
      <c r="R227" s="311">
        <f>IF(R$58=0,0,R$58/CHI_fec!R$58)</f>
        <v>0</v>
      </c>
      <c r="S227" s="311">
        <f>IF(S$58=0,0,S$58/CHI_fec!S$58)</f>
        <v>0</v>
      </c>
      <c r="T227" s="311">
        <f>IF(T$58=0,0,T$58/CHI_fec!T$58)</f>
        <v>0</v>
      </c>
      <c r="U227" s="311">
        <f>IF(U$58=0,0,U$58/CHI_fec!U$58)</f>
        <v>0</v>
      </c>
      <c r="V227" s="311">
        <f>IF(V$58=0,0,V$58/CHI_fec!V$58)</f>
        <v>0</v>
      </c>
      <c r="W227" s="311">
        <f>IF(W$58=0,0,W$58/CHI_fec!W$58)</f>
        <v>0</v>
      </c>
      <c r="DA227" s="82"/>
    </row>
    <row r="228" spans="1:105" ht="12" customHeight="1" x14ac:dyDescent="0.3">
      <c r="A228" s="201"/>
      <c r="B228" s="201"/>
      <c r="C228" s="201"/>
      <c r="D228" s="201"/>
      <c r="E228" s="201"/>
      <c r="F228" s="201"/>
      <c r="G228" s="201"/>
      <c r="H228" s="201"/>
      <c r="I228" s="201"/>
      <c r="J228" s="201"/>
      <c r="K228" s="201"/>
      <c r="L228" s="201"/>
      <c r="M228" s="201"/>
      <c r="N228" s="201"/>
      <c r="O228" s="201"/>
      <c r="P228" s="201"/>
      <c r="Q228" s="201"/>
      <c r="R228" s="201"/>
      <c r="S228" s="201"/>
      <c r="T228" s="201"/>
      <c r="U228" s="201"/>
      <c r="V228" s="201"/>
      <c r="W228" s="201"/>
      <c r="DA228" s="173"/>
    </row>
    <row r="229" spans="1:105" ht="12" customHeight="1" x14ac:dyDescent="0.3">
      <c r="A229" s="35" t="s">
        <v>47</v>
      </c>
      <c r="B229" s="324">
        <f>IF(B$61=0,0,B$61/CHI_fec!B$61)</f>
        <v>0.56863910295600384</v>
      </c>
      <c r="C229" s="324">
        <f>IF(C$61=0,0,C$61/CHI_fec!C$61)</f>
        <v>0.57019594932627937</v>
      </c>
      <c r="D229" s="324">
        <f>IF(D$61=0,0,D$61/CHI_fec!D$61)</f>
        <v>0.57006329252673582</v>
      </c>
      <c r="E229" s="324">
        <f>IF(E$61=0,0,E$61/CHI_fec!E$61)</f>
        <v>0.57397889279023562</v>
      </c>
      <c r="F229" s="324">
        <f>IF(F$61=0,0,F$61/CHI_fec!F$61)</f>
        <v>0.57112007836708012</v>
      </c>
      <c r="G229" s="324">
        <f>IF(G$61=0,0,G$61/CHI_fec!G$61)</f>
        <v>0.57631394875669928</v>
      </c>
      <c r="H229" s="324">
        <f>IF(H$61=0,0,H$61/CHI_fec!H$61)</f>
        <v>0.57742717469868654</v>
      </c>
      <c r="I229" s="324">
        <f>IF(I$61=0,0,I$61/CHI_fec!I$61)</f>
        <v>0.58022785342666938</v>
      </c>
      <c r="J229" s="324">
        <f>IF(J$61=0,0,J$61/CHI_fec!J$61)</f>
        <v>0.59379177757012536</v>
      </c>
      <c r="K229" s="324">
        <f>IF(K$61=0,0,K$61/CHI_fec!K$61)</f>
        <v>0.59909874163899679</v>
      </c>
      <c r="L229" s="324">
        <f>IF(L$61=0,0,L$61/CHI_fec!L$61)</f>
        <v>0.60849006772640069</v>
      </c>
      <c r="M229" s="324">
        <f>IF(M$61=0,0,M$61/CHI_fec!M$61)</f>
        <v>0.60626460244600755</v>
      </c>
      <c r="N229" s="324">
        <f>IF(N$61=0,0,N$61/CHI_fec!N$61)</f>
        <v>0.61786007677204369</v>
      </c>
      <c r="O229" s="324">
        <f>IF(O$61=0,0,O$61/CHI_fec!O$61)</f>
        <v>0.62077766390523281</v>
      </c>
      <c r="P229" s="324">
        <f>IF(P$61=0,0,P$61/CHI_fec!P$61)</f>
        <v>0.62773774973328267</v>
      </c>
      <c r="Q229" s="324">
        <f>IF(Q$61=0,0,Q$61/CHI_fec!Q$61)</f>
        <v>0.63940398202562998</v>
      </c>
      <c r="R229" s="324">
        <f>IF(R$61=0,0,R$61/CHI_fec!R$61)</f>
        <v>0.63996053340373993</v>
      </c>
      <c r="S229" s="324">
        <f>IF(S$61=0,0,S$61/CHI_fec!S$61)</f>
        <v>0.6442010956987213</v>
      </c>
      <c r="T229" s="324">
        <f>IF(T$61=0,0,T$61/CHI_fec!T$61)</f>
        <v>0.64871819675924891</v>
      </c>
      <c r="U229" s="324">
        <f>IF(U$61=0,0,U$61/CHI_fec!U$61)</f>
        <v>0.64944749968211968</v>
      </c>
      <c r="V229" s="324">
        <f>IF(V$61=0,0,V$61/CHI_fec!V$61)</f>
        <v>0.65682727834136601</v>
      </c>
      <c r="W229" s="324">
        <f>IF(W$61=0,0,W$61/CHI_fec!W$61)</f>
        <v>0.67187354817871014</v>
      </c>
      <c r="DA229" s="95"/>
    </row>
    <row r="230" spans="1:105" ht="12" customHeight="1" x14ac:dyDescent="0.3">
      <c r="A230" s="55" t="s">
        <v>92</v>
      </c>
      <c r="B230" s="307">
        <f>IF(B$62=0,0,B$62/CHI_fec!B$62)</f>
        <v>0.46840569087223899</v>
      </c>
      <c r="C230" s="307">
        <f>IF(C$62=0,0,C$62/CHI_fec!C$62)</f>
        <v>0.46840569087223893</v>
      </c>
      <c r="D230" s="307">
        <f>IF(D$62=0,0,D$62/CHI_fec!D$62)</f>
        <v>0.46840569087223877</v>
      </c>
      <c r="E230" s="307">
        <f>IF(E$62=0,0,E$62/CHI_fec!E$62)</f>
        <v>0.4706133104091097</v>
      </c>
      <c r="F230" s="307">
        <f>IF(F$62=0,0,F$62/CHI_fec!F$62)</f>
        <v>0.47061331040910953</v>
      </c>
      <c r="G230" s="307">
        <f>IF(G$62=0,0,G$62/CHI_fec!G$62)</f>
        <v>0.47412496374967755</v>
      </c>
      <c r="H230" s="307">
        <f>IF(H$62=0,0,H$62/CHI_fec!H$62)</f>
        <v>0.47412496374967755</v>
      </c>
      <c r="I230" s="307">
        <f>IF(I$62=0,0,I$62/CHI_fec!I$62)</f>
        <v>0.47412496374967755</v>
      </c>
      <c r="J230" s="307">
        <f>IF(J$62=0,0,J$62/CHI_fec!J$62)</f>
        <v>0.48171246737470969</v>
      </c>
      <c r="K230" s="307">
        <f>IF(K$62=0,0,K$62/CHI_fec!K$62)</f>
        <v>0.48519646563728208</v>
      </c>
      <c r="L230" s="307">
        <f>IF(L$62=0,0,L$62/CHI_fec!L$62)</f>
        <v>0.49167681907355387</v>
      </c>
      <c r="M230" s="307">
        <f>IF(M$62=0,0,M$62/CHI_fec!M$62)</f>
        <v>0.49619694877613391</v>
      </c>
      <c r="N230" s="307">
        <f>IF(N$62=0,0,N$62/CHI_fec!N$62)</f>
        <v>0.50157725389852037</v>
      </c>
      <c r="O230" s="307">
        <f>IF(O$62=0,0,O$62/CHI_fec!O$62)</f>
        <v>0.50641952850866823</v>
      </c>
      <c r="P230" s="307">
        <f>IF(P$62=0,0,P$62/CHI_fec!P$62)</f>
        <v>0.51077757565780157</v>
      </c>
      <c r="Q230" s="307">
        <f>IF(Q$62=0,0,Q$62/CHI_fec!Q$62)</f>
        <v>0.51469981809202137</v>
      </c>
      <c r="R230" s="307">
        <f>IF(R$62=0,0,R$62/CHI_fec!R$62)</f>
        <v>0.51822983628281893</v>
      </c>
      <c r="S230" s="307">
        <f>IF(S$62=0,0,S$62/CHI_fec!S$62)</f>
        <v>0.52140685265453712</v>
      </c>
      <c r="T230" s="307">
        <f>IF(T$62=0,0,T$62/CHI_fec!T$62)</f>
        <v>0.52426616738908394</v>
      </c>
      <c r="U230" s="307">
        <f>IF(U$62=0,0,U$62/CHI_fec!U$62)</f>
        <v>0.52683955065017551</v>
      </c>
      <c r="V230" s="307">
        <f>IF(V$62=0,0,V$62/CHI_fec!V$62)</f>
        <v>0.52915559558515768</v>
      </c>
      <c r="W230" s="307">
        <f>IF(W$62=0,0,W$62/CHI_fec!W$62)</f>
        <v>0.53124003602664194</v>
      </c>
      <c r="DA230" s="76"/>
    </row>
    <row r="231" spans="1:105" ht="12" customHeight="1" x14ac:dyDescent="0.3">
      <c r="A231" s="202" t="s">
        <v>93</v>
      </c>
      <c r="B231" s="308">
        <f>IF(B$63=0,0,B$63/CHI_fec!B$63)</f>
        <v>0.1245961811886491</v>
      </c>
      <c r="C231" s="308">
        <f>IF(C$63=0,0,C$63/CHI_fec!C$63)</f>
        <v>0.12459618118864915</v>
      </c>
      <c r="D231" s="308">
        <f>IF(D$63=0,0,D$63/CHI_fec!D$63)</f>
        <v>0.12459618118864919</v>
      </c>
      <c r="E231" s="308">
        <f>IF(E$63=0,0,E$63/CHI_fec!E$63)</f>
        <v>0.12518340924580479</v>
      </c>
      <c r="F231" s="308">
        <f>IF(F$63=0,0,F$63/CHI_fec!F$63)</f>
        <v>0.12518340924580482</v>
      </c>
      <c r="G231" s="308">
        <f>IF(G$63=0,0,G$63/CHI_fec!G$63)</f>
        <v>0.12611751103922744</v>
      </c>
      <c r="H231" s="308">
        <f>IF(H$63=0,0,H$63/CHI_fec!H$63)</f>
        <v>0.12611751103922747</v>
      </c>
      <c r="I231" s="308">
        <f>IF(I$63=0,0,I$63/CHI_fec!I$63)</f>
        <v>0.12611751103922741</v>
      </c>
      <c r="J231" s="308">
        <f>IF(J$63=0,0,J$63/CHI_fec!J$63)</f>
        <v>0.129062536862141</v>
      </c>
      <c r="K231" s="308">
        <f>IF(K$63=0,0,K$63/CHI_fec!K$63)</f>
        <v>0.129062536862141</v>
      </c>
      <c r="L231" s="308">
        <f>IF(L$63=0,0,L$63/CHI_fec!L$63)</f>
        <v>0.13198867165734124</v>
      </c>
      <c r="M231" s="308">
        <f>IF(M$63=0,0,M$63/CHI_fec!M$63)</f>
        <v>0.13198867165734129</v>
      </c>
      <c r="N231" s="308">
        <f>IF(N$63=0,0,N$63/CHI_fec!N$63)</f>
        <v>0.13492466261936278</v>
      </c>
      <c r="O231" s="308">
        <f>IF(O$63=0,0,O$63/CHI_fec!O$63)</f>
        <v>0.13492466261936278</v>
      </c>
      <c r="P231" s="308">
        <f>IF(P$63=0,0,P$63/CHI_fec!P$63)</f>
        <v>0.13653183198162397</v>
      </c>
      <c r="Q231" s="308">
        <f>IF(Q$63=0,0,Q$63/CHI_fec!Q$63)</f>
        <v>0.13961070189754921</v>
      </c>
      <c r="R231" s="308">
        <f>IF(R$63=0,0,R$63/CHI_fec!R$63)</f>
        <v>0.13961070189754918</v>
      </c>
      <c r="S231" s="308">
        <f>IF(S$63=0,0,S$63/CHI_fec!S$63)</f>
        <v>0.14128390461676729</v>
      </c>
      <c r="T231" s="308">
        <f>IF(T$63=0,0,T$63/CHI_fec!T$63)</f>
        <v>0.14128390461676732</v>
      </c>
      <c r="U231" s="308">
        <f>IF(U$63=0,0,U$63/CHI_fec!U$63)</f>
        <v>0.14128390461676724</v>
      </c>
      <c r="V231" s="308">
        <f>IF(V$63=0,0,V$63/CHI_fec!V$63)</f>
        <v>0.14340870012225126</v>
      </c>
      <c r="W231" s="308">
        <f>IF(W$63=0,0,W$63/CHI_fec!W$63)</f>
        <v>0.14584321626528352</v>
      </c>
      <c r="DA231" s="77"/>
    </row>
    <row r="232" spans="1:105" ht="12" customHeight="1" x14ac:dyDescent="0.3">
      <c r="A232" s="202" t="s">
        <v>94</v>
      </c>
      <c r="B232" s="308">
        <f>IF(B$64=0,0,B$64/CHI_fec!B$64)</f>
        <v>0.66262946534336575</v>
      </c>
      <c r="C232" s="308">
        <f>IF(C$64=0,0,C$64/CHI_fec!C$64)</f>
        <v>0.66262946534336575</v>
      </c>
      <c r="D232" s="308">
        <f>IF(D$64=0,0,D$64/CHI_fec!D$64)</f>
        <v>0.66262946534336575</v>
      </c>
      <c r="E232" s="308">
        <f>IF(E$64=0,0,E$64/CHI_fec!E$64)</f>
        <v>0.66575247128010906</v>
      </c>
      <c r="F232" s="308">
        <f>IF(F$64=0,0,F$64/CHI_fec!F$64)</f>
        <v>0.66575247128010862</v>
      </c>
      <c r="G232" s="308">
        <f>IF(G$64=0,0,G$64/CHI_fec!G$64)</f>
        <v>0.67072022684088917</v>
      </c>
      <c r="H232" s="308">
        <f>IF(H$64=0,0,H$64/CHI_fec!H$64)</f>
        <v>0.67072022684088883</v>
      </c>
      <c r="I232" s="308">
        <f>IF(I$64=0,0,I$64/CHI_fec!I$64)</f>
        <v>0.67072022684088906</v>
      </c>
      <c r="J232" s="308">
        <f>IF(J$64=0,0,J$64/CHI_fec!J$64)</f>
        <v>0.68026420607253357</v>
      </c>
      <c r="K232" s="308">
        <f>IF(K$64=0,0,K$64/CHI_fec!K$64)</f>
        <v>0.68638251173471754</v>
      </c>
      <c r="L232" s="308">
        <f>IF(L$64=0,0,L$64/CHI_fec!L$64)</f>
        <v>0.69436026247697891</v>
      </c>
      <c r="M232" s="308">
        <f>IF(M$64=0,0,M$64/CHI_fec!M$64)</f>
        <v>0.70154023814501376</v>
      </c>
      <c r="N232" s="308">
        <f>IF(N$64=0,0,N$64/CHI_fec!N$64)</f>
        <v>0.70800221624624515</v>
      </c>
      <c r="O232" s="308">
        <f>IF(O$64=0,0,O$64/CHI_fec!O$64)</f>
        <v>0.71381799653735367</v>
      </c>
      <c r="P232" s="308">
        <f>IF(P$64=0,0,P$64/CHI_fec!P$64)</f>
        <v>0.71905219879935167</v>
      </c>
      <c r="Q232" s="308">
        <f>IF(Q$64=0,0,Q$64/CHI_fec!Q$64)</f>
        <v>0.72376298083514967</v>
      </c>
      <c r="R232" s="308">
        <f>IF(R$64=0,0,R$64/CHI_fec!R$64)</f>
        <v>0.72800268466736795</v>
      </c>
      <c r="S232" s="308">
        <f>IF(S$64=0,0,S$64/CHI_fec!S$64)</f>
        <v>0.73181841811636372</v>
      </c>
      <c r="T232" s="308">
        <f>IF(T$64=0,0,T$64/CHI_fec!T$64)</f>
        <v>0.73525257822046064</v>
      </c>
      <c r="U232" s="308">
        <f>IF(U$64=0,0,U$64/CHI_fec!U$64)</f>
        <v>0.73834332231414734</v>
      </c>
      <c r="V232" s="308">
        <f>IF(V$64=0,0,V$64/CHI_fec!V$64)</f>
        <v>0.74112499199846582</v>
      </c>
      <c r="W232" s="308">
        <f>IF(W$64=0,0,W$64/CHI_fec!W$64)</f>
        <v>0.74362849471435222</v>
      </c>
      <c r="DA232" s="77"/>
    </row>
    <row r="233" spans="1:105" ht="12" customHeight="1" x14ac:dyDescent="0.3">
      <c r="A233" s="202" t="s">
        <v>95</v>
      </c>
      <c r="B233" s="308">
        <f>IF(B$65=0,0,B$65/CHI_fec!B$65)</f>
        <v>0.48710722749797947</v>
      </c>
      <c r="C233" s="308">
        <f>IF(C$65=0,0,C$65/CHI_fec!C$65)</f>
        <v>0.48710722749797958</v>
      </c>
      <c r="D233" s="308">
        <f>IF(D$65=0,0,D$65/CHI_fec!D$65)</f>
        <v>0.48710722749797924</v>
      </c>
      <c r="E233" s="308">
        <f>IF(E$65=0,0,E$65/CHI_fec!E$65)</f>
        <v>0.48940298831585721</v>
      </c>
      <c r="F233" s="308">
        <f>IF(F$65=0,0,F$65/CHI_fec!F$65)</f>
        <v>0.48940298831585738</v>
      </c>
      <c r="G233" s="308">
        <f>IF(G$65=0,0,G$65/CHI_fec!G$65)</f>
        <v>0.4930548477103765</v>
      </c>
      <c r="H233" s="308">
        <f>IF(H$65=0,0,H$65/CHI_fec!H$65)</f>
        <v>0.4930548477103765</v>
      </c>
      <c r="I233" s="308">
        <f>IF(I$65=0,0,I$65/CHI_fec!I$65)</f>
        <v>0.49305484771037644</v>
      </c>
      <c r="J233" s="308">
        <f>IF(J$65=0,0,J$65/CHI_fec!J$65)</f>
        <v>0.50456838969716811</v>
      </c>
      <c r="K233" s="308">
        <f>IF(K$65=0,0,K$65/CHI_fec!K$65)</f>
        <v>0.50456838969716811</v>
      </c>
      <c r="L233" s="308">
        <f>IF(L$65=0,0,L$65/CHI_fec!L$65)</f>
        <v>0.51600807744503963</v>
      </c>
      <c r="M233" s="308">
        <f>IF(M$65=0,0,M$65/CHI_fec!M$65)</f>
        <v>0.51600807744503963</v>
      </c>
      <c r="N233" s="308">
        <f>IF(N$65=0,0,N$65/CHI_fec!N$65)</f>
        <v>0.52748629775505107</v>
      </c>
      <c r="O233" s="308">
        <f>IF(O$65=0,0,O$65/CHI_fec!O$65)</f>
        <v>0.52748629775505096</v>
      </c>
      <c r="P233" s="308">
        <f>IF(P$65=0,0,P$65/CHI_fec!P$65)</f>
        <v>0.53376950647543275</v>
      </c>
      <c r="Q233" s="308">
        <f>IF(Q$65=0,0,Q$65/CHI_fec!Q$65)</f>
        <v>0.54554477375311794</v>
      </c>
      <c r="R233" s="308">
        <f>IF(R$65=0,0,R$65/CHI_fec!R$65)</f>
        <v>0.54580631028647775</v>
      </c>
      <c r="S233" s="308">
        <f>IF(S$65=0,0,S$65/CHI_fec!S$65)</f>
        <v>0.55234767559819942</v>
      </c>
      <c r="T233" s="308">
        <f>IF(T$65=0,0,T$65/CHI_fec!T$65)</f>
        <v>0.55234767559819953</v>
      </c>
      <c r="U233" s="308">
        <f>IF(U$65=0,0,U$65/CHI_fec!U$65)</f>
        <v>0.55234767559819942</v>
      </c>
      <c r="V233" s="308">
        <f>IF(V$65=0,0,V$65/CHI_fec!V$65)</f>
        <v>0.56065453731581039</v>
      </c>
      <c r="W233" s="308">
        <f>IF(W$65=0,0,W$65/CHI_fec!W$65)</f>
        <v>0.56974130150945779</v>
      </c>
      <c r="DA233" s="77"/>
    </row>
    <row r="234" spans="1:105" ht="12" customHeight="1" x14ac:dyDescent="0.3">
      <c r="A234" s="56" t="s">
        <v>96</v>
      </c>
      <c r="B234" s="309">
        <f>IF(B$66=0,0,B$66/CHI_fec!B$66)</f>
        <v>0.77809881939542092</v>
      </c>
      <c r="C234" s="309">
        <f>IF(C$66=0,0,C$66/CHI_fec!C$66)</f>
        <v>0.77120002541780952</v>
      </c>
      <c r="D234" s="309">
        <f>IF(D$66=0,0,D$66/CHI_fec!D$66)</f>
        <v>0.78369747524403655</v>
      </c>
      <c r="E234" s="309">
        <f>IF(E$66=0,0,E$66/CHI_fec!E$66)</f>
        <v>0.77939987770553798</v>
      </c>
      <c r="F234" s="309">
        <f>IF(F$66=0,0,F$66/CHI_fec!F$66)</f>
        <v>0.78801498155474026</v>
      </c>
      <c r="G234" s="309">
        <f>IF(G$66=0,0,G$66/CHI_fec!G$66)</f>
        <v>0.80679623423079072</v>
      </c>
      <c r="H234" s="309">
        <f>IF(H$66=0,0,H$66/CHI_fec!H$66)</f>
        <v>0.81285475254728923</v>
      </c>
      <c r="I234" s="309">
        <f>IF(I$66=0,0,I$66/CHI_fec!I$66)</f>
        <v>0.81647543141017453</v>
      </c>
      <c r="J234" s="309">
        <f>IF(J$66=0,0,J$66/CHI_fec!J$66)</f>
        <v>0.83138524684348214</v>
      </c>
      <c r="K234" s="309">
        <f>IF(K$66=0,0,K$66/CHI_fec!K$66)</f>
        <v>0.83340377527897214</v>
      </c>
      <c r="L234" s="309">
        <f>IF(L$66=0,0,L$66/CHI_fec!L$66)</f>
        <v>0.84696458853507139</v>
      </c>
      <c r="M234" s="309">
        <f>IF(M$66=0,0,M$66/CHI_fec!M$66)</f>
        <v>0.85410635717785877</v>
      </c>
      <c r="N234" s="309">
        <f>IF(N$66=0,0,N$66/CHI_fec!N$66)</f>
        <v>0.88909900210113313</v>
      </c>
      <c r="O234" s="309">
        <f>IF(O$66=0,0,O$66/CHI_fec!O$66)</f>
        <v>0.89398379494264768</v>
      </c>
      <c r="P234" s="309">
        <f>IF(P$66=0,0,P$66/CHI_fec!P$66)</f>
        <v>0.9073368450273116</v>
      </c>
      <c r="Q234" s="309">
        <f>IF(Q$66=0,0,Q$66/CHI_fec!Q$66)</f>
        <v>0.93617981210272061</v>
      </c>
      <c r="R234" s="309">
        <f>IF(R$66=0,0,R$66/CHI_fec!R$66)</f>
        <v>0.94564285719095442</v>
      </c>
      <c r="S234" s="309">
        <f>IF(S$66=0,0,S$66/CHI_fec!S$66)</f>
        <v>0.9555226699246735</v>
      </c>
      <c r="T234" s="309">
        <f>IF(T$66=0,0,T$66/CHI_fec!T$66)</f>
        <v>0.95867327584005257</v>
      </c>
      <c r="U234" s="309">
        <f>IF(U$66=0,0,U$66/CHI_fec!U$66)</f>
        <v>0.96441207305165377</v>
      </c>
      <c r="V234" s="309">
        <f>IF(V$66=0,0,V$66/CHI_fec!V$66)</f>
        <v>0.98375444301823767</v>
      </c>
      <c r="W234" s="309">
        <f>IF(W$66=0,0,W$66/CHI_fec!W$66)</f>
        <v>1.0015616532856124</v>
      </c>
      <c r="DA234" s="78"/>
    </row>
    <row r="235" spans="1:105" ht="12" customHeight="1" x14ac:dyDescent="0.3">
      <c r="A235" s="203" t="s">
        <v>1053</v>
      </c>
      <c r="B235" s="310">
        <f>IF(B$72=0,0,B$72/CHI_fec!B$72)</f>
        <v>0.68905579615382573</v>
      </c>
      <c r="C235" s="310">
        <f>IF(C$72=0,0,C$72/CHI_fec!C$72)</f>
        <v>0.69088941388824265</v>
      </c>
      <c r="D235" s="310">
        <f>IF(D$72=0,0,D$72/CHI_fec!D$72)</f>
        <v>0.69294326019700703</v>
      </c>
      <c r="E235" s="310">
        <f>IF(E$72=0,0,E$72/CHI_fec!E$72)</f>
        <v>0.69558192975241862</v>
      </c>
      <c r="F235" s="310">
        <f>IF(F$72=0,0,F$72/CHI_fec!F$72)</f>
        <v>0.69186310726013944</v>
      </c>
      <c r="G235" s="310">
        <f>IF(G$72=0,0,G$72/CHI_fec!G$72)</f>
        <v>0.70200526063070179</v>
      </c>
      <c r="H235" s="310">
        <f>IF(H$72=0,0,H$72/CHI_fec!H$72)</f>
        <v>0.70477553312831354</v>
      </c>
      <c r="I235" s="310">
        <f>IF(I$72=0,0,I$72/CHI_fec!I$72)</f>
        <v>0.71235155890709267</v>
      </c>
      <c r="J235" s="310">
        <f>IF(J$72=0,0,J$72/CHI_fec!J$72)</f>
        <v>0.72741739894148183</v>
      </c>
      <c r="K235" s="310">
        <f>IF(K$72=0,0,K$72/CHI_fec!K$72)</f>
        <v>0.73192775871712612</v>
      </c>
      <c r="L235" s="310">
        <f>IF(L$72=0,0,L$72/CHI_fec!L$72)</f>
        <v>0.74397755785527508</v>
      </c>
      <c r="M235" s="310">
        <f>IF(M$72=0,0,M$72/CHI_fec!M$72)</f>
        <v>0.73822450130274353</v>
      </c>
      <c r="N235" s="310">
        <f>IF(N$72=0,0,N$72/CHI_fec!N$72)</f>
        <v>0.75164410008820182</v>
      </c>
      <c r="O235" s="310">
        <f>IF(O$72=0,0,O$72/CHI_fec!O$72)</f>
        <v>0.75339774830550921</v>
      </c>
      <c r="P235" s="310">
        <f>IF(P$72=0,0,P$72/CHI_fec!P$72)</f>
        <v>0.76084596305917473</v>
      </c>
      <c r="Q235" s="310">
        <f>IF(Q$72=0,0,Q$72/CHI_fec!Q$72)</f>
        <v>0.77586346713800169</v>
      </c>
      <c r="R235" s="310">
        <f>IF(R$72=0,0,R$72/CHI_fec!R$72)</f>
        <v>0.78060398815384735</v>
      </c>
      <c r="S235" s="310">
        <f>IF(S$72=0,0,S$72/CHI_fec!S$72)</f>
        <v>0.77920357299063292</v>
      </c>
      <c r="T235" s="310">
        <f>IF(T$72=0,0,T$72/CHI_fec!T$72)</f>
        <v>0.78895561724750385</v>
      </c>
      <c r="U235" s="310">
        <f>IF(U$72=0,0,U$72/CHI_fec!U$72)</f>
        <v>0.78770445110461562</v>
      </c>
      <c r="V235" s="310">
        <f>IF(V$72=0,0,V$72/CHI_fec!V$72)</f>
        <v>0.79154783300791154</v>
      </c>
      <c r="W235" s="310">
        <f>IF(W$72=0,0,W$72/CHI_fec!W$72)</f>
        <v>0.80876681576308884</v>
      </c>
      <c r="DA235" s="79"/>
    </row>
    <row r="236" spans="1:105" ht="12" customHeight="1" x14ac:dyDescent="0.3">
      <c r="A236" s="203" t="s">
        <v>1012</v>
      </c>
      <c r="B236" s="310">
        <f>IF(B$85=0,0,B$85/CHI_fec!B$85)</f>
        <v>0.44625779200319327</v>
      </c>
      <c r="C236" s="310">
        <f>IF(C$85=0,0,C$85/CHI_fec!C$85)</f>
        <v>0.44677002560997392</v>
      </c>
      <c r="D236" s="310">
        <f>IF(D$85=0,0,D$85/CHI_fec!D$85)</f>
        <v>0.44818301584357595</v>
      </c>
      <c r="E236" s="310">
        <f>IF(E$85=0,0,E$85/CHI_fec!E$85)</f>
        <v>0.44856112421628247</v>
      </c>
      <c r="F236" s="310">
        <f>IF(F$85=0,0,F$85/CHI_fec!F$85)</f>
        <v>0.44731695063153254</v>
      </c>
      <c r="G236" s="310">
        <f>IF(G$85=0,0,G$85/CHI_fec!G$85)</f>
        <v>0.45702006947328283</v>
      </c>
      <c r="H236" s="310">
        <f>IF(H$85=0,0,H$85/CHI_fec!H$85)</f>
        <v>0.4602332221398705</v>
      </c>
      <c r="I236" s="310">
        <f>IF(I$85=0,0,I$85/CHI_fec!I$85)</f>
        <v>0.46841506821456075</v>
      </c>
      <c r="J236" s="310">
        <f>IF(J$85=0,0,J$85/CHI_fec!J$85)</f>
        <v>0.47699164024387164</v>
      </c>
      <c r="K236" s="310">
        <f>IF(K$85=0,0,K$85/CHI_fec!K$85)</f>
        <v>0.47701076922994201</v>
      </c>
      <c r="L236" s="310">
        <f>IF(L$85=0,0,L$85/CHI_fec!L$85)</f>
        <v>0.48615626267180156</v>
      </c>
      <c r="M236" s="310">
        <f>IF(M$85=0,0,M$85/CHI_fec!M$85)</f>
        <v>0.48230606740524307</v>
      </c>
      <c r="N236" s="310">
        <f>IF(N$85=0,0,N$85/CHI_fec!N$85)</f>
        <v>0.49320103165912071</v>
      </c>
      <c r="O236" s="310">
        <f>IF(O$85=0,0,O$85/CHI_fec!O$85)</f>
        <v>0.49380777996084596</v>
      </c>
      <c r="P236" s="310">
        <f>IF(P$85=0,0,P$85/CHI_fec!P$85)</f>
        <v>0.50010717371834057</v>
      </c>
      <c r="Q236" s="310">
        <f>IF(Q$85=0,0,Q$85/CHI_fec!Q$85)</f>
        <v>0.5126622432226684</v>
      </c>
      <c r="R236" s="310">
        <f>IF(R$85=0,0,R$85/CHI_fec!R$85)</f>
        <v>0.52067906049304169</v>
      </c>
      <c r="S236" s="310">
        <f>IF(S$85=0,0,S$85/CHI_fec!S$85)</f>
        <v>0.52603882558280324</v>
      </c>
      <c r="T236" s="310">
        <f>IF(T$85=0,0,T$85/CHI_fec!T$85)</f>
        <v>0.53217662168828717</v>
      </c>
      <c r="U236" s="310">
        <f>IF(U$85=0,0,U$85/CHI_fec!U$85)</f>
        <v>0.53141801891230134</v>
      </c>
      <c r="V236" s="310">
        <f>IF(V$85=0,0,V$85/CHI_fec!V$85)</f>
        <v>0.53926257973042668</v>
      </c>
      <c r="W236" s="310">
        <f>IF(W$85=0,0,W$85/CHI_fec!W$85)</f>
        <v>0.54886932121317922</v>
      </c>
      <c r="DA236" s="79"/>
    </row>
    <row r="237" spans="1:105" ht="12" customHeight="1" x14ac:dyDescent="0.3">
      <c r="A237" s="203" t="s">
        <v>1023</v>
      </c>
      <c r="B237" s="310">
        <f>IF(B$93=0,0,B$93/CHI_fec!B$93)</f>
        <v>0.71513712700053311</v>
      </c>
      <c r="C237" s="310">
        <f>IF(C$93=0,0,C$93/CHI_fec!C$93)</f>
        <v>0.70382743320919416</v>
      </c>
      <c r="D237" s="310">
        <f>IF(D$93=0,0,D$93/CHI_fec!D$93)</f>
        <v>0.7237388042380527</v>
      </c>
      <c r="E237" s="310">
        <f>IF(E$93=0,0,E$93/CHI_fec!E$93)</f>
        <v>0.7070395192114306</v>
      </c>
      <c r="F237" s="310">
        <f>IF(F$93=0,0,F$93/CHI_fec!F$93)</f>
        <v>0.7294417338104322</v>
      </c>
      <c r="G237" s="310">
        <f>IF(G$93=0,0,G$93/CHI_fec!G$93)</f>
        <v>0.75843275257949105</v>
      </c>
      <c r="H237" s="310">
        <f>IF(H$93=0,0,H$93/CHI_fec!H$93)</f>
        <v>0.76349561339065142</v>
      </c>
      <c r="I237" s="310">
        <f>IF(I$93=0,0,I$93/CHI_fec!I$93)</f>
        <v>0.76559224404280568</v>
      </c>
      <c r="J237" s="310">
        <f>IF(J$93=0,0,J$93/CHI_fec!J$93)</f>
        <v>0.75968590735996544</v>
      </c>
      <c r="K237" s="310">
        <f>IF(K$93=0,0,K$93/CHI_fec!K$93)</f>
        <v>0.73458065647365522</v>
      </c>
      <c r="L237" s="310">
        <f>IF(L$93=0,0,L$93/CHI_fec!L$93)</f>
        <v>0.74807697466959888</v>
      </c>
      <c r="M237" s="310">
        <f>IF(M$93=0,0,M$93/CHI_fec!M$93)</f>
        <v>0.75201232062440249</v>
      </c>
      <c r="N237" s="310">
        <f>IF(N$93=0,0,N$93/CHI_fec!N$93)</f>
        <v>0.78297360338416699</v>
      </c>
      <c r="O237" s="310">
        <f>IF(O$93=0,0,O$93/CHI_fec!O$93)</f>
        <v>0.77217031856139051</v>
      </c>
      <c r="P237" s="310">
        <f>IF(P$93=0,0,P$93/CHI_fec!P$93)</f>
        <v>0.77245680542067641</v>
      </c>
      <c r="Q237" s="310">
        <f>IF(Q$93=0,0,Q$93/CHI_fec!Q$93)</f>
        <v>0.79956853582354759</v>
      </c>
      <c r="R237" s="310">
        <f>IF(R$93=0,0,R$93/CHI_fec!R$93)</f>
        <v>0.83874774372106553</v>
      </c>
      <c r="S237" s="310">
        <f>IF(S$93=0,0,S$93/CHI_fec!S$93)</f>
        <v>0.84517786775779669</v>
      </c>
      <c r="T237" s="310">
        <f>IF(T$93=0,0,T$93/CHI_fec!T$93)</f>
        <v>0.84928859788649169</v>
      </c>
      <c r="U237" s="310">
        <f>IF(U$93=0,0,U$93/CHI_fec!U$93)</f>
        <v>0.84787105074601743</v>
      </c>
      <c r="V237" s="310">
        <f>IF(V$93=0,0,V$93/CHI_fec!V$93)</f>
        <v>0.8594016998563524</v>
      </c>
      <c r="W237" s="310">
        <f>IF(W$93=0,0,W$93/CHI_fec!W$93)</f>
        <v>0.84026358520808386</v>
      </c>
      <c r="DA237" s="79"/>
    </row>
    <row r="238" spans="1:105" ht="12" customHeight="1" x14ac:dyDescent="0.3">
      <c r="A238" s="41" t="s">
        <v>1040</v>
      </c>
      <c r="B238" s="311">
        <f>IF(B$107=0,0,B$107/CHI_fec!B$107)</f>
        <v>0.67367248685200343</v>
      </c>
      <c r="C238" s="311">
        <f>IF(C$107=0,0,C$107/CHI_fec!C$107)</f>
        <v>0.67367248685200354</v>
      </c>
      <c r="D238" s="311">
        <f>IF(D$107=0,0,D$107/CHI_fec!D$107)</f>
        <v>0.67367248685200354</v>
      </c>
      <c r="E238" s="311">
        <f>IF(E$107=0,0,E$107/CHI_fec!E$107)</f>
        <v>0.67684753910351958</v>
      </c>
      <c r="F238" s="311">
        <f>IF(F$107=0,0,F$107/CHI_fec!F$107)</f>
        <v>0.67684753910351936</v>
      </c>
      <c r="G238" s="311">
        <f>IF(G$107=0,0,G$107/CHI_fec!G$107)</f>
        <v>0.68189808457084111</v>
      </c>
      <c r="H238" s="311">
        <f>IF(H$107=0,0,H$107/CHI_fec!H$107)</f>
        <v>0.68189808457084133</v>
      </c>
      <c r="I238" s="311">
        <f>IF(I$107=0,0,I$107/CHI_fec!I$107)</f>
        <v>0.68189808457084111</v>
      </c>
      <c r="J238" s="311">
        <f>IF(J$107=0,0,J$107/CHI_fec!J$107)</f>
        <v>0.6927957761137572</v>
      </c>
      <c r="K238" s="311">
        <f>IF(K$107=0,0,K$107/CHI_fec!K$107)</f>
        <v>0.6978213885681096</v>
      </c>
      <c r="L238" s="311">
        <f>IF(L$107=0,0,L$107/CHI_fec!L$107)</f>
        <v>0.70712674971129874</v>
      </c>
      <c r="M238" s="311">
        <f>IF(M$107=0,0,M$107/CHI_fec!M$107)</f>
        <v>0.71364255166910451</v>
      </c>
      <c r="N238" s="311">
        <f>IF(N$107=0,0,N$107/CHI_fec!N$107)</f>
        <v>0.72136579650219412</v>
      </c>
      <c r="O238" s="311">
        <f>IF(O$107=0,0,O$107/CHI_fec!O$107)</f>
        <v>0.72831671685197474</v>
      </c>
      <c r="P238" s="311">
        <f>IF(P$107=0,0,P$107/CHI_fec!P$107)</f>
        <v>0.73457254516677717</v>
      </c>
      <c r="Q238" s="311">
        <f>IF(Q$107=0,0,Q$107/CHI_fec!Q$107)</f>
        <v>0.74020279065009942</v>
      </c>
      <c r="R238" s="311">
        <f>IF(R$107=0,0,R$107/CHI_fec!R$107)</f>
        <v>0.74527001158508943</v>
      </c>
      <c r="S238" s="311">
        <f>IF(S$107=0,0,S$107/CHI_fec!S$107)</f>
        <v>0.74983051042658055</v>
      </c>
      <c r="T238" s="311">
        <f>IF(T$107=0,0,T$107/CHI_fec!T$107)</f>
        <v>0.75393495938392274</v>
      </c>
      <c r="U238" s="311">
        <f>IF(U$107=0,0,U$107/CHI_fec!U$107)</f>
        <v>0.75762896344553021</v>
      </c>
      <c r="V238" s="311">
        <f>IF(V$107=0,0,V$107/CHI_fec!V$107)</f>
        <v>0.76095356710097728</v>
      </c>
      <c r="W238" s="311">
        <f>IF(W$107=0,0,W$107/CHI_fec!W$107)</f>
        <v>0.76394571039087955</v>
      </c>
      <c r="DA238" s="82"/>
    </row>
    <row r="239" spans="1:105" ht="12" customHeight="1" x14ac:dyDescent="0.3">
      <c r="A239" s="201"/>
      <c r="B239" s="201"/>
      <c r="C239" s="201"/>
      <c r="D239" s="201"/>
      <c r="E239" s="201"/>
      <c r="F239" s="201"/>
      <c r="G239" s="201"/>
      <c r="H239" s="201"/>
      <c r="I239" s="201"/>
      <c r="J239" s="201"/>
      <c r="K239" s="201"/>
      <c r="L239" s="201"/>
      <c r="M239" s="201"/>
      <c r="N239" s="201"/>
      <c r="O239" s="201"/>
      <c r="P239" s="201"/>
      <c r="Q239" s="201"/>
      <c r="R239" s="201"/>
      <c r="S239" s="201"/>
      <c r="T239" s="201"/>
      <c r="U239" s="201"/>
      <c r="V239" s="201"/>
      <c r="W239" s="201"/>
      <c r="DA239" s="173"/>
    </row>
    <row r="240" spans="1:105" ht="12" customHeight="1" x14ac:dyDescent="0.3">
      <c r="A240" s="35" t="s">
        <v>48</v>
      </c>
      <c r="B240" s="324">
        <f>IF(B$110=0,0,B$110/CHI_fec!B$110)</f>
        <v>0.51666809145497572</v>
      </c>
      <c r="C240" s="324">
        <f>IF(C$110=0,0,C$110/CHI_fec!C$110)</f>
        <v>0.51739143291209144</v>
      </c>
      <c r="D240" s="324">
        <f>IF(D$110=0,0,D$110/CHI_fec!D$110)</f>
        <v>0.51870069890434256</v>
      </c>
      <c r="E240" s="324">
        <f>IF(E$110=0,0,E$110/CHI_fec!E$110)</f>
        <v>0.52157264402917058</v>
      </c>
      <c r="F240" s="324">
        <f>IF(F$110=0,0,F$110/CHI_fec!F$110)</f>
        <v>0.52143515934907925</v>
      </c>
      <c r="G240" s="324">
        <f>IF(G$110=0,0,G$110/CHI_fec!G$110)</f>
        <v>0.52631586980519451</v>
      </c>
      <c r="H240" s="324">
        <f>IF(H$110=0,0,H$110/CHI_fec!H$110)</f>
        <v>0.53052977094643106</v>
      </c>
      <c r="I240" s="324">
        <f>IF(I$110=0,0,I$110/CHI_fec!I$110)</f>
        <v>0.53221415097624891</v>
      </c>
      <c r="J240" s="324">
        <f>IF(J$110=0,0,J$110/CHI_fec!J$110)</f>
        <v>0.53584099593908474</v>
      </c>
      <c r="K240" s="324">
        <f>IF(K$110=0,0,K$110/CHI_fec!K$110)</f>
        <v>0.54880402182631338</v>
      </c>
      <c r="L240" s="324">
        <f>IF(L$110=0,0,L$110/CHI_fec!L$110)</f>
        <v>0.56653067645876443</v>
      </c>
      <c r="M240" s="324">
        <f>IF(M$110=0,0,M$110/CHI_fec!M$110)</f>
        <v>0.5779058278611956</v>
      </c>
      <c r="N240" s="324">
        <f>IF(N$110=0,0,N$110/CHI_fec!N$110)</f>
        <v>0.58665319048648268</v>
      </c>
      <c r="O240" s="324">
        <f>IF(O$110=0,0,O$110/CHI_fec!O$110)</f>
        <v>0.58979985698505644</v>
      </c>
      <c r="P240" s="324">
        <f>IF(P$110=0,0,P$110/CHI_fec!P$110)</f>
        <v>0.58594761065789402</v>
      </c>
      <c r="Q240" s="324">
        <f>IF(Q$110=0,0,Q$110/CHI_fec!Q$110)</f>
        <v>0.59189802262768088</v>
      </c>
      <c r="R240" s="324">
        <f>IF(R$110=0,0,R$110/CHI_fec!R$110)</f>
        <v>0.6121851630064733</v>
      </c>
      <c r="S240" s="324">
        <f>IF(S$110=0,0,S$110/CHI_fec!S$110)</f>
        <v>0.61498743615169438</v>
      </c>
      <c r="T240" s="324">
        <f>IF(T$110=0,0,T$110/CHI_fec!T$110)</f>
        <v>0.61850529434814849</v>
      </c>
      <c r="U240" s="324">
        <f>IF(U$110=0,0,U$110/CHI_fec!U$110)</f>
        <v>0.63435159229283933</v>
      </c>
      <c r="V240" s="324">
        <f>IF(V$110=0,0,V$110/CHI_fec!V$110)</f>
        <v>0.64012006370249885</v>
      </c>
      <c r="W240" s="324">
        <f>IF(W$110=0,0,W$110/CHI_fec!W$110)</f>
        <v>0.64931579757332114</v>
      </c>
      <c r="DA240" s="95"/>
    </row>
    <row r="241" spans="1:105" ht="12" customHeight="1" x14ac:dyDescent="0.3">
      <c r="A241" s="55" t="s">
        <v>92</v>
      </c>
      <c r="B241" s="307">
        <f>IF(B$111=0,0,B$111/CHI_fec!B$111)</f>
        <v>0.41119055169919377</v>
      </c>
      <c r="C241" s="307">
        <f>IF(C$111=0,0,C$111/CHI_fec!C$111)</f>
        <v>0.41169541534647064</v>
      </c>
      <c r="D241" s="307">
        <f>IF(D$111=0,0,D$111/CHI_fec!D$111)</f>
        <v>0.41169541534647058</v>
      </c>
      <c r="E241" s="307">
        <f>IF(E$111=0,0,E$111/CHI_fec!E$111)</f>
        <v>0.41446615643718587</v>
      </c>
      <c r="F241" s="307">
        <f>IF(F$111=0,0,F$111/CHI_fec!F$111)</f>
        <v>0.41446615643718587</v>
      </c>
      <c r="G241" s="307">
        <f>IF(G$111=0,0,G$111/CHI_fec!G$111)</f>
        <v>0.41662997724530448</v>
      </c>
      <c r="H241" s="307">
        <f>IF(H$111=0,0,H$111/CHI_fec!H$111)</f>
        <v>0.41913622291484487</v>
      </c>
      <c r="I241" s="307">
        <f>IF(I$111=0,0,I$111/CHI_fec!I$111)</f>
        <v>0.41913622291484492</v>
      </c>
      <c r="J241" s="307">
        <f>IF(J$111=0,0,J$111/CHI_fec!J$111)</f>
        <v>0.42248634996904816</v>
      </c>
      <c r="K241" s="307">
        <f>IF(K$111=0,0,K$111/CHI_fec!K$111)</f>
        <v>0.43195557840917242</v>
      </c>
      <c r="L241" s="307">
        <f>IF(L$111=0,0,L$111/CHI_fec!L$111)</f>
        <v>0.43727915316033611</v>
      </c>
      <c r="M241" s="307">
        <f>IF(M$111=0,0,M$111/CHI_fec!M$111)</f>
        <v>0.44674499967117259</v>
      </c>
      <c r="N241" s="307">
        <f>IF(N$111=0,0,N$111/CHI_fec!N$111)</f>
        <v>0.4543197039696979</v>
      </c>
      <c r="O241" s="307">
        <f>IF(O$111=0,0,O$111/CHI_fec!O$111)</f>
        <v>0.46105525913230661</v>
      </c>
      <c r="P241" s="307">
        <f>IF(P$111=0,0,P$111/CHI_fec!P$111)</f>
        <v>0.46277146971282046</v>
      </c>
      <c r="Q241" s="307">
        <f>IF(Q$111=0,0,Q$111/CHI_fec!Q$111)</f>
        <v>0.4695288409807179</v>
      </c>
      <c r="R241" s="307">
        <f>IF(R$111=0,0,R$111/CHI_fec!R$111)</f>
        <v>0.47582459498447804</v>
      </c>
      <c r="S241" s="307">
        <f>IF(S$111=0,0,S$111/CHI_fec!S$111)</f>
        <v>0.48042536069123465</v>
      </c>
      <c r="T241" s="307">
        <f>IF(T$111=0,0,T$111/CHI_fec!T$111)</f>
        <v>0.48042536069123459</v>
      </c>
      <c r="U241" s="307">
        <f>IF(U$111=0,0,U$111/CHI_fec!U$111)</f>
        <v>0.4873828246221113</v>
      </c>
      <c r="V241" s="307">
        <f>IF(V$111=0,0,V$111/CHI_fec!V$111)</f>
        <v>0.49364454215989995</v>
      </c>
      <c r="W241" s="307">
        <f>IF(W$111=0,0,W$111/CHI_fec!W$111)</f>
        <v>0.49928008794391004</v>
      </c>
      <c r="DA241" s="76"/>
    </row>
    <row r="242" spans="1:105" ht="12" customHeight="1" x14ac:dyDescent="0.3">
      <c r="A242" s="202" t="s">
        <v>93</v>
      </c>
      <c r="B242" s="308">
        <f>IF(B$112=0,0,B$112/CHI_fec!B$112)</f>
        <v>0.1108131052718712</v>
      </c>
      <c r="C242" s="308">
        <f>IF(C$112=0,0,C$112/CHI_fec!C$112)</f>
        <v>0.11094916265028722</v>
      </c>
      <c r="D242" s="308">
        <f>IF(D$112=0,0,D$112/CHI_fec!D$112)</f>
        <v>0.1109491626502872</v>
      </c>
      <c r="E242" s="308">
        <f>IF(E$112=0,0,E$112/CHI_fec!E$112)</f>
        <v>0.11169585885451107</v>
      </c>
      <c r="F242" s="308">
        <f>IF(F$112=0,0,F$112/CHI_fec!F$112)</f>
        <v>0.11169585885451108</v>
      </c>
      <c r="G242" s="308">
        <f>IF(G$112=0,0,G$112/CHI_fec!G$112)</f>
        <v>0.11227899409925021</v>
      </c>
      <c r="H242" s="308">
        <f>IF(H$112=0,0,H$112/CHI_fec!H$112)</f>
        <v>0.11295441055536351</v>
      </c>
      <c r="I242" s="308">
        <f>IF(I$112=0,0,I$112/CHI_fec!I$112)</f>
        <v>0.11295441055536352</v>
      </c>
      <c r="J242" s="308">
        <f>IF(J$112=0,0,J$112/CHI_fec!J$112)</f>
        <v>0.11385724740411281</v>
      </c>
      <c r="K242" s="308">
        <f>IF(K$112=0,0,K$112/CHI_fec!K$112)</f>
        <v>0.11640914117609452</v>
      </c>
      <c r="L242" s="308">
        <f>IF(L$112=0,0,L$112/CHI_fec!L$112)</f>
        <v>0.11784380898858576</v>
      </c>
      <c r="M242" s="308">
        <f>IF(M$112=0,0,M$112/CHI_fec!M$112)</f>
        <v>0.12039479135322936</v>
      </c>
      <c r="N242" s="308">
        <f>IF(N$112=0,0,N$112/CHI_fec!N$112)</f>
        <v>0.12243612353211127</v>
      </c>
      <c r="O242" s="308">
        <f>IF(O$112=0,0,O$112/CHI_fec!O$112)</f>
        <v>0.12425131062776389</v>
      </c>
      <c r="P242" s="308">
        <f>IF(P$112=0,0,P$112/CHI_fec!P$112)</f>
        <v>0.12471381790800488</v>
      </c>
      <c r="Q242" s="308">
        <f>IF(Q$112=0,0,Q$112/CHI_fec!Q$112)</f>
        <v>0.12653488429821322</v>
      </c>
      <c r="R242" s="308">
        <f>IF(R$112=0,0,R$112/CHI_fec!R$112)</f>
        <v>0.12823154792120148</v>
      </c>
      <c r="S242" s="308">
        <f>IF(S$112=0,0,S$112/CHI_fec!S$112)</f>
        <v>0.12947142352750426</v>
      </c>
      <c r="T242" s="308">
        <f>IF(T$112=0,0,T$112/CHI_fec!T$112)</f>
        <v>0.12947142352750426</v>
      </c>
      <c r="U242" s="308">
        <f>IF(U$112=0,0,U$112/CHI_fec!U$112)</f>
        <v>0.1328264301434269</v>
      </c>
      <c r="V242" s="308">
        <f>IF(V$112=0,0,V$112/CHI_fec!V$112)</f>
        <v>0.13321144907703905</v>
      </c>
      <c r="W242" s="308">
        <f>IF(W$112=0,0,W$112/CHI_fec!W$112)</f>
        <v>0.13584935571501344</v>
      </c>
      <c r="DA242" s="77"/>
    </row>
    <row r="243" spans="1:105" ht="12" customHeight="1" x14ac:dyDescent="0.3">
      <c r="A243" s="202" t="s">
        <v>94</v>
      </c>
      <c r="B243" s="308">
        <f>IF(B$113=0,0,B$113/CHI_fec!B$113)</f>
        <v>0.5813513359310013</v>
      </c>
      <c r="C243" s="308">
        <f>IF(C$113=0,0,C$113/CHI_fec!C$113)</f>
        <v>0.58206512459806703</v>
      </c>
      <c r="D243" s="308">
        <f>IF(D$113=0,0,D$113/CHI_fec!D$113)</f>
        <v>0.58206512459806692</v>
      </c>
      <c r="E243" s="308">
        <f>IF(E$113=0,0,E$113/CHI_fec!E$113)</f>
        <v>0.58598246663802822</v>
      </c>
      <c r="F243" s="308">
        <f>IF(F$113=0,0,F$113/CHI_fec!F$113)</f>
        <v>0.58598246663802822</v>
      </c>
      <c r="G243" s="308">
        <f>IF(G$113=0,0,G$113/CHI_fec!G$113)</f>
        <v>0.58904172982468672</v>
      </c>
      <c r="H243" s="308">
        <f>IF(H$113=0,0,H$113/CHI_fec!H$113)</f>
        <v>0.59258512171960664</v>
      </c>
      <c r="I243" s="308">
        <f>IF(I$113=0,0,I$113/CHI_fec!I$113)</f>
        <v>0.59258512171960653</v>
      </c>
      <c r="J243" s="308">
        <f>IF(J$113=0,0,J$113/CHI_fec!J$113)</f>
        <v>0.59732161391392258</v>
      </c>
      <c r="K243" s="308">
        <f>IF(K$113=0,0,K$113/CHI_fec!K$113)</f>
        <v>0.6107094424551025</v>
      </c>
      <c r="L243" s="308">
        <f>IF(L$113=0,0,L$113/CHI_fec!L$113)</f>
        <v>0.61823604363970763</v>
      </c>
      <c r="M243" s="308">
        <f>IF(M$113=0,0,M$113/CHI_fec!M$113)</f>
        <v>0.63161909072591205</v>
      </c>
      <c r="N243" s="308">
        <f>IF(N$113=0,0,N$113/CHI_fec!N$113)</f>
        <v>0.64232839434447231</v>
      </c>
      <c r="O243" s="308">
        <f>IF(O$113=0,0,O$113/CHI_fec!O$113)</f>
        <v>0.65185128823354199</v>
      </c>
      <c r="P243" s="308">
        <f>IF(P$113=0,0,P$113/CHI_fec!P$113)</f>
        <v>0.65427770904889848</v>
      </c>
      <c r="Q243" s="308">
        <f>IF(Q$113=0,0,Q$113/CHI_fec!Q$113)</f>
        <v>0.66383144708529085</v>
      </c>
      <c r="R243" s="308">
        <f>IF(R$113=0,0,R$113/CHI_fec!R$113)</f>
        <v>0.67273253925692367</v>
      </c>
      <c r="S243" s="308">
        <f>IF(S$113=0,0,S$113/CHI_fec!S$113)</f>
        <v>0.6792372152006575</v>
      </c>
      <c r="T243" s="308">
        <f>IF(T$113=0,0,T$113/CHI_fec!T$113)</f>
        <v>0.6792372152006575</v>
      </c>
      <c r="U243" s="308">
        <f>IF(U$113=0,0,U$113/CHI_fec!U$113)</f>
        <v>0.68792949559632488</v>
      </c>
      <c r="V243" s="308">
        <f>IF(V$113=0,0,V$113/CHI_fec!V$113)</f>
        <v>0.69575254795242547</v>
      </c>
      <c r="W243" s="308">
        <f>IF(W$113=0,0,W$113/CHI_fec!W$113)</f>
        <v>0.70279329507291577</v>
      </c>
      <c r="DA243" s="77"/>
    </row>
    <row r="244" spans="1:105" ht="12" customHeight="1" x14ac:dyDescent="0.3">
      <c r="A244" s="202" t="s">
        <v>95</v>
      </c>
      <c r="B244" s="308">
        <f>IF(B$114=0,0,B$114/CHI_fec!B$114)</f>
        <v>0.43784452975943111</v>
      </c>
      <c r="C244" s="308">
        <f>IF(C$114=0,0,C$114/CHI_fec!C$114)</f>
        <v>0.4383821194129901</v>
      </c>
      <c r="D244" s="308">
        <f>IF(D$114=0,0,D$114/CHI_fec!D$114)</f>
        <v>0.43838211941298982</v>
      </c>
      <c r="E244" s="308">
        <f>IF(E$114=0,0,E$114/CHI_fec!E$114)</f>
        <v>0.44133246402800141</v>
      </c>
      <c r="F244" s="308">
        <f>IF(F$114=0,0,F$114/CHI_fec!F$114)</f>
        <v>0.44133246402800091</v>
      </c>
      <c r="G244" s="308">
        <f>IF(G$114=0,0,G$114/CHI_fec!G$114)</f>
        <v>0.44363654689250126</v>
      </c>
      <c r="H244" s="308">
        <f>IF(H$114=0,0,H$114/CHI_fec!H$114)</f>
        <v>0.44630525110301078</v>
      </c>
      <c r="I244" s="308">
        <f>IF(I$114=0,0,I$114/CHI_fec!I$114)</f>
        <v>0.446305251103011</v>
      </c>
      <c r="J244" s="308">
        <f>IF(J$114=0,0,J$114/CHI_fec!J$114)</f>
        <v>0.44987253833424817</v>
      </c>
      <c r="K244" s="308">
        <f>IF(K$114=0,0,K$114/CHI_fec!K$114)</f>
        <v>0.45995557612881288</v>
      </c>
      <c r="L244" s="308">
        <f>IF(L$114=0,0,L$114/CHI_fec!L$114)</f>
        <v>0.46562423284752968</v>
      </c>
      <c r="M244" s="308">
        <f>IF(M$114=0,0,M$114/CHI_fec!M$114)</f>
        <v>0.47570366949116194</v>
      </c>
      <c r="N244" s="308">
        <f>IF(N$114=0,0,N$114/CHI_fec!N$114)</f>
        <v>0.48376937729487807</v>
      </c>
      <c r="O244" s="308">
        <f>IF(O$114=0,0,O$114/CHI_fec!O$114)</f>
        <v>0.49094154107795684</v>
      </c>
      <c r="P244" s="308">
        <f>IF(P$114=0,0,P$114/CHI_fec!P$114)</f>
        <v>0.49276899895968113</v>
      </c>
      <c r="Q244" s="308">
        <f>IF(Q$114=0,0,Q$114/CHI_fec!Q$114)</f>
        <v>0.49996439300017137</v>
      </c>
      <c r="R244" s="308">
        <f>IF(R$114=0,0,R$114/CHI_fec!R$114)</f>
        <v>0.50666824706458602</v>
      </c>
      <c r="S244" s="308">
        <f>IF(S$114=0,0,S$114/CHI_fec!S$114)</f>
        <v>0.51156724119050612</v>
      </c>
      <c r="T244" s="308">
        <f>IF(T$114=0,0,T$114/CHI_fec!T$114)</f>
        <v>0.51156724119050578</v>
      </c>
      <c r="U244" s="308">
        <f>IF(U$114=0,0,U$114/CHI_fec!U$114)</f>
        <v>0.52482353691910633</v>
      </c>
      <c r="V244" s="308">
        <f>IF(V$114=0,0,V$114/CHI_fec!V$114)</f>
        <v>0.52634482299372987</v>
      </c>
      <c r="W244" s="308">
        <f>IF(W$114=0,0,W$114/CHI_fec!W$114)</f>
        <v>0.53676771466001316</v>
      </c>
      <c r="DA244" s="77"/>
    </row>
    <row r="245" spans="1:105" ht="12" customHeight="1" x14ac:dyDescent="0.3">
      <c r="A245" s="56" t="s">
        <v>96</v>
      </c>
      <c r="B245" s="309">
        <f>IF(B$115=0,0,B$115/CHI_fec!B$115)</f>
        <v>0.68267888476370964</v>
      </c>
      <c r="C245" s="309">
        <f>IF(C$115=0,0,C$115/CHI_fec!C$115)</f>
        <v>0.67745687268405563</v>
      </c>
      <c r="D245" s="309">
        <f>IF(D$115=0,0,D$115/CHI_fec!D$115)</f>
        <v>0.68843519607196646</v>
      </c>
      <c r="E245" s="309">
        <f>IF(E$115=0,0,E$115/CHI_fec!E$115)</f>
        <v>0.68603449084897272</v>
      </c>
      <c r="F245" s="309">
        <f>IF(F$115=0,0,F$115/CHI_fec!F$115)</f>
        <v>0.69361757951996084</v>
      </c>
      <c r="G245" s="309">
        <f>IF(G$115=0,0,G$115/CHI_fec!G$115)</f>
        <v>0.70856925596542331</v>
      </c>
      <c r="H245" s="309">
        <f>IF(H$115=0,0,H$115/CHI_fec!H$115)</f>
        <v>0.71818457315079254</v>
      </c>
      <c r="I245" s="309">
        <f>IF(I$115=0,0,I$115/CHI_fec!I$115)</f>
        <v>0.72138356497006761</v>
      </c>
      <c r="J245" s="309">
        <f>IF(J$115=0,0,J$115/CHI_fec!J$115)</f>
        <v>0.72353262176089317</v>
      </c>
      <c r="K245" s="309">
        <f>IF(K$115=0,0,K$115/CHI_fec!K$115)</f>
        <v>0.74154527457869679</v>
      </c>
      <c r="L245" s="309">
        <f>IF(L$115=0,0,L$115/CHI_fec!L$115)</f>
        <v>0.74598601661752306</v>
      </c>
      <c r="M245" s="309">
        <f>IF(M$115=0,0,M$115/CHI_fec!M$115)</f>
        <v>0.76856095113703493</v>
      </c>
      <c r="N245" s="309">
        <f>IF(N$115=0,0,N$115/CHI_fec!N$115)</f>
        <v>0.79590947234665066</v>
      </c>
      <c r="O245" s="309">
        <f>IF(O$115=0,0,O$115/CHI_fec!O$115)</f>
        <v>0.81214692568807423</v>
      </c>
      <c r="P245" s="309">
        <f>IF(P$115=0,0,P$115/CHI_fec!P$115)</f>
        <v>0.81760685592604065</v>
      </c>
      <c r="Q245" s="309">
        <f>IF(Q$115=0,0,Q$115/CHI_fec!Q$115)</f>
        <v>0.83703988757306813</v>
      </c>
      <c r="R245" s="309">
        <f>IF(R$115=0,0,R$115/CHI_fec!R$115)</f>
        <v>0.85683784698557475</v>
      </c>
      <c r="S245" s="309">
        <f>IF(S$115=0,0,S$115/CHI_fec!S$115)</f>
        <v>0.86380865247430061</v>
      </c>
      <c r="T245" s="309">
        <f>IF(T$115=0,0,T$115/CHI_fec!T$115)</f>
        <v>0.86665685350176125</v>
      </c>
      <c r="U245" s="309">
        <f>IF(U$115=0,0,U$115/CHI_fec!U$115)</f>
        <v>0.89443702983664031</v>
      </c>
      <c r="V245" s="309">
        <f>IF(V$115=0,0,V$115/CHI_fec!V$115)</f>
        <v>0.90146336222869861</v>
      </c>
      <c r="W245" s="309">
        <f>IF(W$115=0,0,W$115/CHI_fec!W$115)</f>
        <v>0.91051768173259129</v>
      </c>
      <c r="DA245" s="78"/>
    </row>
    <row r="246" spans="1:105" ht="12" customHeight="1" x14ac:dyDescent="0.3">
      <c r="A246" s="203" t="s">
        <v>1053</v>
      </c>
      <c r="B246" s="310">
        <f>IF(B$121=0,0,B$121/CHI_fec!B$121)</f>
        <v>0.62167447662139597</v>
      </c>
      <c r="C246" s="310">
        <f>IF(C$121=0,0,C$121/CHI_fec!C$121)</f>
        <v>0.62409618357014573</v>
      </c>
      <c r="D246" s="310">
        <f>IF(D$121=0,0,D$121/CHI_fec!D$121)</f>
        <v>0.625943048593254</v>
      </c>
      <c r="E246" s="310">
        <f>IF(E$121=0,0,E$121/CHI_fec!E$121)</f>
        <v>0.62959237501350707</v>
      </c>
      <c r="F246" s="310">
        <f>IF(F$121=0,0,F$121/CHI_fec!F$121)</f>
        <v>0.62622431785990096</v>
      </c>
      <c r="G246" s="310">
        <f>IF(G$121=0,0,G$121/CHI_fec!G$121)</f>
        <v>0.63398304177679721</v>
      </c>
      <c r="H246" s="310">
        <f>IF(H$121=0,0,H$121/CHI_fec!H$121)</f>
        <v>0.64031094625955243</v>
      </c>
      <c r="I246" s="310">
        <f>IF(I$121=0,0,I$121/CHI_fec!I$121)</f>
        <v>0.64719165062754991</v>
      </c>
      <c r="J246" s="310">
        <f>IF(J$121=0,0,J$121/CHI_fec!J$121)</f>
        <v>0.65235676711106949</v>
      </c>
      <c r="K246" s="310">
        <f>IF(K$121=0,0,K$121/CHI_fec!K$121)</f>
        <v>0.66969138544501672</v>
      </c>
      <c r="L246" s="310">
        <f>IF(L$121=0,0,L$121/CHI_fec!L$121)</f>
        <v>0.67537456443539989</v>
      </c>
      <c r="M246" s="310">
        <f>IF(M$121=0,0,M$121/CHI_fec!M$121)</f>
        <v>0.68335860585801833</v>
      </c>
      <c r="N246" s="310">
        <f>IF(N$121=0,0,N$121/CHI_fec!N$121)</f>
        <v>0.69427328590580573</v>
      </c>
      <c r="O246" s="310">
        <f>IF(O$121=0,0,O$121/CHI_fec!O$121)</f>
        <v>0.70485993609623621</v>
      </c>
      <c r="P246" s="310">
        <f>IF(P$121=0,0,P$121/CHI_fec!P$121)</f>
        <v>0.70620664779897813</v>
      </c>
      <c r="Q246" s="310">
        <f>IF(Q$121=0,0,Q$121/CHI_fec!Q$121)</f>
        <v>0.71569635879598636</v>
      </c>
      <c r="R246" s="310">
        <f>IF(R$121=0,0,R$121/CHI_fec!R$121)</f>
        <v>0.73031963980086123</v>
      </c>
      <c r="S246" s="310">
        <f>IF(S$121=0,0,S$121/CHI_fec!S$121)</f>
        <v>0.72791505976118376</v>
      </c>
      <c r="T246" s="310">
        <f>IF(T$121=0,0,T$121/CHI_fec!T$121)</f>
        <v>0.73669092248601553</v>
      </c>
      <c r="U246" s="310">
        <f>IF(U$121=0,0,U$121/CHI_fec!U$121)</f>
        <v>0.75234096052312349</v>
      </c>
      <c r="V246" s="310">
        <f>IF(V$121=0,0,V$121/CHI_fec!V$121)</f>
        <v>0.74959839512611448</v>
      </c>
      <c r="W246" s="310">
        <f>IF(W$121=0,0,W$121/CHI_fec!W$121)</f>
        <v>0.76628284440842342</v>
      </c>
      <c r="DA246" s="79"/>
    </row>
    <row r="247" spans="1:105" ht="12" customHeight="1" x14ac:dyDescent="0.3">
      <c r="A247" s="203" t="s">
        <v>1012</v>
      </c>
      <c r="B247" s="310">
        <f>IF(B$134=0,0,B$134/CHI_fec!B$134)</f>
        <v>0.3803410223267023</v>
      </c>
      <c r="C247" s="310">
        <f>IF(C$134=0,0,C$134/CHI_fec!C$134)</f>
        <v>0.38124511620168483</v>
      </c>
      <c r="D247" s="310">
        <f>IF(D$134=0,0,D$134/CHI_fec!D$134)</f>
        <v>0.38245087217214391</v>
      </c>
      <c r="E247" s="310">
        <f>IF(E$134=0,0,E$134/CHI_fec!E$134)</f>
        <v>0.3835419678523882</v>
      </c>
      <c r="F247" s="310">
        <f>IF(F$134=0,0,F$134/CHI_fec!F$134)</f>
        <v>0.38247813784286933</v>
      </c>
      <c r="G247" s="310">
        <f>IF(G$134=0,0,G$134/CHI_fec!G$134)</f>
        <v>0.38990549662247392</v>
      </c>
      <c r="H247" s="310">
        <f>IF(H$134=0,0,H$134/CHI_fec!H$134)</f>
        <v>0.39500876389547057</v>
      </c>
      <c r="I247" s="310">
        <f>IF(I$134=0,0,I$134/CHI_fec!I$134)</f>
        <v>0.4020310750822198</v>
      </c>
      <c r="J247" s="310">
        <f>IF(J$134=0,0,J$134/CHI_fec!J$134)</f>
        <v>0.40324799264130856</v>
      </c>
      <c r="K247" s="310">
        <f>IF(K$134=0,0,K$134/CHI_fec!K$134)</f>
        <v>0.41230256394283488</v>
      </c>
      <c r="L247" s="310">
        <f>IF(L$134=0,0,L$134/CHI_fec!L$134)</f>
        <v>0.41595558679888117</v>
      </c>
      <c r="M247" s="310">
        <f>IF(M$134=0,0,M$134/CHI_fec!M$134)</f>
        <v>0.42159429888983679</v>
      </c>
      <c r="N247" s="310">
        <f>IF(N$134=0,0,N$134/CHI_fec!N$134)</f>
        <v>0.42888728406507709</v>
      </c>
      <c r="O247" s="310">
        <f>IF(O$134=0,0,O$134/CHI_fec!O$134)</f>
        <v>0.43578123904292365</v>
      </c>
      <c r="P247" s="310">
        <f>IF(P$134=0,0,P$134/CHI_fec!P$134)</f>
        <v>0.43776869824106551</v>
      </c>
      <c r="Q247" s="310">
        <f>IF(Q$134=0,0,Q$134/CHI_fec!Q$134)</f>
        <v>0.44527043410505479</v>
      </c>
      <c r="R247" s="310">
        <f>IF(R$134=0,0,R$134/CHI_fec!R$134)</f>
        <v>0.45829724919957604</v>
      </c>
      <c r="S247" s="310">
        <f>IF(S$134=0,0,S$134/CHI_fec!S$134)</f>
        <v>0.46195534605762445</v>
      </c>
      <c r="T247" s="310">
        <f>IF(T$134=0,0,T$134/CHI_fec!T$134)</f>
        <v>0.46734541915878508</v>
      </c>
      <c r="U247" s="310">
        <f>IF(U$134=0,0,U$134/CHI_fec!U$134)</f>
        <v>0.47877233944527514</v>
      </c>
      <c r="V247" s="310">
        <f>IF(V$134=0,0,V$134/CHI_fec!V$134)</f>
        <v>0.48002880850163199</v>
      </c>
      <c r="W247" s="310">
        <f>IF(W$134=0,0,W$134/CHI_fec!W$134)</f>
        <v>0.48471370082475962</v>
      </c>
      <c r="DA247" s="79"/>
    </row>
    <row r="248" spans="1:105" ht="12" customHeight="1" x14ac:dyDescent="0.3">
      <c r="A248" s="203" t="s">
        <v>1023</v>
      </c>
      <c r="B248" s="310">
        <f>IF(B$142=0,0,B$142/CHI_fec!B$142)</f>
        <v>0.63380737930233466</v>
      </c>
      <c r="C248" s="310">
        <f>IF(C$142=0,0,C$142/CHI_fec!C$142)</f>
        <v>0.62493680858568079</v>
      </c>
      <c r="D248" s="310">
        <f>IF(D$142=0,0,D$142/CHI_fec!D$142)</f>
        <v>0.64215335895396786</v>
      </c>
      <c r="E248" s="310">
        <f>IF(E$142=0,0,E$142/CHI_fec!E$142)</f>
        <v>0.62906431202098145</v>
      </c>
      <c r="F248" s="310">
        <f>IF(F$142=0,0,F$142/CHI_fec!F$142)</f>
        <v>0.64817260118333964</v>
      </c>
      <c r="G248" s="310">
        <f>IF(G$142=0,0,G$142/CHI_fec!G$142)</f>
        <v>0.67225458097522028</v>
      </c>
      <c r="H248" s="310">
        <f>IF(H$142=0,0,H$142/CHI_fec!H$142)</f>
        <v>0.68088987663180345</v>
      </c>
      <c r="I248" s="310">
        <f>IF(I$142=0,0,I$142/CHI_fec!I$142)</f>
        <v>0.68320291566298408</v>
      </c>
      <c r="J248" s="310">
        <f>IF(J$142=0,0,J$142/CHI_fec!J$142)</f>
        <v>0.66846275562638313</v>
      </c>
      <c r="K248" s="310">
        <f>IF(K$142=0,0,K$142/CHI_fec!K$142)</f>
        <v>0.66139375897094432</v>
      </c>
      <c r="L248" s="310">
        <f>IF(L$142=0,0,L$142/CHI_fec!L$142)</f>
        <v>0.66705026585687943</v>
      </c>
      <c r="M248" s="310">
        <f>IF(M$142=0,0,M$142/CHI_fec!M$142)</f>
        <v>0.68449265198658293</v>
      </c>
      <c r="N248" s="310">
        <f>IF(N$142=0,0,N$142/CHI_fec!N$142)</f>
        <v>0.70882100790930602</v>
      </c>
      <c r="O248" s="310">
        <f>IF(O$142=0,0,O$142/CHI_fec!O$142)</f>
        <v>0.70952765342988533</v>
      </c>
      <c r="P248" s="310">
        <f>IF(P$142=0,0,P$142/CHI_fec!P$142)</f>
        <v>0.70436479106606997</v>
      </c>
      <c r="Q248" s="310">
        <f>IF(Q$142=0,0,Q$142/CHI_fec!Q$142)</f>
        <v>0.72331807859528563</v>
      </c>
      <c r="R248" s="310">
        <f>IF(R$142=0,0,R$142/CHI_fec!R$142)</f>
        <v>0.76828603566297182</v>
      </c>
      <c r="S248" s="310">
        <f>IF(S$142=0,0,S$142/CHI_fec!S$142)</f>
        <v>0.77203846667387921</v>
      </c>
      <c r="T248" s="310">
        <f>IF(T$142=0,0,T$142/CHI_fec!T$142)</f>
        <v>0.77608450752456037</v>
      </c>
      <c r="U248" s="310">
        <f>IF(U$142=0,0,U$142/CHI_fec!U$142)</f>
        <v>0.79440766540207985</v>
      </c>
      <c r="V248" s="310">
        <f>IF(V$142=0,0,V$142/CHI_fec!V$142)</f>
        <v>0.79563777819116632</v>
      </c>
      <c r="W248" s="310">
        <f>IF(W$142=0,0,W$142/CHI_fec!W$142)</f>
        <v>0.77392714487716197</v>
      </c>
      <c r="DA248" s="79"/>
    </row>
    <row r="249" spans="1:105" ht="12" customHeight="1" x14ac:dyDescent="0.3">
      <c r="A249" s="41" t="s">
        <v>1040</v>
      </c>
      <c r="B249" s="311">
        <f>IF(B$156=0,0,B$156/CHI_fec!B$156)</f>
        <v>0.60487716959737259</v>
      </c>
      <c r="C249" s="311">
        <f>IF(C$156=0,0,C$156/CHI_fec!C$156)</f>
        <v>0.60561984350545583</v>
      </c>
      <c r="D249" s="311">
        <f>IF(D$156=0,0,D$156/CHI_fec!D$156)</f>
        <v>0.60561984350545595</v>
      </c>
      <c r="E249" s="311">
        <f>IF(E$156=0,0,E$156/CHI_fec!E$156)</f>
        <v>0.60969571057417427</v>
      </c>
      <c r="F249" s="311">
        <f>IF(F$156=0,0,F$156/CHI_fec!F$156)</f>
        <v>0.60969571057417427</v>
      </c>
      <c r="G249" s="311">
        <f>IF(G$156=0,0,G$156/CHI_fec!G$156)</f>
        <v>0.61287877448583794</v>
      </c>
      <c r="H249" s="311">
        <f>IF(H$156=0,0,H$156/CHI_fec!H$156)</f>
        <v>0.61656555858299833</v>
      </c>
      <c r="I249" s="311">
        <f>IF(I$156=0,0,I$156/CHI_fec!I$156)</f>
        <v>0.61656555858299822</v>
      </c>
      <c r="J249" s="311">
        <f>IF(J$156=0,0,J$156/CHI_fec!J$156)</f>
        <v>0.62149372476280007</v>
      </c>
      <c r="K249" s="311">
        <f>IF(K$156=0,0,K$156/CHI_fec!K$156)</f>
        <v>0.63542332522045741</v>
      </c>
      <c r="L249" s="311">
        <f>IF(L$156=0,0,L$156/CHI_fec!L$156)</f>
        <v>0.64325450911881588</v>
      </c>
      <c r="M249" s="311">
        <f>IF(M$156=0,0,M$156/CHI_fec!M$156)</f>
        <v>0.6571791346279805</v>
      </c>
      <c r="N249" s="311">
        <f>IF(N$156=0,0,N$156/CHI_fec!N$156)</f>
        <v>0.66832181696271586</v>
      </c>
      <c r="O249" s="311">
        <f>IF(O$156=0,0,O$156/CHI_fec!O$156)</f>
        <v>0.6782300785353369</v>
      </c>
      <c r="P249" s="311">
        <f>IF(P$156=0,0,P$156/CHI_fec!P$156)</f>
        <v>0.68075469052869209</v>
      </c>
      <c r="Q249" s="311">
        <f>IF(Q$156=0,0,Q$156/CHI_fec!Q$156)</f>
        <v>0.69069504443408691</v>
      </c>
      <c r="R249" s="311">
        <f>IF(R$156=0,0,R$156/CHI_fec!R$156)</f>
        <v>0.69995634152989561</v>
      </c>
      <c r="S249" s="311">
        <f>IF(S$156=0,0,S$156/CHI_fec!S$156)</f>
        <v>0.70672424543037105</v>
      </c>
      <c r="T249" s="311">
        <f>IF(T$156=0,0,T$156/CHI_fec!T$156)</f>
        <v>0.70672424543037093</v>
      </c>
      <c r="U249" s="311">
        <f>IF(U$156=0,0,U$156/CHI_fec!U$156)</f>
        <v>0.71513932088733401</v>
      </c>
      <c r="V249" s="311">
        <f>IF(V$156=0,0,V$156/CHI_fec!V$156)</f>
        <v>0.72271288879860096</v>
      </c>
      <c r="W249" s="311">
        <f>IF(W$156=0,0,W$156/CHI_fec!W$156)</f>
        <v>0.72952909991874038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  <ignoredErrors>
    <ignoredError sqref="B5:W5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41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Chemical industry / CO2 emissions"</f>
        <v>DK: Chemical industry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3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3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3">
      <c r="A5" s="34" t="s">
        <v>46</v>
      </c>
      <c r="B5" s="225">
        <f t="shared" ref="B5:W5" si="0">SUM(B6:B10)+B16+B25+B36+B44+B58+B59</f>
        <v>0</v>
      </c>
      <c r="C5" s="225">
        <f t="shared" si="0"/>
        <v>0</v>
      </c>
      <c r="D5" s="225">
        <f t="shared" si="0"/>
        <v>0</v>
      </c>
      <c r="E5" s="225">
        <f t="shared" si="0"/>
        <v>0</v>
      </c>
      <c r="F5" s="225">
        <f t="shared" si="0"/>
        <v>0</v>
      </c>
      <c r="G5" s="225">
        <f t="shared" si="0"/>
        <v>0</v>
      </c>
      <c r="H5" s="225">
        <f t="shared" si="0"/>
        <v>0</v>
      </c>
      <c r="I5" s="225">
        <f t="shared" si="0"/>
        <v>0</v>
      </c>
      <c r="J5" s="225">
        <f t="shared" si="0"/>
        <v>0</v>
      </c>
      <c r="K5" s="225">
        <f t="shared" si="0"/>
        <v>0</v>
      </c>
      <c r="L5" s="225">
        <f t="shared" si="0"/>
        <v>0</v>
      </c>
      <c r="M5" s="225">
        <f t="shared" si="0"/>
        <v>0</v>
      </c>
      <c r="N5" s="225">
        <f t="shared" si="0"/>
        <v>0</v>
      </c>
      <c r="O5" s="225">
        <f t="shared" si="0"/>
        <v>0</v>
      </c>
      <c r="P5" s="225">
        <f t="shared" si="0"/>
        <v>0</v>
      </c>
      <c r="Q5" s="225">
        <f t="shared" si="0"/>
        <v>0</v>
      </c>
      <c r="R5" s="225">
        <f t="shared" si="0"/>
        <v>0</v>
      </c>
      <c r="S5" s="225">
        <f t="shared" si="0"/>
        <v>0</v>
      </c>
      <c r="T5" s="225">
        <f t="shared" si="0"/>
        <v>0</v>
      </c>
      <c r="U5" s="225">
        <f t="shared" si="0"/>
        <v>0</v>
      </c>
      <c r="V5" s="225">
        <f t="shared" si="0"/>
        <v>0</v>
      </c>
      <c r="W5" s="225">
        <f t="shared" si="0"/>
        <v>0</v>
      </c>
      <c r="DA5" s="89"/>
    </row>
    <row r="6" spans="1:105" ht="12" customHeight="1" x14ac:dyDescent="0.3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1270</v>
      </c>
    </row>
    <row r="7" spans="1:105" ht="12" customHeight="1" x14ac:dyDescent="0.3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1271</v>
      </c>
    </row>
    <row r="8" spans="1:105" ht="12" customHeight="1" x14ac:dyDescent="0.3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1272</v>
      </c>
    </row>
    <row r="9" spans="1:105" ht="12" customHeight="1" x14ac:dyDescent="0.3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1273</v>
      </c>
    </row>
    <row r="10" spans="1:105" ht="12" customHeight="1" x14ac:dyDescent="0.3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1274</v>
      </c>
    </row>
    <row r="11" spans="1:105" ht="12" customHeight="1" x14ac:dyDescent="0.3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1275</v>
      </c>
    </row>
    <row r="12" spans="1:105" ht="12" customHeight="1" x14ac:dyDescent="0.3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1276</v>
      </c>
    </row>
    <row r="13" spans="1:105" ht="12" customHeight="1" x14ac:dyDescent="0.3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1277</v>
      </c>
    </row>
    <row r="14" spans="1:105" ht="12" customHeight="1" x14ac:dyDescent="0.3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1278</v>
      </c>
    </row>
    <row r="15" spans="1:105" ht="12" customHeight="1" x14ac:dyDescent="0.3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1279</v>
      </c>
    </row>
    <row r="16" spans="1:105" ht="12" customHeight="1" x14ac:dyDescent="0.3">
      <c r="A16" s="134" t="s">
        <v>999</v>
      </c>
      <c r="B16" s="316">
        <v>0</v>
      </c>
      <c r="C16" s="316">
        <v>0</v>
      </c>
      <c r="D16" s="316">
        <v>0</v>
      </c>
      <c r="E16" s="316">
        <v>0</v>
      </c>
      <c r="F16" s="316">
        <v>0</v>
      </c>
      <c r="G16" s="316">
        <v>0</v>
      </c>
      <c r="H16" s="316">
        <v>0</v>
      </c>
      <c r="I16" s="316">
        <v>0</v>
      </c>
      <c r="J16" s="316">
        <v>0</v>
      </c>
      <c r="K16" s="316">
        <v>0</v>
      </c>
      <c r="L16" s="316">
        <v>0</v>
      </c>
      <c r="M16" s="316">
        <v>0</v>
      </c>
      <c r="N16" s="316">
        <v>0</v>
      </c>
      <c r="O16" s="316">
        <v>0</v>
      </c>
      <c r="P16" s="316">
        <v>0</v>
      </c>
      <c r="Q16" s="316">
        <v>0</v>
      </c>
      <c r="R16" s="316">
        <v>0</v>
      </c>
      <c r="S16" s="316">
        <v>0</v>
      </c>
      <c r="T16" s="316">
        <v>0</v>
      </c>
      <c r="U16" s="316">
        <v>0</v>
      </c>
      <c r="V16" s="316">
        <v>0</v>
      </c>
      <c r="W16" s="316">
        <v>0</v>
      </c>
      <c r="DA16" s="136"/>
    </row>
    <row r="17" spans="1:105" ht="12" customHeight="1" x14ac:dyDescent="0.3">
      <c r="A17" s="135" t="s">
        <v>30</v>
      </c>
      <c r="B17" s="317">
        <v>0</v>
      </c>
      <c r="C17" s="317">
        <v>0</v>
      </c>
      <c r="D17" s="317">
        <v>0</v>
      </c>
      <c r="E17" s="317">
        <v>0</v>
      </c>
      <c r="F17" s="317">
        <v>0</v>
      </c>
      <c r="G17" s="317">
        <v>0</v>
      </c>
      <c r="H17" s="317">
        <v>0</v>
      </c>
      <c r="I17" s="317">
        <v>0</v>
      </c>
      <c r="J17" s="317">
        <v>0</v>
      </c>
      <c r="K17" s="317">
        <v>0</v>
      </c>
      <c r="L17" s="317">
        <v>0</v>
      </c>
      <c r="M17" s="317">
        <v>0</v>
      </c>
      <c r="N17" s="317">
        <v>0</v>
      </c>
      <c r="O17" s="317">
        <v>0</v>
      </c>
      <c r="P17" s="317">
        <v>0</v>
      </c>
      <c r="Q17" s="317">
        <v>0</v>
      </c>
      <c r="R17" s="317">
        <v>0</v>
      </c>
      <c r="S17" s="317">
        <v>0</v>
      </c>
      <c r="T17" s="317">
        <v>0</v>
      </c>
      <c r="U17" s="317">
        <v>0</v>
      </c>
      <c r="V17" s="317">
        <v>0</v>
      </c>
      <c r="W17" s="317">
        <v>0</v>
      </c>
      <c r="DA17" s="137"/>
    </row>
    <row r="18" spans="1:105" ht="12" customHeight="1" x14ac:dyDescent="0.3">
      <c r="A18" s="135" t="s">
        <v>32</v>
      </c>
      <c r="B18" s="317">
        <v>0</v>
      </c>
      <c r="C18" s="317">
        <v>0</v>
      </c>
      <c r="D18" s="317">
        <v>0</v>
      </c>
      <c r="E18" s="317">
        <v>0</v>
      </c>
      <c r="F18" s="317">
        <v>0</v>
      </c>
      <c r="G18" s="317">
        <v>0</v>
      </c>
      <c r="H18" s="317">
        <v>0</v>
      </c>
      <c r="I18" s="317">
        <v>0</v>
      </c>
      <c r="J18" s="317">
        <v>0</v>
      </c>
      <c r="K18" s="317">
        <v>0</v>
      </c>
      <c r="L18" s="317">
        <v>0</v>
      </c>
      <c r="M18" s="317">
        <v>0</v>
      </c>
      <c r="N18" s="317">
        <v>0</v>
      </c>
      <c r="O18" s="317">
        <v>0</v>
      </c>
      <c r="P18" s="317">
        <v>0</v>
      </c>
      <c r="Q18" s="317">
        <v>0</v>
      </c>
      <c r="R18" s="317">
        <v>0</v>
      </c>
      <c r="S18" s="317">
        <v>0</v>
      </c>
      <c r="T18" s="317">
        <v>0</v>
      </c>
      <c r="U18" s="317">
        <v>0</v>
      </c>
      <c r="V18" s="317">
        <v>0</v>
      </c>
      <c r="W18" s="317">
        <v>0</v>
      </c>
      <c r="DA18" s="137"/>
    </row>
    <row r="19" spans="1:105" ht="12" customHeight="1" x14ac:dyDescent="0.3">
      <c r="A19" s="135" t="s">
        <v>33</v>
      </c>
      <c r="B19" s="317">
        <v>0</v>
      </c>
      <c r="C19" s="317">
        <v>0</v>
      </c>
      <c r="D19" s="317">
        <v>0</v>
      </c>
      <c r="E19" s="317">
        <v>0</v>
      </c>
      <c r="F19" s="317">
        <v>0</v>
      </c>
      <c r="G19" s="317">
        <v>0</v>
      </c>
      <c r="H19" s="317">
        <v>0</v>
      </c>
      <c r="I19" s="317">
        <v>0</v>
      </c>
      <c r="J19" s="317">
        <v>0</v>
      </c>
      <c r="K19" s="317">
        <v>0</v>
      </c>
      <c r="L19" s="317">
        <v>0</v>
      </c>
      <c r="M19" s="317">
        <v>0</v>
      </c>
      <c r="N19" s="317">
        <v>0</v>
      </c>
      <c r="O19" s="317">
        <v>0</v>
      </c>
      <c r="P19" s="317">
        <v>0</v>
      </c>
      <c r="Q19" s="317">
        <v>0</v>
      </c>
      <c r="R19" s="317">
        <v>0</v>
      </c>
      <c r="S19" s="317">
        <v>0</v>
      </c>
      <c r="T19" s="317">
        <v>0</v>
      </c>
      <c r="U19" s="317">
        <v>0</v>
      </c>
      <c r="V19" s="317">
        <v>0</v>
      </c>
      <c r="W19" s="317">
        <v>0</v>
      </c>
      <c r="DA19" s="137"/>
    </row>
    <row r="20" spans="1:105" ht="12" customHeight="1" x14ac:dyDescent="0.3">
      <c r="A20" s="135" t="s">
        <v>83</v>
      </c>
      <c r="B20" s="317">
        <v>0</v>
      </c>
      <c r="C20" s="317">
        <v>0</v>
      </c>
      <c r="D20" s="317">
        <v>0</v>
      </c>
      <c r="E20" s="317">
        <v>0</v>
      </c>
      <c r="F20" s="317">
        <v>0</v>
      </c>
      <c r="G20" s="317">
        <v>0</v>
      </c>
      <c r="H20" s="317">
        <v>0</v>
      </c>
      <c r="I20" s="317">
        <v>0</v>
      </c>
      <c r="J20" s="317">
        <v>0</v>
      </c>
      <c r="K20" s="317">
        <v>0</v>
      </c>
      <c r="L20" s="317">
        <v>0</v>
      </c>
      <c r="M20" s="317">
        <v>0</v>
      </c>
      <c r="N20" s="317">
        <v>0</v>
      </c>
      <c r="O20" s="317">
        <v>0</v>
      </c>
      <c r="P20" s="317">
        <v>0</v>
      </c>
      <c r="Q20" s="317">
        <v>0</v>
      </c>
      <c r="R20" s="317">
        <v>0</v>
      </c>
      <c r="S20" s="317">
        <v>0</v>
      </c>
      <c r="T20" s="317">
        <v>0</v>
      </c>
      <c r="U20" s="317">
        <v>0</v>
      </c>
      <c r="V20" s="317">
        <v>0</v>
      </c>
      <c r="W20" s="317">
        <v>0</v>
      </c>
      <c r="DA20" s="137"/>
    </row>
    <row r="21" spans="1:105" ht="12" customHeight="1" x14ac:dyDescent="0.3">
      <c r="A21" s="135" t="s">
        <v>70</v>
      </c>
      <c r="B21" s="317">
        <v>0</v>
      </c>
      <c r="C21" s="317">
        <v>0</v>
      </c>
      <c r="D21" s="317">
        <v>0</v>
      </c>
      <c r="E21" s="317">
        <v>0</v>
      </c>
      <c r="F21" s="317">
        <v>0</v>
      </c>
      <c r="G21" s="317">
        <v>0</v>
      </c>
      <c r="H21" s="317">
        <v>0</v>
      </c>
      <c r="I21" s="317">
        <v>0</v>
      </c>
      <c r="J21" s="317">
        <v>0</v>
      </c>
      <c r="K21" s="317">
        <v>0</v>
      </c>
      <c r="L21" s="317">
        <v>0</v>
      </c>
      <c r="M21" s="317">
        <v>0</v>
      </c>
      <c r="N21" s="317">
        <v>0</v>
      </c>
      <c r="O21" s="317">
        <v>0</v>
      </c>
      <c r="P21" s="317">
        <v>0</v>
      </c>
      <c r="Q21" s="317">
        <v>0</v>
      </c>
      <c r="R21" s="317">
        <v>0</v>
      </c>
      <c r="S21" s="317">
        <v>0</v>
      </c>
      <c r="T21" s="317">
        <v>0</v>
      </c>
      <c r="U21" s="317">
        <v>0</v>
      </c>
      <c r="V21" s="317">
        <v>0</v>
      </c>
      <c r="W21" s="317">
        <v>0</v>
      </c>
      <c r="DA21" s="137"/>
    </row>
    <row r="22" spans="1:105" ht="12" customHeight="1" x14ac:dyDescent="0.3">
      <c r="A22" s="135" t="s">
        <v>34</v>
      </c>
      <c r="B22" s="317">
        <v>0</v>
      </c>
      <c r="C22" s="317">
        <v>0</v>
      </c>
      <c r="D22" s="317">
        <v>0</v>
      </c>
      <c r="E22" s="317">
        <v>0</v>
      </c>
      <c r="F22" s="317">
        <v>0</v>
      </c>
      <c r="G22" s="317">
        <v>0</v>
      </c>
      <c r="H22" s="317">
        <v>0</v>
      </c>
      <c r="I22" s="317">
        <v>0</v>
      </c>
      <c r="J22" s="317">
        <v>0</v>
      </c>
      <c r="K22" s="317">
        <v>0</v>
      </c>
      <c r="L22" s="317">
        <v>0</v>
      </c>
      <c r="M22" s="317">
        <v>0</v>
      </c>
      <c r="N22" s="317">
        <v>0</v>
      </c>
      <c r="O22" s="317">
        <v>0</v>
      </c>
      <c r="P22" s="317">
        <v>0</v>
      </c>
      <c r="Q22" s="317">
        <v>0</v>
      </c>
      <c r="R22" s="317">
        <v>0</v>
      </c>
      <c r="S22" s="317">
        <v>0</v>
      </c>
      <c r="T22" s="317">
        <v>0</v>
      </c>
      <c r="U22" s="317">
        <v>0</v>
      </c>
      <c r="V22" s="317">
        <v>0</v>
      </c>
      <c r="W22" s="317">
        <v>0</v>
      </c>
      <c r="DA22" s="137"/>
    </row>
    <row r="23" spans="1:105" ht="12" customHeight="1" x14ac:dyDescent="0.3">
      <c r="A23" s="135" t="s">
        <v>84</v>
      </c>
      <c r="B23" s="317">
        <v>0</v>
      </c>
      <c r="C23" s="317">
        <v>0</v>
      </c>
      <c r="D23" s="317">
        <v>0</v>
      </c>
      <c r="E23" s="317">
        <v>0</v>
      </c>
      <c r="F23" s="317">
        <v>0</v>
      </c>
      <c r="G23" s="317">
        <v>0</v>
      </c>
      <c r="H23" s="317">
        <v>0</v>
      </c>
      <c r="I23" s="317">
        <v>0</v>
      </c>
      <c r="J23" s="317">
        <v>0</v>
      </c>
      <c r="K23" s="317">
        <v>0</v>
      </c>
      <c r="L23" s="317">
        <v>0</v>
      </c>
      <c r="M23" s="317">
        <v>0</v>
      </c>
      <c r="N23" s="317">
        <v>0</v>
      </c>
      <c r="O23" s="317">
        <v>0</v>
      </c>
      <c r="P23" s="317">
        <v>0</v>
      </c>
      <c r="Q23" s="317">
        <v>0</v>
      </c>
      <c r="R23" s="317">
        <v>0</v>
      </c>
      <c r="S23" s="317">
        <v>0</v>
      </c>
      <c r="T23" s="317">
        <v>0</v>
      </c>
      <c r="U23" s="317">
        <v>0</v>
      </c>
      <c r="V23" s="317">
        <v>0</v>
      </c>
      <c r="W23" s="317">
        <v>0</v>
      </c>
      <c r="DA23" s="137"/>
    </row>
    <row r="24" spans="1:105" ht="12" customHeight="1" x14ac:dyDescent="0.3">
      <c r="A24" s="135" t="s">
        <v>72</v>
      </c>
      <c r="B24" s="317">
        <v>0</v>
      </c>
      <c r="C24" s="317">
        <v>0</v>
      </c>
      <c r="D24" s="317">
        <v>0</v>
      </c>
      <c r="E24" s="317">
        <v>0</v>
      </c>
      <c r="F24" s="317">
        <v>0</v>
      </c>
      <c r="G24" s="317">
        <v>0</v>
      </c>
      <c r="H24" s="317">
        <v>0</v>
      </c>
      <c r="I24" s="317">
        <v>0</v>
      </c>
      <c r="J24" s="317">
        <v>0</v>
      </c>
      <c r="K24" s="317">
        <v>0</v>
      </c>
      <c r="L24" s="317">
        <v>0</v>
      </c>
      <c r="M24" s="317">
        <v>0</v>
      </c>
      <c r="N24" s="317">
        <v>0</v>
      </c>
      <c r="O24" s="317">
        <v>0</v>
      </c>
      <c r="P24" s="317">
        <v>0</v>
      </c>
      <c r="Q24" s="317">
        <v>0</v>
      </c>
      <c r="R24" s="317">
        <v>0</v>
      </c>
      <c r="S24" s="317">
        <v>0</v>
      </c>
      <c r="T24" s="317">
        <v>0</v>
      </c>
      <c r="U24" s="317">
        <v>0</v>
      </c>
      <c r="V24" s="317">
        <v>0</v>
      </c>
      <c r="W24" s="317">
        <v>0</v>
      </c>
      <c r="DA24" s="137"/>
    </row>
    <row r="25" spans="1:105" ht="12" customHeight="1" x14ac:dyDescent="0.3">
      <c r="A25" s="57" t="s">
        <v>1000</v>
      </c>
      <c r="B25" s="296">
        <v>0</v>
      </c>
      <c r="C25" s="296">
        <v>0</v>
      </c>
      <c r="D25" s="296">
        <v>0</v>
      </c>
      <c r="E25" s="296">
        <v>0</v>
      </c>
      <c r="F25" s="296">
        <v>0</v>
      </c>
      <c r="G25" s="296">
        <v>0</v>
      </c>
      <c r="H25" s="296">
        <v>0</v>
      </c>
      <c r="I25" s="296">
        <v>0</v>
      </c>
      <c r="J25" s="296">
        <v>0</v>
      </c>
      <c r="K25" s="296">
        <v>0</v>
      </c>
      <c r="L25" s="296">
        <v>0</v>
      </c>
      <c r="M25" s="296">
        <v>0</v>
      </c>
      <c r="N25" s="296">
        <v>0</v>
      </c>
      <c r="O25" s="296">
        <v>0</v>
      </c>
      <c r="P25" s="296">
        <v>0</v>
      </c>
      <c r="Q25" s="296">
        <v>0</v>
      </c>
      <c r="R25" s="296">
        <v>0</v>
      </c>
      <c r="S25" s="296">
        <v>0</v>
      </c>
      <c r="T25" s="296">
        <v>0</v>
      </c>
      <c r="U25" s="296">
        <v>0</v>
      </c>
      <c r="V25" s="296">
        <v>0</v>
      </c>
      <c r="W25" s="296">
        <v>0</v>
      </c>
      <c r="DA25" s="70" t="s">
        <v>1280</v>
      </c>
    </row>
    <row r="26" spans="1:105" ht="12" customHeight="1" x14ac:dyDescent="0.3">
      <c r="A26" s="46" t="s">
        <v>30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1281</v>
      </c>
    </row>
    <row r="27" spans="1:105" ht="12" customHeight="1" x14ac:dyDescent="0.3">
      <c r="A27" s="46" t="s">
        <v>32</v>
      </c>
      <c r="B27" s="231">
        <v>0</v>
      </c>
      <c r="C27" s="231">
        <v>0</v>
      </c>
      <c r="D27" s="231">
        <v>0</v>
      </c>
      <c r="E27" s="231">
        <v>0</v>
      </c>
      <c r="F27" s="231">
        <v>0</v>
      </c>
      <c r="G27" s="231">
        <v>0</v>
      </c>
      <c r="H27" s="231">
        <v>0</v>
      </c>
      <c r="I27" s="231">
        <v>0</v>
      </c>
      <c r="J27" s="231">
        <v>0</v>
      </c>
      <c r="K27" s="231">
        <v>0</v>
      </c>
      <c r="L27" s="231">
        <v>0</v>
      </c>
      <c r="M27" s="231">
        <v>0</v>
      </c>
      <c r="N27" s="231">
        <v>0</v>
      </c>
      <c r="O27" s="231">
        <v>0</v>
      </c>
      <c r="P27" s="231">
        <v>0</v>
      </c>
      <c r="Q27" s="231">
        <v>0</v>
      </c>
      <c r="R27" s="231">
        <v>0</v>
      </c>
      <c r="S27" s="231">
        <v>0</v>
      </c>
      <c r="T27" s="231">
        <v>0</v>
      </c>
      <c r="U27" s="231">
        <v>0</v>
      </c>
      <c r="V27" s="231">
        <v>0</v>
      </c>
      <c r="W27" s="231">
        <v>0</v>
      </c>
      <c r="DA27" s="73" t="s">
        <v>1282</v>
      </c>
    </row>
    <row r="28" spans="1:105" ht="12" customHeight="1" x14ac:dyDescent="0.3">
      <c r="A28" s="46" t="s">
        <v>33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1283</v>
      </c>
    </row>
    <row r="29" spans="1:105" ht="12" customHeight="1" x14ac:dyDescent="0.3">
      <c r="A29" s="46" t="s">
        <v>160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0</v>
      </c>
      <c r="T29" s="231">
        <v>0</v>
      </c>
      <c r="U29" s="231">
        <v>0</v>
      </c>
      <c r="V29" s="231">
        <v>0</v>
      </c>
      <c r="W29" s="231">
        <v>0</v>
      </c>
      <c r="DA29" s="73" t="s">
        <v>1284</v>
      </c>
    </row>
    <row r="30" spans="1:105" ht="12" customHeight="1" x14ac:dyDescent="0.3">
      <c r="A30" s="46" t="s">
        <v>70</v>
      </c>
      <c r="B30" s="231">
        <v>0</v>
      </c>
      <c r="C30" s="231">
        <v>0</v>
      </c>
      <c r="D30" s="231">
        <v>0</v>
      </c>
      <c r="E30" s="231">
        <v>0</v>
      </c>
      <c r="F30" s="231">
        <v>0</v>
      </c>
      <c r="G30" s="231">
        <v>0</v>
      </c>
      <c r="H30" s="231">
        <v>0</v>
      </c>
      <c r="I30" s="231">
        <v>0</v>
      </c>
      <c r="J30" s="231">
        <v>0</v>
      </c>
      <c r="K30" s="231">
        <v>0</v>
      </c>
      <c r="L30" s="231">
        <v>0</v>
      </c>
      <c r="M30" s="231">
        <v>0</v>
      </c>
      <c r="N30" s="231">
        <v>0</v>
      </c>
      <c r="O30" s="231">
        <v>0</v>
      </c>
      <c r="P30" s="231">
        <v>0</v>
      </c>
      <c r="Q30" s="231">
        <v>0</v>
      </c>
      <c r="R30" s="231">
        <v>0</v>
      </c>
      <c r="S30" s="231">
        <v>0</v>
      </c>
      <c r="T30" s="231">
        <v>0</v>
      </c>
      <c r="U30" s="231">
        <v>0</v>
      </c>
      <c r="V30" s="231">
        <v>0</v>
      </c>
      <c r="W30" s="231">
        <v>0</v>
      </c>
      <c r="DA30" s="73" t="s">
        <v>1285</v>
      </c>
    </row>
    <row r="31" spans="1:105" ht="12" customHeight="1" x14ac:dyDescent="0.3">
      <c r="A31" s="46" t="s">
        <v>34</v>
      </c>
      <c r="B31" s="231">
        <v>0</v>
      </c>
      <c r="C31" s="231">
        <v>0</v>
      </c>
      <c r="D31" s="231">
        <v>0</v>
      </c>
      <c r="E31" s="231">
        <v>0</v>
      </c>
      <c r="F31" s="231">
        <v>0</v>
      </c>
      <c r="G31" s="231">
        <v>0</v>
      </c>
      <c r="H31" s="231">
        <v>0</v>
      </c>
      <c r="I31" s="231">
        <v>0</v>
      </c>
      <c r="J31" s="231">
        <v>0</v>
      </c>
      <c r="K31" s="231">
        <v>0</v>
      </c>
      <c r="L31" s="231">
        <v>0</v>
      </c>
      <c r="M31" s="231">
        <v>0</v>
      </c>
      <c r="N31" s="231">
        <v>0</v>
      </c>
      <c r="O31" s="231">
        <v>0</v>
      </c>
      <c r="P31" s="231">
        <v>0</v>
      </c>
      <c r="Q31" s="231">
        <v>0</v>
      </c>
      <c r="R31" s="231">
        <v>0</v>
      </c>
      <c r="S31" s="231">
        <v>0</v>
      </c>
      <c r="T31" s="231">
        <v>0</v>
      </c>
      <c r="U31" s="231">
        <v>0</v>
      </c>
      <c r="V31" s="231">
        <v>0</v>
      </c>
      <c r="W31" s="231">
        <v>0</v>
      </c>
      <c r="DA31" s="73" t="s">
        <v>1286</v>
      </c>
    </row>
    <row r="32" spans="1:105" ht="12" customHeight="1" x14ac:dyDescent="0.3">
      <c r="A32" s="46" t="s">
        <v>162</v>
      </c>
      <c r="B32" s="231">
        <v>0</v>
      </c>
      <c r="C32" s="231">
        <v>0</v>
      </c>
      <c r="D32" s="231">
        <v>0</v>
      </c>
      <c r="E32" s="231">
        <v>0</v>
      </c>
      <c r="F32" s="231">
        <v>0</v>
      </c>
      <c r="G32" s="231">
        <v>0</v>
      </c>
      <c r="H32" s="231">
        <v>0</v>
      </c>
      <c r="I32" s="231">
        <v>0</v>
      </c>
      <c r="J32" s="231">
        <v>0</v>
      </c>
      <c r="K32" s="231">
        <v>0</v>
      </c>
      <c r="L32" s="231">
        <v>0</v>
      </c>
      <c r="M32" s="231">
        <v>0</v>
      </c>
      <c r="N32" s="231">
        <v>0</v>
      </c>
      <c r="O32" s="231">
        <v>0</v>
      </c>
      <c r="P32" s="231">
        <v>0</v>
      </c>
      <c r="Q32" s="231">
        <v>0</v>
      </c>
      <c r="R32" s="231">
        <v>0</v>
      </c>
      <c r="S32" s="231">
        <v>0</v>
      </c>
      <c r="T32" s="231">
        <v>0</v>
      </c>
      <c r="U32" s="231">
        <v>0</v>
      </c>
      <c r="V32" s="231">
        <v>0</v>
      </c>
      <c r="W32" s="231">
        <v>0</v>
      </c>
      <c r="DA32" s="73" t="s">
        <v>1287</v>
      </c>
    </row>
    <row r="33" spans="1:105" ht="12" customHeight="1" x14ac:dyDescent="0.3">
      <c r="A33" s="46" t="s">
        <v>36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1288</v>
      </c>
    </row>
    <row r="34" spans="1:105" ht="12" customHeight="1" x14ac:dyDescent="0.3">
      <c r="A34" s="46" t="s">
        <v>73</v>
      </c>
      <c r="B34" s="231">
        <v>0</v>
      </c>
      <c r="C34" s="231">
        <v>0</v>
      </c>
      <c r="D34" s="231">
        <v>0</v>
      </c>
      <c r="E34" s="231">
        <v>0</v>
      </c>
      <c r="F34" s="231">
        <v>0</v>
      </c>
      <c r="G34" s="231">
        <v>0</v>
      </c>
      <c r="H34" s="231">
        <v>0</v>
      </c>
      <c r="I34" s="231">
        <v>0</v>
      </c>
      <c r="J34" s="231">
        <v>0</v>
      </c>
      <c r="K34" s="231">
        <v>0</v>
      </c>
      <c r="L34" s="231">
        <v>0</v>
      </c>
      <c r="M34" s="231">
        <v>0</v>
      </c>
      <c r="N34" s="231">
        <v>0</v>
      </c>
      <c r="O34" s="231">
        <v>0</v>
      </c>
      <c r="P34" s="231">
        <v>0</v>
      </c>
      <c r="Q34" s="231">
        <v>0</v>
      </c>
      <c r="R34" s="231">
        <v>0</v>
      </c>
      <c r="S34" s="231">
        <v>0</v>
      </c>
      <c r="T34" s="231">
        <v>0</v>
      </c>
      <c r="U34" s="231">
        <v>0</v>
      </c>
      <c r="V34" s="231">
        <v>0</v>
      </c>
      <c r="W34" s="231">
        <v>0</v>
      </c>
      <c r="DA34" s="73" t="s">
        <v>1289</v>
      </c>
    </row>
    <row r="35" spans="1:105" ht="12" customHeight="1" x14ac:dyDescent="0.3">
      <c r="A35" s="46" t="s">
        <v>79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1290</v>
      </c>
    </row>
    <row r="36" spans="1:105" ht="12" customHeight="1" x14ac:dyDescent="0.3">
      <c r="A36" s="57" t="s">
        <v>1012</v>
      </c>
      <c r="B36" s="263">
        <v>0</v>
      </c>
      <c r="C36" s="263">
        <v>0</v>
      </c>
      <c r="D36" s="263">
        <v>0</v>
      </c>
      <c r="E36" s="263">
        <v>0</v>
      </c>
      <c r="F36" s="263">
        <v>0</v>
      </c>
      <c r="G36" s="263">
        <v>0</v>
      </c>
      <c r="H36" s="263">
        <v>0</v>
      </c>
      <c r="I36" s="263">
        <v>0</v>
      </c>
      <c r="J36" s="263">
        <v>0</v>
      </c>
      <c r="K36" s="263">
        <v>0</v>
      </c>
      <c r="L36" s="263">
        <v>0</v>
      </c>
      <c r="M36" s="263">
        <v>0</v>
      </c>
      <c r="N36" s="263">
        <v>0</v>
      </c>
      <c r="O36" s="263">
        <v>0</v>
      </c>
      <c r="P36" s="263">
        <v>0</v>
      </c>
      <c r="Q36" s="263">
        <v>0</v>
      </c>
      <c r="R36" s="263">
        <v>0</v>
      </c>
      <c r="S36" s="263">
        <v>0</v>
      </c>
      <c r="T36" s="263">
        <v>0</v>
      </c>
      <c r="U36" s="263">
        <v>0</v>
      </c>
      <c r="V36" s="263">
        <v>0</v>
      </c>
      <c r="W36" s="263">
        <v>0</v>
      </c>
      <c r="DA36" s="70" t="s">
        <v>1291</v>
      </c>
    </row>
    <row r="37" spans="1:105" ht="12" customHeight="1" x14ac:dyDescent="0.3">
      <c r="A37" s="60" t="s">
        <v>1014</v>
      </c>
      <c r="B37" s="264">
        <v>0</v>
      </c>
      <c r="C37" s="264">
        <v>0</v>
      </c>
      <c r="D37" s="264">
        <v>0</v>
      </c>
      <c r="E37" s="264">
        <v>0</v>
      </c>
      <c r="F37" s="264">
        <v>0</v>
      </c>
      <c r="G37" s="264">
        <v>0</v>
      </c>
      <c r="H37" s="264">
        <v>0</v>
      </c>
      <c r="I37" s="264">
        <v>0</v>
      </c>
      <c r="J37" s="264">
        <v>0</v>
      </c>
      <c r="K37" s="264">
        <v>0</v>
      </c>
      <c r="L37" s="264">
        <v>0</v>
      </c>
      <c r="M37" s="264">
        <v>0</v>
      </c>
      <c r="N37" s="264">
        <v>0</v>
      </c>
      <c r="O37" s="264">
        <v>0</v>
      </c>
      <c r="P37" s="264">
        <v>0</v>
      </c>
      <c r="Q37" s="264">
        <v>0</v>
      </c>
      <c r="R37" s="264">
        <v>0</v>
      </c>
      <c r="S37" s="264">
        <v>0</v>
      </c>
      <c r="T37" s="264">
        <v>0</v>
      </c>
      <c r="U37" s="264">
        <v>0</v>
      </c>
      <c r="V37" s="264">
        <v>0</v>
      </c>
      <c r="W37" s="264">
        <v>0</v>
      </c>
      <c r="DA37" s="72" t="s">
        <v>1292</v>
      </c>
    </row>
    <row r="38" spans="1:105" ht="12" customHeight="1" x14ac:dyDescent="0.3">
      <c r="A38" s="59" t="s">
        <v>30</v>
      </c>
      <c r="B38" s="232">
        <v>0</v>
      </c>
      <c r="C38" s="232">
        <v>0</v>
      </c>
      <c r="D38" s="232">
        <v>0</v>
      </c>
      <c r="E38" s="232">
        <v>0</v>
      </c>
      <c r="F38" s="232">
        <v>0</v>
      </c>
      <c r="G38" s="232">
        <v>0</v>
      </c>
      <c r="H38" s="232">
        <v>0</v>
      </c>
      <c r="I38" s="232">
        <v>0</v>
      </c>
      <c r="J38" s="232">
        <v>0</v>
      </c>
      <c r="K38" s="232">
        <v>0</v>
      </c>
      <c r="L38" s="232">
        <v>0</v>
      </c>
      <c r="M38" s="232">
        <v>0</v>
      </c>
      <c r="N38" s="232">
        <v>0</v>
      </c>
      <c r="O38" s="232">
        <v>0</v>
      </c>
      <c r="P38" s="232">
        <v>0</v>
      </c>
      <c r="Q38" s="232">
        <v>0</v>
      </c>
      <c r="R38" s="232">
        <v>0</v>
      </c>
      <c r="S38" s="232">
        <v>0</v>
      </c>
      <c r="T38" s="232">
        <v>0</v>
      </c>
      <c r="U38" s="232">
        <v>0</v>
      </c>
      <c r="V38" s="232">
        <v>0</v>
      </c>
      <c r="W38" s="232">
        <v>0</v>
      </c>
      <c r="DA38" s="71" t="s">
        <v>1293</v>
      </c>
    </row>
    <row r="39" spans="1:105" ht="12" customHeight="1" x14ac:dyDescent="0.3">
      <c r="A39" s="59" t="s">
        <v>33</v>
      </c>
      <c r="B39" s="297">
        <v>0</v>
      </c>
      <c r="C39" s="297">
        <v>0</v>
      </c>
      <c r="D39" s="297">
        <v>0</v>
      </c>
      <c r="E39" s="297">
        <v>0</v>
      </c>
      <c r="F39" s="297">
        <v>0</v>
      </c>
      <c r="G39" s="297">
        <v>0</v>
      </c>
      <c r="H39" s="297">
        <v>0</v>
      </c>
      <c r="I39" s="297">
        <v>0</v>
      </c>
      <c r="J39" s="297">
        <v>0</v>
      </c>
      <c r="K39" s="297">
        <v>0</v>
      </c>
      <c r="L39" s="297">
        <v>0</v>
      </c>
      <c r="M39" s="297">
        <v>0</v>
      </c>
      <c r="N39" s="297">
        <v>0</v>
      </c>
      <c r="O39" s="297">
        <v>0</v>
      </c>
      <c r="P39" s="297">
        <v>0</v>
      </c>
      <c r="Q39" s="297">
        <v>0</v>
      </c>
      <c r="R39" s="297">
        <v>0</v>
      </c>
      <c r="S39" s="297">
        <v>0</v>
      </c>
      <c r="T39" s="297">
        <v>0</v>
      </c>
      <c r="U39" s="297">
        <v>0</v>
      </c>
      <c r="V39" s="297">
        <v>0</v>
      </c>
      <c r="W39" s="297">
        <v>0</v>
      </c>
      <c r="DA39" s="122" t="s">
        <v>1294</v>
      </c>
    </row>
    <row r="40" spans="1:105" ht="12" customHeight="1" x14ac:dyDescent="0.3">
      <c r="A40" s="59" t="s">
        <v>160</v>
      </c>
      <c r="B40" s="297">
        <v>0</v>
      </c>
      <c r="C40" s="297">
        <v>0</v>
      </c>
      <c r="D40" s="297">
        <v>0</v>
      </c>
      <c r="E40" s="297">
        <v>0</v>
      </c>
      <c r="F40" s="297">
        <v>0</v>
      </c>
      <c r="G40" s="297">
        <v>0</v>
      </c>
      <c r="H40" s="297">
        <v>0</v>
      </c>
      <c r="I40" s="297">
        <v>0</v>
      </c>
      <c r="J40" s="297">
        <v>0</v>
      </c>
      <c r="K40" s="297">
        <v>0</v>
      </c>
      <c r="L40" s="297">
        <v>0</v>
      </c>
      <c r="M40" s="297">
        <v>0</v>
      </c>
      <c r="N40" s="297">
        <v>0</v>
      </c>
      <c r="O40" s="297">
        <v>0</v>
      </c>
      <c r="P40" s="297">
        <v>0</v>
      </c>
      <c r="Q40" s="297">
        <v>0</v>
      </c>
      <c r="R40" s="297">
        <v>0</v>
      </c>
      <c r="S40" s="297">
        <v>0</v>
      </c>
      <c r="T40" s="297">
        <v>0</v>
      </c>
      <c r="U40" s="297">
        <v>0</v>
      </c>
      <c r="V40" s="297">
        <v>0</v>
      </c>
      <c r="W40" s="297">
        <v>0</v>
      </c>
      <c r="DA40" s="122" t="s">
        <v>1295</v>
      </c>
    </row>
    <row r="41" spans="1:105" ht="12" customHeight="1" x14ac:dyDescent="0.3">
      <c r="A41" s="59" t="s">
        <v>70</v>
      </c>
      <c r="B41" s="297">
        <v>0</v>
      </c>
      <c r="C41" s="297">
        <v>0</v>
      </c>
      <c r="D41" s="297">
        <v>0</v>
      </c>
      <c r="E41" s="297">
        <v>0</v>
      </c>
      <c r="F41" s="297">
        <v>0</v>
      </c>
      <c r="G41" s="297">
        <v>0</v>
      </c>
      <c r="H41" s="297">
        <v>0</v>
      </c>
      <c r="I41" s="297">
        <v>0</v>
      </c>
      <c r="J41" s="297">
        <v>0</v>
      </c>
      <c r="K41" s="297">
        <v>0</v>
      </c>
      <c r="L41" s="297">
        <v>0</v>
      </c>
      <c r="M41" s="297">
        <v>0</v>
      </c>
      <c r="N41" s="297">
        <v>0</v>
      </c>
      <c r="O41" s="297">
        <v>0</v>
      </c>
      <c r="P41" s="297">
        <v>0</v>
      </c>
      <c r="Q41" s="297">
        <v>0</v>
      </c>
      <c r="R41" s="297">
        <v>0</v>
      </c>
      <c r="S41" s="297">
        <v>0</v>
      </c>
      <c r="T41" s="297">
        <v>0</v>
      </c>
      <c r="U41" s="297">
        <v>0</v>
      </c>
      <c r="V41" s="297">
        <v>0</v>
      </c>
      <c r="W41" s="297">
        <v>0</v>
      </c>
      <c r="DA41" s="122" t="s">
        <v>1296</v>
      </c>
    </row>
    <row r="42" spans="1:105" ht="12" customHeight="1" x14ac:dyDescent="0.3">
      <c r="A42" s="59" t="s">
        <v>162</v>
      </c>
      <c r="B42" s="297">
        <v>0</v>
      </c>
      <c r="C42" s="297">
        <v>0</v>
      </c>
      <c r="D42" s="297">
        <v>0</v>
      </c>
      <c r="E42" s="297">
        <v>0</v>
      </c>
      <c r="F42" s="297">
        <v>0</v>
      </c>
      <c r="G42" s="297">
        <v>0</v>
      </c>
      <c r="H42" s="297">
        <v>0</v>
      </c>
      <c r="I42" s="297">
        <v>0</v>
      </c>
      <c r="J42" s="297">
        <v>0</v>
      </c>
      <c r="K42" s="297">
        <v>0</v>
      </c>
      <c r="L42" s="297">
        <v>0</v>
      </c>
      <c r="M42" s="297">
        <v>0</v>
      </c>
      <c r="N42" s="297">
        <v>0</v>
      </c>
      <c r="O42" s="297">
        <v>0</v>
      </c>
      <c r="P42" s="297">
        <v>0</v>
      </c>
      <c r="Q42" s="297">
        <v>0</v>
      </c>
      <c r="R42" s="297">
        <v>0</v>
      </c>
      <c r="S42" s="297">
        <v>0</v>
      </c>
      <c r="T42" s="297">
        <v>0</v>
      </c>
      <c r="U42" s="297">
        <v>0</v>
      </c>
      <c r="V42" s="297">
        <v>0</v>
      </c>
      <c r="W42" s="297">
        <v>0</v>
      </c>
      <c r="DA42" s="122" t="s">
        <v>1297</v>
      </c>
    </row>
    <row r="43" spans="1:105" ht="12" customHeight="1" x14ac:dyDescent="0.3">
      <c r="A43" s="60" t="s">
        <v>1021</v>
      </c>
      <c r="B43" s="264">
        <v>0</v>
      </c>
      <c r="C43" s="264">
        <v>0</v>
      </c>
      <c r="D43" s="264">
        <v>0</v>
      </c>
      <c r="E43" s="264">
        <v>0</v>
      </c>
      <c r="F43" s="264">
        <v>0</v>
      </c>
      <c r="G43" s="264">
        <v>0</v>
      </c>
      <c r="H43" s="264">
        <v>0</v>
      </c>
      <c r="I43" s="264">
        <v>0</v>
      </c>
      <c r="J43" s="264">
        <v>0</v>
      </c>
      <c r="K43" s="264">
        <v>0</v>
      </c>
      <c r="L43" s="264">
        <v>0</v>
      </c>
      <c r="M43" s="264">
        <v>0</v>
      </c>
      <c r="N43" s="264">
        <v>0</v>
      </c>
      <c r="O43" s="264">
        <v>0</v>
      </c>
      <c r="P43" s="264">
        <v>0</v>
      </c>
      <c r="Q43" s="264">
        <v>0</v>
      </c>
      <c r="R43" s="264">
        <v>0</v>
      </c>
      <c r="S43" s="264">
        <v>0</v>
      </c>
      <c r="T43" s="264">
        <v>0</v>
      </c>
      <c r="U43" s="264">
        <v>0</v>
      </c>
      <c r="V43" s="264">
        <v>0</v>
      </c>
      <c r="W43" s="264">
        <v>0</v>
      </c>
      <c r="DA43" s="72" t="s">
        <v>1298</v>
      </c>
    </row>
    <row r="44" spans="1:105" ht="12" customHeight="1" x14ac:dyDescent="0.3">
      <c r="A44" s="57" t="s">
        <v>1023</v>
      </c>
      <c r="B44" s="263">
        <f t="shared" ref="B44:W44" si="1">B45+B46+B57</f>
        <v>0</v>
      </c>
      <c r="C44" s="263">
        <f t="shared" si="1"/>
        <v>0</v>
      </c>
      <c r="D44" s="263">
        <f t="shared" si="1"/>
        <v>0</v>
      </c>
      <c r="E44" s="263">
        <f t="shared" si="1"/>
        <v>0</v>
      </c>
      <c r="F44" s="263">
        <f t="shared" si="1"/>
        <v>0</v>
      </c>
      <c r="G44" s="263">
        <f t="shared" si="1"/>
        <v>0</v>
      </c>
      <c r="H44" s="263">
        <f t="shared" si="1"/>
        <v>0</v>
      </c>
      <c r="I44" s="263">
        <f t="shared" si="1"/>
        <v>0</v>
      </c>
      <c r="J44" s="263">
        <f t="shared" si="1"/>
        <v>0</v>
      </c>
      <c r="K44" s="263">
        <f t="shared" si="1"/>
        <v>0</v>
      </c>
      <c r="L44" s="263">
        <f t="shared" si="1"/>
        <v>0</v>
      </c>
      <c r="M44" s="263">
        <f t="shared" si="1"/>
        <v>0</v>
      </c>
      <c r="N44" s="263">
        <f t="shared" si="1"/>
        <v>0</v>
      </c>
      <c r="O44" s="263">
        <f t="shared" si="1"/>
        <v>0</v>
      </c>
      <c r="P44" s="263">
        <f t="shared" si="1"/>
        <v>0</v>
      </c>
      <c r="Q44" s="263">
        <f t="shared" si="1"/>
        <v>0</v>
      </c>
      <c r="R44" s="263">
        <f t="shared" si="1"/>
        <v>0</v>
      </c>
      <c r="S44" s="263">
        <f t="shared" si="1"/>
        <v>0</v>
      </c>
      <c r="T44" s="263">
        <f t="shared" si="1"/>
        <v>0</v>
      </c>
      <c r="U44" s="263">
        <f t="shared" si="1"/>
        <v>0</v>
      </c>
      <c r="V44" s="263">
        <f t="shared" si="1"/>
        <v>0</v>
      </c>
      <c r="W44" s="263">
        <f t="shared" si="1"/>
        <v>0</v>
      </c>
      <c r="DA44" s="70"/>
    </row>
    <row r="45" spans="1:105" ht="12" customHeight="1" x14ac:dyDescent="0.3">
      <c r="A45" s="60" t="s">
        <v>1024</v>
      </c>
      <c r="B45" s="264">
        <v>0</v>
      </c>
      <c r="C45" s="264">
        <v>0</v>
      </c>
      <c r="D45" s="264">
        <v>0</v>
      </c>
      <c r="E45" s="264">
        <v>0</v>
      </c>
      <c r="F45" s="264">
        <v>0</v>
      </c>
      <c r="G45" s="264">
        <v>0</v>
      </c>
      <c r="H45" s="264">
        <v>0</v>
      </c>
      <c r="I45" s="264">
        <v>0</v>
      </c>
      <c r="J45" s="264">
        <v>0</v>
      </c>
      <c r="K45" s="264">
        <v>0</v>
      </c>
      <c r="L45" s="264">
        <v>0</v>
      </c>
      <c r="M45" s="264">
        <v>0</v>
      </c>
      <c r="N45" s="264">
        <v>0</v>
      </c>
      <c r="O45" s="264">
        <v>0</v>
      </c>
      <c r="P45" s="264">
        <v>0</v>
      </c>
      <c r="Q45" s="264">
        <v>0</v>
      </c>
      <c r="R45" s="264">
        <v>0</v>
      </c>
      <c r="S45" s="264">
        <v>0</v>
      </c>
      <c r="T45" s="264">
        <v>0</v>
      </c>
      <c r="U45" s="264">
        <v>0</v>
      </c>
      <c r="V45" s="264">
        <v>0</v>
      </c>
      <c r="W45" s="264">
        <v>0</v>
      </c>
      <c r="DA45" s="72" t="s">
        <v>1299</v>
      </c>
    </row>
    <row r="46" spans="1:105" ht="12" customHeight="1" x14ac:dyDescent="0.3">
      <c r="A46" s="60" t="s">
        <v>1026</v>
      </c>
      <c r="B46" s="264">
        <v>0</v>
      </c>
      <c r="C46" s="264">
        <v>0</v>
      </c>
      <c r="D46" s="264">
        <v>0</v>
      </c>
      <c r="E46" s="264">
        <v>0</v>
      </c>
      <c r="F46" s="264">
        <v>0</v>
      </c>
      <c r="G46" s="264">
        <v>0</v>
      </c>
      <c r="H46" s="264">
        <v>0</v>
      </c>
      <c r="I46" s="264">
        <v>0</v>
      </c>
      <c r="J46" s="264">
        <v>0</v>
      </c>
      <c r="K46" s="264">
        <v>0</v>
      </c>
      <c r="L46" s="264">
        <v>0</v>
      </c>
      <c r="M46" s="264">
        <v>0</v>
      </c>
      <c r="N46" s="264">
        <v>0</v>
      </c>
      <c r="O46" s="264">
        <v>0</v>
      </c>
      <c r="P46" s="264">
        <v>0</v>
      </c>
      <c r="Q46" s="264">
        <v>0</v>
      </c>
      <c r="R46" s="264">
        <v>0</v>
      </c>
      <c r="S46" s="264">
        <v>0</v>
      </c>
      <c r="T46" s="264">
        <v>0</v>
      </c>
      <c r="U46" s="264">
        <v>0</v>
      </c>
      <c r="V46" s="264">
        <v>0</v>
      </c>
      <c r="W46" s="264">
        <v>0</v>
      </c>
      <c r="DA46" s="72" t="s">
        <v>1300</v>
      </c>
    </row>
    <row r="47" spans="1:105" ht="12" customHeight="1" x14ac:dyDescent="0.3">
      <c r="A47" s="64" t="s">
        <v>30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1301</v>
      </c>
    </row>
    <row r="48" spans="1:105" ht="12" customHeight="1" x14ac:dyDescent="0.3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1302</v>
      </c>
    </row>
    <row r="49" spans="1:105" ht="12" customHeight="1" x14ac:dyDescent="0.3">
      <c r="A49" s="64" t="s">
        <v>33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1303</v>
      </c>
    </row>
    <row r="50" spans="1:105" ht="12" customHeight="1" x14ac:dyDescent="0.3">
      <c r="A50" s="64" t="s">
        <v>160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1304</v>
      </c>
    </row>
    <row r="51" spans="1:105" ht="12" customHeight="1" x14ac:dyDescent="0.3">
      <c r="A51" s="64" t="s">
        <v>70</v>
      </c>
      <c r="B51" s="231">
        <v>0</v>
      </c>
      <c r="C51" s="231">
        <v>0</v>
      </c>
      <c r="D51" s="231">
        <v>0</v>
      </c>
      <c r="E51" s="231">
        <v>0</v>
      </c>
      <c r="F51" s="231">
        <v>0</v>
      </c>
      <c r="G51" s="231">
        <v>0</v>
      </c>
      <c r="H51" s="231">
        <v>0</v>
      </c>
      <c r="I51" s="231">
        <v>0</v>
      </c>
      <c r="J51" s="231">
        <v>0</v>
      </c>
      <c r="K51" s="231">
        <v>0</v>
      </c>
      <c r="L51" s="231">
        <v>0</v>
      </c>
      <c r="M51" s="231">
        <v>0</v>
      </c>
      <c r="N51" s="231">
        <v>0</v>
      </c>
      <c r="O51" s="231">
        <v>0</v>
      </c>
      <c r="P51" s="231">
        <v>0</v>
      </c>
      <c r="Q51" s="231">
        <v>0</v>
      </c>
      <c r="R51" s="231">
        <v>0</v>
      </c>
      <c r="S51" s="231">
        <v>0</v>
      </c>
      <c r="T51" s="231">
        <v>0</v>
      </c>
      <c r="U51" s="231">
        <v>0</v>
      </c>
      <c r="V51" s="231">
        <v>0</v>
      </c>
      <c r="W51" s="231">
        <v>0</v>
      </c>
      <c r="DA51" s="73" t="s">
        <v>1305</v>
      </c>
    </row>
    <row r="52" spans="1:105" ht="12" customHeight="1" x14ac:dyDescent="0.3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1306</v>
      </c>
    </row>
    <row r="53" spans="1:105" ht="12" customHeight="1" x14ac:dyDescent="0.3">
      <c r="A53" s="64" t="s">
        <v>162</v>
      </c>
      <c r="B53" s="231">
        <v>0</v>
      </c>
      <c r="C53" s="231">
        <v>0</v>
      </c>
      <c r="D53" s="231">
        <v>0</v>
      </c>
      <c r="E53" s="231">
        <v>0</v>
      </c>
      <c r="F53" s="231">
        <v>0</v>
      </c>
      <c r="G53" s="231">
        <v>0</v>
      </c>
      <c r="H53" s="231">
        <v>0</v>
      </c>
      <c r="I53" s="231">
        <v>0</v>
      </c>
      <c r="J53" s="231">
        <v>0</v>
      </c>
      <c r="K53" s="231">
        <v>0</v>
      </c>
      <c r="L53" s="231">
        <v>0</v>
      </c>
      <c r="M53" s="231">
        <v>0</v>
      </c>
      <c r="N53" s="231">
        <v>0</v>
      </c>
      <c r="O53" s="231">
        <v>0</v>
      </c>
      <c r="P53" s="231">
        <v>0</v>
      </c>
      <c r="Q53" s="231">
        <v>0</v>
      </c>
      <c r="R53" s="231">
        <v>0</v>
      </c>
      <c r="S53" s="231">
        <v>0</v>
      </c>
      <c r="T53" s="231">
        <v>0</v>
      </c>
      <c r="U53" s="231">
        <v>0</v>
      </c>
      <c r="V53" s="231">
        <v>0</v>
      </c>
      <c r="W53" s="231">
        <v>0</v>
      </c>
      <c r="DA53" s="73" t="s">
        <v>1307</v>
      </c>
    </row>
    <row r="54" spans="1:105" ht="12" customHeight="1" x14ac:dyDescent="0.3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1308</v>
      </c>
    </row>
    <row r="55" spans="1:105" ht="12" customHeight="1" x14ac:dyDescent="0.3">
      <c r="A55" s="64" t="s">
        <v>73</v>
      </c>
      <c r="B55" s="231">
        <v>0</v>
      </c>
      <c r="C55" s="231">
        <v>0</v>
      </c>
      <c r="D55" s="231">
        <v>0</v>
      </c>
      <c r="E55" s="231">
        <v>0</v>
      </c>
      <c r="F55" s="231">
        <v>0</v>
      </c>
      <c r="G55" s="231">
        <v>0</v>
      </c>
      <c r="H55" s="231">
        <v>0</v>
      </c>
      <c r="I55" s="231">
        <v>0</v>
      </c>
      <c r="J55" s="231">
        <v>0</v>
      </c>
      <c r="K55" s="231">
        <v>0</v>
      </c>
      <c r="L55" s="231">
        <v>0</v>
      </c>
      <c r="M55" s="231">
        <v>0</v>
      </c>
      <c r="N55" s="231">
        <v>0</v>
      </c>
      <c r="O55" s="231">
        <v>0</v>
      </c>
      <c r="P55" s="231">
        <v>0</v>
      </c>
      <c r="Q55" s="231">
        <v>0</v>
      </c>
      <c r="R55" s="231">
        <v>0</v>
      </c>
      <c r="S55" s="231">
        <v>0</v>
      </c>
      <c r="T55" s="231">
        <v>0</v>
      </c>
      <c r="U55" s="231">
        <v>0</v>
      </c>
      <c r="V55" s="231">
        <v>0</v>
      </c>
      <c r="W55" s="231">
        <v>0</v>
      </c>
      <c r="DA55" s="73" t="s">
        <v>1309</v>
      </c>
    </row>
    <row r="56" spans="1:105" ht="12" customHeight="1" x14ac:dyDescent="0.3">
      <c r="A56" s="64" t="s">
        <v>79</v>
      </c>
      <c r="B56" s="231">
        <v>0</v>
      </c>
      <c r="C56" s="231">
        <v>0</v>
      </c>
      <c r="D56" s="231">
        <v>0</v>
      </c>
      <c r="E56" s="231">
        <v>0</v>
      </c>
      <c r="F56" s="231">
        <v>0</v>
      </c>
      <c r="G56" s="231">
        <v>0</v>
      </c>
      <c r="H56" s="231">
        <v>0</v>
      </c>
      <c r="I56" s="231">
        <v>0</v>
      </c>
      <c r="J56" s="231">
        <v>0</v>
      </c>
      <c r="K56" s="231">
        <v>0</v>
      </c>
      <c r="L56" s="231">
        <v>0</v>
      </c>
      <c r="M56" s="231">
        <v>0</v>
      </c>
      <c r="N56" s="231">
        <v>0</v>
      </c>
      <c r="O56" s="231">
        <v>0</v>
      </c>
      <c r="P56" s="231">
        <v>0</v>
      </c>
      <c r="Q56" s="231">
        <v>0</v>
      </c>
      <c r="R56" s="231">
        <v>0</v>
      </c>
      <c r="S56" s="231">
        <v>0</v>
      </c>
      <c r="T56" s="231">
        <v>0</v>
      </c>
      <c r="U56" s="231">
        <v>0</v>
      </c>
      <c r="V56" s="231">
        <v>0</v>
      </c>
      <c r="W56" s="231">
        <v>0</v>
      </c>
      <c r="DA56" s="73" t="s">
        <v>1310</v>
      </c>
    </row>
    <row r="57" spans="1:105" ht="12" customHeight="1" x14ac:dyDescent="0.3">
      <c r="A57" s="60" t="s">
        <v>1038</v>
      </c>
      <c r="B57" s="264">
        <v>0</v>
      </c>
      <c r="C57" s="264">
        <v>0</v>
      </c>
      <c r="D57" s="264">
        <v>0</v>
      </c>
      <c r="E57" s="264">
        <v>0</v>
      </c>
      <c r="F57" s="264">
        <v>0</v>
      </c>
      <c r="G57" s="264">
        <v>0</v>
      </c>
      <c r="H57" s="264">
        <v>0</v>
      </c>
      <c r="I57" s="264">
        <v>0</v>
      </c>
      <c r="J57" s="264">
        <v>0</v>
      </c>
      <c r="K57" s="264">
        <v>0</v>
      </c>
      <c r="L57" s="264">
        <v>0</v>
      </c>
      <c r="M57" s="264">
        <v>0</v>
      </c>
      <c r="N57" s="264">
        <v>0</v>
      </c>
      <c r="O57" s="264">
        <v>0</v>
      </c>
      <c r="P57" s="264">
        <v>0</v>
      </c>
      <c r="Q57" s="264">
        <v>0</v>
      </c>
      <c r="R57" s="264">
        <v>0</v>
      </c>
      <c r="S57" s="264">
        <v>0</v>
      </c>
      <c r="T57" s="264">
        <v>0</v>
      </c>
      <c r="U57" s="264">
        <v>0</v>
      </c>
      <c r="V57" s="264">
        <v>0</v>
      </c>
      <c r="W57" s="264">
        <v>0</v>
      </c>
      <c r="DA57" s="72" t="s">
        <v>1311</v>
      </c>
    </row>
    <row r="58" spans="1:105" ht="12" customHeight="1" x14ac:dyDescent="0.3">
      <c r="A58" s="133" t="s">
        <v>1040</v>
      </c>
      <c r="B58" s="326">
        <v>0</v>
      </c>
      <c r="C58" s="326">
        <v>0</v>
      </c>
      <c r="D58" s="326">
        <v>0</v>
      </c>
      <c r="E58" s="326">
        <v>0</v>
      </c>
      <c r="F58" s="326">
        <v>0</v>
      </c>
      <c r="G58" s="326">
        <v>0</v>
      </c>
      <c r="H58" s="326">
        <v>0</v>
      </c>
      <c r="I58" s="326">
        <v>0</v>
      </c>
      <c r="J58" s="326">
        <v>0</v>
      </c>
      <c r="K58" s="326">
        <v>0</v>
      </c>
      <c r="L58" s="326">
        <v>0</v>
      </c>
      <c r="M58" s="326">
        <v>0</v>
      </c>
      <c r="N58" s="326">
        <v>0</v>
      </c>
      <c r="O58" s="326">
        <v>0</v>
      </c>
      <c r="P58" s="326">
        <v>0</v>
      </c>
      <c r="Q58" s="326">
        <v>0</v>
      </c>
      <c r="R58" s="326">
        <v>0</v>
      </c>
      <c r="S58" s="326">
        <v>0</v>
      </c>
      <c r="T58" s="326">
        <v>0</v>
      </c>
      <c r="U58" s="326">
        <v>0</v>
      </c>
      <c r="V58" s="326">
        <v>0</v>
      </c>
      <c r="W58" s="326">
        <v>0</v>
      </c>
      <c r="DA58" s="138" t="s">
        <v>1312</v>
      </c>
    </row>
    <row r="59" spans="1:105" ht="12" customHeight="1" x14ac:dyDescent="0.3">
      <c r="A59" s="100" t="s">
        <v>106</v>
      </c>
      <c r="B59" s="281">
        <v>0</v>
      </c>
      <c r="C59" s="281">
        <v>0</v>
      </c>
      <c r="D59" s="281">
        <v>0</v>
      </c>
      <c r="E59" s="281">
        <v>0</v>
      </c>
      <c r="F59" s="281">
        <v>0</v>
      </c>
      <c r="G59" s="281">
        <v>0</v>
      </c>
      <c r="H59" s="281">
        <v>0</v>
      </c>
      <c r="I59" s="281">
        <v>0</v>
      </c>
      <c r="J59" s="281">
        <v>0</v>
      </c>
      <c r="K59" s="281">
        <v>0</v>
      </c>
      <c r="L59" s="281">
        <v>0</v>
      </c>
      <c r="M59" s="281">
        <v>0</v>
      </c>
      <c r="N59" s="281">
        <v>0</v>
      </c>
      <c r="O59" s="281">
        <v>0</v>
      </c>
      <c r="P59" s="281">
        <v>0</v>
      </c>
      <c r="Q59" s="281">
        <v>0</v>
      </c>
      <c r="R59" s="281">
        <v>0</v>
      </c>
      <c r="S59" s="281">
        <v>0</v>
      </c>
      <c r="T59" s="281">
        <v>0</v>
      </c>
      <c r="U59" s="281">
        <v>0</v>
      </c>
      <c r="V59" s="281">
        <v>0</v>
      </c>
      <c r="W59" s="281">
        <v>0</v>
      </c>
      <c r="DA59" s="105" t="s">
        <v>1313</v>
      </c>
    </row>
    <row r="60" spans="1:105" ht="12" customHeight="1" x14ac:dyDescent="0.3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3">
      <c r="A61" s="34" t="s">
        <v>47</v>
      </c>
      <c r="B61" s="225">
        <f t="shared" ref="B61:W61" si="2">SUM(B62:B66)+B72+B85+B93+B107+B108</f>
        <v>309.48595681382261</v>
      </c>
      <c r="C61" s="225">
        <f t="shared" si="2"/>
        <v>330.00571507412542</v>
      </c>
      <c r="D61" s="225">
        <f t="shared" si="2"/>
        <v>309.56820050345345</v>
      </c>
      <c r="E61" s="225">
        <f t="shared" si="2"/>
        <v>296.07510987723492</v>
      </c>
      <c r="F61" s="225">
        <f t="shared" si="2"/>
        <v>270.93615316568901</v>
      </c>
      <c r="G61" s="225">
        <f t="shared" si="2"/>
        <v>253.58921694857665</v>
      </c>
      <c r="H61" s="225">
        <f t="shared" si="2"/>
        <v>228.09705168571045</v>
      </c>
      <c r="I61" s="225">
        <f t="shared" si="2"/>
        <v>193.02591701840652</v>
      </c>
      <c r="J61" s="225">
        <f t="shared" si="2"/>
        <v>232.81179016714717</v>
      </c>
      <c r="K61" s="225">
        <f t="shared" si="2"/>
        <v>229.62135398309934</v>
      </c>
      <c r="L61" s="225">
        <f t="shared" si="2"/>
        <v>229.07361179186628</v>
      </c>
      <c r="M61" s="225">
        <f t="shared" si="2"/>
        <v>257.5473682039825</v>
      </c>
      <c r="N61" s="225">
        <f t="shared" si="2"/>
        <v>275.2488750572748</v>
      </c>
      <c r="O61" s="225">
        <f t="shared" si="2"/>
        <v>267.84478946790347</v>
      </c>
      <c r="P61" s="225">
        <f t="shared" si="2"/>
        <v>276.04631172545828</v>
      </c>
      <c r="Q61" s="225">
        <f t="shared" si="2"/>
        <v>267.6897760922526</v>
      </c>
      <c r="R61" s="225">
        <f t="shared" si="2"/>
        <v>240.40878248497756</v>
      </c>
      <c r="S61" s="225">
        <f t="shared" si="2"/>
        <v>243.73243447640081</v>
      </c>
      <c r="T61" s="225">
        <f t="shared" si="2"/>
        <v>202.13778800261576</v>
      </c>
      <c r="U61" s="225">
        <f t="shared" si="2"/>
        <v>197.87301103846829</v>
      </c>
      <c r="V61" s="225">
        <f t="shared" si="2"/>
        <v>194.86975717207645</v>
      </c>
      <c r="W61" s="225">
        <f t="shared" si="2"/>
        <v>259.06590387902958</v>
      </c>
      <c r="DA61" s="89"/>
    </row>
    <row r="62" spans="1:105" ht="12" customHeight="1" x14ac:dyDescent="0.3">
      <c r="A62" s="55" t="s">
        <v>92</v>
      </c>
      <c r="B62" s="261">
        <v>0</v>
      </c>
      <c r="C62" s="261">
        <v>0</v>
      </c>
      <c r="D62" s="261">
        <v>0</v>
      </c>
      <c r="E62" s="261">
        <v>0</v>
      </c>
      <c r="F62" s="261">
        <v>0</v>
      </c>
      <c r="G62" s="261">
        <v>0</v>
      </c>
      <c r="H62" s="261">
        <v>0</v>
      </c>
      <c r="I62" s="261">
        <v>0</v>
      </c>
      <c r="J62" s="261">
        <v>0</v>
      </c>
      <c r="K62" s="261">
        <v>0</v>
      </c>
      <c r="L62" s="261">
        <v>0</v>
      </c>
      <c r="M62" s="261">
        <v>0</v>
      </c>
      <c r="N62" s="261">
        <v>0</v>
      </c>
      <c r="O62" s="261">
        <v>0</v>
      </c>
      <c r="P62" s="261">
        <v>0</v>
      </c>
      <c r="Q62" s="261">
        <v>0</v>
      </c>
      <c r="R62" s="261">
        <v>0</v>
      </c>
      <c r="S62" s="261">
        <v>0</v>
      </c>
      <c r="T62" s="261">
        <v>0</v>
      </c>
      <c r="U62" s="261">
        <v>0</v>
      </c>
      <c r="V62" s="261">
        <v>0</v>
      </c>
      <c r="W62" s="261">
        <v>0</v>
      </c>
      <c r="DA62" s="67" t="s">
        <v>1314</v>
      </c>
    </row>
    <row r="63" spans="1:105" ht="12" customHeight="1" x14ac:dyDescent="0.3">
      <c r="A63" s="202" t="s">
        <v>93</v>
      </c>
      <c r="B63" s="226">
        <v>0</v>
      </c>
      <c r="C63" s="226">
        <v>0</v>
      </c>
      <c r="D63" s="226">
        <v>0</v>
      </c>
      <c r="E63" s="226">
        <v>0</v>
      </c>
      <c r="F63" s="226">
        <v>0</v>
      </c>
      <c r="G63" s="226">
        <v>0</v>
      </c>
      <c r="H63" s="226">
        <v>0</v>
      </c>
      <c r="I63" s="226">
        <v>0</v>
      </c>
      <c r="J63" s="226">
        <v>0</v>
      </c>
      <c r="K63" s="226">
        <v>0</v>
      </c>
      <c r="L63" s="226">
        <v>0</v>
      </c>
      <c r="M63" s="226">
        <v>0</v>
      </c>
      <c r="N63" s="226">
        <v>0</v>
      </c>
      <c r="O63" s="226">
        <v>0</v>
      </c>
      <c r="P63" s="226">
        <v>0</v>
      </c>
      <c r="Q63" s="226">
        <v>0</v>
      </c>
      <c r="R63" s="226">
        <v>0</v>
      </c>
      <c r="S63" s="226">
        <v>0</v>
      </c>
      <c r="T63" s="226">
        <v>0</v>
      </c>
      <c r="U63" s="226">
        <v>0</v>
      </c>
      <c r="V63" s="226">
        <v>0</v>
      </c>
      <c r="W63" s="226">
        <v>0</v>
      </c>
      <c r="DA63" s="174" t="s">
        <v>1315</v>
      </c>
    </row>
    <row r="64" spans="1:105" ht="12" customHeight="1" x14ac:dyDescent="0.3">
      <c r="A64" s="202" t="s">
        <v>94</v>
      </c>
      <c r="B64" s="226">
        <v>0</v>
      </c>
      <c r="C64" s="226">
        <v>0</v>
      </c>
      <c r="D64" s="226">
        <v>0</v>
      </c>
      <c r="E64" s="226">
        <v>0</v>
      </c>
      <c r="F64" s="226">
        <v>0</v>
      </c>
      <c r="G64" s="226">
        <v>0</v>
      </c>
      <c r="H64" s="226">
        <v>0</v>
      </c>
      <c r="I64" s="226">
        <v>0</v>
      </c>
      <c r="J64" s="226">
        <v>0</v>
      </c>
      <c r="K64" s="226">
        <v>0</v>
      </c>
      <c r="L64" s="226">
        <v>0</v>
      </c>
      <c r="M64" s="226">
        <v>0</v>
      </c>
      <c r="N64" s="226">
        <v>0</v>
      </c>
      <c r="O64" s="226">
        <v>0</v>
      </c>
      <c r="P64" s="226">
        <v>0</v>
      </c>
      <c r="Q64" s="226">
        <v>0</v>
      </c>
      <c r="R64" s="226">
        <v>0</v>
      </c>
      <c r="S64" s="226">
        <v>0</v>
      </c>
      <c r="T64" s="226">
        <v>0</v>
      </c>
      <c r="U64" s="226">
        <v>0</v>
      </c>
      <c r="V64" s="226">
        <v>0</v>
      </c>
      <c r="W64" s="226">
        <v>0</v>
      </c>
      <c r="DA64" s="174" t="s">
        <v>1316</v>
      </c>
    </row>
    <row r="65" spans="1:105" ht="12" customHeight="1" x14ac:dyDescent="0.3">
      <c r="A65" s="202" t="s">
        <v>95</v>
      </c>
      <c r="B65" s="226">
        <v>0</v>
      </c>
      <c r="C65" s="226">
        <v>0</v>
      </c>
      <c r="D65" s="226">
        <v>0</v>
      </c>
      <c r="E65" s="226">
        <v>0</v>
      </c>
      <c r="F65" s="226">
        <v>0</v>
      </c>
      <c r="G65" s="226">
        <v>0</v>
      </c>
      <c r="H65" s="226">
        <v>0</v>
      </c>
      <c r="I65" s="226">
        <v>0</v>
      </c>
      <c r="J65" s="226">
        <v>0</v>
      </c>
      <c r="K65" s="226">
        <v>0</v>
      </c>
      <c r="L65" s="226">
        <v>0</v>
      </c>
      <c r="M65" s="226">
        <v>0</v>
      </c>
      <c r="N65" s="226">
        <v>0</v>
      </c>
      <c r="O65" s="226">
        <v>0</v>
      </c>
      <c r="P65" s="226">
        <v>0</v>
      </c>
      <c r="Q65" s="226">
        <v>0</v>
      </c>
      <c r="R65" s="226">
        <v>0</v>
      </c>
      <c r="S65" s="226">
        <v>0</v>
      </c>
      <c r="T65" s="226">
        <v>0</v>
      </c>
      <c r="U65" s="226">
        <v>0</v>
      </c>
      <c r="V65" s="226">
        <v>0</v>
      </c>
      <c r="W65" s="226">
        <v>0</v>
      </c>
      <c r="DA65" s="174" t="s">
        <v>1317</v>
      </c>
    </row>
    <row r="66" spans="1:105" ht="12" customHeight="1" x14ac:dyDescent="0.3">
      <c r="A66" s="56" t="s">
        <v>96</v>
      </c>
      <c r="B66" s="262">
        <v>7.2963857050299001</v>
      </c>
      <c r="C66" s="262">
        <v>8.363089328614965</v>
      </c>
      <c r="D66" s="262">
        <v>7.2779459858691746</v>
      </c>
      <c r="E66" s="262">
        <v>7.3636189701844827</v>
      </c>
      <c r="F66" s="262">
        <v>6.0321481056167237</v>
      </c>
      <c r="G66" s="262">
        <v>5.2357878453904876</v>
      </c>
      <c r="H66" s="262">
        <v>4.6769756084281306</v>
      </c>
      <c r="I66" s="262">
        <v>4.1217812866982397</v>
      </c>
      <c r="J66" s="262">
        <v>5.4139153034797944</v>
      </c>
      <c r="K66" s="262">
        <v>5.7021806702587199</v>
      </c>
      <c r="L66" s="262">
        <v>5.8022438711815978</v>
      </c>
      <c r="M66" s="262">
        <v>5.9233176537028882</v>
      </c>
      <c r="N66" s="262">
        <v>5.6917416798943909</v>
      </c>
      <c r="O66" s="262">
        <v>5.5440383327526188</v>
      </c>
      <c r="P66" s="262">
        <v>5.6572460143855743</v>
      </c>
      <c r="Q66" s="262">
        <v>5.1204093581506402</v>
      </c>
      <c r="R66" s="262">
        <v>4.3333142151586381</v>
      </c>
      <c r="S66" s="262">
        <v>4.5304031824176283</v>
      </c>
      <c r="T66" s="262">
        <v>3.890441971615767</v>
      </c>
      <c r="U66" s="262">
        <v>3.720913998933741</v>
      </c>
      <c r="V66" s="262">
        <v>3.68594126397337</v>
      </c>
      <c r="W66" s="262">
        <v>5.5966875378974361</v>
      </c>
      <c r="DA66" s="68" t="s">
        <v>1318</v>
      </c>
    </row>
    <row r="67" spans="1:105" ht="12" customHeight="1" x14ac:dyDescent="0.3">
      <c r="A67" s="37" t="s">
        <v>160</v>
      </c>
      <c r="B67" s="228">
        <v>0.89563316611833332</v>
      </c>
      <c r="C67" s="228">
        <v>1.203188737604624</v>
      </c>
      <c r="D67" s="228">
        <v>1.047839517240045</v>
      </c>
      <c r="E67" s="228">
        <v>0.88323447115627429</v>
      </c>
      <c r="F67" s="228">
        <v>0.92842858208917989</v>
      </c>
      <c r="G67" s="228">
        <v>0.79365447267391231</v>
      </c>
      <c r="H67" s="228">
        <v>0.66999410638749979</v>
      </c>
      <c r="I67" s="228">
        <v>0.46533455919297162</v>
      </c>
      <c r="J67" s="228">
        <v>0.6399155495508394</v>
      </c>
      <c r="K67" s="228">
        <v>0.49615941555679999</v>
      </c>
      <c r="L67" s="228">
        <v>0.52908255476069244</v>
      </c>
      <c r="M67" s="228">
        <v>0.34647068761212862</v>
      </c>
      <c r="N67" s="228">
        <v>0.1391430997509133</v>
      </c>
      <c r="O67" s="228">
        <v>0.13553642111809361</v>
      </c>
      <c r="P67" s="228">
        <v>0.20016282359760901</v>
      </c>
      <c r="Q67" s="228">
        <v>0.16849913527377061</v>
      </c>
      <c r="R67" s="228">
        <v>0.16462583629351371</v>
      </c>
      <c r="S67" s="228">
        <v>0.15478241273694521</v>
      </c>
      <c r="T67" s="228">
        <v>0.21296494775456121</v>
      </c>
      <c r="U67" s="228">
        <v>0.20471065065648819</v>
      </c>
      <c r="V67" s="228">
        <v>0.20822117027123949</v>
      </c>
      <c r="W67" s="228">
        <v>0.46849132440154512</v>
      </c>
      <c r="DA67" s="69" t="s">
        <v>1319</v>
      </c>
    </row>
    <row r="68" spans="1:105" ht="12" customHeight="1" x14ac:dyDescent="0.3">
      <c r="A68" s="37" t="s">
        <v>162</v>
      </c>
      <c r="B68" s="228">
        <v>6.4007525389115667</v>
      </c>
      <c r="C68" s="228">
        <v>7.1599005910103406</v>
      </c>
      <c r="D68" s="228">
        <v>6.2301064686291294</v>
      </c>
      <c r="E68" s="228">
        <v>6.480384499028208</v>
      </c>
      <c r="F68" s="228">
        <v>5.1037195235275439</v>
      </c>
      <c r="G68" s="228">
        <v>4.4421333727165759</v>
      </c>
      <c r="H68" s="228">
        <v>4.006981502040631</v>
      </c>
      <c r="I68" s="228">
        <v>3.6564467275052679</v>
      </c>
      <c r="J68" s="228">
        <v>4.7739997539289547</v>
      </c>
      <c r="K68" s="228">
        <v>5.2060212547019198</v>
      </c>
      <c r="L68" s="228">
        <v>5.2731613164209046</v>
      </c>
      <c r="M68" s="228">
        <v>5.57684696609076</v>
      </c>
      <c r="N68" s="228">
        <v>5.5525985801434778</v>
      </c>
      <c r="O68" s="228">
        <v>5.4085019116345254</v>
      </c>
      <c r="P68" s="228">
        <v>5.4570831907879658</v>
      </c>
      <c r="Q68" s="228">
        <v>4.9519102228768697</v>
      </c>
      <c r="R68" s="228">
        <v>4.1686883788651254</v>
      </c>
      <c r="S68" s="228">
        <v>4.3756207696806833</v>
      </c>
      <c r="T68" s="228">
        <v>3.677477023861206</v>
      </c>
      <c r="U68" s="228">
        <v>3.5162033482772528</v>
      </c>
      <c r="V68" s="228">
        <v>3.4777200937021311</v>
      </c>
      <c r="W68" s="228">
        <v>5.1281962134958912</v>
      </c>
      <c r="DA68" s="69" t="s">
        <v>1320</v>
      </c>
    </row>
    <row r="69" spans="1:105" ht="12" customHeight="1" x14ac:dyDescent="0.3">
      <c r="A69" s="37" t="s">
        <v>97</v>
      </c>
      <c r="B69" s="228">
        <v>0</v>
      </c>
      <c r="C69" s="228">
        <v>0</v>
      </c>
      <c r="D69" s="228">
        <v>0</v>
      </c>
      <c r="E69" s="228">
        <v>0</v>
      </c>
      <c r="F69" s="228">
        <v>0</v>
      </c>
      <c r="G69" s="228">
        <v>0</v>
      </c>
      <c r="H69" s="228">
        <v>0</v>
      </c>
      <c r="I69" s="228">
        <v>0</v>
      </c>
      <c r="J69" s="228">
        <v>0</v>
      </c>
      <c r="K69" s="228">
        <v>0</v>
      </c>
      <c r="L69" s="228">
        <v>0</v>
      </c>
      <c r="M69" s="228">
        <v>0</v>
      </c>
      <c r="N69" s="228">
        <v>0</v>
      </c>
      <c r="O69" s="228">
        <v>0</v>
      </c>
      <c r="P69" s="228">
        <v>0</v>
      </c>
      <c r="Q69" s="228">
        <v>0</v>
      </c>
      <c r="R69" s="228">
        <v>0</v>
      </c>
      <c r="S69" s="228">
        <v>0</v>
      </c>
      <c r="T69" s="228">
        <v>0</v>
      </c>
      <c r="U69" s="228">
        <v>0</v>
      </c>
      <c r="V69" s="228">
        <v>0</v>
      </c>
      <c r="W69" s="228">
        <v>0</v>
      </c>
      <c r="DA69" s="69" t="s">
        <v>1321</v>
      </c>
    </row>
    <row r="70" spans="1:105" ht="12" customHeight="1" x14ac:dyDescent="0.3">
      <c r="A70" s="37" t="s">
        <v>78</v>
      </c>
      <c r="B70" s="228">
        <v>0</v>
      </c>
      <c r="C70" s="228">
        <v>0</v>
      </c>
      <c r="D70" s="228">
        <v>0</v>
      </c>
      <c r="E70" s="228">
        <v>0</v>
      </c>
      <c r="F70" s="228">
        <v>0</v>
      </c>
      <c r="G70" s="228">
        <v>0</v>
      </c>
      <c r="H70" s="228">
        <v>0</v>
      </c>
      <c r="I70" s="228">
        <v>0</v>
      </c>
      <c r="J70" s="228">
        <v>0</v>
      </c>
      <c r="K70" s="228">
        <v>0</v>
      </c>
      <c r="L70" s="228">
        <v>0</v>
      </c>
      <c r="M70" s="228">
        <v>0</v>
      </c>
      <c r="N70" s="228">
        <v>0</v>
      </c>
      <c r="O70" s="228">
        <v>0</v>
      </c>
      <c r="P70" s="228">
        <v>0</v>
      </c>
      <c r="Q70" s="228">
        <v>0</v>
      </c>
      <c r="R70" s="228">
        <v>0</v>
      </c>
      <c r="S70" s="228">
        <v>0</v>
      </c>
      <c r="T70" s="228">
        <v>0</v>
      </c>
      <c r="U70" s="228">
        <v>0</v>
      </c>
      <c r="V70" s="228">
        <v>0</v>
      </c>
      <c r="W70" s="228">
        <v>0</v>
      </c>
      <c r="DA70" s="69" t="s">
        <v>1322</v>
      </c>
    </row>
    <row r="71" spans="1:105" ht="12" customHeight="1" x14ac:dyDescent="0.3">
      <c r="A71" s="37" t="s">
        <v>38</v>
      </c>
      <c r="B71" s="228">
        <v>0</v>
      </c>
      <c r="C71" s="228">
        <v>0</v>
      </c>
      <c r="D71" s="228">
        <v>0</v>
      </c>
      <c r="E71" s="228">
        <v>0</v>
      </c>
      <c r="F71" s="228">
        <v>0</v>
      </c>
      <c r="G71" s="228">
        <v>0</v>
      </c>
      <c r="H71" s="228">
        <v>0</v>
      </c>
      <c r="I71" s="228">
        <v>0</v>
      </c>
      <c r="J71" s="228">
        <v>0</v>
      </c>
      <c r="K71" s="228">
        <v>0</v>
      </c>
      <c r="L71" s="228">
        <v>0</v>
      </c>
      <c r="M71" s="228">
        <v>0</v>
      </c>
      <c r="N71" s="228">
        <v>0</v>
      </c>
      <c r="O71" s="228">
        <v>0</v>
      </c>
      <c r="P71" s="228">
        <v>0</v>
      </c>
      <c r="Q71" s="228">
        <v>0</v>
      </c>
      <c r="R71" s="228">
        <v>0</v>
      </c>
      <c r="S71" s="228">
        <v>0</v>
      </c>
      <c r="T71" s="228">
        <v>0</v>
      </c>
      <c r="U71" s="228">
        <v>0</v>
      </c>
      <c r="V71" s="228">
        <v>0</v>
      </c>
      <c r="W71" s="228">
        <v>0</v>
      </c>
      <c r="DA71" s="69" t="s">
        <v>1323</v>
      </c>
    </row>
    <row r="72" spans="1:105" ht="12" customHeight="1" x14ac:dyDescent="0.3">
      <c r="A72" s="57" t="s">
        <v>1053</v>
      </c>
      <c r="B72" s="263">
        <f t="shared" ref="B72:W72" si="3">B73+B84</f>
        <v>180.16594014382059</v>
      </c>
      <c r="C72" s="263">
        <f t="shared" si="3"/>
        <v>191.32472511133651</v>
      </c>
      <c r="D72" s="263">
        <f t="shared" si="3"/>
        <v>178.89718242512421</v>
      </c>
      <c r="E72" s="263">
        <f t="shared" si="3"/>
        <v>170.10615601129251</v>
      </c>
      <c r="F72" s="263">
        <f t="shared" si="3"/>
        <v>156.9378651395366</v>
      </c>
      <c r="G72" s="263">
        <f t="shared" si="3"/>
        <v>148.10618243382899</v>
      </c>
      <c r="H72" s="263">
        <f t="shared" si="3"/>
        <v>133.37121599977931</v>
      </c>
      <c r="I72" s="263">
        <f t="shared" si="3"/>
        <v>113.3906668055494</v>
      </c>
      <c r="J72" s="263">
        <f t="shared" si="3"/>
        <v>136.30496166164841</v>
      </c>
      <c r="K72" s="263">
        <f t="shared" si="3"/>
        <v>133.3339335705088</v>
      </c>
      <c r="L72" s="263">
        <f t="shared" si="3"/>
        <v>133.480030063844</v>
      </c>
      <c r="M72" s="263">
        <f t="shared" si="3"/>
        <v>151.25839944806111</v>
      </c>
      <c r="N72" s="263">
        <f t="shared" si="3"/>
        <v>160.31078878007361</v>
      </c>
      <c r="O72" s="263">
        <f t="shared" si="3"/>
        <v>157.3627527111928</v>
      </c>
      <c r="P72" s="263">
        <f t="shared" si="3"/>
        <v>165.49449952463399</v>
      </c>
      <c r="Q72" s="263">
        <f t="shared" si="3"/>
        <v>162.0273775360038</v>
      </c>
      <c r="R72" s="263">
        <f t="shared" si="3"/>
        <v>143.3260174540404</v>
      </c>
      <c r="S72" s="263">
        <f t="shared" si="3"/>
        <v>142.0621903224816</v>
      </c>
      <c r="T72" s="263">
        <f t="shared" si="3"/>
        <v>117.9043265355197</v>
      </c>
      <c r="U72" s="263">
        <f t="shared" si="3"/>
        <v>114.89564629086939</v>
      </c>
      <c r="V72" s="263">
        <f t="shared" si="3"/>
        <v>110.2590477748124</v>
      </c>
      <c r="W72" s="263">
        <f t="shared" si="3"/>
        <v>147.669285988881</v>
      </c>
      <c r="DA72" s="70"/>
    </row>
    <row r="73" spans="1:105" ht="12" customHeight="1" x14ac:dyDescent="0.3">
      <c r="A73" s="60" t="s">
        <v>1054</v>
      </c>
      <c r="B73" s="264">
        <v>180.16594014382059</v>
      </c>
      <c r="C73" s="264">
        <v>191.32472511133651</v>
      </c>
      <c r="D73" s="264">
        <v>178.89718242512421</v>
      </c>
      <c r="E73" s="264">
        <v>170.10615601129251</v>
      </c>
      <c r="F73" s="264">
        <v>156.9378651395366</v>
      </c>
      <c r="G73" s="264">
        <v>148.10618243382899</v>
      </c>
      <c r="H73" s="264">
        <v>133.37121599977931</v>
      </c>
      <c r="I73" s="264">
        <v>113.3906668055494</v>
      </c>
      <c r="J73" s="264">
        <v>136.30496166164841</v>
      </c>
      <c r="K73" s="264">
        <v>133.3339335705088</v>
      </c>
      <c r="L73" s="264">
        <v>133.480030063844</v>
      </c>
      <c r="M73" s="264">
        <v>151.25839944806111</v>
      </c>
      <c r="N73" s="264">
        <v>160.31078878007361</v>
      </c>
      <c r="O73" s="264">
        <v>157.3627527111928</v>
      </c>
      <c r="P73" s="264">
        <v>165.49449952463399</v>
      </c>
      <c r="Q73" s="264">
        <v>162.0273775360038</v>
      </c>
      <c r="R73" s="264">
        <v>143.3260174540404</v>
      </c>
      <c r="S73" s="264">
        <v>142.0621903224816</v>
      </c>
      <c r="T73" s="264">
        <v>117.9043265355197</v>
      </c>
      <c r="U73" s="264">
        <v>114.89564629086939</v>
      </c>
      <c r="V73" s="264">
        <v>110.2590477748124</v>
      </c>
      <c r="W73" s="264">
        <v>147.669285988881</v>
      </c>
      <c r="DA73" s="72" t="s">
        <v>1324</v>
      </c>
    </row>
    <row r="74" spans="1:105" ht="12" customHeight="1" x14ac:dyDescent="0.3">
      <c r="A74" s="64" t="s">
        <v>30</v>
      </c>
      <c r="B74" s="231">
        <v>24.796048337775861</v>
      </c>
      <c r="C74" s="231">
        <v>21.951015562357568</v>
      </c>
      <c r="D74" s="231">
        <v>18.380788661097291</v>
      </c>
      <c r="E74" s="231">
        <v>27.715596632815931</v>
      </c>
      <c r="F74" s="231">
        <v>30.118893174098851</v>
      </c>
      <c r="G74" s="231">
        <v>25.26621624919466</v>
      </c>
      <c r="H74" s="231">
        <v>10.159169271235619</v>
      </c>
      <c r="I74" s="231">
        <v>0</v>
      </c>
      <c r="J74" s="231">
        <v>0</v>
      </c>
      <c r="K74" s="231">
        <v>0</v>
      </c>
      <c r="L74" s="231">
        <v>0</v>
      </c>
      <c r="M74" s="231">
        <v>20.331858391508501</v>
      </c>
      <c r="N74" s="231">
        <v>29.89232122238618</v>
      </c>
      <c r="O74" s="231">
        <v>27.298145589629051</v>
      </c>
      <c r="P74" s="231">
        <v>24.115779734089951</v>
      </c>
      <c r="Q74" s="231">
        <v>24.51485763823479</v>
      </c>
      <c r="R74" s="231">
        <v>10.56684304054483</v>
      </c>
      <c r="S74" s="231">
        <v>11.830132942526919</v>
      </c>
      <c r="T74" s="231">
        <v>0</v>
      </c>
      <c r="U74" s="231">
        <v>0</v>
      </c>
      <c r="V74" s="231">
        <v>0</v>
      </c>
      <c r="W74" s="231">
        <v>0</v>
      </c>
      <c r="DA74" s="73" t="s">
        <v>1325</v>
      </c>
    </row>
    <row r="75" spans="1:105" ht="12" customHeight="1" x14ac:dyDescent="0.3">
      <c r="A75" s="64" t="s">
        <v>32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1326</v>
      </c>
    </row>
    <row r="76" spans="1:105" ht="12" customHeight="1" x14ac:dyDescent="0.3">
      <c r="A76" s="64" t="s">
        <v>33</v>
      </c>
      <c r="B76" s="231">
        <v>1.5207234209463509</v>
      </c>
      <c r="C76" s="231">
        <v>1.5046182559761481</v>
      </c>
      <c r="D76" s="231">
        <v>1.5298725393657009</v>
      </c>
      <c r="E76" s="231">
        <v>1.4679922385479249</v>
      </c>
      <c r="F76" s="231">
        <v>1.462338665500891</v>
      </c>
      <c r="G76" s="231">
        <v>1.4720816022698799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9.4650625158615248E-2</v>
      </c>
      <c r="R76" s="231">
        <v>9.558860887859337E-2</v>
      </c>
      <c r="S76" s="231">
        <v>0.10057284681590301</v>
      </c>
      <c r="T76" s="231">
        <v>0.18755221766676469</v>
      </c>
      <c r="U76" s="231">
        <v>0.30810232560305911</v>
      </c>
      <c r="V76" s="231">
        <v>0.41291500091592809</v>
      </c>
      <c r="W76" s="231">
        <v>0.48537497456051237</v>
      </c>
      <c r="DA76" s="73" t="s">
        <v>1327</v>
      </c>
    </row>
    <row r="77" spans="1:105" ht="12" customHeight="1" x14ac:dyDescent="0.3">
      <c r="A77" s="64" t="s">
        <v>160</v>
      </c>
      <c r="B77" s="231">
        <v>14.30206703310845</v>
      </c>
      <c r="C77" s="231">
        <v>18.846416444213521</v>
      </c>
      <c r="D77" s="231">
        <v>17.627327121052399</v>
      </c>
      <c r="E77" s="231">
        <v>13.78443521938245</v>
      </c>
      <c r="F77" s="231">
        <v>15.28694824506902</v>
      </c>
      <c r="G77" s="231">
        <v>15.484565795237939</v>
      </c>
      <c r="H77" s="231">
        <v>13.980189823583441</v>
      </c>
      <c r="I77" s="231">
        <v>10.96009207342418</v>
      </c>
      <c r="J77" s="231">
        <v>14.207561787175219</v>
      </c>
      <c r="K77" s="231">
        <v>10.654475463576119</v>
      </c>
      <c r="L77" s="231">
        <v>10.89761242423277</v>
      </c>
      <c r="M77" s="231">
        <v>7.0650077559609983</v>
      </c>
      <c r="N77" s="231">
        <v>2.9659175316502711</v>
      </c>
      <c r="O77" s="231">
        <v>3.0285562356199911</v>
      </c>
      <c r="P77" s="231">
        <v>4.7727992261833281</v>
      </c>
      <c r="Q77" s="231">
        <v>4.3563512438013383</v>
      </c>
      <c r="R77" s="231">
        <v>4.7328206259970163</v>
      </c>
      <c r="S77" s="231">
        <v>4.1505206095677822</v>
      </c>
      <c r="T77" s="231">
        <v>6.2442039333244432</v>
      </c>
      <c r="U77" s="231">
        <v>6.0473509296530539</v>
      </c>
      <c r="V77" s="231">
        <v>5.9265079521125257</v>
      </c>
      <c r="W77" s="231">
        <v>12.02366051460471</v>
      </c>
      <c r="DA77" s="73" t="s">
        <v>1328</v>
      </c>
    </row>
    <row r="78" spans="1:105" ht="12" customHeight="1" x14ac:dyDescent="0.3">
      <c r="A78" s="64" t="s">
        <v>70</v>
      </c>
      <c r="B78" s="231">
        <v>34.615953291666038</v>
      </c>
      <c r="C78" s="231">
        <v>34.249354322593703</v>
      </c>
      <c r="D78" s="231">
        <v>36.482557837917469</v>
      </c>
      <c r="E78" s="231">
        <v>25.459584409959909</v>
      </c>
      <c r="F78" s="231">
        <v>25.361533741550939</v>
      </c>
      <c r="G78" s="231">
        <v>19.14784476305703</v>
      </c>
      <c r="H78" s="231">
        <v>25.55476058129862</v>
      </c>
      <c r="I78" s="231">
        <v>16.043361173938209</v>
      </c>
      <c r="J78" s="231">
        <v>16.103887881346921</v>
      </c>
      <c r="K78" s="231">
        <v>10.885901475883539</v>
      </c>
      <c r="L78" s="231">
        <v>13.97012687375174</v>
      </c>
      <c r="M78" s="231">
        <v>10.1420514570155</v>
      </c>
      <c r="N78" s="231">
        <v>9.0956246409834112</v>
      </c>
      <c r="O78" s="231">
        <v>6.1832789540993183</v>
      </c>
      <c r="P78" s="231">
        <v>6.4840429744905048</v>
      </c>
      <c r="Q78" s="231">
        <v>5.035577577705463</v>
      </c>
      <c r="R78" s="231">
        <v>8.0853339446630503</v>
      </c>
      <c r="S78" s="231">
        <v>8.6478389058238445</v>
      </c>
      <c r="T78" s="231">
        <v>3.647706531492799</v>
      </c>
      <c r="U78" s="231">
        <v>4.6681398773488354</v>
      </c>
      <c r="V78" s="231">
        <v>4.9348013108095534</v>
      </c>
      <c r="W78" s="231">
        <v>3.5469481570937429</v>
      </c>
      <c r="DA78" s="73" t="s">
        <v>1329</v>
      </c>
    </row>
    <row r="79" spans="1:105" ht="12" customHeight="1" x14ac:dyDescent="0.3">
      <c r="A79" s="64" t="s">
        <v>34</v>
      </c>
      <c r="B79" s="231">
        <v>2.5808940802378699</v>
      </c>
      <c r="C79" s="231">
        <v>2.553615395267721</v>
      </c>
      <c r="D79" s="231">
        <v>0</v>
      </c>
      <c r="E79" s="231">
        <v>0</v>
      </c>
      <c r="F79" s="231">
        <v>0</v>
      </c>
      <c r="G79" s="231">
        <v>0</v>
      </c>
      <c r="H79" s="231">
        <v>0</v>
      </c>
      <c r="I79" s="231">
        <v>0</v>
      </c>
      <c r="J79" s="231">
        <v>0</v>
      </c>
      <c r="K79" s="231">
        <v>0</v>
      </c>
      <c r="L79" s="231">
        <v>0</v>
      </c>
      <c r="M79" s="231">
        <v>0</v>
      </c>
      <c r="N79" s="231">
        <v>0</v>
      </c>
      <c r="O79" s="231">
        <v>0</v>
      </c>
      <c r="P79" s="231">
        <v>0</v>
      </c>
      <c r="Q79" s="231">
        <v>0</v>
      </c>
      <c r="R79" s="231">
        <v>0</v>
      </c>
      <c r="S79" s="231">
        <v>0</v>
      </c>
      <c r="T79" s="231">
        <v>0</v>
      </c>
      <c r="U79" s="231">
        <v>0</v>
      </c>
      <c r="V79" s="231">
        <v>0</v>
      </c>
      <c r="W79" s="231">
        <v>0</v>
      </c>
      <c r="DA79" s="73" t="s">
        <v>1330</v>
      </c>
    </row>
    <row r="80" spans="1:105" ht="12" customHeight="1" x14ac:dyDescent="0.3">
      <c r="A80" s="64" t="s">
        <v>162</v>
      </c>
      <c r="B80" s="231">
        <v>102.211480477664</v>
      </c>
      <c r="C80" s="231">
        <v>112.150707549004</v>
      </c>
      <c r="D80" s="231">
        <v>104.8062445771951</v>
      </c>
      <c r="E80" s="231">
        <v>101.13785550806401</v>
      </c>
      <c r="F80" s="231">
        <v>84.034784924382791</v>
      </c>
      <c r="G80" s="231">
        <v>86.668076410266067</v>
      </c>
      <c r="H80" s="231">
        <v>83.610231021519724</v>
      </c>
      <c r="I80" s="231">
        <v>86.120817814456387</v>
      </c>
      <c r="J80" s="231">
        <v>105.9935119931263</v>
      </c>
      <c r="K80" s="231">
        <v>111.7935566310492</v>
      </c>
      <c r="L80" s="231">
        <v>108.6122907658595</v>
      </c>
      <c r="M80" s="231">
        <v>113.71948184357611</v>
      </c>
      <c r="N80" s="231">
        <v>118.3569253850538</v>
      </c>
      <c r="O80" s="231">
        <v>120.8527719318445</v>
      </c>
      <c r="P80" s="231">
        <v>130.12187758987019</v>
      </c>
      <c r="Q80" s="231">
        <v>128.02594045110359</v>
      </c>
      <c r="R80" s="231">
        <v>119.8454312339569</v>
      </c>
      <c r="S80" s="231">
        <v>117.33312501774709</v>
      </c>
      <c r="T80" s="231">
        <v>107.82486385303569</v>
      </c>
      <c r="U80" s="231">
        <v>103.87205315826441</v>
      </c>
      <c r="V80" s="231">
        <v>98.984823510974394</v>
      </c>
      <c r="W80" s="231">
        <v>131.61330234262201</v>
      </c>
      <c r="DA80" s="73" t="s">
        <v>1331</v>
      </c>
    </row>
    <row r="81" spans="1:105" ht="12" customHeight="1" x14ac:dyDescent="0.3">
      <c r="A81" s="64" t="s">
        <v>36</v>
      </c>
      <c r="B81" s="231">
        <v>0</v>
      </c>
      <c r="C81" s="231">
        <v>0</v>
      </c>
      <c r="D81" s="231">
        <v>0</v>
      </c>
      <c r="E81" s="231">
        <v>0</v>
      </c>
      <c r="F81" s="231">
        <v>0</v>
      </c>
      <c r="G81" s="231">
        <v>0</v>
      </c>
      <c r="H81" s="231">
        <v>0</v>
      </c>
      <c r="I81" s="231">
        <v>0</v>
      </c>
      <c r="J81" s="231">
        <v>0</v>
      </c>
      <c r="K81" s="231">
        <v>0</v>
      </c>
      <c r="L81" s="231">
        <v>0</v>
      </c>
      <c r="M81" s="231">
        <v>0</v>
      </c>
      <c r="N81" s="231">
        <v>0</v>
      </c>
      <c r="O81" s="231">
        <v>0</v>
      </c>
      <c r="P81" s="231">
        <v>0</v>
      </c>
      <c r="Q81" s="231">
        <v>0</v>
      </c>
      <c r="R81" s="231">
        <v>0</v>
      </c>
      <c r="S81" s="231">
        <v>0</v>
      </c>
      <c r="T81" s="231">
        <v>0</v>
      </c>
      <c r="U81" s="231">
        <v>0</v>
      </c>
      <c r="V81" s="231">
        <v>0</v>
      </c>
      <c r="W81" s="231">
        <v>0</v>
      </c>
      <c r="DA81" s="73" t="s">
        <v>1332</v>
      </c>
    </row>
    <row r="82" spans="1:105" ht="12" customHeight="1" x14ac:dyDescent="0.3">
      <c r="A82" s="64" t="s">
        <v>73</v>
      </c>
      <c r="B82" s="231">
        <v>0.13877350242203579</v>
      </c>
      <c r="C82" s="231">
        <v>6.8997581923793308E-2</v>
      </c>
      <c r="D82" s="231">
        <v>7.0391688496227053E-2</v>
      </c>
      <c r="E82" s="231">
        <v>0.54069200252233629</v>
      </c>
      <c r="F82" s="231">
        <v>0.67336638893414436</v>
      </c>
      <c r="G82" s="231">
        <v>6.7397613803392931E-2</v>
      </c>
      <c r="H82" s="231">
        <v>6.6865302141877914E-2</v>
      </c>
      <c r="I82" s="231">
        <v>0.26639574373058711</v>
      </c>
      <c r="J82" s="231">
        <v>0</v>
      </c>
      <c r="K82" s="231">
        <v>0</v>
      </c>
      <c r="L82" s="231">
        <v>0</v>
      </c>
      <c r="M82" s="231">
        <v>0</v>
      </c>
      <c r="N82" s="231">
        <v>0</v>
      </c>
      <c r="O82" s="231">
        <v>0</v>
      </c>
      <c r="P82" s="231">
        <v>0</v>
      </c>
      <c r="Q82" s="231">
        <v>0</v>
      </c>
      <c r="R82" s="231">
        <v>0</v>
      </c>
      <c r="S82" s="231">
        <v>0</v>
      </c>
      <c r="T82" s="231">
        <v>0</v>
      </c>
      <c r="U82" s="231">
        <v>0</v>
      </c>
      <c r="V82" s="231">
        <v>0</v>
      </c>
      <c r="W82" s="231">
        <v>0</v>
      </c>
      <c r="DA82" s="73" t="s">
        <v>1333</v>
      </c>
    </row>
    <row r="83" spans="1:105" ht="12" customHeight="1" x14ac:dyDescent="0.3">
      <c r="A83" s="64" t="s">
        <v>79</v>
      </c>
      <c r="B83" s="231">
        <v>0</v>
      </c>
      <c r="C83" s="231">
        <v>0</v>
      </c>
      <c r="D83" s="231">
        <v>0</v>
      </c>
      <c r="E83" s="231">
        <v>0</v>
      </c>
      <c r="F83" s="231">
        <v>0</v>
      </c>
      <c r="G83" s="231">
        <v>0</v>
      </c>
      <c r="H83" s="231">
        <v>0</v>
      </c>
      <c r="I83" s="231">
        <v>0</v>
      </c>
      <c r="J83" s="231">
        <v>0</v>
      </c>
      <c r="K83" s="231">
        <v>0</v>
      </c>
      <c r="L83" s="231">
        <v>0</v>
      </c>
      <c r="M83" s="231">
        <v>0</v>
      </c>
      <c r="N83" s="231">
        <v>0</v>
      </c>
      <c r="O83" s="231">
        <v>0</v>
      </c>
      <c r="P83" s="231">
        <v>0</v>
      </c>
      <c r="Q83" s="231">
        <v>0</v>
      </c>
      <c r="R83" s="231">
        <v>0</v>
      </c>
      <c r="S83" s="231">
        <v>0</v>
      </c>
      <c r="T83" s="231">
        <v>0</v>
      </c>
      <c r="U83" s="231">
        <v>0</v>
      </c>
      <c r="V83" s="231">
        <v>0</v>
      </c>
      <c r="W83" s="231">
        <v>0</v>
      </c>
      <c r="DA83" s="73" t="s">
        <v>1334</v>
      </c>
    </row>
    <row r="84" spans="1:105" ht="12" customHeight="1" x14ac:dyDescent="0.3">
      <c r="A84" s="60" t="s">
        <v>1066</v>
      </c>
      <c r="B84" s="264">
        <v>0</v>
      </c>
      <c r="C84" s="264">
        <v>0</v>
      </c>
      <c r="D84" s="264">
        <v>0</v>
      </c>
      <c r="E84" s="264">
        <v>0</v>
      </c>
      <c r="F84" s="264">
        <v>0</v>
      </c>
      <c r="G84" s="264">
        <v>0</v>
      </c>
      <c r="H84" s="264">
        <v>0</v>
      </c>
      <c r="I84" s="264">
        <v>0</v>
      </c>
      <c r="J84" s="264">
        <v>0</v>
      </c>
      <c r="K84" s="264">
        <v>0</v>
      </c>
      <c r="L84" s="264">
        <v>0</v>
      </c>
      <c r="M84" s="264">
        <v>0</v>
      </c>
      <c r="N84" s="264">
        <v>0</v>
      </c>
      <c r="O84" s="264">
        <v>0</v>
      </c>
      <c r="P84" s="264">
        <v>0</v>
      </c>
      <c r="Q84" s="264">
        <v>0</v>
      </c>
      <c r="R84" s="264">
        <v>0</v>
      </c>
      <c r="S84" s="264">
        <v>0</v>
      </c>
      <c r="T84" s="264">
        <v>0</v>
      </c>
      <c r="U84" s="264">
        <v>0</v>
      </c>
      <c r="V84" s="264">
        <v>0</v>
      </c>
      <c r="W84" s="264">
        <v>0</v>
      </c>
      <c r="DA84" s="72" t="s">
        <v>1335</v>
      </c>
    </row>
    <row r="85" spans="1:105" ht="12" customHeight="1" x14ac:dyDescent="0.3">
      <c r="A85" s="57" t="s">
        <v>1012</v>
      </c>
      <c r="B85" s="263">
        <v>109.0367922874668</v>
      </c>
      <c r="C85" s="263">
        <v>115.92688878237971</v>
      </c>
      <c r="D85" s="263">
        <v>110.4007285161177</v>
      </c>
      <c r="E85" s="263">
        <v>105.6864233718855</v>
      </c>
      <c r="F85" s="263">
        <v>96.716690016648471</v>
      </c>
      <c r="G85" s="263">
        <v>90.096126045223428</v>
      </c>
      <c r="H85" s="263">
        <v>80.765077948447583</v>
      </c>
      <c r="I85" s="263">
        <v>67.071991979472998</v>
      </c>
      <c r="J85" s="263">
        <v>80.215632450670483</v>
      </c>
      <c r="K85" s="263">
        <v>79.330459489944403</v>
      </c>
      <c r="L85" s="263">
        <v>78.474279596343465</v>
      </c>
      <c r="M85" s="263">
        <v>88.221858106017777</v>
      </c>
      <c r="N85" s="263">
        <v>96.582926130088538</v>
      </c>
      <c r="O85" s="263">
        <v>92.237498864623717</v>
      </c>
      <c r="P85" s="263">
        <v>91.607231566270187</v>
      </c>
      <c r="Q85" s="263">
        <v>87.904450258158477</v>
      </c>
      <c r="R85" s="263">
        <v>81.874341446560791</v>
      </c>
      <c r="S85" s="263">
        <v>86.04949952208861</v>
      </c>
      <c r="T85" s="263">
        <v>70.640303901092238</v>
      </c>
      <c r="U85" s="263">
        <v>69.649807577914601</v>
      </c>
      <c r="V85" s="263">
        <v>71.402284198017298</v>
      </c>
      <c r="W85" s="263">
        <v>92.740186520563228</v>
      </c>
      <c r="DA85" s="70" t="s">
        <v>1336</v>
      </c>
    </row>
    <row r="86" spans="1:105" ht="12" customHeight="1" x14ac:dyDescent="0.3">
      <c r="A86" s="60" t="s">
        <v>1014</v>
      </c>
      <c r="B86" s="264">
        <v>109.0367922874668</v>
      </c>
      <c r="C86" s="264">
        <v>115.92688878237971</v>
      </c>
      <c r="D86" s="264">
        <v>110.4007285161177</v>
      </c>
      <c r="E86" s="264">
        <v>105.6864233718855</v>
      </c>
      <c r="F86" s="264">
        <v>96.716690016648471</v>
      </c>
      <c r="G86" s="264">
        <v>90.096126045223428</v>
      </c>
      <c r="H86" s="264">
        <v>80.765077948447583</v>
      </c>
      <c r="I86" s="264">
        <v>67.071991979472998</v>
      </c>
      <c r="J86" s="264">
        <v>80.215632450670483</v>
      </c>
      <c r="K86" s="264">
        <v>79.330459489944403</v>
      </c>
      <c r="L86" s="264">
        <v>78.474279596343465</v>
      </c>
      <c r="M86" s="264">
        <v>88.221858106017777</v>
      </c>
      <c r="N86" s="264">
        <v>96.582926130088538</v>
      </c>
      <c r="O86" s="264">
        <v>92.237498864623717</v>
      </c>
      <c r="P86" s="264">
        <v>91.607231566270187</v>
      </c>
      <c r="Q86" s="264">
        <v>87.904450258158477</v>
      </c>
      <c r="R86" s="264">
        <v>81.874341446560791</v>
      </c>
      <c r="S86" s="264">
        <v>86.04949952208861</v>
      </c>
      <c r="T86" s="264">
        <v>70.640303901092238</v>
      </c>
      <c r="U86" s="264">
        <v>69.649807577914601</v>
      </c>
      <c r="V86" s="264">
        <v>71.402284198017298</v>
      </c>
      <c r="W86" s="264">
        <v>92.740186520563228</v>
      </c>
      <c r="DA86" s="72" t="s">
        <v>1337</v>
      </c>
    </row>
    <row r="87" spans="1:105" ht="12" customHeight="1" x14ac:dyDescent="0.3">
      <c r="A87" s="59" t="s">
        <v>30</v>
      </c>
      <c r="B87" s="232">
        <v>15.236620826871251</v>
      </c>
      <c r="C87" s="232">
        <v>13.48534423371331</v>
      </c>
      <c r="D87" s="232">
        <v>11.34758640205412</v>
      </c>
      <c r="E87" s="232">
        <v>17.2745216537059</v>
      </c>
      <c r="F87" s="232">
        <v>18.641468011317158</v>
      </c>
      <c r="G87" s="232">
        <v>15.37697169455137</v>
      </c>
      <c r="H87" s="232">
        <v>6.1551336755984831</v>
      </c>
      <c r="I87" s="232">
        <v>0</v>
      </c>
      <c r="J87" s="232">
        <v>0</v>
      </c>
      <c r="K87" s="232">
        <v>0</v>
      </c>
      <c r="L87" s="232">
        <v>0</v>
      </c>
      <c r="M87" s="232">
        <v>11.858609720799221</v>
      </c>
      <c r="N87" s="232">
        <v>18.009317242143489</v>
      </c>
      <c r="O87" s="232">
        <v>16.000690312343838</v>
      </c>
      <c r="P87" s="232">
        <v>13.348962200239811</v>
      </c>
      <c r="Q87" s="232">
        <v>13.30000594107743</v>
      </c>
      <c r="R87" s="232">
        <v>6.0362614581906353</v>
      </c>
      <c r="S87" s="232">
        <v>7.1657139501608791</v>
      </c>
      <c r="T87" s="232">
        <v>0</v>
      </c>
      <c r="U87" s="232">
        <v>0</v>
      </c>
      <c r="V87" s="232">
        <v>0</v>
      </c>
      <c r="W87" s="232">
        <v>0</v>
      </c>
      <c r="DA87" s="71" t="s">
        <v>1338</v>
      </c>
    </row>
    <row r="88" spans="1:105" ht="12" customHeight="1" x14ac:dyDescent="0.3">
      <c r="A88" s="59" t="s">
        <v>33</v>
      </c>
      <c r="B88" s="297">
        <v>0.93445075730887239</v>
      </c>
      <c r="C88" s="297">
        <v>0.92434425480351279</v>
      </c>
      <c r="D88" s="297">
        <v>0.94448400145773992</v>
      </c>
      <c r="E88" s="297">
        <v>0.91496726728382261</v>
      </c>
      <c r="F88" s="297">
        <v>0.90508437003554398</v>
      </c>
      <c r="G88" s="297">
        <v>0.89590609479942551</v>
      </c>
      <c r="H88" s="297">
        <v>0</v>
      </c>
      <c r="I88" s="297">
        <v>0</v>
      </c>
      <c r="J88" s="297">
        <v>0</v>
      </c>
      <c r="K88" s="297">
        <v>0</v>
      </c>
      <c r="L88" s="297">
        <v>0</v>
      </c>
      <c r="M88" s="297">
        <v>0</v>
      </c>
      <c r="N88" s="297">
        <v>0</v>
      </c>
      <c r="O88" s="297">
        <v>0</v>
      </c>
      <c r="P88" s="297">
        <v>0</v>
      </c>
      <c r="Q88" s="297">
        <v>5.135065010424103E-2</v>
      </c>
      <c r="R88" s="297">
        <v>5.4604561968222637E-2</v>
      </c>
      <c r="S88" s="297">
        <v>6.0918694230850487E-2</v>
      </c>
      <c r="T88" s="297">
        <v>0.1123686131171172</v>
      </c>
      <c r="U88" s="297">
        <v>0.1867718089007033</v>
      </c>
      <c r="V88" s="297">
        <v>0.26739823025896642</v>
      </c>
      <c r="W88" s="297">
        <v>0.30482822051800879</v>
      </c>
      <c r="DA88" s="122" t="s">
        <v>1339</v>
      </c>
    </row>
    <row r="89" spans="1:105" ht="12" customHeight="1" x14ac:dyDescent="0.3">
      <c r="A89" s="59" t="s">
        <v>160</v>
      </c>
      <c r="B89" s="297">
        <v>8.7883024526929674</v>
      </c>
      <c r="C89" s="297">
        <v>11.578070845977679</v>
      </c>
      <c r="D89" s="297">
        <v>10.882428454594541</v>
      </c>
      <c r="E89" s="297">
        <v>8.5915352224237935</v>
      </c>
      <c r="F89" s="297">
        <v>9.4615414668086188</v>
      </c>
      <c r="G89" s="297">
        <v>9.4238776232821007</v>
      </c>
      <c r="H89" s="297">
        <v>8.4701745661465662</v>
      </c>
      <c r="I89" s="297">
        <v>6.4982978519373207</v>
      </c>
      <c r="J89" s="297">
        <v>8.3611670510516856</v>
      </c>
      <c r="K89" s="297">
        <v>6.3391547186513151</v>
      </c>
      <c r="L89" s="297">
        <v>6.4068181877303427</v>
      </c>
      <c r="M89" s="297">
        <v>4.1206842994416988</v>
      </c>
      <c r="N89" s="297">
        <v>1.7868853122561561</v>
      </c>
      <c r="O89" s="297">
        <v>1.7751751766641459</v>
      </c>
      <c r="P89" s="297">
        <v>2.6419181615592628</v>
      </c>
      <c r="Q89" s="297">
        <v>2.3634441724683741</v>
      </c>
      <c r="R89" s="297">
        <v>2.7036024500050182</v>
      </c>
      <c r="S89" s="297">
        <v>2.5140413532882322</v>
      </c>
      <c r="T89" s="297">
        <v>3.7411049825856182</v>
      </c>
      <c r="U89" s="297">
        <v>3.665907649278179</v>
      </c>
      <c r="V89" s="297">
        <v>3.837927259836325</v>
      </c>
      <c r="W89" s="297">
        <v>7.5511743103324376</v>
      </c>
      <c r="DA89" s="122" t="s">
        <v>1340</v>
      </c>
    </row>
    <row r="90" spans="1:105" ht="12" customHeight="1" x14ac:dyDescent="0.3">
      <c r="A90" s="59" t="s">
        <v>70</v>
      </c>
      <c r="B90" s="297">
        <v>21.270734258985971</v>
      </c>
      <c r="C90" s="297">
        <v>21.0406817630167</v>
      </c>
      <c r="D90" s="297">
        <v>22.522916990493851</v>
      </c>
      <c r="E90" s="297">
        <v>15.868398866199019</v>
      </c>
      <c r="F90" s="297">
        <v>15.696998466319251</v>
      </c>
      <c r="G90" s="297">
        <v>11.653342314070329</v>
      </c>
      <c r="H90" s="297">
        <v>15.482857232348969</v>
      </c>
      <c r="I90" s="297">
        <v>9.5121955870472732</v>
      </c>
      <c r="J90" s="297">
        <v>9.4771572184110369</v>
      </c>
      <c r="K90" s="297">
        <v>6.4768475879955201</v>
      </c>
      <c r="L90" s="297">
        <v>8.2131809661926436</v>
      </c>
      <c r="M90" s="297">
        <v>5.9153781066683244</v>
      </c>
      <c r="N90" s="297">
        <v>5.4798685072424016</v>
      </c>
      <c r="O90" s="297">
        <v>3.624302293155178</v>
      </c>
      <c r="P90" s="297">
        <v>3.589153887023198</v>
      </c>
      <c r="Q90" s="297">
        <v>2.731943733411025</v>
      </c>
      <c r="R90" s="297">
        <v>4.6187105722593937</v>
      </c>
      <c r="S90" s="297">
        <v>5.2381439995017942</v>
      </c>
      <c r="T90" s="297">
        <v>2.1854592235766992</v>
      </c>
      <c r="U90" s="297">
        <v>2.829829107545343</v>
      </c>
      <c r="V90" s="297">
        <v>3.195711306838116</v>
      </c>
      <c r="W90" s="297">
        <v>2.227576516435585</v>
      </c>
      <c r="DA90" s="122" t="s">
        <v>1341</v>
      </c>
    </row>
    <row r="91" spans="1:105" ht="12" customHeight="1" x14ac:dyDescent="0.3">
      <c r="A91" s="59" t="s">
        <v>162</v>
      </c>
      <c r="B91" s="297">
        <v>62.806683991607727</v>
      </c>
      <c r="C91" s="297">
        <v>68.898447684868543</v>
      </c>
      <c r="D91" s="297">
        <v>64.703312667517409</v>
      </c>
      <c r="E91" s="297">
        <v>63.037000362272963</v>
      </c>
      <c r="F91" s="297">
        <v>52.01159770216789</v>
      </c>
      <c r="G91" s="297">
        <v>52.746028318520189</v>
      </c>
      <c r="H91" s="297">
        <v>50.656912474353568</v>
      </c>
      <c r="I91" s="297">
        <v>51.061498540488408</v>
      </c>
      <c r="J91" s="297">
        <v>62.377308181207759</v>
      </c>
      <c r="K91" s="297">
        <v>66.514457183297566</v>
      </c>
      <c r="L91" s="297">
        <v>63.854280442420482</v>
      </c>
      <c r="M91" s="297">
        <v>66.327185979108535</v>
      </c>
      <c r="N91" s="297">
        <v>71.306855068446495</v>
      </c>
      <c r="O91" s="297">
        <v>70.837331082460551</v>
      </c>
      <c r="P91" s="297">
        <v>72.027197317447914</v>
      </c>
      <c r="Q91" s="297">
        <v>69.457705761097415</v>
      </c>
      <c r="R91" s="297">
        <v>68.461162404137525</v>
      </c>
      <c r="S91" s="297">
        <v>71.07068152490686</v>
      </c>
      <c r="T91" s="297">
        <v>64.6013710818128</v>
      </c>
      <c r="U91" s="297">
        <v>62.967299012190367</v>
      </c>
      <c r="V91" s="297">
        <v>64.101247401083896</v>
      </c>
      <c r="W91" s="297">
        <v>82.656607473277191</v>
      </c>
      <c r="DA91" s="122" t="s">
        <v>1342</v>
      </c>
    </row>
    <row r="92" spans="1:105" ht="12" customHeight="1" x14ac:dyDescent="0.3">
      <c r="A92" s="60" t="s">
        <v>1021</v>
      </c>
      <c r="B92" s="264">
        <v>0</v>
      </c>
      <c r="C92" s="264">
        <v>0</v>
      </c>
      <c r="D92" s="264">
        <v>0</v>
      </c>
      <c r="E92" s="264">
        <v>0</v>
      </c>
      <c r="F92" s="264">
        <v>0</v>
      </c>
      <c r="G92" s="264">
        <v>0</v>
      </c>
      <c r="H92" s="264">
        <v>0</v>
      </c>
      <c r="I92" s="264">
        <v>0</v>
      </c>
      <c r="J92" s="264">
        <v>0</v>
      </c>
      <c r="K92" s="264">
        <v>0</v>
      </c>
      <c r="L92" s="264">
        <v>0</v>
      </c>
      <c r="M92" s="264">
        <v>0</v>
      </c>
      <c r="N92" s="264">
        <v>0</v>
      </c>
      <c r="O92" s="264">
        <v>0</v>
      </c>
      <c r="P92" s="264">
        <v>0</v>
      </c>
      <c r="Q92" s="264">
        <v>0</v>
      </c>
      <c r="R92" s="264">
        <v>0</v>
      </c>
      <c r="S92" s="264">
        <v>0</v>
      </c>
      <c r="T92" s="264">
        <v>0</v>
      </c>
      <c r="U92" s="264">
        <v>0</v>
      </c>
      <c r="V92" s="264">
        <v>0</v>
      </c>
      <c r="W92" s="264">
        <v>0</v>
      </c>
      <c r="DA92" s="72" t="s">
        <v>1343</v>
      </c>
    </row>
    <row r="93" spans="1:105" ht="12" customHeight="1" x14ac:dyDescent="0.3">
      <c r="A93" s="57" t="s">
        <v>1023</v>
      </c>
      <c r="B93" s="263">
        <f t="shared" ref="B93:W93" si="4">B94+B95+B106</f>
        <v>12.109839677505306</v>
      </c>
      <c r="C93" s="263">
        <f t="shared" si="4"/>
        <v>13.429759251794213</v>
      </c>
      <c r="D93" s="263">
        <f t="shared" si="4"/>
        <v>12.004267676342359</v>
      </c>
      <c r="E93" s="263">
        <f t="shared" si="4"/>
        <v>12.079339823872424</v>
      </c>
      <c r="F93" s="263">
        <f t="shared" si="4"/>
        <v>10.064260103887257</v>
      </c>
      <c r="G93" s="263">
        <f t="shared" si="4"/>
        <v>9.0315310241337414</v>
      </c>
      <c r="H93" s="263">
        <f t="shared" si="4"/>
        <v>8.1947031290554158</v>
      </c>
      <c r="I93" s="263">
        <f t="shared" si="4"/>
        <v>7.2914731466858758</v>
      </c>
      <c r="J93" s="263">
        <f t="shared" si="4"/>
        <v>9.4437886513484735</v>
      </c>
      <c r="K93" s="263">
        <f t="shared" si="4"/>
        <v>10.180811952387405</v>
      </c>
      <c r="L93" s="263">
        <f t="shared" si="4"/>
        <v>10.198818260497251</v>
      </c>
      <c r="M93" s="263">
        <f t="shared" si="4"/>
        <v>10.998103096200762</v>
      </c>
      <c r="N93" s="263">
        <f t="shared" si="4"/>
        <v>11.318252867218298</v>
      </c>
      <c r="O93" s="263">
        <f t="shared" si="4"/>
        <v>11.324799259334345</v>
      </c>
      <c r="P93" s="263">
        <f t="shared" si="4"/>
        <v>11.811402420168539</v>
      </c>
      <c r="Q93" s="263">
        <f t="shared" si="4"/>
        <v>11.134590639939681</v>
      </c>
      <c r="R93" s="263">
        <f t="shared" si="4"/>
        <v>9.4843706692177676</v>
      </c>
      <c r="S93" s="263">
        <f t="shared" si="4"/>
        <v>9.7219193494129925</v>
      </c>
      <c r="T93" s="263">
        <f t="shared" si="4"/>
        <v>8.2625959943880432</v>
      </c>
      <c r="U93" s="263">
        <f t="shared" si="4"/>
        <v>8.1152869707505211</v>
      </c>
      <c r="V93" s="263">
        <f t="shared" si="4"/>
        <v>8.0894015352734101</v>
      </c>
      <c r="W93" s="263">
        <f t="shared" si="4"/>
        <v>11.825076731687895</v>
      </c>
      <c r="DA93" s="70"/>
    </row>
    <row r="94" spans="1:105" ht="12" customHeight="1" x14ac:dyDescent="0.3">
      <c r="A94" s="60" t="s">
        <v>1024</v>
      </c>
      <c r="B94" s="264">
        <v>8.158083693369111</v>
      </c>
      <c r="C94" s="264">
        <v>9.2332467102539439</v>
      </c>
      <c r="D94" s="264">
        <v>8.0803405976212233</v>
      </c>
      <c r="E94" s="264">
        <v>8.3482349356820116</v>
      </c>
      <c r="F94" s="264">
        <v>6.6219882338120746</v>
      </c>
      <c r="G94" s="264">
        <v>5.7829730988497454</v>
      </c>
      <c r="H94" s="264">
        <v>5.269341651087263</v>
      </c>
      <c r="I94" s="264">
        <v>4.8043646192010172</v>
      </c>
      <c r="J94" s="264">
        <v>6.4540784570470864</v>
      </c>
      <c r="K94" s="264">
        <v>7.2562682264474958</v>
      </c>
      <c r="L94" s="264">
        <v>7.2710700571109506</v>
      </c>
      <c r="M94" s="264">
        <v>7.6804045084844317</v>
      </c>
      <c r="N94" s="264">
        <v>7.8019993601595301</v>
      </c>
      <c r="O94" s="264">
        <v>7.873207914098999</v>
      </c>
      <c r="P94" s="264">
        <v>8.1814495094461535</v>
      </c>
      <c r="Q94" s="264">
        <v>7.580685510808876</v>
      </c>
      <c r="R94" s="264">
        <v>6.3406607831855766</v>
      </c>
      <c r="S94" s="264">
        <v>6.6059302214001292</v>
      </c>
      <c r="T94" s="264">
        <v>5.6764849482582829</v>
      </c>
      <c r="U94" s="264">
        <v>5.595168254534272</v>
      </c>
      <c r="V94" s="264">
        <v>5.6709818744792839</v>
      </c>
      <c r="W94" s="264">
        <v>8.5861016839410897</v>
      </c>
      <c r="DA94" s="72" t="s">
        <v>1344</v>
      </c>
    </row>
    <row r="95" spans="1:105" ht="12" customHeight="1" x14ac:dyDescent="0.3">
      <c r="A95" s="60" t="s">
        <v>1026</v>
      </c>
      <c r="B95" s="264">
        <v>3.9517559841361942</v>
      </c>
      <c r="C95" s="264">
        <v>4.196512541540268</v>
      </c>
      <c r="D95" s="264">
        <v>3.9239270787211362</v>
      </c>
      <c r="E95" s="264">
        <v>3.731104888190413</v>
      </c>
      <c r="F95" s="264">
        <v>3.442271870075182</v>
      </c>
      <c r="G95" s="264">
        <v>3.2485579252839969</v>
      </c>
      <c r="H95" s="264">
        <v>2.9253614779681518</v>
      </c>
      <c r="I95" s="264">
        <v>2.487108527484859</v>
      </c>
      <c r="J95" s="264">
        <v>2.9897101943013871</v>
      </c>
      <c r="K95" s="264">
        <v>2.9245437259399099</v>
      </c>
      <c r="L95" s="264">
        <v>2.9277482033863009</v>
      </c>
      <c r="M95" s="264">
        <v>3.317698587716329</v>
      </c>
      <c r="N95" s="264">
        <v>3.516253507058769</v>
      </c>
      <c r="O95" s="264">
        <v>3.4515913452353448</v>
      </c>
      <c r="P95" s="264">
        <v>3.6299529107223858</v>
      </c>
      <c r="Q95" s="264">
        <v>3.553905129130805</v>
      </c>
      <c r="R95" s="264">
        <v>3.1437098860321901</v>
      </c>
      <c r="S95" s="264">
        <v>3.1159891280128629</v>
      </c>
      <c r="T95" s="264">
        <v>2.5861110461297612</v>
      </c>
      <c r="U95" s="264">
        <v>2.5201187162162482</v>
      </c>
      <c r="V95" s="264">
        <v>2.4184196607941262</v>
      </c>
      <c r="W95" s="264">
        <v>3.238975047746806</v>
      </c>
      <c r="DA95" s="72" t="s">
        <v>1345</v>
      </c>
    </row>
    <row r="96" spans="1:105" ht="12" customHeight="1" x14ac:dyDescent="0.3">
      <c r="A96" s="64" t="s">
        <v>30</v>
      </c>
      <c r="B96" s="231">
        <v>0.54387600854809481</v>
      </c>
      <c r="C96" s="231">
        <v>0.48147311882127952</v>
      </c>
      <c r="D96" s="231">
        <v>0.40316383622037921</v>
      </c>
      <c r="E96" s="231">
        <v>0.60791332013256716</v>
      </c>
      <c r="F96" s="231">
        <v>0.66062717648681013</v>
      </c>
      <c r="G96" s="231">
        <v>0.55418866173889703</v>
      </c>
      <c r="H96" s="231">
        <v>0.22283100751124321</v>
      </c>
      <c r="I96" s="231">
        <v>0</v>
      </c>
      <c r="J96" s="231">
        <v>0</v>
      </c>
      <c r="K96" s="231">
        <v>0</v>
      </c>
      <c r="L96" s="231">
        <v>0</v>
      </c>
      <c r="M96" s="231">
        <v>0.44595855911009252</v>
      </c>
      <c r="N96" s="231">
        <v>0.65565755201004616</v>
      </c>
      <c r="O96" s="231">
        <v>0.59875695763319114</v>
      </c>
      <c r="P96" s="231">
        <v>0.52895501114264831</v>
      </c>
      <c r="Q96" s="231">
        <v>0.53770837759238888</v>
      </c>
      <c r="R96" s="231">
        <v>0.2317729154887278</v>
      </c>
      <c r="S96" s="231">
        <v>0.25948188992569099</v>
      </c>
      <c r="T96" s="231">
        <v>0</v>
      </c>
      <c r="U96" s="231">
        <v>0</v>
      </c>
      <c r="V96" s="231">
        <v>0</v>
      </c>
      <c r="W96" s="231">
        <v>0</v>
      </c>
      <c r="DA96" s="73" t="s">
        <v>1346</v>
      </c>
    </row>
    <row r="97" spans="1:105" ht="12" customHeight="1" x14ac:dyDescent="0.3">
      <c r="A97" s="64" t="s">
        <v>32</v>
      </c>
      <c r="B97" s="231">
        <v>0</v>
      </c>
      <c r="C97" s="231">
        <v>0</v>
      </c>
      <c r="D97" s="231">
        <v>0</v>
      </c>
      <c r="E97" s="231">
        <v>0</v>
      </c>
      <c r="F97" s="231">
        <v>0</v>
      </c>
      <c r="G97" s="231">
        <v>0</v>
      </c>
      <c r="H97" s="231">
        <v>0</v>
      </c>
      <c r="I97" s="231">
        <v>0</v>
      </c>
      <c r="J97" s="231">
        <v>0</v>
      </c>
      <c r="K97" s="231">
        <v>0</v>
      </c>
      <c r="L97" s="231">
        <v>0</v>
      </c>
      <c r="M97" s="231">
        <v>0</v>
      </c>
      <c r="N97" s="231">
        <v>0</v>
      </c>
      <c r="O97" s="231">
        <v>0</v>
      </c>
      <c r="P97" s="231">
        <v>0</v>
      </c>
      <c r="Q97" s="231">
        <v>0</v>
      </c>
      <c r="R97" s="231">
        <v>0</v>
      </c>
      <c r="S97" s="231">
        <v>0</v>
      </c>
      <c r="T97" s="231">
        <v>0</v>
      </c>
      <c r="U97" s="231">
        <v>0</v>
      </c>
      <c r="V97" s="231">
        <v>0</v>
      </c>
      <c r="W97" s="231">
        <v>0</v>
      </c>
      <c r="DA97" s="73" t="s">
        <v>1347</v>
      </c>
    </row>
    <row r="98" spans="1:105" ht="12" customHeight="1" x14ac:dyDescent="0.3">
      <c r="A98" s="64" t="s">
        <v>33</v>
      </c>
      <c r="B98" s="231">
        <v>3.3355515887984133E-2</v>
      </c>
      <c r="C98" s="231">
        <v>3.3002265534472837E-2</v>
      </c>
      <c r="D98" s="231">
        <v>3.3556192461116532E-2</v>
      </c>
      <c r="E98" s="231">
        <v>3.2198911229927157E-2</v>
      </c>
      <c r="F98" s="231">
        <v>3.2074905876292983E-2</v>
      </c>
      <c r="G98" s="231">
        <v>3.2288607248756512E-2</v>
      </c>
      <c r="H98" s="231">
        <v>0</v>
      </c>
      <c r="I98" s="231">
        <v>0</v>
      </c>
      <c r="J98" s="231">
        <v>0</v>
      </c>
      <c r="K98" s="231">
        <v>0</v>
      </c>
      <c r="L98" s="231">
        <v>0</v>
      </c>
      <c r="M98" s="231">
        <v>0</v>
      </c>
      <c r="N98" s="231">
        <v>0</v>
      </c>
      <c r="O98" s="231">
        <v>0</v>
      </c>
      <c r="P98" s="231">
        <v>0</v>
      </c>
      <c r="Q98" s="231">
        <v>2.0760648437446539E-3</v>
      </c>
      <c r="R98" s="231">
        <v>2.0966385591510558E-3</v>
      </c>
      <c r="S98" s="231">
        <v>2.205962730408947E-3</v>
      </c>
      <c r="T98" s="231">
        <v>4.1137664417092764E-3</v>
      </c>
      <c r="U98" s="231">
        <v>6.7579100020583264E-3</v>
      </c>
      <c r="V98" s="231">
        <v>9.0568690425424266E-3</v>
      </c>
      <c r="W98" s="231">
        <v>1.06462045974856E-2</v>
      </c>
      <c r="DA98" s="73" t="s">
        <v>1348</v>
      </c>
    </row>
    <row r="99" spans="1:105" ht="12" customHeight="1" x14ac:dyDescent="0.3">
      <c r="A99" s="64" t="s">
        <v>160</v>
      </c>
      <c r="B99" s="231">
        <v>0.31370124085876949</v>
      </c>
      <c r="C99" s="231">
        <v>0.41337690633141572</v>
      </c>
      <c r="D99" s="231">
        <v>0.3866374264710557</v>
      </c>
      <c r="E99" s="231">
        <v>0.3023475154218857</v>
      </c>
      <c r="F99" s="231">
        <v>0.33530360487896982</v>
      </c>
      <c r="G99" s="231">
        <v>0.33963814411444931</v>
      </c>
      <c r="H99" s="231">
        <v>0.3066411928392484</v>
      </c>
      <c r="I99" s="231">
        <v>0.24039843159735649</v>
      </c>
      <c r="J99" s="231">
        <v>0.31162836475993089</v>
      </c>
      <c r="K99" s="231">
        <v>0.23369504323297191</v>
      </c>
      <c r="L99" s="231">
        <v>0.23902800427140461</v>
      </c>
      <c r="M99" s="231">
        <v>0.1549637331856428</v>
      </c>
      <c r="N99" s="231">
        <v>6.5054373455922063E-2</v>
      </c>
      <c r="O99" s="231">
        <v>6.6428289486073377E-2</v>
      </c>
      <c r="P99" s="231">
        <v>0.1046864789654165</v>
      </c>
      <c r="Q99" s="231">
        <v>9.5552117580874216E-2</v>
      </c>
      <c r="R99" s="231">
        <v>0.1038095891803798</v>
      </c>
      <c r="S99" s="231">
        <v>9.1037432730331963E-2</v>
      </c>
      <c r="T99" s="231">
        <v>0.1369602392104963</v>
      </c>
      <c r="U99" s="231">
        <v>0.13264246952199349</v>
      </c>
      <c r="V99" s="231">
        <v>0.12999190216583609</v>
      </c>
      <c r="W99" s="231">
        <v>0.26372671966678007</v>
      </c>
      <c r="DA99" s="73" t="s">
        <v>1349</v>
      </c>
    </row>
    <row r="100" spans="1:105" ht="12" customHeight="1" x14ac:dyDescent="0.3">
      <c r="A100" s="64" t="s">
        <v>70</v>
      </c>
      <c r="B100" s="231">
        <v>0.75926559957848982</v>
      </c>
      <c r="C100" s="231">
        <v>0.75122462541515289</v>
      </c>
      <c r="D100" s="231">
        <v>0.80020766487549677</v>
      </c>
      <c r="E100" s="231">
        <v>0.55842999495557222</v>
      </c>
      <c r="F100" s="231">
        <v>0.55627935363388581</v>
      </c>
      <c r="G100" s="231">
        <v>0.41998842880801168</v>
      </c>
      <c r="H100" s="231">
        <v>0.56051758711830102</v>
      </c>
      <c r="I100" s="231">
        <v>0.3518947503293845</v>
      </c>
      <c r="J100" s="231">
        <v>0.35322234187089091</v>
      </c>
      <c r="K100" s="231">
        <v>0.23877113657386961</v>
      </c>
      <c r="L100" s="231">
        <v>0.30642047230692282</v>
      </c>
      <c r="M100" s="231">
        <v>0.22245554573014489</v>
      </c>
      <c r="N100" s="231">
        <v>0.1995032417102264</v>
      </c>
      <c r="O100" s="231">
        <v>0.13562391198325199</v>
      </c>
      <c r="P100" s="231">
        <v>0.1422208637514106</v>
      </c>
      <c r="Q100" s="231">
        <v>0.1104502538626034</v>
      </c>
      <c r="R100" s="231">
        <v>0.17734354658852861</v>
      </c>
      <c r="S100" s="231">
        <v>0.18968151870800359</v>
      </c>
      <c r="T100" s="231">
        <v>8.000871919904752E-2</v>
      </c>
      <c r="U100" s="231">
        <v>0.10239088298472029</v>
      </c>
      <c r="V100" s="231">
        <v>0.1082398293203902</v>
      </c>
      <c r="W100" s="231">
        <v>7.7798687110488235E-2</v>
      </c>
      <c r="DA100" s="73" t="s">
        <v>1350</v>
      </c>
    </row>
    <row r="101" spans="1:105" ht="12" customHeight="1" x14ac:dyDescent="0.3">
      <c r="A101" s="64" t="s">
        <v>34</v>
      </c>
      <c r="B101" s="231">
        <v>5.6609277080119022E-2</v>
      </c>
      <c r="C101" s="231">
        <v>5.6010946971308782E-2</v>
      </c>
      <c r="D101" s="231">
        <v>0</v>
      </c>
      <c r="E101" s="231">
        <v>0</v>
      </c>
      <c r="F101" s="231">
        <v>0</v>
      </c>
      <c r="G101" s="231">
        <v>0</v>
      </c>
      <c r="H101" s="231">
        <v>0</v>
      </c>
      <c r="I101" s="231">
        <v>0</v>
      </c>
      <c r="J101" s="231">
        <v>0</v>
      </c>
      <c r="K101" s="231">
        <v>0</v>
      </c>
      <c r="L101" s="231">
        <v>0</v>
      </c>
      <c r="M101" s="231">
        <v>0</v>
      </c>
      <c r="N101" s="231">
        <v>0</v>
      </c>
      <c r="O101" s="231">
        <v>0</v>
      </c>
      <c r="P101" s="231">
        <v>0</v>
      </c>
      <c r="Q101" s="231">
        <v>0</v>
      </c>
      <c r="R101" s="231">
        <v>0</v>
      </c>
      <c r="S101" s="231">
        <v>0</v>
      </c>
      <c r="T101" s="231">
        <v>0</v>
      </c>
      <c r="U101" s="231">
        <v>0</v>
      </c>
      <c r="V101" s="231">
        <v>0</v>
      </c>
      <c r="W101" s="231">
        <v>0</v>
      </c>
      <c r="DA101" s="73" t="s">
        <v>1351</v>
      </c>
    </row>
    <row r="102" spans="1:105" ht="12" customHeight="1" x14ac:dyDescent="0.3">
      <c r="A102" s="64" t="s">
        <v>162</v>
      </c>
      <c r="B102" s="231">
        <v>2.2419044870667362</v>
      </c>
      <c r="C102" s="231">
        <v>2.4599112869396902</v>
      </c>
      <c r="D102" s="231">
        <v>2.2988179888615741</v>
      </c>
      <c r="E102" s="231">
        <v>2.218355619312109</v>
      </c>
      <c r="F102" s="231">
        <v>1.8432172248285941</v>
      </c>
      <c r="G102" s="231">
        <v>1.9009757855144129</v>
      </c>
      <c r="H102" s="231">
        <v>1.833905068352802</v>
      </c>
      <c r="I102" s="231">
        <v>1.888972226855463</v>
      </c>
      <c r="J102" s="231">
        <v>2.3248594876705648</v>
      </c>
      <c r="K102" s="231">
        <v>2.4520775461330691</v>
      </c>
      <c r="L102" s="231">
        <v>2.3822997268079731</v>
      </c>
      <c r="M102" s="231">
        <v>2.4943207496904489</v>
      </c>
      <c r="N102" s="231">
        <v>2.5960383398825742</v>
      </c>
      <c r="O102" s="231">
        <v>2.6507821861328291</v>
      </c>
      <c r="P102" s="231">
        <v>2.8540905568629111</v>
      </c>
      <c r="Q102" s="231">
        <v>2.8081183152511939</v>
      </c>
      <c r="R102" s="231">
        <v>2.6286871962154019</v>
      </c>
      <c r="S102" s="231">
        <v>2.5735823239184281</v>
      </c>
      <c r="T102" s="231">
        <v>2.3650283212785079</v>
      </c>
      <c r="U102" s="231">
        <v>2.278327453707476</v>
      </c>
      <c r="V102" s="231">
        <v>2.1711310602653571</v>
      </c>
      <c r="W102" s="231">
        <v>2.8868034363720532</v>
      </c>
      <c r="DA102" s="73" t="s">
        <v>1352</v>
      </c>
    </row>
    <row r="103" spans="1:105" ht="12" customHeight="1" x14ac:dyDescent="0.3">
      <c r="A103" s="64" t="s">
        <v>36</v>
      </c>
      <c r="B103" s="231">
        <v>0</v>
      </c>
      <c r="C103" s="231">
        <v>0</v>
      </c>
      <c r="D103" s="231">
        <v>0</v>
      </c>
      <c r="E103" s="231">
        <v>0</v>
      </c>
      <c r="F103" s="231">
        <v>0</v>
      </c>
      <c r="G103" s="231">
        <v>0</v>
      </c>
      <c r="H103" s="231">
        <v>0</v>
      </c>
      <c r="I103" s="231">
        <v>0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1353</v>
      </c>
    </row>
    <row r="104" spans="1:105" ht="12" customHeight="1" x14ac:dyDescent="0.3">
      <c r="A104" s="64" t="s">
        <v>73</v>
      </c>
      <c r="B104" s="231">
        <v>3.0438551160005579E-3</v>
      </c>
      <c r="C104" s="231">
        <v>1.5133915269479939E-3</v>
      </c>
      <c r="D104" s="231">
        <v>1.543969831514001E-3</v>
      </c>
      <c r="E104" s="231">
        <v>1.1859527138351349E-2</v>
      </c>
      <c r="F104" s="231">
        <v>1.476960437062916E-2</v>
      </c>
      <c r="G104" s="231">
        <v>1.478297859470267E-3</v>
      </c>
      <c r="H104" s="231">
        <v>1.466622146557281E-3</v>
      </c>
      <c r="I104" s="231">
        <v>5.8431187026548887E-3</v>
      </c>
      <c r="J104" s="231">
        <v>0</v>
      </c>
      <c r="K104" s="231">
        <v>0</v>
      </c>
      <c r="L104" s="231">
        <v>0</v>
      </c>
      <c r="M104" s="231">
        <v>0</v>
      </c>
      <c r="N104" s="231">
        <v>0</v>
      </c>
      <c r="O104" s="231">
        <v>0</v>
      </c>
      <c r="P104" s="231">
        <v>0</v>
      </c>
      <c r="Q104" s="231">
        <v>0</v>
      </c>
      <c r="R104" s="231">
        <v>0</v>
      </c>
      <c r="S104" s="231">
        <v>0</v>
      </c>
      <c r="T104" s="231">
        <v>0</v>
      </c>
      <c r="U104" s="231">
        <v>0</v>
      </c>
      <c r="V104" s="231">
        <v>0</v>
      </c>
      <c r="W104" s="231">
        <v>0</v>
      </c>
      <c r="DA104" s="73" t="s">
        <v>1354</v>
      </c>
    </row>
    <row r="105" spans="1:105" ht="12" customHeight="1" x14ac:dyDescent="0.3">
      <c r="A105" s="64" t="s">
        <v>79</v>
      </c>
      <c r="B105" s="231">
        <v>0</v>
      </c>
      <c r="C105" s="231">
        <v>0</v>
      </c>
      <c r="D105" s="231">
        <v>0</v>
      </c>
      <c r="E105" s="231">
        <v>0</v>
      </c>
      <c r="F105" s="231">
        <v>0</v>
      </c>
      <c r="G105" s="231">
        <v>0</v>
      </c>
      <c r="H105" s="231">
        <v>0</v>
      </c>
      <c r="I105" s="231">
        <v>0</v>
      </c>
      <c r="J105" s="231">
        <v>0</v>
      </c>
      <c r="K105" s="231">
        <v>0</v>
      </c>
      <c r="L105" s="231">
        <v>0</v>
      </c>
      <c r="M105" s="231">
        <v>0</v>
      </c>
      <c r="N105" s="231">
        <v>0</v>
      </c>
      <c r="O105" s="231">
        <v>0</v>
      </c>
      <c r="P105" s="231">
        <v>0</v>
      </c>
      <c r="Q105" s="231">
        <v>0</v>
      </c>
      <c r="R105" s="231">
        <v>0</v>
      </c>
      <c r="S105" s="231">
        <v>0</v>
      </c>
      <c r="T105" s="231">
        <v>0</v>
      </c>
      <c r="U105" s="231">
        <v>0</v>
      </c>
      <c r="V105" s="231">
        <v>0</v>
      </c>
      <c r="W105" s="231">
        <v>0</v>
      </c>
      <c r="DA105" s="73" t="s">
        <v>1355</v>
      </c>
    </row>
    <row r="106" spans="1:105" ht="12" customHeight="1" x14ac:dyDescent="0.3">
      <c r="A106" s="60" t="s">
        <v>1038</v>
      </c>
      <c r="B106" s="264">
        <v>0</v>
      </c>
      <c r="C106" s="264">
        <v>0</v>
      </c>
      <c r="D106" s="264">
        <v>0</v>
      </c>
      <c r="E106" s="264">
        <v>0</v>
      </c>
      <c r="F106" s="264">
        <v>0</v>
      </c>
      <c r="G106" s="264">
        <v>0</v>
      </c>
      <c r="H106" s="264">
        <v>0</v>
      </c>
      <c r="I106" s="264">
        <v>0</v>
      </c>
      <c r="J106" s="264">
        <v>0</v>
      </c>
      <c r="K106" s="264">
        <v>0</v>
      </c>
      <c r="L106" s="264">
        <v>0</v>
      </c>
      <c r="M106" s="264">
        <v>0</v>
      </c>
      <c r="N106" s="264">
        <v>0</v>
      </c>
      <c r="O106" s="264">
        <v>0</v>
      </c>
      <c r="P106" s="264">
        <v>0</v>
      </c>
      <c r="Q106" s="264">
        <v>0</v>
      </c>
      <c r="R106" s="264">
        <v>0</v>
      </c>
      <c r="S106" s="264">
        <v>0</v>
      </c>
      <c r="T106" s="264">
        <v>0</v>
      </c>
      <c r="U106" s="264">
        <v>0</v>
      </c>
      <c r="V106" s="264">
        <v>0</v>
      </c>
      <c r="W106" s="264">
        <v>0</v>
      </c>
      <c r="DA106" s="72" t="s">
        <v>1356</v>
      </c>
    </row>
    <row r="107" spans="1:105" ht="12" customHeight="1" x14ac:dyDescent="0.3">
      <c r="A107" s="132" t="s">
        <v>1040</v>
      </c>
      <c r="B107" s="318">
        <v>0</v>
      </c>
      <c r="C107" s="318">
        <v>0</v>
      </c>
      <c r="D107" s="318">
        <v>0</v>
      </c>
      <c r="E107" s="318">
        <v>0</v>
      </c>
      <c r="F107" s="318">
        <v>0</v>
      </c>
      <c r="G107" s="318">
        <v>0</v>
      </c>
      <c r="H107" s="318">
        <v>0</v>
      </c>
      <c r="I107" s="318">
        <v>0</v>
      </c>
      <c r="J107" s="318">
        <v>0</v>
      </c>
      <c r="K107" s="318">
        <v>0</v>
      </c>
      <c r="L107" s="318">
        <v>0</v>
      </c>
      <c r="M107" s="318">
        <v>0</v>
      </c>
      <c r="N107" s="318">
        <v>0</v>
      </c>
      <c r="O107" s="318">
        <v>0</v>
      </c>
      <c r="P107" s="318">
        <v>0</v>
      </c>
      <c r="Q107" s="318">
        <v>0</v>
      </c>
      <c r="R107" s="318">
        <v>0</v>
      </c>
      <c r="S107" s="318">
        <v>0</v>
      </c>
      <c r="T107" s="318">
        <v>0</v>
      </c>
      <c r="U107" s="318">
        <v>0</v>
      </c>
      <c r="V107" s="318">
        <v>0</v>
      </c>
      <c r="W107" s="318">
        <v>0</v>
      </c>
      <c r="DA107" s="139" t="s">
        <v>1357</v>
      </c>
    </row>
    <row r="108" spans="1:105" ht="12" customHeight="1" x14ac:dyDescent="0.3">
      <c r="A108" s="100" t="s">
        <v>106</v>
      </c>
      <c r="B108" s="281">
        <v>0.87699899999999997</v>
      </c>
      <c r="C108" s="281">
        <v>0.96125260000000001</v>
      </c>
      <c r="D108" s="281">
        <v>0.98807590000000001</v>
      </c>
      <c r="E108" s="281">
        <v>0.83957170000000003</v>
      </c>
      <c r="F108" s="281">
        <v>1.1851898000000001</v>
      </c>
      <c r="G108" s="281">
        <v>1.1195896000000001</v>
      </c>
      <c r="H108" s="281">
        <v>1.0890789999999999</v>
      </c>
      <c r="I108" s="281">
        <v>1.1500037999999999</v>
      </c>
      <c r="J108" s="281">
        <v>1.4334921</v>
      </c>
      <c r="K108" s="281">
        <v>1.0739683</v>
      </c>
      <c r="L108" s="281">
        <v>1.1182399999999999</v>
      </c>
      <c r="M108" s="281">
        <v>1.1456899</v>
      </c>
      <c r="N108" s="281">
        <v>1.3451656000000001</v>
      </c>
      <c r="O108" s="281">
        <v>1.3757003000000001</v>
      </c>
      <c r="P108" s="281">
        <v>1.4759321999999999</v>
      </c>
      <c r="Q108" s="281">
        <v>1.5029482999999999</v>
      </c>
      <c r="R108" s="281">
        <v>1.3907387</v>
      </c>
      <c r="S108" s="281">
        <v>1.3684221000000001</v>
      </c>
      <c r="T108" s="281">
        <v>1.4401196000000001</v>
      </c>
      <c r="U108" s="281">
        <v>1.4913562</v>
      </c>
      <c r="V108" s="281">
        <v>1.4330824</v>
      </c>
      <c r="W108" s="281">
        <v>1.2346671</v>
      </c>
      <c r="DA108" s="105" t="s">
        <v>1358</v>
      </c>
    </row>
    <row r="109" spans="1:105" ht="12" customHeight="1" x14ac:dyDescent="0.3">
      <c r="A109" s="201"/>
      <c r="B109" s="201"/>
      <c r="C109" s="201"/>
      <c r="D109" s="201"/>
      <c r="E109" s="201"/>
      <c r="F109" s="201"/>
      <c r="G109" s="201"/>
      <c r="H109" s="201"/>
      <c r="I109" s="201"/>
      <c r="J109" s="201"/>
      <c r="K109" s="201"/>
      <c r="L109" s="201"/>
      <c r="M109" s="201"/>
      <c r="N109" s="201"/>
      <c r="O109" s="201"/>
      <c r="P109" s="201"/>
      <c r="Q109" s="201"/>
      <c r="R109" s="201"/>
      <c r="S109" s="201"/>
      <c r="T109" s="201"/>
      <c r="U109" s="201"/>
      <c r="V109" s="201"/>
      <c r="W109" s="201"/>
      <c r="DA109" s="173"/>
    </row>
    <row r="110" spans="1:105" ht="15" customHeight="1" x14ac:dyDescent="0.3">
      <c r="A110" s="34" t="s">
        <v>48</v>
      </c>
      <c r="B110" s="225">
        <v>56.060220873514631</v>
      </c>
      <c r="C110" s="225">
        <v>64.642597060507001</v>
      </c>
      <c r="D110" s="225">
        <v>52.988243072497511</v>
      </c>
      <c r="E110" s="225">
        <v>65.416943930161466</v>
      </c>
      <c r="F110" s="225">
        <v>61.399591621704943</v>
      </c>
      <c r="G110" s="225">
        <v>57.052382396904342</v>
      </c>
      <c r="H110" s="225">
        <v>51.547081927628753</v>
      </c>
      <c r="I110" s="225">
        <v>44.688112740398267</v>
      </c>
      <c r="J110" s="225">
        <v>52.141973531682019</v>
      </c>
      <c r="K110" s="225">
        <v>61.630777034868949</v>
      </c>
      <c r="L110" s="225">
        <v>98.599007486523192</v>
      </c>
      <c r="M110" s="225">
        <v>97.232144189767396</v>
      </c>
      <c r="N110" s="225">
        <v>80.900376162737459</v>
      </c>
      <c r="O110" s="225">
        <v>75.433649811502278</v>
      </c>
      <c r="P110" s="225">
        <v>67.659644417915445</v>
      </c>
      <c r="Q110" s="225">
        <v>62.566012950030263</v>
      </c>
      <c r="R110" s="225">
        <v>66.892865576261187</v>
      </c>
      <c r="S110" s="225">
        <v>63.527539712966423</v>
      </c>
      <c r="T110" s="225">
        <v>61.221392158612268</v>
      </c>
      <c r="U110" s="225">
        <v>64.80633176250511</v>
      </c>
      <c r="V110" s="225">
        <v>69.132154828989485</v>
      </c>
      <c r="W110" s="225">
        <v>90.171730820091298</v>
      </c>
      <c r="DA110" s="89" t="s">
        <v>1359</v>
      </c>
    </row>
    <row r="111" spans="1:105" ht="12" customHeight="1" x14ac:dyDescent="0.3">
      <c r="A111" s="55" t="s">
        <v>92</v>
      </c>
      <c r="B111" s="261">
        <v>0</v>
      </c>
      <c r="C111" s="261">
        <v>0</v>
      </c>
      <c r="D111" s="261">
        <v>0</v>
      </c>
      <c r="E111" s="261">
        <v>0</v>
      </c>
      <c r="F111" s="261">
        <v>0</v>
      </c>
      <c r="G111" s="261">
        <v>0</v>
      </c>
      <c r="H111" s="261">
        <v>0</v>
      </c>
      <c r="I111" s="261">
        <v>0</v>
      </c>
      <c r="J111" s="261">
        <v>0</v>
      </c>
      <c r="K111" s="261">
        <v>0</v>
      </c>
      <c r="L111" s="261">
        <v>0</v>
      </c>
      <c r="M111" s="261">
        <v>0</v>
      </c>
      <c r="N111" s="261">
        <v>0</v>
      </c>
      <c r="O111" s="261">
        <v>0</v>
      </c>
      <c r="P111" s="261">
        <v>0</v>
      </c>
      <c r="Q111" s="261">
        <v>0</v>
      </c>
      <c r="R111" s="261">
        <v>0</v>
      </c>
      <c r="S111" s="261">
        <v>0</v>
      </c>
      <c r="T111" s="261">
        <v>0</v>
      </c>
      <c r="U111" s="261">
        <v>0</v>
      </c>
      <c r="V111" s="261">
        <v>0</v>
      </c>
      <c r="W111" s="261">
        <v>0</v>
      </c>
      <c r="DA111" s="67" t="s">
        <v>1360</v>
      </c>
    </row>
    <row r="112" spans="1:105" ht="12" customHeight="1" x14ac:dyDescent="0.3">
      <c r="A112" s="202" t="s">
        <v>93</v>
      </c>
      <c r="B112" s="226">
        <v>0</v>
      </c>
      <c r="C112" s="226">
        <v>0</v>
      </c>
      <c r="D112" s="226">
        <v>0</v>
      </c>
      <c r="E112" s="226">
        <v>0</v>
      </c>
      <c r="F112" s="226">
        <v>0</v>
      </c>
      <c r="G112" s="226">
        <v>0</v>
      </c>
      <c r="H112" s="226">
        <v>0</v>
      </c>
      <c r="I112" s="226">
        <v>0</v>
      </c>
      <c r="J112" s="226">
        <v>0</v>
      </c>
      <c r="K112" s="226">
        <v>0</v>
      </c>
      <c r="L112" s="226">
        <v>0</v>
      </c>
      <c r="M112" s="226">
        <v>0</v>
      </c>
      <c r="N112" s="226">
        <v>0</v>
      </c>
      <c r="O112" s="226">
        <v>0</v>
      </c>
      <c r="P112" s="226">
        <v>0</v>
      </c>
      <c r="Q112" s="226">
        <v>0</v>
      </c>
      <c r="R112" s="226">
        <v>0</v>
      </c>
      <c r="S112" s="226">
        <v>0</v>
      </c>
      <c r="T112" s="226">
        <v>0</v>
      </c>
      <c r="U112" s="226">
        <v>0</v>
      </c>
      <c r="V112" s="226">
        <v>0</v>
      </c>
      <c r="W112" s="226">
        <v>0</v>
      </c>
      <c r="DA112" s="174" t="s">
        <v>1361</v>
      </c>
    </row>
    <row r="113" spans="1:105" ht="12" customHeight="1" x14ac:dyDescent="0.3">
      <c r="A113" s="202" t="s">
        <v>94</v>
      </c>
      <c r="B113" s="226">
        <v>0</v>
      </c>
      <c r="C113" s="226">
        <v>0</v>
      </c>
      <c r="D113" s="226">
        <v>0</v>
      </c>
      <c r="E113" s="226">
        <v>0</v>
      </c>
      <c r="F113" s="226">
        <v>0</v>
      </c>
      <c r="G113" s="226">
        <v>0</v>
      </c>
      <c r="H113" s="226">
        <v>0</v>
      </c>
      <c r="I113" s="226">
        <v>0</v>
      </c>
      <c r="J113" s="226">
        <v>0</v>
      </c>
      <c r="K113" s="226">
        <v>0</v>
      </c>
      <c r="L113" s="226">
        <v>0</v>
      </c>
      <c r="M113" s="226">
        <v>0</v>
      </c>
      <c r="N113" s="226">
        <v>0</v>
      </c>
      <c r="O113" s="226">
        <v>0</v>
      </c>
      <c r="P113" s="226">
        <v>0</v>
      </c>
      <c r="Q113" s="226">
        <v>0</v>
      </c>
      <c r="R113" s="226">
        <v>0</v>
      </c>
      <c r="S113" s="226">
        <v>0</v>
      </c>
      <c r="T113" s="226">
        <v>0</v>
      </c>
      <c r="U113" s="226">
        <v>0</v>
      </c>
      <c r="V113" s="226">
        <v>0</v>
      </c>
      <c r="W113" s="226">
        <v>0</v>
      </c>
      <c r="DA113" s="174" t="s">
        <v>1362</v>
      </c>
    </row>
    <row r="114" spans="1:105" ht="12" customHeight="1" x14ac:dyDescent="0.3">
      <c r="A114" s="202" t="s">
        <v>95</v>
      </c>
      <c r="B114" s="226">
        <v>0</v>
      </c>
      <c r="C114" s="226">
        <v>0</v>
      </c>
      <c r="D114" s="226">
        <v>0</v>
      </c>
      <c r="E114" s="226">
        <v>0</v>
      </c>
      <c r="F114" s="226">
        <v>0</v>
      </c>
      <c r="G114" s="226">
        <v>0</v>
      </c>
      <c r="H114" s="226">
        <v>0</v>
      </c>
      <c r="I114" s="226">
        <v>0</v>
      </c>
      <c r="J114" s="226">
        <v>0</v>
      </c>
      <c r="K114" s="226">
        <v>0</v>
      </c>
      <c r="L114" s="226">
        <v>0</v>
      </c>
      <c r="M114" s="226">
        <v>0</v>
      </c>
      <c r="N114" s="226">
        <v>0</v>
      </c>
      <c r="O114" s="226">
        <v>0</v>
      </c>
      <c r="P114" s="226">
        <v>0</v>
      </c>
      <c r="Q114" s="226">
        <v>0</v>
      </c>
      <c r="R114" s="226">
        <v>0</v>
      </c>
      <c r="S114" s="226">
        <v>0</v>
      </c>
      <c r="T114" s="226">
        <v>0</v>
      </c>
      <c r="U114" s="226">
        <v>0</v>
      </c>
      <c r="V114" s="226">
        <v>0</v>
      </c>
      <c r="W114" s="226">
        <v>0</v>
      </c>
      <c r="DA114" s="174" t="s">
        <v>1363</v>
      </c>
    </row>
    <row r="115" spans="1:105" ht="12" customHeight="1" x14ac:dyDescent="0.3">
      <c r="A115" s="56" t="s">
        <v>96</v>
      </c>
      <c r="B115" s="262">
        <v>2.299073264372463</v>
      </c>
      <c r="C115" s="262">
        <v>2.8344931140337861</v>
      </c>
      <c r="D115" s="262">
        <v>2.168957702583918</v>
      </c>
      <c r="E115" s="262">
        <v>2.8140319960050579</v>
      </c>
      <c r="F115" s="262">
        <v>2.394910395504497</v>
      </c>
      <c r="G115" s="262">
        <v>2.0751012533786071</v>
      </c>
      <c r="H115" s="262">
        <v>1.8614568169058221</v>
      </c>
      <c r="I115" s="262">
        <v>1.674077545514532</v>
      </c>
      <c r="J115" s="262">
        <v>2.1095536058777009</v>
      </c>
      <c r="K115" s="262">
        <v>2.6305068638869269</v>
      </c>
      <c r="L115" s="262">
        <v>4.2903888547660536</v>
      </c>
      <c r="M115" s="262">
        <v>3.865632391805875</v>
      </c>
      <c r="N115" s="262">
        <v>2.908380406914842</v>
      </c>
      <c r="O115" s="262">
        <v>2.708568218162549</v>
      </c>
      <c r="P115" s="262">
        <v>2.4056697565535421</v>
      </c>
      <c r="Q115" s="262">
        <v>2.0861570317239879</v>
      </c>
      <c r="R115" s="262">
        <v>2.1134500397407878</v>
      </c>
      <c r="S115" s="262">
        <v>2.064028287122766</v>
      </c>
      <c r="T115" s="262">
        <v>2.056536832783515</v>
      </c>
      <c r="U115" s="262">
        <v>2.1273832688778018</v>
      </c>
      <c r="V115" s="262">
        <v>2.2765319339112038</v>
      </c>
      <c r="W115" s="262">
        <v>3.343561026423</v>
      </c>
      <c r="DA115" s="68" t="s">
        <v>1364</v>
      </c>
    </row>
    <row r="116" spans="1:105" ht="12" customHeight="1" x14ac:dyDescent="0.3">
      <c r="A116" s="37" t="s">
        <v>160</v>
      </c>
      <c r="B116" s="228">
        <v>0.2822118169395052</v>
      </c>
      <c r="C116" s="228">
        <v>0.40779549967907858</v>
      </c>
      <c r="D116" s="228">
        <v>0.31227486386987652</v>
      </c>
      <c r="E116" s="228">
        <v>0.33753105258053478</v>
      </c>
      <c r="F116" s="228">
        <v>0.36860886433781398</v>
      </c>
      <c r="G116" s="228">
        <v>0.31454929795237818</v>
      </c>
      <c r="H116" s="228">
        <v>0.26666059458900859</v>
      </c>
      <c r="I116" s="228">
        <v>0.18899744613108291</v>
      </c>
      <c r="J116" s="228">
        <v>0.24934563607681709</v>
      </c>
      <c r="K116" s="228">
        <v>0.22888624960826981</v>
      </c>
      <c r="L116" s="228">
        <v>0.39122276598383621</v>
      </c>
      <c r="M116" s="228">
        <v>0.22611117470754491</v>
      </c>
      <c r="N116" s="228">
        <v>7.1099689309944661E-2</v>
      </c>
      <c r="O116" s="228">
        <v>6.621701016661137E-2</v>
      </c>
      <c r="P116" s="228">
        <v>8.5116618561518809E-2</v>
      </c>
      <c r="Q116" s="228">
        <v>6.86499127909075E-2</v>
      </c>
      <c r="R116" s="228">
        <v>8.0291541988756862E-2</v>
      </c>
      <c r="S116" s="228">
        <v>7.0518067680607505E-2</v>
      </c>
      <c r="T116" s="228">
        <v>0.11257596497890331</v>
      </c>
      <c r="U116" s="228">
        <v>0.1170406016619833</v>
      </c>
      <c r="V116" s="228">
        <v>0.12860273929808991</v>
      </c>
      <c r="W116" s="228">
        <v>0.27988507896490078</v>
      </c>
      <c r="DA116" s="69" t="s">
        <v>1365</v>
      </c>
    </row>
    <row r="117" spans="1:105" ht="12" customHeight="1" x14ac:dyDescent="0.3">
      <c r="A117" s="37" t="s">
        <v>162</v>
      </c>
      <c r="B117" s="228">
        <v>2.0168614474329578</v>
      </c>
      <c r="C117" s="228">
        <v>2.426697614354707</v>
      </c>
      <c r="D117" s="228">
        <v>1.8566828387140419</v>
      </c>
      <c r="E117" s="228">
        <v>2.476500943424524</v>
      </c>
      <c r="F117" s="228">
        <v>2.0263015311666832</v>
      </c>
      <c r="G117" s="228">
        <v>1.760551955426229</v>
      </c>
      <c r="H117" s="228">
        <v>1.5947962223168131</v>
      </c>
      <c r="I117" s="228">
        <v>1.485080099383449</v>
      </c>
      <c r="J117" s="228">
        <v>1.860207969800884</v>
      </c>
      <c r="K117" s="228">
        <v>2.401620614278658</v>
      </c>
      <c r="L117" s="228">
        <v>3.899166088782219</v>
      </c>
      <c r="M117" s="228">
        <v>3.6395212170983302</v>
      </c>
      <c r="N117" s="228">
        <v>2.837280717604898</v>
      </c>
      <c r="O117" s="228">
        <v>2.642351207995937</v>
      </c>
      <c r="P117" s="228">
        <v>2.320553137992023</v>
      </c>
      <c r="Q117" s="228">
        <v>2.01750711893308</v>
      </c>
      <c r="R117" s="228">
        <v>2.0331584977520309</v>
      </c>
      <c r="S117" s="228">
        <v>1.993510219442159</v>
      </c>
      <c r="T117" s="228">
        <v>1.9439608678046121</v>
      </c>
      <c r="U117" s="228">
        <v>2.0103426672158191</v>
      </c>
      <c r="V117" s="228">
        <v>2.147929194613114</v>
      </c>
      <c r="W117" s="228">
        <v>3.063675947458099</v>
      </c>
      <c r="DA117" s="69" t="s">
        <v>1366</v>
      </c>
    </row>
    <row r="118" spans="1:105" ht="12" customHeight="1" x14ac:dyDescent="0.3">
      <c r="A118" s="37" t="s">
        <v>97</v>
      </c>
      <c r="B118" s="228">
        <v>0</v>
      </c>
      <c r="C118" s="228">
        <v>0</v>
      </c>
      <c r="D118" s="228">
        <v>0</v>
      </c>
      <c r="E118" s="228">
        <v>0</v>
      </c>
      <c r="F118" s="228">
        <v>0</v>
      </c>
      <c r="G118" s="228">
        <v>0</v>
      </c>
      <c r="H118" s="228">
        <v>0</v>
      </c>
      <c r="I118" s="228">
        <v>0</v>
      </c>
      <c r="J118" s="228">
        <v>0</v>
      </c>
      <c r="K118" s="228">
        <v>0</v>
      </c>
      <c r="L118" s="228">
        <v>0</v>
      </c>
      <c r="M118" s="228">
        <v>0</v>
      </c>
      <c r="N118" s="228">
        <v>0</v>
      </c>
      <c r="O118" s="228">
        <v>0</v>
      </c>
      <c r="P118" s="228">
        <v>0</v>
      </c>
      <c r="Q118" s="228">
        <v>0</v>
      </c>
      <c r="R118" s="228">
        <v>0</v>
      </c>
      <c r="S118" s="228">
        <v>0</v>
      </c>
      <c r="T118" s="228">
        <v>0</v>
      </c>
      <c r="U118" s="228">
        <v>0</v>
      </c>
      <c r="V118" s="228">
        <v>0</v>
      </c>
      <c r="W118" s="228">
        <v>0</v>
      </c>
      <c r="DA118" s="69" t="s">
        <v>1367</v>
      </c>
    </row>
    <row r="119" spans="1:105" ht="12" customHeight="1" x14ac:dyDescent="0.3">
      <c r="A119" s="37" t="s">
        <v>78</v>
      </c>
      <c r="B119" s="228">
        <v>0</v>
      </c>
      <c r="C119" s="228">
        <v>0</v>
      </c>
      <c r="D119" s="228">
        <v>0</v>
      </c>
      <c r="E119" s="228">
        <v>0</v>
      </c>
      <c r="F119" s="228">
        <v>0</v>
      </c>
      <c r="G119" s="228">
        <v>0</v>
      </c>
      <c r="H119" s="228">
        <v>0</v>
      </c>
      <c r="I119" s="228">
        <v>0</v>
      </c>
      <c r="J119" s="228">
        <v>0</v>
      </c>
      <c r="K119" s="228">
        <v>0</v>
      </c>
      <c r="L119" s="228">
        <v>0</v>
      </c>
      <c r="M119" s="228">
        <v>0</v>
      </c>
      <c r="N119" s="228">
        <v>0</v>
      </c>
      <c r="O119" s="228">
        <v>0</v>
      </c>
      <c r="P119" s="228">
        <v>0</v>
      </c>
      <c r="Q119" s="228">
        <v>0</v>
      </c>
      <c r="R119" s="228">
        <v>0</v>
      </c>
      <c r="S119" s="228">
        <v>0</v>
      </c>
      <c r="T119" s="228">
        <v>0</v>
      </c>
      <c r="U119" s="228">
        <v>0</v>
      </c>
      <c r="V119" s="228">
        <v>0</v>
      </c>
      <c r="W119" s="228">
        <v>0</v>
      </c>
      <c r="DA119" s="69" t="s">
        <v>1368</v>
      </c>
    </row>
    <row r="120" spans="1:105" ht="12" customHeight="1" x14ac:dyDescent="0.3">
      <c r="A120" s="37" t="s">
        <v>38</v>
      </c>
      <c r="B120" s="228">
        <v>0</v>
      </c>
      <c r="C120" s="228">
        <v>0</v>
      </c>
      <c r="D120" s="228">
        <v>0</v>
      </c>
      <c r="E120" s="228">
        <v>0</v>
      </c>
      <c r="F120" s="228">
        <v>0</v>
      </c>
      <c r="G120" s="228">
        <v>0</v>
      </c>
      <c r="H120" s="228">
        <v>0</v>
      </c>
      <c r="I120" s="228">
        <v>0</v>
      </c>
      <c r="J120" s="228">
        <v>0</v>
      </c>
      <c r="K120" s="228">
        <v>0</v>
      </c>
      <c r="L120" s="228">
        <v>0</v>
      </c>
      <c r="M120" s="228">
        <v>0</v>
      </c>
      <c r="N120" s="228">
        <v>0</v>
      </c>
      <c r="O120" s="228">
        <v>0</v>
      </c>
      <c r="P120" s="228">
        <v>0</v>
      </c>
      <c r="Q120" s="228">
        <v>0</v>
      </c>
      <c r="R120" s="228">
        <v>0</v>
      </c>
      <c r="S120" s="228">
        <v>0</v>
      </c>
      <c r="T120" s="228">
        <v>0</v>
      </c>
      <c r="U120" s="228">
        <v>0</v>
      </c>
      <c r="V120" s="228">
        <v>0</v>
      </c>
      <c r="W120" s="228">
        <v>0</v>
      </c>
      <c r="DA120" s="69" t="s">
        <v>1369</v>
      </c>
    </row>
    <row r="121" spans="1:105" ht="12" customHeight="1" x14ac:dyDescent="0.3">
      <c r="A121" s="57" t="s">
        <v>1053</v>
      </c>
      <c r="B121" s="263">
        <f t="shared" ref="B121:W121" si="5">B122+B133</f>
        <v>27.220848693284751</v>
      </c>
      <c r="C121" s="263">
        <f t="shared" si="5"/>
        <v>31.093077591765031</v>
      </c>
      <c r="D121" s="263">
        <f t="shared" si="5"/>
        <v>25.564052295016609</v>
      </c>
      <c r="E121" s="263">
        <f t="shared" si="5"/>
        <v>31.170351223941569</v>
      </c>
      <c r="F121" s="263">
        <f t="shared" si="5"/>
        <v>29.8764474765524</v>
      </c>
      <c r="G121" s="263">
        <f t="shared" si="5"/>
        <v>28.14585084528953</v>
      </c>
      <c r="H121" s="263">
        <f t="shared" si="5"/>
        <v>25.452703212029849</v>
      </c>
      <c r="I121" s="263">
        <f t="shared" si="5"/>
        <v>22.08268508960975</v>
      </c>
      <c r="J121" s="263">
        <f t="shared" si="5"/>
        <v>25.466819802786741</v>
      </c>
      <c r="K121" s="263">
        <f t="shared" si="5"/>
        <v>29.49328173605042</v>
      </c>
      <c r="L121" s="263">
        <f t="shared" si="5"/>
        <v>47.326121579135112</v>
      </c>
      <c r="M121" s="263">
        <f t="shared" si="5"/>
        <v>47.332448477067771</v>
      </c>
      <c r="N121" s="263">
        <f t="shared" si="5"/>
        <v>39.278303522568493</v>
      </c>
      <c r="O121" s="263">
        <f t="shared" si="5"/>
        <v>36.863743855179223</v>
      </c>
      <c r="P121" s="263">
        <f t="shared" si="5"/>
        <v>33.744146593681549</v>
      </c>
      <c r="Q121" s="263">
        <f t="shared" si="5"/>
        <v>31.652984001745029</v>
      </c>
      <c r="R121" s="263">
        <f t="shared" si="5"/>
        <v>33.518207083634323</v>
      </c>
      <c r="S121" s="263">
        <f t="shared" si="5"/>
        <v>31.034248944802151</v>
      </c>
      <c r="T121" s="263">
        <f t="shared" si="5"/>
        <v>29.884860585459581</v>
      </c>
      <c r="U121" s="263">
        <f t="shared" si="5"/>
        <v>31.498046613417461</v>
      </c>
      <c r="V121" s="263">
        <f t="shared" si="5"/>
        <v>32.653032138695409</v>
      </c>
      <c r="W121" s="263">
        <f t="shared" si="5"/>
        <v>42.301163245674537</v>
      </c>
      <c r="DA121" s="70"/>
    </row>
    <row r="122" spans="1:105" ht="12" customHeight="1" x14ac:dyDescent="0.3">
      <c r="A122" s="60" t="s">
        <v>1054</v>
      </c>
      <c r="B122" s="264">
        <v>27.220848693284751</v>
      </c>
      <c r="C122" s="264">
        <v>31.093077591765031</v>
      </c>
      <c r="D122" s="264">
        <v>25.564052295016609</v>
      </c>
      <c r="E122" s="264">
        <v>31.170351223941569</v>
      </c>
      <c r="F122" s="264">
        <v>29.8764474765524</v>
      </c>
      <c r="G122" s="264">
        <v>28.14585084528953</v>
      </c>
      <c r="H122" s="264">
        <v>25.452703212029849</v>
      </c>
      <c r="I122" s="264">
        <v>22.08268508960975</v>
      </c>
      <c r="J122" s="264">
        <v>25.466819802786741</v>
      </c>
      <c r="K122" s="264">
        <v>29.49328173605042</v>
      </c>
      <c r="L122" s="264">
        <v>47.326121579135112</v>
      </c>
      <c r="M122" s="264">
        <v>47.332448477067771</v>
      </c>
      <c r="N122" s="264">
        <v>39.278303522568493</v>
      </c>
      <c r="O122" s="264">
        <v>36.863743855179223</v>
      </c>
      <c r="P122" s="264">
        <v>33.744146593681549</v>
      </c>
      <c r="Q122" s="264">
        <v>31.652984001745029</v>
      </c>
      <c r="R122" s="264">
        <v>33.518207083634323</v>
      </c>
      <c r="S122" s="264">
        <v>31.034248944802151</v>
      </c>
      <c r="T122" s="264">
        <v>29.884860585459581</v>
      </c>
      <c r="U122" s="264">
        <v>31.498046613417461</v>
      </c>
      <c r="V122" s="264">
        <v>32.653032138695409</v>
      </c>
      <c r="W122" s="264">
        <v>42.301163245674537</v>
      </c>
      <c r="DA122" s="72" t="s">
        <v>1370</v>
      </c>
    </row>
    <row r="123" spans="1:105" ht="12" customHeight="1" x14ac:dyDescent="0.3">
      <c r="A123" s="64" t="s">
        <v>30</v>
      </c>
      <c r="B123" s="231">
        <v>3.7463766983657711</v>
      </c>
      <c r="C123" s="231">
        <v>3.5673623976265909</v>
      </c>
      <c r="D123" s="231">
        <v>2.6265782176452479</v>
      </c>
      <c r="E123" s="231">
        <v>5.0786220891889107</v>
      </c>
      <c r="F123" s="231">
        <v>5.7337694071968279</v>
      </c>
      <c r="G123" s="231">
        <v>4.801549417374166</v>
      </c>
      <c r="H123" s="231">
        <v>1.9387865545288401</v>
      </c>
      <c r="I123" s="231">
        <v>0</v>
      </c>
      <c r="J123" s="231">
        <v>0</v>
      </c>
      <c r="K123" s="231">
        <v>0</v>
      </c>
      <c r="L123" s="231">
        <v>0</v>
      </c>
      <c r="M123" s="231">
        <v>6.3623352043306962</v>
      </c>
      <c r="N123" s="231">
        <v>7.3240215140962572</v>
      </c>
      <c r="O123" s="231">
        <v>6.3948541150926328</v>
      </c>
      <c r="P123" s="231">
        <v>4.9171809873169634</v>
      </c>
      <c r="Q123" s="231">
        <v>4.789119026848879</v>
      </c>
      <c r="R123" s="231">
        <v>2.471160781166724</v>
      </c>
      <c r="S123" s="231">
        <v>2.5843561186483059</v>
      </c>
      <c r="T123" s="231">
        <v>0</v>
      </c>
      <c r="U123" s="231">
        <v>0</v>
      </c>
      <c r="V123" s="231">
        <v>0</v>
      </c>
      <c r="W123" s="231">
        <v>0</v>
      </c>
      <c r="DA123" s="73" t="s">
        <v>1371</v>
      </c>
    </row>
    <row r="124" spans="1:105" ht="12" customHeight="1" x14ac:dyDescent="0.3">
      <c r="A124" s="64" t="s">
        <v>32</v>
      </c>
      <c r="B124" s="231">
        <v>0</v>
      </c>
      <c r="C124" s="231">
        <v>0</v>
      </c>
      <c r="D124" s="231">
        <v>0</v>
      </c>
      <c r="E124" s="231">
        <v>0</v>
      </c>
      <c r="F124" s="231">
        <v>0</v>
      </c>
      <c r="G124" s="231">
        <v>0</v>
      </c>
      <c r="H124" s="231">
        <v>0</v>
      </c>
      <c r="I124" s="231">
        <v>0</v>
      </c>
      <c r="J124" s="231">
        <v>0</v>
      </c>
      <c r="K124" s="231">
        <v>0</v>
      </c>
      <c r="L124" s="231">
        <v>0</v>
      </c>
      <c r="M124" s="231">
        <v>0</v>
      </c>
      <c r="N124" s="231">
        <v>0</v>
      </c>
      <c r="O124" s="231">
        <v>0</v>
      </c>
      <c r="P124" s="231">
        <v>0</v>
      </c>
      <c r="Q124" s="231">
        <v>0</v>
      </c>
      <c r="R124" s="231">
        <v>0</v>
      </c>
      <c r="S124" s="231">
        <v>0</v>
      </c>
      <c r="T124" s="231">
        <v>0</v>
      </c>
      <c r="U124" s="231">
        <v>0</v>
      </c>
      <c r="V124" s="231">
        <v>0</v>
      </c>
      <c r="W124" s="231">
        <v>0</v>
      </c>
      <c r="DA124" s="73" t="s">
        <v>1372</v>
      </c>
    </row>
    <row r="125" spans="1:105" ht="12" customHeight="1" x14ac:dyDescent="0.3">
      <c r="A125" s="64" t="s">
        <v>33</v>
      </c>
      <c r="B125" s="231">
        <v>0.2297625295484286</v>
      </c>
      <c r="C125" s="231">
        <v>0.24452256315449181</v>
      </c>
      <c r="D125" s="231">
        <v>0.21861574939797421</v>
      </c>
      <c r="E125" s="231">
        <v>0.26899575384280261</v>
      </c>
      <c r="F125" s="231">
        <v>0.27838714572753931</v>
      </c>
      <c r="G125" s="231">
        <v>0.27975192209207289</v>
      </c>
      <c r="H125" s="231">
        <v>0</v>
      </c>
      <c r="I125" s="231">
        <v>0</v>
      </c>
      <c r="J125" s="231">
        <v>0</v>
      </c>
      <c r="K125" s="231">
        <v>0</v>
      </c>
      <c r="L125" s="231">
        <v>0</v>
      </c>
      <c r="M125" s="231">
        <v>0</v>
      </c>
      <c r="N125" s="231">
        <v>0</v>
      </c>
      <c r="O125" s="231">
        <v>0</v>
      </c>
      <c r="P125" s="231">
        <v>0</v>
      </c>
      <c r="Q125" s="231">
        <v>1.8490546285828049E-2</v>
      </c>
      <c r="R125" s="231">
        <v>2.235434182950501E-2</v>
      </c>
      <c r="S125" s="231">
        <v>2.1970678884276309E-2</v>
      </c>
      <c r="T125" s="231">
        <v>4.7538305354523927E-2</v>
      </c>
      <c r="U125" s="231">
        <v>8.4464657511732849E-2</v>
      </c>
      <c r="V125" s="231">
        <v>0.12228408522984981</v>
      </c>
      <c r="W125" s="231">
        <v>0.1390399221934028</v>
      </c>
      <c r="DA125" s="73" t="s">
        <v>1373</v>
      </c>
    </row>
    <row r="126" spans="1:105" ht="12" customHeight="1" x14ac:dyDescent="0.3">
      <c r="A126" s="64" t="s">
        <v>160</v>
      </c>
      <c r="B126" s="231">
        <v>2.1608657130125941</v>
      </c>
      <c r="C126" s="231">
        <v>3.0628194473330299</v>
      </c>
      <c r="D126" s="231">
        <v>2.518910059036584</v>
      </c>
      <c r="E126" s="231">
        <v>2.5258679479142292</v>
      </c>
      <c r="F126" s="231">
        <v>2.9101944639969499</v>
      </c>
      <c r="G126" s="231">
        <v>2.9426609484824038</v>
      </c>
      <c r="H126" s="231">
        <v>2.667994137716327</v>
      </c>
      <c r="I126" s="231">
        <v>2.1344636964310482</v>
      </c>
      <c r="J126" s="231">
        <v>2.6544992306964148</v>
      </c>
      <c r="K126" s="231">
        <v>2.3567552398873381</v>
      </c>
      <c r="L126" s="231">
        <v>3.8638119145227359</v>
      </c>
      <c r="M126" s="231">
        <v>2.210813527178273</v>
      </c>
      <c r="N126" s="231">
        <v>0.72668976253921846</v>
      </c>
      <c r="O126" s="231">
        <v>0.70946853303844248</v>
      </c>
      <c r="P126" s="231">
        <v>0.97316851746222</v>
      </c>
      <c r="Q126" s="231">
        <v>0.85103837587808373</v>
      </c>
      <c r="R126" s="231">
        <v>1.106816924448017</v>
      </c>
      <c r="S126" s="231">
        <v>0.90670353283631167</v>
      </c>
      <c r="T126" s="231">
        <v>1.5826998847100191</v>
      </c>
      <c r="U126" s="231">
        <v>1.6578499500989581</v>
      </c>
      <c r="V126" s="231">
        <v>1.7551253936619939</v>
      </c>
      <c r="W126" s="231">
        <v>3.4442831008010848</v>
      </c>
      <c r="DA126" s="73" t="s">
        <v>1374</v>
      </c>
    </row>
    <row r="127" spans="1:105" ht="12" customHeight="1" x14ac:dyDescent="0.3">
      <c r="A127" s="64" t="s">
        <v>70</v>
      </c>
      <c r="B127" s="231">
        <v>5.2300430712601154</v>
      </c>
      <c r="C127" s="231">
        <v>5.5660230573991809</v>
      </c>
      <c r="D127" s="231">
        <v>5.2132851047826829</v>
      </c>
      <c r="E127" s="231">
        <v>4.6652290938921421</v>
      </c>
      <c r="F127" s="231">
        <v>4.8281052509575071</v>
      </c>
      <c r="G127" s="231">
        <v>3.63882434786641</v>
      </c>
      <c r="H127" s="231">
        <v>4.8768974013954383</v>
      </c>
      <c r="I127" s="231">
        <v>3.124423751652289</v>
      </c>
      <c r="J127" s="231">
        <v>3.0088032438362489</v>
      </c>
      <c r="K127" s="231">
        <v>2.407946353801516</v>
      </c>
      <c r="L127" s="231">
        <v>4.9531897961581679</v>
      </c>
      <c r="M127" s="231">
        <v>3.1736956743734068</v>
      </c>
      <c r="N127" s="231">
        <v>2.2285506053246151</v>
      </c>
      <c r="O127" s="231">
        <v>1.4484927825797049</v>
      </c>
      <c r="P127" s="231">
        <v>1.322089237282295</v>
      </c>
      <c r="Q127" s="231">
        <v>0.983729163123923</v>
      </c>
      <c r="R127" s="231">
        <v>1.8908353299110969</v>
      </c>
      <c r="S127" s="231">
        <v>1.889166884085492</v>
      </c>
      <c r="T127" s="231">
        <v>0.92457337532471395</v>
      </c>
      <c r="U127" s="231">
        <v>1.279746380314946</v>
      </c>
      <c r="V127" s="231">
        <v>1.4614331345309379</v>
      </c>
      <c r="W127" s="231">
        <v>1.016054435507086</v>
      </c>
      <c r="DA127" s="73" t="s">
        <v>1375</v>
      </c>
    </row>
    <row r="128" spans="1:105" ht="12" customHeight="1" x14ac:dyDescent="0.3">
      <c r="A128" s="64" t="s">
        <v>34</v>
      </c>
      <c r="B128" s="231">
        <v>0.38994122415961541</v>
      </c>
      <c r="C128" s="231">
        <v>0.4150000036763693</v>
      </c>
      <c r="D128" s="231">
        <v>0</v>
      </c>
      <c r="E128" s="231">
        <v>0</v>
      </c>
      <c r="F128" s="231">
        <v>0</v>
      </c>
      <c r="G128" s="231">
        <v>0</v>
      </c>
      <c r="H128" s="231">
        <v>0</v>
      </c>
      <c r="I128" s="231">
        <v>0</v>
      </c>
      <c r="J128" s="231">
        <v>0</v>
      </c>
      <c r="K128" s="231">
        <v>0</v>
      </c>
      <c r="L128" s="231">
        <v>0</v>
      </c>
      <c r="M128" s="231">
        <v>0</v>
      </c>
      <c r="N128" s="231">
        <v>0</v>
      </c>
      <c r="O128" s="231">
        <v>0</v>
      </c>
      <c r="P128" s="231">
        <v>0</v>
      </c>
      <c r="Q128" s="231">
        <v>0</v>
      </c>
      <c r="R128" s="231">
        <v>0</v>
      </c>
      <c r="S128" s="231">
        <v>0</v>
      </c>
      <c r="T128" s="231">
        <v>0</v>
      </c>
      <c r="U128" s="231">
        <v>0</v>
      </c>
      <c r="V128" s="231">
        <v>0</v>
      </c>
      <c r="W128" s="231">
        <v>0</v>
      </c>
      <c r="DA128" s="73" t="s">
        <v>1376</v>
      </c>
    </row>
    <row r="129" spans="1:105" ht="12" customHeight="1" x14ac:dyDescent="0.3">
      <c r="A129" s="64" t="s">
        <v>162</v>
      </c>
      <c r="B129" s="231">
        <v>15.442892494431041</v>
      </c>
      <c r="C129" s="231">
        <v>18.22613700222643</v>
      </c>
      <c r="D129" s="231">
        <v>14.976604331580811</v>
      </c>
      <c r="E129" s="231">
        <v>18.532559621259839</v>
      </c>
      <c r="F129" s="231">
        <v>15.99780165076427</v>
      </c>
      <c r="G129" s="231">
        <v>16.470256079832179</v>
      </c>
      <c r="H129" s="231">
        <v>15.956264473764071</v>
      </c>
      <c r="I129" s="231">
        <v>16.771917416427261</v>
      </c>
      <c r="J129" s="231">
        <v>19.803517328254081</v>
      </c>
      <c r="K129" s="231">
        <v>24.728580142361569</v>
      </c>
      <c r="L129" s="231">
        <v>38.509119868454214</v>
      </c>
      <c r="M129" s="231">
        <v>35.585604071185386</v>
      </c>
      <c r="N129" s="231">
        <v>28.9990416406084</v>
      </c>
      <c r="O129" s="231">
        <v>28.31092842446844</v>
      </c>
      <c r="P129" s="231">
        <v>26.53170785162007</v>
      </c>
      <c r="Q129" s="231">
        <v>25.010606889608319</v>
      </c>
      <c r="R129" s="231">
        <v>28.02703970627898</v>
      </c>
      <c r="S129" s="231">
        <v>25.632051730347769</v>
      </c>
      <c r="T129" s="231">
        <v>27.33004902007033</v>
      </c>
      <c r="U129" s="231">
        <v>28.47598562549182</v>
      </c>
      <c r="V129" s="231">
        <v>29.314189525272631</v>
      </c>
      <c r="W129" s="231">
        <v>37.701785787172973</v>
      </c>
      <c r="DA129" s="73" t="s">
        <v>1377</v>
      </c>
    </row>
    <row r="130" spans="1:105" ht="12" customHeight="1" x14ac:dyDescent="0.3">
      <c r="A130" s="64" t="s">
        <v>36</v>
      </c>
      <c r="B130" s="231">
        <v>0</v>
      </c>
      <c r="C130" s="231">
        <v>0</v>
      </c>
      <c r="D130" s="231">
        <v>0</v>
      </c>
      <c r="E130" s="231">
        <v>0</v>
      </c>
      <c r="F130" s="231">
        <v>0</v>
      </c>
      <c r="G130" s="231">
        <v>0</v>
      </c>
      <c r="H130" s="231">
        <v>0</v>
      </c>
      <c r="I130" s="231">
        <v>0</v>
      </c>
      <c r="J130" s="231">
        <v>0</v>
      </c>
      <c r="K130" s="231">
        <v>0</v>
      </c>
      <c r="L130" s="231">
        <v>0</v>
      </c>
      <c r="M130" s="231">
        <v>0</v>
      </c>
      <c r="N130" s="231">
        <v>0</v>
      </c>
      <c r="O130" s="231">
        <v>0</v>
      </c>
      <c r="P130" s="231">
        <v>0</v>
      </c>
      <c r="Q130" s="231">
        <v>0</v>
      </c>
      <c r="R130" s="231">
        <v>0</v>
      </c>
      <c r="S130" s="231">
        <v>0</v>
      </c>
      <c r="T130" s="231">
        <v>0</v>
      </c>
      <c r="U130" s="231">
        <v>0</v>
      </c>
      <c r="V130" s="231">
        <v>0</v>
      </c>
      <c r="W130" s="231">
        <v>0</v>
      </c>
      <c r="DA130" s="73" t="s">
        <v>1378</v>
      </c>
    </row>
    <row r="131" spans="1:105" ht="12" customHeight="1" x14ac:dyDescent="0.3">
      <c r="A131" s="64" t="s">
        <v>73</v>
      </c>
      <c r="B131" s="231">
        <v>2.0966962507186111E-2</v>
      </c>
      <c r="C131" s="231">
        <v>1.121312034893682E-2</v>
      </c>
      <c r="D131" s="231">
        <v>1.0058832573314729E-2</v>
      </c>
      <c r="E131" s="231">
        <v>9.9076717843642886E-2</v>
      </c>
      <c r="F131" s="231">
        <v>0.12818955790930109</v>
      </c>
      <c r="G131" s="231">
        <v>1.280812964230073E-2</v>
      </c>
      <c r="H131" s="231">
        <v>1.276064462516964E-2</v>
      </c>
      <c r="I131" s="231">
        <v>5.1880225099152799E-2</v>
      </c>
      <c r="J131" s="231">
        <v>0</v>
      </c>
      <c r="K131" s="231">
        <v>0</v>
      </c>
      <c r="L131" s="231">
        <v>0</v>
      </c>
      <c r="M131" s="231">
        <v>0</v>
      </c>
      <c r="N131" s="231">
        <v>0</v>
      </c>
      <c r="O131" s="231">
        <v>0</v>
      </c>
      <c r="P131" s="231">
        <v>0</v>
      </c>
      <c r="Q131" s="231">
        <v>0</v>
      </c>
      <c r="R131" s="231">
        <v>0</v>
      </c>
      <c r="S131" s="231">
        <v>0</v>
      </c>
      <c r="T131" s="231">
        <v>0</v>
      </c>
      <c r="U131" s="231">
        <v>0</v>
      </c>
      <c r="V131" s="231">
        <v>0</v>
      </c>
      <c r="W131" s="231">
        <v>0</v>
      </c>
      <c r="DA131" s="73" t="s">
        <v>1379</v>
      </c>
    </row>
    <row r="132" spans="1:105" ht="12" customHeight="1" x14ac:dyDescent="0.3">
      <c r="A132" s="64" t="s">
        <v>79</v>
      </c>
      <c r="B132" s="231">
        <v>0</v>
      </c>
      <c r="C132" s="231">
        <v>0</v>
      </c>
      <c r="D132" s="231">
        <v>0</v>
      </c>
      <c r="E132" s="231">
        <v>0</v>
      </c>
      <c r="F132" s="231">
        <v>0</v>
      </c>
      <c r="G132" s="231">
        <v>0</v>
      </c>
      <c r="H132" s="231">
        <v>0</v>
      </c>
      <c r="I132" s="231">
        <v>0</v>
      </c>
      <c r="J132" s="231">
        <v>0</v>
      </c>
      <c r="K132" s="231">
        <v>0</v>
      </c>
      <c r="L132" s="231">
        <v>0</v>
      </c>
      <c r="M132" s="231">
        <v>0</v>
      </c>
      <c r="N132" s="231">
        <v>0</v>
      </c>
      <c r="O132" s="231">
        <v>0</v>
      </c>
      <c r="P132" s="231">
        <v>0</v>
      </c>
      <c r="Q132" s="231">
        <v>0</v>
      </c>
      <c r="R132" s="231">
        <v>0</v>
      </c>
      <c r="S132" s="231">
        <v>0</v>
      </c>
      <c r="T132" s="231">
        <v>0</v>
      </c>
      <c r="U132" s="231">
        <v>0</v>
      </c>
      <c r="V132" s="231">
        <v>0</v>
      </c>
      <c r="W132" s="231">
        <v>0</v>
      </c>
      <c r="DA132" s="73" t="s">
        <v>1380</v>
      </c>
    </row>
    <row r="133" spans="1:105" ht="12" customHeight="1" x14ac:dyDescent="0.3">
      <c r="A133" s="60" t="s">
        <v>1066</v>
      </c>
      <c r="B133" s="264">
        <v>0</v>
      </c>
      <c r="C133" s="264">
        <v>0</v>
      </c>
      <c r="D133" s="264">
        <v>0</v>
      </c>
      <c r="E133" s="264">
        <v>0</v>
      </c>
      <c r="F133" s="264">
        <v>0</v>
      </c>
      <c r="G133" s="264">
        <v>0</v>
      </c>
      <c r="H133" s="264">
        <v>0</v>
      </c>
      <c r="I133" s="264">
        <v>0</v>
      </c>
      <c r="J133" s="264">
        <v>0</v>
      </c>
      <c r="K133" s="264">
        <v>0</v>
      </c>
      <c r="L133" s="264">
        <v>0</v>
      </c>
      <c r="M133" s="264">
        <v>0</v>
      </c>
      <c r="N133" s="264">
        <v>0</v>
      </c>
      <c r="O133" s="264">
        <v>0</v>
      </c>
      <c r="P133" s="264">
        <v>0</v>
      </c>
      <c r="Q133" s="264">
        <v>0</v>
      </c>
      <c r="R133" s="264">
        <v>0</v>
      </c>
      <c r="S133" s="264">
        <v>0</v>
      </c>
      <c r="T133" s="264">
        <v>0</v>
      </c>
      <c r="U133" s="264">
        <v>0</v>
      </c>
      <c r="V133" s="264">
        <v>0</v>
      </c>
      <c r="W133" s="264">
        <v>0</v>
      </c>
      <c r="DA133" s="72" t="s">
        <v>1381</v>
      </c>
    </row>
    <row r="134" spans="1:105" ht="12" customHeight="1" x14ac:dyDescent="0.3">
      <c r="A134" s="57" t="s">
        <v>1012</v>
      </c>
      <c r="B134" s="263">
        <v>18.496743298931801</v>
      </c>
      <c r="C134" s="263">
        <v>21.152905372459958</v>
      </c>
      <c r="D134" s="263">
        <v>17.71296927753356</v>
      </c>
      <c r="E134" s="263">
        <v>21.74373264525244</v>
      </c>
      <c r="F134" s="263">
        <v>20.672636749263649</v>
      </c>
      <c r="G134" s="263">
        <v>19.22385779199983</v>
      </c>
      <c r="H134" s="263">
        <v>17.305679353715231</v>
      </c>
      <c r="I134" s="263">
        <v>14.66590975100692</v>
      </c>
      <c r="J134" s="263">
        <v>16.827333258409752</v>
      </c>
      <c r="K134" s="263">
        <v>19.702240268574219</v>
      </c>
      <c r="L134" s="263">
        <v>31.239580277973559</v>
      </c>
      <c r="M134" s="263">
        <v>30.996232100954781</v>
      </c>
      <c r="N134" s="263">
        <v>26.569511102995861</v>
      </c>
      <c r="O134" s="263">
        <v>24.260416204535371</v>
      </c>
      <c r="P134" s="263">
        <v>20.97190478649965</v>
      </c>
      <c r="Q134" s="263">
        <v>19.281035360171781</v>
      </c>
      <c r="R134" s="263">
        <v>21.49793768002387</v>
      </c>
      <c r="S134" s="263">
        <v>21.105921347662029</v>
      </c>
      <c r="T134" s="263">
        <v>20.103296804288259</v>
      </c>
      <c r="U134" s="263">
        <v>21.438441148535961</v>
      </c>
      <c r="V134" s="263">
        <v>23.741853294269049</v>
      </c>
      <c r="W134" s="263">
        <v>29.82794500924545</v>
      </c>
      <c r="DA134" s="70" t="s">
        <v>1382</v>
      </c>
    </row>
    <row r="135" spans="1:105" ht="12" customHeight="1" x14ac:dyDescent="0.3">
      <c r="A135" s="60" t="s">
        <v>1014</v>
      </c>
      <c r="B135" s="264">
        <v>18.496743298931801</v>
      </c>
      <c r="C135" s="264">
        <v>21.152905372459958</v>
      </c>
      <c r="D135" s="264">
        <v>17.71296927753356</v>
      </c>
      <c r="E135" s="264">
        <v>21.74373264525244</v>
      </c>
      <c r="F135" s="264">
        <v>20.672636749263649</v>
      </c>
      <c r="G135" s="264">
        <v>19.22385779199983</v>
      </c>
      <c r="H135" s="264">
        <v>17.305679353715231</v>
      </c>
      <c r="I135" s="264">
        <v>14.66590975100692</v>
      </c>
      <c r="J135" s="264">
        <v>16.827333258409752</v>
      </c>
      <c r="K135" s="264">
        <v>19.702240268574219</v>
      </c>
      <c r="L135" s="264">
        <v>31.239580277973559</v>
      </c>
      <c r="M135" s="264">
        <v>30.996232100954781</v>
      </c>
      <c r="N135" s="264">
        <v>26.569511102995861</v>
      </c>
      <c r="O135" s="264">
        <v>24.260416204535371</v>
      </c>
      <c r="P135" s="264">
        <v>20.97190478649965</v>
      </c>
      <c r="Q135" s="264">
        <v>19.281035360171781</v>
      </c>
      <c r="R135" s="264">
        <v>21.49793768002387</v>
      </c>
      <c r="S135" s="264">
        <v>21.105921347662029</v>
      </c>
      <c r="T135" s="264">
        <v>20.103296804288259</v>
      </c>
      <c r="U135" s="264">
        <v>21.438441148535961</v>
      </c>
      <c r="V135" s="264">
        <v>23.741853294269049</v>
      </c>
      <c r="W135" s="264">
        <v>29.82794500924545</v>
      </c>
      <c r="DA135" s="72" t="s">
        <v>1383</v>
      </c>
    </row>
    <row r="136" spans="1:105" ht="12" customHeight="1" x14ac:dyDescent="0.3">
      <c r="A136" s="59" t="s">
        <v>30</v>
      </c>
      <c r="B136" s="232">
        <v>2.5847042843554928</v>
      </c>
      <c r="C136" s="232">
        <v>2.4606388861713619</v>
      </c>
      <c r="D136" s="232">
        <v>1.820635171663725</v>
      </c>
      <c r="E136" s="232">
        <v>3.5540286862685599</v>
      </c>
      <c r="F136" s="232">
        <v>3.9845066720608608</v>
      </c>
      <c r="G136" s="232">
        <v>3.2809925365634971</v>
      </c>
      <c r="H136" s="232">
        <v>1.3188716271301439</v>
      </c>
      <c r="I136" s="232">
        <v>0</v>
      </c>
      <c r="J136" s="232">
        <v>0</v>
      </c>
      <c r="K136" s="232">
        <v>0</v>
      </c>
      <c r="L136" s="232">
        <v>0</v>
      </c>
      <c r="M136" s="232">
        <v>4.1664529311864316</v>
      </c>
      <c r="N136" s="232">
        <v>4.9542789144533819</v>
      </c>
      <c r="O136" s="232">
        <v>4.2085205183964547</v>
      </c>
      <c r="P136" s="232">
        <v>3.0560159877715489</v>
      </c>
      <c r="Q136" s="232">
        <v>2.9172343844629012</v>
      </c>
      <c r="R136" s="232">
        <v>1.584955315130212</v>
      </c>
      <c r="S136" s="232">
        <v>1.7575813441322521</v>
      </c>
      <c r="T136" s="232">
        <v>0</v>
      </c>
      <c r="U136" s="232">
        <v>0</v>
      </c>
      <c r="V136" s="232">
        <v>0</v>
      </c>
      <c r="W136" s="232">
        <v>0</v>
      </c>
      <c r="DA136" s="71" t="s">
        <v>1384</v>
      </c>
    </row>
    <row r="137" spans="1:105" ht="12" customHeight="1" x14ac:dyDescent="0.3">
      <c r="A137" s="59" t="s">
        <v>33</v>
      </c>
      <c r="B137" s="297">
        <v>0.1585180141567808</v>
      </c>
      <c r="C137" s="297">
        <v>0.16866291124348379</v>
      </c>
      <c r="D137" s="297">
        <v>0.15153537776248019</v>
      </c>
      <c r="E137" s="297">
        <v>0.18824370249498909</v>
      </c>
      <c r="F137" s="297">
        <v>0.19345658340830499</v>
      </c>
      <c r="G137" s="297">
        <v>0.19115995456636131</v>
      </c>
      <c r="H137" s="297">
        <v>0</v>
      </c>
      <c r="I137" s="297">
        <v>0</v>
      </c>
      <c r="J137" s="297">
        <v>0</v>
      </c>
      <c r="K137" s="297">
        <v>0</v>
      </c>
      <c r="L137" s="297">
        <v>0</v>
      </c>
      <c r="M137" s="297">
        <v>0</v>
      </c>
      <c r="N137" s="297">
        <v>0</v>
      </c>
      <c r="O137" s="297">
        <v>0</v>
      </c>
      <c r="P137" s="297">
        <v>0</v>
      </c>
      <c r="Q137" s="297">
        <v>1.126329437838432E-2</v>
      </c>
      <c r="R137" s="297">
        <v>1.433764778436776E-2</v>
      </c>
      <c r="S137" s="297">
        <v>1.494192501036635E-2</v>
      </c>
      <c r="T137" s="297">
        <v>3.1978622064573498E-2</v>
      </c>
      <c r="U137" s="297">
        <v>5.7488980552374128E-2</v>
      </c>
      <c r="V137" s="297">
        <v>8.8912135308576626E-2</v>
      </c>
      <c r="W137" s="297">
        <v>9.8041633729745253E-2</v>
      </c>
      <c r="DA137" s="122" t="s">
        <v>1385</v>
      </c>
    </row>
    <row r="138" spans="1:105" ht="12" customHeight="1" x14ac:dyDescent="0.3">
      <c r="A138" s="59" t="s">
        <v>160</v>
      </c>
      <c r="B138" s="297">
        <v>1.4908268217600471</v>
      </c>
      <c r="C138" s="297">
        <v>2.1126232194530199</v>
      </c>
      <c r="D138" s="297">
        <v>1.7460040660243339</v>
      </c>
      <c r="E138" s="297">
        <v>1.767606840391458</v>
      </c>
      <c r="F138" s="297">
        <v>2.0223501217603781</v>
      </c>
      <c r="G138" s="297">
        <v>2.0107777240971512</v>
      </c>
      <c r="H138" s="297">
        <v>1.814919626590219</v>
      </c>
      <c r="I138" s="297">
        <v>1.420912768787931</v>
      </c>
      <c r="J138" s="297">
        <v>1.753974133206573</v>
      </c>
      <c r="K138" s="297">
        <v>1.5743706789239691</v>
      </c>
      <c r="L138" s="297">
        <v>2.550470193947584</v>
      </c>
      <c r="M138" s="297">
        <v>1.4477782456901429</v>
      </c>
      <c r="N138" s="297">
        <v>0.49156378923354782</v>
      </c>
      <c r="O138" s="297">
        <v>0.46690867761971899</v>
      </c>
      <c r="P138" s="297">
        <v>0.60482185948238598</v>
      </c>
      <c r="Q138" s="297">
        <v>0.5183998139721635</v>
      </c>
      <c r="R138" s="297">
        <v>0.70989123032768153</v>
      </c>
      <c r="S138" s="297">
        <v>0.61663530133200384</v>
      </c>
      <c r="T138" s="297">
        <v>1.064669030108143</v>
      </c>
      <c r="U138" s="297">
        <v>1.1283784999276689</v>
      </c>
      <c r="V138" s="297">
        <v>1.2761427310142031</v>
      </c>
      <c r="W138" s="297">
        <v>2.4286775834107419</v>
      </c>
      <c r="DA138" s="122" t="s">
        <v>1386</v>
      </c>
    </row>
    <row r="139" spans="1:105" ht="12" customHeight="1" x14ac:dyDescent="0.3">
      <c r="A139" s="59" t="s">
        <v>70</v>
      </c>
      <c r="B139" s="297">
        <v>3.60831700120989</v>
      </c>
      <c r="C139" s="297">
        <v>3.8392434661179728</v>
      </c>
      <c r="D139" s="297">
        <v>3.6136331893390801</v>
      </c>
      <c r="E139" s="297">
        <v>3.2647355397840521</v>
      </c>
      <c r="F139" s="297">
        <v>3.3551432259738059</v>
      </c>
      <c r="G139" s="297">
        <v>2.4864797775515362</v>
      </c>
      <c r="H139" s="297">
        <v>3.3175398272185079</v>
      </c>
      <c r="I139" s="297">
        <v>2.079929310229168</v>
      </c>
      <c r="J139" s="297">
        <v>1.9880823473481579</v>
      </c>
      <c r="K139" s="297">
        <v>1.608567606718555</v>
      </c>
      <c r="L139" s="297">
        <v>3.269559497082084</v>
      </c>
      <c r="M139" s="297">
        <v>2.0783333824011909</v>
      </c>
      <c r="N139" s="297">
        <v>1.5074861880869881</v>
      </c>
      <c r="O139" s="297">
        <v>0.95326828204705016</v>
      </c>
      <c r="P139" s="297">
        <v>0.82167523563129452</v>
      </c>
      <c r="Q139" s="297">
        <v>0.59922681469711947</v>
      </c>
      <c r="R139" s="297">
        <v>1.212745657432958</v>
      </c>
      <c r="S139" s="297">
        <v>1.2847937044983431</v>
      </c>
      <c r="T139" s="297">
        <v>0.62195280879238179</v>
      </c>
      <c r="U139" s="297">
        <v>0.87103075934070417</v>
      </c>
      <c r="V139" s="297">
        <v>1.062600585821234</v>
      </c>
      <c r="W139" s="297">
        <v>0.71645348504226491</v>
      </c>
      <c r="DA139" s="122" t="s">
        <v>1387</v>
      </c>
    </row>
    <row r="140" spans="1:105" ht="12" customHeight="1" x14ac:dyDescent="0.3">
      <c r="A140" s="59" t="s">
        <v>162</v>
      </c>
      <c r="B140" s="297">
        <v>10.654377177449589</v>
      </c>
      <c r="C140" s="297">
        <v>12.571736889474129</v>
      </c>
      <c r="D140" s="297">
        <v>10.381161472743941</v>
      </c>
      <c r="E140" s="297">
        <v>12.969117876313391</v>
      </c>
      <c r="F140" s="297">
        <v>11.117180146060299</v>
      </c>
      <c r="G140" s="297">
        <v>11.25444779922128</v>
      </c>
      <c r="H140" s="297">
        <v>10.854348272776351</v>
      </c>
      <c r="I140" s="297">
        <v>11.165067671989821</v>
      </c>
      <c r="J140" s="297">
        <v>13.08527677785502</v>
      </c>
      <c r="K140" s="297">
        <v>16.51930198293169</v>
      </c>
      <c r="L140" s="297">
        <v>25.419550586943888</v>
      </c>
      <c r="M140" s="297">
        <v>23.303667541677019</v>
      </c>
      <c r="N140" s="297">
        <v>19.61618221122195</v>
      </c>
      <c r="O140" s="297">
        <v>18.63171872647214</v>
      </c>
      <c r="P140" s="297">
        <v>16.48939170361442</v>
      </c>
      <c r="Q140" s="297">
        <v>15.234911052661211</v>
      </c>
      <c r="R140" s="297">
        <v>17.97600782934866</v>
      </c>
      <c r="S140" s="297">
        <v>17.431969072689071</v>
      </c>
      <c r="T140" s="297">
        <v>18.38469634332316</v>
      </c>
      <c r="U140" s="297">
        <v>19.381542908715211</v>
      </c>
      <c r="V140" s="297">
        <v>21.31419784212504</v>
      </c>
      <c r="W140" s="297">
        <v>26.5847723070627</v>
      </c>
      <c r="DA140" s="122" t="s">
        <v>1388</v>
      </c>
    </row>
    <row r="141" spans="1:105" ht="12" customHeight="1" x14ac:dyDescent="0.3">
      <c r="A141" s="60" t="s">
        <v>1021</v>
      </c>
      <c r="B141" s="264">
        <v>0</v>
      </c>
      <c r="C141" s="264">
        <v>0</v>
      </c>
      <c r="D141" s="264">
        <v>0</v>
      </c>
      <c r="E141" s="264">
        <v>0</v>
      </c>
      <c r="F141" s="264">
        <v>0</v>
      </c>
      <c r="G141" s="264">
        <v>0</v>
      </c>
      <c r="H141" s="264">
        <v>0</v>
      </c>
      <c r="I141" s="264">
        <v>0</v>
      </c>
      <c r="J141" s="264">
        <v>0</v>
      </c>
      <c r="K141" s="264">
        <v>0</v>
      </c>
      <c r="L141" s="264">
        <v>0</v>
      </c>
      <c r="M141" s="264">
        <v>0</v>
      </c>
      <c r="N141" s="264">
        <v>0</v>
      </c>
      <c r="O141" s="264">
        <v>0</v>
      </c>
      <c r="P141" s="264">
        <v>0</v>
      </c>
      <c r="Q141" s="264">
        <v>0</v>
      </c>
      <c r="R141" s="264">
        <v>0</v>
      </c>
      <c r="S141" s="264">
        <v>0</v>
      </c>
      <c r="T141" s="264">
        <v>0</v>
      </c>
      <c r="U141" s="264">
        <v>0</v>
      </c>
      <c r="V141" s="264">
        <v>0</v>
      </c>
      <c r="W141" s="264">
        <v>0</v>
      </c>
      <c r="DA141" s="72" t="s">
        <v>1389</v>
      </c>
    </row>
    <row r="142" spans="1:105" ht="12" customHeight="1" x14ac:dyDescent="0.3">
      <c r="A142" s="57" t="s">
        <v>1023</v>
      </c>
      <c r="B142" s="263">
        <f t="shared" ref="B142:W142" si="6">B143+B144+B155</f>
        <v>8.0435556169256106</v>
      </c>
      <c r="C142" s="263">
        <f t="shared" si="6"/>
        <v>9.5621209822482207</v>
      </c>
      <c r="D142" s="263">
        <f t="shared" si="6"/>
        <v>7.5422637973634181</v>
      </c>
      <c r="E142" s="263">
        <f t="shared" si="6"/>
        <v>9.6888280649623866</v>
      </c>
      <c r="F142" s="263">
        <f t="shared" si="6"/>
        <v>8.4555970003844028</v>
      </c>
      <c r="G142" s="263">
        <f t="shared" si="6"/>
        <v>7.6075725062363784</v>
      </c>
      <c r="H142" s="263">
        <f t="shared" si="6"/>
        <v>6.9272425449778687</v>
      </c>
      <c r="I142" s="263">
        <f t="shared" si="6"/>
        <v>6.2654403542670707</v>
      </c>
      <c r="J142" s="263">
        <f t="shared" si="6"/>
        <v>7.7382668646078283</v>
      </c>
      <c r="K142" s="263">
        <f t="shared" si="6"/>
        <v>9.8047481663573848</v>
      </c>
      <c r="L142" s="263">
        <f t="shared" si="6"/>
        <v>15.742916774648478</v>
      </c>
      <c r="M142" s="263">
        <f t="shared" si="6"/>
        <v>15.037831219938974</v>
      </c>
      <c r="N142" s="263">
        <f t="shared" si="6"/>
        <v>12.144181130258261</v>
      </c>
      <c r="O142" s="263">
        <f t="shared" si="6"/>
        <v>11.600921533625137</v>
      </c>
      <c r="P142" s="263">
        <f t="shared" si="6"/>
        <v>10.537923281180706</v>
      </c>
      <c r="Q142" s="263">
        <f t="shared" si="6"/>
        <v>9.5458365563894638</v>
      </c>
      <c r="R142" s="263">
        <f t="shared" si="6"/>
        <v>9.7632707728622048</v>
      </c>
      <c r="S142" s="263">
        <f t="shared" si="6"/>
        <v>9.3233411333794596</v>
      </c>
      <c r="T142" s="263">
        <f t="shared" si="6"/>
        <v>9.1766979360809042</v>
      </c>
      <c r="U142" s="263">
        <f t="shared" si="6"/>
        <v>9.7424607316738978</v>
      </c>
      <c r="V142" s="263">
        <f t="shared" si="6"/>
        <v>10.460737462113812</v>
      </c>
      <c r="W142" s="263">
        <f t="shared" si="6"/>
        <v>14.699061538748289</v>
      </c>
      <c r="DA142" s="70"/>
    </row>
    <row r="143" spans="1:105" ht="12" customHeight="1" x14ac:dyDescent="0.3">
      <c r="A143" s="60" t="s">
        <v>1024</v>
      </c>
      <c r="B143" s="264">
        <v>4.982162957041008</v>
      </c>
      <c r="C143" s="264">
        <v>6.0652381118719454</v>
      </c>
      <c r="D143" s="264">
        <v>4.667202739029233</v>
      </c>
      <c r="E143" s="264">
        <v>6.1832546157943389</v>
      </c>
      <c r="F143" s="264">
        <v>5.0955424319642431</v>
      </c>
      <c r="G143" s="264">
        <v>4.4421494823307048</v>
      </c>
      <c r="H143" s="264">
        <v>4.0647043609001603</v>
      </c>
      <c r="I143" s="264">
        <v>3.7819112473824652</v>
      </c>
      <c r="J143" s="264">
        <v>4.8741410581964901</v>
      </c>
      <c r="K143" s="264">
        <v>6.4877863316983637</v>
      </c>
      <c r="L143" s="264">
        <v>10.420384664952991</v>
      </c>
      <c r="M143" s="264">
        <v>9.7145875556880394</v>
      </c>
      <c r="N143" s="264">
        <v>7.726746852157488</v>
      </c>
      <c r="O143" s="264">
        <v>7.455040700675486</v>
      </c>
      <c r="P143" s="264">
        <v>6.742887944113817</v>
      </c>
      <c r="Q143" s="264">
        <v>5.9859838134332088</v>
      </c>
      <c r="R143" s="264">
        <v>5.9936457220589876</v>
      </c>
      <c r="S143" s="264">
        <v>5.8330744265928054</v>
      </c>
      <c r="T143" s="264">
        <v>5.8156971873948224</v>
      </c>
      <c r="U143" s="264">
        <v>6.2000330215927058</v>
      </c>
      <c r="V143" s="264">
        <v>6.7884143086833069</v>
      </c>
      <c r="W143" s="264">
        <v>9.9416613517057915</v>
      </c>
      <c r="DA143" s="72" t="s">
        <v>1390</v>
      </c>
    </row>
    <row r="144" spans="1:105" ht="12" customHeight="1" x14ac:dyDescent="0.3">
      <c r="A144" s="60" t="s">
        <v>1026</v>
      </c>
      <c r="B144" s="264">
        <v>3.0613926598846022</v>
      </c>
      <c r="C144" s="264">
        <v>3.4968828703762762</v>
      </c>
      <c r="D144" s="264">
        <v>2.8750610583341851</v>
      </c>
      <c r="E144" s="264">
        <v>3.5055734491680468</v>
      </c>
      <c r="F144" s="264">
        <v>3.3600545684201601</v>
      </c>
      <c r="G144" s="264">
        <v>3.165423023905674</v>
      </c>
      <c r="H144" s="264">
        <v>2.862538184077708</v>
      </c>
      <c r="I144" s="264">
        <v>2.483529106884605</v>
      </c>
      <c r="J144" s="264">
        <v>2.8641258064113382</v>
      </c>
      <c r="K144" s="264">
        <v>3.3169618346590202</v>
      </c>
      <c r="L144" s="264">
        <v>5.3225321096954863</v>
      </c>
      <c r="M144" s="264">
        <v>5.3232436642509349</v>
      </c>
      <c r="N144" s="264">
        <v>4.4174342781007736</v>
      </c>
      <c r="O144" s="264">
        <v>4.1458808329496506</v>
      </c>
      <c r="P144" s="264">
        <v>3.7950353370668899</v>
      </c>
      <c r="Q144" s="264">
        <v>3.5598527429562559</v>
      </c>
      <c r="R144" s="264">
        <v>3.7696250508032172</v>
      </c>
      <c r="S144" s="264">
        <v>3.4902667067866542</v>
      </c>
      <c r="T144" s="264">
        <v>3.3610007486860818</v>
      </c>
      <c r="U144" s="264">
        <v>3.5424277100811912</v>
      </c>
      <c r="V144" s="264">
        <v>3.6723231534305061</v>
      </c>
      <c r="W144" s="264">
        <v>4.7574001870424976</v>
      </c>
      <c r="DA144" s="72" t="s">
        <v>1391</v>
      </c>
    </row>
    <row r="145" spans="1:105" ht="12" customHeight="1" x14ac:dyDescent="0.3">
      <c r="A145" s="64" t="s">
        <v>30</v>
      </c>
      <c r="B145" s="231">
        <v>0.42133624321452762</v>
      </c>
      <c r="C145" s="231">
        <v>0.40120340046328379</v>
      </c>
      <c r="D145" s="231">
        <v>0.29539811071708488</v>
      </c>
      <c r="E145" s="231">
        <v>0.57116721676669324</v>
      </c>
      <c r="F145" s="231">
        <v>0.64484835775871963</v>
      </c>
      <c r="G145" s="231">
        <v>0.54000623963090244</v>
      </c>
      <c r="H145" s="231">
        <v>0.218045623558452</v>
      </c>
      <c r="I145" s="231">
        <v>0</v>
      </c>
      <c r="J145" s="231">
        <v>0</v>
      </c>
      <c r="K145" s="231">
        <v>0</v>
      </c>
      <c r="L145" s="231">
        <v>0</v>
      </c>
      <c r="M145" s="231">
        <v>0.71554000809197482</v>
      </c>
      <c r="N145" s="231">
        <v>0.82369605579647187</v>
      </c>
      <c r="O145" s="231">
        <v>0.71919724728520351</v>
      </c>
      <c r="P145" s="231">
        <v>0.55301074376898018</v>
      </c>
      <c r="Q145" s="231">
        <v>0.53860825580084615</v>
      </c>
      <c r="R145" s="231">
        <v>0.27791908922827968</v>
      </c>
      <c r="S145" s="231">
        <v>0.29064960249051919</v>
      </c>
      <c r="T145" s="231">
        <v>0</v>
      </c>
      <c r="U145" s="231">
        <v>0</v>
      </c>
      <c r="V145" s="231">
        <v>0</v>
      </c>
      <c r="W145" s="231">
        <v>0</v>
      </c>
      <c r="DA145" s="73" t="s">
        <v>1392</v>
      </c>
    </row>
    <row r="146" spans="1:105" ht="12" customHeight="1" x14ac:dyDescent="0.3">
      <c r="A146" s="64" t="s">
        <v>32</v>
      </c>
      <c r="B146" s="231">
        <v>0</v>
      </c>
      <c r="C146" s="231">
        <v>0</v>
      </c>
      <c r="D146" s="231">
        <v>0</v>
      </c>
      <c r="E146" s="231">
        <v>0</v>
      </c>
      <c r="F146" s="231">
        <v>0</v>
      </c>
      <c r="G146" s="231">
        <v>0</v>
      </c>
      <c r="H146" s="231">
        <v>0</v>
      </c>
      <c r="I146" s="231">
        <v>0</v>
      </c>
      <c r="J146" s="231">
        <v>0</v>
      </c>
      <c r="K146" s="231">
        <v>0</v>
      </c>
      <c r="L146" s="231">
        <v>0</v>
      </c>
      <c r="M146" s="231">
        <v>0</v>
      </c>
      <c r="N146" s="231">
        <v>0</v>
      </c>
      <c r="O146" s="231">
        <v>0</v>
      </c>
      <c r="P146" s="231">
        <v>0</v>
      </c>
      <c r="Q146" s="231">
        <v>0</v>
      </c>
      <c r="R146" s="231">
        <v>0</v>
      </c>
      <c r="S146" s="231">
        <v>0</v>
      </c>
      <c r="T146" s="231">
        <v>0</v>
      </c>
      <c r="U146" s="231">
        <v>0</v>
      </c>
      <c r="V146" s="231">
        <v>0</v>
      </c>
      <c r="W146" s="231">
        <v>0</v>
      </c>
      <c r="DA146" s="73" t="s">
        <v>1393</v>
      </c>
    </row>
    <row r="147" spans="1:105" ht="12" customHeight="1" x14ac:dyDescent="0.3">
      <c r="A147" s="64" t="s">
        <v>33</v>
      </c>
      <c r="B147" s="231">
        <v>2.5840242139459881E-2</v>
      </c>
      <c r="C147" s="231">
        <v>2.7500229271029339E-2</v>
      </c>
      <c r="D147" s="231">
        <v>2.4586619546040651E-2</v>
      </c>
      <c r="E147" s="231">
        <v>3.0252606582308179E-2</v>
      </c>
      <c r="F147" s="231">
        <v>3.1308809440124492E-2</v>
      </c>
      <c r="G147" s="231">
        <v>3.1462299009529363E-2</v>
      </c>
      <c r="H147" s="231">
        <v>0</v>
      </c>
      <c r="I147" s="231">
        <v>0</v>
      </c>
      <c r="J147" s="231">
        <v>0</v>
      </c>
      <c r="K147" s="231">
        <v>0</v>
      </c>
      <c r="L147" s="231">
        <v>0</v>
      </c>
      <c r="M147" s="231">
        <v>0</v>
      </c>
      <c r="N147" s="231">
        <v>0</v>
      </c>
      <c r="O147" s="231">
        <v>0</v>
      </c>
      <c r="P147" s="231">
        <v>0</v>
      </c>
      <c r="Q147" s="231">
        <v>2.0795392279835522E-3</v>
      </c>
      <c r="R147" s="231">
        <v>2.5140809812546588E-3</v>
      </c>
      <c r="S147" s="231">
        <v>2.470932329365543E-3</v>
      </c>
      <c r="T147" s="231">
        <v>5.3463953573054772E-3</v>
      </c>
      <c r="U147" s="231">
        <v>9.4993174327395648E-3</v>
      </c>
      <c r="V147" s="231">
        <v>1.3752679248230711E-2</v>
      </c>
      <c r="W147" s="231">
        <v>1.563712439791845E-2</v>
      </c>
      <c r="DA147" s="73" t="s">
        <v>1394</v>
      </c>
    </row>
    <row r="148" spans="1:105" ht="12" customHeight="1" x14ac:dyDescent="0.3">
      <c r="A148" s="64" t="s">
        <v>160</v>
      </c>
      <c r="B148" s="231">
        <v>0.24302175539607679</v>
      </c>
      <c r="C148" s="231">
        <v>0.34445997919713228</v>
      </c>
      <c r="D148" s="231">
        <v>0.28328921160883741</v>
      </c>
      <c r="E148" s="231">
        <v>0.28407173055886448</v>
      </c>
      <c r="F148" s="231">
        <v>0.32729501094192309</v>
      </c>
      <c r="G148" s="231">
        <v>0.3309463540141378</v>
      </c>
      <c r="H148" s="231">
        <v>0.30005595203337149</v>
      </c>
      <c r="I148" s="231">
        <v>0.2400524526869795</v>
      </c>
      <c r="J148" s="231">
        <v>0.29853824735920492</v>
      </c>
      <c r="K148" s="231">
        <v>0.2650524703998508</v>
      </c>
      <c r="L148" s="231">
        <v>0.43454359441822421</v>
      </c>
      <c r="M148" s="231">
        <v>0.2486391361540034</v>
      </c>
      <c r="N148" s="231">
        <v>8.1727161783889057E-2</v>
      </c>
      <c r="O148" s="231">
        <v>7.9790376264014001E-2</v>
      </c>
      <c r="P148" s="231">
        <v>0.1094473941558107</v>
      </c>
      <c r="Q148" s="231">
        <v>9.5712028179195177E-2</v>
      </c>
      <c r="R148" s="231">
        <v>0.12447816181341589</v>
      </c>
      <c r="S148" s="231">
        <v>0.1019724098757175</v>
      </c>
      <c r="T148" s="231">
        <v>0.17799833739374779</v>
      </c>
      <c r="U148" s="231">
        <v>0.18645008925364859</v>
      </c>
      <c r="V148" s="231">
        <v>0.19739017169804199</v>
      </c>
      <c r="W148" s="231">
        <v>0.38736128774553041</v>
      </c>
      <c r="DA148" s="73" t="s">
        <v>1395</v>
      </c>
    </row>
    <row r="149" spans="1:105" ht="12" customHeight="1" x14ac:dyDescent="0.3">
      <c r="A149" s="64" t="s">
        <v>70</v>
      </c>
      <c r="B149" s="231">
        <v>0.58819677702355844</v>
      </c>
      <c r="C149" s="231">
        <v>0.62598276507352024</v>
      </c>
      <c r="D149" s="231">
        <v>0.58631209237809945</v>
      </c>
      <c r="E149" s="231">
        <v>0.52467497489322668</v>
      </c>
      <c r="F149" s="231">
        <v>0.54299284136860693</v>
      </c>
      <c r="G149" s="231">
        <v>0.40924036846491701</v>
      </c>
      <c r="H149" s="231">
        <v>0.54848025040914561</v>
      </c>
      <c r="I149" s="231">
        <v>0.35138830708232438</v>
      </c>
      <c r="J149" s="231">
        <v>0.33838504704629641</v>
      </c>
      <c r="K149" s="231">
        <v>0.27080967885995438</v>
      </c>
      <c r="L149" s="231">
        <v>0.5570604743383597</v>
      </c>
      <c r="M149" s="231">
        <v>0.35692967371113349</v>
      </c>
      <c r="N149" s="231">
        <v>0.25063393659012678</v>
      </c>
      <c r="O149" s="231">
        <v>0.16290473608852901</v>
      </c>
      <c r="P149" s="231">
        <v>0.1486887617771791</v>
      </c>
      <c r="Q149" s="231">
        <v>0.11063509713585611</v>
      </c>
      <c r="R149" s="231">
        <v>0.21265278923754971</v>
      </c>
      <c r="S149" s="231">
        <v>0.2124651474831917</v>
      </c>
      <c r="T149" s="231">
        <v>0.1039821416531394</v>
      </c>
      <c r="U149" s="231">
        <v>0.14392667250586391</v>
      </c>
      <c r="V149" s="231">
        <v>0.16436007272869771</v>
      </c>
      <c r="W149" s="231">
        <v>0.1142705587894451</v>
      </c>
      <c r="DA149" s="73" t="s">
        <v>1396</v>
      </c>
    </row>
    <row r="150" spans="1:105" ht="12" customHeight="1" x14ac:dyDescent="0.3">
      <c r="A150" s="64" t="s">
        <v>34</v>
      </c>
      <c r="B150" s="231">
        <v>4.3854738508691607E-2</v>
      </c>
      <c r="C150" s="231">
        <v>4.6672974065659463E-2</v>
      </c>
      <c r="D150" s="231">
        <v>0</v>
      </c>
      <c r="E150" s="231">
        <v>0</v>
      </c>
      <c r="F150" s="231">
        <v>0</v>
      </c>
      <c r="G150" s="231">
        <v>0</v>
      </c>
      <c r="H150" s="231">
        <v>0</v>
      </c>
      <c r="I150" s="231">
        <v>0</v>
      </c>
      <c r="J150" s="231">
        <v>0</v>
      </c>
      <c r="K150" s="231">
        <v>0</v>
      </c>
      <c r="L150" s="231">
        <v>0</v>
      </c>
      <c r="M150" s="231">
        <v>0</v>
      </c>
      <c r="N150" s="231">
        <v>0</v>
      </c>
      <c r="O150" s="231">
        <v>0</v>
      </c>
      <c r="P150" s="231">
        <v>0</v>
      </c>
      <c r="Q150" s="231">
        <v>0</v>
      </c>
      <c r="R150" s="231">
        <v>0</v>
      </c>
      <c r="S150" s="231">
        <v>0</v>
      </c>
      <c r="T150" s="231">
        <v>0</v>
      </c>
      <c r="U150" s="231">
        <v>0</v>
      </c>
      <c r="V150" s="231">
        <v>0</v>
      </c>
      <c r="W150" s="231">
        <v>0</v>
      </c>
      <c r="DA150" s="73" t="s">
        <v>1397</v>
      </c>
    </row>
    <row r="151" spans="1:105" ht="12" customHeight="1" x14ac:dyDescent="0.3">
      <c r="A151" s="64" t="s">
        <v>162</v>
      </c>
      <c r="B151" s="231">
        <v>1.7367848542320119</v>
      </c>
      <c r="C151" s="231">
        <v>2.0498024387620242</v>
      </c>
      <c r="D151" s="231">
        <v>1.6843437575114331</v>
      </c>
      <c r="E151" s="231">
        <v>2.084264257616443</v>
      </c>
      <c r="F151" s="231">
        <v>1.7991927106968391</v>
      </c>
      <c r="G151" s="231">
        <v>1.852327296527563</v>
      </c>
      <c r="H151" s="231">
        <v>1.7945212322204129</v>
      </c>
      <c r="I151" s="231">
        <v>1.886253637768017</v>
      </c>
      <c r="J151" s="231">
        <v>2.227202512005837</v>
      </c>
      <c r="K151" s="231">
        <v>2.7810996853992149</v>
      </c>
      <c r="L151" s="231">
        <v>4.3309280409389022</v>
      </c>
      <c r="M151" s="231">
        <v>4.0021348462938233</v>
      </c>
      <c r="N151" s="231">
        <v>3.261377123930286</v>
      </c>
      <c r="O151" s="231">
        <v>3.1839884733119042</v>
      </c>
      <c r="P151" s="231">
        <v>2.983888437364921</v>
      </c>
      <c r="Q151" s="231">
        <v>2.812817822612375</v>
      </c>
      <c r="R151" s="231">
        <v>3.1520609295427171</v>
      </c>
      <c r="S151" s="231">
        <v>2.8827086146078602</v>
      </c>
      <c r="T151" s="231">
        <v>3.0736738742818899</v>
      </c>
      <c r="U151" s="231">
        <v>3.202551630888939</v>
      </c>
      <c r="V151" s="231">
        <v>3.2968202297555349</v>
      </c>
      <c r="W151" s="231">
        <v>4.240131216109603</v>
      </c>
      <c r="DA151" s="73" t="s">
        <v>1398</v>
      </c>
    </row>
    <row r="152" spans="1:105" ht="12" customHeight="1" x14ac:dyDescent="0.3">
      <c r="A152" s="64" t="s">
        <v>36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1399</v>
      </c>
    </row>
    <row r="153" spans="1:105" ht="12" customHeight="1" x14ac:dyDescent="0.3">
      <c r="A153" s="64" t="s">
        <v>73</v>
      </c>
      <c r="B153" s="231">
        <v>2.358049370275883E-3</v>
      </c>
      <c r="C153" s="231">
        <v>1.2610835436261149E-3</v>
      </c>
      <c r="D153" s="231">
        <v>1.1312665726895799E-3</v>
      </c>
      <c r="E153" s="231">
        <v>1.1142662750511959E-2</v>
      </c>
      <c r="F153" s="231">
        <v>1.441683821394589E-2</v>
      </c>
      <c r="G153" s="231">
        <v>1.440466258624146E-3</v>
      </c>
      <c r="H153" s="231">
        <v>1.435125856326715E-3</v>
      </c>
      <c r="I153" s="231">
        <v>5.8347093472838289E-3</v>
      </c>
      <c r="J153" s="231">
        <v>0</v>
      </c>
      <c r="K153" s="231">
        <v>0</v>
      </c>
      <c r="L153" s="231">
        <v>0</v>
      </c>
      <c r="M153" s="231">
        <v>0</v>
      </c>
      <c r="N153" s="231">
        <v>0</v>
      </c>
      <c r="O153" s="231">
        <v>0</v>
      </c>
      <c r="P153" s="231">
        <v>0</v>
      </c>
      <c r="Q153" s="231">
        <v>0</v>
      </c>
      <c r="R153" s="231">
        <v>0</v>
      </c>
      <c r="S153" s="231">
        <v>0</v>
      </c>
      <c r="T153" s="231">
        <v>0</v>
      </c>
      <c r="U153" s="231">
        <v>0</v>
      </c>
      <c r="V153" s="231">
        <v>0</v>
      </c>
      <c r="W153" s="231">
        <v>0</v>
      </c>
      <c r="DA153" s="73" t="s">
        <v>1400</v>
      </c>
    </row>
    <row r="154" spans="1:105" ht="12" customHeight="1" x14ac:dyDescent="0.3">
      <c r="A154" s="64" t="s">
        <v>79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1401</v>
      </c>
    </row>
    <row r="155" spans="1:105" ht="12" customHeight="1" x14ac:dyDescent="0.3">
      <c r="A155" s="60" t="s">
        <v>1038</v>
      </c>
      <c r="B155" s="264">
        <v>0</v>
      </c>
      <c r="C155" s="264">
        <v>0</v>
      </c>
      <c r="D155" s="264">
        <v>0</v>
      </c>
      <c r="E155" s="264">
        <v>0</v>
      </c>
      <c r="F155" s="264">
        <v>0</v>
      </c>
      <c r="G155" s="264">
        <v>0</v>
      </c>
      <c r="H155" s="264">
        <v>0</v>
      </c>
      <c r="I155" s="264">
        <v>0</v>
      </c>
      <c r="J155" s="264">
        <v>0</v>
      </c>
      <c r="K155" s="264">
        <v>0</v>
      </c>
      <c r="L155" s="264">
        <v>0</v>
      </c>
      <c r="M155" s="264">
        <v>0</v>
      </c>
      <c r="N155" s="264">
        <v>0</v>
      </c>
      <c r="O155" s="264">
        <v>0</v>
      </c>
      <c r="P155" s="264">
        <v>0</v>
      </c>
      <c r="Q155" s="264">
        <v>0</v>
      </c>
      <c r="R155" s="264">
        <v>0</v>
      </c>
      <c r="S155" s="264">
        <v>0</v>
      </c>
      <c r="T155" s="264">
        <v>0</v>
      </c>
      <c r="U155" s="264">
        <v>0</v>
      </c>
      <c r="V155" s="264">
        <v>0</v>
      </c>
      <c r="W155" s="264">
        <v>0</v>
      </c>
      <c r="DA155" s="72" t="s">
        <v>1402</v>
      </c>
    </row>
    <row r="156" spans="1:105" ht="12" customHeight="1" x14ac:dyDescent="0.3">
      <c r="A156" s="132" t="s">
        <v>1040</v>
      </c>
      <c r="B156" s="318">
        <v>0</v>
      </c>
      <c r="C156" s="318">
        <v>0</v>
      </c>
      <c r="D156" s="318">
        <v>0</v>
      </c>
      <c r="E156" s="318">
        <v>0</v>
      </c>
      <c r="F156" s="318">
        <v>0</v>
      </c>
      <c r="G156" s="318">
        <v>0</v>
      </c>
      <c r="H156" s="318">
        <v>0</v>
      </c>
      <c r="I156" s="318">
        <v>0</v>
      </c>
      <c r="J156" s="318">
        <v>0</v>
      </c>
      <c r="K156" s="318">
        <v>0</v>
      </c>
      <c r="L156" s="318">
        <v>0</v>
      </c>
      <c r="M156" s="318">
        <v>0</v>
      </c>
      <c r="N156" s="318">
        <v>0</v>
      </c>
      <c r="O156" s="318">
        <v>0</v>
      </c>
      <c r="P156" s="318">
        <v>0</v>
      </c>
      <c r="Q156" s="318">
        <v>0</v>
      </c>
      <c r="R156" s="318">
        <v>0</v>
      </c>
      <c r="S156" s="318">
        <v>0</v>
      </c>
      <c r="T156" s="318">
        <v>0</v>
      </c>
      <c r="U156" s="318">
        <v>0</v>
      </c>
      <c r="V156" s="318">
        <v>0</v>
      </c>
      <c r="W156" s="318">
        <v>0</v>
      </c>
      <c r="DA156" s="139" t="s">
        <v>1403</v>
      </c>
    </row>
    <row r="157" spans="1:105" ht="12" customHeight="1" x14ac:dyDescent="0.3">
      <c r="A157" s="201"/>
      <c r="B157" s="201"/>
      <c r="C157" s="201"/>
      <c r="D157" s="201"/>
      <c r="E157" s="201"/>
      <c r="F157" s="201"/>
      <c r="G157" s="201"/>
      <c r="H157" s="201"/>
      <c r="I157" s="201"/>
      <c r="J157" s="201"/>
      <c r="K157" s="201"/>
      <c r="L157" s="201"/>
      <c r="M157" s="201"/>
      <c r="N157" s="201"/>
      <c r="O157" s="201"/>
      <c r="P157" s="201"/>
      <c r="Q157" s="201"/>
      <c r="R157" s="201"/>
      <c r="S157" s="201"/>
      <c r="T157" s="201"/>
      <c r="U157" s="201"/>
      <c r="V157" s="201"/>
      <c r="W157" s="201"/>
      <c r="DA157" s="173"/>
    </row>
    <row r="158" spans="1:105" ht="15" customHeight="1" x14ac:dyDescent="0.3">
      <c r="A158" s="32" t="s">
        <v>431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DA158" s="88"/>
    </row>
    <row r="159" spans="1:105" ht="12" customHeight="1" x14ac:dyDescent="0.3">
      <c r="A159" s="201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  <c r="DA159" s="173"/>
    </row>
    <row r="160" spans="1:105" ht="12" customHeight="1" x14ac:dyDescent="0.3">
      <c r="A160" s="35" t="s">
        <v>46</v>
      </c>
      <c r="B160" s="234">
        <f t="shared" ref="B160:W160" si="7">SUM(B$161:B$167,B$169:B$170,B$172:B$175,B176)</f>
        <v>0</v>
      </c>
      <c r="C160" s="234">
        <f t="shared" si="7"/>
        <v>0</v>
      </c>
      <c r="D160" s="234">
        <f t="shared" si="7"/>
        <v>0</v>
      </c>
      <c r="E160" s="234">
        <f t="shared" si="7"/>
        <v>0</v>
      </c>
      <c r="F160" s="234">
        <f t="shared" si="7"/>
        <v>0</v>
      </c>
      <c r="G160" s="234">
        <f t="shared" si="7"/>
        <v>0</v>
      </c>
      <c r="H160" s="234">
        <f t="shared" si="7"/>
        <v>0</v>
      </c>
      <c r="I160" s="234">
        <f t="shared" si="7"/>
        <v>0</v>
      </c>
      <c r="J160" s="234">
        <f t="shared" si="7"/>
        <v>0</v>
      </c>
      <c r="K160" s="234">
        <f t="shared" si="7"/>
        <v>0</v>
      </c>
      <c r="L160" s="234">
        <f t="shared" si="7"/>
        <v>0</v>
      </c>
      <c r="M160" s="234">
        <f t="shared" si="7"/>
        <v>0</v>
      </c>
      <c r="N160" s="234">
        <f t="shared" si="7"/>
        <v>0</v>
      </c>
      <c r="O160" s="234">
        <f t="shared" si="7"/>
        <v>0</v>
      </c>
      <c r="P160" s="234">
        <f t="shared" si="7"/>
        <v>0</v>
      </c>
      <c r="Q160" s="234">
        <f t="shared" si="7"/>
        <v>0</v>
      </c>
      <c r="R160" s="234">
        <f t="shared" si="7"/>
        <v>0</v>
      </c>
      <c r="S160" s="234">
        <f t="shared" si="7"/>
        <v>0</v>
      </c>
      <c r="T160" s="234">
        <f t="shared" si="7"/>
        <v>0</v>
      </c>
      <c r="U160" s="234">
        <f t="shared" si="7"/>
        <v>0</v>
      </c>
      <c r="V160" s="234">
        <f t="shared" si="7"/>
        <v>0</v>
      </c>
      <c r="W160" s="234">
        <f t="shared" si="7"/>
        <v>0</v>
      </c>
      <c r="DA160" s="95"/>
    </row>
    <row r="161" spans="1:105" ht="12" customHeight="1" x14ac:dyDescent="0.3">
      <c r="A161" s="55" t="s">
        <v>92</v>
      </c>
      <c r="B161" s="268">
        <f t="shared" ref="B161:W161" si="8">IF(B$6=0,0,B$6/B$5)</f>
        <v>0</v>
      </c>
      <c r="C161" s="268">
        <f t="shared" si="8"/>
        <v>0</v>
      </c>
      <c r="D161" s="268">
        <f t="shared" si="8"/>
        <v>0</v>
      </c>
      <c r="E161" s="268">
        <f t="shared" si="8"/>
        <v>0</v>
      </c>
      <c r="F161" s="268">
        <f t="shared" si="8"/>
        <v>0</v>
      </c>
      <c r="G161" s="268">
        <f t="shared" si="8"/>
        <v>0</v>
      </c>
      <c r="H161" s="268">
        <f t="shared" si="8"/>
        <v>0</v>
      </c>
      <c r="I161" s="268">
        <f t="shared" si="8"/>
        <v>0</v>
      </c>
      <c r="J161" s="268">
        <f t="shared" si="8"/>
        <v>0</v>
      </c>
      <c r="K161" s="268">
        <f t="shared" si="8"/>
        <v>0</v>
      </c>
      <c r="L161" s="268">
        <f t="shared" si="8"/>
        <v>0</v>
      </c>
      <c r="M161" s="268">
        <f t="shared" si="8"/>
        <v>0</v>
      </c>
      <c r="N161" s="268">
        <f t="shared" si="8"/>
        <v>0</v>
      </c>
      <c r="O161" s="268">
        <f t="shared" si="8"/>
        <v>0</v>
      </c>
      <c r="P161" s="268">
        <f t="shared" si="8"/>
        <v>0</v>
      </c>
      <c r="Q161" s="268">
        <f t="shared" si="8"/>
        <v>0</v>
      </c>
      <c r="R161" s="268">
        <f t="shared" si="8"/>
        <v>0</v>
      </c>
      <c r="S161" s="268">
        <f t="shared" si="8"/>
        <v>0</v>
      </c>
      <c r="T161" s="268">
        <f t="shared" si="8"/>
        <v>0</v>
      </c>
      <c r="U161" s="268">
        <f t="shared" si="8"/>
        <v>0</v>
      </c>
      <c r="V161" s="268">
        <f t="shared" si="8"/>
        <v>0</v>
      </c>
      <c r="W161" s="268">
        <f t="shared" si="8"/>
        <v>0</v>
      </c>
      <c r="DA161" s="76"/>
    </row>
    <row r="162" spans="1:105" ht="12" customHeight="1" x14ac:dyDescent="0.3">
      <c r="A162" s="202" t="s">
        <v>93</v>
      </c>
      <c r="B162" s="269">
        <f t="shared" ref="B162:W162" si="9">IF(B$7=0,0,B$7/B$5)</f>
        <v>0</v>
      </c>
      <c r="C162" s="269">
        <f t="shared" si="9"/>
        <v>0</v>
      </c>
      <c r="D162" s="269">
        <f t="shared" si="9"/>
        <v>0</v>
      </c>
      <c r="E162" s="269">
        <f t="shared" si="9"/>
        <v>0</v>
      </c>
      <c r="F162" s="269">
        <f t="shared" si="9"/>
        <v>0</v>
      </c>
      <c r="G162" s="269">
        <f t="shared" si="9"/>
        <v>0</v>
      </c>
      <c r="H162" s="269">
        <f t="shared" si="9"/>
        <v>0</v>
      </c>
      <c r="I162" s="269">
        <f t="shared" si="9"/>
        <v>0</v>
      </c>
      <c r="J162" s="269">
        <f t="shared" si="9"/>
        <v>0</v>
      </c>
      <c r="K162" s="269">
        <f t="shared" si="9"/>
        <v>0</v>
      </c>
      <c r="L162" s="269">
        <f t="shared" si="9"/>
        <v>0</v>
      </c>
      <c r="M162" s="269">
        <f t="shared" si="9"/>
        <v>0</v>
      </c>
      <c r="N162" s="269">
        <f t="shared" si="9"/>
        <v>0</v>
      </c>
      <c r="O162" s="269">
        <f t="shared" si="9"/>
        <v>0</v>
      </c>
      <c r="P162" s="269">
        <f t="shared" si="9"/>
        <v>0</v>
      </c>
      <c r="Q162" s="269">
        <f t="shared" si="9"/>
        <v>0</v>
      </c>
      <c r="R162" s="269">
        <f t="shared" si="9"/>
        <v>0</v>
      </c>
      <c r="S162" s="269">
        <f t="shared" si="9"/>
        <v>0</v>
      </c>
      <c r="T162" s="269">
        <f t="shared" si="9"/>
        <v>0</v>
      </c>
      <c r="U162" s="269">
        <f t="shared" si="9"/>
        <v>0</v>
      </c>
      <c r="V162" s="269">
        <f t="shared" si="9"/>
        <v>0</v>
      </c>
      <c r="W162" s="269">
        <f t="shared" si="9"/>
        <v>0</v>
      </c>
      <c r="DA162" s="77"/>
    </row>
    <row r="163" spans="1:105" ht="12" customHeight="1" x14ac:dyDescent="0.3">
      <c r="A163" s="202" t="s">
        <v>94</v>
      </c>
      <c r="B163" s="269">
        <f t="shared" ref="B163:W163" si="10">IF(B$8=0,0,B$8/B$5)</f>
        <v>0</v>
      </c>
      <c r="C163" s="269">
        <f t="shared" si="10"/>
        <v>0</v>
      </c>
      <c r="D163" s="269">
        <f t="shared" si="10"/>
        <v>0</v>
      </c>
      <c r="E163" s="269">
        <f t="shared" si="10"/>
        <v>0</v>
      </c>
      <c r="F163" s="269">
        <f t="shared" si="10"/>
        <v>0</v>
      </c>
      <c r="G163" s="269">
        <f t="shared" si="10"/>
        <v>0</v>
      </c>
      <c r="H163" s="269">
        <f t="shared" si="10"/>
        <v>0</v>
      </c>
      <c r="I163" s="269">
        <f t="shared" si="10"/>
        <v>0</v>
      </c>
      <c r="J163" s="269">
        <f t="shared" si="10"/>
        <v>0</v>
      </c>
      <c r="K163" s="269">
        <f t="shared" si="10"/>
        <v>0</v>
      </c>
      <c r="L163" s="269">
        <f t="shared" si="10"/>
        <v>0</v>
      </c>
      <c r="M163" s="269">
        <f t="shared" si="10"/>
        <v>0</v>
      </c>
      <c r="N163" s="269">
        <f t="shared" si="10"/>
        <v>0</v>
      </c>
      <c r="O163" s="269">
        <f t="shared" si="10"/>
        <v>0</v>
      </c>
      <c r="P163" s="269">
        <f t="shared" si="10"/>
        <v>0</v>
      </c>
      <c r="Q163" s="269">
        <f t="shared" si="10"/>
        <v>0</v>
      </c>
      <c r="R163" s="269">
        <f t="shared" si="10"/>
        <v>0</v>
      </c>
      <c r="S163" s="269">
        <f t="shared" si="10"/>
        <v>0</v>
      </c>
      <c r="T163" s="269">
        <f t="shared" si="10"/>
        <v>0</v>
      </c>
      <c r="U163" s="269">
        <f t="shared" si="10"/>
        <v>0</v>
      </c>
      <c r="V163" s="269">
        <f t="shared" si="10"/>
        <v>0</v>
      </c>
      <c r="W163" s="269">
        <f t="shared" si="10"/>
        <v>0</v>
      </c>
      <c r="DA163" s="77"/>
    </row>
    <row r="164" spans="1:105" ht="12" customHeight="1" x14ac:dyDescent="0.3">
      <c r="A164" s="202" t="s">
        <v>95</v>
      </c>
      <c r="B164" s="269">
        <f t="shared" ref="B164:W164" si="11">IF(B$9=0,0,B$9/B$5)</f>
        <v>0</v>
      </c>
      <c r="C164" s="269">
        <f t="shared" si="11"/>
        <v>0</v>
      </c>
      <c r="D164" s="269">
        <f t="shared" si="11"/>
        <v>0</v>
      </c>
      <c r="E164" s="269">
        <f t="shared" si="11"/>
        <v>0</v>
      </c>
      <c r="F164" s="269">
        <f t="shared" si="11"/>
        <v>0</v>
      </c>
      <c r="G164" s="269">
        <f t="shared" si="11"/>
        <v>0</v>
      </c>
      <c r="H164" s="269">
        <f t="shared" si="11"/>
        <v>0</v>
      </c>
      <c r="I164" s="269">
        <f t="shared" si="11"/>
        <v>0</v>
      </c>
      <c r="J164" s="269">
        <f t="shared" si="11"/>
        <v>0</v>
      </c>
      <c r="K164" s="269">
        <f t="shared" si="11"/>
        <v>0</v>
      </c>
      <c r="L164" s="269">
        <f t="shared" si="11"/>
        <v>0</v>
      </c>
      <c r="M164" s="269">
        <f t="shared" si="11"/>
        <v>0</v>
      </c>
      <c r="N164" s="269">
        <f t="shared" si="11"/>
        <v>0</v>
      </c>
      <c r="O164" s="269">
        <f t="shared" si="11"/>
        <v>0</v>
      </c>
      <c r="P164" s="269">
        <f t="shared" si="11"/>
        <v>0</v>
      </c>
      <c r="Q164" s="269">
        <f t="shared" si="11"/>
        <v>0</v>
      </c>
      <c r="R164" s="269">
        <f t="shared" si="11"/>
        <v>0</v>
      </c>
      <c r="S164" s="269">
        <f t="shared" si="11"/>
        <v>0</v>
      </c>
      <c r="T164" s="269">
        <f t="shared" si="11"/>
        <v>0</v>
      </c>
      <c r="U164" s="269">
        <f t="shared" si="11"/>
        <v>0</v>
      </c>
      <c r="V164" s="269">
        <f t="shared" si="11"/>
        <v>0</v>
      </c>
      <c r="W164" s="269">
        <f t="shared" si="11"/>
        <v>0</v>
      </c>
      <c r="DA164" s="77"/>
    </row>
    <row r="165" spans="1:105" ht="12" customHeight="1" x14ac:dyDescent="0.3">
      <c r="A165" s="56" t="s">
        <v>96</v>
      </c>
      <c r="B165" s="270">
        <f t="shared" ref="B165:W165" si="12">IF(B$10=0,0,B$10/B$5)</f>
        <v>0</v>
      </c>
      <c r="C165" s="270">
        <f t="shared" si="12"/>
        <v>0</v>
      </c>
      <c r="D165" s="270">
        <f t="shared" si="12"/>
        <v>0</v>
      </c>
      <c r="E165" s="270">
        <f t="shared" si="12"/>
        <v>0</v>
      </c>
      <c r="F165" s="270">
        <f t="shared" si="12"/>
        <v>0</v>
      </c>
      <c r="G165" s="270">
        <f t="shared" si="12"/>
        <v>0</v>
      </c>
      <c r="H165" s="270">
        <f t="shared" si="12"/>
        <v>0</v>
      </c>
      <c r="I165" s="270">
        <f t="shared" si="12"/>
        <v>0</v>
      </c>
      <c r="J165" s="270">
        <f t="shared" si="12"/>
        <v>0</v>
      </c>
      <c r="K165" s="270">
        <f t="shared" si="12"/>
        <v>0</v>
      </c>
      <c r="L165" s="270">
        <f t="shared" si="12"/>
        <v>0</v>
      </c>
      <c r="M165" s="270">
        <f t="shared" si="12"/>
        <v>0</v>
      </c>
      <c r="N165" s="270">
        <f t="shared" si="12"/>
        <v>0</v>
      </c>
      <c r="O165" s="270">
        <f t="shared" si="12"/>
        <v>0</v>
      </c>
      <c r="P165" s="270">
        <f t="shared" si="12"/>
        <v>0</v>
      </c>
      <c r="Q165" s="270">
        <f t="shared" si="12"/>
        <v>0</v>
      </c>
      <c r="R165" s="270">
        <f t="shared" si="12"/>
        <v>0</v>
      </c>
      <c r="S165" s="270">
        <f t="shared" si="12"/>
        <v>0</v>
      </c>
      <c r="T165" s="270">
        <f t="shared" si="12"/>
        <v>0</v>
      </c>
      <c r="U165" s="270">
        <f t="shared" si="12"/>
        <v>0</v>
      </c>
      <c r="V165" s="270">
        <f t="shared" si="12"/>
        <v>0</v>
      </c>
      <c r="W165" s="270">
        <f t="shared" si="12"/>
        <v>0</v>
      </c>
      <c r="DA165" s="78"/>
    </row>
    <row r="166" spans="1:105" ht="12" customHeight="1" x14ac:dyDescent="0.3">
      <c r="A166" s="134" t="s">
        <v>999</v>
      </c>
      <c r="B166" s="319">
        <f t="shared" ref="B166:W166" si="13">IF(B$16=0,0,B$16/B$5)</f>
        <v>0</v>
      </c>
      <c r="C166" s="319">
        <f t="shared" si="13"/>
        <v>0</v>
      </c>
      <c r="D166" s="319">
        <f t="shared" si="13"/>
        <v>0</v>
      </c>
      <c r="E166" s="319">
        <f t="shared" si="13"/>
        <v>0</v>
      </c>
      <c r="F166" s="319">
        <f t="shared" si="13"/>
        <v>0</v>
      </c>
      <c r="G166" s="319">
        <f t="shared" si="13"/>
        <v>0</v>
      </c>
      <c r="H166" s="319">
        <f t="shared" si="13"/>
        <v>0</v>
      </c>
      <c r="I166" s="319">
        <f t="shared" si="13"/>
        <v>0</v>
      </c>
      <c r="J166" s="319">
        <f t="shared" si="13"/>
        <v>0</v>
      </c>
      <c r="K166" s="319">
        <f t="shared" si="13"/>
        <v>0</v>
      </c>
      <c r="L166" s="319">
        <f t="shared" si="13"/>
        <v>0</v>
      </c>
      <c r="M166" s="319">
        <f t="shared" si="13"/>
        <v>0</v>
      </c>
      <c r="N166" s="319">
        <f t="shared" si="13"/>
        <v>0</v>
      </c>
      <c r="O166" s="319">
        <f t="shared" si="13"/>
        <v>0</v>
      </c>
      <c r="P166" s="319">
        <f t="shared" si="13"/>
        <v>0</v>
      </c>
      <c r="Q166" s="319">
        <f t="shared" si="13"/>
        <v>0</v>
      </c>
      <c r="R166" s="319">
        <f t="shared" si="13"/>
        <v>0</v>
      </c>
      <c r="S166" s="319">
        <f t="shared" si="13"/>
        <v>0</v>
      </c>
      <c r="T166" s="319">
        <f t="shared" si="13"/>
        <v>0</v>
      </c>
      <c r="U166" s="319">
        <f t="shared" si="13"/>
        <v>0</v>
      </c>
      <c r="V166" s="319">
        <f t="shared" si="13"/>
        <v>0</v>
      </c>
      <c r="W166" s="319">
        <f t="shared" si="13"/>
        <v>0</v>
      </c>
      <c r="DA166" s="140"/>
    </row>
    <row r="167" spans="1:105" ht="12" customHeight="1" x14ac:dyDescent="0.3">
      <c r="A167" s="203" t="s">
        <v>1000</v>
      </c>
      <c r="B167" s="271">
        <f t="shared" ref="B167:W167" si="14">IF(B$25=0,0,B$25/B$5)</f>
        <v>0</v>
      </c>
      <c r="C167" s="271">
        <f t="shared" si="14"/>
        <v>0</v>
      </c>
      <c r="D167" s="271">
        <f t="shared" si="14"/>
        <v>0</v>
      </c>
      <c r="E167" s="271">
        <f t="shared" si="14"/>
        <v>0</v>
      </c>
      <c r="F167" s="271">
        <f t="shared" si="14"/>
        <v>0</v>
      </c>
      <c r="G167" s="271">
        <f t="shared" si="14"/>
        <v>0</v>
      </c>
      <c r="H167" s="271">
        <f t="shared" si="14"/>
        <v>0</v>
      </c>
      <c r="I167" s="271">
        <f t="shared" si="14"/>
        <v>0</v>
      </c>
      <c r="J167" s="271">
        <f t="shared" si="14"/>
        <v>0</v>
      </c>
      <c r="K167" s="271">
        <f t="shared" si="14"/>
        <v>0</v>
      </c>
      <c r="L167" s="271">
        <f t="shared" si="14"/>
        <v>0</v>
      </c>
      <c r="M167" s="271">
        <f t="shared" si="14"/>
        <v>0</v>
      </c>
      <c r="N167" s="271">
        <f t="shared" si="14"/>
        <v>0</v>
      </c>
      <c r="O167" s="271">
        <f t="shared" si="14"/>
        <v>0</v>
      </c>
      <c r="P167" s="271">
        <f t="shared" si="14"/>
        <v>0</v>
      </c>
      <c r="Q167" s="271">
        <f t="shared" si="14"/>
        <v>0</v>
      </c>
      <c r="R167" s="271">
        <f t="shared" si="14"/>
        <v>0</v>
      </c>
      <c r="S167" s="271">
        <f t="shared" si="14"/>
        <v>0</v>
      </c>
      <c r="T167" s="271">
        <f t="shared" si="14"/>
        <v>0</v>
      </c>
      <c r="U167" s="271">
        <f t="shared" si="14"/>
        <v>0</v>
      </c>
      <c r="V167" s="271">
        <f t="shared" si="14"/>
        <v>0</v>
      </c>
      <c r="W167" s="271">
        <f t="shared" si="14"/>
        <v>0</v>
      </c>
      <c r="DA167" s="79"/>
    </row>
    <row r="168" spans="1:105" ht="12" customHeight="1" x14ac:dyDescent="0.3">
      <c r="A168" s="203" t="s">
        <v>1012</v>
      </c>
      <c r="B168" s="271">
        <f t="shared" ref="B168:W168" si="15">IF(B$36=0,0,B$36/B$5)</f>
        <v>0</v>
      </c>
      <c r="C168" s="271">
        <f t="shared" si="15"/>
        <v>0</v>
      </c>
      <c r="D168" s="271">
        <f t="shared" si="15"/>
        <v>0</v>
      </c>
      <c r="E168" s="271">
        <f t="shared" si="15"/>
        <v>0</v>
      </c>
      <c r="F168" s="271">
        <f t="shared" si="15"/>
        <v>0</v>
      </c>
      <c r="G168" s="271">
        <f t="shared" si="15"/>
        <v>0</v>
      </c>
      <c r="H168" s="271">
        <f t="shared" si="15"/>
        <v>0</v>
      </c>
      <c r="I168" s="271">
        <f t="shared" si="15"/>
        <v>0</v>
      </c>
      <c r="J168" s="271">
        <f t="shared" si="15"/>
        <v>0</v>
      </c>
      <c r="K168" s="271">
        <f t="shared" si="15"/>
        <v>0</v>
      </c>
      <c r="L168" s="271">
        <f t="shared" si="15"/>
        <v>0</v>
      </c>
      <c r="M168" s="271">
        <f t="shared" si="15"/>
        <v>0</v>
      </c>
      <c r="N168" s="271">
        <f t="shared" si="15"/>
        <v>0</v>
      </c>
      <c r="O168" s="271">
        <f t="shared" si="15"/>
        <v>0</v>
      </c>
      <c r="P168" s="271">
        <f t="shared" si="15"/>
        <v>0</v>
      </c>
      <c r="Q168" s="271">
        <f t="shared" si="15"/>
        <v>0</v>
      </c>
      <c r="R168" s="271">
        <f t="shared" si="15"/>
        <v>0</v>
      </c>
      <c r="S168" s="271">
        <f t="shared" si="15"/>
        <v>0</v>
      </c>
      <c r="T168" s="271">
        <f t="shared" si="15"/>
        <v>0</v>
      </c>
      <c r="U168" s="271">
        <f t="shared" si="15"/>
        <v>0</v>
      </c>
      <c r="V168" s="271">
        <f t="shared" si="15"/>
        <v>0</v>
      </c>
      <c r="W168" s="271">
        <f t="shared" si="15"/>
        <v>0</v>
      </c>
      <c r="DA168" s="79"/>
    </row>
    <row r="169" spans="1:105" ht="12" customHeight="1" x14ac:dyDescent="0.3">
      <c r="A169" s="62" t="s">
        <v>1014</v>
      </c>
      <c r="B169" s="320">
        <f t="shared" ref="B169:W169" si="16">IF(B$37=0,0,B$37/B$5)</f>
        <v>0</v>
      </c>
      <c r="C169" s="320">
        <f t="shared" si="16"/>
        <v>0</v>
      </c>
      <c r="D169" s="320">
        <f t="shared" si="16"/>
        <v>0</v>
      </c>
      <c r="E169" s="320">
        <f t="shared" si="16"/>
        <v>0</v>
      </c>
      <c r="F169" s="320">
        <f t="shared" si="16"/>
        <v>0</v>
      </c>
      <c r="G169" s="320">
        <f t="shared" si="16"/>
        <v>0</v>
      </c>
      <c r="H169" s="320">
        <f t="shared" si="16"/>
        <v>0</v>
      </c>
      <c r="I169" s="320">
        <f t="shared" si="16"/>
        <v>0</v>
      </c>
      <c r="J169" s="320">
        <f t="shared" si="16"/>
        <v>0</v>
      </c>
      <c r="K169" s="320">
        <f t="shared" si="16"/>
        <v>0</v>
      </c>
      <c r="L169" s="320">
        <f t="shared" si="16"/>
        <v>0</v>
      </c>
      <c r="M169" s="320">
        <f t="shared" si="16"/>
        <v>0</v>
      </c>
      <c r="N169" s="320">
        <f t="shared" si="16"/>
        <v>0</v>
      </c>
      <c r="O169" s="320">
        <f t="shared" si="16"/>
        <v>0</v>
      </c>
      <c r="P169" s="320">
        <f t="shared" si="16"/>
        <v>0</v>
      </c>
      <c r="Q169" s="320">
        <f t="shared" si="16"/>
        <v>0</v>
      </c>
      <c r="R169" s="320">
        <f t="shared" si="16"/>
        <v>0</v>
      </c>
      <c r="S169" s="320">
        <f t="shared" si="16"/>
        <v>0</v>
      </c>
      <c r="T169" s="320">
        <f t="shared" si="16"/>
        <v>0</v>
      </c>
      <c r="U169" s="320">
        <f t="shared" si="16"/>
        <v>0</v>
      </c>
      <c r="V169" s="320">
        <f t="shared" si="16"/>
        <v>0</v>
      </c>
      <c r="W169" s="320">
        <f t="shared" si="16"/>
        <v>0</v>
      </c>
      <c r="DA169" s="141"/>
    </row>
    <row r="170" spans="1:105" ht="12" customHeight="1" x14ac:dyDescent="0.3">
      <c r="A170" s="62" t="s">
        <v>1021</v>
      </c>
      <c r="B170" s="320">
        <f t="shared" ref="B170:W170" si="17">IF(B$43=0,0,B$43/B$5)</f>
        <v>0</v>
      </c>
      <c r="C170" s="320">
        <f t="shared" si="17"/>
        <v>0</v>
      </c>
      <c r="D170" s="320">
        <f t="shared" si="17"/>
        <v>0</v>
      </c>
      <c r="E170" s="320">
        <f t="shared" si="17"/>
        <v>0</v>
      </c>
      <c r="F170" s="320">
        <f t="shared" si="17"/>
        <v>0</v>
      </c>
      <c r="G170" s="320">
        <f t="shared" si="17"/>
        <v>0</v>
      </c>
      <c r="H170" s="320">
        <f t="shared" si="17"/>
        <v>0</v>
      </c>
      <c r="I170" s="320">
        <f t="shared" si="17"/>
        <v>0</v>
      </c>
      <c r="J170" s="320">
        <f t="shared" si="17"/>
        <v>0</v>
      </c>
      <c r="K170" s="320">
        <f t="shared" si="17"/>
        <v>0</v>
      </c>
      <c r="L170" s="320">
        <f t="shared" si="17"/>
        <v>0</v>
      </c>
      <c r="M170" s="320">
        <f t="shared" si="17"/>
        <v>0</v>
      </c>
      <c r="N170" s="320">
        <f t="shared" si="17"/>
        <v>0</v>
      </c>
      <c r="O170" s="320">
        <f t="shared" si="17"/>
        <v>0</v>
      </c>
      <c r="P170" s="320">
        <f t="shared" si="17"/>
        <v>0</v>
      </c>
      <c r="Q170" s="320">
        <f t="shared" si="17"/>
        <v>0</v>
      </c>
      <c r="R170" s="320">
        <f t="shared" si="17"/>
        <v>0</v>
      </c>
      <c r="S170" s="320">
        <f t="shared" si="17"/>
        <v>0</v>
      </c>
      <c r="T170" s="320">
        <f t="shared" si="17"/>
        <v>0</v>
      </c>
      <c r="U170" s="320">
        <f t="shared" si="17"/>
        <v>0</v>
      </c>
      <c r="V170" s="320">
        <f t="shared" si="17"/>
        <v>0</v>
      </c>
      <c r="W170" s="320">
        <f t="shared" si="17"/>
        <v>0</v>
      </c>
      <c r="DA170" s="141"/>
    </row>
    <row r="171" spans="1:105" ht="12" customHeight="1" x14ac:dyDescent="0.3">
      <c r="A171" s="203" t="s">
        <v>1023</v>
      </c>
      <c r="B171" s="271">
        <f t="shared" ref="B171:W171" si="18">IF(B$44=0,0,B$44/B$5)</f>
        <v>0</v>
      </c>
      <c r="C171" s="271">
        <f t="shared" si="18"/>
        <v>0</v>
      </c>
      <c r="D171" s="271">
        <f t="shared" si="18"/>
        <v>0</v>
      </c>
      <c r="E171" s="271">
        <f t="shared" si="18"/>
        <v>0</v>
      </c>
      <c r="F171" s="271">
        <f t="shared" si="18"/>
        <v>0</v>
      </c>
      <c r="G171" s="271">
        <f t="shared" si="18"/>
        <v>0</v>
      </c>
      <c r="H171" s="271">
        <f t="shared" si="18"/>
        <v>0</v>
      </c>
      <c r="I171" s="271">
        <f t="shared" si="18"/>
        <v>0</v>
      </c>
      <c r="J171" s="271">
        <f t="shared" si="18"/>
        <v>0</v>
      </c>
      <c r="K171" s="271">
        <f t="shared" si="18"/>
        <v>0</v>
      </c>
      <c r="L171" s="271">
        <f t="shared" si="18"/>
        <v>0</v>
      </c>
      <c r="M171" s="271">
        <f t="shared" si="18"/>
        <v>0</v>
      </c>
      <c r="N171" s="271">
        <f t="shared" si="18"/>
        <v>0</v>
      </c>
      <c r="O171" s="271">
        <f t="shared" si="18"/>
        <v>0</v>
      </c>
      <c r="P171" s="271">
        <f t="shared" si="18"/>
        <v>0</v>
      </c>
      <c r="Q171" s="271">
        <f t="shared" si="18"/>
        <v>0</v>
      </c>
      <c r="R171" s="271">
        <f t="shared" si="18"/>
        <v>0</v>
      </c>
      <c r="S171" s="271">
        <f t="shared" si="18"/>
        <v>0</v>
      </c>
      <c r="T171" s="271">
        <f t="shared" si="18"/>
        <v>0</v>
      </c>
      <c r="U171" s="271">
        <f t="shared" si="18"/>
        <v>0</v>
      </c>
      <c r="V171" s="271">
        <f t="shared" si="18"/>
        <v>0</v>
      </c>
      <c r="W171" s="271">
        <f t="shared" si="18"/>
        <v>0</v>
      </c>
      <c r="DA171" s="79"/>
    </row>
    <row r="172" spans="1:105" ht="12" customHeight="1" x14ac:dyDescent="0.3">
      <c r="A172" s="62" t="s">
        <v>1135</v>
      </c>
      <c r="B172" s="320">
        <f t="shared" ref="B172:W172" si="19">IF(B$45=0,0,B$45/B$5)</f>
        <v>0</v>
      </c>
      <c r="C172" s="320">
        <f t="shared" si="19"/>
        <v>0</v>
      </c>
      <c r="D172" s="320">
        <f t="shared" si="19"/>
        <v>0</v>
      </c>
      <c r="E172" s="320">
        <f t="shared" si="19"/>
        <v>0</v>
      </c>
      <c r="F172" s="320">
        <f t="shared" si="19"/>
        <v>0</v>
      </c>
      <c r="G172" s="320">
        <f t="shared" si="19"/>
        <v>0</v>
      </c>
      <c r="H172" s="320">
        <f t="shared" si="19"/>
        <v>0</v>
      </c>
      <c r="I172" s="320">
        <f t="shared" si="19"/>
        <v>0</v>
      </c>
      <c r="J172" s="320">
        <f t="shared" si="19"/>
        <v>0</v>
      </c>
      <c r="K172" s="320">
        <f t="shared" si="19"/>
        <v>0</v>
      </c>
      <c r="L172" s="320">
        <f t="shared" si="19"/>
        <v>0</v>
      </c>
      <c r="M172" s="320">
        <f t="shared" si="19"/>
        <v>0</v>
      </c>
      <c r="N172" s="320">
        <f t="shared" si="19"/>
        <v>0</v>
      </c>
      <c r="O172" s="320">
        <f t="shared" si="19"/>
        <v>0</v>
      </c>
      <c r="P172" s="320">
        <f t="shared" si="19"/>
        <v>0</v>
      </c>
      <c r="Q172" s="320">
        <f t="shared" si="19"/>
        <v>0</v>
      </c>
      <c r="R172" s="320">
        <f t="shared" si="19"/>
        <v>0</v>
      </c>
      <c r="S172" s="320">
        <f t="shared" si="19"/>
        <v>0</v>
      </c>
      <c r="T172" s="320">
        <f t="shared" si="19"/>
        <v>0</v>
      </c>
      <c r="U172" s="320">
        <f t="shared" si="19"/>
        <v>0</v>
      </c>
      <c r="V172" s="320">
        <f t="shared" si="19"/>
        <v>0</v>
      </c>
      <c r="W172" s="320">
        <f t="shared" si="19"/>
        <v>0</v>
      </c>
      <c r="DA172" s="141"/>
    </row>
    <row r="173" spans="1:105" ht="12" customHeight="1" x14ac:dyDescent="0.3">
      <c r="A173" s="62" t="s">
        <v>1026</v>
      </c>
      <c r="B173" s="320">
        <f t="shared" ref="B173:W173" si="20">IF(B$46=0,0,B$46/B$5)</f>
        <v>0</v>
      </c>
      <c r="C173" s="320">
        <f t="shared" si="20"/>
        <v>0</v>
      </c>
      <c r="D173" s="320">
        <f t="shared" si="20"/>
        <v>0</v>
      </c>
      <c r="E173" s="320">
        <f t="shared" si="20"/>
        <v>0</v>
      </c>
      <c r="F173" s="320">
        <f t="shared" si="20"/>
        <v>0</v>
      </c>
      <c r="G173" s="320">
        <f t="shared" si="20"/>
        <v>0</v>
      </c>
      <c r="H173" s="320">
        <f t="shared" si="20"/>
        <v>0</v>
      </c>
      <c r="I173" s="320">
        <f t="shared" si="20"/>
        <v>0</v>
      </c>
      <c r="J173" s="320">
        <f t="shared" si="20"/>
        <v>0</v>
      </c>
      <c r="K173" s="320">
        <f t="shared" si="20"/>
        <v>0</v>
      </c>
      <c r="L173" s="320">
        <f t="shared" si="20"/>
        <v>0</v>
      </c>
      <c r="M173" s="320">
        <f t="shared" si="20"/>
        <v>0</v>
      </c>
      <c r="N173" s="320">
        <f t="shared" si="20"/>
        <v>0</v>
      </c>
      <c r="O173" s="320">
        <f t="shared" si="20"/>
        <v>0</v>
      </c>
      <c r="P173" s="320">
        <f t="shared" si="20"/>
        <v>0</v>
      </c>
      <c r="Q173" s="320">
        <f t="shared" si="20"/>
        <v>0</v>
      </c>
      <c r="R173" s="320">
        <f t="shared" si="20"/>
        <v>0</v>
      </c>
      <c r="S173" s="320">
        <f t="shared" si="20"/>
        <v>0</v>
      </c>
      <c r="T173" s="320">
        <f t="shared" si="20"/>
        <v>0</v>
      </c>
      <c r="U173" s="320">
        <f t="shared" si="20"/>
        <v>0</v>
      </c>
      <c r="V173" s="320">
        <f t="shared" si="20"/>
        <v>0</v>
      </c>
      <c r="W173" s="320">
        <f t="shared" si="20"/>
        <v>0</v>
      </c>
      <c r="DA173" s="141"/>
    </row>
    <row r="174" spans="1:105" ht="12" customHeight="1" x14ac:dyDescent="0.3">
      <c r="A174" s="62" t="s">
        <v>1038</v>
      </c>
      <c r="B174" s="320">
        <f t="shared" ref="B174:W174" si="21">IF(B$57=0,0,B$57/B$5)</f>
        <v>0</v>
      </c>
      <c r="C174" s="320">
        <f t="shared" si="21"/>
        <v>0</v>
      </c>
      <c r="D174" s="320">
        <f t="shared" si="21"/>
        <v>0</v>
      </c>
      <c r="E174" s="320">
        <f t="shared" si="21"/>
        <v>0</v>
      </c>
      <c r="F174" s="320">
        <f t="shared" si="21"/>
        <v>0</v>
      </c>
      <c r="G174" s="320">
        <f t="shared" si="21"/>
        <v>0</v>
      </c>
      <c r="H174" s="320">
        <f t="shared" si="21"/>
        <v>0</v>
      </c>
      <c r="I174" s="320">
        <f t="shared" si="21"/>
        <v>0</v>
      </c>
      <c r="J174" s="320">
        <f t="shared" si="21"/>
        <v>0</v>
      </c>
      <c r="K174" s="320">
        <f t="shared" si="21"/>
        <v>0</v>
      </c>
      <c r="L174" s="320">
        <f t="shared" si="21"/>
        <v>0</v>
      </c>
      <c r="M174" s="320">
        <f t="shared" si="21"/>
        <v>0</v>
      </c>
      <c r="N174" s="320">
        <f t="shared" si="21"/>
        <v>0</v>
      </c>
      <c r="O174" s="320">
        <f t="shared" si="21"/>
        <v>0</v>
      </c>
      <c r="P174" s="320">
        <f t="shared" si="21"/>
        <v>0</v>
      </c>
      <c r="Q174" s="320">
        <f t="shared" si="21"/>
        <v>0</v>
      </c>
      <c r="R174" s="320">
        <f t="shared" si="21"/>
        <v>0</v>
      </c>
      <c r="S174" s="320">
        <f t="shared" si="21"/>
        <v>0</v>
      </c>
      <c r="T174" s="320">
        <f t="shared" si="21"/>
        <v>0</v>
      </c>
      <c r="U174" s="320">
        <f t="shared" si="21"/>
        <v>0</v>
      </c>
      <c r="V174" s="320">
        <f t="shared" si="21"/>
        <v>0</v>
      </c>
      <c r="W174" s="320">
        <f t="shared" si="21"/>
        <v>0</v>
      </c>
      <c r="DA174" s="141"/>
    </row>
    <row r="175" spans="1:105" ht="12" customHeight="1" x14ac:dyDescent="0.3">
      <c r="A175" s="203" t="s">
        <v>1040</v>
      </c>
      <c r="B175" s="271">
        <f t="shared" ref="B175:W175" si="22">IF(B$58=0,0,B$58/B$5)</f>
        <v>0</v>
      </c>
      <c r="C175" s="271">
        <f t="shared" si="22"/>
        <v>0</v>
      </c>
      <c r="D175" s="271">
        <f t="shared" si="22"/>
        <v>0</v>
      </c>
      <c r="E175" s="271">
        <f t="shared" si="22"/>
        <v>0</v>
      </c>
      <c r="F175" s="271">
        <f t="shared" si="22"/>
        <v>0</v>
      </c>
      <c r="G175" s="271">
        <f t="shared" si="22"/>
        <v>0</v>
      </c>
      <c r="H175" s="271">
        <f t="shared" si="22"/>
        <v>0</v>
      </c>
      <c r="I175" s="271">
        <f t="shared" si="22"/>
        <v>0</v>
      </c>
      <c r="J175" s="271">
        <f t="shared" si="22"/>
        <v>0</v>
      </c>
      <c r="K175" s="271">
        <f t="shared" si="22"/>
        <v>0</v>
      </c>
      <c r="L175" s="271">
        <f t="shared" si="22"/>
        <v>0</v>
      </c>
      <c r="M175" s="271">
        <f t="shared" si="22"/>
        <v>0</v>
      </c>
      <c r="N175" s="271">
        <f t="shared" si="22"/>
        <v>0</v>
      </c>
      <c r="O175" s="271">
        <f t="shared" si="22"/>
        <v>0</v>
      </c>
      <c r="P175" s="271">
        <f t="shared" si="22"/>
        <v>0</v>
      </c>
      <c r="Q175" s="271">
        <f t="shared" si="22"/>
        <v>0</v>
      </c>
      <c r="R175" s="271">
        <f t="shared" si="22"/>
        <v>0</v>
      </c>
      <c r="S175" s="271">
        <f t="shared" si="22"/>
        <v>0</v>
      </c>
      <c r="T175" s="271">
        <f t="shared" si="22"/>
        <v>0</v>
      </c>
      <c r="U175" s="271">
        <f t="shared" si="22"/>
        <v>0</v>
      </c>
      <c r="V175" s="271">
        <f t="shared" si="22"/>
        <v>0</v>
      </c>
      <c r="W175" s="271">
        <f t="shared" si="22"/>
        <v>0</v>
      </c>
      <c r="DA175" s="79"/>
    </row>
    <row r="176" spans="1:105" ht="12" customHeight="1" x14ac:dyDescent="0.3">
      <c r="A176" s="100" t="s">
        <v>106</v>
      </c>
      <c r="B176" s="312">
        <f t="shared" ref="B176:W176" si="23">IF(B$59=0,0,B$59/B$5)</f>
        <v>0</v>
      </c>
      <c r="C176" s="312">
        <f t="shared" si="23"/>
        <v>0</v>
      </c>
      <c r="D176" s="312">
        <f t="shared" si="23"/>
        <v>0</v>
      </c>
      <c r="E176" s="312">
        <f t="shared" si="23"/>
        <v>0</v>
      </c>
      <c r="F176" s="312">
        <f t="shared" si="23"/>
        <v>0</v>
      </c>
      <c r="G176" s="312">
        <f t="shared" si="23"/>
        <v>0</v>
      </c>
      <c r="H176" s="312">
        <f t="shared" si="23"/>
        <v>0</v>
      </c>
      <c r="I176" s="312">
        <f t="shared" si="23"/>
        <v>0</v>
      </c>
      <c r="J176" s="312">
        <f t="shared" si="23"/>
        <v>0</v>
      </c>
      <c r="K176" s="312">
        <f t="shared" si="23"/>
        <v>0</v>
      </c>
      <c r="L176" s="312">
        <f t="shared" si="23"/>
        <v>0</v>
      </c>
      <c r="M176" s="312">
        <f t="shared" si="23"/>
        <v>0</v>
      </c>
      <c r="N176" s="312">
        <f t="shared" si="23"/>
        <v>0</v>
      </c>
      <c r="O176" s="312">
        <f t="shared" si="23"/>
        <v>0</v>
      </c>
      <c r="P176" s="312">
        <f t="shared" si="23"/>
        <v>0</v>
      </c>
      <c r="Q176" s="312">
        <f t="shared" si="23"/>
        <v>0</v>
      </c>
      <c r="R176" s="312">
        <f t="shared" si="23"/>
        <v>0</v>
      </c>
      <c r="S176" s="312">
        <f t="shared" si="23"/>
        <v>0</v>
      </c>
      <c r="T176" s="312">
        <f t="shared" si="23"/>
        <v>0</v>
      </c>
      <c r="U176" s="312">
        <f t="shared" si="23"/>
        <v>0</v>
      </c>
      <c r="V176" s="312">
        <f t="shared" si="23"/>
        <v>0</v>
      </c>
      <c r="W176" s="312">
        <f t="shared" si="23"/>
        <v>0</v>
      </c>
      <c r="DA176" s="127"/>
    </row>
    <row r="177" spans="1:105" ht="12" customHeight="1" x14ac:dyDescent="0.3">
      <c r="A177" s="201"/>
      <c r="B177" s="201"/>
      <c r="C177" s="201"/>
      <c r="D177" s="201"/>
      <c r="E177" s="201"/>
      <c r="F177" s="201"/>
      <c r="G177" s="201"/>
      <c r="H177" s="201"/>
      <c r="I177" s="201"/>
      <c r="J177" s="201"/>
      <c r="K177" s="201"/>
      <c r="L177" s="201"/>
      <c r="M177" s="201"/>
      <c r="N177" s="201"/>
      <c r="O177" s="201"/>
      <c r="P177" s="201"/>
      <c r="Q177" s="201"/>
      <c r="R177" s="201"/>
      <c r="S177" s="201"/>
      <c r="T177" s="201"/>
      <c r="U177" s="201"/>
      <c r="V177" s="201"/>
      <c r="W177" s="201"/>
      <c r="DA177" s="173"/>
    </row>
    <row r="178" spans="1:105" ht="12" customHeight="1" x14ac:dyDescent="0.3">
      <c r="A178" s="35" t="s">
        <v>47</v>
      </c>
      <c r="B178" s="234">
        <f t="shared" ref="B178:W178" si="24">SUM(B$179:B$183,B$185:B$186,B$188:B$189,B$191:B$194,B195)</f>
        <v>1</v>
      </c>
      <c r="C178" s="234">
        <f t="shared" si="24"/>
        <v>0.99999999999999989</v>
      </c>
      <c r="D178" s="234">
        <f t="shared" si="24"/>
        <v>0.99999999999999989</v>
      </c>
      <c r="E178" s="234">
        <f t="shared" si="24"/>
        <v>1</v>
      </c>
      <c r="F178" s="234">
        <f t="shared" si="24"/>
        <v>1.0000000000000002</v>
      </c>
      <c r="G178" s="234">
        <f t="shared" si="24"/>
        <v>1</v>
      </c>
      <c r="H178" s="234">
        <f t="shared" si="24"/>
        <v>0.99999999999999989</v>
      </c>
      <c r="I178" s="234">
        <f t="shared" si="24"/>
        <v>1</v>
      </c>
      <c r="J178" s="234">
        <f t="shared" si="24"/>
        <v>1</v>
      </c>
      <c r="K178" s="234">
        <f t="shared" si="24"/>
        <v>1</v>
      </c>
      <c r="L178" s="234">
        <f t="shared" si="24"/>
        <v>1.0000000000000002</v>
      </c>
      <c r="M178" s="234">
        <f t="shared" si="24"/>
        <v>1.0000000000000002</v>
      </c>
      <c r="N178" s="234">
        <f t="shared" si="24"/>
        <v>1.0000000000000002</v>
      </c>
      <c r="O178" s="234">
        <f t="shared" si="24"/>
        <v>1</v>
      </c>
      <c r="P178" s="234">
        <f t="shared" si="24"/>
        <v>1.0000000000000002</v>
      </c>
      <c r="Q178" s="234">
        <f t="shared" si="24"/>
        <v>1</v>
      </c>
      <c r="R178" s="234">
        <f t="shared" si="24"/>
        <v>1</v>
      </c>
      <c r="S178" s="234">
        <f t="shared" si="24"/>
        <v>1.0000000000000002</v>
      </c>
      <c r="T178" s="234">
        <f t="shared" si="24"/>
        <v>1.0000000000000002</v>
      </c>
      <c r="U178" s="234">
        <f t="shared" si="24"/>
        <v>0.99999999999999978</v>
      </c>
      <c r="V178" s="234">
        <f t="shared" si="24"/>
        <v>1</v>
      </c>
      <c r="W178" s="234">
        <f t="shared" si="24"/>
        <v>0.99999999999999989</v>
      </c>
      <c r="DA178" s="95"/>
    </row>
    <row r="179" spans="1:105" ht="12" customHeight="1" x14ac:dyDescent="0.3">
      <c r="A179" s="55" t="s">
        <v>92</v>
      </c>
      <c r="B179" s="268">
        <f t="shared" ref="B179:W179" si="25">IF(B$62=0,0,B$62/B$61)</f>
        <v>0</v>
      </c>
      <c r="C179" s="268">
        <f t="shared" si="25"/>
        <v>0</v>
      </c>
      <c r="D179" s="268">
        <f t="shared" si="25"/>
        <v>0</v>
      </c>
      <c r="E179" s="268">
        <f t="shared" si="25"/>
        <v>0</v>
      </c>
      <c r="F179" s="268">
        <f t="shared" si="25"/>
        <v>0</v>
      </c>
      <c r="G179" s="268">
        <f t="shared" si="25"/>
        <v>0</v>
      </c>
      <c r="H179" s="268">
        <f t="shared" si="25"/>
        <v>0</v>
      </c>
      <c r="I179" s="268">
        <f t="shared" si="25"/>
        <v>0</v>
      </c>
      <c r="J179" s="268">
        <f t="shared" si="25"/>
        <v>0</v>
      </c>
      <c r="K179" s="268">
        <f t="shared" si="25"/>
        <v>0</v>
      </c>
      <c r="L179" s="268">
        <f t="shared" si="25"/>
        <v>0</v>
      </c>
      <c r="M179" s="268">
        <f t="shared" si="25"/>
        <v>0</v>
      </c>
      <c r="N179" s="268">
        <f t="shared" si="25"/>
        <v>0</v>
      </c>
      <c r="O179" s="268">
        <f t="shared" si="25"/>
        <v>0</v>
      </c>
      <c r="P179" s="268">
        <f t="shared" si="25"/>
        <v>0</v>
      </c>
      <c r="Q179" s="268">
        <f t="shared" si="25"/>
        <v>0</v>
      </c>
      <c r="R179" s="268">
        <f t="shared" si="25"/>
        <v>0</v>
      </c>
      <c r="S179" s="268">
        <f t="shared" si="25"/>
        <v>0</v>
      </c>
      <c r="T179" s="268">
        <f t="shared" si="25"/>
        <v>0</v>
      </c>
      <c r="U179" s="268">
        <f t="shared" si="25"/>
        <v>0</v>
      </c>
      <c r="V179" s="268">
        <f t="shared" si="25"/>
        <v>0</v>
      </c>
      <c r="W179" s="268">
        <f t="shared" si="25"/>
        <v>0</v>
      </c>
      <c r="DA179" s="76"/>
    </row>
    <row r="180" spans="1:105" ht="12" customHeight="1" x14ac:dyDescent="0.3">
      <c r="A180" s="202" t="s">
        <v>93</v>
      </c>
      <c r="B180" s="269">
        <f t="shared" ref="B180:W180" si="26">IF(B$63=0,0,B$63/B$61)</f>
        <v>0</v>
      </c>
      <c r="C180" s="269">
        <f t="shared" si="26"/>
        <v>0</v>
      </c>
      <c r="D180" s="269">
        <f t="shared" si="26"/>
        <v>0</v>
      </c>
      <c r="E180" s="269">
        <f t="shared" si="26"/>
        <v>0</v>
      </c>
      <c r="F180" s="269">
        <f t="shared" si="26"/>
        <v>0</v>
      </c>
      <c r="G180" s="269">
        <f t="shared" si="26"/>
        <v>0</v>
      </c>
      <c r="H180" s="269">
        <f t="shared" si="26"/>
        <v>0</v>
      </c>
      <c r="I180" s="269">
        <f t="shared" si="26"/>
        <v>0</v>
      </c>
      <c r="J180" s="269">
        <f t="shared" si="26"/>
        <v>0</v>
      </c>
      <c r="K180" s="269">
        <f t="shared" si="26"/>
        <v>0</v>
      </c>
      <c r="L180" s="269">
        <f t="shared" si="26"/>
        <v>0</v>
      </c>
      <c r="M180" s="269">
        <f t="shared" si="26"/>
        <v>0</v>
      </c>
      <c r="N180" s="269">
        <f t="shared" si="26"/>
        <v>0</v>
      </c>
      <c r="O180" s="269">
        <f t="shared" si="26"/>
        <v>0</v>
      </c>
      <c r="P180" s="269">
        <f t="shared" si="26"/>
        <v>0</v>
      </c>
      <c r="Q180" s="269">
        <f t="shared" si="26"/>
        <v>0</v>
      </c>
      <c r="R180" s="269">
        <f t="shared" si="26"/>
        <v>0</v>
      </c>
      <c r="S180" s="269">
        <f t="shared" si="26"/>
        <v>0</v>
      </c>
      <c r="T180" s="269">
        <f t="shared" si="26"/>
        <v>0</v>
      </c>
      <c r="U180" s="269">
        <f t="shared" si="26"/>
        <v>0</v>
      </c>
      <c r="V180" s="269">
        <f t="shared" si="26"/>
        <v>0</v>
      </c>
      <c r="W180" s="269">
        <f t="shared" si="26"/>
        <v>0</v>
      </c>
      <c r="DA180" s="77"/>
    </row>
    <row r="181" spans="1:105" ht="12" customHeight="1" x14ac:dyDescent="0.3">
      <c r="A181" s="202" t="s">
        <v>94</v>
      </c>
      <c r="B181" s="269">
        <f t="shared" ref="B181:W181" si="27">IF(B$64=0,0,B$64/B$61)</f>
        <v>0</v>
      </c>
      <c r="C181" s="269">
        <f t="shared" si="27"/>
        <v>0</v>
      </c>
      <c r="D181" s="269">
        <f t="shared" si="27"/>
        <v>0</v>
      </c>
      <c r="E181" s="269">
        <f t="shared" si="27"/>
        <v>0</v>
      </c>
      <c r="F181" s="269">
        <f t="shared" si="27"/>
        <v>0</v>
      </c>
      <c r="G181" s="269">
        <f t="shared" si="27"/>
        <v>0</v>
      </c>
      <c r="H181" s="269">
        <f t="shared" si="27"/>
        <v>0</v>
      </c>
      <c r="I181" s="269">
        <f t="shared" si="27"/>
        <v>0</v>
      </c>
      <c r="J181" s="269">
        <f t="shared" si="27"/>
        <v>0</v>
      </c>
      <c r="K181" s="269">
        <f t="shared" si="27"/>
        <v>0</v>
      </c>
      <c r="L181" s="269">
        <f t="shared" si="27"/>
        <v>0</v>
      </c>
      <c r="M181" s="269">
        <f t="shared" si="27"/>
        <v>0</v>
      </c>
      <c r="N181" s="269">
        <f t="shared" si="27"/>
        <v>0</v>
      </c>
      <c r="O181" s="269">
        <f t="shared" si="27"/>
        <v>0</v>
      </c>
      <c r="P181" s="269">
        <f t="shared" si="27"/>
        <v>0</v>
      </c>
      <c r="Q181" s="269">
        <f t="shared" si="27"/>
        <v>0</v>
      </c>
      <c r="R181" s="269">
        <f t="shared" si="27"/>
        <v>0</v>
      </c>
      <c r="S181" s="269">
        <f t="shared" si="27"/>
        <v>0</v>
      </c>
      <c r="T181" s="269">
        <f t="shared" si="27"/>
        <v>0</v>
      </c>
      <c r="U181" s="269">
        <f t="shared" si="27"/>
        <v>0</v>
      </c>
      <c r="V181" s="269">
        <f t="shared" si="27"/>
        <v>0</v>
      </c>
      <c r="W181" s="269">
        <f t="shared" si="27"/>
        <v>0</v>
      </c>
      <c r="DA181" s="77"/>
    </row>
    <row r="182" spans="1:105" ht="12" customHeight="1" x14ac:dyDescent="0.3">
      <c r="A182" s="202" t="s">
        <v>95</v>
      </c>
      <c r="B182" s="269">
        <f t="shared" ref="B182:W182" si="28">IF(B$65=0,0,B$65/B$61)</f>
        <v>0</v>
      </c>
      <c r="C182" s="269">
        <f t="shared" si="28"/>
        <v>0</v>
      </c>
      <c r="D182" s="269">
        <f t="shared" si="28"/>
        <v>0</v>
      </c>
      <c r="E182" s="269">
        <f t="shared" si="28"/>
        <v>0</v>
      </c>
      <c r="F182" s="269">
        <f t="shared" si="28"/>
        <v>0</v>
      </c>
      <c r="G182" s="269">
        <f t="shared" si="28"/>
        <v>0</v>
      </c>
      <c r="H182" s="269">
        <f t="shared" si="28"/>
        <v>0</v>
      </c>
      <c r="I182" s="269">
        <f t="shared" si="28"/>
        <v>0</v>
      </c>
      <c r="J182" s="269">
        <f t="shared" si="28"/>
        <v>0</v>
      </c>
      <c r="K182" s="269">
        <f t="shared" si="28"/>
        <v>0</v>
      </c>
      <c r="L182" s="269">
        <f t="shared" si="28"/>
        <v>0</v>
      </c>
      <c r="M182" s="269">
        <f t="shared" si="28"/>
        <v>0</v>
      </c>
      <c r="N182" s="269">
        <f t="shared" si="28"/>
        <v>0</v>
      </c>
      <c r="O182" s="269">
        <f t="shared" si="28"/>
        <v>0</v>
      </c>
      <c r="P182" s="269">
        <f t="shared" si="28"/>
        <v>0</v>
      </c>
      <c r="Q182" s="269">
        <f t="shared" si="28"/>
        <v>0</v>
      </c>
      <c r="R182" s="269">
        <f t="shared" si="28"/>
        <v>0</v>
      </c>
      <c r="S182" s="269">
        <f t="shared" si="28"/>
        <v>0</v>
      </c>
      <c r="T182" s="269">
        <f t="shared" si="28"/>
        <v>0</v>
      </c>
      <c r="U182" s="269">
        <f t="shared" si="28"/>
        <v>0</v>
      </c>
      <c r="V182" s="269">
        <f t="shared" si="28"/>
        <v>0</v>
      </c>
      <c r="W182" s="269">
        <f t="shared" si="28"/>
        <v>0</v>
      </c>
      <c r="DA182" s="77"/>
    </row>
    <row r="183" spans="1:105" ht="12" customHeight="1" x14ac:dyDescent="0.3">
      <c r="A183" s="56" t="s">
        <v>96</v>
      </c>
      <c r="B183" s="270">
        <f t="shared" ref="B183:W183" si="29">IF(B$66=0,0,B$66/B$61)</f>
        <v>2.3575821598325979E-2</v>
      </c>
      <c r="C183" s="270">
        <f t="shared" si="29"/>
        <v>2.5342256047706506E-2</v>
      </c>
      <c r="D183" s="270">
        <f t="shared" si="29"/>
        <v>2.3509992221529819E-2</v>
      </c>
      <c r="E183" s="270">
        <f t="shared" si="29"/>
        <v>2.4870780165336243E-2</v>
      </c>
      <c r="F183" s="270">
        <f t="shared" si="29"/>
        <v>2.2264094455965083E-2</v>
      </c>
      <c r="G183" s="270">
        <f t="shared" si="29"/>
        <v>2.0646729022599616E-2</v>
      </c>
      <c r="H183" s="270">
        <f t="shared" si="29"/>
        <v>2.0504322935626651E-2</v>
      </c>
      <c r="I183" s="270">
        <f t="shared" si="29"/>
        <v>2.1353512265947148E-2</v>
      </c>
      <c r="J183" s="270">
        <f t="shared" si="29"/>
        <v>2.3254472205178591E-2</v>
      </c>
      <c r="K183" s="270">
        <f t="shared" si="29"/>
        <v>2.4832972070526219E-2</v>
      </c>
      <c r="L183" s="270">
        <f t="shared" si="29"/>
        <v>2.5329167448817507E-2</v>
      </c>
      <c r="M183" s="270">
        <f t="shared" si="29"/>
        <v>2.2998944601955729E-2</v>
      </c>
      <c r="N183" s="270">
        <f t="shared" si="29"/>
        <v>2.0678528399834632E-2</v>
      </c>
      <c r="O183" s="270">
        <f t="shared" si="29"/>
        <v>2.0698697718803206E-2</v>
      </c>
      <c r="P183" s="270">
        <f t="shared" si="29"/>
        <v>2.0493829383281113E-2</v>
      </c>
      <c r="Q183" s="270">
        <f t="shared" si="29"/>
        <v>1.9128146890399052E-2</v>
      </c>
      <c r="R183" s="270">
        <f t="shared" si="29"/>
        <v>1.8024775011825592E-2</v>
      </c>
      <c r="S183" s="270">
        <f t="shared" si="29"/>
        <v>1.8587608957954593E-2</v>
      </c>
      <c r="T183" s="270">
        <f t="shared" si="29"/>
        <v>1.9246485330914092E-2</v>
      </c>
      <c r="U183" s="270">
        <f t="shared" si="29"/>
        <v>1.8804555403517671E-2</v>
      </c>
      <c r="V183" s="270">
        <f t="shared" si="29"/>
        <v>1.8914896377268852E-2</v>
      </c>
      <c r="W183" s="270">
        <f t="shared" si="29"/>
        <v>2.1603335113179543E-2</v>
      </c>
      <c r="DA183" s="78"/>
    </row>
    <row r="184" spans="1:105" ht="12" customHeight="1" x14ac:dyDescent="0.3">
      <c r="A184" s="203" t="s">
        <v>1053</v>
      </c>
      <c r="B184" s="271">
        <f t="shared" ref="B184:W184" si="30">IF(B$72=0,0,B$72/B$61)</f>
        <v>0.58214576841754073</v>
      </c>
      <c r="C184" s="271">
        <f t="shared" si="30"/>
        <v>0.57976185372535571</v>
      </c>
      <c r="D184" s="271">
        <f t="shared" si="30"/>
        <v>0.57789263281623293</v>
      </c>
      <c r="E184" s="271">
        <f t="shared" si="30"/>
        <v>0.57453717092877421</v>
      </c>
      <c r="F184" s="271">
        <f t="shared" si="30"/>
        <v>0.57924298143984643</v>
      </c>
      <c r="G184" s="271">
        <f t="shared" si="30"/>
        <v>0.58403974828260252</v>
      </c>
      <c r="H184" s="271">
        <f t="shared" si="30"/>
        <v>0.58471258183357999</v>
      </c>
      <c r="I184" s="271">
        <f t="shared" si="30"/>
        <v>0.58743752423016193</v>
      </c>
      <c r="J184" s="271">
        <f t="shared" si="30"/>
        <v>0.58547276133991455</v>
      </c>
      <c r="K184" s="271">
        <f t="shared" si="30"/>
        <v>0.5806687020072292</v>
      </c>
      <c r="L184" s="271">
        <f t="shared" si="30"/>
        <v>0.58269492072758888</v>
      </c>
      <c r="M184" s="271">
        <f t="shared" si="30"/>
        <v>0.5873032231036488</v>
      </c>
      <c r="N184" s="271">
        <f t="shared" si="30"/>
        <v>0.58242123150082103</v>
      </c>
      <c r="O184" s="271">
        <f t="shared" si="30"/>
        <v>0.58751470590041099</v>
      </c>
      <c r="P184" s="271">
        <f t="shared" si="30"/>
        <v>0.59951715525627625</v>
      </c>
      <c r="Q184" s="271">
        <f t="shared" si="30"/>
        <v>0.60528041041121083</v>
      </c>
      <c r="R184" s="271">
        <f t="shared" si="30"/>
        <v>0.59617629594291721</v>
      </c>
      <c r="S184" s="271">
        <f t="shared" si="30"/>
        <v>0.58286124547874507</v>
      </c>
      <c r="T184" s="271">
        <f t="shared" si="30"/>
        <v>0.58328691384509446</v>
      </c>
      <c r="U184" s="271">
        <f t="shared" si="30"/>
        <v>0.58065344883508463</v>
      </c>
      <c r="V184" s="271">
        <f t="shared" si="30"/>
        <v>0.56580892476532418</v>
      </c>
      <c r="W184" s="271">
        <f t="shared" si="30"/>
        <v>0.57000664223970954</v>
      </c>
      <c r="DA184" s="79"/>
    </row>
    <row r="185" spans="1:105" ht="12" customHeight="1" x14ac:dyDescent="0.3">
      <c r="A185" s="62" t="s">
        <v>1054</v>
      </c>
      <c r="B185" s="320">
        <f t="shared" ref="B185:W185" si="31">IF(B$73=0,0,B$73/B$61)</f>
        <v>0.58214576841754073</v>
      </c>
      <c r="C185" s="320">
        <f t="shared" si="31"/>
        <v>0.57976185372535571</v>
      </c>
      <c r="D185" s="320">
        <f t="shared" si="31"/>
        <v>0.57789263281623293</v>
      </c>
      <c r="E185" s="320">
        <f t="shared" si="31"/>
        <v>0.57453717092877421</v>
      </c>
      <c r="F185" s="320">
        <f t="shared" si="31"/>
        <v>0.57924298143984643</v>
      </c>
      <c r="G185" s="320">
        <f t="shared" si="31"/>
        <v>0.58403974828260252</v>
      </c>
      <c r="H185" s="320">
        <f t="shared" si="31"/>
        <v>0.58471258183357999</v>
      </c>
      <c r="I185" s="320">
        <f t="shared" si="31"/>
        <v>0.58743752423016193</v>
      </c>
      <c r="J185" s="320">
        <f t="shared" si="31"/>
        <v>0.58547276133991455</v>
      </c>
      <c r="K185" s="320">
        <f t="shared" si="31"/>
        <v>0.5806687020072292</v>
      </c>
      <c r="L185" s="320">
        <f t="shared" si="31"/>
        <v>0.58269492072758888</v>
      </c>
      <c r="M185" s="320">
        <f t="shared" si="31"/>
        <v>0.5873032231036488</v>
      </c>
      <c r="N185" s="320">
        <f t="shared" si="31"/>
        <v>0.58242123150082103</v>
      </c>
      <c r="O185" s="320">
        <f t="shared" si="31"/>
        <v>0.58751470590041099</v>
      </c>
      <c r="P185" s="320">
        <f t="shared" si="31"/>
        <v>0.59951715525627625</v>
      </c>
      <c r="Q185" s="320">
        <f t="shared" si="31"/>
        <v>0.60528041041121083</v>
      </c>
      <c r="R185" s="320">
        <f t="shared" si="31"/>
        <v>0.59617629594291721</v>
      </c>
      <c r="S185" s="320">
        <f t="shared" si="31"/>
        <v>0.58286124547874507</v>
      </c>
      <c r="T185" s="320">
        <f t="shared" si="31"/>
        <v>0.58328691384509446</v>
      </c>
      <c r="U185" s="320">
        <f t="shared" si="31"/>
        <v>0.58065344883508463</v>
      </c>
      <c r="V185" s="320">
        <f t="shared" si="31"/>
        <v>0.56580892476532418</v>
      </c>
      <c r="W185" s="320">
        <f t="shared" si="31"/>
        <v>0.57000664223970954</v>
      </c>
      <c r="DA185" s="141"/>
    </row>
    <row r="186" spans="1:105" ht="12" customHeight="1" x14ac:dyDescent="0.3">
      <c r="A186" s="62" t="s">
        <v>1066</v>
      </c>
      <c r="B186" s="320">
        <f t="shared" ref="B186:W186" si="32">IF(B$84=0,0,B$84/B$61)</f>
        <v>0</v>
      </c>
      <c r="C186" s="320">
        <f t="shared" si="32"/>
        <v>0</v>
      </c>
      <c r="D186" s="320">
        <f t="shared" si="32"/>
        <v>0</v>
      </c>
      <c r="E186" s="320">
        <f t="shared" si="32"/>
        <v>0</v>
      </c>
      <c r="F186" s="320">
        <f t="shared" si="32"/>
        <v>0</v>
      </c>
      <c r="G186" s="320">
        <f t="shared" si="32"/>
        <v>0</v>
      </c>
      <c r="H186" s="320">
        <f t="shared" si="32"/>
        <v>0</v>
      </c>
      <c r="I186" s="320">
        <f t="shared" si="32"/>
        <v>0</v>
      </c>
      <c r="J186" s="320">
        <f t="shared" si="32"/>
        <v>0</v>
      </c>
      <c r="K186" s="320">
        <f t="shared" si="32"/>
        <v>0</v>
      </c>
      <c r="L186" s="320">
        <f t="shared" si="32"/>
        <v>0</v>
      </c>
      <c r="M186" s="320">
        <f t="shared" si="32"/>
        <v>0</v>
      </c>
      <c r="N186" s="320">
        <f t="shared" si="32"/>
        <v>0</v>
      </c>
      <c r="O186" s="320">
        <f t="shared" si="32"/>
        <v>0</v>
      </c>
      <c r="P186" s="320">
        <f t="shared" si="32"/>
        <v>0</v>
      </c>
      <c r="Q186" s="320">
        <f t="shared" si="32"/>
        <v>0</v>
      </c>
      <c r="R186" s="320">
        <f t="shared" si="32"/>
        <v>0</v>
      </c>
      <c r="S186" s="320">
        <f t="shared" si="32"/>
        <v>0</v>
      </c>
      <c r="T186" s="320">
        <f t="shared" si="32"/>
        <v>0</v>
      </c>
      <c r="U186" s="320">
        <f t="shared" si="32"/>
        <v>0</v>
      </c>
      <c r="V186" s="320">
        <f t="shared" si="32"/>
        <v>0</v>
      </c>
      <c r="W186" s="320">
        <f t="shared" si="32"/>
        <v>0</v>
      </c>
      <c r="DA186" s="141"/>
    </row>
    <row r="187" spans="1:105" ht="12" customHeight="1" x14ac:dyDescent="0.3">
      <c r="A187" s="203" t="s">
        <v>1012</v>
      </c>
      <c r="B187" s="271">
        <f t="shared" ref="B187:W187" si="33">IF(B$85=0,0,B$85/B$61)</f>
        <v>0.35231579943079622</v>
      </c>
      <c r="C187" s="271">
        <f t="shared" si="33"/>
        <v>0.35128751863082242</v>
      </c>
      <c r="D187" s="271">
        <f t="shared" si="33"/>
        <v>0.35662813020385181</v>
      </c>
      <c r="E187" s="271">
        <f t="shared" si="33"/>
        <v>0.35695814962530115</v>
      </c>
      <c r="F187" s="271">
        <f t="shared" si="33"/>
        <v>0.35697225669806454</v>
      </c>
      <c r="G187" s="271">
        <f t="shared" si="33"/>
        <v>0.35528374246091587</v>
      </c>
      <c r="H187" s="271">
        <f t="shared" si="33"/>
        <v>0.35408207756991039</v>
      </c>
      <c r="I187" s="271">
        <f t="shared" si="33"/>
        <v>0.34747661358384929</v>
      </c>
      <c r="J187" s="271">
        <f t="shared" si="33"/>
        <v>0.34455141809218376</v>
      </c>
      <c r="K187" s="271">
        <f t="shared" si="33"/>
        <v>0.3454838067707906</v>
      </c>
      <c r="L187" s="271">
        <f t="shared" si="33"/>
        <v>0.34257232416470701</v>
      </c>
      <c r="M187" s="271">
        <f t="shared" si="33"/>
        <v>0.34254614489457474</v>
      </c>
      <c r="N187" s="271">
        <f t="shared" si="33"/>
        <v>0.35089308216061266</v>
      </c>
      <c r="O187" s="271">
        <f t="shared" si="33"/>
        <v>0.34436921116838365</v>
      </c>
      <c r="P187" s="271">
        <f t="shared" si="33"/>
        <v>0.33185457539232804</v>
      </c>
      <c r="Q187" s="271">
        <f t="shared" si="33"/>
        <v>0.32838179904138137</v>
      </c>
      <c r="R187" s="271">
        <f t="shared" si="33"/>
        <v>0.34056302186745974</v>
      </c>
      <c r="S187" s="271">
        <f t="shared" si="33"/>
        <v>0.35304902979755154</v>
      </c>
      <c r="T187" s="271">
        <f t="shared" si="33"/>
        <v>0.349466097354237</v>
      </c>
      <c r="U187" s="271">
        <f t="shared" si="33"/>
        <v>0.35199245825583586</v>
      </c>
      <c r="V187" s="271">
        <f t="shared" si="33"/>
        <v>0.36641028979661899</v>
      </c>
      <c r="W187" s="271">
        <f t="shared" si="33"/>
        <v>0.35797912859991066</v>
      </c>
      <c r="DA187" s="79"/>
    </row>
    <row r="188" spans="1:105" ht="12" customHeight="1" x14ac:dyDescent="0.3">
      <c r="A188" s="62" t="s">
        <v>1014</v>
      </c>
      <c r="B188" s="320">
        <f t="shared" ref="B188:W188" si="34">IF(B$86=0,0,B$86/B$61)</f>
        <v>0.35231579943079622</v>
      </c>
      <c r="C188" s="320">
        <f t="shared" si="34"/>
        <v>0.35128751863082242</v>
      </c>
      <c r="D188" s="320">
        <f t="shared" si="34"/>
        <v>0.35662813020385181</v>
      </c>
      <c r="E188" s="320">
        <f t="shared" si="34"/>
        <v>0.35695814962530115</v>
      </c>
      <c r="F188" s="320">
        <f t="shared" si="34"/>
        <v>0.35697225669806454</v>
      </c>
      <c r="G188" s="320">
        <f t="shared" si="34"/>
        <v>0.35528374246091587</v>
      </c>
      <c r="H188" s="320">
        <f t="shared" si="34"/>
        <v>0.35408207756991039</v>
      </c>
      <c r="I188" s="320">
        <f t="shared" si="34"/>
        <v>0.34747661358384929</v>
      </c>
      <c r="J188" s="320">
        <f t="shared" si="34"/>
        <v>0.34455141809218376</v>
      </c>
      <c r="K188" s="320">
        <f t="shared" si="34"/>
        <v>0.3454838067707906</v>
      </c>
      <c r="L188" s="320">
        <f t="shared" si="34"/>
        <v>0.34257232416470701</v>
      </c>
      <c r="M188" s="320">
        <f t="shared" si="34"/>
        <v>0.34254614489457474</v>
      </c>
      <c r="N188" s="320">
        <f t="shared" si="34"/>
        <v>0.35089308216061266</v>
      </c>
      <c r="O188" s="320">
        <f t="shared" si="34"/>
        <v>0.34436921116838365</v>
      </c>
      <c r="P188" s="320">
        <f t="shared" si="34"/>
        <v>0.33185457539232804</v>
      </c>
      <c r="Q188" s="320">
        <f t="shared" si="34"/>
        <v>0.32838179904138137</v>
      </c>
      <c r="R188" s="320">
        <f t="shared" si="34"/>
        <v>0.34056302186745974</v>
      </c>
      <c r="S188" s="320">
        <f t="shared" si="34"/>
        <v>0.35304902979755154</v>
      </c>
      <c r="T188" s="320">
        <f t="shared" si="34"/>
        <v>0.349466097354237</v>
      </c>
      <c r="U188" s="320">
        <f t="shared" si="34"/>
        <v>0.35199245825583586</v>
      </c>
      <c r="V188" s="320">
        <f t="shared" si="34"/>
        <v>0.36641028979661899</v>
      </c>
      <c r="W188" s="320">
        <f t="shared" si="34"/>
        <v>0.35797912859991066</v>
      </c>
      <c r="DA188" s="141"/>
    </row>
    <row r="189" spans="1:105" ht="12" customHeight="1" x14ac:dyDescent="0.3">
      <c r="A189" s="62" t="s">
        <v>1021</v>
      </c>
      <c r="B189" s="320">
        <f t="shared" ref="B189:W189" si="35">IF(B$92=0,0,B$92/B$61)</f>
        <v>0</v>
      </c>
      <c r="C189" s="320">
        <f t="shared" si="35"/>
        <v>0</v>
      </c>
      <c r="D189" s="320">
        <f t="shared" si="35"/>
        <v>0</v>
      </c>
      <c r="E189" s="320">
        <f t="shared" si="35"/>
        <v>0</v>
      </c>
      <c r="F189" s="320">
        <f t="shared" si="35"/>
        <v>0</v>
      </c>
      <c r="G189" s="320">
        <f t="shared" si="35"/>
        <v>0</v>
      </c>
      <c r="H189" s="320">
        <f t="shared" si="35"/>
        <v>0</v>
      </c>
      <c r="I189" s="320">
        <f t="shared" si="35"/>
        <v>0</v>
      </c>
      <c r="J189" s="320">
        <f t="shared" si="35"/>
        <v>0</v>
      </c>
      <c r="K189" s="320">
        <f t="shared" si="35"/>
        <v>0</v>
      </c>
      <c r="L189" s="320">
        <f t="shared" si="35"/>
        <v>0</v>
      </c>
      <c r="M189" s="320">
        <f t="shared" si="35"/>
        <v>0</v>
      </c>
      <c r="N189" s="320">
        <f t="shared" si="35"/>
        <v>0</v>
      </c>
      <c r="O189" s="320">
        <f t="shared" si="35"/>
        <v>0</v>
      </c>
      <c r="P189" s="320">
        <f t="shared" si="35"/>
        <v>0</v>
      </c>
      <c r="Q189" s="320">
        <f t="shared" si="35"/>
        <v>0</v>
      </c>
      <c r="R189" s="320">
        <f t="shared" si="35"/>
        <v>0</v>
      </c>
      <c r="S189" s="320">
        <f t="shared" si="35"/>
        <v>0</v>
      </c>
      <c r="T189" s="320">
        <f t="shared" si="35"/>
        <v>0</v>
      </c>
      <c r="U189" s="320">
        <f t="shared" si="35"/>
        <v>0</v>
      </c>
      <c r="V189" s="320">
        <f t="shared" si="35"/>
        <v>0</v>
      </c>
      <c r="W189" s="320">
        <f t="shared" si="35"/>
        <v>0</v>
      </c>
      <c r="DA189" s="141"/>
    </row>
    <row r="190" spans="1:105" ht="12" customHeight="1" x14ac:dyDescent="0.3">
      <c r="A190" s="203" t="s">
        <v>1023</v>
      </c>
      <c r="B190" s="271">
        <f t="shared" ref="B190:W190" si="36">IF(B$93=0,0,B$93/B$61)</f>
        <v>3.9128882622581219E-2</v>
      </c>
      <c r="C190" s="271">
        <f t="shared" si="36"/>
        <v>4.0695535375130217E-2</v>
      </c>
      <c r="D190" s="271">
        <f t="shared" si="36"/>
        <v>3.8777457299618352E-2</v>
      </c>
      <c r="E190" s="271">
        <f t="shared" si="36"/>
        <v>4.0798227952633444E-2</v>
      </c>
      <c r="F190" s="271">
        <f t="shared" si="36"/>
        <v>3.7146242708083824E-2</v>
      </c>
      <c r="G190" s="271">
        <f t="shared" si="36"/>
        <v>3.5614807020620178E-2</v>
      </c>
      <c r="H190" s="271">
        <f t="shared" si="36"/>
        <v>3.5926387774387822E-2</v>
      </c>
      <c r="I190" s="271">
        <f t="shared" si="36"/>
        <v>3.7774581047531446E-2</v>
      </c>
      <c r="J190" s="271">
        <f t="shared" si="36"/>
        <v>4.0564048086088371E-2</v>
      </c>
      <c r="K190" s="271">
        <f t="shared" si="36"/>
        <v>4.4337391866162132E-2</v>
      </c>
      <c r="L190" s="271">
        <f t="shared" si="36"/>
        <v>4.4522012730841228E-2</v>
      </c>
      <c r="M190" s="271">
        <f t="shared" si="36"/>
        <v>4.2703224548153999E-2</v>
      </c>
      <c r="N190" s="271">
        <f t="shared" si="36"/>
        <v>4.1120069482075645E-2</v>
      </c>
      <c r="O190" s="271">
        <f t="shared" si="36"/>
        <v>4.2281200548392316E-2</v>
      </c>
      <c r="P190" s="271">
        <f t="shared" si="36"/>
        <v>4.2787756685970735E-2</v>
      </c>
      <c r="Q190" s="271">
        <f t="shared" si="36"/>
        <v>4.1595128519598082E-2</v>
      </c>
      <c r="R190" s="271">
        <f t="shared" si="36"/>
        <v>3.9451015770650633E-2</v>
      </c>
      <c r="S190" s="271">
        <f t="shared" si="36"/>
        <v>3.9887671783602148E-2</v>
      </c>
      <c r="T190" s="271">
        <f t="shared" si="36"/>
        <v>4.0876058237468794E-2</v>
      </c>
      <c r="U190" s="271">
        <f t="shared" si="36"/>
        <v>4.10126016082751E-2</v>
      </c>
      <c r="V190" s="271">
        <f t="shared" si="36"/>
        <v>4.1511836688595045E-2</v>
      </c>
      <c r="W190" s="271">
        <f t="shared" si="36"/>
        <v>4.5645052299933674E-2</v>
      </c>
      <c r="DA190" s="79"/>
    </row>
    <row r="191" spans="1:105" ht="12" customHeight="1" x14ac:dyDescent="0.3">
      <c r="A191" s="62" t="s">
        <v>1135</v>
      </c>
      <c r="B191" s="320">
        <f t="shared" ref="B191:W191" si="37">IF(B$94=0,0,B$94/B$61)</f>
        <v>2.6360109445213914E-2</v>
      </c>
      <c r="C191" s="320">
        <f t="shared" si="37"/>
        <v>2.7979050933042128E-2</v>
      </c>
      <c r="D191" s="320">
        <f t="shared" si="37"/>
        <v>2.6101972310076084E-2</v>
      </c>
      <c r="E191" s="320">
        <f t="shared" si="37"/>
        <v>2.8196341594345899E-2</v>
      </c>
      <c r="F191" s="320">
        <f t="shared" si="37"/>
        <v>2.4441139199914922E-2</v>
      </c>
      <c r="G191" s="320">
        <f t="shared" si="37"/>
        <v>2.2804491328282418E-2</v>
      </c>
      <c r="H191" s="320">
        <f t="shared" si="37"/>
        <v>2.3101314164936094E-2</v>
      </c>
      <c r="I191" s="320">
        <f t="shared" si="37"/>
        <v>2.4889738608224739E-2</v>
      </c>
      <c r="J191" s="320">
        <f t="shared" si="37"/>
        <v>2.7722300715154427E-2</v>
      </c>
      <c r="K191" s="320">
        <f t="shared" si="37"/>
        <v>3.1601016632719504E-2</v>
      </c>
      <c r="L191" s="320">
        <f t="shared" si="37"/>
        <v>3.1741194458126253E-2</v>
      </c>
      <c r="M191" s="320">
        <f t="shared" si="37"/>
        <v>2.9821327866963107E-2</v>
      </c>
      <c r="N191" s="320">
        <f t="shared" si="37"/>
        <v>2.8345254303168584E-2</v>
      </c>
      <c r="O191" s="320">
        <f t="shared" si="37"/>
        <v>2.939466520793553E-2</v>
      </c>
      <c r="P191" s="320">
        <f t="shared" si="37"/>
        <v>2.9637959870961832E-2</v>
      </c>
      <c r="Q191" s="320">
        <f t="shared" si="37"/>
        <v>2.8318920585881403E-2</v>
      </c>
      <c r="R191" s="320">
        <f t="shared" si="37"/>
        <v>2.6374497294339844E-2</v>
      </c>
      <c r="S191" s="320">
        <f t="shared" si="37"/>
        <v>2.7103205347254442E-2</v>
      </c>
      <c r="T191" s="320">
        <f t="shared" si="37"/>
        <v>2.808225520002636E-2</v>
      </c>
      <c r="U191" s="320">
        <f t="shared" si="37"/>
        <v>2.8276560937593054E-2</v>
      </c>
      <c r="V191" s="320">
        <f t="shared" si="37"/>
        <v>2.9101395500132014E-2</v>
      </c>
      <c r="W191" s="320">
        <f t="shared" si="37"/>
        <v>3.3142538463688982E-2</v>
      </c>
      <c r="DA191" s="141"/>
    </row>
    <row r="192" spans="1:105" ht="12" customHeight="1" x14ac:dyDescent="0.3">
      <c r="A192" s="62" t="s">
        <v>1026</v>
      </c>
      <c r="B192" s="320">
        <f t="shared" ref="B192:W192" si="38">IF(B$95=0,0,B$95/B$61)</f>
        <v>1.2768773177367305E-2</v>
      </c>
      <c r="C192" s="320">
        <f t="shared" si="38"/>
        <v>1.2716484442088082E-2</v>
      </c>
      <c r="D192" s="320">
        <f t="shared" si="38"/>
        <v>1.267548498954227E-2</v>
      </c>
      <c r="E192" s="320">
        <f t="shared" si="38"/>
        <v>1.2601886358287545E-2</v>
      </c>
      <c r="F192" s="320">
        <f t="shared" si="38"/>
        <v>1.27051035081689E-2</v>
      </c>
      <c r="G192" s="320">
        <f t="shared" si="38"/>
        <v>1.2810315692337763E-2</v>
      </c>
      <c r="H192" s="320">
        <f t="shared" si="38"/>
        <v>1.2825073609451728E-2</v>
      </c>
      <c r="I192" s="320">
        <f t="shared" si="38"/>
        <v>1.2884842439306706E-2</v>
      </c>
      <c r="J192" s="320">
        <f t="shared" si="38"/>
        <v>1.2841747370933944E-2</v>
      </c>
      <c r="K192" s="320">
        <f t="shared" si="38"/>
        <v>1.2736375233442631E-2</v>
      </c>
      <c r="L192" s="320">
        <f t="shared" si="38"/>
        <v>1.2780818272714973E-2</v>
      </c>
      <c r="M192" s="320">
        <f t="shared" si="38"/>
        <v>1.2881896681190885E-2</v>
      </c>
      <c r="N192" s="320">
        <f t="shared" si="38"/>
        <v>1.2774815178907068E-2</v>
      </c>
      <c r="O192" s="320">
        <f t="shared" si="38"/>
        <v>1.2886535340456784E-2</v>
      </c>
      <c r="P192" s="320">
        <f t="shared" si="38"/>
        <v>1.3149796815008902E-2</v>
      </c>
      <c r="Q192" s="320">
        <f t="shared" si="38"/>
        <v>1.3276207933716679E-2</v>
      </c>
      <c r="R192" s="320">
        <f t="shared" si="38"/>
        <v>1.3076518476310786E-2</v>
      </c>
      <c r="S192" s="320">
        <f t="shared" si="38"/>
        <v>1.2784466436347708E-2</v>
      </c>
      <c r="T192" s="320">
        <f t="shared" si="38"/>
        <v>1.2793803037442437E-2</v>
      </c>
      <c r="U192" s="320">
        <f t="shared" si="38"/>
        <v>1.2736040670682038E-2</v>
      </c>
      <c r="V192" s="320">
        <f t="shared" si="38"/>
        <v>1.2410441188463028E-2</v>
      </c>
      <c r="W192" s="320">
        <f t="shared" si="38"/>
        <v>1.2502513836244697E-2</v>
      </c>
      <c r="DA192" s="141"/>
    </row>
    <row r="193" spans="1:105" ht="12" customHeight="1" x14ac:dyDescent="0.3">
      <c r="A193" s="62" t="s">
        <v>1038</v>
      </c>
      <c r="B193" s="320">
        <f t="shared" ref="B193:W193" si="39">IF(B$106=0,0,B$106/B$61)</f>
        <v>0</v>
      </c>
      <c r="C193" s="320">
        <f t="shared" si="39"/>
        <v>0</v>
      </c>
      <c r="D193" s="320">
        <f t="shared" si="39"/>
        <v>0</v>
      </c>
      <c r="E193" s="320">
        <f t="shared" si="39"/>
        <v>0</v>
      </c>
      <c r="F193" s="320">
        <f t="shared" si="39"/>
        <v>0</v>
      </c>
      <c r="G193" s="320">
        <f t="shared" si="39"/>
        <v>0</v>
      </c>
      <c r="H193" s="320">
        <f t="shared" si="39"/>
        <v>0</v>
      </c>
      <c r="I193" s="320">
        <f t="shared" si="39"/>
        <v>0</v>
      </c>
      <c r="J193" s="320">
        <f t="shared" si="39"/>
        <v>0</v>
      </c>
      <c r="K193" s="320">
        <f t="shared" si="39"/>
        <v>0</v>
      </c>
      <c r="L193" s="320">
        <f t="shared" si="39"/>
        <v>0</v>
      </c>
      <c r="M193" s="320">
        <f t="shared" si="39"/>
        <v>0</v>
      </c>
      <c r="N193" s="320">
        <f t="shared" si="39"/>
        <v>0</v>
      </c>
      <c r="O193" s="320">
        <f t="shared" si="39"/>
        <v>0</v>
      </c>
      <c r="P193" s="320">
        <f t="shared" si="39"/>
        <v>0</v>
      </c>
      <c r="Q193" s="320">
        <f t="shared" si="39"/>
        <v>0</v>
      </c>
      <c r="R193" s="320">
        <f t="shared" si="39"/>
        <v>0</v>
      </c>
      <c r="S193" s="320">
        <f t="shared" si="39"/>
        <v>0</v>
      </c>
      <c r="T193" s="320">
        <f t="shared" si="39"/>
        <v>0</v>
      </c>
      <c r="U193" s="320">
        <f t="shared" si="39"/>
        <v>0</v>
      </c>
      <c r="V193" s="320">
        <f t="shared" si="39"/>
        <v>0</v>
      </c>
      <c r="W193" s="320">
        <f t="shared" si="39"/>
        <v>0</v>
      </c>
      <c r="DA193" s="141"/>
    </row>
    <row r="194" spans="1:105" ht="12" customHeight="1" x14ac:dyDescent="0.3">
      <c r="A194" s="41" t="s">
        <v>1040</v>
      </c>
      <c r="B194" s="321">
        <f t="shared" ref="B194:W194" si="40">IF(B$107=0,0,B$107/B$61)</f>
        <v>0</v>
      </c>
      <c r="C194" s="321">
        <f t="shared" si="40"/>
        <v>0</v>
      </c>
      <c r="D194" s="321">
        <f t="shared" si="40"/>
        <v>0</v>
      </c>
      <c r="E194" s="321">
        <f t="shared" si="40"/>
        <v>0</v>
      </c>
      <c r="F194" s="321">
        <f t="shared" si="40"/>
        <v>0</v>
      </c>
      <c r="G194" s="321">
        <f t="shared" si="40"/>
        <v>0</v>
      </c>
      <c r="H194" s="321">
        <f t="shared" si="40"/>
        <v>0</v>
      </c>
      <c r="I194" s="321">
        <f t="shared" si="40"/>
        <v>0</v>
      </c>
      <c r="J194" s="321">
        <f t="shared" si="40"/>
        <v>0</v>
      </c>
      <c r="K194" s="321">
        <f t="shared" si="40"/>
        <v>0</v>
      </c>
      <c r="L194" s="321">
        <f t="shared" si="40"/>
        <v>0</v>
      </c>
      <c r="M194" s="321">
        <f t="shared" si="40"/>
        <v>0</v>
      </c>
      <c r="N194" s="321">
        <f t="shared" si="40"/>
        <v>0</v>
      </c>
      <c r="O194" s="321">
        <f t="shared" si="40"/>
        <v>0</v>
      </c>
      <c r="P194" s="321">
        <f t="shared" si="40"/>
        <v>0</v>
      </c>
      <c r="Q194" s="321">
        <f t="shared" si="40"/>
        <v>0</v>
      </c>
      <c r="R194" s="321">
        <f t="shared" si="40"/>
        <v>0</v>
      </c>
      <c r="S194" s="321">
        <f t="shared" si="40"/>
        <v>0</v>
      </c>
      <c r="T194" s="321">
        <f t="shared" si="40"/>
        <v>0</v>
      </c>
      <c r="U194" s="321">
        <f t="shared" si="40"/>
        <v>0</v>
      </c>
      <c r="V194" s="321">
        <f t="shared" si="40"/>
        <v>0</v>
      </c>
      <c r="W194" s="321">
        <f t="shared" si="40"/>
        <v>0</v>
      </c>
      <c r="DA194" s="82"/>
    </row>
    <row r="195" spans="1:105" ht="12" customHeight="1" x14ac:dyDescent="0.3">
      <c r="A195" s="100" t="s">
        <v>106</v>
      </c>
      <c r="B195" s="312">
        <f t="shared" ref="B195:W195" si="41">IF(B$108=0,0,B$108/B$61)</f>
        <v>2.8337279307557597E-3</v>
      </c>
      <c r="C195" s="312">
        <f t="shared" si="41"/>
        <v>2.9128362209850968E-3</v>
      </c>
      <c r="D195" s="312">
        <f t="shared" si="41"/>
        <v>3.1917874587670298E-3</v>
      </c>
      <c r="E195" s="312">
        <f t="shared" si="41"/>
        <v>2.8356713279549957E-3</v>
      </c>
      <c r="F195" s="312">
        <f t="shared" si="41"/>
        <v>4.3744246980402281E-3</v>
      </c>
      <c r="G195" s="312">
        <f t="shared" si="41"/>
        <v>4.4149732132617954E-3</v>
      </c>
      <c r="H195" s="312">
        <f t="shared" si="41"/>
        <v>4.7746298864950526E-3</v>
      </c>
      <c r="I195" s="312">
        <f t="shared" si="41"/>
        <v>5.9577688725102034E-3</v>
      </c>
      <c r="J195" s="312">
        <f t="shared" si="41"/>
        <v>6.1573002766347222E-3</v>
      </c>
      <c r="K195" s="312">
        <f t="shared" si="41"/>
        <v>4.6771272852917959E-3</v>
      </c>
      <c r="L195" s="312">
        <f t="shared" si="41"/>
        <v>4.8815749280454891E-3</v>
      </c>
      <c r="M195" s="312">
        <f t="shared" si="41"/>
        <v>4.4484628516669273E-3</v>
      </c>
      <c r="N195" s="312">
        <f t="shared" si="41"/>
        <v>4.8870884566561551E-3</v>
      </c>
      <c r="O195" s="312">
        <f t="shared" si="41"/>
        <v>5.1361846640098777E-3</v>
      </c>
      <c r="P195" s="312">
        <f t="shared" si="41"/>
        <v>5.3466832821439311E-3</v>
      </c>
      <c r="Q195" s="312">
        <f t="shared" si="41"/>
        <v>5.6145151374105756E-3</v>
      </c>
      <c r="R195" s="312">
        <f t="shared" si="41"/>
        <v>5.7848914071469216E-3</v>
      </c>
      <c r="S195" s="312">
        <f t="shared" si="41"/>
        <v>5.614443982146727E-3</v>
      </c>
      <c r="T195" s="312">
        <f t="shared" si="41"/>
        <v>7.1244452322856335E-3</v>
      </c>
      <c r="U195" s="312">
        <f t="shared" si="41"/>
        <v>7.5369358972865027E-3</v>
      </c>
      <c r="V195" s="312">
        <f t="shared" si="41"/>
        <v>7.3540523721930887E-3</v>
      </c>
      <c r="W195" s="312">
        <f t="shared" si="41"/>
        <v>4.7658417472664638E-3</v>
      </c>
      <c r="DA195" s="127"/>
    </row>
    <row r="196" spans="1:105" ht="12" customHeight="1" x14ac:dyDescent="0.3">
      <c r="A196" s="201"/>
      <c r="B196" s="201"/>
      <c r="C196" s="201"/>
      <c r="D196" s="201"/>
      <c r="E196" s="201"/>
      <c r="F196" s="201"/>
      <c r="G196" s="201"/>
      <c r="H196" s="201"/>
      <c r="I196" s="201"/>
      <c r="J196" s="201"/>
      <c r="K196" s="201"/>
      <c r="L196" s="201"/>
      <c r="M196" s="201"/>
      <c r="N196" s="201"/>
      <c r="O196" s="201"/>
      <c r="P196" s="201"/>
      <c r="Q196" s="201"/>
      <c r="R196" s="201"/>
      <c r="S196" s="201"/>
      <c r="T196" s="201"/>
      <c r="U196" s="201"/>
      <c r="V196" s="201"/>
      <c r="W196" s="201"/>
      <c r="DA196" s="173"/>
    </row>
    <row r="197" spans="1:105" ht="12" customHeight="1" x14ac:dyDescent="0.3">
      <c r="A197" s="35" t="s">
        <v>48</v>
      </c>
      <c r="B197" s="234">
        <f t="shared" ref="B197:W197" si="42">SUM(B$198:B$202,B$204:B$205,B$207:B$208,B$210:B$213)</f>
        <v>0.99999999999999989</v>
      </c>
      <c r="C197" s="234">
        <f t="shared" si="42"/>
        <v>0.99999999999999989</v>
      </c>
      <c r="D197" s="234">
        <f t="shared" si="42"/>
        <v>1</v>
      </c>
      <c r="E197" s="234">
        <f t="shared" si="42"/>
        <v>0.99999999999999967</v>
      </c>
      <c r="F197" s="234">
        <f t="shared" si="42"/>
        <v>1.0000000000000002</v>
      </c>
      <c r="G197" s="234">
        <f t="shared" si="42"/>
        <v>1.0000000000000002</v>
      </c>
      <c r="H197" s="234">
        <f t="shared" si="42"/>
        <v>1.0000000000000002</v>
      </c>
      <c r="I197" s="234">
        <f t="shared" si="42"/>
        <v>1.0000000000000002</v>
      </c>
      <c r="J197" s="234">
        <f t="shared" si="42"/>
        <v>1</v>
      </c>
      <c r="K197" s="234">
        <f t="shared" si="42"/>
        <v>1</v>
      </c>
      <c r="L197" s="234">
        <f t="shared" si="42"/>
        <v>1</v>
      </c>
      <c r="M197" s="234">
        <f t="shared" si="42"/>
        <v>0.99999999999999989</v>
      </c>
      <c r="N197" s="234">
        <f t="shared" si="42"/>
        <v>1</v>
      </c>
      <c r="O197" s="234">
        <f t="shared" si="42"/>
        <v>1</v>
      </c>
      <c r="P197" s="234">
        <f t="shared" si="42"/>
        <v>1</v>
      </c>
      <c r="Q197" s="234">
        <f t="shared" si="42"/>
        <v>1</v>
      </c>
      <c r="R197" s="234">
        <f t="shared" si="42"/>
        <v>1</v>
      </c>
      <c r="S197" s="234">
        <f t="shared" si="42"/>
        <v>0.99999999999999978</v>
      </c>
      <c r="T197" s="234">
        <f t="shared" si="42"/>
        <v>0.99999999999999978</v>
      </c>
      <c r="U197" s="234">
        <f t="shared" si="42"/>
        <v>1.0000000000000002</v>
      </c>
      <c r="V197" s="234">
        <f t="shared" si="42"/>
        <v>0.99999999999999978</v>
      </c>
      <c r="W197" s="234">
        <f t="shared" si="42"/>
        <v>0.99999999999999978</v>
      </c>
      <c r="DA197" s="95"/>
    </row>
    <row r="198" spans="1:105" ht="12" customHeight="1" x14ac:dyDescent="0.3">
      <c r="A198" s="55" t="s">
        <v>92</v>
      </c>
      <c r="B198" s="268">
        <f t="shared" ref="B198:W198" si="43">IF(B$111=0,0,B$111/B$110)</f>
        <v>0</v>
      </c>
      <c r="C198" s="268">
        <f t="shared" si="43"/>
        <v>0</v>
      </c>
      <c r="D198" s="268">
        <f t="shared" si="43"/>
        <v>0</v>
      </c>
      <c r="E198" s="268">
        <f t="shared" si="43"/>
        <v>0</v>
      </c>
      <c r="F198" s="268">
        <f t="shared" si="43"/>
        <v>0</v>
      </c>
      <c r="G198" s="268">
        <f t="shared" si="43"/>
        <v>0</v>
      </c>
      <c r="H198" s="268">
        <f t="shared" si="43"/>
        <v>0</v>
      </c>
      <c r="I198" s="268">
        <f t="shared" si="43"/>
        <v>0</v>
      </c>
      <c r="J198" s="268">
        <f t="shared" si="43"/>
        <v>0</v>
      </c>
      <c r="K198" s="268">
        <f t="shared" si="43"/>
        <v>0</v>
      </c>
      <c r="L198" s="268">
        <f t="shared" si="43"/>
        <v>0</v>
      </c>
      <c r="M198" s="268">
        <f t="shared" si="43"/>
        <v>0</v>
      </c>
      <c r="N198" s="268">
        <f t="shared" si="43"/>
        <v>0</v>
      </c>
      <c r="O198" s="268">
        <f t="shared" si="43"/>
        <v>0</v>
      </c>
      <c r="P198" s="268">
        <f t="shared" si="43"/>
        <v>0</v>
      </c>
      <c r="Q198" s="268">
        <f t="shared" si="43"/>
        <v>0</v>
      </c>
      <c r="R198" s="268">
        <f t="shared" si="43"/>
        <v>0</v>
      </c>
      <c r="S198" s="268">
        <f t="shared" si="43"/>
        <v>0</v>
      </c>
      <c r="T198" s="268">
        <f t="shared" si="43"/>
        <v>0</v>
      </c>
      <c r="U198" s="268">
        <f t="shared" si="43"/>
        <v>0</v>
      </c>
      <c r="V198" s="268">
        <f t="shared" si="43"/>
        <v>0</v>
      </c>
      <c r="W198" s="268">
        <f t="shared" si="43"/>
        <v>0</v>
      </c>
      <c r="DA198" s="76"/>
    </row>
    <row r="199" spans="1:105" ht="12" customHeight="1" x14ac:dyDescent="0.3">
      <c r="A199" s="202" t="s">
        <v>93</v>
      </c>
      <c r="B199" s="269">
        <f t="shared" ref="B199:W199" si="44">IF(B$112=0,0,B$112/B$110)</f>
        <v>0</v>
      </c>
      <c r="C199" s="269">
        <f t="shared" si="44"/>
        <v>0</v>
      </c>
      <c r="D199" s="269">
        <f t="shared" si="44"/>
        <v>0</v>
      </c>
      <c r="E199" s="269">
        <f t="shared" si="44"/>
        <v>0</v>
      </c>
      <c r="F199" s="269">
        <f t="shared" si="44"/>
        <v>0</v>
      </c>
      <c r="G199" s="269">
        <f t="shared" si="44"/>
        <v>0</v>
      </c>
      <c r="H199" s="269">
        <f t="shared" si="44"/>
        <v>0</v>
      </c>
      <c r="I199" s="269">
        <f t="shared" si="44"/>
        <v>0</v>
      </c>
      <c r="J199" s="269">
        <f t="shared" si="44"/>
        <v>0</v>
      </c>
      <c r="K199" s="269">
        <f t="shared" si="44"/>
        <v>0</v>
      </c>
      <c r="L199" s="269">
        <f t="shared" si="44"/>
        <v>0</v>
      </c>
      <c r="M199" s="269">
        <f t="shared" si="44"/>
        <v>0</v>
      </c>
      <c r="N199" s="269">
        <f t="shared" si="44"/>
        <v>0</v>
      </c>
      <c r="O199" s="269">
        <f t="shared" si="44"/>
        <v>0</v>
      </c>
      <c r="P199" s="269">
        <f t="shared" si="44"/>
        <v>0</v>
      </c>
      <c r="Q199" s="269">
        <f t="shared" si="44"/>
        <v>0</v>
      </c>
      <c r="R199" s="269">
        <f t="shared" si="44"/>
        <v>0</v>
      </c>
      <c r="S199" s="269">
        <f t="shared" si="44"/>
        <v>0</v>
      </c>
      <c r="T199" s="269">
        <f t="shared" si="44"/>
        <v>0</v>
      </c>
      <c r="U199" s="269">
        <f t="shared" si="44"/>
        <v>0</v>
      </c>
      <c r="V199" s="269">
        <f t="shared" si="44"/>
        <v>0</v>
      </c>
      <c r="W199" s="269">
        <f t="shared" si="44"/>
        <v>0</v>
      </c>
      <c r="DA199" s="77"/>
    </row>
    <row r="200" spans="1:105" ht="12" customHeight="1" x14ac:dyDescent="0.3">
      <c r="A200" s="202" t="s">
        <v>94</v>
      </c>
      <c r="B200" s="269">
        <f t="shared" ref="B200:W200" si="45">IF(B$113=0,0,B$113/B$110)</f>
        <v>0</v>
      </c>
      <c r="C200" s="269">
        <f t="shared" si="45"/>
        <v>0</v>
      </c>
      <c r="D200" s="269">
        <f t="shared" si="45"/>
        <v>0</v>
      </c>
      <c r="E200" s="269">
        <f t="shared" si="45"/>
        <v>0</v>
      </c>
      <c r="F200" s="269">
        <f t="shared" si="45"/>
        <v>0</v>
      </c>
      <c r="G200" s="269">
        <f t="shared" si="45"/>
        <v>0</v>
      </c>
      <c r="H200" s="269">
        <f t="shared" si="45"/>
        <v>0</v>
      </c>
      <c r="I200" s="269">
        <f t="shared" si="45"/>
        <v>0</v>
      </c>
      <c r="J200" s="269">
        <f t="shared" si="45"/>
        <v>0</v>
      </c>
      <c r="K200" s="269">
        <f t="shared" si="45"/>
        <v>0</v>
      </c>
      <c r="L200" s="269">
        <f t="shared" si="45"/>
        <v>0</v>
      </c>
      <c r="M200" s="269">
        <f t="shared" si="45"/>
        <v>0</v>
      </c>
      <c r="N200" s="269">
        <f t="shared" si="45"/>
        <v>0</v>
      </c>
      <c r="O200" s="269">
        <f t="shared" si="45"/>
        <v>0</v>
      </c>
      <c r="P200" s="269">
        <f t="shared" si="45"/>
        <v>0</v>
      </c>
      <c r="Q200" s="269">
        <f t="shared" si="45"/>
        <v>0</v>
      </c>
      <c r="R200" s="269">
        <f t="shared" si="45"/>
        <v>0</v>
      </c>
      <c r="S200" s="269">
        <f t="shared" si="45"/>
        <v>0</v>
      </c>
      <c r="T200" s="269">
        <f t="shared" si="45"/>
        <v>0</v>
      </c>
      <c r="U200" s="269">
        <f t="shared" si="45"/>
        <v>0</v>
      </c>
      <c r="V200" s="269">
        <f t="shared" si="45"/>
        <v>0</v>
      </c>
      <c r="W200" s="269">
        <f t="shared" si="45"/>
        <v>0</v>
      </c>
      <c r="DA200" s="77"/>
    </row>
    <row r="201" spans="1:105" ht="12" customHeight="1" x14ac:dyDescent="0.3">
      <c r="A201" s="202" t="s">
        <v>95</v>
      </c>
      <c r="B201" s="269">
        <f t="shared" ref="B201:W201" si="46">IF(B$114=0,0,B$114/B$110)</f>
        <v>0</v>
      </c>
      <c r="C201" s="269">
        <f t="shared" si="46"/>
        <v>0</v>
      </c>
      <c r="D201" s="269">
        <f t="shared" si="46"/>
        <v>0</v>
      </c>
      <c r="E201" s="269">
        <f t="shared" si="46"/>
        <v>0</v>
      </c>
      <c r="F201" s="269">
        <f t="shared" si="46"/>
        <v>0</v>
      </c>
      <c r="G201" s="269">
        <f t="shared" si="46"/>
        <v>0</v>
      </c>
      <c r="H201" s="269">
        <f t="shared" si="46"/>
        <v>0</v>
      </c>
      <c r="I201" s="269">
        <f t="shared" si="46"/>
        <v>0</v>
      </c>
      <c r="J201" s="269">
        <f t="shared" si="46"/>
        <v>0</v>
      </c>
      <c r="K201" s="269">
        <f t="shared" si="46"/>
        <v>0</v>
      </c>
      <c r="L201" s="269">
        <f t="shared" si="46"/>
        <v>0</v>
      </c>
      <c r="M201" s="269">
        <f t="shared" si="46"/>
        <v>0</v>
      </c>
      <c r="N201" s="269">
        <f t="shared" si="46"/>
        <v>0</v>
      </c>
      <c r="O201" s="269">
        <f t="shared" si="46"/>
        <v>0</v>
      </c>
      <c r="P201" s="269">
        <f t="shared" si="46"/>
        <v>0</v>
      </c>
      <c r="Q201" s="269">
        <f t="shared" si="46"/>
        <v>0</v>
      </c>
      <c r="R201" s="269">
        <f t="shared" si="46"/>
        <v>0</v>
      </c>
      <c r="S201" s="269">
        <f t="shared" si="46"/>
        <v>0</v>
      </c>
      <c r="T201" s="269">
        <f t="shared" si="46"/>
        <v>0</v>
      </c>
      <c r="U201" s="269">
        <f t="shared" si="46"/>
        <v>0</v>
      </c>
      <c r="V201" s="269">
        <f t="shared" si="46"/>
        <v>0</v>
      </c>
      <c r="W201" s="269">
        <f t="shared" si="46"/>
        <v>0</v>
      </c>
      <c r="DA201" s="77"/>
    </row>
    <row r="202" spans="1:105" ht="12" customHeight="1" x14ac:dyDescent="0.3">
      <c r="A202" s="56" t="s">
        <v>96</v>
      </c>
      <c r="B202" s="270">
        <f t="shared" ref="B202:W202" si="47">IF(B$115=0,0,B$115/B$110)</f>
        <v>4.1010777848337884E-2</v>
      </c>
      <c r="C202" s="270">
        <f t="shared" si="47"/>
        <v>4.3848688680942591E-2</v>
      </c>
      <c r="D202" s="270">
        <f t="shared" si="47"/>
        <v>4.0932810314476577E-2</v>
      </c>
      <c r="E202" s="270">
        <f t="shared" si="47"/>
        <v>4.3016867296786179E-2</v>
      </c>
      <c r="F202" s="270">
        <f t="shared" si="47"/>
        <v>3.9005314730104636E-2</v>
      </c>
      <c r="G202" s="270">
        <f t="shared" si="47"/>
        <v>3.6371859792680664E-2</v>
      </c>
      <c r="H202" s="270">
        <f t="shared" si="47"/>
        <v>3.6111778733067305E-2</v>
      </c>
      <c r="I202" s="270">
        <f t="shared" si="47"/>
        <v>3.7461361486433011E-2</v>
      </c>
      <c r="J202" s="270">
        <f t="shared" si="47"/>
        <v>4.0457878039386323E-2</v>
      </c>
      <c r="K202" s="270">
        <f t="shared" si="47"/>
        <v>4.2681708562568678E-2</v>
      </c>
      <c r="L202" s="270">
        <f t="shared" si="47"/>
        <v>4.3513509558932191E-2</v>
      </c>
      <c r="M202" s="270">
        <f t="shared" si="47"/>
        <v>3.9756732961286373E-2</v>
      </c>
      <c r="N202" s="270">
        <f t="shared" si="47"/>
        <v>3.5950146895045415E-2</v>
      </c>
      <c r="O202" s="270">
        <f t="shared" si="47"/>
        <v>3.5906630859448896E-2</v>
      </c>
      <c r="P202" s="270">
        <f t="shared" si="47"/>
        <v>3.5555459642890912E-2</v>
      </c>
      <c r="Q202" s="270">
        <f t="shared" si="47"/>
        <v>3.3343295079233254E-2</v>
      </c>
      <c r="R202" s="270">
        <f t="shared" si="47"/>
        <v>3.1594550802003692E-2</v>
      </c>
      <c r="S202" s="270">
        <f t="shared" si="47"/>
        <v>3.2490291556206502E-2</v>
      </c>
      <c r="T202" s="270">
        <f t="shared" si="47"/>
        <v>3.3591801170666673E-2</v>
      </c>
      <c r="U202" s="270">
        <f t="shared" si="47"/>
        <v>3.2826781134195258E-2</v>
      </c>
      <c r="V202" s="270">
        <f t="shared" si="47"/>
        <v>3.2930145741046336E-2</v>
      </c>
      <c r="W202" s="270">
        <f t="shared" si="47"/>
        <v>3.7079925116376013E-2</v>
      </c>
      <c r="DA202" s="78"/>
    </row>
    <row r="203" spans="1:105" ht="12" customHeight="1" x14ac:dyDescent="0.3">
      <c r="A203" s="203" t="s">
        <v>1053</v>
      </c>
      <c r="B203" s="271">
        <f t="shared" ref="B203:W203" si="48">IF(B$121=0,0,B$121/B$110)</f>
        <v>0.48556442106608083</v>
      </c>
      <c r="C203" s="271">
        <f t="shared" si="48"/>
        <v>0.48099982063934055</v>
      </c>
      <c r="D203" s="271">
        <f t="shared" si="48"/>
        <v>0.48244763012882608</v>
      </c>
      <c r="E203" s="271">
        <f t="shared" si="48"/>
        <v>0.47648742590633325</v>
      </c>
      <c r="F203" s="271">
        <f t="shared" si="48"/>
        <v>0.48659032881891329</v>
      </c>
      <c r="G203" s="271">
        <f t="shared" si="48"/>
        <v>0.49333348867858534</v>
      </c>
      <c r="H203" s="271">
        <f t="shared" si="48"/>
        <v>0.49377583095324429</v>
      </c>
      <c r="I203" s="271">
        <f t="shared" si="48"/>
        <v>0.49415121237927995</v>
      </c>
      <c r="J203" s="271">
        <f t="shared" si="48"/>
        <v>0.48841303997273577</v>
      </c>
      <c r="K203" s="271">
        <f t="shared" si="48"/>
        <v>0.47854794560457931</v>
      </c>
      <c r="L203" s="271">
        <f t="shared" si="48"/>
        <v>0.47998578064392572</v>
      </c>
      <c r="M203" s="271">
        <f t="shared" si="48"/>
        <v>0.48679836150367428</v>
      </c>
      <c r="N203" s="271">
        <f t="shared" si="48"/>
        <v>0.48551447330179404</v>
      </c>
      <c r="O203" s="271">
        <f t="shared" si="48"/>
        <v>0.48869097474795875</v>
      </c>
      <c r="P203" s="271">
        <f t="shared" si="48"/>
        <v>0.49873372649216158</v>
      </c>
      <c r="Q203" s="271">
        <f t="shared" si="48"/>
        <v>0.50591339465766161</v>
      </c>
      <c r="R203" s="271">
        <f t="shared" si="48"/>
        <v>0.50107297384983307</v>
      </c>
      <c r="S203" s="271">
        <f t="shared" si="48"/>
        <v>0.48851646207334298</v>
      </c>
      <c r="T203" s="271">
        <f t="shared" si="48"/>
        <v>0.48814408708697671</v>
      </c>
      <c r="U203" s="271">
        <f t="shared" si="48"/>
        <v>0.48603347476675468</v>
      </c>
      <c r="V203" s="271">
        <f t="shared" si="48"/>
        <v>0.4723277065421787</v>
      </c>
      <c r="W203" s="271">
        <f t="shared" si="48"/>
        <v>0.46911779180631358</v>
      </c>
      <c r="DA203" s="79"/>
    </row>
    <row r="204" spans="1:105" ht="12" customHeight="1" x14ac:dyDescent="0.3">
      <c r="A204" s="62" t="s">
        <v>1054</v>
      </c>
      <c r="B204" s="320">
        <f t="shared" ref="B204:W204" si="49">IF(B$122=0,0,B$122/B$110)</f>
        <v>0.48556442106608083</v>
      </c>
      <c r="C204" s="320">
        <f t="shared" si="49"/>
        <v>0.48099982063934055</v>
      </c>
      <c r="D204" s="320">
        <f t="shared" si="49"/>
        <v>0.48244763012882608</v>
      </c>
      <c r="E204" s="320">
        <f t="shared" si="49"/>
        <v>0.47648742590633325</v>
      </c>
      <c r="F204" s="320">
        <f t="shared" si="49"/>
        <v>0.48659032881891329</v>
      </c>
      <c r="G204" s="320">
        <f t="shared" si="49"/>
        <v>0.49333348867858534</v>
      </c>
      <c r="H204" s="320">
        <f t="shared" si="49"/>
        <v>0.49377583095324429</v>
      </c>
      <c r="I204" s="320">
        <f t="shared" si="49"/>
        <v>0.49415121237927995</v>
      </c>
      <c r="J204" s="320">
        <f t="shared" si="49"/>
        <v>0.48841303997273577</v>
      </c>
      <c r="K204" s="320">
        <f t="shared" si="49"/>
        <v>0.47854794560457931</v>
      </c>
      <c r="L204" s="320">
        <f t="shared" si="49"/>
        <v>0.47998578064392572</v>
      </c>
      <c r="M204" s="320">
        <f t="shared" si="49"/>
        <v>0.48679836150367428</v>
      </c>
      <c r="N204" s="320">
        <f t="shared" si="49"/>
        <v>0.48551447330179404</v>
      </c>
      <c r="O204" s="320">
        <f t="shared" si="49"/>
        <v>0.48869097474795875</v>
      </c>
      <c r="P204" s="320">
        <f t="shared" si="49"/>
        <v>0.49873372649216158</v>
      </c>
      <c r="Q204" s="320">
        <f t="shared" si="49"/>
        <v>0.50591339465766161</v>
      </c>
      <c r="R204" s="320">
        <f t="shared" si="49"/>
        <v>0.50107297384983307</v>
      </c>
      <c r="S204" s="320">
        <f t="shared" si="49"/>
        <v>0.48851646207334298</v>
      </c>
      <c r="T204" s="320">
        <f t="shared" si="49"/>
        <v>0.48814408708697671</v>
      </c>
      <c r="U204" s="320">
        <f t="shared" si="49"/>
        <v>0.48603347476675468</v>
      </c>
      <c r="V204" s="320">
        <f t="shared" si="49"/>
        <v>0.4723277065421787</v>
      </c>
      <c r="W204" s="320">
        <f t="shared" si="49"/>
        <v>0.46911779180631358</v>
      </c>
      <c r="DA204" s="141"/>
    </row>
    <row r="205" spans="1:105" ht="12" customHeight="1" x14ac:dyDescent="0.3">
      <c r="A205" s="62" t="s">
        <v>1066</v>
      </c>
      <c r="B205" s="320">
        <f t="shared" ref="B205:W205" si="50">IF(B$133=0,0,B$133/B$110)</f>
        <v>0</v>
      </c>
      <c r="C205" s="320">
        <f t="shared" si="50"/>
        <v>0</v>
      </c>
      <c r="D205" s="320">
        <f t="shared" si="50"/>
        <v>0</v>
      </c>
      <c r="E205" s="320">
        <f t="shared" si="50"/>
        <v>0</v>
      </c>
      <c r="F205" s="320">
        <f t="shared" si="50"/>
        <v>0</v>
      </c>
      <c r="G205" s="320">
        <f t="shared" si="50"/>
        <v>0</v>
      </c>
      <c r="H205" s="320">
        <f t="shared" si="50"/>
        <v>0</v>
      </c>
      <c r="I205" s="320">
        <f t="shared" si="50"/>
        <v>0</v>
      </c>
      <c r="J205" s="320">
        <f t="shared" si="50"/>
        <v>0</v>
      </c>
      <c r="K205" s="320">
        <f t="shared" si="50"/>
        <v>0</v>
      </c>
      <c r="L205" s="320">
        <f t="shared" si="50"/>
        <v>0</v>
      </c>
      <c r="M205" s="320">
        <f t="shared" si="50"/>
        <v>0</v>
      </c>
      <c r="N205" s="320">
        <f t="shared" si="50"/>
        <v>0</v>
      </c>
      <c r="O205" s="320">
        <f t="shared" si="50"/>
        <v>0</v>
      </c>
      <c r="P205" s="320">
        <f t="shared" si="50"/>
        <v>0</v>
      </c>
      <c r="Q205" s="320">
        <f t="shared" si="50"/>
        <v>0</v>
      </c>
      <c r="R205" s="320">
        <f t="shared" si="50"/>
        <v>0</v>
      </c>
      <c r="S205" s="320">
        <f t="shared" si="50"/>
        <v>0</v>
      </c>
      <c r="T205" s="320">
        <f t="shared" si="50"/>
        <v>0</v>
      </c>
      <c r="U205" s="320">
        <f t="shared" si="50"/>
        <v>0</v>
      </c>
      <c r="V205" s="320">
        <f t="shared" si="50"/>
        <v>0</v>
      </c>
      <c r="W205" s="320">
        <f t="shared" si="50"/>
        <v>0</v>
      </c>
      <c r="DA205" s="141"/>
    </row>
    <row r="206" spans="1:105" ht="12" customHeight="1" x14ac:dyDescent="0.3">
      <c r="A206" s="203" t="s">
        <v>1012</v>
      </c>
      <c r="B206" s="271">
        <f t="shared" ref="B206:W206" si="51">IF(B$134=0,0,B$134/B$110)</f>
        <v>0.32994417450949598</v>
      </c>
      <c r="C206" s="271">
        <f t="shared" si="51"/>
        <v>0.32722858199308325</v>
      </c>
      <c r="D206" s="271">
        <f t="shared" si="51"/>
        <v>0.33428112068745158</v>
      </c>
      <c r="E206" s="271">
        <f t="shared" si="51"/>
        <v>0.33238686094027642</v>
      </c>
      <c r="F206" s="271">
        <f t="shared" si="51"/>
        <v>0.33669013430304007</v>
      </c>
      <c r="G206" s="271">
        <f t="shared" si="51"/>
        <v>0.33695100860578464</v>
      </c>
      <c r="H206" s="271">
        <f t="shared" si="51"/>
        <v>0.33572568429794181</v>
      </c>
      <c r="I206" s="271">
        <f t="shared" si="51"/>
        <v>0.32818369028479621</v>
      </c>
      <c r="J206" s="271">
        <f t="shared" si="51"/>
        <v>0.3227214491255358</v>
      </c>
      <c r="K206" s="271">
        <f t="shared" si="51"/>
        <v>0.31968184106176772</v>
      </c>
      <c r="L206" s="271">
        <f t="shared" si="51"/>
        <v>0.3168346322577687</v>
      </c>
      <c r="M206" s="271">
        <f t="shared" si="51"/>
        <v>0.31878585378575647</v>
      </c>
      <c r="N206" s="271">
        <f t="shared" si="51"/>
        <v>0.32842259039128818</v>
      </c>
      <c r="O206" s="271">
        <f t="shared" si="51"/>
        <v>0.32161265251195753</v>
      </c>
      <c r="P206" s="271">
        <f t="shared" si="51"/>
        <v>0.30996179431511389</v>
      </c>
      <c r="Q206" s="271">
        <f t="shared" si="51"/>
        <v>0.30817107325619436</v>
      </c>
      <c r="R206" s="271">
        <f t="shared" si="51"/>
        <v>0.32137863275591255</v>
      </c>
      <c r="S206" s="271">
        <f t="shared" si="51"/>
        <v>0.33223262608663817</v>
      </c>
      <c r="T206" s="271">
        <f t="shared" si="51"/>
        <v>0.32837046162237987</v>
      </c>
      <c r="U206" s="271">
        <f t="shared" si="51"/>
        <v>0.33080781716053809</v>
      </c>
      <c r="V206" s="271">
        <f t="shared" si="51"/>
        <v>0.34342706882200746</v>
      </c>
      <c r="W206" s="271">
        <f t="shared" si="51"/>
        <v>0.33079042331745329</v>
      </c>
      <c r="DA206" s="79"/>
    </row>
    <row r="207" spans="1:105" ht="12" customHeight="1" x14ac:dyDescent="0.3">
      <c r="A207" s="62" t="s">
        <v>1014</v>
      </c>
      <c r="B207" s="320">
        <f t="shared" ref="B207:W207" si="52">IF(B$135=0,0,B$135/B$110)</f>
        <v>0.32994417450949598</v>
      </c>
      <c r="C207" s="320">
        <f t="shared" si="52"/>
        <v>0.32722858199308325</v>
      </c>
      <c r="D207" s="320">
        <f t="shared" si="52"/>
        <v>0.33428112068745158</v>
      </c>
      <c r="E207" s="320">
        <f t="shared" si="52"/>
        <v>0.33238686094027642</v>
      </c>
      <c r="F207" s="320">
        <f t="shared" si="52"/>
        <v>0.33669013430304007</v>
      </c>
      <c r="G207" s="320">
        <f t="shared" si="52"/>
        <v>0.33695100860578464</v>
      </c>
      <c r="H207" s="320">
        <f t="shared" si="52"/>
        <v>0.33572568429794181</v>
      </c>
      <c r="I207" s="320">
        <f t="shared" si="52"/>
        <v>0.32818369028479621</v>
      </c>
      <c r="J207" s="320">
        <f t="shared" si="52"/>
        <v>0.3227214491255358</v>
      </c>
      <c r="K207" s="320">
        <f t="shared" si="52"/>
        <v>0.31968184106176772</v>
      </c>
      <c r="L207" s="320">
        <f t="shared" si="52"/>
        <v>0.3168346322577687</v>
      </c>
      <c r="M207" s="320">
        <f t="shared" si="52"/>
        <v>0.31878585378575647</v>
      </c>
      <c r="N207" s="320">
        <f t="shared" si="52"/>
        <v>0.32842259039128818</v>
      </c>
      <c r="O207" s="320">
        <f t="shared" si="52"/>
        <v>0.32161265251195753</v>
      </c>
      <c r="P207" s="320">
        <f t="shared" si="52"/>
        <v>0.30996179431511389</v>
      </c>
      <c r="Q207" s="320">
        <f t="shared" si="52"/>
        <v>0.30817107325619436</v>
      </c>
      <c r="R207" s="320">
        <f t="shared" si="52"/>
        <v>0.32137863275591255</v>
      </c>
      <c r="S207" s="320">
        <f t="shared" si="52"/>
        <v>0.33223262608663817</v>
      </c>
      <c r="T207" s="320">
        <f t="shared" si="52"/>
        <v>0.32837046162237987</v>
      </c>
      <c r="U207" s="320">
        <f t="shared" si="52"/>
        <v>0.33080781716053809</v>
      </c>
      <c r="V207" s="320">
        <f t="shared" si="52"/>
        <v>0.34342706882200746</v>
      </c>
      <c r="W207" s="320">
        <f t="shared" si="52"/>
        <v>0.33079042331745329</v>
      </c>
      <c r="DA207" s="141"/>
    </row>
    <row r="208" spans="1:105" ht="12" customHeight="1" x14ac:dyDescent="0.3">
      <c r="A208" s="62" t="s">
        <v>1021</v>
      </c>
      <c r="B208" s="320">
        <f t="shared" ref="B208:W208" si="53">IF(B$141=0,0,B$141/B$110)</f>
        <v>0</v>
      </c>
      <c r="C208" s="320">
        <f t="shared" si="53"/>
        <v>0</v>
      </c>
      <c r="D208" s="320">
        <f t="shared" si="53"/>
        <v>0</v>
      </c>
      <c r="E208" s="320">
        <f t="shared" si="53"/>
        <v>0</v>
      </c>
      <c r="F208" s="320">
        <f t="shared" si="53"/>
        <v>0</v>
      </c>
      <c r="G208" s="320">
        <f t="shared" si="53"/>
        <v>0</v>
      </c>
      <c r="H208" s="320">
        <f t="shared" si="53"/>
        <v>0</v>
      </c>
      <c r="I208" s="320">
        <f t="shared" si="53"/>
        <v>0</v>
      </c>
      <c r="J208" s="320">
        <f t="shared" si="53"/>
        <v>0</v>
      </c>
      <c r="K208" s="320">
        <f t="shared" si="53"/>
        <v>0</v>
      </c>
      <c r="L208" s="320">
        <f t="shared" si="53"/>
        <v>0</v>
      </c>
      <c r="M208" s="320">
        <f t="shared" si="53"/>
        <v>0</v>
      </c>
      <c r="N208" s="320">
        <f t="shared" si="53"/>
        <v>0</v>
      </c>
      <c r="O208" s="320">
        <f t="shared" si="53"/>
        <v>0</v>
      </c>
      <c r="P208" s="320">
        <f t="shared" si="53"/>
        <v>0</v>
      </c>
      <c r="Q208" s="320">
        <f t="shared" si="53"/>
        <v>0</v>
      </c>
      <c r="R208" s="320">
        <f t="shared" si="53"/>
        <v>0</v>
      </c>
      <c r="S208" s="320">
        <f t="shared" si="53"/>
        <v>0</v>
      </c>
      <c r="T208" s="320">
        <f t="shared" si="53"/>
        <v>0</v>
      </c>
      <c r="U208" s="320">
        <f t="shared" si="53"/>
        <v>0</v>
      </c>
      <c r="V208" s="320">
        <f t="shared" si="53"/>
        <v>0</v>
      </c>
      <c r="W208" s="320">
        <f t="shared" si="53"/>
        <v>0</v>
      </c>
      <c r="DA208" s="141"/>
    </row>
    <row r="209" spans="1:105" ht="12" customHeight="1" x14ac:dyDescent="0.3">
      <c r="A209" s="203" t="s">
        <v>1023</v>
      </c>
      <c r="B209" s="271">
        <f t="shared" ref="B209:W209" si="54">IF(B$142=0,0,B$142/B$110)</f>
        <v>0.14348062657608521</v>
      </c>
      <c r="C209" s="271">
        <f t="shared" si="54"/>
        <v>0.14792290868663352</v>
      </c>
      <c r="D209" s="271">
        <f t="shared" si="54"/>
        <v>0.14233843886924569</v>
      </c>
      <c r="E209" s="271">
        <f t="shared" si="54"/>
        <v>0.14810884585660392</v>
      </c>
      <c r="F209" s="271">
        <f t="shared" si="54"/>
        <v>0.13771422214794216</v>
      </c>
      <c r="G209" s="271">
        <f t="shared" si="54"/>
        <v>0.13334364292294942</v>
      </c>
      <c r="H209" s="271">
        <f t="shared" si="54"/>
        <v>0.13438670601574698</v>
      </c>
      <c r="I209" s="271">
        <f t="shared" si="54"/>
        <v>0.14020373584949097</v>
      </c>
      <c r="J209" s="271">
        <f t="shared" si="54"/>
        <v>0.14840763286234218</v>
      </c>
      <c r="K209" s="271">
        <f t="shared" si="54"/>
        <v>0.15908850477108435</v>
      </c>
      <c r="L209" s="271">
        <f t="shared" si="54"/>
        <v>0.15966607753937348</v>
      </c>
      <c r="M209" s="271">
        <f t="shared" si="54"/>
        <v>0.15465905174928293</v>
      </c>
      <c r="N209" s="271">
        <f t="shared" si="54"/>
        <v>0.15011278941187228</v>
      </c>
      <c r="O209" s="271">
        <f t="shared" si="54"/>
        <v>0.15378974188063488</v>
      </c>
      <c r="P209" s="271">
        <f t="shared" si="54"/>
        <v>0.15574901954983367</v>
      </c>
      <c r="Q209" s="271">
        <f t="shared" si="54"/>
        <v>0.15257223700691075</v>
      </c>
      <c r="R209" s="271">
        <f t="shared" si="54"/>
        <v>0.14595384259225061</v>
      </c>
      <c r="S209" s="271">
        <f t="shared" si="54"/>
        <v>0.14676062028381212</v>
      </c>
      <c r="T209" s="271">
        <f t="shared" si="54"/>
        <v>0.14989365011997657</v>
      </c>
      <c r="U209" s="271">
        <f t="shared" si="54"/>
        <v>0.15033192693851216</v>
      </c>
      <c r="V209" s="271">
        <f t="shared" si="54"/>
        <v>0.15131507889476731</v>
      </c>
      <c r="W209" s="271">
        <f t="shared" si="54"/>
        <v>0.16301185975985691</v>
      </c>
      <c r="DA209" s="79"/>
    </row>
    <row r="210" spans="1:105" ht="12" customHeight="1" x14ac:dyDescent="0.3">
      <c r="A210" s="62" t="s">
        <v>1135</v>
      </c>
      <c r="B210" s="320">
        <f t="shared" ref="B210:W210" si="55">IF(B$143=0,0,B$143/B$110)</f>
        <v>8.887162553786522E-2</v>
      </c>
      <c r="C210" s="320">
        <f t="shared" si="55"/>
        <v>9.3827265420582326E-2</v>
      </c>
      <c r="D210" s="320">
        <f t="shared" si="55"/>
        <v>8.8079967713661583E-2</v>
      </c>
      <c r="E210" s="320">
        <f t="shared" si="55"/>
        <v>9.4520689049545414E-2</v>
      </c>
      <c r="F210" s="320">
        <f t="shared" si="55"/>
        <v>8.2989842397631727E-2</v>
      </c>
      <c r="G210" s="320">
        <f t="shared" si="55"/>
        <v>7.7860893720920851E-2</v>
      </c>
      <c r="H210" s="320">
        <f t="shared" si="55"/>
        <v>7.8854208791235517E-2</v>
      </c>
      <c r="I210" s="320">
        <f t="shared" si="55"/>
        <v>8.462902135411951E-2</v>
      </c>
      <c r="J210" s="320">
        <f t="shared" si="55"/>
        <v>9.3478261908036722E-2</v>
      </c>
      <c r="K210" s="320">
        <f t="shared" si="55"/>
        <v>0.10526861162285457</v>
      </c>
      <c r="L210" s="320">
        <f t="shared" si="55"/>
        <v>0.10568447827811329</v>
      </c>
      <c r="M210" s="320">
        <f t="shared" si="55"/>
        <v>9.9911275603756483E-2</v>
      </c>
      <c r="N210" s="320">
        <f t="shared" si="55"/>
        <v>9.5509405748800597E-2</v>
      </c>
      <c r="O210" s="320">
        <f t="shared" si="55"/>
        <v>9.882911299273664E-2</v>
      </c>
      <c r="P210" s="320">
        <f t="shared" si="55"/>
        <v>9.9658932619639706E-2</v>
      </c>
      <c r="Q210" s="320">
        <f t="shared" si="55"/>
        <v>9.5674688719801407E-2</v>
      </c>
      <c r="R210" s="320">
        <f t="shared" si="55"/>
        <v>8.9600672215573329E-2</v>
      </c>
      <c r="S210" s="320">
        <f t="shared" si="55"/>
        <v>9.1819617963297795E-2</v>
      </c>
      <c r="T210" s="320">
        <f t="shared" si="55"/>
        <v>9.499452695109456E-2</v>
      </c>
      <c r="U210" s="320">
        <f t="shared" si="55"/>
        <v>9.5670173777369208E-2</v>
      </c>
      <c r="V210" s="320">
        <f t="shared" si="55"/>
        <v>9.8194744912488849E-2</v>
      </c>
      <c r="W210" s="320">
        <f t="shared" si="55"/>
        <v>0.11025252882792258</v>
      </c>
      <c r="DA210" s="141"/>
    </row>
    <row r="211" spans="1:105" ht="12" customHeight="1" x14ac:dyDescent="0.3">
      <c r="A211" s="62" t="s">
        <v>1026</v>
      </c>
      <c r="B211" s="320">
        <f t="shared" ref="B211:W211" si="56">IF(B$144=0,0,B$144/B$110)</f>
        <v>5.4609001038219987E-2</v>
      </c>
      <c r="C211" s="320">
        <f t="shared" si="56"/>
        <v>5.4095643266051194E-2</v>
      </c>
      <c r="D211" s="320">
        <f t="shared" si="56"/>
        <v>5.4258471155584097E-2</v>
      </c>
      <c r="E211" s="320">
        <f t="shared" si="56"/>
        <v>5.3588156807058508E-2</v>
      </c>
      <c r="F211" s="320">
        <f t="shared" si="56"/>
        <v>5.4724379750310435E-2</v>
      </c>
      <c r="G211" s="320">
        <f t="shared" si="56"/>
        <v>5.5482749202028586E-2</v>
      </c>
      <c r="H211" s="320">
        <f t="shared" si="56"/>
        <v>5.5532497224511451E-2</v>
      </c>
      <c r="I211" s="320">
        <f t="shared" si="56"/>
        <v>5.5574714495371449E-2</v>
      </c>
      <c r="J211" s="320">
        <f t="shared" si="56"/>
        <v>5.4929370954305452E-2</v>
      </c>
      <c r="K211" s="320">
        <f t="shared" si="56"/>
        <v>5.3819893148229776E-2</v>
      </c>
      <c r="L211" s="320">
        <f t="shared" si="56"/>
        <v>5.3981599261260171E-2</v>
      </c>
      <c r="M211" s="320">
        <f t="shared" si="56"/>
        <v>5.4747776145526443E-2</v>
      </c>
      <c r="N211" s="320">
        <f t="shared" si="56"/>
        <v>5.46033836630717E-2</v>
      </c>
      <c r="O211" s="320">
        <f t="shared" si="56"/>
        <v>5.4960628887898225E-2</v>
      </c>
      <c r="P211" s="320">
        <f t="shared" si="56"/>
        <v>5.6090086930193961E-2</v>
      </c>
      <c r="Q211" s="320">
        <f t="shared" si="56"/>
        <v>5.6897548287109349E-2</v>
      </c>
      <c r="R211" s="320">
        <f t="shared" si="56"/>
        <v>5.6353170376677281E-2</v>
      </c>
      <c r="S211" s="320">
        <f t="shared" si="56"/>
        <v>5.4941002320514326E-2</v>
      </c>
      <c r="T211" s="320">
        <f t="shared" si="56"/>
        <v>5.4899123168882007E-2</v>
      </c>
      <c r="U211" s="320">
        <f t="shared" si="56"/>
        <v>5.4661753161142933E-2</v>
      </c>
      <c r="V211" s="320">
        <f t="shared" si="56"/>
        <v>5.3120333982278459E-2</v>
      </c>
      <c r="W211" s="320">
        <f t="shared" si="56"/>
        <v>5.2759330931934315E-2</v>
      </c>
      <c r="DA211" s="141"/>
    </row>
    <row r="212" spans="1:105" ht="12" customHeight="1" x14ac:dyDescent="0.3">
      <c r="A212" s="62" t="s">
        <v>1038</v>
      </c>
      <c r="B212" s="320">
        <f t="shared" ref="B212:W212" si="57">IF(B$155=0,0,B$155/B$110)</f>
        <v>0</v>
      </c>
      <c r="C212" s="320">
        <f t="shared" si="57"/>
        <v>0</v>
      </c>
      <c r="D212" s="320">
        <f t="shared" si="57"/>
        <v>0</v>
      </c>
      <c r="E212" s="320">
        <f t="shared" si="57"/>
        <v>0</v>
      </c>
      <c r="F212" s="320">
        <f t="shared" si="57"/>
        <v>0</v>
      </c>
      <c r="G212" s="320">
        <f t="shared" si="57"/>
        <v>0</v>
      </c>
      <c r="H212" s="320">
        <f t="shared" si="57"/>
        <v>0</v>
      </c>
      <c r="I212" s="320">
        <f t="shared" si="57"/>
        <v>0</v>
      </c>
      <c r="J212" s="320">
        <f t="shared" si="57"/>
        <v>0</v>
      </c>
      <c r="K212" s="320">
        <f t="shared" si="57"/>
        <v>0</v>
      </c>
      <c r="L212" s="320">
        <f t="shared" si="57"/>
        <v>0</v>
      </c>
      <c r="M212" s="320">
        <f t="shared" si="57"/>
        <v>0</v>
      </c>
      <c r="N212" s="320">
        <f t="shared" si="57"/>
        <v>0</v>
      </c>
      <c r="O212" s="320">
        <f t="shared" si="57"/>
        <v>0</v>
      </c>
      <c r="P212" s="320">
        <f t="shared" si="57"/>
        <v>0</v>
      </c>
      <c r="Q212" s="320">
        <f t="shared" si="57"/>
        <v>0</v>
      </c>
      <c r="R212" s="320">
        <f t="shared" si="57"/>
        <v>0</v>
      </c>
      <c r="S212" s="320">
        <f t="shared" si="57"/>
        <v>0</v>
      </c>
      <c r="T212" s="320">
        <f t="shared" si="57"/>
        <v>0</v>
      </c>
      <c r="U212" s="320">
        <f t="shared" si="57"/>
        <v>0</v>
      </c>
      <c r="V212" s="320">
        <f t="shared" si="57"/>
        <v>0</v>
      </c>
      <c r="W212" s="320">
        <f t="shared" si="57"/>
        <v>0</v>
      </c>
      <c r="DA212" s="141"/>
    </row>
    <row r="213" spans="1:105" ht="12" customHeight="1" x14ac:dyDescent="0.3">
      <c r="A213" s="41" t="s">
        <v>1040</v>
      </c>
      <c r="B213" s="321">
        <f t="shared" ref="B213:W213" si="58">IF(B$156=0,0,B$156/B$110)</f>
        <v>0</v>
      </c>
      <c r="C213" s="321">
        <f t="shared" si="58"/>
        <v>0</v>
      </c>
      <c r="D213" s="321">
        <f t="shared" si="58"/>
        <v>0</v>
      </c>
      <c r="E213" s="321">
        <f t="shared" si="58"/>
        <v>0</v>
      </c>
      <c r="F213" s="321">
        <f t="shared" si="58"/>
        <v>0</v>
      </c>
      <c r="G213" s="321">
        <f t="shared" si="58"/>
        <v>0</v>
      </c>
      <c r="H213" s="321">
        <f t="shared" si="58"/>
        <v>0</v>
      </c>
      <c r="I213" s="321">
        <f t="shared" si="58"/>
        <v>0</v>
      </c>
      <c r="J213" s="321">
        <f t="shared" si="58"/>
        <v>0</v>
      </c>
      <c r="K213" s="321">
        <f t="shared" si="58"/>
        <v>0</v>
      </c>
      <c r="L213" s="321">
        <f t="shared" si="58"/>
        <v>0</v>
      </c>
      <c r="M213" s="321">
        <f t="shared" si="58"/>
        <v>0</v>
      </c>
      <c r="N213" s="321">
        <f t="shared" si="58"/>
        <v>0</v>
      </c>
      <c r="O213" s="321">
        <f t="shared" si="58"/>
        <v>0</v>
      </c>
      <c r="P213" s="321">
        <f t="shared" si="58"/>
        <v>0</v>
      </c>
      <c r="Q213" s="321">
        <f t="shared" si="58"/>
        <v>0</v>
      </c>
      <c r="R213" s="321">
        <f t="shared" si="58"/>
        <v>0</v>
      </c>
      <c r="S213" s="321">
        <f t="shared" si="58"/>
        <v>0</v>
      </c>
      <c r="T213" s="321">
        <f t="shared" si="58"/>
        <v>0</v>
      </c>
      <c r="U213" s="321">
        <f t="shared" si="58"/>
        <v>0</v>
      </c>
      <c r="V213" s="321">
        <f t="shared" si="58"/>
        <v>0</v>
      </c>
      <c r="W213" s="321">
        <f t="shared" si="58"/>
        <v>0</v>
      </c>
      <c r="DA213" s="82"/>
    </row>
    <row r="214" spans="1:105" ht="12" customHeight="1" x14ac:dyDescent="0.3">
      <c r="A214" s="201"/>
      <c r="B214" s="201"/>
      <c r="C214" s="201"/>
      <c r="D214" s="201"/>
      <c r="E214" s="201"/>
      <c r="F214" s="201"/>
      <c r="G214" s="201"/>
      <c r="H214" s="201"/>
      <c r="I214" s="201"/>
      <c r="J214" s="201"/>
      <c r="K214" s="201"/>
      <c r="L214" s="201"/>
      <c r="M214" s="201"/>
      <c r="N214" s="201"/>
      <c r="O214" s="201"/>
      <c r="P214" s="201"/>
      <c r="Q214" s="201"/>
      <c r="R214" s="201"/>
      <c r="S214" s="201"/>
      <c r="T214" s="201"/>
      <c r="U214" s="201"/>
      <c r="V214" s="201"/>
      <c r="W214" s="201"/>
      <c r="DA214" s="173"/>
    </row>
    <row r="215" spans="1:105" ht="15" customHeight="1" x14ac:dyDescent="0.3">
      <c r="A215" s="32" t="s">
        <v>432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DA215" s="88"/>
    </row>
    <row r="216" spans="1:105" ht="12" customHeight="1" x14ac:dyDescent="0.3">
      <c r="A216" s="201"/>
      <c r="B216" s="201"/>
      <c r="C216" s="201"/>
      <c r="D216" s="201"/>
      <c r="E216" s="201"/>
      <c r="F216" s="201"/>
      <c r="G216" s="201"/>
      <c r="H216" s="201"/>
      <c r="I216" s="201"/>
      <c r="J216" s="201"/>
      <c r="K216" s="201"/>
      <c r="L216" s="201"/>
      <c r="M216" s="201"/>
      <c r="N216" s="201"/>
      <c r="O216" s="201"/>
      <c r="P216" s="201"/>
      <c r="Q216" s="201"/>
      <c r="R216" s="201"/>
      <c r="S216" s="201"/>
      <c r="T216" s="201"/>
      <c r="U216" s="201"/>
      <c r="V216" s="201"/>
      <c r="W216" s="201"/>
      <c r="DA216" s="173"/>
    </row>
    <row r="217" spans="1:105" ht="12" customHeight="1" x14ac:dyDescent="0.3">
      <c r="A217" s="35" t="s">
        <v>1404</v>
      </c>
      <c r="B217" s="322">
        <f>IF(B$5=0,0,(B$5-B$16-B$59)/(CHI_fec!B$5-CHI_fec!B$16))</f>
        <v>0</v>
      </c>
      <c r="C217" s="322">
        <f>IF(C$5=0,0,(C$5-C$16-C$59)/(CHI_fec!C$5-CHI_fec!C$16))</f>
        <v>0</v>
      </c>
      <c r="D217" s="322">
        <f>IF(D$5=0,0,(D$5-D$16-D$59)/(CHI_fec!D$5-CHI_fec!D$16))</f>
        <v>0</v>
      </c>
      <c r="E217" s="322">
        <f>IF(E$5=0,0,(E$5-E$16-E$59)/(CHI_fec!E$5-CHI_fec!E$16))</f>
        <v>0</v>
      </c>
      <c r="F217" s="322">
        <f>IF(F$5=0,0,(F$5-F$16-F$59)/(CHI_fec!F$5-CHI_fec!F$16))</f>
        <v>0</v>
      </c>
      <c r="G217" s="322">
        <f>IF(G$5=0,0,(G$5-G$16-G$59)/(CHI_fec!G$5-CHI_fec!G$16))</f>
        <v>0</v>
      </c>
      <c r="H217" s="322">
        <f>IF(H$5=0,0,(H$5-H$16-H$59)/(CHI_fec!H$5-CHI_fec!H$16))</f>
        <v>0</v>
      </c>
      <c r="I217" s="322">
        <f>IF(I$5=0,0,(I$5-I$16-I$59)/(CHI_fec!I$5-CHI_fec!I$16))</f>
        <v>0</v>
      </c>
      <c r="J217" s="322">
        <f>IF(J$5=0,0,(J$5-J$16-J$59)/(CHI_fec!J$5-CHI_fec!J$16))</f>
        <v>0</v>
      </c>
      <c r="K217" s="322">
        <f>IF(K$5=0,0,(K$5-K$16-K$59)/(CHI_fec!K$5-CHI_fec!K$16))</f>
        <v>0</v>
      </c>
      <c r="L217" s="322">
        <f>IF(L$5=0,0,(L$5-L$16-L$59)/(CHI_fec!L$5-CHI_fec!L$16))</f>
        <v>0</v>
      </c>
      <c r="M217" s="322">
        <f>IF(M$5=0,0,(M$5-M$16-M$59)/(CHI_fec!M$5-CHI_fec!M$16))</f>
        <v>0</v>
      </c>
      <c r="N217" s="322">
        <f>IF(N$5=0,0,(N$5-N$16-N$59)/(CHI_fec!N$5-CHI_fec!N$16))</f>
        <v>0</v>
      </c>
      <c r="O217" s="322">
        <f>IF(O$5=0,0,(O$5-O$16-O$59)/(CHI_fec!O$5-CHI_fec!O$16))</f>
        <v>0</v>
      </c>
      <c r="P217" s="322">
        <f>IF(P$5=0,0,(P$5-P$16-P$59)/(CHI_fec!P$5-CHI_fec!P$16))</f>
        <v>0</v>
      </c>
      <c r="Q217" s="322">
        <f>IF(Q$5=0,0,(Q$5-Q$16-Q$59)/(CHI_fec!Q$5-CHI_fec!Q$16))</f>
        <v>0</v>
      </c>
      <c r="R217" s="322">
        <f>IF(R$5=0,0,(R$5-R$16-R$59)/(CHI_fec!R$5-CHI_fec!R$16))</f>
        <v>0</v>
      </c>
      <c r="S217" s="322">
        <f>IF(S$5=0,0,(S$5-S$16-S$59)/(CHI_fec!S$5-CHI_fec!S$16))</f>
        <v>0</v>
      </c>
      <c r="T217" s="322">
        <f>IF(T$5=0,0,(T$5-T$16-T$59)/(CHI_fec!T$5-CHI_fec!T$16))</f>
        <v>0</v>
      </c>
      <c r="U217" s="322">
        <f>IF(U$5=0,0,(U$5-U$16-U$59)/(CHI_fec!U$5-CHI_fec!U$16))</f>
        <v>0</v>
      </c>
      <c r="V217" s="322">
        <f>IF(V$5=0,0,(V$5-V$16-V$59)/(CHI_fec!V$5-CHI_fec!V$16))</f>
        <v>0</v>
      </c>
      <c r="W217" s="322">
        <f>IF(W$5=0,0,(W$5-W$16-W$59)/(CHI_fec!W$5-CHI_fec!W$16))</f>
        <v>0</v>
      </c>
      <c r="DA217" s="95"/>
    </row>
    <row r="218" spans="1:105" ht="12" customHeight="1" x14ac:dyDescent="0.3">
      <c r="A218" s="55" t="s">
        <v>92</v>
      </c>
      <c r="B218" s="275">
        <f>IF(B$6=0,0,B$6/CHI_fec!B$6)</f>
        <v>0</v>
      </c>
      <c r="C218" s="275">
        <f>IF(C$6=0,0,C$6/CHI_fec!C$6)</f>
        <v>0</v>
      </c>
      <c r="D218" s="275">
        <f>IF(D$6=0,0,D$6/CHI_fec!D$6)</f>
        <v>0</v>
      </c>
      <c r="E218" s="275">
        <f>IF(E$6=0,0,E$6/CHI_fec!E$6)</f>
        <v>0</v>
      </c>
      <c r="F218" s="275">
        <f>IF(F$6=0,0,F$6/CHI_fec!F$6)</f>
        <v>0</v>
      </c>
      <c r="G218" s="275">
        <f>IF(G$6=0,0,G$6/CHI_fec!G$6)</f>
        <v>0</v>
      </c>
      <c r="H218" s="275">
        <f>IF(H$6=0,0,H$6/CHI_fec!H$6)</f>
        <v>0</v>
      </c>
      <c r="I218" s="275">
        <f>IF(I$6=0,0,I$6/CHI_fec!I$6)</f>
        <v>0</v>
      </c>
      <c r="J218" s="275">
        <f>IF(J$6=0,0,J$6/CHI_fec!J$6)</f>
        <v>0</v>
      </c>
      <c r="K218" s="275">
        <f>IF(K$6=0,0,K$6/CHI_fec!K$6)</f>
        <v>0</v>
      </c>
      <c r="L218" s="275">
        <f>IF(L$6=0,0,L$6/CHI_fec!L$6)</f>
        <v>0</v>
      </c>
      <c r="M218" s="275">
        <f>IF(M$6=0,0,M$6/CHI_fec!M$6)</f>
        <v>0</v>
      </c>
      <c r="N218" s="275">
        <f>IF(N$6=0,0,N$6/CHI_fec!N$6)</f>
        <v>0</v>
      </c>
      <c r="O218" s="275">
        <f>IF(O$6=0,0,O$6/CHI_fec!O$6)</f>
        <v>0</v>
      </c>
      <c r="P218" s="275">
        <f>IF(P$6=0,0,P$6/CHI_fec!P$6)</f>
        <v>0</v>
      </c>
      <c r="Q218" s="275">
        <f>IF(Q$6=0,0,Q$6/CHI_fec!Q$6)</f>
        <v>0</v>
      </c>
      <c r="R218" s="275">
        <f>IF(R$6=0,0,R$6/CHI_fec!R$6)</f>
        <v>0</v>
      </c>
      <c r="S218" s="275">
        <f>IF(S$6=0,0,S$6/CHI_fec!S$6)</f>
        <v>0</v>
      </c>
      <c r="T218" s="275">
        <f>IF(T$6=0,0,T$6/CHI_fec!T$6)</f>
        <v>0</v>
      </c>
      <c r="U218" s="275">
        <f>IF(U$6=0,0,U$6/CHI_fec!U$6)</f>
        <v>0</v>
      </c>
      <c r="V218" s="275">
        <f>IF(V$6=0,0,V$6/CHI_fec!V$6)</f>
        <v>0</v>
      </c>
      <c r="W218" s="275">
        <f>IF(W$6=0,0,W$6/CHI_fec!W$6)</f>
        <v>0</v>
      </c>
      <c r="DA218" s="76"/>
    </row>
    <row r="219" spans="1:105" ht="12" customHeight="1" x14ac:dyDescent="0.3">
      <c r="A219" s="202" t="s">
        <v>93</v>
      </c>
      <c r="B219" s="276">
        <f>IF(B$7=0,0,B$7/CHI_fec!B$7)</f>
        <v>0</v>
      </c>
      <c r="C219" s="276">
        <f>IF(C$7=0,0,C$7/CHI_fec!C$7)</f>
        <v>0</v>
      </c>
      <c r="D219" s="276">
        <f>IF(D$7=0,0,D$7/CHI_fec!D$7)</f>
        <v>0</v>
      </c>
      <c r="E219" s="276">
        <f>IF(E$7=0,0,E$7/CHI_fec!E$7)</f>
        <v>0</v>
      </c>
      <c r="F219" s="276">
        <f>IF(F$7=0,0,F$7/CHI_fec!F$7)</f>
        <v>0</v>
      </c>
      <c r="G219" s="276">
        <f>IF(G$7=0,0,G$7/CHI_fec!G$7)</f>
        <v>0</v>
      </c>
      <c r="H219" s="276">
        <f>IF(H$7=0,0,H$7/CHI_fec!H$7)</f>
        <v>0</v>
      </c>
      <c r="I219" s="276">
        <f>IF(I$7=0,0,I$7/CHI_fec!I$7)</f>
        <v>0</v>
      </c>
      <c r="J219" s="276">
        <f>IF(J$7=0,0,J$7/CHI_fec!J$7)</f>
        <v>0</v>
      </c>
      <c r="K219" s="276">
        <f>IF(K$7=0,0,K$7/CHI_fec!K$7)</f>
        <v>0</v>
      </c>
      <c r="L219" s="276">
        <f>IF(L$7=0,0,L$7/CHI_fec!L$7)</f>
        <v>0</v>
      </c>
      <c r="M219" s="276">
        <f>IF(M$7=0,0,M$7/CHI_fec!M$7)</f>
        <v>0</v>
      </c>
      <c r="N219" s="276">
        <f>IF(N$7=0,0,N$7/CHI_fec!N$7)</f>
        <v>0</v>
      </c>
      <c r="O219" s="276">
        <f>IF(O$7=0,0,O$7/CHI_fec!O$7)</f>
        <v>0</v>
      </c>
      <c r="P219" s="276">
        <f>IF(P$7=0,0,P$7/CHI_fec!P$7)</f>
        <v>0</v>
      </c>
      <c r="Q219" s="276">
        <f>IF(Q$7=0,0,Q$7/CHI_fec!Q$7)</f>
        <v>0</v>
      </c>
      <c r="R219" s="276">
        <f>IF(R$7=0,0,R$7/CHI_fec!R$7)</f>
        <v>0</v>
      </c>
      <c r="S219" s="276">
        <f>IF(S$7=0,0,S$7/CHI_fec!S$7)</f>
        <v>0</v>
      </c>
      <c r="T219" s="276">
        <f>IF(T$7=0,0,T$7/CHI_fec!T$7)</f>
        <v>0</v>
      </c>
      <c r="U219" s="276">
        <f>IF(U$7=0,0,U$7/CHI_fec!U$7)</f>
        <v>0</v>
      </c>
      <c r="V219" s="276">
        <f>IF(V$7=0,0,V$7/CHI_fec!V$7)</f>
        <v>0</v>
      </c>
      <c r="W219" s="276">
        <f>IF(W$7=0,0,W$7/CHI_fec!W$7)</f>
        <v>0</v>
      </c>
      <c r="DA219" s="77"/>
    </row>
    <row r="220" spans="1:105" ht="12" customHeight="1" x14ac:dyDescent="0.3">
      <c r="A220" s="202" t="s">
        <v>94</v>
      </c>
      <c r="B220" s="276">
        <f>IF(B$8=0,0,B$8/CHI_fec!B$8)</f>
        <v>0</v>
      </c>
      <c r="C220" s="276">
        <f>IF(C$8=0,0,C$8/CHI_fec!C$8)</f>
        <v>0</v>
      </c>
      <c r="D220" s="276">
        <f>IF(D$8=0,0,D$8/CHI_fec!D$8)</f>
        <v>0</v>
      </c>
      <c r="E220" s="276">
        <f>IF(E$8=0,0,E$8/CHI_fec!E$8)</f>
        <v>0</v>
      </c>
      <c r="F220" s="276">
        <f>IF(F$8=0,0,F$8/CHI_fec!F$8)</f>
        <v>0</v>
      </c>
      <c r="G220" s="276">
        <f>IF(G$8=0,0,G$8/CHI_fec!G$8)</f>
        <v>0</v>
      </c>
      <c r="H220" s="276">
        <f>IF(H$8=0,0,H$8/CHI_fec!H$8)</f>
        <v>0</v>
      </c>
      <c r="I220" s="276">
        <f>IF(I$8=0,0,I$8/CHI_fec!I$8)</f>
        <v>0</v>
      </c>
      <c r="J220" s="276">
        <f>IF(J$8=0,0,J$8/CHI_fec!J$8)</f>
        <v>0</v>
      </c>
      <c r="K220" s="276">
        <f>IF(K$8=0,0,K$8/CHI_fec!K$8)</f>
        <v>0</v>
      </c>
      <c r="L220" s="276">
        <f>IF(L$8=0,0,L$8/CHI_fec!L$8)</f>
        <v>0</v>
      </c>
      <c r="M220" s="276">
        <f>IF(M$8=0,0,M$8/CHI_fec!M$8)</f>
        <v>0</v>
      </c>
      <c r="N220" s="276">
        <f>IF(N$8=0,0,N$8/CHI_fec!N$8)</f>
        <v>0</v>
      </c>
      <c r="O220" s="276">
        <f>IF(O$8=0,0,O$8/CHI_fec!O$8)</f>
        <v>0</v>
      </c>
      <c r="P220" s="276">
        <f>IF(P$8=0,0,P$8/CHI_fec!P$8)</f>
        <v>0</v>
      </c>
      <c r="Q220" s="276">
        <f>IF(Q$8=0,0,Q$8/CHI_fec!Q$8)</f>
        <v>0</v>
      </c>
      <c r="R220" s="276">
        <f>IF(R$8=0,0,R$8/CHI_fec!R$8)</f>
        <v>0</v>
      </c>
      <c r="S220" s="276">
        <f>IF(S$8=0,0,S$8/CHI_fec!S$8)</f>
        <v>0</v>
      </c>
      <c r="T220" s="276">
        <f>IF(T$8=0,0,T$8/CHI_fec!T$8)</f>
        <v>0</v>
      </c>
      <c r="U220" s="276">
        <f>IF(U$8=0,0,U$8/CHI_fec!U$8)</f>
        <v>0</v>
      </c>
      <c r="V220" s="276">
        <f>IF(V$8=0,0,V$8/CHI_fec!V$8)</f>
        <v>0</v>
      </c>
      <c r="W220" s="276">
        <f>IF(W$8=0,0,W$8/CHI_fec!W$8)</f>
        <v>0</v>
      </c>
      <c r="DA220" s="77"/>
    </row>
    <row r="221" spans="1:105" ht="12" customHeight="1" x14ac:dyDescent="0.3">
      <c r="A221" s="202" t="s">
        <v>95</v>
      </c>
      <c r="B221" s="276">
        <f>IF(B$9=0,0,B$9/CHI_fec!B$9)</f>
        <v>0</v>
      </c>
      <c r="C221" s="276">
        <f>IF(C$9=0,0,C$9/CHI_fec!C$9)</f>
        <v>0</v>
      </c>
      <c r="D221" s="276">
        <f>IF(D$9=0,0,D$9/CHI_fec!D$9)</f>
        <v>0</v>
      </c>
      <c r="E221" s="276">
        <f>IF(E$9=0,0,E$9/CHI_fec!E$9)</f>
        <v>0</v>
      </c>
      <c r="F221" s="276">
        <f>IF(F$9=0,0,F$9/CHI_fec!F$9)</f>
        <v>0</v>
      </c>
      <c r="G221" s="276">
        <f>IF(G$9=0,0,G$9/CHI_fec!G$9)</f>
        <v>0</v>
      </c>
      <c r="H221" s="276">
        <f>IF(H$9=0,0,H$9/CHI_fec!H$9)</f>
        <v>0</v>
      </c>
      <c r="I221" s="276">
        <f>IF(I$9=0,0,I$9/CHI_fec!I$9)</f>
        <v>0</v>
      </c>
      <c r="J221" s="276">
        <f>IF(J$9=0,0,J$9/CHI_fec!J$9)</f>
        <v>0</v>
      </c>
      <c r="K221" s="276">
        <f>IF(K$9=0,0,K$9/CHI_fec!K$9)</f>
        <v>0</v>
      </c>
      <c r="L221" s="276">
        <f>IF(L$9=0,0,L$9/CHI_fec!L$9)</f>
        <v>0</v>
      </c>
      <c r="M221" s="276">
        <f>IF(M$9=0,0,M$9/CHI_fec!M$9)</f>
        <v>0</v>
      </c>
      <c r="N221" s="276">
        <f>IF(N$9=0,0,N$9/CHI_fec!N$9)</f>
        <v>0</v>
      </c>
      <c r="O221" s="276">
        <f>IF(O$9=0,0,O$9/CHI_fec!O$9)</f>
        <v>0</v>
      </c>
      <c r="P221" s="276">
        <f>IF(P$9=0,0,P$9/CHI_fec!P$9)</f>
        <v>0</v>
      </c>
      <c r="Q221" s="276">
        <f>IF(Q$9=0,0,Q$9/CHI_fec!Q$9)</f>
        <v>0</v>
      </c>
      <c r="R221" s="276">
        <f>IF(R$9=0,0,R$9/CHI_fec!R$9)</f>
        <v>0</v>
      </c>
      <c r="S221" s="276">
        <f>IF(S$9=0,0,S$9/CHI_fec!S$9)</f>
        <v>0</v>
      </c>
      <c r="T221" s="276">
        <f>IF(T$9=0,0,T$9/CHI_fec!T$9)</f>
        <v>0</v>
      </c>
      <c r="U221" s="276">
        <f>IF(U$9=0,0,U$9/CHI_fec!U$9)</f>
        <v>0</v>
      </c>
      <c r="V221" s="276">
        <f>IF(V$9=0,0,V$9/CHI_fec!V$9)</f>
        <v>0</v>
      </c>
      <c r="W221" s="276">
        <f>IF(W$9=0,0,W$9/CHI_fec!W$9)</f>
        <v>0</v>
      </c>
      <c r="DA221" s="77"/>
    </row>
    <row r="222" spans="1:105" ht="12" customHeight="1" x14ac:dyDescent="0.3">
      <c r="A222" s="56" t="s">
        <v>96</v>
      </c>
      <c r="B222" s="277">
        <f>IF(B$10=0,0,B$10/CHI_fec!B$10)</f>
        <v>0</v>
      </c>
      <c r="C222" s="277">
        <f>IF(C$10=0,0,C$10/CHI_fec!C$10)</f>
        <v>0</v>
      </c>
      <c r="D222" s="277">
        <f>IF(D$10=0,0,D$10/CHI_fec!D$10)</f>
        <v>0</v>
      </c>
      <c r="E222" s="277">
        <f>IF(E$10=0,0,E$10/CHI_fec!E$10)</f>
        <v>0</v>
      </c>
      <c r="F222" s="277">
        <f>IF(F$10=0,0,F$10/CHI_fec!F$10)</f>
        <v>0</v>
      </c>
      <c r="G222" s="277">
        <f>IF(G$10=0,0,G$10/CHI_fec!G$10)</f>
        <v>0</v>
      </c>
      <c r="H222" s="277">
        <f>IF(H$10=0,0,H$10/CHI_fec!H$10)</f>
        <v>0</v>
      </c>
      <c r="I222" s="277">
        <f>IF(I$10=0,0,I$10/CHI_fec!I$10)</f>
        <v>0</v>
      </c>
      <c r="J222" s="277">
        <f>IF(J$10=0,0,J$10/CHI_fec!J$10)</f>
        <v>0</v>
      </c>
      <c r="K222" s="277">
        <f>IF(K$10=0,0,K$10/CHI_fec!K$10)</f>
        <v>0</v>
      </c>
      <c r="L222" s="277">
        <f>IF(L$10=0,0,L$10/CHI_fec!L$10)</f>
        <v>0</v>
      </c>
      <c r="M222" s="277">
        <f>IF(M$10=0,0,M$10/CHI_fec!M$10)</f>
        <v>0</v>
      </c>
      <c r="N222" s="277">
        <f>IF(N$10=0,0,N$10/CHI_fec!N$10)</f>
        <v>0</v>
      </c>
      <c r="O222" s="277">
        <f>IF(O$10=0,0,O$10/CHI_fec!O$10)</f>
        <v>0</v>
      </c>
      <c r="P222" s="277">
        <f>IF(P$10=0,0,P$10/CHI_fec!P$10)</f>
        <v>0</v>
      </c>
      <c r="Q222" s="277">
        <f>IF(Q$10=0,0,Q$10/CHI_fec!Q$10)</f>
        <v>0</v>
      </c>
      <c r="R222" s="277">
        <f>IF(R$10=0,0,R$10/CHI_fec!R$10)</f>
        <v>0</v>
      </c>
      <c r="S222" s="277">
        <f>IF(S$10=0,0,S$10/CHI_fec!S$10)</f>
        <v>0</v>
      </c>
      <c r="T222" s="277">
        <f>IF(T$10=0,0,T$10/CHI_fec!T$10)</f>
        <v>0</v>
      </c>
      <c r="U222" s="277">
        <f>IF(U$10=0,0,U$10/CHI_fec!U$10)</f>
        <v>0</v>
      </c>
      <c r="V222" s="277">
        <f>IF(V$10=0,0,V$10/CHI_fec!V$10)</f>
        <v>0</v>
      </c>
      <c r="W222" s="277">
        <f>IF(W$10=0,0,W$10/CHI_fec!W$10)</f>
        <v>0</v>
      </c>
      <c r="DA222" s="78"/>
    </row>
    <row r="223" spans="1:105" ht="12" customHeight="1" x14ac:dyDescent="0.3">
      <c r="A223" s="134" t="s">
        <v>999</v>
      </c>
      <c r="B223" s="323">
        <f>IF(B$16=0,0,B$16/CHI_fec!B$16)</f>
        <v>0</v>
      </c>
      <c r="C223" s="323">
        <f>IF(C$16=0,0,C$16/CHI_fec!C$16)</f>
        <v>0</v>
      </c>
      <c r="D223" s="323">
        <f>IF(D$16=0,0,D$16/CHI_fec!D$16)</f>
        <v>0</v>
      </c>
      <c r="E223" s="323">
        <f>IF(E$16=0,0,E$16/CHI_fec!E$16)</f>
        <v>0</v>
      </c>
      <c r="F223" s="323">
        <f>IF(F$16=0,0,F$16/CHI_fec!F$16)</f>
        <v>0</v>
      </c>
      <c r="G223" s="323">
        <f>IF(G$16=0,0,G$16/CHI_fec!G$16)</f>
        <v>0</v>
      </c>
      <c r="H223" s="323">
        <f>IF(H$16=0,0,H$16/CHI_fec!H$16)</f>
        <v>0</v>
      </c>
      <c r="I223" s="323">
        <f>IF(I$16=0,0,I$16/CHI_fec!I$16)</f>
        <v>0</v>
      </c>
      <c r="J223" s="323">
        <f>IF(J$16=0,0,J$16/CHI_fec!J$16)</f>
        <v>0</v>
      </c>
      <c r="K223" s="323">
        <f>IF(K$16=0,0,K$16/CHI_fec!K$16)</f>
        <v>0</v>
      </c>
      <c r="L223" s="323">
        <f>IF(L$16=0,0,L$16/CHI_fec!L$16)</f>
        <v>0</v>
      </c>
      <c r="M223" s="323">
        <f>IF(M$16=0,0,M$16/CHI_fec!M$16)</f>
        <v>0</v>
      </c>
      <c r="N223" s="323">
        <f>IF(N$16=0,0,N$16/CHI_fec!N$16)</f>
        <v>0</v>
      </c>
      <c r="O223" s="323">
        <f>IF(O$16=0,0,O$16/CHI_fec!O$16)</f>
        <v>0</v>
      </c>
      <c r="P223" s="323">
        <f>IF(P$16=0,0,P$16/CHI_fec!P$16)</f>
        <v>0</v>
      </c>
      <c r="Q223" s="323">
        <f>IF(Q$16=0,0,Q$16/CHI_fec!Q$16)</f>
        <v>0</v>
      </c>
      <c r="R223" s="323">
        <f>IF(R$16=0,0,R$16/CHI_fec!R$16)</f>
        <v>0</v>
      </c>
      <c r="S223" s="323">
        <f>IF(S$16=0,0,S$16/CHI_fec!S$16)</f>
        <v>0</v>
      </c>
      <c r="T223" s="323">
        <f>IF(T$16=0,0,T$16/CHI_fec!T$16)</f>
        <v>0</v>
      </c>
      <c r="U223" s="323">
        <f>IF(U$16=0,0,U$16/CHI_fec!U$16)</f>
        <v>0</v>
      </c>
      <c r="V223" s="323">
        <f>IF(V$16=0,0,V$16/CHI_fec!V$16)</f>
        <v>0</v>
      </c>
      <c r="W223" s="323">
        <f>IF(W$16=0,0,W$16/CHI_fec!W$16)</f>
        <v>0</v>
      </c>
      <c r="DA223" s="140"/>
    </row>
    <row r="224" spans="1:105" ht="12" customHeight="1" x14ac:dyDescent="0.3">
      <c r="A224" s="203" t="s">
        <v>1000</v>
      </c>
      <c r="B224" s="278">
        <f>IF(B$25=0,0,B$25/CHI_fec!B$25)</f>
        <v>0</v>
      </c>
      <c r="C224" s="278">
        <f>IF(C$25=0,0,C$25/CHI_fec!C$25)</f>
        <v>0</v>
      </c>
      <c r="D224" s="278">
        <f>IF(D$25=0,0,D$25/CHI_fec!D$25)</f>
        <v>0</v>
      </c>
      <c r="E224" s="278">
        <f>IF(E$25=0,0,E$25/CHI_fec!E$25)</f>
        <v>0</v>
      </c>
      <c r="F224" s="278">
        <f>IF(F$25=0,0,F$25/CHI_fec!F$25)</f>
        <v>0</v>
      </c>
      <c r="G224" s="278">
        <f>IF(G$25=0,0,G$25/CHI_fec!G$25)</f>
        <v>0</v>
      </c>
      <c r="H224" s="278">
        <f>IF(H$25=0,0,H$25/CHI_fec!H$25)</f>
        <v>0</v>
      </c>
      <c r="I224" s="278">
        <f>IF(I$25=0,0,I$25/CHI_fec!I$25)</f>
        <v>0</v>
      </c>
      <c r="J224" s="278">
        <f>IF(J$25=0,0,J$25/CHI_fec!J$25)</f>
        <v>0</v>
      </c>
      <c r="K224" s="278">
        <f>IF(K$25=0,0,K$25/CHI_fec!K$25)</f>
        <v>0</v>
      </c>
      <c r="L224" s="278">
        <f>IF(L$25=0,0,L$25/CHI_fec!L$25)</f>
        <v>0</v>
      </c>
      <c r="M224" s="278">
        <f>IF(M$25=0,0,M$25/CHI_fec!M$25)</f>
        <v>0</v>
      </c>
      <c r="N224" s="278">
        <f>IF(N$25=0,0,N$25/CHI_fec!N$25)</f>
        <v>0</v>
      </c>
      <c r="O224" s="278">
        <f>IF(O$25=0,0,O$25/CHI_fec!O$25)</f>
        <v>0</v>
      </c>
      <c r="P224" s="278">
        <f>IF(P$25=0,0,P$25/CHI_fec!P$25)</f>
        <v>0</v>
      </c>
      <c r="Q224" s="278">
        <f>IF(Q$25=0,0,Q$25/CHI_fec!Q$25)</f>
        <v>0</v>
      </c>
      <c r="R224" s="278">
        <f>IF(R$25=0,0,R$25/CHI_fec!R$25)</f>
        <v>0</v>
      </c>
      <c r="S224" s="278">
        <f>IF(S$25=0,0,S$25/CHI_fec!S$25)</f>
        <v>0</v>
      </c>
      <c r="T224" s="278">
        <f>IF(T$25=0,0,T$25/CHI_fec!T$25)</f>
        <v>0</v>
      </c>
      <c r="U224" s="278">
        <f>IF(U$25=0,0,U$25/CHI_fec!U$25)</f>
        <v>0</v>
      </c>
      <c r="V224" s="278">
        <f>IF(V$25=0,0,V$25/CHI_fec!V$25)</f>
        <v>0</v>
      </c>
      <c r="W224" s="278">
        <f>IF(W$25=0,0,W$25/CHI_fec!W$25)</f>
        <v>0</v>
      </c>
      <c r="DA224" s="79"/>
    </row>
    <row r="225" spans="1:105" ht="12" customHeight="1" x14ac:dyDescent="0.3">
      <c r="A225" s="203" t="s">
        <v>1012</v>
      </c>
      <c r="B225" s="278">
        <f>IF(B$36=0,0,B$36/CHI_fec!B$36)</f>
        <v>0</v>
      </c>
      <c r="C225" s="278">
        <f>IF(C$36=0,0,C$36/CHI_fec!C$36)</f>
        <v>0</v>
      </c>
      <c r="D225" s="278">
        <f>IF(D$36=0,0,D$36/CHI_fec!D$36)</f>
        <v>0</v>
      </c>
      <c r="E225" s="278">
        <f>IF(E$36=0,0,E$36/CHI_fec!E$36)</f>
        <v>0</v>
      </c>
      <c r="F225" s="278">
        <f>IF(F$36=0,0,F$36/CHI_fec!F$36)</f>
        <v>0</v>
      </c>
      <c r="G225" s="278">
        <f>IF(G$36=0,0,G$36/CHI_fec!G$36)</f>
        <v>0</v>
      </c>
      <c r="H225" s="278">
        <f>IF(H$36=0,0,H$36/CHI_fec!H$36)</f>
        <v>0</v>
      </c>
      <c r="I225" s="278">
        <f>IF(I$36=0,0,I$36/CHI_fec!I$36)</f>
        <v>0</v>
      </c>
      <c r="J225" s="278">
        <f>IF(J$36=0,0,J$36/CHI_fec!J$36)</f>
        <v>0</v>
      </c>
      <c r="K225" s="278">
        <f>IF(K$36=0,0,K$36/CHI_fec!K$36)</f>
        <v>0</v>
      </c>
      <c r="L225" s="278">
        <f>IF(L$36=0,0,L$36/CHI_fec!L$36)</f>
        <v>0</v>
      </c>
      <c r="M225" s="278">
        <f>IF(M$36=0,0,M$36/CHI_fec!M$36)</f>
        <v>0</v>
      </c>
      <c r="N225" s="278">
        <f>IF(N$36=0,0,N$36/CHI_fec!N$36)</f>
        <v>0</v>
      </c>
      <c r="O225" s="278">
        <f>IF(O$36=0,0,O$36/CHI_fec!O$36)</f>
        <v>0</v>
      </c>
      <c r="P225" s="278">
        <f>IF(P$36=0,0,P$36/CHI_fec!P$36)</f>
        <v>0</v>
      </c>
      <c r="Q225" s="278">
        <f>IF(Q$36=0,0,Q$36/CHI_fec!Q$36)</f>
        <v>0</v>
      </c>
      <c r="R225" s="278">
        <f>IF(R$36=0,0,R$36/CHI_fec!R$36)</f>
        <v>0</v>
      </c>
      <c r="S225" s="278">
        <f>IF(S$36=0,0,S$36/CHI_fec!S$36)</f>
        <v>0</v>
      </c>
      <c r="T225" s="278">
        <f>IF(T$36=0,0,T$36/CHI_fec!T$36)</f>
        <v>0</v>
      </c>
      <c r="U225" s="278">
        <f>IF(U$36=0,0,U$36/CHI_fec!U$36)</f>
        <v>0</v>
      </c>
      <c r="V225" s="278">
        <f>IF(V$36=0,0,V$36/CHI_fec!V$36)</f>
        <v>0</v>
      </c>
      <c r="W225" s="278">
        <f>IF(W$36=0,0,W$36/CHI_fec!W$36)</f>
        <v>0</v>
      </c>
      <c r="DA225" s="79"/>
    </row>
    <row r="226" spans="1:105" ht="12" customHeight="1" x14ac:dyDescent="0.3">
      <c r="A226" s="203" t="s">
        <v>1023</v>
      </c>
      <c r="B226" s="278">
        <f>IF(B$44=0,0,B$44/CHI_fec!B$44)</f>
        <v>0</v>
      </c>
      <c r="C226" s="278">
        <f>IF(C$44=0,0,C$44/CHI_fec!C$44)</f>
        <v>0</v>
      </c>
      <c r="D226" s="278">
        <f>IF(D$44=0,0,D$44/CHI_fec!D$44)</f>
        <v>0</v>
      </c>
      <c r="E226" s="278">
        <f>IF(E$44=0,0,E$44/CHI_fec!E$44)</f>
        <v>0</v>
      </c>
      <c r="F226" s="278">
        <f>IF(F$44=0,0,F$44/CHI_fec!F$44)</f>
        <v>0</v>
      </c>
      <c r="G226" s="278">
        <f>IF(G$44=0,0,G$44/CHI_fec!G$44)</f>
        <v>0</v>
      </c>
      <c r="H226" s="278">
        <f>IF(H$44=0,0,H$44/CHI_fec!H$44)</f>
        <v>0</v>
      </c>
      <c r="I226" s="278">
        <f>IF(I$44=0,0,I$44/CHI_fec!I$44)</f>
        <v>0</v>
      </c>
      <c r="J226" s="278">
        <f>IF(J$44=0,0,J$44/CHI_fec!J$44)</f>
        <v>0</v>
      </c>
      <c r="K226" s="278">
        <f>IF(K$44=0,0,K$44/CHI_fec!K$44)</f>
        <v>0</v>
      </c>
      <c r="L226" s="278">
        <f>IF(L$44=0,0,L$44/CHI_fec!L$44)</f>
        <v>0</v>
      </c>
      <c r="M226" s="278">
        <f>IF(M$44=0,0,M$44/CHI_fec!M$44)</f>
        <v>0</v>
      </c>
      <c r="N226" s="278">
        <f>IF(N$44=0,0,N$44/CHI_fec!N$44)</f>
        <v>0</v>
      </c>
      <c r="O226" s="278">
        <f>IF(O$44=0,0,O$44/CHI_fec!O$44)</f>
        <v>0</v>
      </c>
      <c r="P226" s="278">
        <f>IF(P$44=0,0,P$44/CHI_fec!P$44)</f>
        <v>0</v>
      </c>
      <c r="Q226" s="278">
        <f>IF(Q$44=0,0,Q$44/CHI_fec!Q$44)</f>
        <v>0</v>
      </c>
      <c r="R226" s="278">
        <f>IF(R$44=0,0,R$44/CHI_fec!R$44)</f>
        <v>0</v>
      </c>
      <c r="S226" s="278">
        <f>IF(S$44=0,0,S$44/CHI_fec!S$44)</f>
        <v>0</v>
      </c>
      <c r="T226" s="278">
        <f>IF(T$44=0,0,T$44/CHI_fec!T$44)</f>
        <v>0</v>
      </c>
      <c r="U226" s="278">
        <f>IF(U$44=0,0,U$44/CHI_fec!U$44)</f>
        <v>0</v>
      </c>
      <c r="V226" s="278">
        <f>IF(V$44=0,0,V$44/CHI_fec!V$44)</f>
        <v>0</v>
      </c>
      <c r="W226" s="278">
        <f>IF(W$44=0,0,W$44/CHI_fec!W$44)</f>
        <v>0</v>
      </c>
      <c r="DA226" s="79"/>
    </row>
    <row r="227" spans="1:105" ht="12" customHeight="1" x14ac:dyDescent="0.3">
      <c r="A227" s="41" t="s">
        <v>1040</v>
      </c>
      <c r="B227" s="279">
        <f>IF(B$58=0,0,B$58/CHI_fec!B$58)</f>
        <v>0</v>
      </c>
      <c r="C227" s="279">
        <f>IF(C$58=0,0,C$58/CHI_fec!C$58)</f>
        <v>0</v>
      </c>
      <c r="D227" s="279">
        <f>IF(D$58=0,0,D$58/CHI_fec!D$58)</f>
        <v>0</v>
      </c>
      <c r="E227" s="279">
        <f>IF(E$58=0,0,E$58/CHI_fec!E$58)</f>
        <v>0</v>
      </c>
      <c r="F227" s="279">
        <f>IF(F$58=0,0,F$58/CHI_fec!F$58)</f>
        <v>0</v>
      </c>
      <c r="G227" s="279">
        <f>IF(G$58=0,0,G$58/CHI_fec!G$58)</f>
        <v>0</v>
      </c>
      <c r="H227" s="279">
        <f>IF(H$58=0,0,H$58/CHI_fec!H$58)</f>
        <v>0</v>
      </c>
      <c r="I227" s="279">
        <f>IF(I$58=0,0,I$58/CHI_fec!I$58)</f>
        <v>0</v>
      </c>
      <c r="J227" s="279">
        <f>IF(J$58=0,0,J$58/CHI_fec!J$58)</f>
        <v>0</v>
      </c>
      <c r="K227" s="279">
        <f>IF(K$58=0,0,K$58/CHI_fec!K$58)</f>
        <v>0</v>
      </c>
      <c r="L227" s="279">
        <f>IF(L$58=0,0,L$58/CHI_fec!L$58)</f>
        <v>0</v>
      </c>
      <c r="M227" s="279">
        <f>IF(M$58=0,0,M$58/CHI_fec!M$58)</f>
        <v>0</v>
      </c>
      <c r="N227" s="279">
        <f>IF(N$58=0,0,N$58/CHI_fec!N$58)</f>
        <v>0</v>
      </c>
      <c r="O227" s="279">
        <f>IF(O$58=0,0,O$58/CHI_fec!O$58)</f>
        <v>0</v>
      </c>
      <c r="P227" s="279">
        <f>IF(P$58=0,0,P$58/CHI_fec!P$58)</f>
        <v>0</v>
      </c>
      <c r="Q227" s="279">
        <f>IF(Q$58=0,0,Q$58/CHI_fec!Q$58)</f>
        <v>0</v>
      </c>
      <c r="R227" s="279">
        <f>IF(R$58=0,0,R$58/CHI_fec!R$58)</f>
        <v>0</v>
      </c>
      <c r="S227" s="279">
        <f>IF(S$58=0,0,S$58/CHI_fec!S$58)</f>
        <v>0</v>
      </c>
      <c r="T227" s="279">
        <f>IF(T$58=0,0,T$58/CHI_fec!T$58)</f>
        <v>0</v>
      </c>
      <c r="U227" s="279">
        <f>IF(U$58=0,0,U$58/CHI_fec!U$58)</f>
        <v>0</v>
      </c>
      <c r="V227" s="279">
        <f>IF(V$58=0,0,V$58/CHI_fec!V$58)</f>
        <v>0</v>
      </c>
      <c r="W227" s="279">
        <f>IF(W$58=0,0,W$58/CHI_fec!W$58)</f>
        <v>0</v>
      </c>
      <c r="DA227" s="82"/>
    </row>
    <row r="228" spans="1:105" ht="12" customHeight="1" x14ac:dyDescent="0.3">
      <c r="A228" s="201"/>
      <c r="B228" s="201"/>
      <c r="C228" s="201"/>
      <c r="D228" s="201"/>
      <c r="E228" s="201"/>
      <c r="F228" s="201"/>
      <c r="G228" s="201"/>
      <c r="H228" s="201"/>
      <c r="I228" s="201"/>
      <c r="J228" s="201"/>
      <c r="K228" s="201"/>
      <c r="L228" s="201"/>
      <c r="M228" s="201"/>
      <c r="N228" s="201"/>
      <c r="O228" s="201"/>
      <c r="P228" s="201"/>
      <c r="Q228" s="201"/>
      <c r="R228" s="201"/>
      <c r="S228" s="201"/>
      <c r="T228" s="201"/>
      <c r="U228" s="201"/>
      <c r="V228" s="201"/>
      <c r="W228" s="201"/>
      <c r="DA228" s="173"/>
    </row>
    <row r="229" spans="1:105" ht="12" customHeight="1" x14ac:dyDescent="0.3">
      <c r="A229" s="35" t="s">
        <v>1405</v>
      </c>
      <c r="B229" s="322">
        <f>IF(B$61=0,0,(B$61-B$108)/CHI_fec!B$61)</f>
        <v>1.4242740159763061</v>
      </c>
      <c r="C229" s="322">
        <f>IF(C$61=0,0,(C$61-C$108)/CHI_fec!C$61)</f>
        <v>1.4469980894582382</v>
      </c>
      <c r="D229" s="322">
        <f>IF(D$61=0,0,(D$61-D$108)/CHI_fec!D$61)</f>
        <v>1.3653623456250652</v>
      </c>
      <c r="E229" s="322">
        <f>IF(E$61=0,0,(E$61-E$108)/CHI_fec!E$61)</f>
        <v>1.4327441901596183</v>
      </c>
      <c r="F229" s="322">
        <f>IF(F$61=0,0,(F$61-F$108)/CHI_fec!F$61)</f>
        <v>1.4093812713177132</v>
      </c>
      <c r="G229" s="322">
        <f>IF(G$61=0,0,(G$61-G$108)/CHI_fec!G$61)</f>
        <v>1.3018334393409716</v>
      </c>
      <c r="H229" s="322">
        <f>IF(H$61=0,0,(H$61-H$108)/CHI_fec!H$61)</f>
        <v>1.2480617408886245</v>
      </c>
      <c r="I229" s="322">
        <f>IF(I$61=0,0,(I$61-I$108)/CHI_fec!I$61)</f>
        <v>1.1730822623522683</v>
      </c>
      <c r="J229" s="322">
        <f>IF(J$61=0,0,(J$61-J$108)/CHI_fec!J$61)</f>
        <v>1.2467878727895587</v>
      </c>
      <c r="K229" s="322">
        <f>IF(K$61=0,0,(K$61-K$108)/CHI_fec!K$61)</f>
        <v>1.2885534361316457</v>
      </c>
      <c r="L229" s="322">
        <f>IF(L$61=0,0,(L$61-L$108)/CHI_fec!L$61)</f>
        <v>1.3098830142831794</v>
      </c>
      <c r="M229" s="322">
        <f>IF(M$61=0,0,(M$61-M$108)/CHI_fec!M$61)</f>
        <v>1.3543950179620166</v>
      </c>
      <c r="N229" s="322">
        <f>IF(N$61=0,0,(N$61-N$108)/CHI_fec!N$61)</f>
        <v>1.2941522226203241</v>
      </c>
      <c r="O229" s="322">
        <f>IF(O$61=0,0,(O$61-O$108)/CHI_fec!O$61)</f>
        <v>1.3367592826577115</v>
      </c>
      <c r="P229" s="322">
        <f>IF(P$61=0,0,(P$61-P$108)/CHI_fec!P$61)</f>
        <v>1.4050212124232702</v>
      </c>
      <c r="Q229" s="322">
        <f>IF(Q$61=0,0,(Q$61-Q$108)/CHI_fec!Q$61)</f>
        <v>1.3922469819361201</v>
      </c>
      <c r="R229" s="322">
        <f>IF(R$61=0,0,(R$61-R$108)/CHI_fec!R$61)</f>
        <v>1.1810769565935531</v>
      </c>
      <c r="S229" s="322">
        <f>IF(S$61=0,0,(S$61-S$108)/CHI_fec!S$61)</f>
        <v>1.1482083757308603</v>
      </c>
      <c r="T229" s="322">
        <f>IF(T$61=0,0,(T$61-T$108)/CHI_fec!T$61)</f>
        <v>1.0951292486215718</v>
      </c>
      <c r="U229" s="322">
        <f>IF(U$61=0,0,(U$61-U$108)/CHI_fec!U$61)</f>
        <v>1.0919659055350746</v>
      </c>
      <c r="V229" s="322">
        <f>IF(V$61=0,0,(V$61-V$108)/CHI_fec!V$61)</f>
        <v>1.0447563547437866</v>
      </c>
      <c r="W229" s="322">
        <f>IF(W$61=0,0,(W$61-W$108)/CHI_fec!W$61)</f>
        <v>1.1811966480461242</v>
      </c>
      <c r="DA229" s="95"/>
    </row>
    <row r="230" spans="1:105" ht="12" customHeight="1" x14ac:dyDescent="0.3">
      <c r="A230" s="55" t="s">
        <v>92</v>
      </c>
      <c r="B230" s="275">
        <f>IF(B$62=0,0,B$62/CHI_fec!B$62)</f>
        <v>0</v>
      </c>
      <c r="C230" s="275">
        <f>IF(C$62=0,0,C$62/CHI_fec!C$62)</f>
        <v>0</v>
      </c>
      <c r="D230" s="275">
        <f>IF(D$62=0,0,D$62/CHI_fec!D$62)</f>
        <v>0</v>
      </c>
      <c r="E230" s="275">
        <f>IF(E$62=0,0,E$62/CHI_fec!E$62)</f>
        <v>0</v>
      </c>
      <c r="F230" s="275">
        <f>IF(F$62=0,0,F$62/CHI_fec!F$62)</f>
        <v>0</v>
      </c>
      <c r="G230" s="275">
        <f>IF(G$62=0,0,G$62/CHI_fec!G$62)</f>
        <v>0</v>
      </c>
      <c r="H230" s="275">
        <f>IF(H$62=0,0,H$62/CHI_fec!H$62)</f>
        <v>0</v>
      </c>
      <c r="I230" s="275">
        <f>IF(I$62=0,0,I$62/CHI_fec!I$62)</f>
        <v>0</v>
      </c>
      <c r="J230" s="275">
        <f>IF(J$62=0,0,J$62/CHI_fec!J$62)</f>
        <v>0</v>
      </c>
      <c r="K230" s="275">
        <f>IF(K$62=0,0,K$62/CHI_fec!K$62)</f>
        <v>0</v>
      </c>
      <c r="L230" s="275">
        <f>IF(L$62=0,0,L$62/CHI_fec!L$62)</f>
        <v>0</v>
      </c>
      <c r="M230" s="275">
        <f>IF(M$62=0,0,M$62/CHI_fec!M$62)</f>
        <v>0</v>
      </c>
      <c r="N230" s="275">
        <f>IF(N$62=0,0,N$62/CHI_fec!N$62)</f>
        <v>0</v>
      </c>
      <c r="O230" s="275">
        <f>IF(O$62=0,0,O$62/CHI_fec!O$62)</f>
        <v>0</v>
      </c>
      <c r="P230" s="275">
        <f>IF(P$62=0,0,P$62/CHI_fec!P$62)</f>
        <v>0</v>
      </c>
      <c r="Q230" s="275">
        <f>IF(Q$62=0,0,Q$62/CHI_fec!Q$62)</f>
        <v>0</v>
      </c>
      <c r="R230" s="275">
        <f>IF(R$62=0,0,R$62/CHI_fec!R$62)</f>
        <v>0</v>
      </c>
      <c r="S230" s="275">
        <f>IF(S$62=0,0,S$62/CHI_fec!S$62)</f>
        <v>0</v>
      </c>
      <c r="T230" s="275">
        <f>IF(T$62=0,0,T$62/CHI_fec!T$62)</f>
        <v>0</v>
      </c>
      <c r="U230" s="275">
        <f>IF(U$62=0,0,U$62/CHI_fec!U$62)</f>
        <v>0</v>
      </c>
      <c r="V230" s="275">
        <f>IF(V$62=0,0,V$62/CHI_fec!V$62)</f>
        <v>0</v>
      </c>
      <c r="W230" s="275">
        <f>IF(W$62=0,0,W$62/CHI_fec!W$62)</f>
        <v>0</v>
      </c>
      <c r="DA230" s="76"/>
    </row>
    <row r="231" spans="1:105" ht="12" customHeight="1" x14ac:dyDescent="0.3">
      <c r="A231" s="202" t="s">
        <v>93</v>
      </c>
      <c r="B231" s="276">
        <f>IF(B$63=0,0,B$63/CHI_fec!B$63)</f>
        <v>0</v>
      </c>
      <c r="C231" s="276">
        <f>IF(C$63=0,0,C$63/CHI_fec!C$63)</f>
        <v>0</v>
      </c>
      <c r="D231" s="276">
        <f>IF(D$63=0,0,D$63/CHI_fec!D$63)</f>
        <v>0</v>
      </c>
      <c r="E231" s="276">
        <f>IF(E$63=0,0,E$63/CHI_fec!E$63)</f>
        <v>0</v>
      </c>
      <c r="F231" s="276">
        <f>IF(F$63=0,0,F$63/CHI_fec!F$63)</f>
        <v>0</v>
      </c>
      <c r="G231" s="276">
        <f>IF(G$63=0,0,G$63/CHI_fec!G$63)</f>
        <v>0</v>
      </c>
      <c r="H231" s="276">
        <f>IF(H$63=0,0,H$63/CHI_fec!H$63)</f>
        <v>0</v>
      </c>
      <c r="I231" s="276">
        <f>IF(I$63=0,0,I$63/CHI_fec!I$63)</f>
        <v>0</v>
      </c>
      <c r="J231" s="276">
        <f>IF(J$63=0,0,J$63/CHI_fec!J$63)</f>
        <v>0</v>
      </c>
      <c r="K231" s="276">
        <f>IF(K$63=0,0,K$63/CHI_fec!K$63)</f>
        <v>0</v>
      </c>
      <c r="L231" s="276">
        <f>IF(L$63=0,0,L$63/CHI_fec!L$63)</f>
        <v>0</v>
      </c>
      <c r="M231" s="276">
        <f>IF(M$63=0,0,M$63/CHI_fec!M$63)</f>
        <v>0</v>
      </c>
      <c r="N231" s="276">
        <f>IF(N$63=0,0,N$63/CHI_fec!N$63)</f>
        <v>0</v>
      </c>
      <c r="O231" s="276">
        <f>IF(O$63=0,0,O$63/CHI_fec!O$63)</f>
        <v>0</v>
      </c>
      <c r="P231" s="276">
        <f>IF(P$63=0,0,P$63/CHI_fec!P$63)</f>
        <v>0</v>
      </c>
      <c r="Q231" s="276">
        <f>IF(Q$63=0,0,Q$63/CHI_fec!Q$63)</f>
        <v>0</v>
      </c>
      <c r="R231" s="276">
        <f>IF(R$63=0,0,R$63/CHI_fec!R$63)</f>
        <v>0</v>
      </c>
      <c r="S231" s="276">
        <f>IF(S$63=0,0,S$63/CHI_fec!S$63)</f>
        <v>0</v>
      </c>
      <c r="T231" s="276">
        <f>IF(T$63=0,0,T$63/CHI_fec!T$63)</f>
        <v>0</v>
      </c>
      <c r="U231" s="276">
        <f>IF(U$63=0,0,U$63/CHI_fec!U$63)</f>
        <v>0</v>
      </c>
      <c r="V231" s="276">
        <f>IF(V$63=0,0,V$63/CHI_fec!V$63)</f>
        <v>0</v>
      </c>
      <c r="W231" s="276">
        <f>IF(W$63=0,0,W$63/CHI_fec!W$63)</f>
        <v>0</v>
      </c>
      <c r="DA231" s="77"/>
    </row>
    <row r="232" spans="1:105" ht="12" customHeight="1" x14ac:dyDescent="0.3">
      <c r="A232" s="202" t="s">
        <v>94</v>
      </c>
      <c r="B232" s="276">
        <f>IF(B$64=0,0,B$64/CHI_fec!B$64)</f>
        <v>0</v>
      </c>
      <c r="C232" s="276">
        <f>IF(C$64=0,0,C$64/CHI_fec!C$64)</f>
        <v>0</v>
      </c>
      <c r="D232" s="276">
        <f>IF(D$64=0,0,D$64/CHI_fec!D$64)</f>
        <v>0</v>
      </c>
      <c r="E232" s="276">
        <f>IF(E$64=0,0,E$64/CHI_fec!E$64)</f>
        <v>0</v>
      </c>
      <c r="F232" s="276">
        <f>IF(F$64=0,0,F$64/CHI_fec!F$64)</f>
        <v>0</v>
      </c>
      <c r="G232" s="276">
        <f>IF(G$64=0,0,G$64/CHI_fec!G$64)</f>
        <v>0</v>
      </c>
      <c r="H232" s="276">
        <f>IF(H$64=0,0,H$64/CHI_fec!H$64)</f>
        <v>0</v>
      </c>
      <c r="I232" s="276">
        <f>IF(I$64=0,0,I$64/CHI_fec!I$64)</f>
        <v>0</v>
      </c>
      <c r="J232" s="276">
        <f>IF(J$64=0,0,J$64/CHI_fec!J$64)</f>
        <v>0</v>
      </c>
      <c r="K232" s="276">
        <f>IF(K$64=0,0,K$64/CHI_fec!K$64)</f>
        <v>0</v>
      </c>
      <c r="L232" s="276">
        <f>IF(L$64=0,0,L$64/CHI_fec!L$64)</f>
        <v>0</v>
      </c>
      <c r="M232" s="276">
        <f>IF(M$64=0,0,M$64/CHI_fec!M$64)</f>
        <v>0</v>
      </c>
      <c r="N232" s="276">
        <f>IF(N$64=0,0,N$64/CHI_fec!N$64)</f>
        <v>0</v>
      </c>
      <c r="O232" s="276">
        <f>IF(O$64=0,0,O$64/CHI_fec!O$64)</f>
        <v>0</v>
      </c>
      <c r="P232" s="276">
        <f>IF(P$64=0,0,P$64/CHI_fec!P$64)</f>
        <v>0</v>
      </c>
      <c r="Q232" s="276">
        <f>IF(Q$64=0,0,Q$64/CHI_fec!Q$64)</f>
        <v>0</v>
      </c>
      <c r="R232" s="276">
        <f>IF(R$64=0,0,R$64/CHI_fec!R$64)</f>
        <v>0</v>
      </c>
      <c r="S232" s="276">
        <f>IF(S$64=0,0,S$64/CHI_fec!S$64)</f>
        <v>0</v>
      </c>
      <c r="T232" s="276">
        <f>IF(T$64=0,0,T$64/CHI_fec!T$64)</f>
        <v>0</v>
      </c>
      <c r="U232" s="276">
        <f>IF(U$64=0,0,U$64/CHI_fec!U$64)</f>
        <v>0</v>
      </c>
      <c r="V232" s="276">
        <f>IF(V$64=0,0,V$64/CHI_fec!V$64)</f>
        <v>0</v>
      </c>
      <c r="W232" s="276">
        <f>IF(W$64=0,0,W$64/CHI_fec!W$64)</f>
        <v>0</v>
      </c>
      <c r="DA232" s="77"/>
    </row>
    <row r="233" spans="1:105" ht="12" customHeight="1" x14ac:dyDescent="0.3">
      <c r="A233" s="202" t="s">
        <v>95</v>
      </c>
      <c r="B233" s="276">
        <f>IF(B$65=0,0,B$65/CHI_fec!B$65)</f>
        <v>0</v>
      </c>
      <c r="C233" s="276">
        <f>IF(C$65=0,0,C$65/CHI_fec!C$65)</f>
        <v>0</v>
      </c>
      <c r="D233" s="276">
        <f>IF(D$65=0,0,D$65/CHI_fec!D$65)</f>
        <v>0</v>
      </c>
      <c r="E233" s="276">
        <f>IF(E$65=0,0,E$65/CHI_fec!E$65)</f>
        <v>0</v>
      </c>
      <c r="F233" s="276">
        <f>IF(F$65=0,0,F$65/CHI_fec!F$65)</f>
        <v>0</v>
      </c>
      <c r="G233" s="276">
        <f>IF(G$65=0,0,G$65/CHI_fec!G$65)</f>
        <v>0</v>
      </c>
      <c r="H233" s="276">
        <f>IF(H$65=0,0,H$65/CHI_fec!H$65)</f>
        <v>0</v>
      </c>
      <c r="I233" s="276">
        <f>IF(I$65=0,0,I$65/CHI_fec!I$65)</f>
        <v>0</v>
      </c>
      <c r="J233" s="276">
        <f>IF(J$65=0,0,J$65/CHI_fec!J$65)</f>
        <v>0</v>
      </c>
      <c r="K233" s="276">
        <f>IF(K$65=0,0,K$65/CHI_fec!K$65)</f>
        <v>0</v>
      </c>
      <c r="L233" s="276">
        <f>IF(L$65=0,0,L$65/CHI_fec!L$65)</f>
        <v>0</v>
      </c>
      <c r="M233" s="276">
        <f>IF(M$65=0,0,M$65/CHI_fec!M$65)</f>
        <v>0</v>
      </c>
      <c r="N233" s="276">
        <f>IF(N$65=0,0,N$65/CHI_fec!N$65)</f>
        <v>0</v>
      </c>
      <c r="O233" s="276">
        <f>IF(O$65=0,0,O$65/CHI_fec!O$65)</f>
        <v>0</v>
      </c>
      <c r="P233" s="276">
        <f>IF(P$65=0,0,P$65/CHI_fec!P$65)</f>
        <v>0</v>
      </c>
      <c r="Q233" s="276">
        <f>IF(Q$65=0,0,Q$65/CHI_fec!Q$65)</f>
        <v>0</v>
      </c>
      <c r="R233" s="276">
        <f>IF(R$65=0,0,R$65/CHI_fec!R$65)</f>
        <v>0</v>
      </c>
      <c r="S233" s="276">
        <f>IF(S$65=0,0,S$65/CHI_fec!S$65)</f>
        <v>0</v>
      </c>
      <c r="T233" s="276">
        <f>IF(T$65=0,0,T$65/CHI_fec!T$65)</f>
        <v>0</v>
      </c>
      <c r="U233" s="276">
        <f>IF(U$65=0,0,U$65/CHI_fec!U$65)</f>
        <v>0</v>
      </c>
      <c r="V233" s="276">
        <f>IF(V$65=0,0,V$65/CHI_fec!V$65)</f>
        <v>0</v>
      </c>
      <c r="W233" s="276">
        <f>IF(W$65=0,0,W$65/CHI_fec!W$65)</f>
        <v>0</v>
      </c>
      <c r="DA233" s="77"/>
    </row>
    <row r="234" spans="1:105" ht="12" customHeight="1" x14ac:dyDescent="0.3">
      <c r="A234" s="56" t="s">
        <v>96</v>
      </c>
      <c r="B234" s="277">
        <f>IF(B$66=0,0,B$66/CHI_fec!B$66)</f>
        <v>1.0314867458571466</v>
      </c>
      <c r="C234" s="277">
        <f>IF(C$66=0,0,C$66/CHI_fec!C$66)</f>
        <v>1.1259625251883734</v>
      </c>
      <c r="D234" s="277">
        <f>IF(D$66=0,0,D$66/CHI_fec!D$66)</f>
        <v>0.97492508096992958</v>
      </c>
      <c r="E234" s="277">
        <f>IF(E$66=0,0,E$66/CHI_fec!E$66)</f>
        <v>1.0879840958516458</v>
      </c>
      <c r="F234" s="277">
        <f>IF(F$66=0,0,F$66/CHI_fec!F$66)</f>
        <v>0.96068162075066044</v>
      </c>
      <c r="G234" s="277">
        <f>IF(G$66=0,0,G$66/CHI_fec!G$66)</f>
        <v>0.80341050530847713</v>
      </c>
      <c r="H234" s="277">
        <f>IF(H$66=0,0,H$66/CHI_fec!H$66)</f>
        <v>0.7515981760661048</v>
      </c>
      <c r="I234" s="277">
        <f>IF(I$66=0,0,I$66/CHI_fec!I$66)</f>
        <v>0.7236411527425255</v>
      </c>
      <c r="J234" s="277">
        <f>IF(J$66=0,0,J$66/CHI_fec!J$66)</f>
        <v>0.82843218693636222</v>
      </c>
      <c r="K234" s="277">
        <f>IF(K$66=0,0,K$66/CHI_fec!K$66)</f>
        <v>0.8849356240790891</v>
      </c>
      <c r="L234" s="277">
        <f>IF(L$66=0,0,L$66/CHI_fec!L$66)</f>
        <v>0.92741902172815471</v>
      </c>
      <c r="M234" s="277">
        <f>IF(M$66=0,0,M$66/CHI_fec!M$66)</f>
        <v>0.86096330325757875</v>
      </c>
      <c r="N234" s="277">
        <f>IF(N$66=0,0,N$66/CHI_fec!N$66)</f>
        <v>0.71929179521767705</v>
      </c>
      <c r="O234" s="277">
        <f>IF(O$66=0,0,O$66/CHI_fec!O$66)</f>
        <v>0.71982436733513533</v>
      </c>
      <c r="P234" s="277">
        <f>IF(P$66=0,0,P$66/CHI_fec!P$66)</f>
        <v>0.72770666904052439</v>
      </c>
      <c r="Q234" s="277">
        <f>IF(Q$66=0,0,Q$66/CHI_fec!Q$66)</f>
        <v>0.65817255966758614</v>
      </c>
      <c r="R234" s="277">
        <f>IF(R$66=0,0,R$66/CHI_fec!R$66)</f>
        <v>0.5252651412184961</v>
      </c>
      <c r="S234" s="277">
        <f>IF(S$66=0,0,S$66/CHI_fec!S$66)</f>
        <v>0.53346560806726917</v>
      </c>
      <c r="T234" s="277">
        <f>IF(T$66=0,0,T$66/CHI_fec!T$66)</f>
        <v>0.51816987473180087</v>
      </c>
      <c r="U234" s="277">
        <f>IF(U$66=0,0,U$66/CHI_fec!U$66)</f>
        <v>0.49270704605050786</v>
      </c>
      <c r="V234" s="277">
        <f>IF(V$66=0,0,V$66/CHI_fec!V$66)</f>
        <v>0.46766821897513261</v>
      </c>
      <c r="W234" s="277">
        <f>IF(W$66=0,0,W$66/CHI_fec!W$66)</f>
        <v>0.60031601599508455</v>
      </c>
      <c r="DA234" s="78"/>
    </row>
    <row r="235" spans="1:105" ht="12" customHeight="1" x14ac:dyDescent="0.3">
      <c r="A235" s="203" t="s">
        <v>1053</v>
      </c>
      <c r="B235" s="278">
        <f>IF(B$72=0,0,B$72/CHI_fec!B$72)</f>
        <v>2.122112216600486</v>
      </c>
      <c r="C235" s="278">
        <f>IF(C$72=0,0,C$72/CHI_fec!C$72)</f>
        <v>2.1134696327760629</v>
      </c>
      <c r="D235" s="278">
        <f>IF(D$72=0,0,D$72/CHI_fec!D$72)</f>
        <v>2.0465395265550108</v>
      </c>
      <c r="E235" s="278">
        <f>IF(E$72=0,0,E$72/CHI_fec!E$72)</f>
        <v>2.0647015026210171</v>
      </c>
      <c r="F235" s="278">
        <f>IF(F$72=0,0,F$72/CHI_fec!F$72)</f>
        <v>2.1045540457803469</v>
      </c>
      <c r="G235" s="278">
        <f>IF(G$72=0,0,G$72/CHI_fec!G$72)</f>
        <v>2.0509357456112824</v>
      </c>
      <c r="H235" s="278">
        <f>IF(H$72=0,0,H$72/CHI_fec!H$72)</f>
        <v>1.9959801495288023</v>
      </c>
      <c r="I235" s="278">
        <f>IF(I$72=0,0,I$72/CHI_fec!I$72)</f>
        <v>1.9296379752189445</v>
      </c>
      <c r="J235" s="278">
        <f>IF(J$72=0,0,J$72/CHI_fec!J$72)</f>
        <v>1.9828535091148236</v>
      </c>
      <c r="K235" s="278">
        <f>IF(K$72=0,0,K$72/CHI_fec!K$72)</f>
        <v>1.957871838415008</v>
      </c>
      <c r="L235" s="278">
        <f>IF(L$72=0,0,L$72/CHI_fec!L$72)</f>
        <v>2.0138590805366308</v>
      </c>
      <c r="M235" s="278">
        <f>IF(M$72=0,0,M$72/CHI_fec!M$72)</f>
        <v>2.1132613703832974</v>
      </c>
      <c r="N235" s="278">
        <f>IF(N$72=0,0,N$72/CHI_fec!N$72)</f>
        <v>2.0290015673544866</v>
      </c>
      <c r="O235" s="278">
        <f>IF(O$72=0,0,O$72/CHI_fec!O$72)</f>
        <v>2.0897501551049396</v>
      </c>
      <c r="P235" s="278">
        <f>IF(P$72=0,0,P$72/CHI_fec!P$72)</f>
        <v>2.2372017406594784</v>
      </c>
      <c r="Q235" s="278">
        <f>IF(Q$72=0,0,Q$72/CHI_fec!Q$72)</f>
        <v>2.2751402602583206</v>
      </c>
      <c r="R235" s="278">
        <f>IF(R$72=0,0,R$72/CHI_fec!R$72)</f>
        <v>2.0072982521163225</v>
      </c>
      <c r="S235" s="278">
        <f>IF(S$72=0,0,S$72/CHI_fec!S$72)</f>
        <v>1.874129266452969</v>
      </c>
      <c r="T235" s="278">
        <f>IF(T$72=0,0,T$72/CHI_fec!T$72)</f>
        <v>1.8139809174813555</v>
      </c>
      <c r="U235" s="278">
        <f>IF(U$72=0,0,U$72/CHI_fec!U$72)</f>
        <v>1.7963189896416529</v>
      </c>
      <c r="V235" s="278">
        <f>IF(V$72=0,0,V$72/CHI_fec!V$72)</f>
        <v>1.652727425084525</v>
      </c>
      <c r="W235" s="278">
        <f>IF(W$72=0,0,W$72/CHI_fec!W$72)</f>
        <v>1.7899939042639448</v>
      </c>
      <c r="DA235" s="79"/>
    </row>
    <row r="236" spans="1:105" ht="12" customHeight="1" x14ac:dyDescent="0.3">
      <c r="A236" s="203" t="s">
        <v>1012</v>
      </c>
      <c r="B236" s="278">
        <f>IF(B$85=0,0,B$85/CHI_fec!B$85)</f>
        <v>2.5433526152492654</v>
      </c>
      <c r="C236" s="278">
        <f>IF(C$85=0,0,C$85/CHI_fec!C$85)</f>
        <v>2.5383895720061247</v>
      </c>
      <c r="D236" s="278">
        <f>IF(D$85=0,0,D$85/CHI_fec!D$85)</f>
        <v>2.5017435639263992</v>
      </c>
      <c r="E236" s="278">
        <f>IF(E$85=0,0,E$85/CHI_fec!E$85)</f>
        <v>2.5544881600609117</v>
      </c>
      <c r="F236" s="278">
        <f>IF(F$85=0,0,F$85/CHI_fec!F$85)</f>
        <v>2.5750515414897928</v>
      </c>
      <c r="G236" s="278">
        <f>IF(G$85=0,0,G$85/CHI_fec!G$85)</f>
        <v>2.45688260028856</v>
      </c>
      <c r="H236" s="278">
        <f>IF(H$85=0,0,H$85/CHI_fec!H$85)</f>
        <v>2.3737937699351943</v>
      </c>
      <c r="I236" s="278">
        <f>IF(I$85=0,0,I$85/CHI_fec!I$85)</f>
        <v>2.223509817492765</v>
      </c>
      <c r="J236" s="278">
        <f>IF(J$85=0,0,J$85/CHI_fec!J$85)</f>
        <v>2.2784931680180902</v>
      </c>
      <c r="K236" s="278">
        <f>IF(K$85=0,0,K$85/CHI_fec!K$85)</f>
        <v>2.2896715750715866</v>
      </c>
      <c r="L236" s="278">
        <f>IF(L$85=0,0,L$85/CHI_fec!L$85)</f>
        <v>2.3152058158828224</v>
      </c>
      <c r="M236" s="278">
        <f>IF(M$85=0,0,M$85/CHI_fec!M$85)</f>
        <v>2.4024870441430308</v>
      </c>
      <c r="N236" s="278">
        <f>IF(N$85=0,0,N$85/CHI_fec!N$85)</f>
        <v>2.3998591594709215</v>
      </c>
      <c r="O236" s="278">
        <f>IF(O$85=0,0,O$85/CHI_fec!O$85)</f>
        <v>2.3929353555395978</v>
      </c>
      <c r="P236" s="278">
        <f>IF(P$85=0,0,P$85/CHI_fec!P$85)</f>
        <v>2.386620911541657</v>
      </c>
      <c r="Q236" s="278">
        <f>IF(Q$85=0,0,Q$85/CHI_fec!Q$85)</f>
        <v>2.3662754259317778</v>
      </c>
      <c r="R236" s="278">
        <f>IF(R$85=0,0,R$85/CHI_fec!R$85)</f>
        <v>2.2094127199113998</v>
      </c>
      <c r="S236" s="278">
        <f>IF(S$85=0,0,S$85/CHI_fec!S$85)</f>
        <v>2.2231598962137773</v>
      </c>
      <c r="T236" s="278">
        <f>IF(T$85=0,0,T$85/CHI_fec!T$85)</f>
        <v>2.1198154104127553</v>
      </c>
      <c r="U236" s="278">
        <f>IF(U$85=0,0,U$85/CHI_fec!U$85)</f>
        <v>2.1309723525277544</v>
      </c>
      <c r="V236" s="278">
        <f>IF(V$85=0,0,V$85/CHI_fec!V$85)</f>
        <v>2.1324022126413116</v>
      </c>
      <c r="W236" s="278">
        <f>IF(W$85=0,0,W$85/CHI_fec!W$85)</f>
        <v>2.2363836083499504</v>
      </c>
      <c r="DA236" s="79"/>
    </row>
    <row r="237" spans="1:105" ht="12" customHeight="1" x14ac:dyDescent="0.3">
      <c r="A237" s="203" t="s">
        <v>1023</v>
      </c>
      <c r="B237" s="278">
        <f>IF(B$93=0,0,B$93/CHI_fec!B$93)</f>
        <v>1.4092328345261245</v>
      </c>
      <c r="C237" s="278">
        <f>IF(C$93=0,0,C$93/CHI_fec!C$93)</f>
        <v>1.485021160105249</v>
      </c>
      <c r="D237" s="278">
        <f>IF(D$93=0,0,D$93/CHI_fec!D$93)</f>
        <v>1.340338166887536</v>
      </c>
      <c r="E237" s="278">
        <f>IF(E$93=0,0,E$93/CHI_fec!E$93)</f>
        <v>1.4758785362785576</v>
      </c>
      <c r="F237" s="278">
        <f>IF(F$93=0,0,F$93/CHI_fec!F$93)</f>
        <v>1.330772673890287</v>
      </c>
      <c r="G237" s="278">
        <f>IF(G$93=0,0,G$93/CHI_fec!G$93)</f>
        <v>1.1729464079333454</v>
      </c>
      <c r="H237" s="278">
        <f>IF(H$93=0,0,H$93/CHI_fec!H$93)</f>
        <v>1.132696366077607</v>
      </c>
      <c r="I237" s="278">
        <f>IF(I$93=0,0,I$93/CHI_fec!I$93)</f>
        <v>1.117029903386586</v>
      </c>
      <c r="J237" s="278">
        <f>IF(J$93=0,0,J$93/CHI_fec!J$93)</f>
        <v>1.2783145766603765</v>
      </c>
      <c r="K237" s="278">
        <f>IF(K$93=0,0,K$93/CHI_fec!K$93)</f>
        <v>1.4387876042175505</v>
      </c>
      <c r="L237" s="278">
        <f>IF(L$93=0,0,L$93/CHI_fec!L$93)</f>
        <v>1.4674465705865356</v>
      </c>
      <c r="M237" s="278">
        <f>IF(M$93=0,0,M$93/CHI_fec!M$93)</f>
        <v>1.4574411550628157</v>
      </c>
      <c r="N237" s="278">
        <f>IF(N$93=0,0,N$93/CHI_fec!N$93)</f>
        <v>1.3480837875618676</v>
      </c>
      <c r="O237" s="278">
        <f>IF(O$93=0,0,O$93/CHI_fec!O$93)</f>
        <v>1.4293399396886262</v>
      </c>
      <c r="P237" s="278">
        <f>IF(P$93=0,0,P$93/CHI_fec!P$93)</f>
        <v>1.5143478454168922</v>
      </c>
      <c r="Q237" s="278">
        <f>IF(Q$93=0,0,Q$93/CHI_fec!Q$93)</f>
        <v>1.4622926144564619</v>
      </c>
      <c r="R237" s="278">
        <f>IF(R$93=0,0,R$93/CHI_fec!R$93)</f>
        <v>1.1801292419882961</v>
      </c>
      <c r="S237" s="278">
        <f>IF(S$93=0,0,S$93/CHI_fec!S$93)</f>
        <v>1.1626180687436072</v>
      </c>
      <c r="T237" s="278">
        <f>IF(T$93=0,0,T$93/CHI_fec!T$93)</f>
        <v>1.137351443869675</v>
      </c>
      <c r="U237" s="278">
        <f>IF(U$93=0,0,U$93/CHI_fec!U$93)</f>
        <v>1.140432612112839</v>
      </c>
      <c r="V237" s="278">
        <f>IF(V$93=0,0,V$93/CHI_fec!V$93)</f>
        <v>1.1083492434381914</v>
      </c>
      <c r="W237" s="278">
        <f>IF(W$93=0,0,W$93/CHI_fec!W$93)</f>
        <v>1.3715198867321363</v>
      </c>
      <c r="DA237" s="79"/>
    </row>
    <row r="238" spans="1:105" ht="12" customHeight="1" x14ac:dyDescent="0.3">
      <c r="A238" s="41" t="s">
        <v>1040</v>
      </c>
      <c r="B238" s="279">
        <f>IF(B$107=0,0,B$107/CHI_fec!B$107)</f>
        <v>0</v>
      </c>
      <c r="C238" s="279">
        <f>IF(C$107=0,0,C$107/CHI_fec!C$107)</f>
        <v>0</v>
      </c>
      <c r="D238" s="279">
        <f>IF(D$107=0,0,D$107/CHI_fec!D$107)</f>
        <v>0</v>
      </c>
      <c r="E238" s="279">
        <f>IF(E$107=0,0,E$107/CHI_fec!E$107)</f>
        <v>0</v>
      </c>
      <c r="F238" s="279">
        <f>IF(F$107=0,0,F$107/CHI_fec!F$107)</f>
        <v>0</v>
      </c>
      <c r="G238" s="279">
        <f>IF(G$107=0,0,G$107/CHI_fec!G$107)</f>
        <v>0</v>
      </c>
      <c r="H238" s="279">
        <f>IF(H$107=0,0,H$107/CHI_fec!H$107)</f>
        <v>0</v>
      </c>
      <c r="I238" s="279">
        <f>IF(I$107=0,0,I$107/CHI_fec!I$107)</f>
        <v>0</v>
      </c>
      <c r="J238" s="279">
        <f>IF(J$107=0,0,J$107/CHI_fec!J$107)</f>
        <v>0</v>
      </c>
      <c r="K238" s="279">
        <f>IF(K$107=0,0,K$107/CHI_fec!K$107)</f>
        <v>0</v>
      </c>
      <c r="L238" s="279">
        <f>IF(L$107=0,0,L$107/CHI_fec!L$107)</f>
        <v>0</v>
      </c>
      <c r="M238" s="279">
        <f>IF(M$107=0,0,M$107/CHI_fec!M$107)</f>
        <v>0</v>
      </c>
      <c r="N238" s="279">
        <f>IF(N$107=0,0,N$107/CHI_fec!N$107)</f>
        <v>0</v>
      </c>
      <c r="O238" s="279">
        <f>IF(O$107=0,0,O$107/CHI_fec!O$107)</f>
        <v>0</v>
      </c>
      <c r="P238" s="279">
        <f>IF(P$107=0,0,P$107/CHI_fec!P$107)</f>
        <v>0</v>
      </c>
      <c r="Q238" s="279">
        <f>IF(Q$107=0,0,Q$107/CHI_fec!Q$107)</f>
        <v>0</v>
      </c>
      <c r="R238" s="279">
        <f>IF(R$107=0,0,R$107/CHI_fec!R$107)</f>
        <v>0</v>
      </c>
      <c r="S238" s="279">
        <f>IF(S$107=0,0,S$107/CHI_fec!S$107)</f>
        <v>0</v>
      </c>
      <c r="T238" s="279">
        <f>IF(T$107=0,0,T$107/CHI_fec!T$107)</f>
        <v>0</v>
      </c>
      <c r="U238" s="279">
        <f>IF(U$107=0,0,U$107/CHI_fec!U$107)</f>
        <v>0</v>
      </c>
      <c r="V238" s="279">
        <f>IF(V$107=0,0,V$107/CHI_fec!V$107)</f>
        <v>0</v>
      </c>
      <c r="W238" s="279">
        <f>IF(W$107=0,0,W$107/CHI_fec!W$107)</f>
        <v>0</v>
      </c>
      <c r="DA238" s="82"/>
    </row>
    <row r="239" spans="1:105" ht="12" customHeight="1" x14ac:dyDescent="0.3">
      <c r="A239" s="201"/>
      <c r="B239" s="201"/>
      <c r="C239" s="201"/>
      <c r="D239" s="201"/>
      <c r="E239" s="201"/>
      <c r="F239" s="201"/>
      <c r="G239" s="201"/>
      <c r="H239" s="201"/>
      <c r="I239" s="201"/>
      <c r="J239" s="201"/>
      <c r="K239" s="201"/>
      <c r="L239" s="201"/>
      <c r="M239" s="201"/>
      <c r="N239" s="201"/>
      <c r="O239" s="201"/>
      <c r="P239" s="201"/>
      <c r="Q239" s="201"/>
      <c r="R239" s="201"/>
      <c r="S239" s="201"/>
      <c r="T239" s="201"/>
      <c r="U239" s="201"/>
      <c r="V239" s="201"/>
      <c r="W239" s="201"/>
      <c r="DA239" s="173"/>
    </row>
    <row r="240" spans="1:105" ht="12" customHeight="1" x14ac:dyDescent="0.3">
      <c r="A240" s="35" t="s">
        <v>48</v>
      </c>
      <c r="B240" s="322">
        <f>IF(B$110=0,0,B$110/CHI_fec!B$110)</f>
        <v>1.0030968735835781</v>
      </c>
      <c r="C240" s="322">
        <f>IF(C$110=0,0,C$110/CHI_fec!C$110)</f>
        <v>1.032801078126921</v>
      </c>
      <c r="D240" s="322">
        <f>IF(D$110=0,0,D$110/CHI_fec!D$110)</f>
        <v>0.95491674665651671</v>
      </c>
      <c r="E240" s="322">
        <f>IF(E$110=0,0,E$110/CHI_fec!E$110)</f>
        <v>1.0245459780969222</v>
      </c>
      <c r="F240" s="322">
        <f>IF(F$110=0,0,F$110/CHI_fec!F$110)</f>
        <v>0.98403505398865621</v>
      </c>
      <c r="G240" s="322">
        <f>IF(G$110=0,0,G$110/CHI_fec!G$110)</f>
        <v>0.88537428257753625</v>
      </c>
      <c r="H240" s="322">
        <f>IF(H$110=0,0,H$110/CHI_fec!H$110)</f>
        <v>0.84438802761154974</v>
      </c>
      <c r="I240" s="322">
        <f>IF(I$110=0,0,I$110/CHI_fec!I$110)</f>
        <v>0.79057273504419545</v>
      </c>
      <c r="J240" s="322">
        <f>IF(J$110=0,0,J$110/CHI_fec!J$110)</f>
        <v>0.85934603214671779</v>
      </c>
      <c r="K240" s="322">
        <f>IF(K$110=0,0,K$110/CHI_fec!K$110)</f>
        <v>0.91263706290301883</v>
      </c>
      <c r="L240" s="322">
        <f>IF(L$110=0,0,L$110/CHI_fec!L$110)</f>
        <v>1.1337938053957026</v>
      </c>
      <c r="M240" s="322">
        <f>IF(M$110=0,0,M$110/CHI_fec!M$110)</f>
        <v>1.1798728843686577</v>
      </c>
      <c r="N240" s="322">
        <f>IF(N$110=0,0,N$110/CHI_fec!N$110)</f>
        <v>1.0724896932371268</v>
      </c>
      <c r="O240" s="322">
        <f>IF(O$110=0,0,O$110/CHI_fec!O$110)</f>
        <v>1.0216595122789687</v>
      </c>
      <c r="P240" s="322">
        <f>IF(P$110=0,0,P$110/CHI_fec!P$110)</f>
        <v>0.98356792906124224</v>
      </c>
      <c r="Q240" s="322">
        <f>IF(Q$110=0,0,Q$110/CHI_fec!Q$110)</f>
        <v>0.91444314396141435</v>
      </c>
      <c r="R240" s="322">
        <f>IF(R$110=0,0,R$110/CHI_fec!R$110)</f>
        <v>0.87441708949605157</v>
      </c>
      <c r="S240" s="322">
        <f>IF(S$110=0,0,S$110/CHI_fec!S$110)</f>
        <v>0.84084820204301924</v>
      </c>
      <c r="T240" s="322">
        <f>IF(T$110=0,0,T$110/CHI_fec!T$110)</f>
        <v>0.80986326916169948</v>
      </c>
      <c r="U240" s="322">
        <f>IF(U$110=0,0,U$110/CHI_fec!U$110)</f>
        <v>0.83363386328885458</v>
      </c>
      <c r="V240" s="322">
        <f>IF(V$110=0,0,V$110/CHI_fec!V$110)</f>
        <v>0.82790110648440596</v>
      </c>
      <c r="W240" s="322">
        <f>IF(W$110=0,0,W$110/CHI_fec!W$110)</f>
        <v>0.96044269937081728</v>
      </c>
      <c r="DA240" s="95"/>
    </row>
    <row r="241" spans="1:105" ht="12" customHeight="1" x14ac:dyDescent="0.3">
      <c r="A241" s="55" t="s">
        <v>92</v>
      </c>
      <c r="B241" s="275">
        <f>IF(B$111=0,0,B$111/CHI_fec!B$111)</f>
        <v>0</v>
      </c>
      <c r="C241" s="275">
        <f>IF(C$111=0,0,C$111/CHI_fec!C$111)</f>
        <v>0</v>
      </c>
      <c r="D241" s="275">
        <f>IF(D$111=0,0,D$111/CHI_fec!D$111)</f>
        <v>0</v>
      </c>
      <c r="E241" s="275">
        <f>IF(E$111=0,0,E$111/CHI_fec!E$111)</f>
        <v>0</v>
      </c>
      <c r="F241" s="275">
        <f>IF(F$111=0,0,F$111/CHI_fec!F$111)</f>
        <v>0</v>
      </c>
      <c r="G241" s="275">
        <f>IF(G$111=0,0,G$111/CHI_fec!G$111)</f>
        <v>0</v>
      </c>
      <c r="H241" s="275">
        <f>IF(H$111=0,0,H$111/CHI_fec!H$111)</f>
        <v>0</v>
      </c>
      <c r="I241" s="275">
        <f>IF(I$111=0,0,I$111/CHI_fec!I$111)</f>
        <v>0</v>
      </c>
      <c r="J241" s="275">
        <f>IF(J$111=0,0,J$111/CHI_fec!J$111)</f>
        <v>0</v>
      </c>
      <c r="K241" s="275">
        <f>IF(K$111=0,0,K$111/CHI_fec!K$111)</f>
        <v>0</v>
      </c>
      <c r="L241" s="275">
        <f>IF(L$111=0,0,L$111/CHI_fec!L$111)</f>
        <v>0</v>
      </c>
      <c r="M241" s="275">
        <f>IF(M$111=0,0,M$111/CHI_fec!M$111)</f>
        <v>0</v>
      </c>
      <c r="N241" s="275">
        <f>IF(N$111=0,0,N$111/CHI_fec!N$111)</f>
        <v>0</v>
      </c>
      <c r="O241" s="275">
        <f>IF(O$111=0,0,O$111/CHI_fec!O$111)</f>
        <v>0</v>
      </c>
      <c r="P241" s="275">
        <f>IF(P$111=0,0,P$111/CHI_fec!P$111)</f>
        <v>0</v>
      </c>
      <c r="Q241" s="275">
        <f>IF(Q$111=0,0,Q$111/CHI_fec!Q$111)</f>
        <v>0</v>
      </c>
      <c r="R241" s="275">
        <f>IF(R$111=0,0,R$111/CHI_fec!R$111)</f>
        <v>0</v>
      </c>
      <c r="S241" s="275">
        <f>IF(S$111=0,0,S$111/CHI_fec!S$111)</f>
        <v>0</v>
      </c>
      <c r="T241" s="275">
        <f>IF(T$111=0,0,T$111/CHI_fec!T$111)</f>
        <v>0</v>
      </c>
      <c r="U241" s="275">
        <f>IF(U$111=0,0,U$111/CHI_fec!U$111)</f>
        <v>0</v>
      </c>
      <c r="V241" s="275">
        <f>IF(V$111=0,0,V$111/CHI_fec!V$111)</f>
        <v>0</v>
      </c>
      <c r="W241" s="275">
        <f>IF(W$111=0,0,W$111/CHI_fec!W$111)</f>
        <v>0</v>
      </c>
      <c r="DA241" s="76"/>
    </row>
    <row r="242" spans="1:105" ht="12" customHeight="1" x14ac:dyDescent="0.3">
      <c r="A242" s="202" t="s">
        <v>93</v>
      </c>
      <c r="B242" s="276">
        <f>IF(B$112=0,0,B$112/CHI_fec!B$112)</f>
        <v>0</v>
      </c>
      <c r="C242" s="276">
        <f>IF(C$112=0,0,C$112/CHI_fec!C$112)</f>
        <v>0</v>
      </c>
      <c r="D242" s="276">
        <f>IF(D$112=0,0,D$112/CHI_fec!D$112)</f>
        <v>0</v>
      </c>
      <c r="E242" s="276">
        <f>IF(E$112=0,0,E$112/CHI_fec!E$112)</f>
        <v>0</v>
      </c>
      <c r="F242" s="276">
        <f>IF(F$112=0,0,F$112/CHI_fec!F$112)</f>
        <v>0</v>
      </c>
      <c r="G242" s="276">
        <f>IF(G$112=0,0,G$112/CHI_fec!G$112)</f>
        <v>0</v>
      </c>
      <c r="H242" s="276">
        <f>IF(H$112=0,0,H$112/CHI_fec!H$112)</f>
        <v>0</v>
      </c>
      <c r="I242" s="276">
        <f>IF(I$112=0,0,I$112/CHI_fec!I$112)</f>
        <v>0</v>
      </c>
      <c r="J242" s="276">
        <f>IF(J$112=0,0,J$112/CHI_fec!J$112)</f>
        <v>0</v>
      </c>
      <c r="K242" s="276">
        <f>IF(K$112=0,0,K$112/CHI_fec!K$112)</f>
        <v>0</v>
      </c>
      <c r="L242" s="276">
        <f>IF(L$112=0,0,L$112/CHI_fec!L$112)</f>
        <v>0</v>
      </c>
      <c r="M242" s="276">
        <f>IF(M$112=0,0,M$112/CHI_fec!M$112)</f>
        <v>0</v>
      </c>
      <c r="N242" s="276">
        <f>IF(N$112=0,0,N$112/CHI_fec!N$112)</f>
        <v>0</v>
      </c>
      <c r="O242" s="276">
        <f>IF(O$112=0,0,O$112/CHI_fec!O$112)</f>
        <v>0</v>
      </c>
      <c r="P242" s="276">
        <f>IF(P$112=0,0,P$112/CHI_fec!P$112)</f>
        <v>0</v>
      </c>
      <c r="Q242" s="276">
        <f>IF(Q$112=0,0,Q$112/CHI_fec!Q$112)</f>
        <v>0</v>
      </c>
      <c r="R242" s="276">
        <f>IF(R$112=0,0,R$112/CHI_fec!R$112)</f>
        <v>0</v>
      </c>
      <c r="S242" s="276">
        <f>IF(S$112=0,0,S$112/CHI_fec!S$112)</f>
        <v>0</v>
      </c>
      <c r="T242" s="276">
        <f>IF(T$112=0,0,T$112/CHI_fec!T$112)</f>
        <v>0</v>
      </c>
      <c r="U242" s="276">
        <f>IF(U$112=0,0,U$112/CHI_fec!U$112)</f>
        <v>0</v>
      </c>
      <c r="V242" s="276">
        <f>IF(V$112=0,0,V$112/CHI_fec!V$112)</f>
        <v>0</v>
      </c>
      <c r="W242" s="276">
        <f>IF(W$112=0,0,W$112/CHI_fec!W$112)</f>
        <v>0</v>
      </c>
      <c r="DA242" s="77"/>
    </row>
    <row r="243" spans="1:105" ht="12" customHeight="1" x14ac:dyDescent="0.3">
      <c r="A243" s="202" t="s">
        <v>94</v>
      </c>
      <c r="B243" s="276">
        <f>IF(B$113=0,0,B$113/CHI_fec!B$113)</f>
        <v>0</v>
      </c>
      <c r="C243" s="276">
        <f>IF(C$113=0,0,C$113/CHI_fec!C$113)</f>
        <v>0</v>
      </c>
      <c r="D243" s="276">
        <f>IF(D$113=0,0,D$113/CHI_fec!D$113)</f>
        <v>0</v>
      </c>
      <c r="E243" s="276">
        <f>IF(E$113=0,0,E$113/CHI_fec!E$113)</f>
        <v>0</v>
      </c>
      <c r="F243" s="276">
        <f>IF(F$113=0,0,F$113/CHI_fec!F$113)</f>
        <v>0</v>
      </c>
      <c r="G243" s="276">
        <f>IF(G$113=0,0,G$113/CHI_fec!G$113)</f>
        <v>0</v>
      </c>
      <c r="H243" s="276">
        <f>IF(H$113=0,0,H$113/CHI_fec!H$113)</f>
        <v>0</v>
      </c>
      <c r="I243" s="276">
        <f>IF(I$113=0,0,I$113/CHI_fec!I$113)</f>
        <v>0</v>
      </c>
      <c r="J243" s="276">
        <f>IF(J$113=0,0,J$113/CHI_fec!J$113)</f>
        <v>0</v>
      </c>
      <c r="K243" s="276">
        <f>IF(K$113=0,0,K$113/CHI_fec!K$113)</f>
        <v>0</v>
      </c>
      <c r="L243" s="276">
        <f>IF(L$113=0,0,L$113/CHI_fec!L$113)</f>
        <v>0</v>
      </c>
      <c r="M243" s="276">
        <f>IF(M$113=0,0,M$113/CHI_fec!M$113)</f>
        <v>0</v>
      </c>
      <c r="N243" s="276">
        <f>IF(N$113=0,0,N$113/CHI_fec!N$113)</f>
        <v>0</v>
      </c>
      <c r="O243" s="276">
        <f>IF(O$113=0,0,O$113/CHI_fec!O$113)</f>
        <v>0</v>
      </c>
      <c r="P243" s="276">
        <f>IF(P$113=0,0,P$113/CHI_fec!P$113)</f>
        <v>0</v>
      </c>
      <c r="Q243" s="276">
        <f>IF(Q$113=0,0,Q$113/CHI_fec!Q$113)</f>
        <v>0</v>
      </c>
      <c r="R243" s="276">
        <f>IF(R$113=0,0,R$113/CHI_fec!R$113)</f>
        <v>0</v>
      </c>
      <c r="S243" s="276">
        <f>IF(S$113=0,0,S$113/CHI_fec!S$113)</f>
        <v>0</v>
      </c>
      <c r="T243" s="276">
        <f>IF(T$113=0,0,T$113/CHI_fec!T$113)</f>
        <v>0</v>
      </c>
      <c r="U243" s="276">
        <f>IF(U$113=0,0,U$113/CHI_fec!U$113)</f>
        <v>0</v>
      </c>
      <c r="V243" s="276">
        <f>IF(V$113=0,0,V$113/CHI_fec!V$113)</f>
        <v>0</v>
      </c>
      <c r="W243" s="276">
        <f>IF(W$113=0,0,W$113/CHI_fec!W$113)</f>
        <v>0</v>
      </c>
      <c r="DA243" s="77"/>
    </row>
    <row r="244" spans="1:105" ht="12" customHeight="1" x14ac:dyDescent="0.3">
      <c r="A244" s="202" t="s">
        <v>95</v>
      </c>
      <c r="B244" s="276">
        <f>IF(B$114=0,0,B$114/CHI_fec!B$114)</f>
        <v>0</v>
      </c>
      <c r="C244" s="276">
        <f>IF(C$114=0,0,C$114/CHI_fec!C$114)</f>
        <v>0</v>
      </c>
      <c r="D244" s="276">
        <f>IF(D$114=0,0,D$114/CHI_fec!D$114)</f>
        <v>0</v>
      </c>
      <c r="E244" s="276">
        <f>IF(E$114=0,0,E$114/CHI_fec!E$114)</f>
        <v>0</v>
      </c>
      <c r="F244" s="276">
        <f>IF(F$114=0,0,F$114/CHI_fec!F$114)</f>
        <v>0</v>
      </c>
      <c r="G244" s="276">
        <f>IF(G$114=0,0,G$114/CHI_fec!G$114)</f>
        <v>0</v>
      </c>
      <c r="H244" s="276">
        <f>IF(H$114=0,0,H$114/CHI_fec!H$114)</f>
        <v>0</v>
      </c>
      <c r="I244" s="276">
        <f>IF(I$114=0,0,I$114/CHI_fec!I$114)</f>
        <v>0</v>
      </c>
      <c r="J244" s="276">
        <f>IF(J$114=0,0,J$114/CHI_fec!J$114)</f>
        <v>0</v>
      </c>
      <c r="K244" s="276">
        <f>IF(K$114=0,0,K$114/CHI_fec!K$114)</f>
        <v>0</v>
      </c>
      <c r="L244" s="276">
        <f>IF(L$114=0,0,L$114/CHI_fec!L$114)</f>
        <v>0</v>
      </c>
      <c r="M244" s="276">
        <f>IF(M$114=0,0,M$114/CHI_fec!M$114)</f>
        <v>0</v>
      </c>
      <c r="N244" s="276">
        <f>IF(N$114=0,0,N$114/CHI_fec!N$114)</f>
        <v>0</v>
      </c>
      <c r="O244" s="276">
        <f>IF(O$114=0,0,O$114/CHI_fec!O$114)</f>
        <v>0</v>
      </c>
      <c r="P244" s="276">
        <f>IF(P$114=0,0,P$114/CHI_fec!P$114)</f>
        <v>0</v>
      </c>
      <c r="Q244" s="276">
        <f>IF(Q$114=0,0,Q$114/CHI_fec!Q$114)</f>
        <v>0</v>
      </c>
      <c r="R244" s="276">
        <f>IF(R$114=0,0,R$114/CHI_fec!R$114)</f>
        <v>0</v>
      </c>
      <c r="S244" s="276">
        <f>IF(S$114=0,0,S$114/CHI_fec!S$114)</f>
        <v>0</v>
      </c>
      <c r="T244" s="276">
        <f>IF(T$114=0,0,T$114/CHI_fec!T$114)</f>
        <v>0</v>
      </c>
      <c r="U244" s="276">
        <f>IF(U$114=0,0,U$114/CHI_fec!U$114)</f>
        <v>0</v>
      </c>
      <c r="V244" s="276">
        <f>IF(V$114=0,0,V$114/CHI_fec!V$114)</f>
        <v>0</v>
      </c>
      <c r="W244" s="276">
        <f>IF(W$114=0,0,W$114/CHI_fec!W$114)</f>
        <v>0</v>
      </c>
      <c r="DA244" s="77"/>
    </row>
    <row r="245" spans="1:105" ht="12" customHeight="1" x14ac:dyDescent="0.3">
      <c r="A245" s="56" t="s">
        <v>96</v>
      </c>
      <c r="B245" s="277">
        <f>IF(B$115=0,0,B$115/CHI_fec!B$115)</f>
        <v>1.0314867458571462</v>
      </c>
      <c r="C245" s="277">
        <f>IF(C$115=0,0,C$115/CHI_fec!C$115)</f>
        <v>1.1259625251883736</v>
      </c>
      <c r="D245" s="277">
        <f>IF(D$115=0,0,D$115/CHI_fec!D$115)</f>
        <v>0.97492508096992936</v>
      </c>
      <c r="E245" s="277">
        <f>IF(E$115=0,0,E$115/CHI_fec!E$115)</f>
        <v>1.0879840958516456</v>
      </c>
      <c r="F245" s="277">
        <f>IF(F$115=0,0,F$115/CHI_fec!F$115)</f>
        <v>0.96068162075066044</v>
      </c>
      <c r="G245" s="277">
        <f>IF(G$115=0,0,G$115/CHI_fec!G$115)</f>
        <v>0.80341050530847713</v>
      </c>
      <c r="H245" s="277">
        <f>IF(H$115=0,0,H$115/CHI_fec!H$115)</f>
        <v>0.75159817606610468</v>
      </c>
      <c r="I245" s="277">
        <f>IF(I$115=0,0,I$115/CHI_fec!I$115)</f>
        <v>0.72364115274252538</v>
      </c>
      <c r="J245" s="277">
        <f>IF(J$115=0,0,J$115/CHI_fec!J$115)</f>
        <v>0.82843218693636211</v>
      </c>
      <c r="K245" s="277">
        <f>IF(K$115=0,0,K$115/CHI_fec!K$115)</f>
        <v>0.88493562407908888</v>
      </c>
      <c r="L245" s="277">
        <f>IF(L$115=0,0,L$115/CHI_fec!L$115)</f>
        <v>0.92741902172815449</v>
      </c>
      <c r="M245" s="277">
        <f>IF(M$115=0,0,M$115/CHI_fec!M$115)</f>
        <v>0.86096330325757875</v>
      </c>
      <c r="N245" s="277">
        <f>IF(N$115=0,0,N$115/CHI_fec!N$115)</f>
        <v>0.71929179521767728</v>
      </c>
      <c r="O245" s="277">
        <f>IF(O$115=0,0,O$115/CHI_fec!O$115)</f>
        <v>0.71982436733513544</v>
      </c>
      <c r="P245" s="277">
        <f>IF(P$115=0,0,P$115/CHI_fec!P$115)</f>
        <v>0.72770666904052439</v>
      </c>
      <c r="Q245" s="277">
        <f>IF(Q$115=0,0,Q$115/CHI_fec!Q$115)</f>
        <v>0.65817255966758592</v>
      </c>
      <c r="R245" s="277">
        <f>IF(R$115=0,0,R$115/CHI_fec!R$115)</f>
        <v>0.52526514121849621</v>
      </c>
      <c r="S245" s="277">
        <f>IF(S$115=0,0,S$115/CHI_fec!S$115)</f>
        <v>0.53346560806726906</v>
      </c>
      <c r="T245" s="277">
        <f>IF(T$115=0,0,T$115/CHI_fec!T$115)</f>
        <v>0.51816987473180076</v>
      </c>
      <c r="U245" s="277">
        <f>IF(U$115=0,0,U$115/CHI_fec!U$115)</f>
        <v>0.49270704605050791</v>
      </c>
      <c r="V245" s="277">
        <f>IF(V$115=0,0,V$115/CHI_fec!V$115)</f>
        <v>0.46766821897513261</v>
      </c>
      <c r="W245" s="277">
        <f>IF(W$115=0,0,W$115/CHI_fec!W$115)</f>
        <v>0.60031601599508455</v>
      </c>
      <c r="DA245" s="78"/>
    </row>
    <row r="246" spans="1:105" ht="12" customHeight="1" x14ac:dyDescent="0.3">
      <c r="A246" s="203" t="s">
        <v>1053</v>
      </c>
      <c r="B246" s="278">
        <f>IF(B$121=0,0,B$121/CHI_fec!B$121)</f>
        <v>2.1211871090257906</v>
      </c>
      <c r="C246" s="278">
        <f>IF(C$121=0,0,C$121/CHI_fec!C$121)</f>
        <v>2.1125879600094564</v>
      </c>
      <c r="D246" s="278">
        <f>IF(D$121=0,0,D$121/CHI_fec!D$121)</f>
        <v>2.0456162578027253</v>
      </c>
      <c r="E246" s="278">
        <f>IF(E$121=0,0,E$121/CHI_fec!E$121)</f>
        <v>2.0638485659188222</v>
      </c>
      <c r="F246" s="278">
        <f>IF(F$121=0,0,F$121/CHI_fec!F$121)</f>
        <v>2.1036209825593999</v>
      </c>
      <c r="G246" s="278">
        <f>IF(G$121=0,0,G$121/CHI_fec!G$121)</f>
        <v>2.0499192342240429</v>
      </c>
      <c r="H246" s="278">
        <f>IF(H$121=0,0,H$121/CHI_fec!H$121)</f>
        <v>1.9949600080057541</v>
      </c>
      <c r="I246" s="278">
        <f>IF(I$121=0,0,I$121/CHI_fec!I$121)</f>
        <v>1.9286023725985342</v>
      </c>
      <c r="J246" s="278">
        <f>IF(J$121=0,0,J$121/CHI_fec!J$121)</f>
        <v>1.9818666215330927</v>
      </c>
      <c r="K246" s="278">
        <f>IF(K$121=0,0,K$121/CHI_fec!K$121)</f>
        <v>1.9569842066280669</v>
      </c>
      <c r="L246" s="278">
        <f>IF(L$121=0,0,L$121/CHI_fec!L$121)</f>
        <v>2.0129279684456436</v>
      </c>
      <c r="M246" s="278">
        <f>IF(M$121=0,0,M$121/CHI_fec!M$121)</f>
        <v>2.1122679246031484</v>
      </c>
      <c r="N246" s="278">
        <f>IF(N$121=0,0,N$121/CHI_fec!N$121)</f>
        <v>2.0280142724684569</v>
      </c>
      <c r="O246" s="278">
        <f>IF(O$121=0,0,O$121/CHI_fec!O$121)</f>
        <v>2.08877039687526</v>
      </c>
      <c r="P246" s="278">
        <f>IF(P$121=0,0,P$121/CHI_fec!P$121)</f>
        <v>2.2361703368125609</v>
      </c>
      <c r="Q246" s="278">
        <f>IF(Q$121=0,0,Q$121/CHI_fec!Q$121)</f>
        <v>2.2740516893476834</v>
      </c>
      <c r="R246" s="278">
        <f>IF(R$121=0,0,R$121/CHI_fec!R$121)</f>
        <v>2.0061955997841703</v>
      </c>
      <c r="S246" s="278">
        <f>IF(S$121=0,0,S$121/CHI_fec!S$121)</f>
        <v>1.8731333747023293</v>
      </c>
      <c r="T246" s="278">
        <f>IF(T$121=0,0,T$121/CHI_fec!T$121)</f>
        <v>1.8129914205388629</v>
      </c>
      <c r="U246" s="278">
        <f>IF(U$121=0,0,U$121/CHI_fec!U$121)</f>
        <v>1.7953465497461401</v>
      </c>
      <c r="V246" s="278">
        <f>IF(V$121=0,0,V$121/CHI_fec!V$121)</f>
        <v>1.6518540392001726</v>
      </c>
      <c r="W246" s="278">
        <f>IF(W$121=0,0,W$121/CHI_fec!W$121)</f>
        <v>1.7891565818879094</v>
      </c>
      <c r="DA246" s="79"/>
    </row>
    <row r="247" spans="1:105" ht="12" customHeight="1" x14ac:dyDescent="0.3">
      <c r="A247" s="203" t="s">
        <v>1012</v>
      </c>
      <c r="B247" s="278">
        <f>IF(B$134=0,0,B$134/CHI_fec!B$134)</f>
        <v>2.5433526152492658</v>
      </c>
      <c r="C247" s="278">
        <f>IF(C$134=0,0,C$134/CHI_fec!C$134)</f>
        <v>2.5383895720061247</v>
      </c>
      <c r="D247" s="278">
        <f>IF(D$134=0,0,D$134/CHI_fec!D$134)</f>
        <v>2.5017435639263992</v>
      </c>
      <c r="E247" s="278">
        <f>IF(E$134=0,0,E$134/CHI_fec!E$134)</f>
        <v>2.5544881600609108</v>
      </c>
      <c r="F247" s="278">
        <f>IF(F$134=0,0,F$134/CHI_fec!F$134)</f>
        <v>2.5750515414897928</v>
      </c>
      <c r="G247" s="278">
        <f>IF(G$134=0,0,G$134/CHI_fec!G$134)</f>
        <v>2.4568826002885591</v>
      </c>
      <c r="H247" s="278">
        <f>IF(H$134=0,0,H$134/CHI_fec!H$134)</f>
        <v>2.3737937699351952</v>
      </c>
      <c r="I247" s="278">
        <f>IF(I$134=0,0,I$134/CHI_fec!I$134)</f>
        <v>2.2235098174927654</v>
      </c>
      <c r="J247" s="278">
        <f>IF(J$134=0,0,J$134/CHI_fec!J$134)</f>
        <v>2.2784931680180911</v>
      </c>
      <c r="K247" s="278">
        <f>IF(K$134=0,0,K$134/CHI_fec!K$134)</f>
        <v>2.2896715750715866</v>
      </c>
      <c r="L247" s="278">
        <f>IF(L$134=0,0,L$134/CHI_fec!L$134)</f>
        <v>2.3152058158828224</v>
      </c>
      <c r="M247" s="278">
        <f>IF(M$134=0,0,M$134/CHI_fec!M$134)</f>
        <v>2.4024870441430304</v>
      </c>
      <c r="N247" s="278">
        <f>IF(N$134=0,0,N$134/CHI_fec!N$134)</f>
        <v>2.3998591594709211</v>
      </c>
      <c r="O247" s="278">
        <f>IF(O$134=0,0,O$134/CHI_fec!O$134)</f>
        <v>2.3929353555395969</v>
      </c>
      <c r="P247" s="278">
        <f>IF(P$134=0,0,P$134/CHI_fec!P$134)</f>
        <v>2.3866209115416575</v>
      </c>
      <c r="Q247" s="278">
        <f>IF(Q$134=0,0,Q$134/CHI_fec!Q$134)</f>
        <v>2.3662754259317782</v>
      </c>
      <c r="R247" s="278">
        <f>IF(R$134=0,0,R$134/CHI_fec!R$134)</f>
        <v>2.2094127199113989</v>
      </c>
      <c r="S247" s="278">
        <f>IF(S$134=0,0,S$134/CHI_fec!S$134)</f>
        <v>2.2231598962137769</v>
      </c>
      <c r="T247" s="278">
        <f>IF(T$134=0,0,T$134/CHI_fec!T$134)</f>
        <v>2.1198154104127549</v>
      </c>
      <c r="U247" s="278">
        <f>IF(U$134=0,0,U$134/CHI_fec!U$134)</f>
        <v>2.1309723525277549</v>
      </c>
      <c r="V247" s="278">
        <f>IF(V$134=0,0,V$134/CHI_fec!V$134)</f>
        <v>2.1324022126413111</v>
      </c>
      <c r="W247" s="278">
        <f>IF(W$134=0,0,W$134/CHI_fec!W$134)</f>
        <v>2.2363836083499504</v>
      </c>
      <c r="DA247" s="79"/>
    </row>
    <row r="248" spans="1:105" ht="12" customHeight="1" x14ac:dyDescent="0.3">
      <c r="A248" s="203" t="s">
        <v>1023</v>
      </c>
      <c r="B248" s="278">
        <f>IF(B$142=0,0,B$142/CHI_fec!B$142)</f>
        <v>1.4485180665809645</v>
      </c>
      <c r="C248" s="278">
        <f>IF(C$142=0,0,C$142/CHI_fec!C$142)</f>
        <v>1.5200953368686487</v>
      </c>
      <c r="D248" s="278">
        <f>IF(D$142=0,0,D$142/CHI_fec!D$142)</f>
        <v>1.3788096609882921</v>
      </c>
      <c r="E248" s="278">
        <f>IF(E$142=0,0,E$142/CHI_fec!E$142)</f>
        <v>1.5089192381757268</v>
      </c>
      <c r="F248" s="278">
        <f>IF(F$142=0,0,F$142/CHI_fec!F$142)</f>
        <v>1.3733243270762954</v>
      </c>
      <c r="G248" s="278">
        <f>IF(G$142=0,0,G$142/CHI_fec!G$142)</f>
        <v>1.218982519341731</v>
      </c>
      <c r="H248" s="278">
        <f>IF(H$142=0,0,H$142/CHI_fec!H$142)</f>
        <v>1.1773098562329267</v>
      </c>
      <c r="I248" s="278">
        <f>IF(I$142=0,0,I$142/CHI_fec!I$142)</f>
        <v>1.1580216993538957</v>
      </c>
      <c r="J248" s="278">
        <f>IF(J$142=0,0,J$142/CHI_fec!J$142)</f>
        <v>1.3150021595618944</v>
      </c>
      <c r="K248" s="278">
        <f>IF(K$142=0,0,K$142/CHI_fec!K$142)</f>
        <v>1.4667197000982095</v>
      </c>
      <c r="L248" s="278">
        <f>IF(L$142=0,0,L$142/CHI_fec!L$142)</f>
        <v>1.4965947946144844</v>
      </c>
      <c r="M248" s="278">
        <f>IF(M$142=0,0,M$142/CHI_fec!M$142)</f>
        <v>1.4922296883708843</v>
      </c>
      <c r="N248" s="278">
        <f>IF(N$142=0,0,N$142/CHI_fec!N$142)</f>
        <v>1.3839281212209178</v>
      </c>
      <c r="O248" s="278">
        <f>IF(O$142=0,0,O$142/CHI_fec!O$142)</f>
        <v>1.4644361810259101</v>
      </c>
      <c r="P248" s="278">
        <f>IF(P$142=0,0,P$142/CHI_fec!P$142)</f>
        <v>1.5526818347311404</v>
      </c>
      <c r="Q248" s="278">
        <f>IF(Q$142=0,0,Q$142/CHI_fec!Q$142)</f>
        <v>1.5048220743566563</v>
      </c>
      <c r="R248" s="278">
        <f>IF(R$142=0,0,R$142/CHI_fec!R$142)</f>
        <v>1.2213416187862727</v>
      </c>
      <c r="S248" s="278">
        <f>IF(S$142=0,0,S$142/CHI_fec!S$142)</f>
        <v>1.1987586061502569</v>
      </c>
      <c r="T248" s="278">
        <f>IF(T$142=0,0,T$142/CHI_fec!T$142)</f>
        <v>1.1712993238936469</v>
      </c>
      <c r="U248" s="278">
        <f>IF(U$142=0,0,U$142/CHI_fec!U$142)</f>
        <v>1.1734867246835612</v>
      </c>
      <c r="V248" s="278">
        <f>IF(V$142=0,0,V$142/CHI_fec!V$142)</f>
        <v>1.1362332982985535</v>
      </c>
      <c r="W248" s="278">
        <f>IF(W$142=0,0,W$142/CHI_fec!W$142)</f>
        <v>1.393929005254825</v>
      </c>
      <c r="DA248" s="79"/>
    </row>
    <row r="249" spans="1:105" ht="12" customHeight="1" x14ac:dyDescent="0.3">
      <c r="A249" s="41" t="s">
        <v>1040</v>
      </c>
      <c r="B249" s="279">
        <f>IF(B$156=0,0,B$156/CHI_fec!B$156)</f>
        <v>0</v>
      </c>
      <c r="C249" s="279">
        <f>IF(C$156=0,0,C$156/CHI_fec!C$156)</f>
        <v>0</v>
      </c>
      <c r="D249" s="279">
        <f>IF(D$156=0,0,D$156/CHI_fec!D$156)</f>
        <v>0</v>
      </c>
      <c r="E249" s="279">
        <f>IF(E$156=0,0,E$156/CHI_fec!E$156)</f>
        <v>0</v>
      </c>
      <c r="F249" s="279">
        <f>IF(F$156=0,0,F$156/CHI_fec!F$156)</f>
        <v>0</v>
      </c>
      <c r="G249" s="279">
        <f>IF(G$156=0,0,G$156/CHI_fec!G$156)</f>
        <v>0</v>
      </c>
      <c r="H249" s="279">
        <f>IF(H$156=0,0,H$156/CHI_fec!H$156)</f>
        <v>0</v>
      </c>
      <c r="I249" s="279">
        <f>IF(I$156=0,0,I$156/CHI_fec!I$156)</f>
        <v>0</v>
      </c>
      <c r="J249" s="279">
        <f>IF(J$156=0,0,J$156/CHI_fec!J$156)</f>
        <v>0</v>
      </c>
      <c r="K249" s="279">
        <f>IF(K$156=0,0,K$156/CHI_fec!K$156)</f>
        <v>0</v>
      </c>
      <c r="L249" s="279">
        <f>IF(L$156=0,0,L$156/CHI_fec!L$156)</f>
        <v>0</v>
      </c>
      <c r="M249" s="279">
        <f>IF(M$156=0,0,M$156/CHI_fec!M$156)</f>
        <v>0</v>
      </c>
      <c r="N249" s="279">
        <f>IF(N$156=0,0,N$156/CHI_fec!N$156)</f>
        <v>0</v>
      </c>
      <c r="O249" s="279">
        <f>IF(O$156=0,0,O$156/CHI_fec!O$156)</f>
        <v>0</v>
      </c>
      <c r="P249" s="279">
        <f>IF(P$156=0,0,P$156/CHI_fec!P$156)</f>
        <v>0</v>
      </c>
      <c r="Q249" s="279">
        <f>IF(Q$156=0,0,Q$156/CHI_fec!Q$156)</f>
        <v>0</v>
      </c>
      <c r="R249" s="279">
        <f>IF(R$156=0,0,R$156/CHI_fec!R$156)</f>
        <v>0</v>
      </c>
      <c r="S249" s="279">
        <f>IF(S$156=0,0,S$156/CHI_fec!S$156)</f>
        <v>0</v>
      </c>
      <c r="T249" s="279">
        <f>IF(T$156=0,0,T$156/CHI_fec!T$156)</f>
        <v>0</v>
      </c>
      <c r="U249" s="279">
        <f>IF(U$156=0,0,U$156/CHI_fec!U$156)</f>
        <v>0</v>
      </c>
      <c r="V249" s="279">
        <f>IF(V$156=0,0,V$156/CHI_fec!V$156)</f>
        <v>0</v>
      </c>
      <c r="W249" s="279">
        <f>IF(W$156=0,0,W$156/CHI_fec!W$156)</f>
        <v>0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  <ignoredErrors>
    <ignoredError sqref="B61:W61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4">
    <tabColor theme="4" tint="0.79998168889431442"/>
    <pageSetUpPr fitToPage="1"/>
  </sheetPr>
  <dimension ref="A1:DA79"/>
  <sheetViews>
    <sheetView workbookViewId="0">
      <pane xSplit="1" ySplit="1" topLeftCell="I2" activePane="bottomRight" state="frozen"/>
      <selection activeCell="B2" sqref="B2"/>
      <selection pane="topRight" activeCell="B2" sqref="B2"/>
      <selection pane="bottomLeft" activeCell="B2" sqref="B2"/>
      <selection pane="bottomRight" activeCell="W9" sqref="W9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Non-metallic mineral products"</f>
        <v>DK: Non-metallic mineral products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3">
      <c r="A3" s="30" t="s">
        <v>55</v>
      </c>
      <c r="B3" s="205">
        <f t="shared" ref="B3:W3" si="0">SUM(B4:B6)</f>
        <v>1608.2228188647518</v>
      </c>
      <c r="C3" s="205">
        <f t="shared" si="0"/>
        <v>1353.5505894494509</v>
      </c>
      <c r="D3" s="205">
        <f t="shared" si="0"/>
        <v>1401.8112857032286</v>
      </c>
      <c r="E3" s="205">
        <f t="shared" si="0"/>
        <v>1326.180802437786</v>
      </c>
      <c r="F3" s="205">
        <f t="shared" si="0"/>
        <v>1290.5547077579686</v>
      </c>
      <c r="G3" s="205">
        <f t="shared" si="0"/>
        <v>1342.0049609776756</v>
      </c>
      <c r="H3" s="205">
        <f t="shared" si="0"/>
        <v>1453.9932615194803</v>
      </c>
      <c r="I3" s="205">
        <f t="shared" si="0"/>
        <v>1542.4544080836977</v>
      </c>
      <c r="J3" s="205">
        <f t="shared" si="0"/>
        <v>1418.571838003483</v>
      </c>
      <c r="K3" s="205">
        <f t="shared" si="0"/>
        <v>1049.8888803739749</v>
      </c>
      <c r="L3" s="205">
        <f t="shared" si="0"/>
        <v>849.97721950857726</v>
      </c>
      <c r="M3" s="205">
        <f t="shared" si="0"/>
        <v>1032.4773334177723</v>
      </c>
      <c r="N3" s="205">
        <f t="shared" si="0"/>
        <v>994.15264880891107</v>
      </c>
      <c r="O3" s="205">
        <f t="shared" si="0"/>
        <v>982.45435070896667</v>
      </c>
      <c r="P3" s="205">
        <f t="shared" si="0"/>
        <v>1065.6463063896545</v>
      </c>
      <c r="Q3" s="205">
        <f t="shared" si="0"/>
        <v>1090.1000000000001</v>
      </c>
      <c r="R3" s="205">
        <f t="shared" si="0"/>
        <v>1258.9423411770561</v>
      </c>
      <c r="S3" s="205">
        <f t="shared" si="0"/>
        <v>1343.6235811633478</v>
      </c>
      <c r="T3" s="205">
        <f t="shared" si="0"/>
        <v>1383.1885189885777</v>
      </c>
      <c r="U3" s="205">
        <f t="shared" si="0"/>
        <v>1413.7029641847769</v>
      </c>
      <c r="V3" s="205">
        <f t="shared" si="0"/>
        <v>1412.7522104889686</v>
      </c>
      <c r="W3" s="205">
        <f t="shared" si="0"/>
        <v>1516.0922547080486</v>
      </c>
      <c r="DA3" s="112"/>
    </row>
    <row r="4" spans="1:105" ht="12" customHeight="1" x14ac:dyDescent="0.3">
      <c r="A4" s="50" t="s">
        <v>49</v>
      </c>
      <c r="B4" s="243">
        <v>598.04024875741197</v>
      </c>
      <c r="C4" s="243">
        <v>565.4905280232532</v>
      </c>
      <c r="D4" s="243">
        <v>587.50360601473733</v>
      </c>
      <c r="E4" s="243">
        <v>525.98838132151889</v>
      </c>
      <c r="F4" s="243">
        <v>535.36590025874807</v>
      </c>
      <c r="G4" s="243">
        <v>518.52305302822447</v>
      </c>
      <c r="H4" s="243">
        <v>718.01213499355902</v>
      </c>
      <c r="I4" s="243">
        <v>694.02837489693809</v>
      </c>
      <c r="J4" s="243">
        <v>761.32426814967585</v>
      </c>
      <c r="K4" s="243">
        <v>506.08601396262247</v>
      </c>
      <c r="L4" s="243">
        <v>396.99926823458088</v>
      </c>
      <c r="M4" s="243">
        <v>499.52798596009762</v>
      </c>
      <c r="N4" s="243">
        <v>512.52609592186627</v>
      </c>
      <c r="O4" s="243">
        <v>497.43687980790128</v>
      </c>
      <c r="P4" s="243">
        <v>541.15644451467745</v>
      </c>
      <c r="Q4" s="243">
        <v>591.69578892643142</v>
      </c>
      <c r="R4" s="243">
        <v>701.60448339927791</v>
      </c>
      <c r="S4" s="243">
        <v>779.37259030356745</v>
      </c>
      <c r="T4" s="243">
        <v>820.90226150268336</v>
      </c>
      <c r="U4" s="243">
        <v>864.29984535631638</v>
      </c>
      <c r="V4" s="243">
        <v>854.68344301182651</v>
      </c>
      <c r="W4" s="243">
        <v>902.71983084155215</v>
      </c>
      <c r="DA4" s="83" t="s">
        <v>1406</v>
      </c>
    </row>
    <row r="5" spans="1:105" ht="12" customHeight="1" x14ac:dyDescent="0.3">
      <c r="A5" s="144" t="s">
        <v>50</v>
      </c>
      <c r="B5" s="284">
        <v>864.49620417171673</v>
      </c>
      <c r="C5" s="284">
        <v>649.26975060035375</v>
      </c>
      <c r="D5" s="284">
        <v>674.99400669757222</v>
      </c>
      <c r="E5" s="284">
        <v>676.17904659321414</v>
      </c>
      <c r="F5" s="284">
        <v>637.86045117558797</v>
      </c>
      <c r="G5" s="284">
        <v>713.1581161000048</v>
      </c>
      <c r="H5" s="284">
        <v>586.38310472689795</v>
      </c>
      <c r="I5" s="284">
        <v>684.93443927800809</v>
      </c>
      <c r="J5" s="284">
        <v>472.24150489377371</v>
      </c>
      <c r="K5" s="284">
        <v>408.13501399599909</v>
      </c>
      <c r="L5" s="284">
        <v>336.69217400547387</v>
      </c>
      <c r="M5" s="284">
        <v>408.14364254360868</v>
      </c>
      <c r="N5" s="284">
        <v>368.86346842241198</v>
      </c>
      <c r="O5" s="284">
        <v>363.11605118852339</v>
      </c>
      <c r="P5" s="284">
        <v>387.80536532519392</v>
      </c>
      <c r="Q5" s="284">
        <v>384.37797448783027</v>
      </c>
      <c r="R5" s="284">
        <v>436.26665673627201</v>
      </c>
      <c r="S5" s="284">
        <v>444.02607550071411</v>
      </c>
      <c r="T5" s="284">
        <v>443.10834766405901</v>
      </c>
      <c r="U5" s="284">
        <v>448.22757663135138</v>
      </c>
      <c r="V5" s="284">
        <v>460.12245952307768</v>
      </c>
      <c r="W5" s="284">
        <v>509.95181079082988</v>
      </c>
      <c r="DA5" s="94" t="s">
        <v>1407</v>
      </c>
    </row>
    <row r="6" spans="1:105" ht="12" customHeight="1" x14ac:dyDescent="0.3">
      <c r="A6" s="49" t="s">
        <v>58</v>
      </c>
      <c r="B6" s="244">
        <v>145.6863659356232</v>
      </c>
      <c r="C6" s="244">
        <v>138.7903108258437</v>
      </c>
      <c r="D6" s="244">
        <v>139.313672990919</v>
      </c>
      <c r="E6" s="244">
        <v>124.013374523053</v>
      </c>
      <c r="F6" s="244">
        <v>117.3283563236326</v>
      </c>
      <c r="G6" s="244">
        <v>110.32379184944659</v>
      </c>
      <c r="H6" s="244">
        <v>149.59802179902309</v>
      </c>
      <c r="I6" s="244">
        <v>163.49159390875141</v>
      </c>
      <c r="J6" s="244">
        <v>185.0060649600334</v>
      </c>
      <c r="K6" s="244">
        <v>135.66785241535331</v>
      </c>
      <c r="L6" s="244">
        <v>116.28577726852239</v>
      </c>
      <c r="M6" s="244">
        <v>124.8057049140661</v>
      </c>
      <c r="N6" s="244">
        <v>112.7630844646328</v>
      </c>
      <c r="O6" s="244">
        <v>121.90141971254199</v>
      </c>
      <c r="P6" s="244">
        <v>136.68449654978309</v>
      </c>
      <c r="Q6" s="244">
        <v>114.0262365857384</v>
      </c>
      <c r="R6" s="244">
        <v>121.0712010415061</v>
      </c>
      <c r="S6" s="244">
        <v>120.2249153590663</v>
      </c>
      <c r="T6" s="244">
        <v>119.1779098218353</v>
      </c>
      <c r="U6" s="244">
        <v>101.1755421971091</v>
      </c>
      <c r="V6" s="244">
        <v>97.946307954064508</v>
      </c>
      <c r="W6" s="244">
        <v>103.42061307566649</v>
      </c>
      <c r="DA6" s="84" t="s">
        <v>1408</v>
      </c>
    </row>
    <row r="7" spans="1:105" ht="12" customHeight="1" x14ac:dyDescent="0.3">
      <c r="A7" s="201"/>
      <c r="B7" s="201"/>
      <c r="C7" s="201"/>
      <c r="D7" s="201"/>
      <c r="E7" s="201"/>
      <c r="F7" s="201"/>
      <c r="G7" s="201"/>
      <c r="H7" s="201"/>
      <c r="I7" s="201"/>
      <c r="J7" s="201"/>
      <c r="K7" s="201"/>
      <c r="L7" s="201"/>
      <c r="M7" s="201"/>
      <c r="N7" s="201"/>
      <c r="O7" s="201"/>
      <c r="P7" s="201"/>
      <c r="Q7" s="201"/>
      <c r="R7" s="201"/>
      <c r="S7" s="201"/>
      <c r="T7" s="201"/>
      <c r="U7" s="201"/>
      <c r="V7" s="201"/>
      <c r="W7" s="201"/>
      <c r="DA7" s="173"/>
    </row>
    <row r="8" spans="1:105" ht="12" customHeight="1" x14ac:dyDescent="0.3">
      <c r="A8" s="30" t="s">
        <v>439</v>
      </c>
      <c r="B8" s="205"/>
      <c r="C8" s="205"/>
      <c r="D8" s="205"/>
      <c r="E8" s="205"/>
      <c r="F8" s="205"/>
      <c r="G8" s="205"/>
      <c r="H8" s="205"/>
      <c r="I8" s="205"/>
      <c r="J8" s="205"/>
      <c r="K8" s="205"/>
      <c r="L8" s="205"/>
      <c r="M8" s="205"/>
      <c r="N8" s="205"/>
      <c r="O8" s="205"/>
      <c r="P8" s="205"/>
      <c r="Q8" s="205"/>
      <c r="R8" s="205"/>
      <c r="S8" s="205"/>
      <c r="T8" s="205"/>
      <c r="U8" s="205"/>
      <c r="V8" s="205"/>
      <c r="W8" s="205"/>
      <c r="DA8" s="112"/>
    </row>
    <row r="9" spans="1:105" ht="12" customHeight="1" x14ac:dyDescent="0.3">
      <c r="A9" s="50" t="s">
        <v>1409</v>
      </c>
      <c r="B9" s="243">
        <v>2009</v>
      </c>
      <c r="C9" s="243">
        <v>2047</v>
      </c>
      <c r="D9" s="243">
        <v>2028</v>
      </c>
      <c r="E9" s="243">
        <v>1953</v>
      </c>
      <c r="F9" s="243">
        <v>2150</v>
      </c>
      <c r="G9" s="243">
        <v>2120</v>
      </c>
      <c r="H9" s="243">
        <v>2937</v>
      </c>
      <c r="I9" s="243">
        <v>2871</v>
      </c>
      <c r="J9" s="243">
        <v>2494</v>
      </c>
      <c r="K9" s="243">
        <v>1575</v>
      </c>
      <c r="L9" s="243">
        <v>1553</v>
      </c>
      <c r="M9" s="243">
        <v>1811</v>
      </c>
      <c r="N9" s="243">
        <v>1798</v>
      </c>
      <c r="O9" s="243">
        <v>1830</v>
      </c>
      <c r="P9" s="243">
        <v>1876.095</v>
      </c>
      <c r="Q9" s="243">
        <v>2027.8430000000001</v>
      </c>
      <c r="R9" s="243">
        <v>2259.902</v>
      </c>
      <c r="S9" s="243">
        <v>2359.1309999999999</v>
      </c>
      <c r="T9" s="243">
        <v>2372.2460000000001</v>
      </c>
      <c r="U9" s="243">
        <v>2440.6</v>
      </c>
      <c r="V9" s="243">
        <v>2497.6799999999998</v>
      </c>
      <c r="W9" s="243">
        <v>2509.2269999999999</v>
      </c>
      <c r="DA9" s="83" t="s">
        <v>1410</v>
      </c>
    </row>
    <row r="10" spans="1:105" ht="12" customHeight="1" x14ac:dyDescent="0.3">
      <c r="A10" s="144" t="s">
        <v>1411</v>
      </c>
      <c r="B10" s="284">
        <v>8505.582800000002</v>
      </c>
      <c r="C10" s="284">
        <v>6883.4972000000016</v>
      </c>
      <c r="D10" s="284">
        <v>6824.1536000000006</v>
      </c>
      <c r="E10" s="284">
        <v>7353.2488500000009</v>
      </c>
      <c r="F10" s="284">
        <v>7502.4808000000012</v>
      </c>
      <c r="G10" s="284">
        <v>8539.7485499999984</v>
      </c>
      <c r="H10" s="284">
        <v>7024.979699999999</v>
      </c>
      <c r="I10" s="284">
        <v>8298.4394999999986</v>
      </c>
      <c r="J10" s="284">
        <v>4530.8782500000007</v>
      </c>
      <c r="K10" s="284">
        <v>4487.0479999999998</v>
      </c>
      <c r="L10" s="284">
        <v>4601.6279999999997</v>
      </c>
      <c r="M10" s="284">
        <v>5237.1211499999999</v>
      </c>
      <c r="N10" s="284">
        <v>5105.7035000000014</v>
      </c>
      <c r="O10" s="284">
        <v>4499.5191999999997</v>
      </c>
      <c r="P10" s="284">
        <v>4326.1753849999996</v>
      </c>
      <c r="Q10" s="284">
        <v>4468.1984000000002</v>
      </c>
      <c r="R10" s="284">
        <v>5345.6364000000003</v>
      </c>
      <c r="S10" s="284">
        <v>6481.7464</v>
      </c>
      <c r="T10" s="284">
        <v>7168.1588000000011</v>
      </c>
      <c r="U10" s="284">
        <v>7209.5368000000008</v>
      </c>
      <c r="V10" s="284">
        <v>8800.585500000001</v>
      </c>
      <c r="W10" s="284">
        <v>8938.5708316334385</v>
      </c>
      <c r="DA10" s="94" t="s">
        <v>1412</v>
      </c>
    </row>
    <row r="11" spans="1:105" ht="12" customHeight="1" x14ac:dyDescent="0.3">
      <c r="A11" s="49" t="s">
        <v>1413</v>
      </c>
      <c r="B11" s="244">
        <v>222.989</v>
      </c>
      <c r="C11" s="244">
        <v>228.911</v>
      </c>
      <c r="D11" s="244">
        <v>219.11199999999999</v>
      </c>
      <c r="E11" s="244">
        <v>209.80199999999999</v>
      </c>
      <c r="F11" s="244">
        <v>214.68700000000001</v>
      </c>
      <c r="G11" s="244">
        <v>205.51900000000001</v>
      </c>
      <c r="H11" s="244">
        <v>278.81299999999999</v>
      </c>
      <c r="I11" s="244">
        <v>308.15300000000002</v>
      </c>
      <c r="J11" s="244">
        <v>276.13900000000001</v>
      </c>
      <c r="K11" s="244">
        <v>185.15299999999999</v>
      </c>
      <c r="L11" s="244">
        <v>197.839</v>
      </c>
      <c r="M11" s="244">
        <v>216.27</v>
      </c>
      <c r="N11" s="244">
        <v>236.31200000000001</v>
      </c>
      <c r="O11" s="244">
        <v>267.822</v>
      </c>
      <c r="P11" s="244">
        <v>271.67899999999997</v>
      </c>
      <c r="Q11" s="244">
        <v>228.649</v>
      </c>
      <c r="R11" s="244">
        <v>232.65805</v>
      </c>
      <c r="S11" s="244">
        <v>222.78782000000001</v>
      </c>
      <c r="T11" s="244">
        <v>234.66200000000001</v>
      </c>
      <c r="U11" s="244">
        <v>202.61799999999999</v>
      </c>
      <c r="V11" s="244">
        <v>182.5</v>
      </c>
      <c r="W11" s="244">
        <v>182.40794857730111</v>
      </c>
      <c r="DA11" s="84" t="s">
        <v>1414</v>
      </c>
    </row>
    <row r="12" spans="1:105" ht="12" customHeight="1" x14ac:dyDescent="0.3">
      <c r="A12" s="201"/>
      <c r="B12" s="201"/>
      <c r="C12" s="201"/>
      <c r="D12" s="201"/>
      <c r="E12" s="201"/>
      <c r="F12" s="201"/>
      <c r="G12" s="201"/>
      <c r="H12" s="201"/>
      <c r="I12" s="201"/>
      <c r="J12" s="201"/>
      <c r="K12" s="201"/>
      <c r="L12" s="201"/>
      <c r="M12" s="201"/>
      <c r="N12" s="201"/>
      <c r="O12" s="201"/>
      <c r="P12" s="201"/>
      <c r="Q12" s="201"/>
      <c r="R12" s="201"/>
      <c r="S12" s="201"/>
      <c r="T12" s="201"/>
      <c r="U12" s="201"/>
      <c r="V12" s="201"/>
      <c r="W12" s="201"/>
      <c r="DA12" s="173"/>
    </row>
    <row r="13" spans="1:105" ht="12" customHeight="1" x14ac:dyDescent="0.3">
      <c r="A13" s="30" t="s">
        <v>447</v>
      </c>
      <c r="B13" s="205"/>
      <c r="C13" s="205"/>
      <c r="D13" s="205"/>
      <c r="E13" s="205"/>
      <c r="F13" s="205"/>
      <c r="G13" s="205"/>
      <c r="H13" s="205"/>
      <c r="I13" s="205"/>
      <c r="J13" s="205"/>
      <c r="K13" s="205"/>
      <c r="L13" s="205"/>
      <c r="M13" s="205"/>
      <c r="N13" s="205"/>
      <c r="O13" s="205"/>
      <c r="P13" s="205"/>
      <c r="Q13" s="205"/>
      <c r="R13" s="205"/>
      <c r="S13" s="205"/>
      <c r="T13" s="205"/>
      <c r="U13" s="205"/>
      <c r="V13" s="205"/>
      <c r="W13" s="205"/>
      <c r="DA13" s="112"/>
    </row>
    <row r="14" spans="1:105" ht="12" customHeight="1" x14ac:dyDescent="0.3">
      <c r="A14" s="50" t="s">
        <v>1409</v>
      </c>
      <c r="B14" s="243">
        <v>2225</v>
      </c>
      <c r="C14" s="243">
        <v>2225</v>
      </c>
      <c r="D14" s="243">
        <v>2225</v>
      </c>
      <c r="E14" s="243">
        <v>2225</v>
      </c>
      <c r="F14" s="243">
        <v>2225</v>
      </c>
      <c r="G14" s="243">
        <v>2225</v>
      </c>
      <c r="H14" s="243">
        <v>3067.246374622242</v>
      </c>
      <c r="I14" s="243">
        <v>3067.246374622242</v>
      </c>
      <c r="J14" s="243">
        <v>3067.246374622242</v>
      </c>
      <c r="K14" s="243">
        <v>3067.246374622242</v>
      </c>
      <c r="L14" s="243">
        <v>2856.684780966682</v>
      </c>
      <c r="M14" s="243">
        <v>2856.684780966682</v>
      </c>
      <c r="N14" s="243">
        <v>2856.684780966682</v>
      </c>
      <c r="O14" s="243">
        <v>2856.684780966682</v>
      </c>
      <c r="P14" s="243">
        <v>2646.123187311121</v>
      </c>
      <c r="Q14" s="243">
        <v>2646.123187311121</v>
      </c>
      <c r="R14" s="243">
        <v>2646.123187311121</v>
      </c>
      <c r="S14" s="243">
        <v>2646.123187311121</v>
      </c>
      <c r="T14" s="243">
        <v>2646.123187311121</v>
      </c>
      <c r="U14" s="243">
        <v>2646.123187311121</v>
      </c>
      <c r="V14" s="243">
        <v>2646.123187311121</v>
      </c>
      <c r="W14" s="243">
        <v>2646.123187311121</v>
      </c>
      <c r="DA14" s="83" t="s">
        <v>1415</v>
      </c>
    </row>
    <row r="15" spans="1:105" ht="12" customHeight="1" x14ac:dyDescent="0.3">
      <c r="A15" s="107" t="s">
        <v>1411</v>
      </c>
      <c r="B15" s="284">
        <v>9450.6475555555571</v>
      </c>
      <c r="C15" s="284">
        <v>9450.6475555555571</v>
      </c>
      <c r="D15" s="284">
        <v>8668.2929001259236</v>
      </c>
      <c r="E15" s="284">
        <v>8668.2929001259236</v>
      </c>
      <c r="F15" s="284">
        <v>8668.2929001259236</v>
      </c>
      <c r="G15" s="284">
        <v>9450.6475555555571</v>
      </c>
      <c r="H15" s="284">
        <v>8668.2929001259236</v>
      </c>
      <c r="I15" s="284">
        <v>9450.6475555555571</v>
      </c>
      <c r="J15" s="284">
        <v>9450.6475555555571</v>
      </c>
      <c r="K15" s="284">
        <v>8668.2929001259236</v>
      </c>
      <c r="L15" s="284">
        <v>8668.2929001259236</v>
      </c>
      <c r="M15" s="284">
        <v>8668.2929001259236</v>
      </c>
      <c r="N15" s="284">
        <v>7885.93824469629</v>
      </c>
      <c r="O15" s="284">
        <v>7885.93824469629</v>
      </c>
      <c r="P15" s="284">
        <v>7885.93824469629</v>
      </c>
      <c r="Q15" s="284">
        <v>7885.93824469629</v>
      </c>
      <c r="R15" s="284">
        <v>7885.93824469629</v>
      </c>
      <c r="S15" s="284">
        <v>7885.93824469629</v>
      </c>
      <c r="T15" s="284">
        <v>7885.93824469629</v>
      </c>
      <c r="U15" s="284">
        <v>7885.93824469629</v>
      </c>
      <c r="V15" s="284">
        <v>9450.6475555555553</v>
      </c>
      <c r="W15" s="284">
        <v>9450.6475555555553</v>
      </c>
      <c r="DA15" s="94" t="s">
        <v>1416</v>
      </c>
    </row>
    <row r="16" spans="1:105" ht="12" customHeight="1" x14ac:dyDescent="0.3">
      <c r="A16" s="49" t="s">
        <v>1413</v>
      </c>
      <c r="B16" s="244">
        <v>247.76555555555561</v>
      </c>
      <c r="C16" s="244">
        <v>257.784067618824</v>
      </c>
      <c r="D16" s="244">
        <v>251.43554218498059</v>
      </c>
      <c r="E16" s="244">
        <v>267.80257968209241</v>
      </c>
      <c r="F16" s="244">
        <v>277.82109174536089</v>
      </c>
      <c r="G16" s="244">
        <v>286.00461049391691</v>
      </c>
      <c r="H16" s="244">
        <v>358.66483140591379</v>
      </c>
      <c r="I16" s="244">
        <v>394.07744520455611</v>
      </c>
      <c r="J16" s="244">
        <v>379.54540102215668</v>
      </c>
      <c r="K16" s="244">
        <v>371.36188227360071</v>
      </c>
      <c r="L16" s="244">
        <v>356.82983809120128</v>
      </c>
      <c r="M16" s="244">
        <v>334.114275160246</v>
      </c>
      <c r="N16" s="244">
        <v>325.93075641169003</v>
      </c>
      <c r="O16" s="244">
        <v>311.39871222929071</v>
      </c>
      <c r="P16" s="244">
        <v>317.74723766313411</v>
      </c>
      <c r="Q16" s="244">
        <v>303.21519348073468</v>
      </c>
      <c r="R16" s="244">
        <v>303.21519348073468</v>
      </c>
      <c r="S16" s="244">
        <v>303.21519348073468</v>
      </c>
      <c r="T16" s="244">
        <v>303.21519348073468</v>
      </c>
      <c r="U16" s="244">
        <v>303.21519348073468</v>
      </c>
      <c r="V16" s="244">
        <v>303.21519348073468</v>
      </c>
      <c r="W16" s="244">
        <v>303.21519348073468</v>
      </c>
      <c r="DA16" s="84" t="s">
        <v>1417</v>
      </c>
    </row>
    <row r="17" spans="1:105" ht="12" customHeight="1" x14ac:dyDescent="0.3">
      <c r="A17" s="108" t="s">
        <v>452</v>
      </c>
      <c r="B17" s="212"/>
      <c r="C17" s="212"/>
      <c r="D17" s="212"/>
      <c r="E17" s="212"/>
      <c r="F17" s="212"/>
      <c r="G17" s="212"/>
      <c r="H17" s="212"/>
      <c r="I17" s="212"/>
      <c r="J17" s="212"/>
      <c r="K17" s="212"/>
      <c r="L17" s="212"/>
      <c r="M17" s="212"/>
      <c r="N17" s="212"/>
      <c r="O17" s="212"/>
      <c r="P17" s="212"/>
      <c r="Q17" s="212"/>
      <c r="R17" s="212"/>
      <c r="S17" s="212"/>
      <c r="T17" s="212"/>
      <c r="U17" s="212"/>
      <c r="V17" s="212"/>
      <c r="W17" s="212"/>
      <c r="DA17" s="109"/>
    </row>
    <row r="18" spans="1:105" ht="12" customHeight="1" x14ac:dyDescent="0.3">
      <c r="A18" s="51" t="s">
        <v>1409</v>
      </c>
      <c r="B18" s="248">
        <v>0</v>
      </c>
      <c r="C18" s="243">
        <v>210.56159365556061</v>
      </c>
      <c r="D18" s="243">
        <v>0</v>
      </c>
      <c r="E18" s="243">
        <v>0</v>
      </c>
      <c r="F18" s="243">
        <v>0</v>
      </c>
      <c r="G18" s="243">
        <v>210.56159365556061</v>
      </c>
      <c r="H18" s="243">
        <v>842.24637462224246</v>
      </c>
      <c r="I18" s="243">
        <v>0</v>
      </c>
      <c r="J18" s="243">
        <v>0</v>
      </c>
      <c r="K18" s="243">
        <v>0</v>
      </c>
      <c r="L18" s="243">
        <v>0</v>
      </c>
      <c r="M18" s="243">
        <v>0</v>
      </c>
      <c r="N18" s="243">
        <v>0</v>
      </c>
      <c r="O18" s="243">
        <v>0</v>
      </c>
      <c r="P18" s="243">
        <v>0</v>
      </c>
      <c r="Q18" s="243">
        <v>0</v>
      </c>
      <c r="R18" s="243">
        <v>0</v>
      </c>
      <c r="S18" s="243">
        <v>0</v>
      </c>
      <c r="T18" s="243">
        <v>210.56159365556061</v>
      </c>
      <c r="U18" s="243">
        <v>0</v>
      </c>
      <c r="V18" s="243">
        <v>0</v>
      </c>
      <c r="W18" s="243">
        <v>0</v>
      </c>
      <c r="DA18" s="83" t="s">
        <v>1418</v>
      </c>
    </row>
    <row r="19" spans="1:105" ht="12" customHeight="1" x14ac:dyDescent="0.3">
      <c r="A19" s="99" t="s">
        <v>1411</v>
      </c>
      <c r="B19" s="285">
        <v>0</v>
      </c>
      <c r="C19" s="284">
        <v>0</v>
      </c>
      <c r="D19" s="284">
        <v>0</v>
      </c>
      <c r="E19" s="284">
        <v>0</v>
      </c>
      <c r="F19" s="284">
        <v>0</v>
      </c>
      <c r="G19" s="284">
        <v>782.35465542963311</v>
      </c>
      <c r="H19" s="284">
        <v>0</v>
      </c>
      <c r="I19" s="284">
        <v>782.35465542963311</v>
      </c>
      <c r="J19" s="284">
        <v>0</v>
      </c>
      <c r="K19" s="284">
        <v>0</v>
      </c>
      <c r="L19" s="284">
        <v>0</v>
      </c>
      <c r="M19" s="284">
        <v>0</v>
      </c>
      <c r="N19" s="284">
        <v>0</v>
      </c>
      <c r="O19" s="284">
        <v>0</v>
      </c>
      <c r="P19" s="284">
        <v>0</v>
      </c>
      <c r="Q19" s="284">
        <v>0</v>
      </c>
      <c r="R19" s="284">
        <v>782.35465542963311</v>
      </c>
      <c r="S19" s="284">
        <v>0</v>
      </c>
      <c r="T19" s="284">
        <v>0</v>
      </c>
      <c r="U19" s="284">
        <v>782.35465542963311</v>
      </c>
      <c r="V19" s="284">
        <v>1564.709310859266</v>
      </c>
      <c r="W19" s="284">
        <v>0</v>
      </c>
      <c r="DA19" s="94" t="s">
        <v>1419</v>
      </c>
    </row>
    <row r="20" spans="1:105" ht="12" customHeight="1" x14ac:dyDescent="0.3">
      <c r="A20" s="52" t="s">
        <v>1413</v>
      </c>
      <c r="B20" s="249">
        <v>0</v>
      </c>
      <c r="C20" s="244">
        <v>24.550556245667838</v>
      </c>
      <c r="D20" s="244">
        <v>8.1835187485559473</v>
      </c>
      <c r="E20" s="244">
        <v>24.550556245667838</v>
      </c>
      <c r="F20" s="244">
        <v>24.550556245667838</v>
      </c>
      <c r="G20" s="244">
        <v>16.367037497111891</v>
      </c>
      <c r="H20" s="244">
        <v>87.192265094396404</v>
      </c>
      <c r="I20" s="244">
        <v>43.596132547198202</v>
      </c>
      <c r="J20" s="244">
        <v>0</v>
      </c>
      <c r="K20" s="244">
        <v>0</v>
      </c>
      <c r="L20" s="244">
        <v>0</v>
      </c>
      <c r="M20" s="244">
        <v>0</v>
      </c>
      <c r="N20" s="244">
        <v>0</v>
      </c>
      <c r="O20" s="244">
        <v>0</v>
      </c>
      <c r="P20" s="244">
        <v>14.5320441823994</v>
      </c>
      <c r="Q20" s="244">
        <v>0</v>
      </c>
      <c r="R20" s="244">
        <v>8.1835187485559473</v>
      </c>
      <c r="S20" s="244">
        <v>14.5320441823994</v>
      </c>
      <c r="T20" s="244">
        <v>8.1835187485559473</v>
      </c>
      <c r="U20" s="244">
        <v>14.5320441823994</v>
      </c>
      <c r="V20" s="244">
        <v>22.71556293095535</v>
      </c>
      <c r="W20" s="244">
        <v>0</v>
      </c>
      <c r="DA20" s="84" t="s">
        <v>1420</v>
      </c>
    </row>
    <row r="21" spans="1:105" ht="12" customHeight="1" x14ac:dyDescent="0.3">
      <c r="A21" s="108" t="s">
        <v>457</v>
      </c>
      <c r="B21" s="247"/>
      <c r="C21" s="212"/>
      <c r="D21" s="212"/>
      <c r="E21" s="212"/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2"/>
      <c r="Q21" s="212"/>
      <c r="R21" s="212"/>
      <c r="S21" s="212"/>
      <c r="T21" s="212"/>
      <c r="U21" s="212"/>
      <c r="V21" s="212"/>
      <c r="W21" s="212"/>
      <c r="DA21" s="109"/>
    </row>
    <row r="22" spans="1:105" ht="12" customHeight="1" x14ac:dyDescent="0.3">
      <c r="A22" s="51" t="s">
        <v>1409</v>
      </c>
      <c r="B22" s="248"/>
      <c r="C22" s="243">
        <f t="shared" ref="C22:W22" si="1">B14+C18-C14</f>
        <v>210.5615936555605</v>
      </c>
      <c r="D22" s="243">
        <f t="shared" si="1"/>
        <v>0</v>
      </c>
      <c r="E22" s="243">
        <f t="shared" si="1"/>
        <v>0</v>
      </c>
      <c r="F22" s="243">
        <f t="shared" si="1"/>
        <v>0</v>
      </c>
      <c r="G22" s="243">
        <f t="shared" si="1"/>
        <v>210.5615936555605</v>
      </c>
      <c r="H22" s="243">
        <f t="shared" si="1"/>
        <v>0</v>
      </c>
      <c r="I22" s="243">
        <f t="shared" si="1"/>
        <v>0</v>
      </c>
      <c r="J22" s="243">
        <f t="shared" si="1"/>
        <v>0</v>
      </c>
      <c r="K22" s="243">
        <f t="shared" si="1"/>
        <v>0</v>
      </c>
      <c r="L22" s="243">
        <f t="shared" si="1"/>
        <v>210.56159365556005</v>
      </c>
      <c r="M22" s="243">
        <f t="shared" si="1"/>
        <v>0</v>
      </c>
      <c r="N22" s="243">
        <f t="shared" si="1"/>
        <v>0</v>
      </c>
      <c r="O22" s="243">
        <f t="shared" si="1"/>
        <v>0</v>
      </c>
      <c r="P22" s="243">
        <f t="shared" si="1"/>
        <v>210.56159365556096</v>
      </c>
      <c r="Q22" s="243">
        <f t="shared" si="1"/>
        <v>0</v>
      </c>
      <c r="R22" s="243">
        <f t="shared" si="1"/>
        <v>0</v>
      </c>
      <c r="S22" s="243">
        <f t="shared" si="1"/>
        <v>0</v>
      </c>
      <c r="T22" s="243">
        <f t="shared" si="1"/>
        <v>210.5615936555605</v>
      </c>
      <c r="U22" s="243">
        <f t="shared" si="1"/>
        <v>0</v>
      </c>
      <c r="V22" s="243">
        <f t="shared" si="1"/>
        <v>0</v>
      </c>
      <c r="W22" s="243">
        <f t="shared" si="1"/>
        <v>0</v>
      </c>
      <c r="DA22" s="83"/>
    </row>
    <row r="23" spans="1:105" ht="12" customHeight="1" x14ac:dyDescent="0.3">
      <c r="A23" s="99" t="s">
        <v>1411</v>
      </c>
      <c r="B23" s="285"/>
      <c r="C23" s="284">
        <f t="shared" ref="C23:W23" si="2">B15+C19-C15</f>
        <v>0</v>
      </c>
      <c r="D23" s="284">
        <f t="shared" si="2"/>
        <v>782.35465542963357</v>
      </c>
      <c r="E23" s="284">
        <f t="shared" si="2"/>
        <v>0</v>
      </c>
      <c r="F23" s="284">
        <f t="shared" si="2"/>
        <v>0</v>
      </c>
      <c r="G23" s="284">
        <f t="shared" si="2"/>
        <v>0</v>
      </c>
      <c r="H23" s="284">
        <f t="shared" si="2"/>
        <v>782.35465542963357</v>
      </c>
      <c r="I23" s="284">
        <f t="shared" si="2"/>
        <v>0</v>
      </c>
      <c r="J23" s="284">
        <f t="shared" si="2"/>
        <v>0</v>
      </c>
      <c r="K23" s="284">
        <f t="shared" si="2"/>
        <v>782.35465542963357</v>
      </c>
      <c r="L23" s="284">
        <f t="shared" si="2"/>
        <v>0</v>
      </c>
      <c r="M23" s="284">
        <f t="shared" si="2"/>
        <v>0</v>
      </c>
      <c r="N23" s="284">
        <f t="shared" si="2"/>
        <v>782.35465542963357</v>
      </c>
      <c r="O23" s="284">
        <f t="shared" si="2"/>
        <v>0</v>
      </c>
      <c r="P23" s="284">
        <f t="shared" si="2"/>
        <v>0</v>
      </c>
      <c r="Q23" s="284">
        <f t="shared" si="2"/>
        <v>0</v>
      </c>
      <c r="R23" s="284">
        <f t="shared" si="2"/>
        <v>782.35465542963357</v>
      </c>
      <c r="S23" s="284">
        <f t="shared" si="2"/>
        <v>0</v>
      </c>
      <c r="T23" s="284">
        <f t="shared" si="2"/>
        <v>0</v>
      </c>
      <c r="U23" s="284">
        <f t="shared" si="2"/>
        <v>782.35465542963357</v>
      </c>
      <c r="V23" s="284">
        <f t="shared" si="2"/>
        <v>0</v>
      </c>
      <c r="W23" s="284">
        <f t="shared" si="2"/>
        <v>0</v>
      </c>
      <c r="DA23" s="94"/>
    </row>
    <row r="24" spans="1:105" ht="12" customHeight="1" x14ac:dyDescent="0.3">
      <c r="A24" s="52" t="s">
        <v>1413</v>
      </c>
      <c r="B24" s="249"/>
      <c r="C24" s="244">
        <f t="shared" ref="C24:W24" si="3">B16+C20-C16</f>
        <v>14.532044182399432</v>
      </c>
      <c r="D24" s="244">
        <f t="shared" si="3"/>
        <v>14.532044182399375</v>
      </c>
      <c r="E24" s="244">
        <f t="shared" si="3"/>
        <v>8.1835187485560255</v>
      </c>
      <c r="F24" s="244">
        <f t="shared" si="3"/>
        <v>14.532044182399375</v>
      </c>
      <c r="G24" s="244">
        <f t="shared" si="3"/>
        <v>8.1835187485558549</v>
      </c>
      <c r="H24" s="244">
        <f t="shared" si="3"/>
        <v>14.532044182399545</v>
      </c>
      <c r="I24" s="244">
        <f t="shared" si="3"/>
        <v>8.1835187485558549</v>
      </c>
      <c r="J24" s="244">
        <f t="shared" si="3"/>
        <v>14.532044182399432</v>
      </c>
      <c r="K24" s="244">
        <f t="shared" si="3"/>
        <v>8.1835187485559686</v>
      </c>
      <c r="L24" s="244">
        <f t="shared" si="3"/>
        <v>14.532044182399432</v>
      </c>
      <c r="M24" s="244">
        <f t="shared" si="3"/>
        <v>22.715562930955286</v>
      </c>
      <c r="N24" s="244">
        <f t="shared" si="3"/>
        <v>8.1835187485559686</v>
      </c>
      <c r="O24" s="244">
        <f t="shared" si="3"/>
        <v>14.532044182399318</v>
      </c>
      <c r="P24" s="244">
        <f t="shared" si="3"/>
        <v>8.1835187485559686</v>
      </c>
      <c r="Q24" s="244">
        <f t="shared" si="3"/>
        <v>14.532044182399432</v>
      </c>
      <c r="R24" s="244">
        <f t="shared" si="3"/>
        <v>8.1835187485559686</v>
      </c>
      <c r="S24" s="244">
        <f t="shared" si="3"/>
        <v>14.532044182399375</v>
      </c>
      <c r="T24" s="244">
        <f t="shared" si="3"/>
        <v>8.1835187485559686</v>
      </c>
      <c r="U24" s="244">
        <f t="shared" si="3"/>
        <v>14.532044182399375</v>
      </c>
      <c r="V24" s="244">
        <f t="shared" si="3"/>
        <v>22.715562930955343</v>
      </c>
      <c r="W24" s="244">
        <f t="shared" si="3"/>
        <v>0</v>
      </c>
      <c r="DA24" s="84"/>
    </row>
    <row r="25" spans="1:105" ht="12" customHeight="1" x14ac:dyDescent="0.3">
      <c r="A25" s="30" t="s">
        <v>458</v>
      </c>
      <c r="B25" s="205"/>
      <c r="C25" s="205"/>
      <c r="D25" s="205"/>
      <c r="E25" s="205"/>
      <c r="F25" s="205"/>
      <c r="G25" s="205"/>
      <c r="H25" s="205"/>
      <c r="I25" s="205"/>
      <c r="J25" s="205"/>
      <c r="K25" s="205"/>
      <c r="L25" s="205"/>
      <c r="M25" s="205"/>
      <c r="N25" s="205"/>
      <c r="O25" s="205"/>
      <c r="P25" s="205"/>
      <c r="Q25" s="205"/>
      <c r="R25" s="205"/>
      <c r="S25" s="205"/>
      <c r="T25" s="205"/>
      <c r="U25" s="205"/>
      <c r="V25" s="205"/>
      <c r="W25" s="205"/>
      <c r="DA25" s="112"/>
    </row>
    <row r="26" spans="1:105" ht="12" customHeight="1" x14ac:dyDescent="0.3">
      <c r="A26" s="50" t="s">
        <v>1409</v>
      </c>
      <c r="B26" s="243">
        <f t="shared" ref="B26:W26" si="4">B14-B9</f>
        <v>216</v>
      </c>
      <c r="C26" s="243">
        <f t="shared" si="4"/>
        <v>178</v>
      </c>
      <c r="D26" s="243">
        <f t="shared" si="4"/>
        <v>197</v>
      </c>
      <c r="E26" s="243">
        <f t="shared" si="4"/>
        <v>272</v>
      </c>
      <c r="F26" s="243">
        <f t="shared" si="4"/>
        <v>75</v>
      </c>
      <c r="G26" s="243">
        <f t="shared" si="4"/>
        <v>105</v>
      </c>
      <c r="H26" s="243">
        <f t="shared" si="4"/>
        <v>130.246374622242</v>
      </c>
      <c r="I26" s="243">
        <f t="shared" si="4"/>
        <v>196.246374622242</v>
      </c>
      <c r="J26" s="243">
        <f t="shared" si="4"/>
        <v>573.246374622242</v>
      </c>
      <c r="K26" s="243">
        <f t="shared" si="4"/>
        <v>1492.246374622242</v>
      </c>
      <c r="L26" s="243">
        <f t="shared" si="4"/>
        <v>1303.684780966682</v>
      </c>
      <c r="M26" s="243">
        <f t="shared" si="4"/>
        <v>1045.684780966682</v>
      </c>
      <c r="N26" s="243">
        <f t="shared" si="4"/>
        <v>1058.684780966682</v>
      </c>
      <c r="O26" s="243">
        <f t="shared" si="4"/>
        <v>1026.684780966682</v>
      </c>
      <c r="P26" s="243">
        <f t="shared" si="4"/>
        <v>770.02818731112097</v>
      </c>
      <c r="Q26" s="243">
        <f t="shared" si="4"/>
        <v>618.28018731112093</v>
      </c>
      <c r="R26" s="243">
        <f t="shared" si="4"/>
        <v>386.22118731112096</v>
      </c>
      <c r="S26" s="243">
        <f t="shared" si="4"/>
        <v>286.99218731112114</v>
      </c>
      <c r="T26" s="243">
        <f t="shared" si="4"/>
        <v>273.87718731112091</v>
      </c>
      <c r="U26" s="243">
        <f t="shared" si="4"/>
        <v>205.52318731112109</v>
      </c>
      <c r="V26" s="243">
        <f t="shared" si="4"/>
        <v>148.44318731112116</v>
      </c>
      <c r="W26" s="243">
        <f t="shared" si="4"/>
        <v>136.89618731112114</v>
      </c>
      <c r="DA26" s="83"/>
    </row>
    <row r="27" spans="1:105" ht="12" customHeight="1" x14ac:dyDescent="0.3">
      <c r="A27" s="107" t="s">
        <v>1411</v>
      </c>
      <c r="B27" s="284">
        <f t="shared" ref="B27:W27" si="5">B15-B10</f>
        <v>945.06475555555517</v>
      </c>
      <c r="C27" s="284">
        <f t="shared" si="5"/>
        <v>2567.1503555555555</v>
      </c>
      <c r="D27" s="284">
        <f t="shared" si="5"/>
        <v>1844.139300125923</v>
      </c>
      <c r="E27" s="284">
        <f t="shared" si="5"/>
        <v>1315.0440501259227</v>
      </c>
      <c r="F27" s="284">
        <f t="shared" si="5"/>
        <v>1165.8121001259224</v>
      </c>
      <c r="G27" s="284">
        <f t="shared" si="5"/>
        <v>910.89900555555869</v>
      </c>
      <c r="H27" s="284">
        <f t="shared" si="5"/>
        <v>1643.3132001259246</v>
      </c>
      <c r="I27" s="284">
        <f t="shared" si="5"/>
        <v>1152.2080555555585</v>
      </c>
      <c r="J27" s="284">
        <f t="shared" si="5"/>
        <v>4919.7693055555565</v>
      </c>
      <c r="K27" s="284">
        <f t="shared" si="5"/>
        <v>4181.2449001259238</v>
      </c>
      <c r="L27" s="284">
        <f t="shared" si="5"/>
        <v>4066.6649001259239</v>
      </c>
      <c r="M27" s="284">
        <f t="shared" si="5"/>
        <v>3431.1717501259236</v>
      </c>
      <c r="N27" s="284">
        <f t="shared" si="5"/>
        <v>2780.2347446962885</v>
      </c>
      <c r="O27" s="284">
        <f t="shared" si="5"/>
        <v>3386.4190446962903</v>
      </c>
      <c r="P27" s="284">
        <f t="shared" si="5"/>
        <v>3559.7628596962904</v>
      </c>
      <c r="Q27" s="284">
        <f t="shared" si="5"/>
        <v>3417.7398446962898</v>
      </c>
      <c r="R27" s="284">
        <f t="shared" si="5"/>
        <v>2540.3018446962897</v>
      </c>
      <c r="S27" s="284">
        <f t="shared" si="5"/>
        <v>1404.19184469629</v>
      </c>
      <c r="T27" s="284">
        <f t="shared" si="5"/>
        <v>717.77944469628892</v>
      </c>
      <c r="U27" s="284">
        <f t="shared" si="5"/>
        <v>676.40144469628922</v>
      </c>
      <c r="V27" s="284">
        <f t="shared" si="5"/>
        <v>650.06205555555425</v>
      </c>
      <c r="W27" s="284">
        <f t="shared" si="5"/>
        <v>512.0767239221168</v>
      </c>
      <c r="DA27" s="94"/>
    </row>
    <row r="28" spans="1:105" ht="12" customHeight="1" x14ac:dyDescent="0.3">
      <c r="A28" s="49" t="s">
        <v>1413</v>
      </c>
      <c r="B28" s="244">
        <f t="shared" ref="B28:W28" si="6">B16-B11</f>
        <v>24.776555555555603</v>
      </c>
      <c r="C28" s="244">
        <f t="shared" si="6"/>
        <v>28.873067618823995</v>
      </c>
      <c r="D28" s="244">
        <f t="shared" si="6"/>
        <v>32.323542184980596</v>
      </c>
      <c r="E28" s="244">
        <f t="shared" si="6"/>
        <v>58.000579682092422</v>
      </c>
      <c r="F28" s="244">
        <f t="shared" si="6"/>
        <v>63.134091745360877</v>
      </c>
      <c r="G28" s="244">
        <f t="shared" si="6"/>
        <v>80.485610493916909</v>
      </c>
      <c r="H28" s="244">
        <f t="shared" si="6"/>
        <v>79.851831405913799</v>
      </c>
      <c r="I28" s="244">
        <f t="shared" si="6"/>
        <v>85.924445204556093</v>
      </c>
      <c r="J28" s="244">
        <f t="shared" si="6"/>
        <v>103.40640102215667</v>
      </c>
      <c r="K28" s="244">
        <f t="shared" si="6"/>
        <v>186.20888227360072</v>
      </c>
      <c r="L28" s="244">
        <f t="shared" si="6"/>
        <v>158.99083809120128</v>
      </c>
      <c r="M28" s="244">
        <f t="shared" si="6"/>
        <v>117.84427516024599</v>
      </c>
      <c r="N28" s="244">
        <f t="shared" si="6"/>
        <v>89.618756411690015</v>
      </c>
      <c r="O28" s="244">
        <f t="shared" si="6"/>
        <v>43.576712229290706</v>
      </c>
      <c r="P28" s="244">
        <f t="shared" si="6"/>
        <v>46.068237663134141</v>
      </c>
      <c r="Q28" s="244">
        <f t="shared" si="6"/>
        <v>74.566193480734682</v>
      </c>
      <c r="R28" s="244">
        <f t="shared" si="6"/>
        <v>70.55714348073468</v>
      </c>
      <c r="S28" s="244">
        <f t="shared" si="6"/>
        <v>80.427373480734673</v>
      </c>
      <c r="T28" s="244">
        <f t="shared" si="6"/>
        <v>68.553193480734677</v>
      </c>
      <c r="U28" s="244">
        <f t="shared" si="6"/>
        <v>100.59719348073469</v>
      </c>
      <c r="V28" s="244">
        <f t="shared" si="6"/>
        <v>120.71519348073468</v>
      </c>
      <c r="W28" s="244">
        <f t="shared" si="6"/>
        <v>120.80724490343357</v>
      </c>
      <c r="DA28" s="84"/>
    </row>
    <row r="29" spans="1:105" ht="12" customHeight="1" x14ac:dyDescent="0.3">
      <c r="A29" s="142"/>
      <c r="B29" s="246"/>
      <c r="C29" s="246"/>
      <c r="D29" s="246"/>
      <c r="E29" s="246"/>
      <c r="F29" s="246"/>
      <c r="G29" s="246"/>
      <c r="H29" s="246"/>
      <c r="I29" s="246"/>
      <c r="J29" s="246"/>
      <c r="K29" s="246"/>
      <c r="L29" s="246"/>
      <c r="M29" s="246"/>
      <c r="N29" s="246"/>
      <c r="O29" s="246"/>
      <c r="P29" s="246"/>
      <c r="Q29" s="246"/>
      <c r="R29" s="246"/>
      <c r="S29" s="246"/>
      <c r="T29" s="246"/>
      <c r="U29" s="246"/>
      <c r="V29" s="246"/>
      <c r="W29" s="246"/>
      <c r="DA29" s="173"/>
    </row>
    <row r="30" spans="1:105" ht="12" customHeight="1" x14ac:dyDescent="0.3">
      <c r="A30" s="30" t="s">
        <v>67</v>
      </c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DA30" s="112"/>
    </row>
    <row r="31" spans="1:105" ht="12" customHeight="1" x14ac:dyDescent="0.3">
      <c r="A31" s="31" t="s">
        <v>68</v>
      </c>
      <c r="B31" s="212">
        <v>616.37516188029156</v>
      </c>
      <c r="C31" s="212">
        <v>608.27719977943923</v>
      </c>
      <c r="D31" s="212">
        <v>577.98845455113576</v>
      </c>
      <c r="E31" s="212">
        <v>607.68522162059628</v>
      </c>
      <c r="F31" s="212">
        <v>641.68103443677217</v>
      </c>
      <c r="G31" s="212">
        <v>626.61669427590641</v>
      </c>
      <c r="H31" s="212">
        <v>663.15186729584707</v>
      </c>
      <c r="I31" s="212">
        <v>686.43982938770637</v>
      </c>
      <c r="J31" s="212">
        <v>515.90121129539193</v>
      </c>
      <c r="K31" s="212">
        <v>410.18365798720191</v>
      </c>
      <c r="L31" s="212">
        <v>402.37047184961818</v>
      </c>
      <c r="M31" s="212">
        <v>460.94601823331072</v>
      </c>
      <c r="N31" s="212">
        <v>476.46290872380058</v>
      </c>
      <c r="O31" s="212">
        <v>447.13097308406691</v>
      </c>
      <c r="P31" s="212">
        <v>447.74361788924642</v>
      </c>
      <c r="Q31" s="212">
        <v>448.85712423012831</v>
      </c>
      <c r="R31" s="212">
        <v>508.47479528513418</v>
      </c>
      <c r="S31" s="212">
        <v>553.64497765696899</v>
      </c>
      <c r="T31" s="212">
        <v>580.57687964091724</v>
      </c>
      <c r="U31" s="212">
        <v>565.38918616579963</v>
      </c>
      <c r="V31" s="212">
        <v>593.19108154254104</v>
      </c>
      <c r="W31" s="212">
        <v>599.26331177737336</v>
      </c>
      <c r="DA31" s="109" t="s">
        <v>1421</v>
      </c>
    </row>
    <row r="32" spans="1:105" ht="12" customHeight="1" x14ac:dyDescent="0.3">
      <c r="A32" s="24" t="s">
        <v>30</v>
      </c>
      <c r="B32" s="215">
        <v>166.77171109200339</v>
      </c>
      <c r="C32" s="215">
        <v>138.85537403267409</v>
      </c>
      <c r="D32" s="215">
        <v>120.4332760103182</v>
      </c>
      <c r="E32" s="215">
        <v>138.58796216680989</v>
      </c>
      <c r="F32" s="215">
        <v>155.31186586414441</v>
      </c>
      <c r="G32" s="215">
        <v>151.94660361135001</v>
      </c>
      <c r="H32" s="215">
        <v>165.93817712811691</v>
      </c>
      <c r="I32" s="215">
        <v>166.90550300945819</v>
      </c>
      <c r="J32" s="215">
        <v>106.0662080825451</v>
      </c>
      <c r="K32" s="215">
        <v>54.410318142734297</v>
      </c>
      <c r="L32" s="215">
        <v>59.528030954428203</v>
      </c>
      <c r="M32" s="215">
        <v>59.298796216680991</v>
      </c>
      <c r="N32" s="215">
        <v>40.71195184866724</v>
      </c>
      <c r="O32" s="215">
        <v>48.632846087704209</v>
      </c>
      <c r="P32" s="215">
        <v>57.473516766981938</v>
      </c>
      <c r="Q32" s="215">
        <v>56.928976784178843</v>
      </c>
      <c r="R32" s="215">
        <v>64.953912295786751</v>
      </c>
      <c r="S32" s="215">
        <v>73.097678417884779</v>
      </c>
      <c r="T32" s="215">
        <v>88.654256233877888</v>
      </c>
      <c r="U32" s="215">
        <v>70.523473774720543</v>
      </c>
      <c r="V32" s="215">
        <v>82.812381771281167</v>
      </c>
      <c r="W32" s="215">
        <v>97.141358555460016</v>
      </c>
      <c r="DA32" s="85" t="s">
        <v>1422</v>
      </c>
    </row>
    <row r="33" spans="1:105" ht="12" customHeight="1" x14ac:dyDescent="0.3">
      <c r="A33" s="14" t="s">
        <v>31</v>
      </c>
      <c r="B33" s="206">
        <f t="shared" ref="B33:W33" si="7">B34+B35+B36+B37+B38</f>
        <v>224.10791057609623</v>
      </c>
      <c r="C33" s="206">
        <f t="shared" si="7"/>
        <v>238.60705073086837</v>
      </c>
      <c r="D33" s="206">
        <f t="shared" si="7"/>
        <v>236.7129836629407</v>
      </c>
      <c r="E33" s="206">
        <f t="shared" si="7"/>
        <v>239.5946689595873</v>
      </c>
      <c r="F33" s="206">
        <f t="shared" si="7"/>
        <v>253.05606190885635</v>
      </c>
      <c r="G33" s="206">
        <f t="shared" si="7"/>
        <v>243.53207222699913</v>
      </c>
      <c r="H33" s="206">
        <f t="shared" si="7"/>
        <v>266.33473774720545</v>
      </c>
      <c r="I33" s="206">
        <f t="shared" si="7"/>
        <v>273.83086844368012</v>
      </c>
      <c r="J33" s="206">
        <f t="shared" si="7"/>
        <v>191.2821152192605</v>
      </c>
      <c r="K33" s="206">
        <f t="shared" si="7"/>
        <v>161.11349957007735</v>
      </c>
      <c r="L33" s="206">
        <f t="shared" si="7"/>
        <v>148.52863284608765</v>
      </c>
      <c r="M33" s="206">
        <f t="shared" si="7"/>
        <v>189.85150472914876</v>
      </c>
      <c r="N33" s="206">
        <f t="shared" si="7"/>
        <v>204.4139294926913</v>
      </c>
      <c r="O33" s="206">
        <f t="shared" si="7"/>
        <v>175.43705932932068</v>
      </c>
      <c r="P33" s="206">
        <f t="shared" si="7"/>
        <v>172.13860705073085</v>
      </c>
      <c r="Q33" s="206">
        <f t="shared" si="7"/>
        <v>172.05786758383488</v>
      </c>
      <c r="R33" s="206">
        <f t="shared" si="7"/>
        <v>199.87850386930359</v>
      </c>
      <c r="S33" s="206">
        <f t="shared" si="7"/>
        <v>207.00765262252787</v>
      </c>
      <c r="T33" s="206">
        <f t="shared" si="7"/>
        <v>181.09105760963024</v>
      </c>
      <c r="U33" s="206">
        <f t="shared" si="7"/>
        <v>200.71470335339637</v>
      </c>
      <c r="V33" s="206">
        <f t="shared" si="7"/>
        <v>204.90447119518495</v>
      </c>
      <c r="W33" s="206">
        <f t="shared" si="7"/>
        <v>192.04522785898533</v>
      </c>
      <c r="DA33" s="71"/>
    </row>
    <row r="34" spans="1:105" ht="12" customHeight="1" x14ac:dyDescent="0.3">
      <c r="A34" s="18" t="s">
        <v>32</v>
      </c>
      <c r="B34" s="206">
        <v>0</v>
      </c>
      <c r="C34" s="206">
        <v>0</v>
      </c>
      <c r="D34" s="206">
        <v>0</v>
      </c>
      <c r="E34" s="206">
        <v>0</v>
      </c>
      <c r="F34" s="206">
        <v>0</v>
      </c>
      <c r="G34" s="206">
        <v>0</v>
      </c>
      <c r="H34" s="206">
        <v>0</v>
      </c>
      <c r="I34" s="206">
        <v>0</v>
      </c>
      <c r="J34" s="206">
        <v>0</v>
      </c>
      <c r="K34" s="206">
        <v>0</v>
      </c>
      <c r="L34" s="206">
        <v>0</v>
      </c>
      <c r="M34" s="206">
        <v>0</v>
      </c>
      <c r="N34" s="206">
        <v>0</v>
      </c>
      <c r="O34" s="206">
        <v>0</v>
      </c>
      <c r="P34" s="206">
        <v>0</v>
      </c>
      <c r="Q34" s="206">
        <v>0</v>
      </c>
      <c r="R34" s="206">
        <v>0</v>
      </c>
      <c r="S34" s="206">
        <v>0</v>
      </c>
      <c r="T34" s="206">
        <v>0</v>
      </c>
      <c r="U34" s="206">
        <v>0</v>
      </c>
      <c r="V34" s="206">
        <v>0</v>
      </c>
      <c r="W34" s="206">
        <v>0</v>
      </c>
      <c r="DA34" s="71" t="s">
        <v>1423</v>
      </c>
    </row>
    <row r="35" spans="1:105" ht="12" customHeight="1" x14ac:dyDescent="0.3">
      <c r="A35" s="18" t="s">
        <v>33</v>
      </c>
      <c r="B35" s="206">
        <v>14.28297506448839</v>
      </c>
      <c r="C35" s="206">
        <v>8.7895098882201186</v>
      </c>
      <c r="D35" s="206">
        <v>8.7895098882201186</v>
      </c>
      <c r="E35" s="206">
        <v>9.8882201203783318</v>
      </c>
      <c r="F35" s="206">
        <v>9.8882201203783318</v>
      </c>
      <c r="G35" s="206">
        <v>10.98693035253654</v>
      </c>
      <c r="H35" s="206">
        <v>10.98693035253654</v>
      </c>
      <c r="I35" s="206">
        <v>6.592175408426483</v>
      </c>
      <c r="J35" s="206">
        <v>4.3947549441100593</v>
      </c>
      <c r="K35" s="206">
        <v>4.3947549441100593</v>
      </c>
      <c r="L35" s="206">
        <v>4.3947549441100593</v>
      </c>
      <c r="M35" s="206">
        <v>4.3947549441100593</v>
      </c>
      <c r="N35" s="206">
        <v>5.4934651762682716</v>
      </c>
      <c r="O35" s="206">
        <v>4.3947549441100593</v>
      </c>
      <c r="P35" s="206">
        <v>4.3947549441100593</v>
      </c>
      <c r="Q35" s="206">
        <v>4.692519346517626</v>
      </c>
      <c r="R35" s="206">
        <v>4.976010318142734</v>
      </c>
      <c r="S35" s="206">
        <v>5.3055889939810834</v>
      </c>
      <c r="T35" s="206">
        <v>4.1047291487532238</v>
      </c>
      <c r="U35" s="206">
        <v>4.0366294067067923</v>
      </c>
      <c r="V35" s="206">
        <v>3.87841788478074</v>
      </c>
      <c r="W35" s="206">
        <v>4.4639724849527083</v>
      </c>
      <c r="DA35" s="71" t="s">
        <v>1424</v>
      </c>
    </row>
    <row r="36" spans="1:105" ht="12" customHeight="1" x14ac:dyDescent="0.3">
      <c r="A36" s="18" t="s">
        <v>69</v>
      </c>
      <c r="B36" s="206">
        <v>19.377558039552881</v>
      </c>
      <c r="C36" s="206">
        <v>21.41728288907996</v>
      </c>
      <c r="D36" s="206">
        <v>19.377558039552881</v>
      </c>
      <c r="E36" s="206">
        <v>23.45709372312983</v>
      </c>
      <c r="F36" s="206">
        <v>24.476956147893379</v>
      </c>
      <c r="G36" s="206">
        <v>26.516680997420458</v>
      </c>
      <c r="H36" s="206">
        <v>24.476956147893379</v>
      </c>
      <c r="I36" s="206">
        <v>20.397420464316419</v>
      </c>
      <c r="J36" s="206">
        <v>14.27824591573517</v>
      </c>
      <c r="K36" s="206">
        <v>11.218572656921751</v>
      </c>
      <c r="L36" s="206">
        <v>12.238435081685299</v>
      </c>
      <c r="M36" s="206">
        <v>23.45709372312983</v>
      </c>
      <c r="N36" s="206">
        <v>32.635941530524512</v>
      </c>
      <c r="O36" s="206">
        <v>22.437145313843509</v>
      </c>
      <c r="P36" s="206">
        <v>7.1391229578675839</v>
      </c>
      <c r="Q36" s="206">
        <v>7.1850386930352528</v>
      </c>
      <c r="R36" s="206">
        <v>11.35623387790198</v>
      </c>
      <c r="S36" s="206">
        <v>10.049785038693029</v>
      </c>
      <c r="T36" s="206">
        <v>10.865692175408419</v>
      </c>
      <c r="U36" s="206">
        <v>10.380223559759241</v>
      </c>
      <c r="V36" s="206">
        <v>10.822871883061049</v>
      </c>
      <c r="W36" s="206">
        <v>21.585554600171971</v>
      </c>
      <c r="DA36" s="71" t="s">
        <v>1425</v>
      </c>
    </row>
    <row r="37" spans="1:105" ht="12" customHeight="1" x14ac:dyDescent="0.3">
      <c r="A37" s="18" t="s">
        <v>70</v>
      </c>
      <c r="B37" s="206">
        <v>28.156319862424759</v>
      </c>
      <c r="C37" s="206">
        <v>21.360017196904561</v>
      </c>
      <c r="D37" s="206">
        <v>23.3018056749785</v>
      </c>
      <c r="E37" s="206">
        <v>16.505417024935511</v>
      </c>
      <c r="F37" s="206">
        <v>18.44729148753224</v>
      </c>
      <c r="G37" s="206">
        <v>15.53456577815993</v>
      </c>
      <c r="H37" s="206">
        <v>29.127257093723131</v>
      </c>
      <c r="I37" s="206">
        <v>30.098194325021488</v>
      </c>
      <c r="J37" s="206">
        <v>10.614273430782459</v>
      </c>
      <c r="K37" s="206">
        <v>6.7546001719690452</v>
      </c>
      <c r="L37" s="206">
        <v>9.6493551160791053</v>
      </c>
      <c r="M37" s="206">
        <v>6.7546001719690452</v>
      </c>
      <c r="N37" s="206">
        <v>5.7895958727429058</v>
      </c>
      <c r="O37" s="206">
        <v>3.8597592433362</v>
      </c>
      <c r="P37" s="206">
        <v>3.8597592433362</v>
      </c>
      <c r="Q37" s="206">
        <v>3.261478933791917</v>
      </c>
      <c r="R37" s="206">
        <v>2.617884780739467</v>
      </c>
      <c r="S37" s="206">
        <v>2.8214961306964739</v>
      </c>
      <c r="T37" s="206">
        <v>1.6476354256233881</v>
      </c>
      <c r="U37" s="206">
        <v>2.0087704213241619</v>
      </c>
      <c r="V37" s="206">
        <v>2.2301805674978499</v>
      </c>
      <c r="W37" s="206">
        <v>1.570937231298366</v>
      </c>
      <c r="DA37" s="71" t="s">
        <v>1426</v>
      </c>
    </row>
    <row r="38" spans="1:105" ht="12" customHeight="1" x14ac:dyDescent="0.3">
      <c r="A38" s="18" t="s">
        <v>34</v>
      </c>
      <c r="B38" s="206">
        <v>162.2910576096302</v>
      </c>
      <c r="C38" s="206">
        <v>187.04024075666371</v>
      </c>
      <c r="D38" s="206">
        <v>185.2441100601892</v>
      </c>
      <c r="E38" s="206">
        <v>189.7439380911436</v>
      </c>
      <c r="F38" s="206">
        <v>200.24359415305241</v>
      </c>
      <c r="G38" s="206">
        <v>190.49389509888221</v>
      </c>
      <c r="H38" s="206">
        <v>201.74359415305241</v>
      </c>
      <c r="I38" s="206">
        <v>216.74307824591571</v>
      </c>
      <c r="J38" s="206">
        <v>161.99484092863281</v>
      </c>
      <c r="K38" s="206">
        <v>138.74557179707651</v>
      </c>
      <c r="L38" s="206">
        <v>122.2460877042132</v>
      </c>
      <c r="M38" s="206">
        <v>155.24505588993981</v>
      </c>
      <c r="N38" s="206">
        <v>160.49492691315561</v>
      </c>
      <c r="O38" s="206">
        <v>144.74539982803091</v>
      </c>
      <c r="P38" s="206">
        <v>156.74496990541701</v>
      </c>
      <c r="Q38" s="206">
        <v>156.91883061049009</v>
      </c>
      <c r="R38" s="206">
        <v>180.9283748925194</v>
      </c>
      <c r="S38" s="206">
        <v>188.83078245915729</v>
      </c>
      <c r="T38" s="206">
        <v>164.4730008598452</v>
      </c>
      <c r="U38" s="206">
        <v>184.28907996560619</v>
      </c>
      <c r="V38" s="206">
        <v>187.97300085984531</v>
      </c>
      <c r="W38" s="206">
        <v>164.42476354256229</v>
      </c>
      <c r="DA38" s="71" t="s">
        <v>1427</v>
      </c>
    </row>
    <row r="39" spans="1:105" ht="12" customHeight="1" x14ac:dyDescent="0.3">
      <c r="A39" s="14" t="s">
        <v>35</v>
      </c>
      <c r="B39" s="206">
        <f t="shared" ref="B39:W39" si="8">B40+B41</f>
        <v>129.9652622527945</v>
      </c>
      <c r="C39" s="206">
        <f t="shared" si="8"/>
        <v>125.6022355975924</v>
      </c>
      <c r="D39" s="206">
        <f t="shared" si="8"/>
        <v>115.2208082545142</v>
      </c>
      <c r="E39" s="206">
        <f t="shared" si="8"/>
        <v>115.5840928632846</v>
      </c>
      <c r="F39" s="206">
        <f t="shared" si="8"/>
        <v>111.4786758383491</v>
      </c>
      <c r="G39" s="206">
        <f t="shared" si="8"/>
        <v>105.93404987102321</v>
      </c>
      <c r="H39" s="206">
        <f t="shared" si="8"/>
        <v>112.8322441960447</v>
      </c>
      <c r="I39" s="206">
        <f t="shared" si="8"/>
        <v>123.0223559759243</v>
      </c>
      <c r="J39" s="206">
        <f t="shared" si="8"/>
        <v>98.754256233877896</v>
      </c>
      <c r="K39" s="206">
        <f t="shared" si="8"/>
        <v>90.241444539982794</v>
      </c>
      <c r="L39" s="206">
        <f t="shared" si="8"/>
        <v>92.348151332760096</v>
      </c>
      <c r="M39" s="206">
        <f t="shared" si="8"/>
        <v>104.0426483233018</v>
      </c>
      <c r="N39" s="206">
        <f t="shared" si="8"/>
        <v>112.168271711092</v>
      </c>
      <c r="O39" s="206">
        <f t="shared" si="8"/>
        <v>107.39346517626829</v>
      </c>
      <c r="P39" s="206">
        <f t="shared" si="8"/>
        <v>105.04024075666381</v>
      </c>
      <c r="Q39" s="206">
        <f t="shared" si="8"/>
        <v>101.2113499570077</v>
      </c>
      <c r="R39" s="206">
        <f t="shared" si="8"/>
        <v>109.24797936371451</v>
      </c>
      <c r="S39" s="206">
        <f t="shared" si="8"/>
        <v>119.08598452278591</v>
      </c>
      <c r="T39" s="206">
        <f t="shared" si="8"/>
        <v>132.36096302665521</v>
      </c>
      <c r="U39" s="206">
        <f t="shared" si="8"/>
        <v>121.87532244196041</v>
      </c>
      <c r="V39" s="206">
        <f t="shared" si="8"/>
        <v>125.49036973344801</v>
      </c>
      <c r="W39" s="206">
        <f t="shared" si="8"/>
        <v>133.1333619948409</v>
      </c>
      <c r="DA39" s="71"/>
    </row>
    <row r="40" spans="1:105" ht="12" customHeight="1" x14ac:dyDescent="0.3">
      <c r="A40" s="18" t="s">
        <v>72</v>
      </c>
      <c r="B40" s="206">
        <v>129.9652622527945</v>
      </c>
      <c r="C40" s="206">
        <v>125.6022355975924</v>
      </c>
      <c r="D40" s="206">
        <v>115.2208082545142</v>
      </c>
      <c r="E40" s="206">
        <v>115.5840928632846</v>
      </c>
      <c r="F40" s="206">
        <v>111.4786758383491</v>
      </c>
      <c r="G40" s="206">
        <v>105.93404987102321</v>
      </c>
      <c r="H40" s="206">
        <v>112.8322441960447</v>
      </c>
      <c r="I40" s="206">
        <v>123.0223559759243</v>
      </c>
      <c r="J40" s="206">
        <v>98.754256233877896</v>
      </c>
      <c r="K40" s="206">
        <v>90.241444539982794</v>
      </c>
      <c r="L40" s="206">
        <v>92.348151332760096</v>
      </c>
      <c r="M40" s="206">
        <v>104.0426483233018</v>
      </c>
      <c r="N40" s="206">
        <v>112.168271711092</v>
      </c>
      <c r="O40" s="206">
        <v>107.39346517626829</v>
      </c>
      <c r="P40" s="206">
        <v>105.04024075666381</v>
      </c>
      <c r="Q40" s="206">
        <v>101.2113499570077</v>
      </c>
      <c r="R40" s="206">
        <v>109.24797936371451</v>
      </c>
      <c r="S40" s="206">
        <v>119.08598452278591</v>
      </c>
      <c r="T40" s="206">
        <v>132.36096302665521</v>
      </c>
      <c r="U40" s="206">
        <v>121.87532244196041</v>
      </c>
      <c r="V40" s="206">
        <v>125.49036973344801</v>
      </c>
      <c r="W40" s="206">
        <v>133.1333619948409</v>
      </c>
      <c r="DA40" s="71" t="s">
        <v>1428</v>
      </c>
    </row>
    <row r="41" spans="1:105" ht="12" customHeight="1" x14ac:dyDescent="0.3">
      <c r="A41" s="18" t="s">
        <v>36</v>
      </c>
      <c r="B41" s="206">
        <v>0</v>
      </c>
      <c r="C41" s="206">
        <v>0</v>
      </c>
      <c r="D41" s="206">
        <v>0</v>
      </c>
      <c r="E41" s="206">
        <v>0</v>
      </c>
      <c r="F41" s="206">
        <v>0</v>
      </c>
      <c r="G41" s="206">
        <v>0</v>
      </c>
      <c r="H41" s="206">
        <v>0</v>
      </c>
      <c r="I41" s="206">
        <v>0</v>
      </c>
      <c r="J41" s="206">
        <v>0</v>
      </c>
      <c r="K41" s="206">
        <v>0</v>
      </c>
      <c r="L41" s="206">
        <v>0</v>
      </c>
      <c r="M41" s="206">
        <v>0</v>
      </c>
      <c r="N41" s="206">
        <v>0</v>
      </c>
      <c r="O41" s="206">
        <v>0</v>
      </c>
      <c r="P41" s="206">
        <v>0</v>
      </c>
      <c r="Q41" s="206">
        <v>0</v>
      </c>
      <c r="R41" s="206">
        <v>0</v>
      </c>
      <c r="S41" s="206">
        <v>0</v>
      </c>
      <c r="T41" s="206">
        <v>0</v>
      </c>
      <c r="U41" s="206">
        <v>0</v>
      </c>
      <c r="V41" s="206">
        <v>0</v>
      </c>
      <c r="W41" s="206">
        <v>0</v>
      </c>
      <c r="DA41" s="71" t="s">
        <v>1429</v>
      </c>
    </row>
    <row r="42" spans="1:105" ht="12" customHeight="1" x14ac:dyDescent="0.3">
      <c r="A42" s="14" t="s">
        <v>37</v>
      </c>
      <c r="B42" s="206">
        <f t="shared" ref="B42:W42" si="9">B43+B44+B45+B46+B47+B48</f>
        <v>4.7306218974886498</v>
      </c>
      <c r="C42" s="206">
        <f t="shared" si="9"/>
        <v>16.290183442380034</v>
      </c>
      <c r="D42" s="206">
        <f t="shared" si="9"/>
        <v>14.487336752339505</v>
      </c>
      <c r="E42" s="206">
        <f t="shared" si="9"/>
        <v>23.157018697122609</v>
      </c>
      <c r="F42" s="206">
        <f t="shared" si="9"/>
        <v>28.842169432473014</v>
      </c>
      <c r="G42" s="206">
        <f t="shared" si="9"/>
        <v>29.316866244951953</v>
      </c>
      <c r="H42" s="206">
        <f t="shared" si="9"/>
        <v>20.865108912356163</v>
      </c>
      <c r="I42" s="206">
        <f t="shared" si="9"/>
        <v>25.915065845144184</v>
      </c>
      <c r="J42" s="206">
        <f t="shared" si="9"/>
        <v>39.866473548186441</v>
      </c>
      <c r="K42" s="206">
        <f t="shared" si="9"/>
        <v>37.98580760027162</v>
      </c>
      <c r="L42" s="206">
        <f t="shared" si="9"/>
        <v>36.225673913246737</v>
      </c>
      <c r="M42" s="206">
        <f t="shared" si="9"/>
        <v>39.686774897111299</v>
      </c>
      <c r="N42" s="206">
        <f t="shared" si="9"/>
        <v>42.910028242287318</v>
      </c>
      <c r="O42" s="206">
        <f t="shared" si="9"/>
        <v>43.187464915537234</v>
      </c>
      <c r="P42" s="206">
        <f t="shared" si="9"/>
        <v>44.074314363881037</v>
      </c>
      <c r="Q42" s="206">
        <f t="shared" si="9"/>
        <v>49.549557592123286</v>
      </c>
      <c r="R42" s="206">
        <f t="shared" si="9"/>
        <v>56.824752292872716</v>
      </c>
      <c r="S42" s="206">
        <f t="shared" si="9"/>
        <v>75.713507321629379</v>
      </c>
      <c r="T42" s="206">
        <f t="shared" si="9"/>
        <v>95.970688755276697</v>
      </c>
      <c r="U42" s="206">
        <f t="shared" si="9"/>
        <v>95.053846526934706</v>
      </c>
      <c r="V42" s="206">
        <f t="shared" si="9"/>
        <v>94.853936228697478</v>
      </c>
      <c r="W42" s="206">
        <f t="shared" si="9"/>
        <v>87.267439034467159</v>
      </c>
      <c r="DA42" s="71"/>
    </row>
    <row r="43" spans="1:105" ht="12" customHeight="1" x14ac:dyDescent="0.3">
      <c r="A43" s="18" t="s">
        <v>73</v>
      </c>
      <c r="B43" s="206">
        <v>0.26276870163370591</v>
      </c>
      <c r="C43" s="206">
        <v>11.8944969905417</v>
      </c>
      <c r="D43" s="206">
        <v>9.9599312123817718</v>
      </c>
      <c r="E43" s="206">
        <v>18.39122957867583</v>
      </c>
      <c r="F43" s="206">
        <v>23.860791057609621</v>
      </c>
      <c r="G43" s="206">
        <v>24.027944969905409</v>
      </c>
      <c r="H43" s="206">
        <v>14.68899398108341</v>
      </c>
      <c r="I43" s="206">
        <v>19.083748925193461</v>
      </c>
      <c r="J43" s="206">
        <v>34.107222699914011</v>
      </c>
      <c r="K43" s="206">
        <v>32.411349957007737</v>
      </c>
      <c r="L43" s="206">
        <v>30.59785038693035</v>
      </c>
      <c r="M43" s="206">
        <v>32.881341358555453</v>
      </c>
      <c r="N43" s="206">
        <v>35.073688736027513</v>
      </c>
      <c r="O43" s="206">
        <v>35.028202923473771</v>
      </c>
      <c r="P43" s="206">
        <v>35.407910576096299</v>
      </c>
      <c r="Q43" s="206">
        <v>40.374204643164227</v>
      </c>
      <c r="R43" s="206">
        <v>46.13379191745485</v>
      </c>
      <c r="S43" s="206">
        <v>64.457351676698195</v>
      </c>
      <c r="T43" s="206">
        <v>83.438607050730866</v>
      </c>
      <c r="U43" s="206">
        <v>81.617798796216675</v>
      </c>
      <c r="V43" s="206">
        <v>79.728374892519341</v>
      </c>
      <c r="W43" s="206">
        <v>71.622269991401538</v>
      </c>
      <c r="DA43" s="71" t="s">
        <v>1430</v>
      </c>
    </row>
    <row r="44" spans="1:105" ht="12" customHeight="1" x14ac:dyDescent="0.3">
      <c r="A44" s="18" t="s">
        <v>74</v>
      </c>
      <c r="B44" s="206">
        <v>0</v>
      </c>
      <c r="C44" s="206">
        <v>0</v>
      </c>
      <c r="D44" s="206">
        <v>0</v>
      </c>
      <c r="E44" s="206">
        <v>0</v>
      </c>
      <c r="F44" s="206">
        <v>0</v>
      </c>
      <c r="G44" s="206">
        <v>0</v>
      </c>
      <c r="H44" s="206">
        <v>0</v>
      </c>
      <c r="I44" s="206">
        <v>0</v>
      </c>
      <c r="J44" s="206">
        <v>0</v>
      </c>
      <c r="K44" s="206">
        <v>0</v>
      </c>
      <c r="L44" s="206">
        <v>0</v>
      </c>
      <c r="M44" s="206">
        <v>0</v>
      </c>
      <c r="N44" s="206">
        <v>0</v>
      </c>
      <c r="O44" s="206">
        <v>0</v>
      </c>
      <c r="P44" s="206">
        <v>0</v>
      </c>
      <c r="Q44" s="206">
        <v>0</v>
      </c>
      <c r="R44" s="206">
        <v>0</v>
      </c>
      <c r="S44" s="206">
        <v>0</v>
      </c>
      <c r="T44" s="206">
        <v>0</v>
      </c>
      <c r="U44" s="206">
        <v>0</v>
      </c>
      <c r="V44" s="206">
        <v>0</v>
      </c>
      <c r="W44" s="206">
        <v>0</v>
      </c>
      <c r="DA44" s="71" t="s">
        <v>1431</v>
      </c>
    </row>
    <row r="45" spans="1:105" ht="12" customHeight="1" x14ac:dyDescent="0.3">
      <c r="A45" s="18" t="s">
        <v>75</v>
      </c>
      <c r="B45" s="206">
        <v>0</v>
      </c>
      <c r="C45" s="206">
        <v>0</v>
      </c>
      <c r="D45" s="206">
        <v>0</v>
      </c>
      <c r="E45" s="206">
        <v>0</v>
      </c>
      <c r="F45" s="206">
        <v>0</v>
      </c>
      <c r="G45" s="206">
        <v>0</v>
      </c>
      <c r="H45" s="206">
        <v>0</v>
      </c>
      <c r="I45" s="206">
        <v>0</v>
      </c>
      <c r="J45" s="206">
        <v>0</v>
      </c>
      <c r="K45" s="206">
        <v>0</v>
      </c>
      <c r="L45" s="206">
        <v>0</v>
      </c>
      <c r="M45" s="206">
        <v>0</v>
      </c>
      <c r="N45" s="206">
        <v>0</v>
      </c>
      <c r="O45" s="206">
        <v>0</v>
      </c>
      <c r="P45" s="206">
        <v>0</v>
      </c>
      <c r="Q45" s="206">
        <v>0</v>
      </c>
      <c r="R45" s="206">
        <v>0</v>
      </c>
      <c r="S45" s="206">
        <v>0</v>
      </c>
      <c r="T45" s="206">
        <v>0</v>
      </c>
      <c r="U45" s="206">
        <v>0</v>
      </c>
      <c r="V45" s="206">
        <v>0</v>
      </c>
      <c r="W45" s="206">
        <v>0</v>
      </c>
      <c r="DA45" s="71" t="s">
        <v>1432</v>
      </c>
    </row>
    <row r="46" spans="1:105" ht="12" customHeight="1" x14ac:dyDescent="0.3">
      <c r="A46" s="18" t="s">
        <v>76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0</v>
      </c>
      <c r="H46" s="206">
        <v>0</v>
      </c>
      <c r="I46" s="206">
        <v>0</v>
      </c>
      <c r="J46" s="206">
        <v>0</v>
      </c>
      <c r="K46" s="206">
        <v>0</v>
      </c>
      <c r="L46" s="206">
        <v>0</v>
      </c>
      <c r="M46" s="206">
        <v>0</v>
      </c>
      <c r="N46" s="206">
        <v>0</v>
      </c>
      <c r="O46" s="206">
        <v>0</v>
      </c>
      <c r="P46" s="206">
        <v>0</v>
      </c>
      <c r="Q46" s="206">
        <v>0</v>
      </c>
      <c r="R46" s="206">
        <v>0</v>
      </c>
      <c r="S46" s="206">
        <v>0</v>
      </c>
      <c r="T46" s="206">
        <v>0</v>
      </c>
      <c r="U46" s="206">
        <v>0</v>
      </c>
      <c r="V46" s="206">
        <v>0</v>
      </c>
      <c r="W46" s="206">
        <v>0</v>
      </c>
      <c r="DA46" s="71" t="s">
        <v>1433</v>
      </c>
    </row>
    <row r="47" spans="1:105" ht="12" customHeight="1" x14ac:dyDescent="0.3">
      <c r="A47" s="18" t="s">
        <v>77</v>
      </c>
      <c r="B47" s="206">
        <v>0</v>
      </c>
      <c r="C47" s="206">
        <v>0</v>
      </c>
      <c r="D47" s="206">
        <v>0</v>
      </c>
      <c r="E47" s="206">
        <v>0</v>
      </c>
      <c r="F47" s="206">
        <v>0</v>
      </c>
      <c r="G47" s="206">
        <v>0</v>
      </c>
      <c r="H47" s="206">
        <v>0</v>
      </c>
      <c r="I47" s="206">
        <v>0</v>
      </c>
      <c r="J47" s="206">
        <v>0</v>
      </c>
      <c r="K47" s="206">
        <v>0</v>
      </c>
      <c r="L47" s="206">
        <v>0</v>
      </c>
      <c r="M47" s="206">
        <v>0</v>
      </c>
      <c r="N47" s="206">
        <v>0</v>
      </c>
      <c r="O47" s="206">
        <v>0</v>
      </c>
      <c r="P47" s="206">
        <v>0</v>
      </c>
      <c r="Q47" s="206">
        <v>0</v>
      </c>
      <c r="R47" s="206">
        <v>0</v>
      </c>
      <c r="S47" s="206">
        <v>0</v>
      </c>
      <c r="T47" s="206">
        <v>0</v>
      </c>
      <c r="U47" s="206">
        <v>0</v>
      </c>
      <c r="V47" s="206">
        <v>0</v>
      </c>
      <c r="W47" s="206">
        <v>0</v>
      </c>
      <c r="DA47" s="71" t="s">
        <v>1434</v>
      </c>
    </row>
    <row r="48" spans="1:105" ht="12" customHeight="1" x14ac:dyDescent="0.3">
      <c r="A48" s="18" t="s">
        <v>78</v>
      </c>
      <c r="B48" s="206">
        <v>4.4678531958549437</v>
      </c>
      <c r="C48" s="206">
        <v>4.3956864518383343</v>
      </c>
      <c r="D48" s="206">
        <v>4.5274055399577326</v>
      </c>
      <c r="E48" s="206">
        <v>4.7657891184467802</v>
      </c>
      <c r="F48" s="206">
        <v>4.9813783748633931</v>
      </c>
      <c r="G48" s="206">
        <v>5.2889212750465431</v>
      </c>
      <c r="H48" s="206">
        <v>6.176114931272755</v>
      </c>
      <c r="I48" s="206">
        <v>6.831316919950722</v>
      </c>
      <c r="J48" s="206">
        <v>5.7592508482724316</v>
      </c>
      <c r="K48" s="206">
        <v>5.5744576432638819</v>
      </c>
      <c r="L48" s="206">
        <v>5.6278235263163907</v>
      </c>
      <c r="M48" s="206">
        <v>6.8054335385558469</v>
      </c>
      <c r="N48" s="206">
        <v>7.8363395062598018</v>
      </c>
      <c r="O48" s="206">
        <v>8.1592619920634668</v>
      </c>
      <c r="P48" s="206">
        <v>8.6664037877847377</v>
      </c>
      <c r="Q48" s="206">
        <v>9.1753529489590608</v>
      </c>
      <c r="R48" s="206">
        <v>10.69096037541787</v>
      </c>
      <c r="S48" s="206">
        <v>11.256155644931191</v>
      </c>
      <c r="T48" s="206">
        <v>12.532081704545829</v>
      </c>
      <c r="U48" s="206">
        <v>13.43604773071803</v>
      </c>
      <c r="V48" s="206">
        <v>15.125561336178141</v>
      </c>
      <c r="W48" s="206">
        <v>15.64516904306562</v>
      </c>
      <c r="DA48" s="71" t="s">
        <v>1435</v>
      </c>
    </row>
    <row r="49" spans="1:105" ht="12" customHeight="1" x14ac:dyDescent="0.3">
      <c r="A49" s="14" t="s">
        <v>79</v>
      </c>
      <c r="B49" s="206">
        <v>14.61736887360275</v>
      </c>
      <c r="C49" s="206">
        <v>14.545743766122101</v>
      </c>
      <c r="D49" s="206">
        <v>15.3816852966466</v>
      </c>
      <c r="E49" s="206">
        <v>15.95494411006019</v>
      </c>
      <c r="F49" s="206">
        <v>15.262252794496989</v>
      </c>
      <c r="G49" s="206">
        <v>14.545743766122101</v>
      </c>
      <c r="H49" s="206">
        <v>14.378503869303531</v>
      </c>
      <c r="I49" s="206">
        <v>13.017110920034391</v>
      </c>
      <c r="J49" s="206">
        <v>10.628632846087701</v>
      </c>
      <c r="K49" s="206">
        <v>9.3388650042992261</v>
      </c>
      <c r="L49" s="206">
        <v>9.0761822871883044</v>
      </c>
      <c r="M49" s="206">
        <v>8.9089423903697327</v>
      </c>
      <c r="N49" s="206">
        <v>11.08245915735168</v>
      </c>
      <c r="O49" s="206">
        <v>9.1955288048151331</v>
      </c>
      <c r="P49" s="206">
        <v>6.1622527944969896</v>
      </c>
      <c r="Q49" s="206">
        <v>5.1182287188306104</v>
      </c>
      <c r="R49" s="206">
        <v>7.8625107480653478</v>
      </c>
      <c r="S49" s="206">
        <v>7.9765262252794491</v>
      </c>
      <c r="T49" s="206">
        <v>8.0785898538263101</v>
      </c>
      <c r="U49" s="206">
        <v>7.6929492691315549</v>
      </c>
      <c r="V49" s="206">
        <v>9.1338779019776446</v>
      </c>
      <c r="W49" s="206">
        <v>9.6364574376612211</v>
      </c>
      <c r="DA49" s="71" t="s">
        <v>1436</v>
      </c>
    </row>
    <row r="50" spans="1:105" ht="12" customHeight="1" x14ac:dyDescent="0.3">
      <c r="A50" s="21" t="s">
        <v>38</v>
      </c>
      <c r="B50" s="209">
        <v>76.182287188306105</v>
      </c>
      <c r="C50" s="209">
        <v>74.376612209802232</v>
      </c>
      <c r="D50" s="209">
        <v>75.752364574376614</v>
      </c>
      <c r="E50" s="209">
        <v>74.806534823731724</v>
      </c>
      <c r="F50" s="209">
        <v>77.730008598452272</v>
      </c>
      <c r="G50" s="209">
        <v>81.341358555460005</v>
      </c>
      <c r="H50" s="209">
        <v>82.803095442820293</v>
      </c>
      <c r="I50" s="209">
        <v>83.748925193465169</v>
      </c>
      <c r="J50" s="209">
        <v>69.303525365434211</v>
      </c>
      <c r="K50" s="209">
        <v>57.093723129836633</v>
      </c>
      <c r="L50" s="209">
        <v>56.663800515907127</v>
      </c>
      <c r="M50" s="209">
        <v>59.157351676698191</v>
      </c>
      <c r="N50" s="209">
        <v>65.176268271711081</v>
      </c>
      <c r="O50" s="209">
        <v>63.284608770421322</v>
      </c>
      <c r="P50" s="209">
        <v>62.85468615649183</v>
      </c>
      <c r="Q50" s="209">
        <v>63.991143594153037</v>
      </c>
      <c r="R50" s="209">
        <v>69.707136715391215</v>
      </c>
      <c r="S50" s="209">
        <v>70.763628546861554</v>
      </c>
      <c r="T50" s="209">
        <v>74.421324161650901</v>
      </c>
      <c r="U50" s="209">
        <v>69.528890799656054</v>
      </c>
      <c r="V50" s="209">
        <v>75.996044711951839</v>
      </c>
      <c r="W50" s="209">
        <v>80.039466895958725</v>
      </c>
      <c r="DA50" s="86" t="s">
        <v>1437</v>
      </c>
    </row>
    <row r="51" spans="1:105" ht="12" customHeight="1" x14ac:dyDescent="0.3">
      <c r="A51" s="114" t="s">
        <v>145</v>
      </c>
      <c r="B51" s="286">
        <f t="shared" ref="B51:W51" si="10">SUM(B52:B54)</f>
        <v>616.37516188029167</v>
      </c>
      <c r="C51" s="286">
        <f t="shared" si="10"/>
        <v>608.27719977943923</v>
      </c>
      <c r="D51" s="286">
        <f t="shared" si="10"/>
        <v>577.98845455113576</v>
      </c>
      <c r="E51" s="286">
        <f t="shared" si="10"/>
        <v>607.68522162059628</v>
      </c>
      <c r="F51" s="286">
        <f t="shared" si="10"/>
        <v>641.68103443677228</v>
      </c>
      <c r="G51" s="286">
        <f t="shared" si="10"/>
        <v>626.61669427590653</v>
      </c>
      <c r="H51" s="286">
        <f t="shared" si="10"/>
        <v>663.15186729584707</v>
      </c>
      <c r="I51" s="286">
        <f t="shared" si="10"/>
        <v>686.43982938770637</v>
      </c>
      <c r="J51" s="286">
        <f t="shared" si="10"/>
        <v>515.90121129539205</v>
      </c>
      <c r="K51" s="286">
        <f t="shared" si="10"/>
        <v>410.18365798720185</v>
      </c>
      <c r="L51" s="286">
        <f t="shared" si="10"/>
        <v>402.37047184961818</v>
      </c>
      <c r="M51" s="286">
        <f t="shared" si="10"/>
        <v>460.94601823331084</v>
      </c>
      <c r="N51" s="286">
        <f t="shared" si="10"/>
        <v>476.46290872380064</v>
      </c>
      <c r="O51" s="286">
        <f t="shared" si="10"/>
        <v>447.1309730840668</v>
      </c>
      <c r="P51" s="286">
        <f t="shared" si="10"/>
        <v>447.74361788924637</v>
      </c>
      <c r="Q51" s="286">
        <f t="shared" si="10"/>
        <v>448.85712423012836</v>
      </c>
      <c r="R51" s="286">
        <f t="shared" si="10"/>
        <v>508.47479528513395</v>
      </c>
      <c r="S51" s="286">
        <f t="shared" si="10"/>
        <v>553.6449776569691</v>
      </c>
      <c r="T51" s="286">
        <f t="shared" si="10"/>
        <v>580.57687964091724</v>
      </c>
      <c r="U51" s="286">
        <f t="shared" si="10"/>
        <v>565.38918616579963</v>
      </c>
      <c r="V51" s="286">
        <f t="shared" si="10"/>
        <v>593.19108154254093</v>
      </c>
      <c r="W51" s="286">
        <f t="shared" si="10"/>
        <v>599.26331177737347</v>
      </c>
      <c r="DA51" s="118"/>
    </row>
    <row r="52" spans="1:105" ht="12" customHeight="1" x14ac:dyDescent="0.3">
      <c r="A52" s="51" t="s">
        <v>49</v>
      </c>
      <c r="B52" s="243">
        <f>NMM_fec!B5</f>
        <v>169.81072499999999</v>
      </c>
      <c r="C52" s="243">
        <f>NMM_fec!C5</f>
        <v>191.30946747623091</v>
      </c>
      <c r="D52" s="243">
        <f>NMM_fec!D5</f>
        <v>182.6207989246906</v>
      </c>
      <c r="E52" s="243">
        <f>NMM_fec!E5</f>
        <v>179.55721485051191</v>
      </c>
      <c r="F52" s="243">
        <f>NMM_fec!F5</f>
        <v>200.57985966493911</v>
      </c>
      <c r="G52" s="243">
        <f>NMM_fec!G5</f>
        <v>177.77250072826189</v>
      </c>
      <c r="H52" s="243">
        <f>NMM_fec!H5</f>
        <v>238.75297425199611</v>
      </c>
      <c r="I52" s="243">
        <f>NMM_fec!I5</f>
        <v>224.8640700250846</v>
      </c>
      <c r="J52" s="243">
        <f>NMM_fec!J5</f>
        <v>217.31195337963851</v>
      </c>
      <c r="K52" s="243">
        <f>NMM_fec!K5</f>
        <v>135.01654519548359</v>
      </c>
      <c r="L52" s="243">
        <f>NMM_fec!L5</f>
        <v>128.50076425789601</v>
      </c>
      <c r="M52" s="243">
        <f>NMM_fec!M5</f>
        <v>150.06798118110569</v>
      </c>
      <c r="N52" s="243">
        <f>NMM_fec!N5</f>
        <v>155.54362998412151</v>
      </c>
      <c r="O52" s="243">
        <f>NMM_fec!O5</f>
        <v>156.88758356895349</v>
      </c>
      <c r="P52" s="243">
        <f>NMM_fec!P5</f>
        <v>163.08967449517979</v>
      </c>
      <c r="Q52" s="243">
        <f>NMM_fec!Q5</f>
        <v>171.55844171147089</v>
      </c>
      <c r="R52" s="243">
        <f>NMM_fec!R5</f>
        <v>197.07021814189619</v>
      </c>
      <c r="S52" s="243">
        <f>NMM_fec!S5</f>
        <v>198.97312302844671</v>
      </c>
      <c r="T52" s="243">
        <f>NMM_fec!T5</f>
        <v>189.0138861234941</v>
      </c>
      <c r="U52" s="243">
        <f>NMM_fec!U5</f>
        <v>195.91485433774321</v>
      </c>
      <c r="V52" s="243">
        <f>NMM_fec!V5</f>
        <v>197.7682793943053</v>
      </c>
      <c r="W52" s="243">
        <f>NMM_fec!W5</f>
        <v>198.47080544336171</v>
      </c>
      <c r="DA52" s="83"/>
    </row>
    <row r="53" spans="1:105" ht="12" customHeight="1" x14ac:dyDescent="0.3">
      <c r="A53" s="99" t="s">
        <v>50</v>
      </c>
      <c r="B53" s="284">
        <f>NMM_fec!B48</f>
        <v>407.35000163830682</v>
      </c>
      <c r="C53" s="284">
        <f>NMM_fec!C48</f>
        <v>373.5446477931257</v>
      </c>
      <c r="D53" s="284">
        <f>NMM_fec!D48</f>
        <v>356.81724781950032</v>
      </c>
      <c r="E53" s="284">
        <f>NMM_fec!E48</f>
        <v>392.54968993448159</v>
      </c>
      <c r="F53" s="284">
        <f>NMM_fec!F48</f>
        <v>406.4138632148223</v>
      </c>
      <c r="G53" s="284">
        <f>NMM_fec!G48</f>
        <v>419.52768200165002</v>
      </c>
      <c r="H53" s="284">
        <f>NMM_fec!H48</f>
        <v>377.7995112950266</v>
      </c>
      <c r="I53" s="284">
        <f>NMM_fec!I48</f>
        <v>413.64331409776628</v>
      </c>
      <c r="J53" s="284">
        <f>NMM_fec!J48</f>
        <v>251.25358149464989</v>
      </c>
      <c r="K53" s="284">
        <f>NMM_fec!K48</f>
        <v>244.79911908470891</v>
      </c>
      <c r="L53" s="284">
        <f>NMM_fec!L48</f>
        <v>242.31955579140529</v>
      </c>
      <c r="M53" s="284">
        <f>NMM_fec!M48</f>
        <v>276.18806838693121</v>
      </c>
      <c r="N53" s="284">
        <f>NMM_fec!N48</f>
        <v>281.09999357194499</v>
      </c>
      <c r="O53" s="284">
        <f>NMM_fec!O48</f>
        <v>245.49706019175611</v>
      </c>
      <c r="P53" s="284">
        <f>NMM_fec!P48</f>
        <v>239.34175112318411</v>
      </c>
      <c r="Q53" s="284">
        <f>NMM_fec!Q48</f>
        <v>240.5763413511292</v>
      </c>
      <c r="R53" s="284">
        <f>NMM_fec!R48</f>
        <v>273.45150286138869</v>
      </c>
      <c r="S53" s="284">
        <f>NMM_fec!S48</f>
        <v>320.68888116046708</v>
      </c>
      <c r="T53" s="284">
        <f>NMM_fec!T48</f>
        <v>356.14959985046869</v>
      </c>
      <c r="U53" s="284">
        <f>NMM_fec!U48</f>
        <v>339.7646868660463</v>
      </c>
      <c r="V53" s="284">
        <f>NMM_fec!V48</f>
        <v>370.55089122460862</v>
      </c>
      <c r="W53" s="284">
        <f>NMM_fec!W48</f>
        <v>375.95963803368971</v>
      </c>
      <c r="DA53" s="94"/>
    </row>
    <row r="54" spans="1:105" ht="12" customHeight="1" x14ac:dyDescent="0.3">
      <c r="A54" s="52" t="s">
        <v>51</v>
      </c>
      <c r="B54" s="244">
        <f>NMM_fec!B99</f>
        <v>39.214435241984823</v>
      </c>
      <c r="C54" s="244">
        <f>NMM_fec!C99</f>
        <v>43.42308451008266</v>
      </c>
      <c r="D54" s="244">
        <f>NMM_fec!D99</f>
        <v>38.550407806944797</v>
      </c>
      <c r="E54" s="244">
        <f>NMM_fec!E99</f>
        <v>35.578316835602827</v>
      </c>
      <c r="F54" s="244">
        <f>NMM_fec!F99</f>
        <v>34.687311557010823</v>
      </c>
      <c r="G54" s="244">
        <f>NMM_fec!G99</f>
        <v>29.316511545994612</v>
      </c>
      <c r="H54" s="244">
        <f>NMM_fec!H99</f>
        <v>46.599381748824342</v>
      </c>
      <c r="I54" s="244">
        <f>NMM_fec!I99</f>
        <v>47.932445264855467</v>
      </c>
      <c r="J54" s="244">
        <f>NMM_fec!J99</f>
        <v>47.335676421103599</v>
      </c>
      <c r="K54" s="244">
        <f>NMM_fec!K99</f>
        <v>30.367993707009379</v>
      </c>
      <c r="L54" s="244">
        <f>NMM_fec!L99</f>
        <v>31.55015180031689</v>
      </c>
      <c r="M54" s="244">
        <f>NMM_fec!M99</f>
        <v>34.689968665273902</v>
      </c>
      <c r="N54" s="244">
        <f>NMM_fec!N99</f>
        <v>39.819285167734158</v>
      </c>
      <c r="O54" s="244">
        <f>NMM_fec!O99</f>
        <v>44.74632932335723</v>
      </c>
      <c r="P54" s="244">
        <f>NMM_fec!P99</f>
        <v>45.312192270882441</v>
      </c>
      <c r="Q54" s="244">
        <f>NMM_fec!Q99</f>
        <v>36.722341167528278</v>
      </c>
      <c r="R54" s="244">
        <f>NMM_fec!R99</f>
        <v>37.953074281849098</v>
      </c>
      <c r="S54" s="244">
        <f>NMM_fec!S99</f>
        <v>33.982973468055313</v>
      </c>
      <c r="T54" s="244">
        <f>NMM_fec!T99</f>
        <v>35.413393666954413</v>
      </c>
      <c r="U54" s="244">
        <f>NMM_fec!U99</f>
        <v>29.70964496201006</v>
      </c>
      <c r="V54" s="244">
        <f>NMM_fec!V99</f>
        <v>24.871910923627109</v>
      </c>
      <c r="W54" s="244">
        <f>NMM_fec!W99</f>
        <v>24.832868300322101</v>
      </c>
      <c r="DA54" s="84"/>
    </row>
    <row r="55" spans="1:105" ht="12" customHeight="1" x14ac:dyDescent="0.3">
      <c r="A55" s="201"/>
      <c r="B55" s="201"/>
      <c r="C55" s="201"/>
      <c r="D55" s="201"/>
      <c r="E55" s="201"/>
      <c r="F55" s="201"/>
      <c r="G55" s="201"/>
      <c r="H55" s="201"/>
      <c r="I55" s="201"/>
      <c r="J55" s="201"/>
      <c r="K55" s="201"/>
      <c r="L55" s="201"/>
      <c r="M55" s="201"/>
      <c r="N55" s="201"/>
      <c r="O55" s="201"/>
      <c r="P55" s="201"/>
      <c r="Q55" s="201"/>
      <c r="R55" s="201"/>
      <c r="S55" s="201"/>
      <c r="T55" s="201"/>
      <c r="U55" s="201"/>
      <c r="V55" s="201"/>
      <c r="W55" s="201"/>
      <c r="DA55" s="173"/>
    </row>
    <row r="56" spans="1:105" ht="12" customHeight="1" x14ac:dyDescent="0.3">
      <c r="A56" s="30" t="s">
        <v>85</v>
      </c>
      <c r="B56" s="205">
        <f t="shared" ref="B56:W56" si="11">SUM(B57:B58)</f>
        <v>3456.881294037365</v>
      </c>
      <c r="C56" s="205">
        <f t="shared" si="11"/>
        <v>3421.9987236057991</v>
      </c>
      <c r="D56" s="205">
        <f t="shared" si="11"/>
        <v>3356.3575610623011</v>
      </c>
      <c r="E56" s="205">
        <f t="shared" si="11"/>
        <v>3325.5333086294131</v>
      </c>
      <c r="F56" s="205">
        <f t="shared" si="11"/>
        <v>3562.4511544696365</v>
      </c>
      <c r="G56" s="205">
        <f t="shared" si="11"/>
        <v>3401.3936491455374</v>
      </c>
      <c r="H56" s="205">
        <f t="shared" si="11"/>
        <v>3598.5676449963239</v>
      </c>
      <c r="I56" s="205">
        <f t="shared" si="11"/>
        <v>3673.3186172039318</v>
      </c>
      <c r="J56" s="205">
        <f t="shared" si="11"/>
        <v>2801.4934314499765</v>
      </c>
      <c r="K56" s="205">
        <f t="shared" si="11"/>
        <v>2006.3402355419892</v>
      </c>
      <c r="L56" s="205">
        <f t="shared" si="11"/>
        <v>1892.2105502312716</v>
      </c>
      <c r="M56" s="205">
        <f t="shared" si="11"/>
        <v>2272.9293973419212</v>
      </c>
      <c r="N56" s="205">
        <f t="shared" si="11"/>
        <v>2273.8413121302747</v>
      </c>
      <c r="O56" s="205">
        <f t="shared" si="11"/>
        <v>2188.0372488379799</v>
      </c>
      <c r="P56" s="205">
        <f t="shared" si="11"/>
        <v>2246.8435553957638</v>
      </c>
      <c r="Q56" s="205">
        <f t="shared" si="11"/>
        <v>2272.8605946300459</v>
      </c>
      <c r="R56" s="205">
        <f t="shared" si="11"/>
        <v>2625.2293958956066</v>
      </c>
      <c r="S56" s="205">
        <f t="shared" si="11"/>
        <v>2841.9815588593901</v>
      </c>
      <c r="T56" s="205">
        <f t="shared" si="11"/>
        <v>2827.2337661156853</v>
      </c>
      <c r="U56" s="205">
        <f t="shared" si="11"/>
        <v>2759.3329383185728</v>
      </c>
      <c r="V56" s="205">
        <f t="shared" si="11"/>
        <v>2930.2129211434076</v>
      </c>
      <c r="W56" s="205">
        <f t="shared" si="11"/>
        <v>2928.3683223274725</v>
      </c>
      <c r="DA56" s="112"/>
    </row>
    <row r="57" spans="1:105" ht="12" customHeight="1" x14ac:dyDescent="0.3">
      <c r="A57" s="24" t="s">
        <v>146</v>
      </c>
      <c r="B57" s="215">
        <f>(NMM_emi!B5-NMM_emi!B46)+(NMM_emi!B48-NMM_emi!B97)+(NMM_emi!B99-NMM_emi!B128)</f>
        <v>1824.5288019504251</v>
      </c>
      <c r="C57" s="215">
        <f>(NMM_emi!C5-NMM_emi!C46)+(NMM_emi!C48-NMM_emi!C97)+(NMM_emi!C99-NMM_emi!C128)</f>
        <v>1793.0952960037991</v>
      </c>
      <c r="D57" s="215">
        <f>(NMM_emi!D5-NMM_emi!D46)+(NMM_emi!D48-NMM_emi!D97)+(NMM_emi!D99-NMM_emi!D128)</f>
        <v>1686.8202281303008</v>
      </c>
      <c r="E57" s="215">
        <f>(NMM_emi!E5-NMM_emi!E46)+(NMM_emi!E48-NMM_emi!E97)+(NMM_emi!E99-NMM_emi!E128)</f>
        <v>1783.020056260413</v>
      </c>
      <c r="F57" s="215">
        <f>(NMM_emi!F5-NMM_emi!F46)+(NMM_emi!F48-NMM_emi!F97)+(NMM_emi!F99-NMM_emi!F128)</f>
        <v>1901.6662989026365</v>
      </c>
      <c r="G57" s="215">
        <f>(NMM_emi!G5-NMM_emi!G46)+(NMM_emi!G48-NMM_emi!G97)+(NMM_emi!G99-NMM_emi!G128)</f>
        <v>1834.4932179730372</v>
      </c>
      <c r="H57" s="215">
        <f>(NMM_emi!H5-NMM_emi!H46)+(NMM_emi!H48-NMM_emi!H97)+(NMM_emi!H99-NMM_emi!H128)</f>
        <v>1977.430342959914</v>
      </c>
      <c r="I57" s="215">
        <f>(NMM_emi!I5-NMM_emi!I46)+(NMM_emi!I48-NMM_emi!I97)+(NMM_emi!I99-NMM_emi!I128)</f>
        <v>2052.0013641418918</v>
      </c>
      <c r="J57" s="215">
        <f>(NMM_emi!J5-NMM_emi!J46)+(NMM_emi!J48-NMM_emi!J97)+(NMM_emi!J99-NMM_emi!J128)</f>
        <v>1465.3201913026767</v>
      </c>
      <c r="K57" s="215">
        <f>(NMM_emi!K5-NMM_emi!K46)+(NMM_emi!K48-NMM_emi!K97)+(NMM_emi!K99-NMM_emi!K128)</f>
        <v>1118.7390805154491</v>
      </c>
      <c r="L57" s="215">
        <f>(NMM_emi!L5-NMM_emi!L46)+(NMM_emi!L48-NMM_emi!L97)+(NMM_emi!L99-NMM_emi!L128)</f>
        <v>1085.3424579634516</v>
      </c>
      <c r="M57" s="215">
        <f>(NMM_emi!M5-NMM_emi!M46)+(NMM_emi!M48-NMM_emi!M97)+(NMM_emi!M99-NMM_emi!M128)</f>
        <v>1276.2088699063713</v>
      </c>
      <c r="N57" s="215">
        <f>(NMM_emi!N5-NMM_emi!N46)+(NMM_emi!N48-NMM_emi!N97)+(NMM_emi!N99-NMM_emi!N128)</f>
        <v>1276.0090171071745</v>
      </c>
      <c r="O57" s="215">
        <f>(NMM_emi!O5-NMM_emi!O46)+(NMM_emi!O48-NMM_emi!O97)+(NMM_emi!O99-NMM_emi!O128)</f>
        <v>1194.2517341811697</v>
      </c>
      <c r="P57" s="215">
        <f>(NMM_emi!P5-NMM_emi!P46)+(NMM_emi!P48-NMM_emi!P97)+(NMM_emi!P99-NMM_emi!P128)</f>
        <v>1223.3026243163138</v>
      </c>
      <c r="Q57" s="215">
        <f>(NMM_emi!Q5-NMM_emi!Q46)+(NMM_emi!Q48-NMM_emi!Q97)+(NMM_emi!Q99-NMM_emi!Q128)</f>
        <v>1224.2422545714958</v>
      </c>
      <c r="R57" s="215">
        <f>(NMM_emi!R5-NMM_emi!R46)+(NMM_emi!R48-NMM_emi!R97)+(NMM_emi!R99-NMM_emi!R128)</f>
        <v>1394.4035096570665</v>
      </c>
      <c r="S57" s="215">
        <f>(NMM_emi!S5-NMM_emi!S46)+(NMM_emi!S48-NMM_emi!S97)+(NMM_emi!S99-NMM_emi!S128)</f>
        <v>1506.65876916415</v>
      </c>
      <c r="T57" s="215">
        <f>(NMM_emi!T5-NMM_emi!T46)+(NMM_emi!T48-NMM_emi!T97)+(NMM_emi!T99-NMM_emi!T128)</f>
        <v>1530.8748019038255</v>
      </c>
      <c r="U57" s="215">
        <f>(NMM_emi!U5-NMM_emi!U46)+(NMM_emi!U48-NMM_emi!U97)+(NMM_emi!U99-NMM_emi!U128)</f>
        <v>1508.7452943064629</v>
      </c>
      <c r="V57" s="215">
        <f>(NMM_emi!V5-NMM_emi!V46)+(NMM_emi!V48-NMM_emi!V97)+(NMM_emi!V99-NMM_emi!V128)</f>
        <v>1577.1276791664075</v>
      </c>
      <c r="W57" s="215">
        <f>(NMM_emi!W5-NMM_emi!W46)+(NMM_emi!W48-NMM_emi!W97)+(NMM_emi!W99-NMM_emi!W128)</f>
        <v>1569.5662583090625</v>
      </c>
      <c r="DA57" s="85"/>
    </row>
    <row r="58" spans="1:105" ht="12" customHeight="1" x14ac:dyDescent="0.3">
      <c r="A58" s="14" t="s">
        <v>147</v>
      </c>
      <c r="B58" s="206">
        <f>NMM_emi!B46+NMM_emi!B97+NMM_emi!B128</f>
        <v>1632.3524920869399</v>
      </c>
      <c r="C58" s="206">
        <f>NMM_emi!C46+NMM_emi!C97+NMM_emi!C128</f>
        <v>1628.903427602</v>
      </c>
      <c r="D58" s="206">
        <f>NMM_emi!D46+NMM_emi!D97+NMM_emi!D128</f>
        <v>1669.537332932</v>
      </c>
      <c r="E58" s="206">
        <f>NMM_emi!E46+NMM_emi!E97+NMM_emi!E128</f>
        <v>1542.5132523690002</v>
      </c>
      <c r="F58" s="206">
        <f>NMM_emi!F46+NMM_emi!F97+NMM_emi!F128</f>
        <v>1660.784855567</v>
      </c>
      <c r="G58" s="206">
        <f>NMM_emi!G46+NMM_emi!G97+NMM_emi!G128</f>
        <v>1566.9004311725002</v>
      </c>
      <c r="H58" s="206">
        <f>NMM_emi!H46+NMM_emi!H97+NMM_emi!H128</f>
        <v>1621.1373020364101</v>
      </c>
      <c r="I58" s="206">
        <f>NMM_emi!I46+NMM_emi!I97+NMM_emi!I128</f>
        <v>1621.31725306204</v>
      </c>
      <c r="J58" s="206">
        <f>NMM_emi!J46+NMM_emi!J97+NMM_emi!J128</f>
        <v>1336.1732401472998</v>
      </c>
      <c r="K58" s="206">
        <f>NMM_emi!K46+NMM_emi!K97+NMM_emi!K128</f>
        <v>887.60115502654003</v>
      </c>
      <c r="L58" s="206">
        <f>NMM_emi!L46+NMM_emi!L97+NMM_emi!L128</f>
        <v>806.86809226781997</v>
      </c>
      <c r="M58" s="206">
        <f>NMM_emi!M46+NMM_emi!M97+NMM_emi!M128</f>
        <v>996.72052743555003</v>
      </c>
      <c r="N58" s="206">
        <f>NMM_emi!N46+NMM_emi!N97+NMM_emi!N128</f>
        <v>997.83229502309996</v>
      </c>
      <c r="O58" s="206">
        <f>NMM_emi!O46+NMM_emi!O97+NMM_emi!O128</f>
        <v>993.78551465681005</v>
      </c>
      <c r="P58" s="206">
        <f>NMM_emi!P46+NMM_emi!P97+NMM_emi!P128</f>
        <v>1023.54093107945</v>
      </c>
      <c r="Q58" s="206">
        <f>NMM_emi!Q46+NMM_emi!Q97+NMM_emi!Q128</f>
        <v>1048.6183400585501</v>
      </c>
      <c r="R58" s="206">
        <f>NMM_emi!R46+NMM_emi!R97+NMM_emi!R128</f>
        <v>1230.8258862385401</v>
      </c>
      <c r="S58" s="206">
        <f>NMM_emi!S46+NMM_emi!S97+NMM_emi!S128</f>
        <v>1335.3227896952403</v>
      </c>
      <c r="T58" s="206">
        <f>NMM_emi!T46+NMM_emi!T97+NMM_emi!T128</f>
        <v>1296.35896421186</v>
      </c>
      <c r="U58" s="206">
        <f>NMM_emi!U46+NMM_emi!U97+NMM_emi!U128</f>
        <v>1250.5876440121099</v>
      </c>
      <c r="V58" s="206">
        <f>NMM_emi!V46+NMM_emi!V97+NMM_emi!V128</f>
        <v>1353.0852419769999</v>
      </c>
      <c r="W58" s="206">
        <f>NMM_emi!W46+NMM_emi!W97+NMM_emi!W128</f>
        <v>1358.80206401841</v>
      </c>
      <c r="DA58" s="71"/>
    </row>
    <row r="59" spans="1:105" ht="12" customHeight="1" x14ac:dyDescent="0.3">
      <c r="A59" s="31" t="s">
        <v>145</v>
      </c>
      <c r="B59" s="212">
        <f t="shared" ref="B59:W59" si="12">SUM(B60:B62)</f>
        <v>3456.881294037365</v>
      </c>
      <c r="C59" s="212">
        <f t="shared" si="12"/>
        <v>3421.9987236057991</v>
      </c>
      <c r="D59" s="212">
        <f t="shared" si="12"/>
        <v>3356.3575610623011</v>
      </c>
      <c r="E59" s="212">
        <f t="shared" si="12"/>
        <v>3325.5333086294131</v>
      </c>
      <c r="F59" s="212">
        <f t="shared" si="12"/>
        <v>3562.4511544696365</v>
      </c>
      <c r="G59" s="212">
        <f t="shared" si="12"/>
        <v>3401.3936491455374</v>
      </c>
      <c r="H59" s="212">
        <f t="shared" si="12"/>
        <v>3598.5676449963239</v>
      </c>
      <c r="I59" s="212">
        <f t="shared" si="12"/>
        <v>3673.3186172039318</v>
      </c>
      <c r="J59" s="212">
        <f t="shared" si="12"/>
        <v>2801.4934314499769</v>
      </c>
      <c r="K59" s="212">
        <f t="shared" si="12"/>
        <v>2006.3402355419892</v>
      </c>
      <c r="L59" s="212">
        <f t="shared" si="12"/>
        <v>1892.2105502312713</v>
      </c>
      <c r="M59" s="212">
        <f t="shared" si="12"/>
        <v>2272.9293973419212</v>
      </c>
      <c r="N59" s="212">
        <f t="shared" si="12"/>
        <v>2273.8413121302747</v>
      </c>
      <c r="O59" s="212">
        <f t="shared" si="12"/>
        <v>2188.0372488379794</v>
      </c>
      <c r="P59" s="212">
        <f t="shared" si="12"/>
        <v>2246.8435553957638</v>
      </c>
      <c r="Q59" s="212">
        <f t="shared" si="12"/>
        <v>2272.8605946300459</v>
      </c>
      <c r="R59" s="212">
        <f t="shared" si="12"/>
        <v>2625.2293958956066</v>
      </c>
      <c r="S59" s="212">
        <f t="shared" si="12"/>
        <v>2841.9815588593901</v>
      </c>
      <c r="T59" s="212">
        <f t="shared" si="12"/>
        <v>2827.2337661156853</v>
      </c>
      <c r="U59" s="212">
        <f t="shared" si="12"/>
        <v>2759.3329383185728</v>
      </c>
      <c r="V59" s="212">
        <f t="shared" si="12"/>
        <v>2930.2129211434071</v>
      </c>
      <c r="W59" s="212">
        <f t="shared" si="12"/>
        <v>2928.368322327472</v>
      </c>
      <c r="DA59" s="109"/>
    </row>
    <row r="60" spans="1:105" ht="12" customHeight="1" x14ac:dyDescent="0.3">
      <c r="A60" s="51" t="s">
        <v>49</v>
      </c>
      <c r="B60" s="243">
        <f>NMM_emi!B$5</f>
        <v>2005.0073641345982</v>
      </c>
      <c r="C60" s="243">
        <f>NMM_emi!C$5</f>
        <v>2076.7257233106966</v>
      </c>
      <c r="D60" s="243">
        <f>NMM_emi!D$5</f>
        <v>2095.4545494464201</v>
      </c>
      <c r="E60" s="243">
        <f>NMM_emi!E$5</f>
        <v>1970.1288342081943</v>
      </c>
      <c r="F60" s="243">
        <f>NMM_emi!F$5</f>
        <v>2161.6891772432564</v>
      </c>
      <c r="G60" s="243">
        <f>NMM_emi!G$5</f>
        <v>1984.0627044100715</v>
      </c>
      <c r="H60" s="243">
        <f>NMM_emi!H$5</f>
        <v>2225.1916548402455</v>
      </c>
      <c r="I60" s="243">
        <f>NMM_emi!I$5</f>
        <v>2192.4549407870204</v>
      </c>
      <c r="J60" s="243">
        <f>NMM_emi!J$5</f>
        <v>1881.1707126531246</v>
      </c>
      <c r="K60" s="243">
        <f>NMM_emi!K$5</f>
        <v>1205.4539928607401</v>
      </c>
      <c r="L60" s="243">
        <f>NMM_emi!L$5</f>
        <v>1092.2377418727763</v>
      </c>
      <c r="M60" s="243">
        <f>NMM_emi!M$5</f>
        <v>1363.9068147067323</v>
      </c>
      <c r="N60" s="243">
        <f>NMM_emi!N$5</f>
        <v>1387.0975617344486</v>
      </c>
      <c r="O60" s="243">
        <f>NMM_emi!O$5</f>
        <v>1384.2388738176423</v>
      </c>
      <c r="P60" s="243">
        <f>NMM_emi!P$5</f>
        <v>1438.560309730301</v>
      </c>
      <c r="Q60" s="243">
        <f>NMM_emi!Q$5</f>
        <v>1497.2947303488636</v>
      </c>
      <c r="R60" s="243">
        <f>NMM_emi!R$5</f>
        <v>1743.071208238073</v>
      </c>
      <c r="S60" s="243">
        <f>NMM_emi!S$5</f>
        <v>1833.0748231725152</v>
      </c>
      <c r="T60" s="243">
        <f>NMM_emi!T$5</f>
        <v>1735.9841608120091</v>
      </c>
      <c r="U60" s="243">
        <f>NMM_emi!U$5</f>
        <v>1729.4772298394894</v>
      </c>
      <c r="V60" s="243">
        <f>NMM_emi!V$5</f>
        <v>1840.2647291426481</v>
      </c>
      <c r="W60" s="243">
        <f>NMM_emi!W$5</f>
        <v>1826.0608740643493</v>
      </c>
      <c r="DA60" s="83"/>
    </row>
    <row r="61" spans="1:105" ht="12" customHeight="1" x14ac:dyDescent="0.3">
      <c r="A61" s="99" t="s">
        <v>50</v>
      </c>
      <c r="B61" s="284">
        <f>NMM_emi!B$48</f>
        <v>1340.7110092047824</v>
      </c>
      <c r="C61" s="284">
        <f>NMM_emi!C$48</f>
        <v>1225.5840901110344</v>
      </c>
      <c r="D61" s="284">
        <f>NMM_emi!D$48</f>
        <v>1156.4682277125239</v>
      </c>
      <c r="E61" s="284">
        <f>NMM_emi!E$48</f>
        <v>1256.7823743829988</v>
      </c>
      <c r="F61" s="284">
        <f>NMM_emi!F$48</f>
        <v>1302.9349335466154</v>
      </c>
      <c r="G61" s="284">
        <f>NMM_emi!G$48</f>
        <v>1334.5475873110202</v>
      </c>
      <c r="H61" s="284">
        <f>NMM_emi!H$48</f>
        <v>1248.060064986325</v>
      </c>
      <c r="I61" s="284">
        <f>NMM_emi!I$48</f>
        <v>1350.2058521163785</v>
      </c>
      <c r="J61" s="284">
        <f>NMM_emi!J$48</f>
        <v>798.13580238319878</v>
      </c>
      <c r="K61" s="284">
        <f>NMM_emi!K$48</f>
        <v>728.02387030263276</v>
      </c>
      <c r="L61" s="284">
        <f>NMM_emi!L$48</f>
        <v>723.93488479260793</v>
      </c>
      <c r="M61" s="284">
        <f>NMM_emi!M$48</f>
        <v>824.98203269161615</v>
      </c>
      <c r="N61" s="284">
        <f>NMM_emi!N$48</f>
        <v>797.06056759270678</v>
      </c>
      <c r="O61" s="284">
        <f>NMM_emi!O$48</f>
        <v>706.89401873602992</v>
      </c>
      <c r="P61" s="284">
        <f>NMM_emi!P$48</f>
        <v>708.32906737135954</v>
      </c>
      <c r="Q61" s="284">
        <f>NMM_emi!Q$48</f>
        <v>693.01787415291619</v>
      </c>
      <c r="R61" s="284">
        <f>NMM_emi!R$48</f>
        <v>796.01039798604154</v>
      </c>
      <c r="S61" s="284">
        <f>NMM_emi!S$48</f>
        <v>929.25097467178841</v>
      </c>
      <c r="T61" s="284">
        <f>NMM_emi!T$48</f>
        <v>1005.7428082057747</v>
      </c>
      <c r="U61" s="284">
        <f>NMM_emi!U$48</f>
        <v>958.17003810893607</v>
      </c>
      <c r="V61" s="284">
        <f>NMM_emi!V$48</f>
        <v>1028.2866941817399</v>
      </c>
      <c r="W61" s="284">
        <f>NMM_emi!W$48</f>
        <v>1039.15965783044</v>
      </c>
      <c r="DA61" s="94"/>
    </row>
    <row r="62" spans="1:105" ht="12" customHeight="1" x14ac:dyDescent="0.3">
      <c r="A62" s="52" t="s">
        <v>51</v>
      </c>
      <c r="B62" s="244">
        <f>NMM_emi!B$99</f>
        <v>111.16292069798446</v>
      </c>
      <c r="C62" s="244">
        <f>NMM_emi!C$99</f>
        <v>119.68891018406833</v>
      </c>
      <c r="D62" s="244">
        <f>NMM_emi!D$99</f>
        <v>104.4347839033569</v>
      </c>
      <c r="E62" s="244">
        <f>NMM_emi!E$99</f>
        <v>98.622100038220083</v>
      </c>
      <c r="F62" s="244">
        <f>NMM_emi!F$99</f>
        <v>97.827043679764728</v>
      </c>
      <c r="G62" s="244">
        <f>NMM_emi!G$99</f>
        <v>82.78335742444564</v>
      </c>
      <c r="H62" s="244">
        <f>NMM_emi!H$99</f>
        <v>125.31592516975356</v>
      </c>
      <c r="I62" s="244">
        <f>NMM_emi!I$99</f>
        <v>130.65782430053301</v>
      </c>
      <c r="J62" s="244">
        <f>NMM_emi!J$99</f>
        <v>122.18691641365315</v>
      </c>
      <c r="K62" s="244">
        <f>NMM_emi!K$99</f>
        <v>72.862372378616314</v>
      </c>
      <c r="L62" s="244">
        <f>NMM_emi!L$99</f>
        <v>76.03792356588734</v>
      </c>
      <c r="M62" s="244">
        <f>NMM_emi!M$99</f>
        <v>84.040549943572813</v>
      </c>
      <c r="N62" s="244">
        <f>NMM_emi!N$99</f>
        <v>89.68318280311891</v>
      </c>
      <c r="O62" s="244">
        <f>NMM_emi!O$99</f>
        <v>96.904356284307227</v>
      </c>
      <c r="P62" s="244">
        <f>NMM_emi!P$99</f>
        <v>99.954178294103286</v>
      </c>
      <c r="Q62" s="244">
        <f>NMM_emi!Q$99</f>
        <v>82.547990128266207</v>
      </c>
      <c r="R62" s="244">
        <f>NMM_emi!R$99</f>
        <v>86.147789671492006</v>
      </c>
      <c r="S62" s="244">
        <f>NMM_emi!S$99</f>
        <v>79.655761015086668</v>
      </c>
      <c r="T62" s="244">
        <f>NMM_emi!T$99</f>
        <v>85.506797097901625</v>
      </c>
      <c r="U62" s="244">
        <f>NMM_emi!U$99</f>
        <v>71.685670370147164</v>
      </c>
      <c r="V62" s="244">
        <f>NMM_emi!V$99</f>
        <v>61.661497819019353</v>
      </c>
      <c r="W62" s="244">
        <f>NMM_emi!W$99</f>
        <v>63.147790432683131</v>
      </c>
      <c r="DA62" s="84"/>
    </row>
    <row r="63" spans="1:105" ht="12" customHeight="1" x14ac:dyDescent="0.3">
      <c r="A63" s="143"/>
      <c r="B63" s="251"/>
      <c r="C63" s="251"/>
      <c r="D63" s="251"/>
      <c r="E63" s="251"/>
      <c r="F63" s="251"/>
      <c r="G63" s="251"/>
      <c r="H63" s="251"/>
      <c r="I63" s="251"/>
      <c r="J63" s="251"/>
      <c r="K63" s="251"/>
      <c r="L63" s="251"/>
      <c r="M63" s="251"/>
      <c r="N63" s="251"/>
      <c r="O63" s="251"/>
      <c r="P63" s="251"/>
      <c r="Q63" s="251"/>
      <c r="R63" s="251"/>
      <c r="S63" s="251"/>
      <c r="T63" s="251"/>
      <c r="U63" s="251"/>
      <c r="V63" s="251"/>
      <c r="W63" s="251"/>
      <c r="DA63" s="145"/>
    </row>
    <row r="64" spans="1:105" ht="12" customHeight="1" x14ac:dyDescent="0.3">
      <c r="A64" s="115" t="s">
        <v>148</v>
      </c>
      <c r="B64" s="314"/>
      <c r="C64" s="314"/>
      <c r="D64" s="314"/>
      <c r="E64" s="314"/>
      <c r="F64" s="314"/>
      <c r="G64" s="314"/>
      <c r="H64" s="314"/>
      <c r="I64" s="314"/>
      <c r="J64" s="314"/>
      <c r="K64" s="314"/>
      <c r="L64" s="314"/>
      <c r="M64" s="314"/>
      <c r="N64" s="314"/>
      <c r="O64" s="314"/>
      <c r="P64" s="314"/>
      <c r="Q64" s="314"/>
      <c r="R64" s="314"/>
      <c r="S64" s="314"/>
      <c r="T64" s="314"/>
      <c r="U64" s="314"/>
      <c r="V64" s="314"/>
      <c r="W64" s="314"/>
      <c r="DA64" s="118"/>
    </row>
    <row r="65" spans="1:105" ht="12" customHeight="1" x14ac:dyDescent="0.3">
      <c r="A65" s="50" t="s">
        <v>49</v>
      </c>
      <c r="B65" s="289">
        <f t="shared" ref="B65:W65" si="13">IF(B$9=0,"",B$4/B$9*1000)</f>
        <v>297.68056185037926</v>
      </c>
      <c r="C65" s="289">
        <f t="shared" si="13"/>
        <v>276.25331119846277</v>
      </c>
      <c r="D65" s="289">
        <f t="shared" si="13"/>
        <v>289.69605819267127</v>
      </c>
      <c r="E65" s="289">
        <f t="shared" si="13"/>
        <v>269.32328792704504</v>
      </c>
      <c r="F65" s="289">
        <f t="shared" si="13"/>
        <v>249.00739546918516</v>
      </c>
      <c r="G65" s="289">
        <f t="shared" si="13"/>
        <v>244.58634576803041</v>
      </c>
      <c r="H65" s="289">
        <f t="shared" si="13"/>
        <v>244.47127510846408</v>
      </c>
      <c r="I65" s="289">
        <f t="shared" si="13"/>
        <v>241.73750431798609</v>
      </c>
      <c r="J65" s="289">
        <f t="shared" si="13"/>
        <v>305.2623368683544</v>
      </c>
      <c r="K65" s="289">
        <f t="shared" si="13"/>
        <v>321.32445330960155</v>
      </c>
      <c r="L65" s="289">
        <f t="shared" si="13"/>
        <v>255.63378508343908</v>
      </c>
      <c r="M65" s="289">
        <f t="shared" si="13"/>
        <v>275.82992046388603</v>
      </c>
      <c r="N65" s="289">
        <f t="shared" si="13"/>
        <v>285.05344600771207</v>
      </c>
      <c r="O65" s="289">
        <f t="shared" si="13"/>
        <v>271.8234315890171</v>
      </c>
      <c r="P65" s="289">
        <f t="shared" si="13"/>
        <v>288.44831659093882</v>
      </c>
      <c r="Q65" s="289">
        <f t="shared" si="13"/>
        <v>291.78579846981813</v>
      </c>
      <c r="R65" s="289">
        <f t="shared" si="13"/>
        <v>310.45792401585464</v>
      </c>
      <c r="S65" s="289">
        <f t="shared" si="13"/>
        <v>330.36426985341956</v>
      </c>
      <c r="T65" s="289">
        <f t="shared" si="13"/>
        <v>346.04432318683786</v>
      </c>
      <c r="U65" s="289">
        <f t="shared" si="13"/>
        <v>354.13416592490228</v>
      </c>
      <c r="V65" s="289">
        <f t="shared" si="13"/>
        <v>342.19093038813082</v>
      </c>
      <c r="W65" s="289">
        <f t="shared" si="13"/>
        <v>359.7601296501083</v>
      </c>
      <c r="DA65" s="83"/>
    </row>
    <row r="66" spans="1:105" ht="12" customHeight="1" x14ac:dyDescent="0.3">
      <c r="A66" s="107" t="s">
        <v>50</v>
      </c>
      <c r="B66" s="290">
        <f t="shared" ref="B66:W66" si="14">IF(B$10=0,"",B$5/B$10*1000)</f>
        <v>101.63867950021209</v>
      </c>
      <c r="C66" s="290">
        <f t="shared" si="14"/>
        <v>94.322657761864647</v>
      </c>
      <c r="D66" s="290">
        <f t="shared" si="14"/>
        <v>98.912487359248786</v>
      </c>
      <c r="E66" s="290">
        <f t="shared" si="14"/>
        <v>91.956502545567204</v>
      </c>
      <c r="F66" s="290">
        <f t="shared" si="14"/>
        <v>85.019937828509725</v>
      </c>
      <c r="G66" s="290">
        <f t="shared" si="14"/>
        <v>83.51043498815956</v>
      </c>
      <c r="H66" s="290">
        <f t="shared" si="14"/>
        <v>83.471145792335605</v>
      </c>
      <c r="I66" s="290">
        <f t="shared" si="14"/>
        <v>82.537739689252192</v>
      </c>
      <c r="J66" s="290">
        <f t="shared" si="14"/>
        <v>104.22736582996323</v>
      </c>
      <c r="K66" s="290">
        <f t="shared" si="14"/>
        <v>90.958468462115647</v>
      </c>
      <c r="L66" s="290">
        <f t="shared" si="14"/>
        <v>73.168055741462339</v>
      </c>
      <c r="M66" s="290">
        <f t="shared" si="14"/>
        <v>77.932824323456543</v>
      </c>
      <c r="N66" s="290">
        <f t="shared" si="14"/>
        <v>72.245375866893141</v>
      </c>
      <c r="O66" s="290">
        <f t="shared" si="14"/>
        <v>80.701078281546927</v>
      </c>
      <c r="P66" s="290">
        <f t="shared" si="14"/>
        <v>89.641618938940439</v>
      </c>
      <c r="Q66" s="290">
        <f t="shared" si="14"/>
        <v>86.025270159854642</v>
      </c>
      <c r="R66" s="290">
        <f t="shared" si="14"/>
        <v>81.611734149421764</v>
      </c>
      <c r="S66" s="290">
        <f t="shared" si="14"/>
        <v>68.504080243052101</v>
      </c>
      <c r="T66" s="290">
        <f t="shared" si="14"/>
        <v>61.816201346440444</v>
      </c>
      <c r="U66" s="290">
        <f t="shared" si="14"/>
        <v>62.17148050778399</v>
      </c>
      <c r="V66" s="290">
        <f t="shared" si="14"/>
        <v>52.283164514801619</v>
      </c>
      <c r="W66" s="290">
        <f t="shared" si="14"/>
        <v>57.050709827808234</v>
      </c>
      <c r="DA66" s="94"/>
    </row>
    <row r="67" spans="1:105" ht="12" customHeight="1" x14ac:dyDescent="0.3">
      <c r="A67" s="49" t="s">
        <v>58</v>
      </c>
      <c r="B67" s="291">
        <f t="shared" ref="B67:W67" si="15">IF(B$11=0,"",B$6/B$11*1000)</f>
        <v>653.33431665070123</v>
      </c>
      <c r="C67" s="291">
        <f t="shared" si="15"/>
        <v>606.30686522641417</v>
      </c>
      <c r="D67" s="291">
        <f t="shared" si="15"/>
        <v>635.81032983551336</v>
      </c>
      <c r="E67" s="291">
        <f t="shared" si="15"/>
        <v>591.09719889730798</v>
      </c>
      <c r="F67" s="291">
        <f t="shared" si="15"/>
        <v>546.50890050926512</v>
      </c>
      <c r="G67" s="291">
        <f t="shared" si="15"/>
        <v>536.80580311040137</v>
      </c>
      <c r="H67" s="291">
        <f t="shared" si="15"/>
        <v>536.55325181760929</v>
      </c>
      <c r="I67" s="291">
        <f t="shared" si="15"/>
        <v>530.55330926115073</v>
      </c>
      <c r="J67" s="291">
        <f t="shared" si="15"/>
        <v>669.97441491434893</v>
      </c>
      <c r="K67" s="291">
        <f t="shared" si="15"/>
        <v>732.73375216903491</v>
      </c>
      <c r="L67" s="291">
        <f t="shared" si="15"/>
        <v>587.77984759588549</v>
      </c>
      <c r="M67" s="291">
        <f t="shared" si="15"/>
        <v>577.08283587213248</v>
      </c>
      <c r="N67" s="291">
        <f t="shared" si="15"/>
        <v>477.17883334165339</v>
      </c>
      <c r="O67" s="291">
        <f t="shared" si="15"/>
        <v>455.15835036905855</v>
      </c>
      <c r="P67" s="291">
        <f t="shared" si="15"/>
        <v>503.11027554497446</v>
      </c>
      <c r="Q67" s="291">
        <f t="shared" si="15"/>
        <v>498.69554026362857</v>
      </c>
      <c r="R67" s="291">
        <f t="shared" si="15"/>
        <v>520.38260030764502</v>
      </c>
      <c r="S67" s="291">
        <f t="shared" si="15"/>
        <v>539.63863625518809</v>
      </c>
      <c r="T67" s="291">
        <f t="shared" si="15"/>
        <v>507.87051087025293</v>
      </c>
      <c r="U67" s="291">
        <f t="shared" si="15"/>
        <v>499.34133293739495</v>
      </c>
      <c r="V67" s="291">
        <f t="shared" si="15"/>
        <v>536.69209837843573</v>
      </c>
      <c r="W67" s="291">
        <f t="shared" si="15"/>
        <v>566.97426774600649</v>
      </c>
      <c r="DA67" s="84"/>
    </row>
    <row r="68" spans="1:105" ht="12" customHeight="1" x14ac:dyDescent="0.3">
      <c r="A68" s="115" t="s">
        <v>149</v>
      </c>
      <c r="B68" s="288"/>
      <c r="C68" s="288"/>
      <c r="D68" s="288"/>
      <c r="E68" s="288"/>
      <c r="F68" s="288"/>
      <c r="G68" s="288"/>
      <c r="H68" s="288"/>
      <c r="I68" s="288"/>
      <c r="J68" s="288"/>
      <c r="K68" s="288"/>
      <c r="L68" s="288"/>
      <c r="M68" s="288"/>
      <c r="N68" s="288"/>
      <c r="O68" s="288"/>
      <c r="P68" s="288"/>
      <c r="Q68" s="288"/>
      <c r="R68" s="288"/>
      <c r="S68" s="288"/>
      <c r="T68" s="288"/>
      <c r="U68" s="288"/>
      <c r="V68" s="288"/>
      <c r="W68" s="288"/>
      <c r="DA68" s="118"/>
    </row>
    <row r="69" spans="1:105" ht="12" customHeight="1" x14ac:dyDescent="0.3">
      <c r="A69" s="50" t="s">
        <v>49</v>
      </c>
      <c r="B69" s="254">
        <f t="shared" ref="B69:W69" si="16">IF(B$52=0,"",B$52/B$9)</f>
        <v>8.4524999999999989E-2</v>
      </c>
      <c r="C69" s="254">
        <f t="shared" si="16"/>
        <v>9.3458459929765952E-2</v>
      </c>
      <c r="D69" s="254">
        <f t="shared" si="16"/>
        <v>9.0049703611780371E-2</v>
      </c>
      <c r="E69" s="254">
        <f t="shared" si="16"/>
        <v>9.1939178110861192E-2</v>
      </c>
      <c r="F69" s="254">
        <f t="shared" si="16"/>
        <v>9.3292957983692609E-2</v>
      </c>
      <c r="G69" s="254">
        <f t="shared" si="16"/>
        <v>8.3854953173708432E-2</v>
      </c>
      <c r="H69" s="254">
        <f t="shared" si="16"/>
        <v>8.1291445097717435E-2</v>
      </c>
      <c r="I69" s="254">
        <f t="shared" si="16"/>
        <v>7.8322560092331794E-2</v>
      </c>
      <c r="J69" s="254">
        <f t="shared" si="16"/>
        <v>8.7133902718379522E-2</v>
      </c>
      <c r="K69" s="254">
        <f t="shared" si="16"/>
        <v>8.5724790600307035E-2</v>
      </c>
      <c r="L69" s="254">
        <f t="shared" si="16"/>
        <v>8.2743570030840957E-2</v>
      </c>
      <c r="M69" s="254">
        <f t="shared" si="16"/>
        <v>8.2864705235287522E-2</v>
      </c>
      <c r="N69" s="254">
        <f t="shared" si="16"/>
        <v>8.650924915690851E-2</v>
      </c>
      <c r="O69" s="254">
        <f t="shared" si="16"/>
        <v>8.5730919983034698E-2</v>
      </c>
      <c r="P69" s="254">
        <f t="shared" si="16"/>
        <v>8.6930392381611696E-2</v>
      </c>
      <c r="Q69" s="254">
        <f t="shared" si="16"/>
        <v>8.4601441882567283E-2</v>
      </c>
      <c r="R69" s="254">
        <f t="shared" si="16"/>
        <v>8.7202992935930937E-2</v>
      </c>
      <c r="S69" s="254">
        <f t="shared" si="16"/>
        <v>8.4341701681020134E-2</v>
      </c>
      <c r="T69" s="254">
        <f t="shared" si="16"/>
        <v>7.9677186144899853E-2</v>
      </c>
      <c r="U69" s="254">
        <f t="shared" si="16"/>
        <v>8.0273233769459648E-2</v>
      </c>
      <c r="V69" s="254">
        <f t="shared" si="16"/>
        <v>7.9180791532264067E-2</v>
      </c>
      <c r="W69" s="254">
        <f t="shared" si="16"/>
        <v>7.9096393209287852E-2</v>
      </c>
      <c r="DA69" s="83"/>
    </row>
    <row r="70" spans="1:105" ht="12" customHeight="1" x14ac:dyDescent="0.3">
      <c r="A70" s="107" t="s">
        <v>50</v>
      </c>
      <c r="B70" s="293">
        <f t="shared" ref="B70:W70" si="17">IF(B$53=0,"",B$53/B$10)</f>
        <v>4.7892074090244201E-2</v>
      </c>
      <c r="C70" s="293">
        <f t="shared" si="17"/>
        <v>5.4266695683863372E-2</v>
      </c>
      <c r="D70" s="293">
        <f t="shared" si="17"/>
        <v>5.228739983512392E-2</v>
      </c>
      <c r="E70" s="293">
        <f t="shared" si="17"/>
        <v>5.3384524030419774E-2</v>
      </c>
      <c r="F70" s="293">
        <f t="shared" si="17"/>
        <v>5.4170596906402246E-2</v>
      </c>
      <c r="G70" s="293">
        <f t="shared" si="17"/>
        <v>4.9126467781261556E-2</v>
      </c>
      <c r="H70" s="293">
        <f t="shared" si="17"/>
        <v>5.3779445269432832E-2</v>
      </c>
      <c r="I70" s="293">
        <f t="shared" si="17"/>
        <v>4.9845915499867936E-2</v>
      </c>
      <c r="J70" s="293">
        <f t="shared" si="17"/>
        <v>5.5453615752012284E-2</v>
      </c>
      <c r="K70" s="293">
        <f t="shared" si="17"/>
        <v>5.4556830924186443E-2</v>
      </c>
      <c r="L70" s="293">
        <f t="shared" si="17"/>
        <v>5.2659527408866015E-2</v>
      </c>
      <c r="M70" s="293">
        <f t="shared" si="17"/>
        <v>5.2736620077412415E-2</v>
      </c>
      <c r="N70" s="293">
        <f t="shared" si="17"/>
        <v>5.5056074754819766E-2</v>
      </c>
      <c r="O70" s="293">
        <f t="shared" si="17"/>
        <v>5.4560731775909775E-2</v>
      </c>
      <c r="P70" s="293">
        <f t="shared" si="17"/>
        <v>5.5324098036581136E-2</v>
      </c>
      <c r="Q70" s="293">
        <f t="shared" si="17"/>
        <v>5.38419111718784E-2</v>
      </c>
      <c r="R70" s="293">
        <f t="shared" si="17"/>
        <v>5.1154153107268702E-2</v>
      </c>
      <c r="S70" s="293">
        <f t="shared" si="17"/>
        <v>4.9475690866348468E-2</v>
      </c>
      <c r="T70" s="293">
        <f t="shared" si="17"/>
        <v>4.9684948365048588E-2</v>
      </c>
      <c r="U70" s="293">
        <f t="shared" si="17"/>
        <v>4.7127117357393375E-2</v>
      </c>
      <c r="V70" s="293">
        <f t="shared" si="17"/>
        <v>4.2105254386155165E-2</v>
      </c>
      <c r="W70" s="293">
        <f t="shared" si="17"/>
        <v>4.2060374652195566E-2</v>
      </c>
      <c r="DA70" s="94"/>
    </row>
    <row r="71" spans="1:105" ht="12" customHeight="1" x14ac:dyDescent="0.3">
      <c r="A71" s="49" t="s">
        <v>51</v>
      </c>
      <c r="B71" s="255">
        <f t="shared" ref="B71:W71" si="18">IF(B$54=0,"",B$54/B$11)</f>
        <v>0.1758581600078247</v>
      </c>
      <c r="C71" s="255">
        <f t="shared" si="18"/>
        <v>0.1896941803149812</v>
      </c>
      <c r="D71" s="255">
        <f t="shared" si="18"/>
        <v>0.17593928131250136</v>
      </c>
      <c r="E71" s="255">
        <f t="shared" si="18"/>
        <v>0.16958044649528045</v>
      </c>
      <c r="F71" s="255">
        <f t="shared" si="18"/>
        <v>0.16157155094165376</v>
      </c>
      <c r="G71" s="255">
        <f t="shared" si="18"/>
        <v>0.14264623487850081</v>
      </c>
      <c r="H71" s="255">
        <f t="shared" si="18"/>
        <v>0.16713489596548348</v>
      </c>
      <c r="I71" s="255">
        <f t="shared" si="18"/>
        <v>0.15554755353624811</v>
      </c>
      <c r="J71" s="255">
        <f t="shared" si="18"/>
        <v>0.17141974303196433</v>
      </c>
      <c r="K71" s="255">
        <f t="shared" si="18"/>
        <v>0.16401567194163411</v>
      </c>
      <c r="L71" s="255">
        <f t="shared" si="18"/>
        <v>0.15947387421244996</v>
      </c>
      <c r="M71" s="255">
        <f t="shared" si="18"/>
        <v>0.16040120527707913</v>
      </c>
      <c r="N71" s="255">
        <f t="shared" si="18"/>
        <v>0.16850301790740274</v>
      </c>
      <c r="O71" s="255">
        <f t="shared" si="18"/>
        <v>0.16707488303185411</v>
      </c>
      <c r="P71" s="255">
        <f t="shared" si="18"/>
        <v>0.16678577391289884</v>
      </c>
      <c r="Q71" s="255">
        <f t="shared" si="18"/>
        <v>0.16060573703592965</v>
      </c>
      <c r="R71" s="255">
        <f t="shared" si="18"/>
        <v>0.16312813711732346</v>
      </c>
      <c r="S71" s="255">
        <f t="shared" si="18"/>
        <v>0.15253514966866372</v>
      </c>
      <c r="T71" s="255">
        <f t="shared" si="18"/>
        <v>0.15091234911044146</v>
      </c>
      <c r="U71" s="255">
        <f t="shared" si="18"/>
        <v>0.14662885312267449</v>
      </c>
      <c r="V71" s="255">
        <f t="shared" si="18"/>
        <v>0.13628444341713483</v>
      </c>
      <c r="W71" s="255">
        <f t="shared" si="18"/>
        <v>0.13613917865974132</v>
      </c>
      <c r="DA71" s="84"/>
    </row>
    <row r="72" spans="1:105" ht="12" customHeight="1" x14ac:dyDescent="0.3">
      <c r="A72" s="115" t="s">
        <v>150</v>
      </c>
      <c r="B72" s="288"/>
      <c r="C72" s="288"/>
      <c r="D72" s="288"/>
      <c r="E72" s="288"/>
      <c r="F72" s="288"/>
      <c r="G72" s="288"/>
      <c r="H72" s="288"/>
      <c r="I72" s="288"/>
      <c r="J72" s="288"/>
      <c r="K72" s="288"/>
      <c r="L72" s="288"/>
      <c r="M72" s="288"/>
      <c r="N72" s="288"/>
      <c r="O72" s="288"/>
      <c r="P72" s="288"/>
      <c r="Q72" s="288"/>
      <c r="R72" s="288"/>
      <c r="S72" s="288"/>
      <c r="T72" s="288"/>
      <c r="U72" s="288"/>
      <c r="V72" s="288"/>
      <c r="W72" s="288"/>
      <c r="DA72" s="118"/>
    </row>
    <row r="73" spans="1:105" ht="12" customHeight="1" x14ac:dyDescent="0.3">
      <c r="A73" s="50" t="s">
        <v>49</v>
      </c>
      <c r="B73" s="254">
        <f>IF(NMM_ued!B$5=0,"",NMM_ued!B$5/B$9)</f>
        <v>4.1817635183669793E-2</v>
      </c>
      <c r="C73" s="254">
        <f>IF(NMM_ued!C$5=0,"",NMM_ued!C$5/C$9)</f>
        <v>4.6112531608104419E-2</v>
      </c>
      <c r="D73" s="254">
        <f>IF(NMM_ued!D$5=0,"",NMM_ued!D$5/D$9)</f>
        <v>4.4430295340780572E-2</v>
      </c>
      <c r="E73" s="254">
        <f>IF(NMM_ued!E$5=0,"",NMM_ued!E$5/E$9)</f>
        <v>4.5406175027884084E-2</v>
      </c>
      <c r="F73" s="254">
        <f>IF(NMM_ued!F$5=0,"",NMM_ued!F$5/F$9)</f>
        <v>4.6052588142734711E-2</v>
      </c>
      <c r="G73" s="254">
        <f>IF(NMM_ued!G$5=0,"",NMM_ued!G$5/G$9)</f>
        <v>4.1756923133280333E-2</v>
      </c>
      <c r="H73" s="254">
        <f>IF(NMM_ued!H$5=0,"",NMM_ued!H$5/H$9)</f>
        <v>4.1389221103160331E-2</v>
      </c>
      <c r="I73" s="254">
        <f>IF(NMM_ued!I$5=0,"",NMM_ued!I$5/I$9)</f>
        <v>3.9774448060492025E-2</v>
      </c>
      <c r="J73" s="254">
        <f>IF(NMM_ued!J$5=0,"",NMM_ued!J$5/J$9)</f>
        <v>4.4388543415545191E-2</v>
      </c>
      <c r="K73" s="254">
        <f>IF(NMM_ued!K$5=0,"",NMM_ued!K$5/K$9)</f>
        <v>4.355967553876916E-2</v>
      </c>
      <c r="L73" s="254">
        <f>IF(NMM_ued!L$5=0,"",NMM_ued!L$5/L$9)</f>
        <v>4.2167845353938894E-2</v>
      </c>
      <c r="M73" s="254">
        <f>IF(NMM_ued!M$5=0,"",NMM_ued!M$5/M$9)</f>
        <v>4.2055186329575452E-2</v>
      </c>
      <c r="N73" s="254">
        <f>IF(NMM_ued!N$5=0,"",NMM_ued!N$5/N$9)</f>
        <v>4.3972772257259138E-2</v>
      </c>
      <c r="O73" s="254">
        <f>IF(NMM_ued!O$5=0,"",NMM_ued!O$5/O$9)</f>
        <v>4.3651650945009078E-2</v>
      </c>
      <c r="P73" s="254">
        <f>IF(NMM_ued!P$5=0,"",NMM_ued!P$5/P$9)</f>
        <v>4.4094689235277665E-2</v>
      </c>
      <c r="Q73" s="254">
        <f>IF(NMM_ued!Q$5=0,"",NMM_ued!Q$5/Q$9)</f>
        <v>4.2955298970031995E-2</v>
      </c>
      <c r="R73" s="254">
        <f>IF(NMM_ued!R$5=0,"",NMM_ued!R$5/R$9)</f>
        <v>4.4314676642374137E-2</v>
      </c>
      <c r="S73" s="254">
        <f>IF(NMM_ued!S$5=0,"",NMM_ued!S$5/S$9)</f>
        <v>4.2845891702309541E-2</v>
      </c>
      <c r="T73" s="254">
        <f>IF(NMM_ued!T$5=0,"",NMM_ued!T$5/T$9)</f>
        <v>4.155633572246719E-2</v>
      </c>
      <c r="U73" s="254">
        <f>IF(NMM_ued!U$5=0,"",NMM_ued!U$5/U$9)</f>
        <v>4.1722967190359991E-2</v>
      </c>
      <c r="V73" s="254">
        <f>IF(NMM_ued!V$5=0,"",NMM_ued!V$5/V$9)</f>
        <v>4.1269722029918611E-2</v>
      </c>
      <c r="W73" s="254">
        <f>IF(NMM_ued!W$5=0,"",NMM_ued!W$5/W$9)</f>
        <v>4.1448280744470753E-2</v>
      </c>
      <c r="DA73" s="83"/>
    </row>
    <row r="74" spans="1:105" ht="12" customHeight="1" x14ac:dyDescent="0.3">
      <c r="A74" s="107" t="s">
        <v>50</v>
      </c>
      <c r="B74" s="293">
        <f>IF(NMM_ued!B$48=0,"",NMM_ued!B$48/B$10)</f>
        <v>2.3976672985482367E-2</v>
      </c>
      <c r="C74" s="293">
        <f>IF(NMM_ued!C$48=0,"",NMM_ued!C$48/C$10)</f>
        <v>2.7119942842864869E-2</v>
      </c>
      <c r="D74" s="293">
        <f>IF(NMM_ued!D$48=0,"",NMM_ued!D$48/D$10)</f>
        <v>2.6152069677983079E-2</v>
      </c>
      <c r="E74" s="293">
        <f>IF(NMM_ued!E$48=0,"",NMM_ued!E$48/E$10)</f>
        <v>2.6707548253726374E-2</v>
      </c>
      <c r="F74" s="293">
        <f>IF(NMM_ued!F$48=0,"",NMM_ued!F$48/F$10)</f>
        <v>2.7086377773981811E-2</v>
      </c>
      <c r="G74" s="293">
        <f>IF(NMM_ued!G$48=0,"",NMM_ued!G$48/G$10)</f>
        <v>2.4777022612649961E-2</v>
      </c>
      <c r="H74" s="293">
        <f>IF(NMM_ued!H$48=0,"",NMM_ued!H$48/H$10)</f>
        <v>2.7099884201559264E-2</v>
      </c>
      <c r="I74" s="293">
        <f>IF(NMM_ued!I$48=0,"",NMM_ued!I$48/I$10)</f>
        <v>2.5304070522174975E-2</v>
      </c>
      <c r="J74" s="293">
        <f>IF(NMM_ued!J$48=0,"",NMM_ued!J$48/J$10)</f>
        <v>2.8348219385335501E-2</v>
      </c>
      <c r="K74" s="293">
        <f>IF(NMM_ued!K$48=0,"",NMM_ued!K$48/K$10)</f>
        <v>2.7953751512143844E-2</v>
      </c>
      <c r="L74" s="293">
        <f>IF(NMM_ued!L$48=0,"",NMM_ued!L$48/L$10)</f>
        <v>2.7022921044712676E-2</v>
      </c>
      <c r="M74" s="293">
        <f>IF(NMM_ued!M$48=0,"",NMM_ued!M$48/M$10)</f>
        <v>2.6999968236471331E-2</v>
      </c>
      <c r="N74" s="293">
        <f>IF(NMM_ued!N$48=0,"",NMM_ued!N$48/N$10)</f>
        <v>2.8297196507261334E-2</v>
      </c>
      <c r="O74" s="293">
        <f>IF(NMM_ued!O$48=0,"",NMM_ued!O$48/O$10)</f>
        <v>2.8128580024922998E-2</v>
      </c>
      <c r="P74" s="293">
        <f>IF(NMM_ued!P$48=0,"",NMM_ued!P$48/P$10)</f>
        <v>2.8488617277711389E-2</v>
      </c>
      <c r="Q74" s="293">
        <f>IF(NMM_ued!Q$48=0,"",NMM_ued!Q$48/Q$10)</f>
        <v>2.7784742186903452E-2</v>
      </c>
      <c r="R74" s="293">
        <f>IF(NMM_ued!R$48=0,"",NMM_ued!R$48/R$10)</f>
        <v>2.7057495414409948E-2</v>
      </c>
      <c r="S74" s="293">
        <f>IF(NMM_ued!S$48=0,"",NMM_ued!S$48/S$10)</f>
        <v>2.6156455535108487E-2</v>
      </c>
      <c r="T74" s="293">
        <f>IF(NMM_ued!T$48=0,"",NMM_ued!T$48/T$10)</f>
        <v>2.6380745131723612E-2</v>
      </c>
      <c r="U74" s="293">
        <f>IF(NMM_ued!U$48=0,"",NMM_ued!U$48/U$10)</f>
        <v>2.5697286848370159E-2</v>
      </c>
      <c r="V74" s="293">
        <f>IF(NMM_ued!V$48=0,"",NMM_ued!V$48/V$10)</f>
        <v>2.387919750468024E-2</v>
      </c>
      <c r="W74" s="293">
        <f>IF(NMM_ued!W$48=0,"",NMM_ued!W$48/W$10)</f>
        <v>2.4034694664644359E-2</v>
      </c>
      <c r="DA74" s="94"/>
    </row>
    <row r="75" spans="1:105" ht="12" customHeight="1" x14ac:dyDescent="0.3">
      <c r="A75" s="49" t="s">
        <v>51</v>
      </c>
      <c r="B75" s="255">
        <f>IF(NMM_ued!B$99=0,"",NMM_ued!B$99/B$11)</f>
        <v>7.9980242381837749E-2</v>
      </c>
      <c r="C75" s="255">
        <f>IF(NMM_ued!C$99=0,"",NMM_ued!C$99/C$11)</f>
        <v>8.6865282951460135E-2</v>
      </c>
      <c r="D75" s="255">
        <f>IF(NMM_ued!D$99=0,"",NMM_ued!D$99/D$11)</f>
        <v>8.1282981759944237E-2</v>
      </c>
      <c r="E75" s="255">
        <f>IF(NMM_ued!E$99=0,"",NMM_ued!E$99/E$11)</f>
        <v>7.8063725459466118E-2</v>
      </c>
      <c r="F75" s="255">
        <f>IF(NMM_ued!F$99=0,"",NMM_ued!F$99/F$11)</f>
        <v>7.4405716938833188E-2</v>
      </c>
      <c r="G75" s="255">
        <f>IF(NMM_ued!G$99=0,"",NMM_ued!G$99/G$11)</f>
        <v>6.6286354953034116E-2</v>
      </c>
      <c r="H75" s="255">
        <f>IF(NMM_ued!H$99=0,"",NMM_ued!H$99/H$11)</f>
        <v>7.8948941302105002E-2</v>
      </c>
      <c r="I75" s="255">
        <f>IF(NMM_ued!I$99=0,"",NMM_ued!I$99/I$11)</f>
        <v>7.4007469009479576E-2</v>
      </c>
      <c r="J75" s="255">
        <f>IF(NMM_ued!J$99=0,"",NMM_ued!J$99/J$11)</f>
        <v>8.3271063354652938E-2</v>
      </c>
      <c r="K75" s="255">
        <f>IF(NMM_ued!K$99=0,"",NMM_ued!K$99/K$11)</f>
        <v>8.1185875297073135E-2</v>
      </c>
      <c r="L75" s="255">
        <f>IF(NMM_ued!L$99=0,"",NMM_ued!L$99/L$11)</f>
        <v>7.8725560381712814E-2</v>
      </c>
      <c r="M75" s="255">
        <f>IF(NMM_ued!M$99=0,"",NMM_ued!M$99/M$11)</f>
        <v>7.906145554871577E-2</v>
      </c>
      <c r="N75" s="255">
        <f>IF(NMM_ued!N$99=0,"",NMM_ued!N$99/N$11)</f>
        <v>8.4328586237441591E-2</v>
      </c>
      <c r="O75" s="255">
        <f>IF(NMM_ued!O$99=0,"",NMM_ued!O$99/O$11)</f>
        <v>8.3766530496778194E-2</v>
      </c>
      <c r="P75" s="255">
        <f>IF(NMM_ued!P$99=0,"",NMM_ued!P$99/P$11)</f>
        <v>8.4227682251174441E-2</v>
      </c>
      <c r="Q75" s="255">
        <f>IF(NMM_ued!Q$99=0,"",NMM_ued!Q$99/Q$11)</f>
        <v>8.1408291346643805E-2</v>
      </c>
      <c r="R75" s="255">
        <f>IF(NMM_ued!R$99=0,"",NMM_ued!R$99/R$11)</f>
        <v>8.2966567966822599E-2</v>
      </c>
      <c r="S75" s="255">
        <f>IF(NMM_ued!S$99=0,"",NMM_ued!S$99/S$11)</f>
        <v>7.7854487486410828E-2</v>
      </c>
      <c r="T75" s="255">
        <f>IF(NMM_ued!T$99=0,"",NMM_ued!T$99/T$11)</f>
        <v>7.7285404837382277E-2</v>
      </c>
      <c r="U75" s="255">
        <f>IF(NMM_ued!U$99=0,"",NMM_ued!U$99/U$11)</f>
        <v>7.642461267157874E-2</v>
      </c>
      <c r="V75" s="255">
        <f>IF(NMM_ued!V$99=0,"",NMM_ued!V$99/V$11)</f>
        <v>7.2370763490382628E-2</v>
      </c>
      <c r="W75" s="255">
        <f>IF(NMM_ued!W$99=0,"",NMM_ued!W$99/W$11)</f>
        <v>7.2251008187329491E-2</v>
      </c>
      <c r="DA75" s="84"/>
    </row>
    <row r="76" spans="1:105" ht="12" customHeight="1" x14ac:dyDescent="0.3">
      <c r="A76" s="110" t="s">
        <v>88</v>
      </c>
      <c r="B76" s="256">
        <f t="shared" ref="B76:W76" si="19">IF(B$51=0,"",B$59/B$51)</f>
        <v>5.6084046013339162</v>
      </c>
      <c r="C76" s="256">
        <f t="shared" si="19"/>
        <v>5.6257224910725121</v>
      </c>
      <c r="D76" s="256">
        <f t="shared" si="19"/>
        <v>5.8069629845268089</v>
      </c>
      <c r="E76" s="256">
        <f t="shared" si="19"/>
        <v>5.4724603961254221</v>
      </c>
      <c r="F76" s="256">
        <f t="shared" si="19"/>
        <v>5.5517476180304044</v>
      </c>
      <c r="G76" s="256">
        <f t="shared" si="19"/>
        <v>5.4281886841142226</v>
      </c>
      <c r="H76" s="256">
        <f t="shared" si="19"/>
        <v>5.4264608492626341</v>
      </c>
      <c r="I76" s="256">
        <f t="shared" si="19"/>
        <v>5.3512608970847086</v>
      </c>
      <c r="J76" s="256">
        <f t="shared" si="19"/>
        <v>5.4302904705643584</v>
      </c>
      <c r="K76" s="256">
        <f t="shared" si="19"/>
        <v>4.891321720097852</v>
      </c>
      <c r="L76" s="256">
        <f t="shared" si="19"/>
        <v>4.7026575820366494</v>
      </c>
      <c r="M76" s="256">
        <f t="shared" si="19"/>
        <v>4.9310099391973994</v>
      </c>
      <c r="N76" s="256">
        <f t="shared" si="19"/>
        <v>4.7723364620778721</v>
      </c>
      <c r="O76" s="256">
        <f t="shared" si="19"/>
        <v>4.893504097347777</v>
      </c>
      <c r="P76" s="256">
        <f t="shared" si="19"/>
        <v>5.0181475863080687</v>
      </c>
      <c r="Q76" s="256">
        <f t="shared" si="19"/>
        <v>5.063661624015471</v>
      </c>
      <c r="R76" s="256">
        <f t="shared" si="19"/>
        <v>5.1629489214376392</v>
      </c>
      <c r="S76" s="256">
        <f t="shared" si="19"/>
        <v>5.1332201565101947</v>
      </c>
      <c r="T76" s="256">
        <f t="shared" si="19"/>
        <v>4.8696974772131982</v>
      </c>
      <c r="U76" s="256">
        <f t="shared" si="19"/>
        <v>4.8804133609824687</v>
      </c>
      <c r="V76" s="256">
        <f t="shared" si="19"/>
        <v>4.9397454080456633</v>
      </c>
      <c r="W76" s="256">
        <f t="shared" si="19"/>
        <v>4.8866137218414627</v>
      </c>
      <c r="DA76" s="109"/>
    </row>
    <row r="77" spans="1:105" ht="12" customHeight="1" x14ac:dyDescent="0.3">
      <c r="A77" s="50" t="s">
        <v>1438</v>
      </c>
      <c r="B77" s="257">
        <f t="shared" ref="B77:W77" si="20">IF(B$52=0,"",B$60/B$52)</f>
        <v>11.807307012761404</v>
      </c>
      <c r="C77" s="257">
        <f t="shared" si="20"/>
        <v>10.855321227469926</v>
      </c>
      <c r="D77" s="257">
        <f t="shared" si="20"/>
        <v>11.474347729201131</v>
      </c>
      <c r="E77" s="257">
        <f t="shared" si="20"/>
        <v>10.972150775720152</v>
      </c>
      <c r="F77" s="257">
        <f t="shared" si="20"/>
        <v>10.777199569559349</v>
      </c>
      <c r="G77" s="257">
        <f t="shared" si="20"/>
        <v>11.160683999393443</v>
      </c>
      <c r="H77" s="257">
        <f t="shared" si="20"/>
        <v>9.3200583649761235</v>
      </c>
      <c r="I77" s="257">
        <f t="shared" si="20"/>
        <v>9.7501345614817083</v>
      </c>
      <c r="J77" s="257">
        <f t="shared" si="20"/>
        <v>8.6565450422635823</v>
      </c>
      <c r="K77" s="257">
        <f t="shared" si="20"/>
        <v>8.9281946232250622</v>
      </c>
      <c r="L77" s="257">
        <f t="shared" si="20"/>
        <v>8.4998540528575983</v>
      </c>
      <c r="M77" s="257">
        <f t="shared" si="20"/>
        <v>9.0885930760988671</v>
      </c>
      <c r="N77" s="257">
        <f t="shared" si="20"/>
        <v>8.9177394270408179</v>
      </c>
      <c r="O77" s="257">
        <f t="shared" si="20"/>
        <v>8.8231257205211335</v>
      </c>
      <c r="P77" s="257">
        <f t="shared" si="20"/>
        <v>8.8206706781600595</v>
      </c>
      <c r="Q77" s="257">
        <f t="shared" si="20"/>
        <v>8.7276074287678149</v>
      </c>
      <c r="R77" s="257">
        <f t="shared" si="20"/>
        <v>8.8449245384353912</v>
      </c>
      <c r="S77" s="257">
        <f t="shared" si="20"/>
        <v>9.2126755376425624</v>
      </c>
      <c r="T77" s="257">
        <f t="shared" si="20"/>
        <v>9.1844265858741547</v>
      </c>
      <c r="U77" s="257">
        <f t="shared" si="20"/>
        <v>8.8276983166268455</v>
      </c>
      <c r="V77" s="257">
        <f t="shared" si="20"/>
        <v>9.3051561897526334</v>
      </c>
      <c r="W77" s="257">
        <f t="shared" si="20"/>
        <v>9.2006523074521329</v>
      </c>
      <c r="DA77" s="83"/>
    </row>
    <row r="78" spans="1:105" ht="12" customHeight="1" x14ac:dyDescent="0.3">
      <c r="A78" s="107" t="s">
        <v>1439</v>
      </c>
      <c r="B78" s="295">
        <f t="shared" ref="B78:W78" si="21">IF(B$53=0,"",B$61/B$53)</f>
        <v>3.2912998743405506</v>
      </c>
      <c r="C78" s="295">
        <f t="shared" si="21"/>
        <v>3.2809574366858016</v>
      </c>
      <c r="D78" s="295">
        <f t="shared" si="21"/>
        <v>3.2410659371980115</v>
      </c>
      <c r="E78" s="295">
        <f t="shared" si="21"/>
        <v>3.2015879941027636</v>
      </c>
      <c r="F78" s="295">
        <f t="shared" si="21"/>
        <v>3.20593132143701</v>
      </c>
      <c r="G78" s="295">
        <f t="shared" si="21"/>
        <v>3.1810715825559548</v>
      </c>
      <c r="H78" s="295">
        <f t="shared" si="21"/>
        <v>3.3034983573912169</v>
      </c>
      <c r="I78" s="295">
        <f t="shared" si="21"/>
        <v>3.2641790791697698</v>
      </c>
      <c r="J78" s="295">
        <f t="shared" si="21"/>
        <v>3.1766146282782204</v>
      </c>
      <c r="K78" s="295">
        <f t="shared" si="21"/>
        <v>2.9739644203977362</v>
      </c>
      <c r="L78" s="295">
        <f t="shared" si="21"/>
        <v>2.987521508234313</v>
      </c>
      <c r="M78" s="295">
        <f t="shared" si="21"/>
        <v>2.9870299521261034</v>
      </c>
      <c r="N78" s="295">
        <f t="shared" si="21"/>
        <v>2.8355054636054495</v>
      </c>
      <c r="O78" s="295">
        <f t="shared" si="21"/>
        <v>2.8794398522893911</v>
      </c>
      <c r="P78" s="295">
        <f t="shared" si="21"/>
        <v>2.9594881129067936</v>
      </c>
      <c r="Q78" s="295">
        <f t="shared" si="21"/>
        <v>2.8806568021642387</v>
      </c>
      <c r="R78" s="295">
        <f t="shared" si="21"/>
        <v>2.9109746688411349</v>
      </c>
      <c r="S78" s="295">
        <f t="shared" si="21"/>
        <v>2.8976713233996021</v>
      </c>
      <c r="T78" s="295">
        <f t="shared" si="21"/>
        <v>2.8239335622672082</v>
      </c>
      <c r="U78" s="295">
        <f t="shared" si="21"/>
        <v>2.8200989542115034</v>
      </c>
      <c r="V78" s="295">
        <f t="shared" si="21"/>
        <v>2.7750215113055718</v>
      </c>
      <c r="W78" s="295">
        <f t="shared" si="21"/>
        <v>2.7640191996815386</v>
      </c>
      <c r="DA78" s="94"/>
    </row>
    <row r="79" spans="1:105" ht="12" customHeight="1" x14ac:dyDescent="0.3">
      <c r="A79" s="49" t="s">
        <v>1440</v>
      </c>
      <c r="B79" s="258">
        <f t="shared" ref="B79:W79" si="22">IF(B$54=0,"",B$62/B$54)</f>
        <v>2.8347449099297037</v>
      </c>
      <c r="C79" s="258">
        <f t="shared" si="22"/>
        <v>2.7563428884531929</v>
      </c>
      <c r="D79" s="258">
        <f t="shared" si="22"/>
        <v>2.7090448543722832</v>
      </c>
      <c r="E79" s="258">
        <f t="shared" si="22"/>
        <v>2.7719720551684457</v>
      </c>
      <c r="F79" s="258">
        <f t="shared" si="22"/>
        <v>2.8202544183621638</v>
      </c>
      <c r="G79" s="258">
        <f t="shared" si="22"/>
        <v>2.8237792649567806</v>
      </c>
      <c r="H79" s="258">
        <f t="shared" si="22"/>
        <v>2.6892186219383727</v>
      </c>
      <c r="I79" s="258">
        <f t="shared" si="22"/>
        <v>2.7258743754584245</v>
      </c>
      <c r="J79" s="258">
        <f t="shared" si="22"/>
        <v>2.5812859486080719</v>
      </c>
      <c r="K79" s="258">
        <f t="shared" si="22"/>
        <v>2.3993146561341194</v>
      </c>
      <c r="L79" s="258">
        <f t="shared" si="22"/>
        <v>2.4100652208311599</v>
      </c>
      <c r="M79" s="258">
        <f t="shared" si="22"/>
        <v>2.4226182143456616</v>
      </c>
      <c r="N79" s="258">
        <f t="shared" si="22"/>
        <v>2.2522549670426986</v>
      </c>
      <c r="O79" s="258">
        <f t="shared" si="22"/>
        <v>2.1656381148950228</v>
      </c>
      <c r="P79" s="258">
        <f t="shared" si="22"/>
        <v>2.2059002949264435</v>
      </c>
      <c r="Q79" s="258">
        <f t="shared" si="22"/>
        <v>2.2478956271246466</v>
      </c>
      <c r="R79" s="258">
        <f t="shared" si="22"/>
        <v>2.2698501057315359</v>
      </c>
      <c r="S79" s="258">
        <f t="shared" si="22"/>
        <v>2.3439903247420273</v>
      </c>
      <c r="T79" s="258">
        <f t="shared" si="22"/>
        <v>2.4145327020067913</v>
      </c>
      <c r="U79" s="258">
        <f t="shared" si="22"/>
        <v>2.4128753629271622</v>
      </c>
      <c r="V79" s="258">
        <f t="shared" si="22"/>
        <v>2.4791620558774166</v>
      </c>
      <c r="W79" s="258">
        <f t="shared" si="22"/>
        <v>2.5429116632436721</v>
      </c>
      <c r="DA79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9">
    <tabColor theme="4" tint="0.79998168889431442"/>
    <pageSetUpPr fitToPage="1"/>
  </sheetPr>
  <dimension ref="A1:DA215"/>
  <sheetViews>
    <sheetView tabSelected="1" workbookViewId="0">
      <pane xSplit="1" ySplit="1" topLeftCell="I80" activePane="bottomRight" state="frozen"/>
      <selection activeCell="J11" sqref="J11"/>
      <selection pane="topRight" activeCell="J11" sqref="J11"/>
      <selection pane="bottomLeft" activeCell="J11" sqref="J11"/>
      <selection pane="bottomRight" activeCell="W93" sqref="A93:W93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Non-metallic mineral products / final energy consumption"</f>
        <v>DK: Non-metallic mineral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3">
      <c r="A3" s="32" t="s">
        <v>153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3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3">
      <c r="A5" s="34" t="s">
        <v>49</v>
      </c>
      <c r="B5" s="225">
        <v>169.81072499999999</v>
      </c>
      <c r="C5" s="225">
        <v>191.30946747623091</v>
      </c>
      <c r="D5" s="225">
        <v>182.6207989246906</v>
      </c>
      <c r="E5" s="225">
        <v>179.55721485051191</v>
      </c>
      <c r="F5" s="225">
        <v>200.57985966493911</v>
      </c>
      <c r="G5" s="225">
        <v>177.77250072826189</v>
      </c>
      <c r="H5" s="225">
        <v>238.75297425199611</v>
      </c>
      <c r="I5" s="225">
        <v>224.8640700250846</v>
      </c>
      <c r="J5" s="225">
        <v>217.31195337963851</v>
      </c>
      <c r="K5" s="225">
        <v>135.01654519548359</v>
      </c>
      <c r="L5" s="225">
        <v>128.50076425789601</v>
      </c>
      <c r="M5" s="225">
        <v>150.06798118110569</v>
      </c>
      <c r="N5" s="225">
        <v>155.54362998412151</v>
      </c>
      <c r="O5" s="225">
        <v>156.88758356895349</v>
      </c>
      <c r="P5" s="225">
        <v>163.08967449517979</v>
      </c>
      <c r="Q5" s="225">
        <v>171.55844171147089</v>
      </c>
      <c r="R5" s="225">
        <v>197.07021814189619</v>
      </c>
      <c r="S5" s="225">
        <v>198.97312302844671</v>
      </c>
      <c r="T5" s="225">
        <v>189.0138861234941</v>
      </c>
      <c r="U5" s="225">
        <v>195.91485433774321</v>
      </c>
      <c r="V5" s="225">
        <v>197.7682793943053</v>
      </c>
      <c r="W5" s="225">
        <v>198.47080544336171</v>
      </c>
      <c r="DA5" s="89" t="s">
        <v>1441</v>
      </c>
    </row>
    <row r="6" spans="1:105" ht="12" customHeight="1" x14ac:dyDescent="0.3">
      <c r="A6" s="55" t="s">
        <v>92</v>
      </c>
      <c r="B6" s="261">
        <v>0.80312375021002902</v>
      </c>
      <c r="C6" s="261">
        <v>0.90480254984008279</v>
      </c>
      <c r="D6" s="261">
        <v>0.86370929102799887</v>
      </c>
      <c r="E6" s="261">
        <v>0.84921999931403591</v>
      </c>
      <c r="F6" s="261">
        <v>0.94864708404439668</v>
      </c>
      <c r="G6" s="261">
        <v>0.84077915260713165</v>
      </c>
      <c r="H6" s="261">
        <v>1.1291877121133029</v>
      </c>
      <c r="I6" s="261">
        <v>1.0634998184363329</v>
      </c>
      <c r="J6" s="261">
        <v>1.027781908143184</v>
      </c>
      <c r="K6" s="261">
        <v>0.63856387232175593</v>
      </c>
      <c r="L6" s="261">
        <v>0.60774733572117767</v>
      </c>
      <c r="M6" s="261">
        <v>0.7097499868315017</v>
      </c>
      <c r="N6" s="261">
        <v>0.73564719445196081</v>
      </c>
      <c r="O6" s="261">
        <v>0.74200345400590773</v>
      </c>
      <c r="P6" s="261">
        <v>0.77133638644471036</v>
      </c>
      <c r="Q6" s="261">
        <v>0.81138961680711252</v>
      </c>
      <c r="R6" s="261">
        <v>0.93204815331167989</v>
      </c>
      <c r="S6" s="261">
        <v>0.94104798597119443</v>
      </c>
      <c r="T6" s="261">
        <v>0.89394554475442278</v>
      </c>
      <c r="U6" s="261">
        <v>0.92658383348611872</v>
      </c>
      <c r="V6" s="261">
        <v>0.93534965014556748</v>
      </c>
      <c r="W6" s="261">
        <v>0.93867226333826559</v>
      </c>
      <c r="DA6" s="67" t="s">
        <v>1442</v>
      </c>
    </row>
    <row r="7" spans="1:105" ht="12" customHeight="1" x14ac:dyDescent="0.3">
      <c r="A7" s="202" t="s">
        <v>93</v>
      </c>
      <c r="B7" s="226">
        <v>0.32112168493036342</v>
      </c>
      <c r="C7" s="226">
        <v>0.36177702285351748</v>
      </c>
      <c r="D7" s="226">
        <v>0.34534625921894069</v>
      </c>
      <c r="E7" s="226">
        <v>0.33955284846820832</v>
      </c>
      <c r="F7" s="226">
        <v>0.37930785878632878</v>
      </c>
      <c r="G7" s="226">
        <v>0.33617785312527249</v>
      </c>
      <c r="H7" s="226">
        <v>0.45149537742055162</v>
      </c>
      <c r="I7" s="226">
        <v>0.42523067401518122</v>
      </c>
      <c r="J7" s="226">
        <v>0.4109491943147886</v>
      </c>
      <c r="K7" s="226">
        <v>0.25532392307162399</v>
      </c>
      <c r="L7" s="226">
        <v>0.24300221280678891</v>
      </c>
      <c r="M7" s="226">
        <v>0.28378703978189102</v>
      </c>
      <c r="N7" s="226">
        <v>0.29414180135368923</v>
      </c>
      <c r="O7" s="226">
        <v>0.2966832935923191</v>
      </c>
      <c r="P7" s="226">
        <v>0.30841179830436821</v>
      </c>
      <c r="Q7" s="226">
        <v>0.32442671607702139</v>
      </c>
      <c r="R7" s="226">
        <v>0.37267092817191427</v>
      </c>
      <c r="S7" s="226">
        <v>0.37626942893466581</v>
      </c>
      <c r="T7" s="226">
        <v>0.35743594868469492</v>
      </c>
      <c r="U7" s="226">
        <v>0.37048606987464239</v>
      </c>
      <c r="V7" s="226">
        <v>0.37399100148043368</v>
      </c>
      <c r="W7" s="226">
        <v>0.37531951797186108</v>
      </c>
      <c r="DA7" s="174" t="s">
        <v>1443</v>
      </c>
    </row>
    <row r="8" spans="1:105" ht="12" customHeight="1" x14ac:dyDescent="0.3">
      <c r="A8" s="202" t="s">
        <v>94</v>
      </c>
      <c r="B8" s="226">
        <v>1.057842179138248</v>
      </c>
      <c r="C8" s="226">
        <v>1.1897750996559751</v>
      </c>
      <c r="D8" s="226">
        <v>1.2424824154579539</v>
      </c>
      <c r="E8" s="226">
        <v>1.1261678968272539</v>
      </c>
      <c r="F8" s="226">
        <v>1.254983887350887</v>
      </c>
      <c r="G8" s="226">
        <v>1.1980413242681089</v>
      </c>
      <c r="H8" s="226">
        <v>1.579182438412335</v>
      </c>
      <c r="I8" s="226">
        <v>1.412994750444766</v>
      </c>
      <c r="J8" s="226">
        <v>1.5923316691286671</v>
      </c>
      <c r="K8" s="226">
        <v>0.98507294179265603</v>
      </c>
      <c r="L8" s="226">
        <v>0.94527768732182182</v>
      </c>
      <c r="M8" s="226">
        <v>0.99179326341982532</v>
      </c>
      <c r="N8" s="226">
        <v>1.099771570747762</v>
      </c>
      <c r="O8" s="226">
        <v>1.156102238667722</v>
      </c>
      <c r="P8" s="226">
        <v>1.1967980505635181</v>
      </c>
      <c r="Q8" s="226">
        <v>1.3334614186268381</v>
      </c>
      <c r="R8" s="226">
        <v>1.477449832746919</v>
      </c>
      <c r="S8" s="226">
        <v>1.3632197826690811</v>
      </c>
      <c r="T8" s="226">
        <v>1.275880236278061</v>
      </c>
      <c r="U8" s="226">
        <v>1.2846213469858261</v>
      </c>
      <c r="V8" s="226">
        <v>1.374270822204376</v>
      </c>
      <c r="W8" s="226">
        <v>1.4601869298690009</v>
      </c>
      <c r="DA8" s="174" t="s">
        <v>1444</v>
      </c>
    </row>
    <row r="9" spans="1:105" ht="12" customHeight="1" x14ac:dyDescent="0.3">
      <c r="A9" s="202" t="s">
        <v>95</v>
      </c>
      <c r="B9" s="226">
        <v>0.16024130458106131</v>
      </c>
      <c r="C9" s="226">
        <v>0.18052851872047029</v>
      </c>
      <c r="D9" s="226">
        <v>0.1723294866288238</v>
      </c>
      <c r="E9" s="226">
        <v>0.16943854609058939</v>
      </c>
      <c r="F9" s="226">
        <v>0.18927649231459059</v>
      </c>
      <c r="G9" s="226">
        <v>0.16775440676868619</v>
      </c>
      <c r="H9" s="226">
        <v>0.22529842014835241</v>
      </c>
      <c r="I9" s="226">
        <v>0.21219220360921121</v>
      </c>
      <c r="J9" s="226">
        <v>0.20506567480118279</v>
      </c>
      <c r="K9" s="226">
        <v>0.12740789689311649</v>
      </c>
      <c r="L9" s="226">
        <v>0.1212593026991889</v>
      </c>
      <c r="M9" s="226">
        <v>0.14161113251417159</v>
      </c>
      <c r="N9" s="226">
        <v>0.14677820960910709</v>
      </c>
      <c r="O9" s="226">
        <v>0.14804642677105001</v>
      </c>
      <c r="P9" s="226">
        <v>0.15389900846839449</v>
      </c>
      <c r="Q9" s="226">
        <v>0.16189053142395221</v>
      </c>
      <c r="R9" s="226">
        <v>0.1859646312040637</v>
      </c>
      <c r="S9" s="226">
        <v>0.18776030083280351</v>
      </c>
      <c r="T9" s="226">
        <v>0.1783623012996626</v>
      </c>
      <c r="U9" s="226">
        <v>0.1848743761378088</v>
      </c>
      <c r="V9" s="226">
        <v>0.18662335429573421</v>
      </c>
      <c r="W9" s="226">
        <v>0.18728629057731841</v>
      </c>
      <c r="DA9" s="174" t="s">
        <v>1445</v>
      </c>
    </row>
    <row r="10" spans="1:105" ht="12" customHeight="1" x14ac:dyDescent="0.3">
      <c r="A10" s="56" t="s">
        <v>96</v>
      </c>
      <c r="B10" s="262">
        <v>1.0310584448020219</v>
      </c>
      <c r="C10" s="262">
        <v>1.1612154783814099</v>
      </c>
      <c r="D10" s="262">
        <v>1.1670560728685531</v>
      </c>
      <c r="E10" s="262">
        <v>1.126746723420659</v>
      </c>
      <c r="F10" s="262">
        <v>1.259866564205433</v>
      </c>
      <c r="G10" s="262">
        <v>1.170586690107341</v>
      </c>
      <c r="H10" s="262">
        <v>1.712574877881623</v>
      </c>
      <c r="I10" s="262">
        <v>1.6429111358616211</v>
      </c>
      <c r="J10" s="262">
        <v>1.811132550421098</v>
      </c>
      <c r="K10" s="262">
        <v>1.228192010423367</v>
      </c>
      <c r="L10" s="262">
        <v>1.1967795483333681</v>
      </c>
      <c r="M10" s="262">
        <v>1.439677980743475</v>
      </c>
      <c r="N10" s="262">
        <v>1.6304865461733651</v>
      </c>
      <c r="O10" s="262">
        <v>1.822911743449561</v>
      </c>
      <c r="P10" s="262">
        <v>2.001588574902621</v>
      </c>
      <c r="Q10" s="262">
        <v>2.254506666603842</v>
      </c>
      <c r="R10" s="262">
        <v>2.650785572666337</v>
      </c>
      <c r="S10" s="262">
        <v>2.5358135024671919</v>
      </c>
      <c r="T10" s="262">
        <v>2.4967820524451012</v>
      </c>
      <c r="U10" s="262">
        <v>2.8370874760779952</v>
      </c>
      <c r="V10" s="262">
        <v>3.057345215416809</v>
      </c>
      <c r="W10" s="262">
        <v>3.1685837205559788</v>
      </c>
      <c r="DA10" s="68" t="s">
        <v>1446</v>
      </c>
    </row>
    <row r="11" spans="1:105" ht="12" customHeight="1" x14ac:dyDescent="0.3">
      <c r="A11" s="37" t="s">
        <v>160</v>
      </c>
      <c r="B11" s="228">
        <v>3.3457216406406601E-2</v>
      </c>
      <c r="C11" s="228">
        <v>4.061352407281188E-2</v>
      </c>
      <c r="D11" s="228">
        <v>3.4069030514605823E-2</v>
      </c>
      <c r="E11" s="228">
        <v>4.1030619018031789E-2</v>
      </c>
      <c r="F11" s="228">
        <v>4.8222253416124648E-2</v>
      </c>
      <c r="G11" s="228">
        <v>4.3720363345046968E-2</v>
      </c>
      <c r="H11" s="228">
        <v>4.9288762119417337E-2</v>
      </c>
      <c r="I11" s="228">
        <v>3.6384218365467437E-2</v>
      </c>
      <c r="J11" s="228">
        <v>2.540642838685242E-2</v>
      </c>
      <c r="K11" s="228">
        <v>1.214136271981269E-2</v>
      </c>
      <c r="L11" s="228">
        <v>1.255414787730685E-2</v>
      </c>
      <c r="M11" s="228">
        <v>2.3563732498752651E-2</v>
      </c>
      <c r="N11" s="228">
        <v>2.653129181130455E-2</v>
      </c>
      <c r="O11" s="228">
        <v>1.791680544368561E-2</v>
      </c>
      <c r="P11" s="228">
        <v>6.0489661916043143E-3</v>
      </c>
      <c r="Q11" s="228">
        <v>6.1318774305729991E-3</v>
      </c>
      <c r="R11" s="228">
        <v>9.8148538317148534E-3</v>
      </c>
      <c r="S11" s="228">
        <v>8.9260685658376152E-3</v>
      </c>
      <c r="T11" s="228">
        <v>8.342551710176057E-3</v>
      </c>
      <c r="U11" s="228">
        <v>7.7876943100756661E-3</v>
      </c>
      <c r="V11" s="228">
        <v>7.3794312925121071E-3</v>
      </c>
      <c r="W11" s="228">
        <v>1.3683386980545279E-2</v>
      </c>
      <c r="DA11" s="69" t="s">
        <v>1447</v>
      </c>
    </row>
    <row r="12" spans="1:105" ht="12" customHeight="1" x14ac:dyDescent="0.3">
      <c r="A12" s="37" t="s">
        <v>162</v>
      </c>
      <c r="B12" s="228">
        <v>0.2243975167372258</v>
      </c>
      <c r="C12" s="228">
        <v>0.23817911195648131</v>
      </c>
      <c r="D12" s="228">
        <v>0.20257770480305409</v>
      </c>
      <c r="E12" s="228">
        <v>0.20217708701662029</v>
      </c>
      <c r="F12" s="228">
        <v>0.21962505976191601</v>
      </c>
      <c r="G12" s="228">
        <v>0.1746627019959251</v>
      </c>
      <c r="H12" s="228">
        <v>0.227208056834203</v>
      </c>
      <c r="I12" s="228">
        <v>0.21944305513987969</v>
      </c>
      <c r="J12" s="228">
        <v>0.1757213703777078</v>
      </c>
      <c r="K12" s="228">
        <v>9.7664305792393685E-2</v>
      </c>
      <c r="L12" s="228">
        <v>9.4730440639615873E-2</v>
      </c>
      <c r="M12" s="228">
        <v>0.1045156387440551</v>
      </c>
      <c r="N12" s="228">
        <v>9.1186863598013368E-2</v>
      </c>
      <c r="O12" s="228">
        <v>8.5757247393644292E-2</v>
      </c>
      <c r="P12" s="228">
        <v>8.9000409272236819E-2</v>
      </c>
      <c r="Q12" s="228">
        <v>8.6376096084324311E-2</v>
      </c>
      <c r="R12" s="228">
        <v>9.4419766305759892E-2</v>
      </c>
      <c r="S12" s="228">
        <v>0.105770388022041</v>
      </c>
      <c r="T12" s="228">
        <v>0.10162520349671759</v>
      </c>
      <c r="U12" s="228">
        <v>9.1436157386759226E-2</v>
      </c>
      <c r="V12" s="228">
        <v>8.5563940082233086E-2</v>
      </c>
      <c r="W12" s="228">
        <v>8.4395112654734122E-2</v>
      </c>
      <c r="DA12" s="69" t="s">
        <v>1448</v>
      </c>
    </row>
    <row r="13" spans="1:105" ht="12" customHeight="1" x14ac:dyDescent="0.3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1449</v>
      </c>
    </row>
    <row r="14" spans="1:105" ht="12" customHeight="1" x14ac:dyDescent="0.3">
      <c r="A14" s="37" t="s">
        <v>78</v>
      </c>
      <c r="B14" s="228">
        <v>0.6820799158785954</v>
      </c>
      <c r="C14" s="228">
        <v>0.78063896468069405</v>
      </c>
      <c r="D14" s="228">
        <v>0.81220685243518709</v>
      </c>
      <c r="E14" s="228">
        <v>0.78591056946898219</v>
      </c>
      <c r="F14" s="228">
        <v>0.87937966533142131</v>
      </c>
      <c r="G14" s="228">
        <v>0.83681033246173764</v>
      </c>
      <c r="H14" s="228">
        <v>1.301016062225808</v>
      </c>
      <c r="I14" s="228">
        <v>1.276837508007364</v>
      </c>
      <c r="J14" s="228">
        <v>1.479258837508818</v>
      </c>
      <c r="K14" s="228">
        <v>1.04872216043511</v>
      </c>
      <c r="L14" s="228">
        <v>1.0252343882772359</v>
      </c>
      <c r="M14" s="228">
        <v>1.258641694684927</v>
      </c>
      <c r="N14" s="228">
        <v>1.4565058038143821</v>
      </c>
      <c r="O14" s="228">
        <v>1.660803088865751</v>
      </c>
      <c r="P14" s="228">
        <v>1.844476847527853</v>
      </c>
      <c r="Q14" s="228">
        <v>2.0915397628817902</v>
      </c>
      <c r="R14" s="228">
        <v>2.4741638911598618</v>
      </c>
      <c r="S14" s="228">
        <v>2.3588646746645749</v>
      </c>
      <c r="T14" s="228">
        <v>2.333382135889416</v>
      </c>
      <c r="U14" s="228">
        <v>2.6902322512001682</v>
      </c>
      <c r="V14" s="228">
        <v>2.9120818100760211</v>
      </c>
      <c r="W14" s="228">
        <v>3.015986043881127</v>
      </c>
      <c r="DA14" s="69" t="s">
        <v>1450</v>
      </c>
    </row>
    <row r="15" spans="1:105" ht="12" customHeight="1" x14ac:dyDescent="0.3">
      <c r="A15" s="37" t="s">
        <v>38</v>
      </c>
      <c r="B15" s="228">
        <v>9.1123795779794514E-2</v>
      </c>
      <c r="C15" s="228">
        <v>0.101783877671423</v>
      </c>
      <c r="D15" s="228">
        <v>0.118202485115706</v>
      </c>
      <c r="E15" s="228">
        <v>9.7628447917024588E-2</v>
      </c>
      <c r="F15" s="228">
        <v>0.1126395856959705</v>
      </c>
      <c r="G15" s="228">
        <v>0.11539329230463161</v>
      </c>
      <c r="H15" s="228">
        <v>0.13506199670219421</v>
      </c>
      <c r="I15" s="228">
        <v>0.1102463543489105</v>
      </c>
      <c r="J15" s="228">
        <v>0.13074591414771949</v>
      </c>
      <c r="K15" s="228">
        <v>6.9664181476051107E-2</v>
      </c>
      <c r="L15" s="228">
        <v>6.4260571539209443E-2</v>
      </c>
      <c r="M15" s="228">
        <v>5.2956914815740788E-2</v>
      </c>
      <c r="N15" s="228">
        <v>5.6262586949665253E-2</v>
      </c>
      <c r="O15" s="228">
        <v>5.8434601746480512E-2</v>
      </c>
      <c r="P15" s="228">
        <v>6.2062351910926537E-2</v>
      </c>
      <c r="Q15" s="228">
        <v>7.0458930207155213E-2</v>
      </c>
      <c r="R15" s="228">
        <v>7.2387061368999722E-2</v>
      </c>
      <c r="S15" s="228">
        <v>6.2252371214738311E-2</v>
      </c>
      <c r="T15" s="228">
        <v>5.3432161348791633E-2</v>
      </c>
      <c r="U15" s="228">
        <v>4.7631373180991837E-2</v>
      </c>
      <c r="V15" s="228">
        <v>5.2320033966043032E-2</v>
      </c>
      <c r="W15" s="228">
        <v>5.4519177039572382E-2</v>
      </c>
      <c r="DA15" s="69" t="s">
        <v>1451</v>
      </c>
    </row>
    <row r="16" spans="1:105" ht="12" customHeight="1" x14ac:dyDescent="0.3">
      <c r="A16" s="57" t="s">
        <v>1452</v>
      </c>
      <c r="B16" s="263">
        <v>4.1915626202362946</v>
      </c>
      <c r="C16" s="263">
        <v>4.7143297294767343</v>
      </c>
      <c r="D16" s="263">
        <v>4.9231756415470382</v>
      </c>
      <c r="E16" s="263">
        <v>4.4622944268460074</v>
      </c>
      <c r="F16" s="263">
        <v>4.9727111046981101</v>
      </c>
      <c r="G16" s="263">
        <v>4.7470835738383981</v>
      </c>
      <c r="H16" s="263">
        <v>6.2573058722001367</v>
      </c>
      <c r="I16" s="263">
        <v>5.5988086837104332</v>
      </c>
      <c r="J16" s="263">
        <v>6.3094079957894396</v>
      </c>
      <c r="K16" s="263">
        <v>3.9032239425241202</v>
      </c>
      <c r="L16" s="263">
        <v>3.7455404010731419</v>
      </c>
      <c r="M16" s="263">
        <v>3.9298523465374271</v>
      </c>
      <c r="N16" s="263">
        <v>4.3577024036800376</v>
      </c>
      <c r="O16" s="263">
        <v>4.5809053792114112</v>
      </c>
      <c r="P16" s="263">
        <v>4.7421572628161526</v>
      </c>
      <c r="Q16" s="263">
        <v>5.2836681577555629</v>
      </c>
      <c r="R16" s="263">
        <v>5.8542035989349763</v>
      </c>
      <c r="S16" s="263">
        <v>5.401581820888623</v>
      </c>
      <c r="T16" s="263">
        <v>5.0555101807700353</v>
      </c>
      <c r="U16" s="263">
        <v>5.0901456997770973</v>
      </c>
      <c r="V16" s="263">
        <v>5.4453701336865024</v>
      </c>
      <c r="W16" s="263">
        <v>5.7858015822194071</v>
      </c>
      <c r="DA16" s="70" t="s">
        <v>1453</v>
      </c>
    </row>
    <row r="17" spans="1:105" ht="12" customHeight="1" x14ac:dyDescent="0.3">
      <c r="A17" s="57" t="s">
        <v>1454</v>
      </c>
      <c r="B17" s="263">
        <v>22.820803894005849</v>
      </c>
      <c r="C17" s="263">
        <v>25.713870671524411</v>
      </c>
      <c r="D17" s="263">
        <v>24.316109514124079</v>
      </c>
      <c r="E17" s="263">
        <v>24.06119160810233</v>
      </c>
      <c r="F17" s="263">
        <v>26.956254369357641</v>
      </c>
      <c r="G17" s="263">
        <v>23.768234441866209</v>
      </c>
      <c r="H17" s="263">
        <v>31.995240130332551</v>
      </c>
      <c r="I17" s="263">
        <v>30.310490182021809</v>
      </c>
      <c r="J17" s="263">
        <v>28.890084649594101</v>
      </c>
      <c r="K17" s="263">
        <v>17.896514745162708</v>
      </c>
      <c r="L17" s="263">
        <v>17.017023151734598</v>
      </c>
      <c r="M17" s="263">
        <v>20.0977474818121</v>
      </c>
      <c r="N17" s="263">
        <v>20.621237045054961</v>
      </c>
      <c r="O17" s="263">
        <v>20.757554978860931</v>
      </c>
      <c r="P17" s="263">
        <v>21.712719231227322</v>
      </c>
      <c r="Q17" s="263">
        <v>22.76328828980629</v>
      </c>
      <c r="R17" s="263">
        <v>26.12760906991371</v>
      </c>
      <c r="S17" s="263">
        <v>26.61399053009772</v>
      </c>
      <c r="T17" s="263">
        <v>25.303291486966948</v>
      </c>
      <c r="U17" s="263">
        <v>26.25764073677426</v>
      </c>
      <c r="V17" s="263">
        <v>26.324100438233149</v>
      </c>
      <c r="W17" s="263">
        <v>26.26677920326949</v>
      </c>
      <c r="DA17" s="70" t="s">
        <v>1455</v>
      </c>
    </row>
    <row r="18" spans="1:105" ht="12" customHeight="1" x14ac:dyDescent="0.3">
      <c r="A18" s="18" t="s">
        <v>30</v>
      </c>
      <c r="B18" s="232">
        <v>6.4702294864600383</v>
      </c>
      <c r="C18" s="232">
        <v>5.8713688418630507</v>
      </c>
      <c r="D18" s="232">
        <v>5.0940136670413292</v>
      </c>
      <c r="E18" s="232">
        <v>5.4563241266859377</v>
      </c>
      <c r="F18" s="232">
        <v>6.4800607750167316</v>
      </c>
      <c r="G18" s="232">
        <v>5.7918875776315328</v>
      </c>
      <c r="H18" s="232">
        <v>8.1326821277331778</v>
      </c>
      <c r="I18" s="232">
        <v>7.2876278948025686</v>
      </c>
      <c r="J18" s="232">
        <v>5.8035174807058656</v>
      </c>
      <c r="K18" s="232">
        <v>2.1977660047488752</v>
      </c>
      <c r="L18" s="232">
        <v>2.4258352589091721</v>
      </c>
      <c r="M18" s="232">
        <v>2.3952583834099861</v>
      </c>
      <c r="N18" s="232">
        <v>1.6256076338006591</v>
      </c>
      <c r="O18" s="232">
        <v>2.0949385430691359</v>
      </c>
      <c r="P18" s="232">
        <v>2.4926550410395532</v>
      </c>
      <c r="Q18" s="232">
        <v>2.6364807008993472</v>
      </c>
      <c r="R18" s="232">
        <v>3.0465783876432422</v>
      </c>
      <c r="S18" s="232">
        <v>3.1520982841084551</v>
      </c>
      <c r="T18" s="232">
        <v>3.5620904417240351</v>
      </c>
      <c r="U18" s="232">
        <v>2.8983200876852999</v>
      </c>
      <c r="V18" s="232">
        <v>3.3829964659120799</v>
      </c>
      <c r="W18" s="232">
        <v>4.2093504750924859</v>
      </c>
      <c r="DA18" s="71" t="s">
        <v>1456</v>
      </c>
    </row>
    <row r="19" spans="1:105" ht="12" customHeight="1" x14ac:dyDescent="0.3">
      <c r="A19" s="18" t="s">
        <v>33</v>
      </c>
      <c r="B19" s="232">
        <v>0.55413550542540091</v>
      </c>
      <c r="C19" s="232">
        <v>0.37165615556801751</v>
      </c>
      <c r="D19" s="232">
        <v>0.3717733584972992</v>
      </c>
      <c r="E19" s="232">
        <v>0.38930750672169667</v>
      </c>
      <c r="F19" s="232">
        <v>0.41256517639704449</v>
      </c>
      <c r="G19" s="232">
        <v>0.4187988669225236</v>
      </c>
      <c r="H19" s="232">
        <v>0.5384729039643219</v>
      </c>
      <c r="I19" s="232">
        <v>0.28783545495895319</v>
      </c>
      <c r="J19" s="232">
        <v>0.24046336342779581</v>
      </c>
      <c r="K19" s="232">
        <v>0.17751491527819521</v>
      </c>
      <c r="L19" s="232">
        <v>0.1790912840011305</v>
      </c>
      <c r="M19" s="232">
        <v>0.17751749267299519</v>
      </c>
      <c r="N19" s="232">
        <v>0.2193512843539121</v>
      </c>
      <c r="O19" s="232">
        <v>0.18931118082532991</v>
      </c>
      <c r="P19" s="232">
        <v>0.19060271028799769</v>
      </c>
      <c r="Q19" s="232">
        <v>0.21731879606044091</v>
      </c>
      <c r="R19" s="232">
        <v>0.2333932623320486</v>
      </c>
      <c r="S19" s="232">
        <v>0.2287861711353707</v>
      </c>
      <c r="T19" s="232">
        <v>0.16492627751641489</v>
      </c>
      <c r="U19" s="232">
        <v>0.16589432524796041</v>
      </c>
      <c r="V19" s="232">
        <v>0.1584385537150873</v>
      </c>
      <c r="W19" s="232">
        <v>0.19343382653648619</v>
      </c>
      <c r="DA19" s="71" t="s">
        <v>1457</v>
      </c>
    </row>
    <row r="20" spans="1:105" ht="12" customHeight="1" x14ac:dyDescent="0.3">
      <c r="A20" s="18" t="s">
        <v>160</v>
      </c>
      <c r="B20" s="297">
        <v>0.74328707632150082</v>
      </c>
      <c r="C20" s="297">
        <v>0.89593971435005759</v>
      </c>
      <c r="D20" s="297">
        <v>0.81158759785970647</v>
      </c>
      <c r="E20" s="297">
        <v>0.91372952170927291</v>
      </c>
      <c r="F20" s="297">
        <v>1.009852369289209</v>
      </c>
      <c r="G20" s="297">
        <v>1.0002275461358341</v>
      </c>
      <c r="H20" s="297">
        <v>1.18815581798588</v>
      </c>
      <c r="I20" s="297">
        <v>0.88211701407473386</v>
      </c>
      <c r="J20" s="297">
        <v>0.77583607429177015</v>
      </c>
      <c r="K20" s="297">
        <v>0.45053881224314979</v>
      </c>
      <c r="L20" s="297">
        <v>0.49592190388082452</v>
      </c>
      <c r="M20" s="297">
        <v>0.9423568120318202</v>
      </c>
      <c r="N20" s="297">
        <v>1.297436912783416</v>
      </c>
      <c r="O20" s="297">
        <v>0.96272463401223429</v>
      </c>
      <c r="P20" s="297">
        <v>0.30839466334891802</v>
      </c>
      <c r="Q20" s="297">
        <v>0.33150595597373678</v>
      </c>
      <c r="R20" s="297">
        <v>0.53066010889048598</v>
      </c>
      <c r="S20" s="297">
        <v>0.43152738552696579</v>
      </c>
      <c r="T20" s="297">
        <v>0.43477862004374102</v>
      </c>
      <c r="U20" s="297">
        <v>0.42500006739431279</v>
      </c>
      <c r="V20" s="297">
        <v>0.44056297722626198</v>
      </c>
      <c r="W20" s="297">
        <v>0.93227416500405869</v>
      </c>
      <c r="DA20" s="122" t="s">
        <v>1458</v>
      </c>
    </row>
    <row r="21" spans="1:105" ht="12" customHeight="1" x14ac:dyDescent="0.3">
      <c r="A21" s="18" t="s">
        <v>70</v>
      </c>
      <c r="B21" s="297">
        <v>1.0923786163203579</v>
      </c>
      <c r="C21" s="297">
        <v>0.9031882295175232</v>
      </c>
      <c r="D21" s="297">
        <v>0.98560564411543572</v>
      </c>
      <c r="E21" s="297">
        <v>0.64983209021985622</v>
      </c>
      <c r="F21" s="297">
        <v>0.76967441803977987</v>
      </c>
      <c r="G21" s="297">
        <v>0.59214524323664164</v>
      </c>
      <c r="H21" s="297">
        <v>1.4275360094688769</v>
      </c>
      <c r="I21" s="297">
        <v>1.314183394742743</v>
      </c>
      <c r="J21" s="297">
        <v>0.58077046888107897</v>
      </c>
      <c r="K21" s="297">
        <v>0.27283484346997527</v>
      </c>
      <c r="L21" s="297">
        <v>0.39322224321916749</v>
      </c>
      <c r="M21" s="297">
        <v>0.27283880484474599</v>
      </c>
      <c r="N21" s="297">
        <v>0.23117563319823381</v>
      </c>
      <c r="O21" s="297">
        <v>0.1662653752825857</v>
      </c>
      <c r="P21" s="297">
        <v>0.16739968034509081</v>
      </c>
      <c r="Q21" s="297">
        <v>0.1510448061965145</v>
      </c>
      <c r="R21" s="297">
        <v>0.122788465120035</v>
      </c>
      <c r="S21" s="297">
        <v>0.1216677917093876</v>
      </c>
      <c r="T21" s="297">
        <v>6.6201293095009051E-2</v>
      </c>
      <c r="U21" s="297">
        <v>8.2554918980165537E-2</v>
      </c>
      <c r="V21" s="297">
        <v>9.1105856597974072E-2</v>
      </c>
      <c r="W21" s="297">
        <v>6.8072193751860757E-2</v>
      </c>
      <c r="DA21" s="122" t="s">
        <v>1459</v>
      </c>
    </row>
    <row r="22" spans="1:105" ht="12" customHeight="1" x14ac:dyDescent="0.3">
      <c r="A22" s="18" t="s">
        <v>34</v>
      </c>
      <c r="B22" s="297">
        <v>8.9610385403167072</v>
      </c>
      <c r="C22" s="297">
        <v>11.6750035749976</v>
      </c>
      <c r="D22" s="297">
        <v>11.60347358527086</v>
      </c>
      <c r="E22" s="297">
        <v>11.076060272519159</v>
      </c>
      <c r="F22" s="297">
        <v>12.22775141912021</v>
      </c>
      <c r="G22" s="297">
        <v>10.628627759326861</v>
      </c>
      <c r="H22" s="297">
        <v>14.19758261149742</v>
      </c>
      <c r="I22" s="297">
        <v>13.986922664599939</v>
      </c>
      <c r="J22" s="297">
        <v>13.3192012050702</v>
      </c>
      <c r="K22" s="297">
        <v>9.0578235626073553</v>
      </c>
      <c r="L22" s="297">
        <v>7.822820662403867</v>
      </c>
      <c r="M22" s="297">
        <v>10.009882764251611</v>
      </c>
      <c r="N22" s="297">
        <v>10.494928346019631</v>
      </c>
      <c r="O22" s="297">
        <v>10.2546937665043</v>
      </c>
      <c r="P22" s="297">
        <v>11.433406307133881</v>
      </c>
      <c r="Q22" s="297">
        <v>11.737283981092469</v>
      </c>
      <c r="R22" s="297">
        <v>13.617062131996009</v>
      </c>
      <c r="S22" s="297">
        <v>13.096122756781471</v>
      </c>
      <c r="T22" s="297">
        <v>10.46833756369962</v>
      </c>
      <c r="U22" s="297">
        <v>12.2642975844776</v>
      </c>
      <c r="V22" s="297">
        <v>12.03716360842034</v>
      </c>
      <c r="W22" s="297">
        <v>10.52781369763764</v>
      </c>
      <c r="DA22" s="122" t="s">
        <v>1460</v>
      </c>
    </row>
    <row r="23" spans="1:105" ht="12" customHeight="1" x14ac:dyDescent="0.3">
      <c r="A23" s="18" t="s">
        <v>162</v>
      </c>
      <c r="B23" s="297">
        <v>4.985225672195468</v>
      </c>
      <c r="C23" s="297">
        <v>5.2542627216458122</v>
      </c>
      <c r="D23" s="297">
        <v>4.8257772627418616</v>
      </c>
      <c r="E23" s="297">
        <v>4.5023735308279091</v>
      </c>
      <c r="F23" s="297">
        <v>4.5993057404839721</v>
      </c>
      <c r="G23" s="297">
        <v>3.9959056250302298</v>
      </c>
      <c r="H23" s="297">
        <v>5.4770816513258422</v>
      </c>
      <c r="I23" s="297">
        <v>5.3202861365616396</v>
      </c>
      <c r="J23" s="297">
        <v>5.3660032841751537</v>
      </c>
      <c r="K23" s="297">
        <v>3.6241039285033079</v>
      </c>
      <c r="L23" s="297">
        <v>3.742101888284096</v>
      </c>
      <c r="M23" s="297">
        <v>4.179771780193601</v>
      </c>
      <c r="N23" s="297">
        <v>4.4592326538204734</v>
      </c>
      <c r="O23" s="297">
        <v>4.6079986117190064</v>
      </c>
      <c r="P23" s="297">
        <v>4.5375111028927417</v>
      </c>
      <c r="Q23" s="297">
        <v>4.6697264630479616</v>
      </c>
      <c r="R23" s="297">
        <v>5.1049974180282272</v>
      </c>
      <c r="S23" s="297">
        <v>5.1134291286996154</v>
      </c>
      <c r="T23" s="297">
        <v>5.2962771191543236</v>
      </c>
      <c r="U23" s="297">
        <v>4.9899715505489706</v>
      </c>
      <c r="V23" s="297">
        <v>5.10829394456026</v>
      </c>
      <c r="W23" s="297">
        <v>5.7499932796229629</v>
      </c>
      <c r="DA23" s="122" t="s">
        <v>1461</v>
      </c>
    </row>
    <row r="24" spans="1:105" ht="12" customHeight="1" x14ac:dyDescent="0.3">
      <c r="A24" s="18" t="s">
        <v>73</v>
      </c>
      <c r="B24" s="297">
        <v>1.4508996966379341E-2</v>
      </c>
      <c r="C24" s="297">
        <v>0.74245143358234833</v>
      </c>
      <c r="D24" s="297">
        <v>0.62387839859759031</v>
      </c>
      <c r="E24" s="297">
        <v>1.073564559418505</v>
      </c>
      <c r="F24" s="297">
        <v>1.457044471010706</v>
      </c>
      <c r="G24" s="297">
        <v>1.3406418235825841</v>
      </c>
      <c r="H24" s="297">
        <v>1.0337290083570401</v>
      </c>
      <c r="I24" s="297">
        <v>1.231517622281223</v>
      </c>
      <c r="J24" s="297">
        <v>2.8042927730422398</v>
      </c>
      <c r="K24" s="297">
        <v>2.1159326783118528</v>
      </c>
      <c r="L24" s="297">
        <v>1.9580299110363379</v>
      </c>
      <c r="M24" s="297">
        <v>2.1201214444073431</v>
      </c>
      <c r="N24" s="297">
        <v>2.293504581078643</v>
      </c>
      <c r="O24" s="297">
        <v>2.4816228674483369</v>
      </c>
      <c r="P24" s="297">
        <v>2.5827497261791321</v>
      </c>
      <c r="Q24" s="297">
        <v>3.0199275865358208</v>
      </c>
      <c r="R24" s="297">
        <v>3.4721292959036671</v>
      </c>
      <c r="S24" s="297">
        <v>4.4703590121364583</v>
      </c>
      <c r="T24" s="297">
        <v>5.3106801717338099</v>
      </c>
      <c r="U24" s="297">
        <v>5.4316022024399526</v>
      </c>
      <c r="V24" s="297">
        <v>5.1055390318011362</v>
      </c>
      <c r="W24" s="297">
        <v>4.5858415656239906</v>
      </c>
      <c r="DA24" s="122" t="s">
        <v>1462</v>
      </c>
    </row>
    <row r="25" spans="1:105" ht="12" customHeight="1" x14ac:dyDescent="0.3">
      <c r="A25" s="57" t="s">
        <v>1463</v>
      </c>
      <c r="B25" s="263">
        <v>125.1118382651732</v>
      </c>
      <c r="C25" s="263">
        <v>140.97266877931301</v>
      </c>
      <c r="D25" s="263">
        <v>133.30964040089791</v>
      </c>
      <c r="E25" s="263">
        <v>131.91208893964259</v>
      </c>
      <c r="F25" s="263">
        <v>147.7838621530673</v>
      </c>
      <c r="G25" s="263">
        <v>130.3059926000486</v>
      </c>
      <c r="H25" s="263">
        <v>175.40939079245049</v>
      </c>
      <c r="I25" s="263">
        <v>166.17298685027029</v>
      </c>
      <c r="J25" s="263">
        <v>158.3858138799645</v>
      </c>
      <c r="K25" s="263">
        <v>98.115117622793349</v>
      </c>
      <c r="L25" s="263">
        <v>93.293429022180135</v>
      </c>
      <c r="M25" s="263">
        <v>110.1830655974052</v>
      </c>
      <c r="N25" s="263">
        <v>113.0530232848796</v>
      </c>
      <c r="O25" s="263">
        <v>113.80036712807591</v>
      </c>
      <c r="P25" s="263">
        <v>119.03692040699551</v>
      </c>
      <c r="Q25" s="263">
        <v>124.79651707825271</v>
      </c>
      <c r="R25" s="263">
        <v>143.24093118688631</v>
      </c>
      <c r="S25" s="263">
        <v>145.90744893377871</v>
      </c>
      <c r="T25" s="263">
        <v>138.72172631593671</v>
      </c>
      <c r="U25" s="263">
        <v>143.95381145828989</v>
      </c>
      <c r="V25" s="263">
        <v>144.31816739678769</v>
      </c>
      <c r="W25" s="263">
        <v>144.0039118117854</v>
      </c>
      <c r="DA25" s="70" t="s">
        <v>1464</v>
      </c>
    </row>
    <row r="26" spans="1:105" ht="12" customHeight="1" x14ac:dyDescent="0.3">
      <c r="A26" s="18" t="s">
        <v>30</v>
      </c>
      <c r="B26" s="232">
        <v>35.472120474299693</v>
      </c>
      <c r="C26" s="232">
        <v>32.18895146508369</v>
      </c>
      <c r="D26" s="232">
        <v>27.927211372201342</v>
      </c>
      <c r="E26" s="232">
        <v>29.913527359989271</v>
      </c>
      <c r="F26" s="232">
        <v>35.526019127018323</v>
      </c>
      <c r="G26" s="232">
        <v>31.753206645495769</v>
      </c>
      <c r="H26" s="232">
        <v>44.586282575885747</v>
      </c>
      <c r="I26" s="232">
        <v>39.953391946494513</v>
      </c>
      <c r="J26" s="232">
        <v>31.816965948596291</v>
      </c>
      <c r="K26" s="232">
        <v>12.04894210598165</v>
      </c>
      <c r="L26" s="232">
        <v>13.2992996206552</v>
      </c>
      <c r="M26" s="232">
        <v>13.131666213879679</v>
      </c>
      <c r="N26" s="232">
        <v>8.9121645454444245</v>
      </c>
      <c r="O26" s="232">
        <v>11.48520505207914</v>
      </c>
      <c r="P26" s="232">
        <v>13.665629650641851</v>
      </c>
      <c r="Q26" s="232">
        <v>14.454133542894599</v>
      </c>
      <c r="R26" s="232">
        <v>16.70243626242765</v>
      </c>
      <c r="S26" s="232">
        <v>17.280934210248891</v>
      </c>
      <c r="T26" s="232">
        <v>19.52865838122181</v>
      </c>
      <c r="U26" s="232">
        <v>15.88963104610135</v>
      </c>
      <c r="V26" s="232">
        <v>18.546800921680809</v>
      </c>
      <c r="W26" s="232">
        <v>23.077170212199629</v>
      </c>
      <c r="DA26" s="71" t="s">
        <v>1465</v>
      </c>
    </row>
    <row r="27" spans="1:105" ht="12" customHeight="1" x14ac:dyDescent="0.3">
      <c r="A27" s="18" t="s">
        <v>33</v>
      </c>
      <c r="B27" s="297">
        <v>3.037969742598893</v>
      </c>
      <c r="C27" s="297">
        <v>2.0375524473918838</v>
      </c>
      <c r="D27" s="297">
        <v>2.038194995919123</v>
      </c>
      <c r="E27" s="297">
        <v>2.1343234902069428</v>
      </c>
      <c r="F27" s="297">
        <v>2.2618303834943969</v>
      </c>
      <c r="G27" s="297">
        <v>2.2960057124811102</v>
      </c>
      <c r="H27" s="297">
        <v>2.9521017394421301</v>
      </c>
      <c r="I27" s="297">
        <v>1.5780172799813581</v>
      </c>
      <c r="J27" s="297">
        <v>1.31830647042982</v>
      </c>
      <c r="K27" s="297">
        <v>0.97320048290564343</v>
      </c>
      <c r="L27" s="297">
        <v>0.98184270206786839</v>
      </c>
      <c r="M27" s="297">
        <v>0.97321461310906954</v>
      </c>
      <c r="N27" s="297">
        <v>1.202562474959658</v>
      </c>
      <c r="O27" s="297">
        <v>1.0378718447963531</v>
      </c>
      <c r="P27" s="297">
        <v>1.044952472893351</v>
      </c>
      <c r="Q27" s="297">
        <v>1.191419644591819</v>
      </c>
      <c r="R27" s="297">
        <v>1.279545638474997</v>
      </c>
      <c r="S27" s="297">
        <v>1.254287910861682</v>
      </c>
      <c r="T27" s="297">
        <v>0.90418505211950839</v>
      </c>
      <c r="U27" s="297">
        <v>0.90949223725569528</v>
      </c>
      <c r="V27" s="297">
        <v>0.86861702153168197</v>
      </c>
      <c r="W27" s="297">
        <v>1.0604736683707741</v>
      </c>
      <c r="DA27" s="122" t="s">
        <v>1466</v>
      </c>
    </row>
    <row r="28" spans="1:105" ht="12" customHeight="1" x14ac:dyDescent="0.3">
      <c r="A28" s="18" t="s">
        <v>160</v>
      </c>
      <c r="B28" s="297">
        <v>4.0749665484726858</v>
      </c>
      <c r="C28" s="297">
        <v>4.9118631034094422</v>
      </c>
      <c r="D28" s="297">
        <v>4.4494145233908471</v>
      </c>
      <c r="E28" s="297">
        <v>5.0093932128408367</v>
      </c>
      <c r="F28" s="297">
        <v>5.5363731656884916</v>
      </c>
      <c r="G28" s="297">
        <v>5.4836064304197087</v>
      </c>
      <c r="H28" s="297">
        <v>6.5138966718310627</v>
      </c>
      <c r="I28" s="297">
        <v>4.8360820989686442</v>
      </c>
      <c r="J28" s="297">
        <v>4.2534118385099671</v>
      </c>
      <c r="K28" s="297">
        <v>2.4700154854910181</v>
      </c>
      <c r="L28" s="297">
        <v>2.718821883693217</v>
      </c>
      <c r="M28" s="297">
        <v>5.1663382938923172</v>
      </c>
      <c r="N28" s="297">
        <v>7.11301485895775</v>
      </c>
      <c r="O28" s="297">
        <v>5.2780020048318228</v>
      </c>
      <c r="P28" s="297">
        <v>1.6907302399144171</v>
      </c>
      <c r="Q28" s="297">
        <v>1.8174346416701721</v>
      </c>
      <c r="R28" s="297">
        <v>2.9092691925162319</v>
      </c>
      <c r="S28" s="297">
        <v>2.3657880202556609</v>
      </c>
      <c r="T28" s="297">
        <v>2.3836124548774298</v>
      </c>
      <c r="U28" s="297">
        <v>2.330002919331486</v>
      </c>
      <c r="V28" s="297">
        <v>2.415324377193965</v>
      </c>
      <c r="W28" s="297">
        <v>5.1110616038124608</v>
      </c>
      <c r="DA28" s="122" t="s">
        <v>1467</v>
      </c>
    </row>
    <row r="29" spans="1:105" ht="12" customHeight="1" x14ac:dyDescent="0.3">
      <c r="A29" s="18" t="s">
        <v>70</v>
      </c>
      <c r="B29" s="297">
        <v>5.9888116739526467</v>
      </c>
      <c r="C29" s="297">
        <v>4.9516020653455222</v>
      </c>
      <c r="D29" s="297">
        <v>5.4034439151462719</v>
      </c>
      <c r="E29" s="297">
        <v>3.56261276985343</v>
      </c>
      <c r="F29" s="297">
        <v>4.2196314272665632</v>
      </c>
      <c r="G29" s="297">
        <v>3.2463527685268589</v>
      </c>
      <c r="H29" s="297">
        <v>7.8262648048648611</v>
      </c>
      <c r="I29" s="297">
        <v>7.2048250840548684</v>
      </c>
      <c r="J29" s="297">
        <v>3.183992172638741</v>
      </c>
      <c r="K29" s="297">
        <v>1.4957785434668811</v>
      </c>
      <c r="L29" s="297">
        <v>2.1557854808448349</v>
      </c>
      <c r="M29" s="297">
        <v>1.495800261145273</v>
      </c>
      <c r="N29" s="297">
        <v>1.2673877995657881</v>
      </c>
      <c r="O29" s="297">
        <v>0.91152646673051785</v>
      </c>
      <c r="P29" s="297">
        <v>0.917745134231568</v>
      </c>
      <c r="Q29" s="297">
        <v>0.82808184371701332</v>
      </c>
      <c r="R29" s="297">
        <v>0.67317043958130562</v>
      </c>
      <c r="S29" s="297">
        <v>0.6670265056886947</v>
      </c>
      <c r="T29" s="297">
        <v>0.36293925109376229</v>
      </c>
      <c r="U29" s="297">
        <v>0.45259569818019763</v>
      </c>
      <c r="V29" s="297">
        <v>0.49947500748164819</v>
      </c>
      <c r="W29" s="297">
        <v>0.37319620003725329</v>
      </c>
      <c r="DA29" s="122" t="s">
        <v>1468</v>
      </c>
    </row>
    <row r="30" spans="1:105" ht="12" customHeight="1" x14ac:dyDescent="0.3">
      <c r="A30" s="18" t="s">
        <v>34</v>
      </c>
      <c r="B30" s="297">
        <v>49.127629760604798</v>
      </c>
      <c r="C30" s="297">
        <v>64.006560233580728</v>
      </c>
      <c r="D30" s="297">
        <v>63.614407154864999</v>
      </c>
      <c r="E30" s="297">
        <v>60.722938064189307</v>
      </c>
      <c r="F30" s="297">
        <v>67.036922318829397</v>
      </c>
      <c r="G30" s="297">
        <v>58.269952425072631</v>
      </c>
      <c r="H30" s="297">
        <v>77.836243968279447</v>
      </c>
      <c r="I30" s="297">
        <v>76.681330524931809</v>
      </c>
      <c r="J30" s="297">
        <v>73.020641811296542</v>
      </c>
      <c r="K30" s="297">
        <v>49.65823999289811</v>
      </c>
      <c r="L30" s="297">
        <v>42.887510801019673</v>
      </c>
      <c r="M30" s="297">
        <v>54.877770269229543</v>
      </c>
      <c r="N30" s="297">
        <v>57.536964251144298</v>
      </c>
      <c r="O30" s="297">
        <v>56.219912056242521</v>
      </c>
      <c r="P30" s="297">
        <v>62.682037292028589</v>
      </c>
      <c r="Q30" s="297">
        <v>64.348003774773304</v>
      </c>
      <c r="R30" s="297">
        <v>74.653622327151439</v>
      </c>
      <c r="S30" s="297">
        <v>71.797645685814885</v>
      </c>
      <c r="T30" s="297">
        <v>57.39118403794857</v>
      </c>
      <c r="U30" s="297">
        <v>67.237281515229455</v>
      </c>
      <c r="V30" s="297">
        <v>65.992051530826288</v>
      </c>
      <c r="W30" s="297">
        <v>57.717253552609577</v>
      </c>
      <c r="DA30" s="122" t="s">
        <v>1469</v>
      </c>
    </row>
    <row r="31" spans="1:105" ht="12" customHeight="1" x14ac:dyDescent="0.3">
      <c r="A31" s="18" t="s">
        <v>162</v>
      </c>
      <c r="B31" s="297">
        <v>27.33079653600343</v>
      </c>
      <c r="C31" s="297">
        <v>28.80575420947137</v>
      </c>
      <c r="D31" s="297">
        <v>26.456643122834741</v>
      </c>
      <c r="E31" s="297">
        <v>24.68362778167932</v>
      </c>
      <c r="F31" s="297">
        <v>25.21504494794139</v>
      </c>
      <c r="G31" s="297">
        <v>21.906988930087248</v>
      </c>
      <c r="H31" s="297">
        <v>30.027327560788301</v>
      </c>
      <c r="I31" s="297">
        <v>29.167718268539119</v>
      </c>
      <c r="J31" s="297">
        <v>29.418356081507198</v>
      </c>
      <c r="K31" s="297">
        <v>19.868638574918059</v>
      </c>
      <c r="L31" s="297">
        <v>20.51554574472166</v>
      </c>
      <c r="M31" s="297">
        <v>22.915009189762721</v>
      </c>
      <c r="N31" s="297">
        <v>24.447114008902471</v>
      </c>
      <c r="O31" s="297">
        <v>25.26270238827825</v>
      </c>
      <c r="P31" s="297">
        <v>24.876264564047911</v>
      </c>
      <c r="Q31" s="297">
        <v>25.601116625909619</v>
      </c>
      <c r="R31" s="297">
        <v>27.98742823762818</v>
      </c>
      <c r="S31" s="297">
        <v>28.033653902013921</v>
      </c>
      <c r="T31" s="297">
        <v>29.036092217295629</v>
      </c>
      <c r="U31" s="297">
        <v>27.35681514462685</v>
      </c>
      <c r="V31" s="297">
        <v>28.005500979334752</v>
      </c>
      <c r="W31" s="297">
        <v>31.523527066238799</v>
      </c>
      <c r="DA31" s="122" t="s">
        <v>1470</v>
      </c>
    </row>
    <row r="32" spans="1:105" ht="12" customHeight="1" x14ac:dyDescent="0.3">
      <c r="A32" s="18" t="s">
        <v>73</v>
      </c>
      <c r="B32" s="297">
        <v>7.9543529241068361E-2</v>
      </c>
      <c r="C32" s="297">
        <v>4.0703852550303568</v>
      </c>
      <c r="D32" s="297">
        <v>3.42032531654062</v>
      </c>
      <c r="E32" s="297">
        <v>5.8856662608835411</v>
      </c>
      <c r="F32" s="297">
        <v>7.9880407828287678</v>
      </c>
      <c r="G32" s="297">
        <v>7.3498796879652222</v>
      </c>
      <c r="H32" s="297">
        <v>5.6672734713589286</v>
      </c>
      <c r="I32" s="297">
        <v>6.7516216473000448</v>
      </c>
      <c r="J32" s="297">
        <v>15.37413955698597</v>
      </c>
      <c r="K32" s="297">
        <v>11.60030243713199</v>
      </c>
      <c r="L32" s="297">
        <v>10.734622789177671</v>
      </c>
      <c r="M32" s="297">
        <v>11.623266756386631</v>
      </c>
      <c r="N32" s="297">
        <v>12.573815345905251</v>
      </c>
      <c r="O32" s="297">
        <v>13.60514731511728</v>
      </c>
      <c r="P32" s="297">
        <v>14.15956105323785</v>
      </c>
      <c r="Q32" s="297">
        <v>16.556327004696168</v>
      </c>
      <c r="R32" s="297">
        <v>19.035459089106439</v>
      </c>
      <c r="S32" s="297">
        <v>24.508112698894941</v>
      </c>
      <c r="T32" s="297">
        <v>29.115054921379979</v>
      </c>
      <c r="U32" s="297">
        <v>29.777992897564829</v>
      </c>
      <c r="V32" s="297">
        <v>27.990397558738572</v>
      </c>
      <c r="W32" s="297">
        <v>25.141229508516901</v>
      </c>
      <c r="DA32" s="122" t="s">
        <v>1471</v>
      </c>
    </row>
    <row r="33" spans="1:105" ht="12" customHeight="1" x14ac:dyDescent="0.3">
      <c r="A33" s="57" t="s">
        <v>1472</v>
      </c>
      <c r="B33" s="263">
        <f t="shared" ref="B33:W33" si="0">B34+B35</f>
        <v>14.313132856922973</v>
      </c>
      <c r="C33" s="263">
        <f t="shared" si="0"/>
        <v>16.110499626465245</v>
      </c>
      <c r="D33" s="263">
        <f t="shared" si="0"/>
        <v>16.280949842919284</v>
      </c>
      <c r="E33" s="263">
        <f t="shared" si="0"/>
        <v>15.510513861800149</v>
      </c>
      <c r="F33" s="263">
        <f t="shared" si="0"/>
        <v>16.834950151114359</v>
      </c>
      <c r="G33" s="263">
        <f t="shared" si="0"/>
        <v>15.237850685632216</v>
      </c>
      <c r="H33" s="263">
        <f t="shared" si="0"/>
        <v>19.99329863103678</v>
      </c>
      <c r="I33" s="263">
        <f t="shared" si="0"/>
        <v>18.024955726714929</v>
      </c>
      <c r="J33" s="263">
        <f t="shared" si="0"/>
        <v>18.679385857481527</v>
      </c>
      <c r="K33" s="263">
        <f t="shared" si="0"/>
        <v>11.867128240500939</v>
      </c>
      <c r="L33" s="263">
        <f t="shared" si="0"/>
        <v>11.330705596025759</v>
      </c>
      <c r="M33" s="263">
        <f t="shared" si="0"/>
        <v>12.290696352060039</v>
      </c>
      <c r="N33" s="263">
        <f t="shared" si="0"/>
        <v>13.604841928171009</v>
      </c>
      <c r="O33" s="263">
        <f t="shared" si="0"/>
        <v>13.583008926318731</v>
      </c>
      <c r="P33" s="263">
        <f t="shared" si="0"/>
        <v>13.165843775457155</v>
      </c>
      <c r="Q33" s="263">
        <f t="shared" si="0"/>
        <v>13.829293236117524</v>
      </c>
      <c r="R33" s="263">
        <f t="shared" si="0"/>
        <v>16.228555168060421</v>
      </c>
      <c r="S33" s="263">
        <f t="shared" si="0"/>
        <v>15.645990742806747</v>
      </c>
      <c r="T33" s="263">
        <f t="shared" si="0"/>
        <v>14.730952056358502</v>
      </c>
      <c r="U33" s="263">
        <f t="shared" si="0"/>
        <v>15.009603340339574</v>
      </c>
      <c r="V33" s="263">
        <f t="shared" si="0"/>
        <v>15.75306138205503</v>
      </c>
      <c r="W33" s="263">
        <f t="shared" si="0"/>
        <v>16.284264123774978</v>
      </c>
      <c r="DA33" s="70"/>
    </row>
    <row r="34" spans="1:105" ht="12" customHeight="1" x14ac:dyDescent="0.3">
      <c r="A34" s="60" t="s">
        <v>1473</v>
      </c>
      <c r="B34" s="264">
        <v>5.0892243652495948</v>
      </c>
      <c r="C34" s="264">
        <v>5.7239468663171236</v>
      </c>
      <c r="D34" s="264">
        <v>5.9775190542070531</v>
      </c>
      <c r="E34" s="264">
        <v>5.4179358820462884</v>
      </c>
      <c r="F34" s="264">
        <v>6.0376629930796986</v>
      </c>
      <c r="G34" s="264">
        <v>5.7637152481554867</v>
      </c>
      <c r="H34" s="264">
        <v>7.5973655628757104</v>
      </c>
      <c r="I34" s="264">
        <v>6.7978451358323859</v>
      </c>
      <c r="J34" s="264">
        <v>7.660625836161806</v>
      </c>
      <c r="K34" s="264">
        <v>4.7391353037210528</v>
      </c>
      <c r="L34" s="264">
        <v>4.547682379392338</v>
      </c>
      <c r="M34" s="264">
        <v>4.7714664257369712</v>
      </c>
      <c r="N34" s="264">
        <v>5.2909445136871076</v>
      </c>
      <c r="O34" s="264">
        <v>5.5619484624260256</v>
      </c>
      <c r="P34" s="264">
        <v>5.7577339222499253</v>
      </c>
      <c r="Q34" s="264">
        <v>6.415214363379155</v>
      </c>
      <c r="R34" s="264">
        <v>7.1079352246805234</v>
      </c>
      <c r="S34" s="264">
        <v>6.5583803236144771</v>
      </c>
      <c r="T34" s="264">
        <v>6.1381942539824994</v>
      </c>
      <c r="U34" s="264">
        <v>6.180247288424308</v>
      </c>
      <c r="V34" s="264">
        <v>6.6115463069468641</v>
      </c>
      <c r="W34" s="264">
        <v>7.0248842860113889</v>
      </c>
      <c r="DA34" s="72" t="s">
        <v>1474</v>
      </c>
    </row>
    <row r="35" spans="1:105" ht="12" customHeight="1" x14ac:dyDescent="0.3">
      <c r="A35" s="60" t="s">
        <v>1475</v>
      </c>
      <c r="B35" s="264">
        <v>9.2239084916733791</v>
      </c>
      <c r="C35" s="264">
        <v>10.38655276014812</v>
      </c>
      <c r="D35" s="264">
        <v>10.30343078871223</v>
      </c>
      <c r="E35" s="264">
        <v>10.092577979753861</v>
      </c>
      <c r="F35" s="264">
        <v>10.79728715803466</v>
      </c>
      <c r="G35" s="264">
        <v>9.474135437476729</v>
      </c>
      <c r="H35" s="264">
        <v>12.395933068161071</v>
      </c>
      <c r="I35" s="264">
        <v>11.227110590882541</v>
      </c>
      <c r="J35" s="264">
        <v>11.01876002131972</v>
      </c>
      <c r="K35" s="264">
        <v>7.1279929367798864</v>
      </c>
      <c r="L35" s="264">
        <v>6.7830232166334206</v>
      </c>
      <c r="M35" s="264">
        <v>7.5192299263230664</v>
      </c>
      <c r="N35" s="264">
        <v>8.3138974144839004</v>
      </c>
      <c r="O35" s="264">
        <v>8.0210604638927059</v>
      </c>
      <c r="P35" s="264">
        <v>7.4081098532072298</v>
      </c>
      <c r="Q35" s="264">
        <v>7.4140788727383686</v>
      </c>
      <c r="R35" s="264">
        <v>9.1206199433798982</v>
      </c>
      <c r="S35" s="264">
        <v>9.08761041919227</v>
      </c>
      <c r="T35" s="264">
        <v>8.5927578023760027</v>
      </c>
      <c r="U35" s="264">
        <v>8.8293560519152656</v>
      </c>
      <c r="V35" s="264">
        <v>9.1415150751081651</v>
      </c>
      <c r="W35" s="264">
        <v>9.2593798377635892</v>
      </c>
      <c r="DA35" s="72" t="s">
        <v>1476</v>
      </c>
    </row>
    <row r="36" spans="1:105" ht="12" customHeight="1" x14ac:dyDescent="0.3">
      <c r="A36" s="64" t="s">
        <v>30</v>
      </c>
      <c r="B36" s="231">
        <v>1.096775907466202</v>
      </c>
      <c r="C36" s="231">
        <v>0.99571473227457807</v>
      </c>
      <c r="D36" s="231">
        <v>0.82060741471523724</v>
      </c>
      <c r="E36" s="231">
        <v>0.88856472997026048</v>
      </c>
      <c r="F36" s="231">
        <v>1.108403098053145</v>
      </c>
      <c r="G36" s="231">
        <v>0.99589844256725335</v>
      </c>
      <c r="H36" s="231">
        <v>1.4415262147606489</v>
      </c>
      <c r="I36" s="231">
        <v>1.3555487977734479</v>
      </c>
      <c r="J36" s="231">
        <v>1.045935684522064</v>
      </c>
      <c r="K36" s="231">
        <v>0.37822376646153161</v>
      </c>
      <c r="L36" s="231">
        <v>0.41722488628847942</v>
      </c>
      <c r="M36" s="231">
        <v>0.44077337706611858</v>
      </c>
      <c r="N36" s="231">
        <v>0.27620140868643073</v>
      </c>
      <c r="O36" s="231">
        <v>0.37252047325930548</v>
      </c>
      <c r="P36" s="231">
        <v>0.50616649890570753</v>
      </c>
      <c r="Q36" s="231">
        <v>0.56239551116620512</v>
      </c>
      <c r="R36" s="231">
        <v>0.60343922133259209</v>
      </c>
      <c r="S36" s="231">
        <v>0.63921772819832945</v>
      </c>
      <c r="T36" s="231">
        <v>0.72674108387447545</v>
      </c>
      <c r="U36" s="231">
        <v>0.59743202537794726</v>
      </c>
      <c r="V36" s="231">
        <v>0.67368986128990282</v>
      </c>
      <c r="W36" s="231">
        <v>0.82498408589297889</v>
      </c>
      <c r="DA36" s="73" t="s">
        <v>1477</v>
      </c>
    </row>
    <row r="37" spans="1:105" ht="12" customHeight="1" x14ac:dyDescent="0.3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1478</v>
      </c>
    </row>
    <row r="38" spans="1:105" ht="12" customHeight="1" x14ac:dyDescent="0.3">
      <c r="A38" s="64" t="s">
        <v>33</v>
      </c>
      <c r="B38" s="231">
        <v>9.3932135342961812E-2</v>
      </c>
      <c r="C38" s="231">
        <v>6.3028489506747165E-2</v>
      </c>
      <c r="D38" s="231">
        <v>5.9889901071597279E-2</v>
      </c>
      <c r="E38" s="231">
        <v>6.3398894851884074E-2</v>
      </c>
      <c r="F38" s="231">
        <v>7.0568554145411563E-2</v>
      </c>
      <c r="G38" s="231">
        <v>7.201126294782606E-2</v>
      </c>
      <c r="H38" s="231">
        <v>9.544487228338526E-2</v>
      </c>
      <c r="I38" s="231">
        <v>5.3539369813934923E-2</v>
      </c>
      <c r="J38" s="231">
        <v>4.3337374870582618E-2</v>
      </c>
      <c r="K38" s="231">
        <v>3.0549366818188831E-2</v>
      </c>
      <c r="L38" s="231">
        <v>3.080231451340576E-2</v>
      </c>
      <c r="M38" s="231">
        <v>3.26666155416575E-2</v>
      </c>
      <c r="N38" s="231">
        <v>3.7269223197531808E-2</v>
      </c>
      <c r="O38" s="231">
        <v>3.3663178763713518E-2</v>
      </c>
      <c r="P38" s="231">
        <v>3.8704395497974477E-2</v>
      </c>
      <c r="Q38" s="231">
        <v>4.6356916382792032E-2</v>
      </c>
      <c r="R38" s="231">
        <v>4.6228467009796499E-2</v>
      </c>
      <c r="S38" s="231">
        <v>4.6395817444413782E-2</v>
      </c>
      <c r="T38" s="231">
        <v>3.3648416187785177E-2</v>
      </c>
      <c r="U38" s="231">
        <v>3.4195871999338101E-2</v>
      </c>
      <c r="V38" s="231">
        <v>3.1551451014156642E-2</v>
      </c>
      <c r="W38" s="231">
        <v>3.7910796335503011E-2</v>
      </c>
      <c r="DA38" s="73" t="s">
        <v>1479</v>
      </c>
    </row>
    <row r="39" spans="1:105" ht="12" customHeight="1" x14ac:dyDescent="0.3">
      <c r="A39" s="64" t="s">
        <v>160</v>
      </c>
      <c r="B39" s="231">
        <v>0.12599543174571901</v>
      </c>
      <c r="C39" s="231">
        <v>0.15194078192593269</v>
      </c>
      <c r="D39" s="231">
        <v>0.13074067798514999</v>
      </c>
      <c r="E39" s="231">
        <v>0.14880124546717349</v>
      </c>
      <c r="F39" s="231">
        <v>0.1727334871629467</v>
      </c>
      <c r="G39" s="231">
        <v>0.1719862552679047</v>
      </c>
      <c r="H39" s="231">
        <v>0.21060183245160541</v>
      </c>
      <c r="I39" s="231">
        <v>0.16407981790306589</v>
      </c>
      <c r="J39" s="231">
        <v>0.13982462155736899</v>
      </c>
      <c r="K39" s="231">
        <v>7.7535318198344791E-2</v>
      </c>
      <c r="L39" s="231">
        <v>8.5294728566063058E-2</v>
      </c>
      <c r="M39" s="231">
        <v>0.17341168590304459</v>
      </c>
      <c r="N39" s="231">
        <v>0.22044304882767091</v>
      </c>
      <c r="O39" s="231">
        <v>0.17119100580164059</v>
      </c>
      <c r="P39" s="231">
        <v>6.2623605937637356E-2</v>
      </c>
      <c r="Q39" s="231">
        <v>7.071451784224865E-2</v>
      </c>
      <c r="R39" s="231">
        <v>0.1051084469711801</v>
      </c>
      <c r="S39" s="231">
        <v>8.7509947396811796E-2</v>
      </c>
      <c r="T39" s="231">
        <v>8.8703948073566699E-2</v>
      </c>
      <c r="U39" s="231">
        <v>8.7605455356012357E-2</v>
      </c>
      <c r="V39" s="231">
        <v>8.7733704131141288E-2</v>
      </c>
      <c r="W39" s="231">
        <v>0.18271497096012529</v>
      </c>
      <c r="DA39" s="73" t="s">
        <v>1480</v>
      </c>
    </row>
    <row r="40" spans="1:105" ht="12" customHeight="1" x14ac:dyDescent="0.3">
      <c r="A40" s="64" t="s">
        <v>70</v>
      </c>
      <c r="B40" s="231">
        <v>0.18517033294083829</v>
      </c>
      <c r="C40" s="231">
        <v>0.15317004439159501</v>
      </c>
      <c r="D40" s="231">
        <v>0.1587736807184644</v>
      </c>
      <c r="E40" s="231">
        <v>0.1058254352867649</v>
      </c>
      <c r="F40" s="231">
        <v>0.1316514673344773</v>
      </c>
      <c r="G40" s="231">
        <v>0.1018176747405258</v>
      </c>
      <c r="H40" s="231">
        <v>0.2530322159213384</v>
      </c>
      <c r="I40" s="231">
        <v>0.24444712964390669</v>
      </c>
      <c r="J40" s="231">
        <v>0.10466903217554351</v>
      </c>
      <c r="K40" s="231">
        <v>4.6953416285528377E-2</v>
      </c>
      <c r="L40" s="231">
        <v>6.7631181924114617E-2</v>
      </c>
      <c r="M40" s="231">
        <v>5.0207561004293542E-2</v>
      </c>
      <c r="N40" s="231">
        <v>3.9278257690046947E-2</v>
      </c>
      <c r="O40" s="231">
        <v>2.956519010632418E-2</v>
      </c>
      <c r="P40" s="231">
        <v>3.3992714083241928E-2</v>
      </c>
      <c r="Q40" s="231">
        <v>3.2219815210827202E-2</v>
      </c>
      <c r="R40" s="231">
        <v>2.4320849934859681E-2</v>
      </c>
      <c r="S40" s="231">
        <v>2.467315495950009E-2</v>
      </c>
      <c r="T40" s="231">
        <v>1.350645085655745E-2</v>
      </c>
      <c r="U40" s="231">
        <v>1.7017082640662391E-2</v>
      </c>
      <c r="V40" s="231">
        <v>1.81428188035778E-2</v>
      </c>
      <c r="W40" s="231">
        <v>1.334136391574158E-2</v>
      </c>
      <c r="DA40" s="73" t="s">
        <v>1481</v>
      </c>
    </row>
    <row r="41" spans="1:105" ht="12" customHeight="1" x14ac:dyDescent="0.3">
      <c r="A41" s="64" t="s">
        <v>34</v>
      </c>
      <c r="B41" s="231">
        <v>1.518995763204785</v>
      </c>
      <c r="C41" s="231">
        <v>1.9799425605996761</v>
      </c>
      <c r="D41" s="231">
        <v>1.8692326096675169</v>
      </c>
      <c r="E41" s="231">
        <v>1.8037411775174399</v>
      </c>
      <c r="F41" s="231">
        <v>2.0915355620474978</v>
      </c>
      <c r="G41" s="231">
        <v>1.8275620322846839</v>
      </c>
      <c r="H41" s="231">
        <v>2.516536020867203</v>
      </c>
      <c r="I41" s="231">
        <v>2.601663597021826</v>
      </c>
      <c r="J41" s="231">
        <v>2.4004455704711352</v>
      </c>
      <c r="K41" s="231">
        <v>1.558802955542494</v>
      </c>
      <c r="L41" s="231">
        <v>1.345464597952249</v>
      </c>
      <c r="M41" s="231">
        <v>1.842009972950762</v>
      </c>
      <c r="N41" s="231">
        <v>1.7831572225436709</v>
      </c>
      <c r="O41" s="231">
        <v>1.823482310574569</v>
      </c>
      <c r="P41" s="231">
        <v>2.3217040247313401</v>
      </c>
      <c r="Q41" s="231">
        <v>2.5037148278755459</v>
      </c>
      <c r="R41" s="231">
        <v>2.6971468724051819</v>
      </c>
      <c r="S41" s="231">
        <v>2.655778177666829</v>
      </c>
      <c r="T41" s="231">
        <v>2.1357601980832408</v>
      </c>
      <c r="U41" s="231">
        <v>2.5280451861974922</v>
      </c>
      <c r="V41" s="231">
        <v>2.3970805655258771</v>
      </c>
      <c r="W41" s="231">
        <v>2.0633299154322229</v>
      </c>
      <c r="DA41" s="73" t="s">
        <v>1482</v>
      </c>
    </row>
    <row r="42" spans="1:105" ht="12" customHeight="1" x14ac:dyDescent="0.3">
      <c r="A42" s="64" t="s">
        <v>162</v>
      </c>
      <c r="B42" s="231">
        <v>0.84505123380676872</v>
      </c>
      <c r="C42" s="231">
        <v>0.89106083097374722</v>
      </c>
      <c r="D42" s="231">
        <v>0.77739654080477438</v>
      </c>
      <c r="E42" s="231">
        <v>0.73321346528496356</v>
      </c>
      <c r="F42" s="231">
        <v>0.78670322835558326</v>
      </c>
      <c r="G42" s="231">
        <v>0.68708450142961341</v>
      </c>
      <c r="H42" s="231">
        <v>0.97081831759375736</v>
      </c>
      <c r="I42" s="231">
        <v>0.98960973039942135</v>
      </c>
      <c r="J42" s="231">
        <v>0.96708493372173854</v>
      </c>
      <c r="K42" s="231">
        <v>0.62368888904675679</v>
      </c>
      <c r="L42" s="231">
        <v>0.64361255740066459</v>
      </c>
      <c r="M42" s="231">
        <v>0.76915798966906346</v>
      </c>
      <c r="N42" s="231">
        <v>0.75765290162064791</v>
      </c>
      <c r="O42" s="231">
        <v>0.81939101712309126</v>
      </c>
      <c r="P42" s="231">
        <v>0.92140150597779835</v>
      </c>
      <c r="Q42" s="231">
        <v>0.99611318994156151</v>
      </c>
      <c r="R42" s="231">
        <v>1.011152602977299</v>
      </c>
      <c r="S42" s="231">
        <v>1.036958323104771</v>
      </c>
      <c r="T42" s="231">
        <v>1.0805515011603379</v>
      </c>
      <c r="U42" s="231">
        <v>1.028585083714364</v>
      </c>
      <c r="V42" s="231">
        <v>1.0172655731731679</v>
      </c>
      <c r="W42" s="231">
        <v>1.126932285099471</v>
      </c>
      <c r="DA42" s="73" t="s">
        <v>1483</v>
      </c>
    </row>
    <row r="43" spans="1:105" ht="12" customHeight="1" x14ac:dyDescent="0.3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1484</v>
      </c>
    </row>
    <row r="44" spans="1:105" ht="12" customHeight="1" x14ac:dyDescent="0.3">
      <c r="A44" s="64" t="s">
        <v>73</v>
      </c>
      <c r="B44" s="231">
        <v>2.4594364616472662E-3</v>
      </c>
      <c r="C44" s="231">
        <v>0.12591098435944051</v>
      </c>
      <c r="D44" s="231">
        <v>0.10050213313762139</v>
      </c>
      <c r="E44" s="231">
        <v>0.17483045007898829</v>
      </c>
      <c r="F44" s="231">
        <v>0.2492249165155864</v>
      </c>
      <c r="G44" s="231">
        <v>0.2305195130690704</v>
      </c>
      <c r="H44" s="231">
        <v>0.1832295226962905</v>
      </c>
      <c r="I44" s="231">
        <v>0.22907072869495809</v>
      </c>
      <c r="J44" s="231">
        <v>0.50540209294165273</v>
      </c>
      <c r="K44" s="231">
        <v>0.36414068897275109</v>
      </c>
      <c r="L44" s="231">
        <v>0.33676598770723237</v>
      </c>
      <c r="M44" s="231">
        <v>0.39014291540077589</v>
      </c>
      <c r="N44" s="231">
        <v>0.38968148460379493</v>
      </c>
      <c r="O44" s="231">
        <v>0.44128040323255457</v>
      </c>
      <c r="P44" s="231">
        <v>0.52446141360360921</v>
      </c>
      <c r="Q44" s="231">
        <v>0.64418970263479869</v>
      </c>
      <c r="R44" s="231">
        <v>0.68772857024926182</v>
      </c>
      <c r="S44" s="231">
        <v>0.90654937581586947</v>
      </c>
      <c r="T44" s="231">
        <v>1.083490025662722</v>
      </c>
      <c r="U44" s="231">
        <v>1.119618608944811</v>
      </c>
      <c r="V44" s="231">
        <v>1.0167169598910479</v>
      </c>
      <c r="W44" s="231">
        <v>0.89877199212859804</v>
      </c>
      <c r="DA44" s="73" t="s">
        <v>1485</v>
      </c>
    </row>
    <row r="45" spans="1:105" ht="12" customHeight="1" x14ac:dyDescent="0.3">
      <c r="A45" s="146" t="s">
        <v>79</v>
      </c>
      <c r="B45" s="327">
        <v>5.3555282507044577</v>
      </c>
      <c r="C45" s="327">
        <v>6.0257843361164047</v>
      </c>
      <c r="D45" s="327">
        <v>6.3862878306118658</v>
      </c>
      <c r="E45" s="327">
        <v>6.174202581296381</v>
      </c>
      <c r="F45" s="327">
        <v>6.1864668444200124</v>
      </c>
      <c r="G45" s="327">
        <v>5.3872557551698534</v>
      </c>
      <c r="H45" s="327">
        <v>6.7247440715868434</v>
      </c>
      <c r="I45" s="327">
        <v>5.5891514196319791</v>
      </c>
      <c r="J45" s="327">
        <v>5.8120607110596341</v>
      </c>
      <c r="K45" s="327">
        <v>4.0480985354542911</v>
      </c>
      <c r="L45" s="327">
        <v>3.856226962281212</v>
      </c>
      <c r="M45" s="327">
        <v>3.82085980878735</v>
      </c>
      <c r="N45" s="327">
        <v>4.8102138673141059</v>
      </c>
      <c r="O45" s="327">
        <v>4.3299668850315056</v>
      </c>
      <c r="P45" s="327">
        <v>2.9990556944699209</v>
      </c>
      <c r="Q45" s="327">
        <v>2.5583743916843882</v>
      </c>
      <c r="R45" s="327">
        <v>3.9454949124997269</v>
      </c>
      <c r="S45" s="327">
        <v>3.6905278946057458</v>
      </c>
      <c r="T45" s="327">
        <v>3.4303561784773171</v>
      </c>
      <c r="U45" s="327">
        <v>3.4168567376846388</v>
      </c>
      <c r="V45" s="327">
        <v>3.8993341412792941</v>
      </c>
      <c r="W45" s="327">
        <v>4.1113944279989481</v>
      </c>
      <c r="DA45" s="148" t="s">
        <v>1486</v>
      </c>
    </row>
    <row r="46" spans="1:105" ht="12" hidden="1" customHeight="1" x14ac:dyDescent="0.3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DA46" s="94"/>
    </row>
    <row r="47" spans="1:105" ht="12" customHeight="1" x14ac:dyDescent="0.3">
      <c r="A47" s="201"/>
      <c r="B47" s="201"/>
      <c r="C47" s="201"/>
      <c r="D47" s="201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DA47" s="173"/>
    </row>
    <row r="48" spans="1:105" ht="15" customHeight="1" x14ac:dyDescent="0.3">
      <c r="A48" s="34" t="s">
        <v>50</v>
      </c>
      <c r="B48" s="225">
        <v>407.35000163830682</v>
      </c>
      <c r="C48" s="225">
        <v>373.5446477931257</v>
      </c>
      <c r="D48" s="225">
        <v>356.81724781950032</v>
      </c>
      <c r="E48" s="225">
        <v>392.54968993448159</v>
      </c>
      <c r="F48" s="225">
        <v>406.4138632148223</v>
      </c>
      <c r="G48" s="225">
        <v>419.52768200165002</v>
      </c>
      <c r="H48" s="225">
        <v>377.7995112950266</v>
      </c>
      <c r="I48" s="225">
        <v>413.64331409776628</v>
      </c>
      <c r="J48" s="225">
        <v>251.25358149464989</v>
      </c>
      <c r="K48" s="225">
        <v>244.79911908470891</v>
      </c>
      <c r="L48" s="225">
        <v>242.31955579140529</v>
      </c>
      <c r="M48" s="225">
        <v>276.18806838693121</v>
      </c>
      <c r="N48" s="225">
        <v>281.09999357194499</v>
      </c>
      <c r="O48" s="225">
        <v>245.49706019175611</v>
      </c>
      <c r="P48" s="225">
        <v>239.34175112318411</v>
      </c>
      <c r="Q48" s="225">
        <v>240.5763413511292</v>
      </c>
      <c r="R48" s="225">
        <v>273.45150286138869</v>
      </c>
      <c r="S48" s="225">
        <v>320.68888116046708</v>
      </c>
      <c r="T48" s="225">
        <v>356.14959985046869</v>
      </c>
      <c r="U48" s="225">
        <v>339.7646868660463</v>
      </c>
      <c r="V48" s="225">
        <v>370.55089122460862</v>
      </c>
      <c r="W48" s="225">
        <v>375.95963803368971</v>
      </c>
      <c r="DA48" s="89" t="s">
        <v>1487</v>
      </c>
    </row>
    <row r="49" spans="1:105" ht="12" customHeight="1" x14ac:dyDescent="0.3">
      <c r="A49" s="55" t="s">
        <v>92</v>
      </c>
      <c r="B49" s="261">
        <v>2.931107397316016</v>
      </c>
      <c r="C49" s="261">
        <v>2.6878592757351512</v>
      </c>
      <c r="D49" s="261">
        <v>2.5674964290348572</v>
      </c>
      <c r="E49" s="261">
        <v>2.8246110110556302</v>
      </c>
      <c r="F49" s="261">
        <v>2.924371366269221</v>
      </c>
      <c r="G49" s="261">
        <v>3.0187325080356162</v>
      </c>
      <c r="H49" s="261">
        <v>2.7184753597780489</v>
      </c>
      <c r="I49" s="261">
        <v>2.9763912432209798</v>
      </c>
      <c r="J49" s="261">
        <v>1.8079077657033851</v>
      </c>
      <c r="K49" s="261">
        <v>1.761464357235401</v>
      </c>
      <c r="L49" s="261">
        <v>1.7436225350139849</v>
      </c>
      <c r="M49" s="261">
        <v>1.987325118555348</v>
      </c>
      <c r="N49" s="261">
        <v>2.0226691229421219</v>
      </c>
      <c r="O49" s="261">
        <v>1.76648642752757</v>
      </c>
      <c r="P49" s="261">
        <v>1.722195591953521</v>
      </c>
      <c r="Q49" s="261">
        <v>1.7310791479502541</v>
      </c>
      <c r="R49" s="261">
        <v>1.9676340238632419</v>
      </c>
      <c r="S49" s="261">
        <v>2.3075329520708538</v>
      </c>
      <c r="T49" s="261">
        <v>2.5626923345388879</v>
      </c>
      <c r="U49" s="261">
        <v>2.4447938701720102</v>
      </c>
      <c r="V49" s="261">
        <v>2.6663175499750289</v>
      </c>
      <c r="W49" s="261">
        <v>2.705236459312335</v>
      </c>
      <c r="DA49" s="67" t="s">
        <v>1488</v>
      </c>
    </row>
    <row r="50" spans="1:105" ht="12" customHeight="1" x14ac:dyDescent="0.3">
      <c r="A50" s="202" t="s">
        <v>93</v>
      </c>
      <c r="B50" s="226">
        <v>3.2817909570139139</v>
      </c>
      <c r="C50" s="226">
        <v>3.0094401429681059</v>
      </c>
      <c r="D50" s="226">
        <v>2.8746768442151578</v>
      </c>
      <c r="E50" s="226">
        <v>3.162553129800886</v>
      </c>
      <c r="F50" s="226">
        <v>3.2742490137211568</v>
      </c>
      <c r="G50" s="226">
        <v>3.379899711483386</v>
      </c>
      <c r="H50" s="226">
        <v>3.0437191966265171</v>
      </c>
      <c r="I50" s="226">
        <v>3.3324926529414691</v>
      </c>
      <c r="J50" s="226">
        <v>2.0242094718308659</v>
      </c>
      <c r="K50" s="226">
        <v>1.972209480952777</v>
      </c>
      <c r="L50" s="226">
        <v>1.9522330273855999</v>
      </c>
      <c r="M50" s="226">
        <v>2.2250926761310961</v>
      </c>
      <c r="N50" s="226">
        <v>2.2646653079928241</v>
      </c>
      <c r="O50" s="226">
        <v>1.9778324017933511</v>
      </c>
      <c r="P50" s="226">
        <v>1.9282425219415911</v>
      </c>
      <c r="Q50" s="226">
        <v>1.938188924370551</v>
      </c>
      <c r="R50" s="226">
        <v>2.2030456994309482</v>
      </c>
      <c r="S50" s="226">
        <v>2.583610816189172</v>
      </c>
      <c r="T50" s="226">
        <v>2.8692979782316228</v>
      </c>
      <c r="U50" s="226">
        <v>2.7372939054503438</v>
      </c>
      <c r="V50" s="226">
        <v>2.985321121992357</v>
      </c>
      <c r="W50" s="226">
        <v>3.028896367593036</v>
      </c>
      <c r="DA50" s="174" t="s">
        <v>1489</v>
      </c>
    </row>
    <row r="51" spans="1:105" ht="12" customHeight="1" x14ac:dyDescent="0.3">
      <c r="A51" s="202" t="s">
        <v>94</v>
      </c>
      <c r="B51" s="226">
        <v>3.286591562144896</v>
      </c>
      <c r="C51" s="226">
        <v>3.0221685767548521</v>
      </c>
      <c r="D51" s="226">
        <v>3.144068415459071</v>
      </c>
      <c r="E51" s="226">
        <v>3.2049696233168858</v>
      </c>
      <c r="F51" s="226">
        <v>3.3075740228721049</v>
      </c>
      <c r="G51" s="226">
        <v>3.658961615222208</v>
      </c>
      <c r="H51" s="226">
        <v>3.228949411349324</v>
      </c>
      <c r="I51" s="226">
        <v>3.3736037246680608</v>
      </c>
      <c r="J51" s="226">
        <v>2.370671217203062</v>
      </c>
      <c r="K51" s="226">
        <v>2.3129474978433371</v>
      </c>
      <c r="L51" s="226">
        <v>2.2987591639410891</v>
      </c>
      <c r="M51" s="226">
        <v>2.3727067720987862</v>
      </c>
      <c r="N51" s="226">
        <v>2.5762677943995711</v>
      </c>
      <c r="O51" s="226">
        <v>2.333858591205304</v>
      </c>
      <c r="P51" s="226">
        <v>2.2677358380835262</v>
      </c>
      <c r="Q51" s="226">
        <v>2.3969637969380488</v>
      </c>
      <c r="R51" s="226">
        <v>2.635096051902142</v>
      </c>
      <c r="S51" s="226">
        <v>2.8441942405430352</v>
      </c>
      <c r="T51" s="226">
        <v>3.105907479884376</v>
      </c>
      <c r="U51" s="226">
        <v>2.888187117260093</v>
      </c>
      <c r="V51" s="226">
        <v>3.3142905303637429</v>
      </c>
      <c r="W51" s="226">
        <v>3.52522155158763</v>
      </c>
      <c r="DA51" s="174" t="s">
        <v>1490</v>
      </c>
    </row>
    <row r="52" spans="1:105" ht="12" customHeight="1" x14ac:dyDescent="0.3">
      <c r="A52" s="202" t="s">
        <v>95</v>
      </c>
      <c r="B52" s="226">
        <v>2.4138088956894661</v>
      </c>
      <c r="C52" s="226">
        <v>2.2134905858693288</v>
      </c>
      <c r="D52" s="226">
        <v>2.114370058814703</v>
      </c>
      <c r="E52" s="226">
        <v>2.3261075972827649</v>
      </c>
      <c r="F52" s="226">
        <v>2.4082616777071841</v>
      </c>
      <c r="G52" s="226">
        <v>2.4859694285769431</v>
      </c>
      <c r="H52" s="226">
        <v>2.2387033692977338</v>
      </c>
      <c r="I52" s="226">
        <v>2.4511007909562599</v>
      </c>
      <c r="J52" s="226">
        <v>1.488837922294119</v>
      </c>
      <c r="K52" s="226">
        <v>1.4505911106594389</v>
      </c>
      <c r="L52" s="226">
        <v>1.435898114683652</v>
      </c>
      <c r="M52" s="226">
        <v>1.636590680433138</v>
      </c>
      <c r="N52" s="226">
        <v>1.665696973937157</v>
      </c>
      <c r="O52" s="226">
        <v>1.454726857427749</v>
      </c>
      <c r="P52" s="226">
        <v>1.418252720381779</v>
      </c>
      <c r="Q52" s="226">
        <v>1.425568455898637</v>
      </c>
      <c r="R52" s="226">
        <v>1.620374782108432</v>
      </c>
      <c r="S52" s="226">
        <v>1.9002864145836289</v>
      </c>
      <c r="T52" s="226">
        <v>2.110413818234532</v>
      </c>
      <c r="U52" s="226">
        <v>2.0133227453050688</v>
      </c>
      <c r="V52" s="226">
        <v>2.195750666371362</v>
      </c>
      <c r="W52" s="226">
        <v>2.227800945271051</v>
      </c>
      <c r="DA52" s="174" t="s">
        <v>1491</v>
      </c>
    </row>
    <row r="53" spans="1:105" ht="12" customHeight="1" x14ac:dyDescent="0.3">
      <c r="A53" s="56" t="s">
        <v>96</v>
      </c>
      <c r="B53" s="262">
        <v>5.197680445844326</v>
      </c>
      <c r="C53" s="262">
        <v>4.7859489490437479</v>
      </c>
      <c r="D53" s="262">
        <v>4.7917582045922593</v>
      </c>
      <c r="E53" s="262">
        <v>5.2029363620280211</v>
      </c>
      <c r="F53" s="262">
        <v>5.3876256041101351</v>
      </c>
      <c r="G53" s="262">
        <v>5.800842476329275</v>
      </c>
      <c r="H53" s="262">
        <v>5.6817214670592273</v>
      </c>
      <c r="I53" s="262">
        <v>6.3645694220571869</v>
      </c>
      <c r="J53" s="262">
        <v>4.3751149266127536</v>
      </c>
      <c r="K53" s="262">
        <v>4.6791297505557257</v>
      </c>
      <c r="L53" s="262">
        <v>4.7222574586887154</v>
      </c>
      <c r="M53" s="262">
        <v>5.5884286897853217</v>
      </c>
      <c r="N53" s="262">
        <v>6.1973663637038348</v>
      </c>
      <c r="O53" s="262">
        <v>5.9709766744177362</v>
      </c>
      <c r="P53" s="262">
        <v>6.1538632222827312</v>
      </c>
      <c r="Q53" s="262">
        <v>6.5755786896357167</v>
      </c>
      <c r="R53" s="262">
        <v>7.6711370327634656</v>
      </c>
      <c r="S53" s="262">
        <v>8.5844429410326537</v>
      </c>
      <c r="T53" s="262">
        <v>9.8619018020540512</v>
      </c>
      <c r="U53" s="262">
        <v>10.34961880041128</v>
      </c>
      <c r="V53" s="262">
        <v>11.963662826599499</v>
      </c>
      <c r="W53" s="262">
        <v>12.412080450221421</v>
      </c>
      <c r="DA53" s="68" t="s">
        <v>1492</v>
      </c>
    </row>
    <row r="54" spans="1:105" ht="12" customHeight="1" x14ac:dyDescent="0.3">
      <c r="A54" s="37" t="s">
        <v>160</v>
      </c>
      <c r="B54" s="228">
        <v>0.16866155392515389</v>
      </c>
      <c r="C54" s="228">
        <v>0.16738861690353149</v>
      </c>
      <c r="D54" s="228">
        <v>0.1398823589423655</v>
      </c>
      <c r="E54" s="228">
        <v>0.18946556063401629</v>
      </c>
      <c r="F54" s="228">
        <v>0.206215050525174</v>
      </c>
      <c r="G54" s="228">
        <v>0.21665626554257311</v>
      </c>
      <c r="H54" s="228">
        <v>0.1635227874912378</v>
      </c>
      <c r="I54" s="228">
        <v>0.1409509489585748</v>
      </c>
      <c r="J54" s="228">
        <v>6.1373776337569373E-2</v>
      </c>
      <c r="K54" s="228">
        <v>4.6255806121862447E-2</v>
      </c>
      <c r="L54" s="228">
        <v>4.953620617402095E-2</v>
      </c>
      <c r="M54" s="228">
        <v>9.1467842459083834E-2</v>
      </c>
      <c r="N54" s="228">
        <v>0.1008436014653917</v>
      </c>
      <c r="O54" s="228">
        <v>5.8686783805497793E-2</v>
      </c>
      <c r="P54" s="228">
        <v>1.859748354186945E-2</v>
      </c>
      <c r="Q54" s="228">
        <v>1.7884463664360101E-2</v>
      </c>
      <c r="R54" s="228">
        <v>2.8403311635612761E-2</v>
      </c>
      <c r="S54" s="228">
        <v>3.021725620461695E-2</v>
      </c>
      <c r="T54" s="228">
        <v>3.2951785144299597E-2</v>
      </c>
      <c r="U54" s="228">
        <v>2.8409299368814828E-2</v>
      </c>
      <c r="V54" s="228">
        <v>2.8876368749754099E-2</v>
      </c>
      <c r="W54" s="228">
        <v>5.3601013895330937E-2</v>
      </c>
      <c r="DA54" s="69" t="s">
        <v>1493</v>
      </c>
    </row>
    <row r="55" spans="1:105" ht="12" customHeight="1" x14ac:dyDescent="0.3">
      <c r="A55" s="37" t="s">
        <v>162</v>
      </c>
      <c r="B55" s="228">
        <v>1.131212872287815</v>
      </c>
      <c r="C55" s="228">
        <v>0.98165507760987836</v>
      </c>
      <c r="D55" s="228">
        <v>0.83175384767209437</v>
      </c>
      <c r="E55" s="228">
        <v>0.93358560157530279</v>
      </c>
      <c r="F55" s="228">
        <v>0.939192791439599</v>
      </c>
      <c r="G55" s="228">
        <v>0.86554103966063023</v>
      </c>
      <c r="H55" s="228">
        <v>0.75379646792467792</v>
      </c>
      <c r="I55" s="228">
        <v>0.85011327036480966</v>
      </c>
      <c r="J55" s="228">
        <v>0.42448642993336272</v>
      </c>
      <c r="K55" s="228">
        <v>0.37207859595425569</v>
      </c>
      <c r="L55" s="228">
        <v>0.37378774603748982</v>
      </c>
      <c r="M55" s="228">
        <v>0.40570058158900751</v>
      </c>
      <c r="N55" s="228">
        <v>0.34659494897413912</v>
      </c>
      <c r="O55" s="228">
        <v>0.28089924028946239</v>
      </c>
      <c r="P55" s="228">
        <v>0.27363083115878351</v>
      </c>
      <c r="Q55" s="228">
        <v>0.25192776101283232</v>
      </c>
      <c r="R55" s="228">
        <v>0.2732423827116392</v>
      </c>
      <c r="S55" s="228">
        <v>0.35806255465659659</v>
      </c>
      <c r="T55" s="228">
        <v>0.40140378953658218</v>
      </c>
      <c r="U55" s="228">
        <v>0.33355664268610391</v>
      </c>
      <c r="V55" s="228">
        <v>0.33481928180610859</v>
      </c>
      <c r="W55" s="228">
        <v>0.33059531331943348</v>
      </c>
      <c r="DA55" s="69" t="s">
        <v>1494</v>
      </c>
    </row>
    <row r="56" spans="1:105" ht="12" customHeight="1" x14ac:dyDescent="0.3">
      <c r="A56" s="37" t="s">
        <v>97</v>
      </c>
      <c r="B56" s="228">
        <v>0</v>
      </c>
      <c r="C56" s="228">
        <v>0</v>
      </c>
      <c r="D56" s="228">
        <v>0</v>
      </c>
      <c r="E56" s="228">
        <v>0</v>
      </c>
      <c r="F56" s="228">
        <v>0</v>
      </c>
      <c r="G56" s="228">
        <v>0</v>
      </c>
      <c r="H56" s="228">
        <v>0</v>
      </c>
      <c r="I56" s="228">
        <v>0</v>
      </c>
      <c r="J56" s="228">
        <v>0</v>
      </c>
      <c r="K56" s="228">
        <v>0</v>
      </c>
      <c r="L56" s="228">
        <v>0</v>
      </c>
      <c r="M56" s="228">
        <v>0</v>
      </c>
      <c r="N56" s="228">
        <v>0</v>
      </c>
      <c r="O56" s="228">
        <v>0</v>
      </c>
      <c r="P56" s="228">
        <v>0</v>
      </c>
      <c r="Q56" s="228">
        <v>0</v>
      </c>
      <c r="R56" s="228">
        <v>0</v>
      </c>
      <c r="S56" s="228">
        <v>0</v>
      </c>
      <c r="T56" s="228">
        <v>0</v>
      </c>
      <c r="U56" s="228">
        <v>0</v>
      </c>
      <c r="V56" s="228">
        <v>0</v>
      </c>
      <c r="W56" s="228">
        <v>0</v>
      </c>
      <c r="DA56" s="69" t="s">
        <v>1495</v>
      </c>
    </row>
    <row r="57" spans="1:105" ht="12" customHeight="1" x14ac:dyDescent="0.3">
      <c r="A57" s="37" t="s">
        <v>78</v>
      </c>
      <c r="B57" s="228">
        <v>3.438440816947145</v>
      </c>
      <c r="C57" s="228">
        <v>3.2174030592528982</v>
      </c>
      <c r="D57" s="228">
        <v>3.3348002203667142</v>
      </c>
      <c r="E57" s="228">
        <v>3.6290699535193731</v>
      </c>
      <c r="F57" s="228">
        <v>3.7605318970119379</v>
      </c>
      <c r="G57" s="228">
        <v>4.1468136979501677</v>
      </c>
      <c r="H57" s="228">
        <v>4.3163139814831446</v>
      </c>
      <c r="I57" s="228">
        <v>4.9464154104338869</v>
      </c>
      <c r="J57" s="228">
        <v>3.5734145569875069</v>
      </c>
      <c r="K57" s="228">
        <v>3.9953908015306818</v>
      </c>
      <c r="L57" s="228">
        <v>4.0453738900271894</v>
      </c>
      <c r="M57" s="228">
        <v>4.8856962812648339</v>
      </c>
      <c r="N57" s="228">
        <v>5.5360776194585686</v>
      </c>
      <c r="O57" s="228">
        <v>5.4399871743942771</v>
      </c>
      <c r="P57" s="228">
        <v>5.6708248531573826</v>
      </c>
      <c r="Q57" s="228">
        <v>6.1002633068496062</v>
      </c>
      <c r="R57" s="228">
        <v>7.1600096387696794</v>
      </c>
      <c r="S57" s="228">
        <v>7.9854213196569974</v>
      </c>
      <c r="T57" s="228">
        <v>9.2164974785337357</v>
      </c>
      <c r="U57" s="228">
        <v>9.8138948901865248</v>
      </c>
      <c r="V57" s="228">
        <v>11.395234245562101</v>
      </c>
      <c r="W57" s="228">
        <v>11.81431980810312</v>
      </c>
      <c r="DA57" s="69" t="s">
        <v>1496</v>
      </c>
    </row>
    <row r="58" spans="1:105" ht="12" customHeight="1" x14ac:dyDescent="0.3">
      <c r="A58" s="37" t="s">
        <v>38</v>
      </c>
      <c r="B58" s="228">
        <v>0.45936520268421221</v>
      </c>
      <c r="C58" s="228">
        <v>0.41950219527743998</v>
      </c>
      <c r="D58" s="228">
        <v>0.4853217776110853</v>
      </c>
      <c r="E58" s="228">
        <v>0.45081524629932879</v>
      </c>
      <c r="F58" s="228">
        <v>0.48168586513342398</v>
      </c>
      <c r="G58" s="228">
        <v>0.57183147317590455</v>
      </c>
      <c r="H58" s="228">
        <v>0.44808823016016641</v>
      </c>
      <c r="I58" s="228">
        <v>0.42708979229991501</v>
      </c>
      <c r="J58" s="228">
        <v>0.31584016335431531</v>
      </c>
      <c r="K58" s="228">
        <v>0.26540454694892551</v>
      </c>
      <c r="L58" s="228">
        <v>0.25355961645001562</v>
      </c>
      <c r="M58" s="228">
        <v>0.20556398447239671</v>
      </c>
      <c r="N58" s="228">
        <v>0.21385019380573511</v>
      </c>
      <c r="O58" s="228">
        <v>0.1914034759284983</v>
      </c>
      <c r="P58" s="228">
        <v>0.1908100544246962</v>
      </c>
      <c r="Q58" s="228">
        <v>0.20550315810891839</v>
      </c>
      <c r="R58" s="228">
        <v>0.2094816996465341</v>
      </c>
      <c r="S58" s="228">
        <v>0.2107418105144421</v>
      </c>
      <c r="T58" s="228">
        <v>0.21104874883943331</v>
      </c>
      <c r="U58" s="228">
        <v>0.1737579681698353</v>
      </c>
      <c r="V58" s="228">
        <v>0.20473293048153141</v>
      </c>
      <c r="W58" s="228">
        <v>0.2135643149035367</v>
      </c>
      <c r="DA58" s="69" t="s">
        <v>1497</v>
      </c>
    </row>
    <row r="59" spans="1:105" ht="12" customHeight="1" x14ac:dyDescent="0.3">
      <c r="A59" s="57" t="s">
        <v>1498</v>
      </c>
      <c r="B59" s="263">
        <v>14.01524389797002</v>
      </c>
      <c r="C59" s="263">
        <v>12.887646336059319</v>
      </c>
      <c r="D59" s="263">
        <v>13.40747240457387</v>
      </c>
      <c r="E59" s="263">
        <v>13.667177714974899</v>
      </c>
      <c r="F59" s="263">
        <v>14.10472088320256</v>
      </c>
      <c r="G59" s="263">
        <v>15.60316774414841</v>
      </c>
      <c r="H59" s="263">
        <v>13.769436414159561</v>
      </c>
      <c r="I59" s="263">
        <v>14.38629599154264</v>
      </c>
      <c r="J59" s="263">
        <v>10.109420255833291</v>
      </c>
      <c r="K59" s="263">
        <v>9.8632649334492228</v>
      </c>
      <c r="L59" s="263">
        <v>9.802760621798134</v>
      </c>
      <c r="M59" s="263">
        <v>10.11810061595466</v>
      </c>
      <c r="N59" s="263">
        <v>10.986160221695179</v>
      </c>
      <c r="O59" s="263">
        <v>9.9524375817992166</v>
      </c>
      <c r="P59" s="263">
        <v>9.6704656681361207</v>
      </c>
      <c r="Q59" s="263">
        <v>10.22154155558256</v>
      </c>
      <c r="R59" s="263">
        <v>11.237025703882759</v>
      </c>
      <c r="S59" s="263">
        <v>12.128697838071931</v>
      </c>
      <c r="T59" s="263">
        <v>13.244740039039209</v>
      </c>
      <c r="U59" s="263">
        <v>12.316299761007709</v>
      </c>
      <c r="V59" s="263">
        <v>14.133362559193589</v>
      </c>
      <c r="W59" s="263">
        <v>15.032850570466699</v>
      </c>
      <c r="DA59" s="70" t="s">
        <v>1499</v>
      </c>
    </row>
    <row r="60" spans="1:105" ht="12" customHeight="1" x14ac:dyDescent="0.3">
      <c r="A60" s="57" t="s">
        <v>1500</v>
      </c>
      <c r="B60" s="263">
        <f t="shared" ref="B60:W60" si="1">B61+B67+B78</f>
        <v>66.138140284799633</v>
      </c>
      <c r="C60" s="263">
        <f t="shared" si="1"/>
        <v>59.880576357690273</v>
      </c>
      <c r="D60" s="263">
        <f t="shared" si="1"/>
        <v>56.900062684421826</v>
      </c>
      <c r="E60" s="263">
        <f t="shared" si="1"/>
        <v>63.125914737945287</v>
      </c>
      <c r="F60" s="263">
        <f t="shared" si="1"/>
        <v>64.851287487527074</v>
      </c>
      <c r="G60" s="263">
        <f t="shared" si="1"/>
        <v>66.225353941358577</v>
      </c>
      <c r="H60" s="263">
        <f t="shared" si="1"/>
        <v>59.686486816787479</v>
      </c>
      <c r="I60" s="263">
        <f t="shared" si="1"/>
        <v>64.807308912021639</v>
      </c>
      <c r="J60" s="263">
        <f t="shared" si="1"/>
        <v>38.348763759430561</v>
      </c>
      <c r="K60" s="263">
        <f t="shared" si="1"/>
        <v>36.941056348472728</v>
      </c>
      <c r="L60" s="263">
        <f t="shared" si="1"/>
        <v>36.908646198454512</v>
      </c>
      <c r="M60" s="263">
        <f t="shared" si="1"/>
        <v>41.883070986436771</v>
      </c>
      <c r="N60" s="263">
        <f t="shared" si="1"/>
        <v>42.529050235087389</v>
      </c>
      <c r="O60" s="263">
        <f t="shared" si="1"/>
        <v>36.52281463590198</v>
      </c>
      <c r="P60" s="263">
        <f t="shared" si="1"/>
        <v>34.44376279600003</v>
      </c>
      <c r="Q60" s="263">
        <f t="shared" si="1"/>
        <v>34.168724060899692</v>
      </c>
      <c r="R60" s="263">
        <f t="shared" si="1"/>
        <v>39.528370476126447</v>
      </c>
      <c r="S60" s="263">
        <f t="shared" si="1"/>
        <v>46.785155938750563</v>
      </c>
      <c r="T60" s="263">
        <f t="shared" si="1"/>
        <v>52.362915817204389</v>
      </c>
      <c r="U60" s="263">
        <f t="shared" si="1"/>
        <v>49.363049042431506</v>
      </c>
      <c r="V60" s="263">
        <f t="shared" si="1"/>
        <v>54.082254670365472</v>
      </c>
      <c r="W60" s="263">
        <f t="shared" si="1"/>
        <v>55.550771464139835</v>
      </c>
      <c r="DA60" s="70"/>
    </row>
    <row r="61" spans="1:105" ht="12" customHeight="1" x14ac:dyDescent="0.3">
      <c r="A61" s="60" t="s">
        <v>1501</v>
      </c>
      <c r="B61" s="264">
        <v>50.186330048591628</v>
      </c>
      <c r="C61" s="264">
        <v>45.194851944444771</v>
      </c>
      <c r="D61" s="264">
        <v>42.387178569865249</v>
      </c>
      <c r="E61" s="264">
        <v>47.137955924011109</v>
      </c>
      <c r="F61" s="264">
        <v>49.011249942347</v>
      </c>
      <c r="G61" s="264">
        <v>50.119054229334807</v>
      </c>
      <c r="H61" s="264">
        <v>45.578069728789622</v>
      </c>
      <c r="I61" s="264">
        <v>49.886524607897272</v>
      </c>
      <c r="J61" s="264">
        <v>29.21729471266196</v>
      </c>
      <c r="K61" s="264">
        <v>27.624942699155572</v>
      </c>
      <c r="L61" s="264">
        <v>27.726853086993131</v>
      </c>
      <c r="M61" s="264">
        <v>31.870020330423241</v>
      </c>
      <c r="N61" s="264">
        <v>31.68820088034002</v>
      </c>
      <c r="O61" s="264">
        <v>27.509589503825129</v>
      </c>
      <c r="P61" s="264">
        <v>26.63019946423212</v>
      </c>
      <c r="Q61" s="264">
        <v>26.750356387347679</v>
      </c>
      <c r="R61" s="264">
        <v>30.47358431101663</v>
      </c>
      <c r="S61" s="264">
        <v>36.231250319112966</v>
      </c>
      <c r="T61" s="264">
        <v>40.719475864344908</v>
      </c>
      <c r="U61" s="264">
        <v>38.313377847687804</v>
      </c>
      <c r="V61" s="264">
        <v>41.810502887665749</v>
      </c>
      <c r="W61" s="264">
        <v>43.107631325238707</v>
      </c>
      <c r="DA61" s="72" t="s">
        <v>1502</v>
      </c>
    </row>
    <row r="62" spans="1:105" ht="12" customHeight="1" x14ac:dyDescent="0.3">
      <c r="A62" s="59" t="s">
        <v>30</v>
      </c>
      <c r="B62" s="232">
        <v>23.453308781815501</v>
      </c>
      <c r="C62" s="232">
        <v>19.95693066807031</v>
      </c>
      <c r="D62" s="232">
        <v>17.861295207701051</v>
      </c>
      <c r="E62" s="232">
        <v>21.59245471431209</v>
      </c>
      <c r="F62" s="232">
        <v>23.930744219489021</v>
      </c>
      <c r="G62" s="232">
        <v>24.602491071338921</v>
      </c>
      <c r="H62" s="232">
        <v>22.111282141785551</v>
      </c>
      <c r="I62" s="232">
        <v>24.089135063376961</v>
      </c>
      <c r="J62" s="232">
        <v>13.28178250303294</v>
      </c>
      <c r="K62" s="232">
        <v>9.0309892745688689</v>
      </c>
      <c r="L62" s="232">
        <v>9.2950765213612865</v>
      </c>
      <c r="M62" s="232">
        <v>9.5807471148205625</v>
      </c>
      <c r="N62" s="232">
        <v>6.5765185081543098</v>
      </c>
      <c r="O62" s="232">
        <v>7.1847882929642974</v>
      </c>
      <c r="P62" s="232">
        <v>8.624615848849956</v>
      </c>
      <c r="Q62" s="232">
        <v>8.8091584436172372</v>
      </c>
      <c r="R62" s="232">
        <v>10.27172753385622</v>
      </c>
      <c r="S62" s="232">
        <v>12.62275229309507</v>
      </c>
      <c r="T62" s="232">
        <v>15.22913552805444</v>
      </c>
      <c r="U62" s="232">
        <v>12.969842616517029</v>
      </c>
      <c r="V62" s="232">
        <v>15.405582746628349</v>
      </c>
      <c r="W62" s="232">
        <v>16.269444271851022</v>
      </c>
      <c r="DA62" s="71" t="s">
        <v>1503</v>
      </c>
    </row>
    <row r="63" spans="1:105" ht="12" customHeight="1" x14ac:dyDescent="0.3">
      <c r="A63" s="59" t="s">
        <v>33</v>
      </c>
      <c r="B63" s="297">
        <v>2.0086321733883059</v>
      </c>
      <c r="C63" s="297">
        <v>1.263268639528861</v>
      </c>
      <c r="D63" s="297">
        <v>1.3035602455176649</v>
      </c>
      <c r="E63" s="297">
        <v>1.540616817046697</v>
      </c>
      <c r="F63" s="297">
        <v>1.523595542234794</v>
      </c>
      <c r="G63" s="297">
        <v>1.7789529313277239</v>
      </c>
      <c r="H63" s="297">
        <v>1.4640097963081671</v>
      </c>
      <c r="I63" s="297">
        <v>0.95143539854440196</v>
      </c>
      <c r="J63" s="297">
        <v>0.55031833773460059</v>
      </c>
      <c r="K63" s="297">
        <v>0.72943857193594319</v>
      </c>
      <c r="L63" s="297">
        <v>0.68622433571515806</v>
      </c>
      <c r="M63" s="297">
        <v>0.71004874360807924</v>
      </c>
      <c r="N63" s="297">
        <v>0.88740219432176792</v>
      </c>
      <c r="O63" s="297">
        <v>0.64926045693369561</v>
      </c>
      <c r="P63" s="297">
        <v>0.65948762621323209</v>
      </c>
      <c r="Q63" s="297">
        <v>0.72611785347775681</v>
      </c>
      <c r="R63" s="297">
        <v>0.78689982461510311</v>
      </c>
      <c r="S63" s="297">
        <v>0.91618690346270792</v>
      </c>
      <c r="T63" s="297">
        <v>0.70511534547656141</v>
      </c>
      <c r="U63" s="297">
        <v>0.7423691049796004</v>
      </c>
      <c r="V63" s="297">
        <v>0.72150186206470979</v>
      </c>
      <c r="W63" s="297">
        <v>0.74763574089351981</v>
      </c>
      <c r="DA63" s="122" t="s">
        <v>1504</v>
      </c>
    </row>
    <row r="64" spans="1:105" ht="12" customHeight="1" x14ac:dyDescent="0.3">
      <c r="A64" s="59" t="s">
        <v>160</v>
      </c>
      <c r="B64" s="297">
        <v>2.694269399714698</v>
      </c>
      <c r="C64" s="297">
        <v>3.0453216692108258</v>
      </c>
      <c r="D64" s="297">
        <v>2.8456943031133748</v>
      </c>
      <c r="E64" s="297">
        <v>3.6159258248869688</v>
      </c>
      <c r="F64" s="297">
        <v>3.7293660642932212</v>
      </c>
      <c r="G64" s="297">
        <v>4.2487166650387644</v>
      </c>
      <c r="H64" s="297">
        <v>3.2303793640601182</v>
      </c>
      <c r="I64" s="297">
        <v>2.9158233928084951</v>
      </c>
      <c r="J64" s="297">
        <v>1.7755587074576871</v>
      </c>
      <c r="K64" s="297">
        <v>1.8513395749834609</v>
      </c>
      <c r="L64" s="297">
        <v>1.900224686842197</v>
      </c>
      <c r="M64" s="297">
        <v>3.769314563530326</v>
      </c>
      <c r="N64" s="297">
        <v>5.248879060769128</v>
      </c>
      <c r="O64" s="297">
        <v>3.3017544608568339</v>
      </c>
      <c r="P64" s="297">
        <v>1.067049173443017</v>
      </c>
      <c r="Q64" s="297">
        <v>1.1076464508840469</v>
      </c>
      <c r="R64" s="297">
        <v>1.78915339047821</v>
      </c>
      <c r="S64" s="297">
        <v>1.728075334026103</v>
      </c>
      <c r="T64" s="297">
        <v>1.858824933749279</v>
      </c>
      <c r="U64" s="297">
        <v>1.9018548053177911</v>
      </c>
      <c r="V64" s="297">
        <v>2.006247854276213</v>
      </c>
      <c r="W64" s="297">
        <v>3.6033071285865601</v>
      </c>
      <c r="DA64" s="122" t="s">
        <v>1505</v>
      </c>
    </row>
    <row r="65" spans="1:105" ht="12" customHeight="1" x14ac:dyDescent="0.3">
      <c r="A65" s="59" t="s">
        <v>70</v>
      </c>
      <c r="B65" s="297">
        <v>3.9596575436508599</v>
      </c>
      <c r="C65" s="297">
        <v>3.0699595549474799</v>
      </c>
      <c r="D65" s="297">
        <v>3.4558590766692818</v>
      </c>
      <c r="E65" s="297">
        <v>2.5715975910143469</v>
      </c>
      <c r="F65" s="297">
        <v>2.8423933462794548</v>
      </c>
      <c r="G65" s="297">
        <v>2.5152850196762051</v>
      </c>
      <c r="H65" s="297">
        <v>3.881210525281281</v>
      </c>
      <c r="I65" s="297">
        <v>4.3440117622612</v>
      </c>
      <c r="J65" s="297">
        <v>1.3291365241006841</v>
      </c>
      <c r="K65" s="297">
        <v>1.121124150515544</v>
      </c>
      <c r="L65" s="297">
        <v>1.50671024637801</v>
      </c>
      <c r="M65" s="297">
        <v>1.0913225940184359</v>
      </c>
      <c r="N65" s="297">
        <v>0.93523849098072576</v>
      </c>
      <c r="O65" s="297">
        <v>0.57022270453124857</v>
      </c>
      <c r="P65" s="297">
        <v>0.57920486887530653</v>
      </c>
      <c r="Q65" s="297">
        <v>0.50467944992605973</v>
      </c>
      <c r="R65" s="297">
        <v>0.41398890740148658</v>
      </c>
      <c r="S65" s="297">
        <v>0.48722541569793337</v>
      </c>
      <c r="T65" s="297">
        <v>0.2830328092928458</v>
      </c>
      <c r="U65" s="297">
        <v>0.36942928110027318</v>
      </c>
      <c r="V65" s="297">
        <v>0.41488036616796808</v>
      </c>
      <c r="W65" s="297">
        <v>0.26310395612382698</v>
      </c>
      <c r="DA65" s="122" t="s">
        <v>1506</v>
      </c>
    </row>
    <row r="66" spans="1:105" ht="12" customHeight="1" x14ac:dyDescent="0.3">
      <c r="A66" s="59" t="s">
        <v>162</v>
      </c>
      <c r="B66" s="297">
        <v>18.070462150022259</v>
      </c>
      <c r="C66" s="297">
        <v>17.859371412687299</v>
      </c>
      <c r="D66" s="297">
        <v>16.920769736863871</v>
      </c>
      <c r="E66" s="297">
        <v>17.817360976751011</v>
      </c>
      <c r="F66" s="297">
        <v>16.985150770050499</v>
      </c>
      <c r="G66" s="297">
        <v>16.97360854195319</v>
      </c>
      <c r="H66" s="297">
        <v>14.89118790135451</v>
      </c>
      <c r="I66" s="297">
        <v>17.586118990906211</v>
      </c>
      <c r="J66" s="297">
        <v>12.280498640336051</v>
      </c>
      <c r="K66" s="297">
        <v>14.892051127151751</v>
      </c>
      <c r="L66" s="297">
        <v>14.33861729669648</v>
      </c>
      <c r="M66" s="297">
        <v>16.718587314445841</v>
      </c>
      <c r="N66" s="297">
        <v>18.040162626114089</v>
      </c>
      <c r="O66" s="297">
        <v>15.803563588539051</v>
      </c>
      <c r="P66" s="297">
        <v>15.699841946850601</v>
      </c>
      <c r="Q66" s="297">
        <v>15.60275418944258</v>
      </c>
      <c r="R66" s="297">
        <v>17.211814654665609</v>
      </c>
      <c r="S66" s="297">
        <v>20.47701037283116</v>
      </c>
      <c r="T66" s="297">
        <v>22.643367247771781</v>
      </c>
      <c r="U66" s="297">
        <v>22.329882039773111</v>
      </c>
      <c r="V66" s="297">
        <v>23.26229005852851</v>
      </c>
      <c r="W66" s="297">
        <v>22.224140227783781</v>
      </c>
      <c r="DA66" s="122" t="s">
        <v>1507</v>
      </c>
    </row>
    <row r="67" spans="1:105" ht="12" customHeight="1" x14ac:dyDescent="0.3">
      <c r="A67" s="60" t="s">
        <v>1508</v>
      </c>
      <c r="B67" s="264">
        <v>15.951810236208001</v>
      </c>
      <c r="C67" s="264">
        <v>14.6857244132455</v>
      </c>
      <c r="D67" s="264">
        <v>14.512884114556581</v>
      </c>
      <c r="E67" s="264">
        <v>15.98795881393418</v>
      </c>
      <c r="F67" s="264">
        <v>15.840037545180071</v>
      </c>
      <c r="G67" s="264">
        <v>16.10629971202377</v>
      </c>
      <c r="H67" s="264">
        <v>14.108417087997861</v>
      </c>
      <c r="I67" s="264">
        <v>14.92078430412437</v>
      </c>
      <c r="J67" s="264">
        <v>9.1314690467686006</v>
      </c>
      <c r="K67" s="264">
        <v>9.3161136493171526</v>
      </c>
      <c r="L67" s="264">
        <v>9.1817931114613831</v>
      </c>
      <c r="M67" s="264">
        <v>10.01305065601353</v>
      </c>
      <c r="N67" s="264">
        <v>10.84084935474737</v>
      </c>
      <c r="O67" s="264">
        <v>9.0132251320768475</v>
      </c>
      <c r="P67" s="264">
        <v>7.8135633317679112</v>
      </c>
      <c r="Q67" s="264">
        <v>7.4183676735520141</v>
      </c>
      <c r="R67" s="264">
        <v>9.0547861651098156</v>
      </c>
      <c r="S67" s="264">
        <v>10.5539056196376</v>
      </c>
      <c r="T67" s="264">
        <v>11.643439952859479</v>
      </c>
      <c r="U67" s="264">
        <v>11.0496711947437</v>
      </c>
      <c r="V67" s="264">
        <v>12.27175178269972</v>
      </c>
      <c r="W67" s="264">
        <v>12.44314013890113</v>
      </c>
      <c r="DA67" s="72" t="s">
        <v>1509</v>
      </c>
    </row>
    <row r="68" spans="1:105" ht="12" customHeight="1" x14ac:dyDescent="0.3">
      <c r="A68" s="147" t="s">
        <v>30</v>
      </c>
      <c r="B68" s="231">
        <v>1.896762219978581</v>
      </c>
      <c r="C68" s="231">
        <v>1.407858072843837</v>
      </c>
      <c r="D68" s="231">
        <v>1.155865512908113</v>
      </c>
      <c r="E68" s="231">
        <v>1.4076023326029869</v>
      </c>
      <c r="F68" s="231">
        <v>1.626070181461349</v>
      </c>
      <c r="G68" s="231">
        <v>1.693055678228504</v>
      </c>
      <c r="H68" s="231">
        <v>1.640671417738067</v>
      </c>
      <c r="I68" s="231">
        <v>1.801518837956223</v>
      </c>
      <c r="J68" s="231">
        <v>0.86678803328544018</v>
      </c>
      <c r="K68" s="231">
        <v>0.4943292767655596</v>
      </c>
      <c r="L68" s="231">
        <v>0.56477362151137867</v>
      </c>
      <c r="M68" s="231">
        <v>0.58695986100047504</v>
      </c>
      <c r="N68" s="231">
        <v>0.36015092728017251</v>
      </c>
      <c r="O68" s="231">
        <v>0.41859937434812078</v>
      </c>
      <c r="P68" s="231">
        <v>0.53386951246500969</v>
      </c>
      <c r="Q68" s="231">
        <v>0.56272083847486787</v>
      </c>
      <c r="R68" s="231">
        <v>0.59908352137542897</v>
      </c>
      <c r="S68" s="231">
        <v>0.74235615993802184</v>
      </c>
      <c r="T68" s="231">
        <v>0.98475557742692232</v>
      </c>
      <c r="U68" s="231">
        <v>0.7476680522136272</v>
      </c>
      <c r="V68" s="231">
        <v>0.90437467841437369</v>
      </c>
      <c r="W68" s="231">
        <v>1.108647962713772</v>
      </c>
      <c r="DA68" s="73" t="s">
        <v>1510</v>
      </c>
    </row>
    <row r="69" spans="1:105" ht="12" customHeight="1" x14ac:dyDescent="0.3">
      <c r="A69" s="147" t="s">
        <v>32</v>
      </c>
      <c r="B69" s="231">
        <v>0</v>
      </c>
      <c r="C69" s="231">
        <v>0</v>
      </c>
      <c r="D69" s="231">
        <v>0</v>
      </c>
      <c r="E69" s="231">
        <v>0</v>
      </c>
      <c r="F69" s="231">
        <v>0</v>
      </c>
      <c r="G69" s="231">
        <v>0</v>
      </c>
      <c r="H69" s="231">
        <v>0</v>
      </c>
      <c r="I69" s="231">
        <v>0</v>
      </c>
      <c r="J69" s="231">
        <v>0</v>
      </c>
      <c r="K69" s="231">
        <v>0</v>
      </c>
      <c r="L69" s="231">
        <v>0</v>
      </c>
      <c r="M69" s="231">
        <v>0</v>
      </c>
      <c r="N69" s="231">
        <v>0</v>
      </c>
      <c r="O69" s="231">
        <v>0</v>
      </c>
      <c r="P69" s="231">
        <v>0</v>
      </c>
      <c r="Q69" s="231">
        <v>0</v>
      </c>
      <c r="R69" s="231">
        <v>0</v>
      </c>
      <c r="S69" s="231">
        <v>0</v>
      </c>
      <c r="T69" s="231">
        <v>0</v>
      </c>
      <c r="U69" s="231">
        <v>0</v>
      </c>
      <c r="V69" s="231">
        <v>0</v>
      </c>
      <c r="W69" s="231">
        <v>0</v>
      </c>
      <c r="DA69" s="73" t="s">
        <v>1511</v>
      </c>
    </row>
    <row r="70" spans="1:105" ht="12" customHeight="1" x14ac:dyDescent="0.3">
      <c r="A70" s="147" t="s">
        <v>33</v>
      </c>
      <c r="B70" s="231">
        <v>0.1624460606287845</v>
      </c>
      <c r="C70" s="231">
        <v>8.9117058224621598E-2</v>
      </c>
      <c r="D70" s="231">
        <v>8.4357842713570802E-2</v>
      </c>
      <c r="E70" s="231">
        <v>0.10043211177305041</v>
      </c>
      <c r="F70" s="231">
        <v>0.1035267962045993</v>
      </c>
      <c r="G70" s="231">
        <v>0.1224211951932936</v>
      </c>
      <c r="H70" s="231">
        <v>0.10863047256550321</v>
      </c>
      <c r="I70" s="231">
        <v>7.1153604688031682E-2</v>
      </c>
      <c r="J70" s="231">
        <v>3.5914558120264367E-2</v>
      </c>
      <c r="K70" s="231">
        <v>3.9927280472516272E-2</v>
      </c>
      <c r="L70" s="231">
        <v>4.1695342944237573E-2</v>
      </c>
      <c r="M70" s="231">
        <v>4.3500794547332723E-2</v>
      </c>
      <c r="N70" s="231">
        <v>4.8596947269162243E-2</v>
      </c>
      <c r="O70" s="231">
        <v>3.7827143957402401E-2</v>
      </c>
      <c r="P70" s="231">
        <v>4.0822726907901973E-2</v>
      </c>
      <c r="Q70" s="231">
        <v>4.6383732334458243E-2</v>
      </c>
      <c r="R70" s="231">
        <v>4.5894784138919092E-2</v>
      </c>
      <c r="S70" s="231">
        <v>5.3881829861474287E-2</v>
      </c>
      <c r="T70" s="231">
        <v>4.5594595169779942E-2</v>
      </c>
      <c r="U70" s="231">
        <v>4.2795096220891983E-2</v>
      </c>
      <c r="V70" s="231">
        <v>4.2355295817871667E-2</v>
      </c>
      <c r="W70" s="231">
        <v>5.0946106526065099E-2</v>
      </c>
      <c r="DA70" s="73" t="s">
        <v>1512</v>
      </c>
    </row>
    <row r="71" spans="1:105" ht="12" customHeight="1" x14ac:dyDescent="0.3">
      <c r="A71" s="147" t="s">
        <v>160</v>
      </c>
      <c r="B71" s="231">
        <v>0.21789626595397679</v>
      </c>
      <c r="C71" s="231">
        <v>0.21483166764036721</v>
      </c>
      <c r="D71" s="231">
        <v>0.18415461292133251</v>
      </c>
      <c r="E71" s="231">
        <v>0.23572056502944169</v>
      </c>
      <c r="F71" s="231">
        <v>0.25340670132450061</v>
      </c>
      <c r="G71" s="231">
        <v>0.29238152567842718</v>
      </c>
      <c r="H71" s="231">
        <v>0.23969623548190669</v>
      </c>
      <c r="I71" s="231">
        <v>0.2180614105271054</v>
      </c>
      <c r="J71" s="231">
        <v>0.1158754888260399</v>
      </c>
      <c r="K71" s="231">
        <v>0.1013367777687592</v>
      </c>
      <c r="L71" s="231">
        <v>0.11545862754403879</v>
      </c>
      <c r="M71" s="231">
        <v>0.23092524265194139</v>
      </c>
      <c r="N71" s="231">
        <v>0.28744519742072722</v>
      </c>
      <c r="O71" s="231">
        <v>0.19236646860133941</v>
      </c>
      <c r="P71" s="231">
        <v>6.6051060358610303E-2</v>
      </c>
      <c r="Q71" s="231">
        <v>7.0755423865352024E-2</v>
      </c>
      <c r="R71" s="231">
        <v>0.1043497610227281</v>
      </c>
      <c r="S71" s="231">
        <v>0.1016297665726181</v>
      </c>
      <c r="T71" s="231">
        <v>0.1201964627340657</v>
      </c>
      <c r="U71" s="231">
        <v>0.10963556921455821</v>
      </c>
      <c r="V71" s="231">
        <v>0.117775470611631</v>
      </c>
      <c r="W71" s="231">
        <v>0.24553998528709431</v>
      </c>
      <c r="DA71" s="73" t="s">
        <v>1513</v>
      </c>
    </row>
    <row r="72" spans="1:105" ht="12" customHeight="1" x14ac:dyDescent="0.3">
      <c r="A72" s="147" t="s">
        <v>70</v>
      </c>
      <c r="B72" s="231">
        <v>0.32023323031816381</v>
      </c>
      <c r="C72" s="231">
        <v>0.21656974284386771</v>
      </c>
      <c r="D72" s="231">
        <v>0.223640462673179</v>
      </c>
      <c r="E72" s="231">
        <v>0.16764128097157571</v>
      </c>
      <c r="F72" s="231">
        <v>0.19313779053327959</v>
      </c>
      <c r="G72" s="231">
        <v>0.17309294301043049</v>
      </c>
      <c r="H72" s="231">
        <v>0.2879883280499323</v>
      </c>
      <c r="I72" s="231">
        <v>0.32486924090166541</v>
      </c>
      <c r="J72" s="231">
        <v>8.6741341640701936E-2</v>
      </c>
      <c r="K72" s="231">
        <v>6.1366974717751308E-2</v>
      </c>
      <c r="L72" s="231">
        <v>9.1548488111917806E-2</v>
      </c>
      <c r="M72" s="231">
        <v>6.6859353494556364E-2</v>
      </c>
      <c r="N72" s="231">
        <v>5.1216613978533082E-2</v>
      </c>
      <c r="O72" s="231">
        <v>3.3222254800411563E-2</v>
      </c>
      <c r="P72" s="231">
        <v>3.5853170318890508E-2</v>
      </c>
      <c r="Q72" s="231">
        <v>3.2238453314368268E-2</v>
      </c>
      <c r="R72" s="231">
        <v>2.4145298990747199E-2</v>
      </c>
      <c r="S72" s="231">
        <v>2.8654193651536649E-2</v>
      </c>
      <c r="T72" s="231">
        <v>1.830163879180785E-2</v>
      </c>
      <c r="U72" s="231">
        <v>2.1296362584937559E-2</v>
      </c>
      <c r="V72" s="231">
        <v>2.4355281063010169E-2</v>
      </c>
      <c r="W72" s="231">
        <v>1.7928680295693229E-2</v>
      </c>
      <c r="DA72" s="73" t="s">
        <v>1514</v>
      </c>
    </row>
    <row r="73" spans="1:105" ht="12" customHeight="1" x14ac:dyDescent="0.3">
      <c r="A73" s="147" t="s">
        <v>34</v>
      </c>
      <c r="B73" s="231">
        <v>2.6269484553234972</v>
      </c>
      <c r="C73" s="231">
        <v>2.7994746159271231</v>
      </c>
      <c r="D73" s="231">
        <v>2.632905175329995</v>
      </c>
      <c r="E73" s="231">
        <v>2.8573610939639522</v>
      </c>
      <c r="F73" s="231">
        <v>3.0683635014058521</v>
      </c>
      <c r="G73" s="231">
        <v>3.106907435358762</v>
      </c>
      <c r="H73" s="231">
        <v>2.8641926028592239</v>
      </c>
      <c r="I73" s="231">
        <v>3.4576003370430439</v>
      </c>
      <c r="J73" s="231">
        <v>1.9892977415606381</v>
      </c>
      <c r="K73" s="231">
        <v>2.037317603920878</v>
      </c>
      <c r="L73" s="231">
        <v>1.8212789758553409</v>
      </c>
      <c r="M73" s="231">
        <v>2.452929269188787</v>
      </c>
      <c r="N73" s="231">
        <v>2.3251355966635612</v>
      </c>
      <c r="O73" s="231">
        <v>2.0490378627057462</v>
      </c>
      <c r="P73" s="231">
        <v>2.4487732760880969</v>
      </c>
      <c r="Q73" s="231">
        <v>2.5051631445680509</v>
      </c>
      <c r="R73" s="231">
        <v>2.6776785281191509</v>
      </c>
      <c r="S73" s="231">
        <v>3.0842906925889242</v>
      </c>
      <c r="T73" s="231">
        <v>2.894017984914377</v>
      </c>
      <c r="U73" s="231">
        <v>3.1637718434604789</v>
      </c>
      <c r="V73" s="231">
        <v>3.217888660859531</v>
      </c>
      <c r="W73" s="231">
        <v>2.7727886467946501</v>
      </c>
      <c r="DA73" s="73" t="s">
        <v>1515</v>
      </c>
    </row>
    <row r="74" spans="1:105" ht="12" customHeight="1" x14ac:dyDescent="0.3">
      <c r="A74" s="147" t="s">
        <v>162</v>
      </c>
      <c r="B74" s="231">
        <v>1.4614300362723449</v>
      </c>
      <c r="C74" s="231">
        <v>1.259886133667641</v>
      </c>
      <c r="D74" s="231">
        <v>1.095000892335489</v>
      </c>
      <c r="E74" s="231">
        <v>1.161505683514555</v>
      </c>
      <c r="F74" s="231">
        <v>1.154124039832896</v>
      </c>
      <c r="G74" s="231">
        <v>1.16806319484695</v>
      </c>
      <c r="H74" s="231">
        <v>1.1049357612668189</v>
      </c>
      <c r="I74" s="231">
        <v>1.3151873060325601</v>
      </c>
      <c r="J74" s="231">
        <v>0.80144282303905168</v>
      </c>
      <c r="K74" s="231">
        <v>0.81514623032171618</v>
      </c>
      <c r="L74" s="231">
        <v>0.87122174836436761</v>
      </c>
      <c r="M74" s="231">
        <v>1.0242562055553459</v>
      </c>
      <c r="N74" s="231">
        <v>0.98793629030681807</v>
      </c>
      <c r="O74" s="231">
        <v>0.92074554752173832</v>
      </c>
      <c r="P74" s="231">
        <v>0.97183075893872883</v>
      </c>
      <c r="Q74" s="231">
        <v>0.99668940866445832</v>
      </c>
      <c r="R74" s="231">
        <v>1.003853976713418</v>
      </c>
      <c r="S74" s="231">
        <v>1.2042726050879891</v>
      </c>
      <c r="T74" s="231">
        <v>1.464179115609854</v>
      </c>
      <c r="U74" s="231">
        <v>1.2872430224847751</v>
      </c>
      <c r="V74" s="231">
        <v>1.365597552320305</v>
      </c>
      <c r="W74" s="231">
        <v>1.514418524376214</v>
      </c>
      <c r="DA74" s="73" t="s">
        <v>1516</v>
      </c>
    </row>
    <row r="75" spans="1:105" ht="12" customHeight="1" x14ac:dyDescent="0.3">
      <c r="A75" s="147" t="s">
        <v>36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1517</v>
      </c>
    </row>
    <row r="76" spans="1:105" ht="12" customHeight="1" x14ac:dyDescent="0.3">
      <c r="A76" s="147" t="s">
        <v>73</v>
      </c>
      <c r="B76" s="231">
        <v>4.2533448548003304E-3</v>
      </c>
      <c r="C76" s="231">
        <v>0.17802769211339739</v>
      </c>
      <c r="D76" s="231">
        <v>0.141562149676393</v>
      </c>
      <c r="E76" s="231">
        <v>0.27695421733591707</v>
      </c>
      <c r="F76" s="231">
        <v>0.3656225843603319</v>
      </c>
      <c r="G76" s="231">
        <v>0.39188972877392941</v>
      </c>
      <c r="H76" s="231">
        <v>0.2085424723431111</v>
      </c>
      <c r="I76" s="231">
        <v>0.30443406659071548</v>
      </c>
      <c r="J76" s="231">
        <v>0.41883692529279909</v>
      </c>
      <c r="K76" s="231">
        <v>0.47592303652636958</v>
      </c>
      <c r="L76" s="231">
        <v>0.45586098224199317</v>
      </c>
      <c r="M76" s="231">
        <v>0.51953734800912998</v>
      </c>
      <c r="N76" s="231">
        <v>0.50812249181285907</v>
      </c>
      <c r="O76" s="231">
        <v>0.49586456037988907</v>
      </c>
      <c r="P76" s="231">
        <v>0.55316572667806696</v>
      </c>
      <c r="Q76" s="231">
        <v>0.64456234519339917</v>
      </c>
      <c r="R76" s="231">
        <v>0.68276445920364659</v>
      </c>
      <c r="S76" s="231">
        <v>1.052822041281174</v>
      </c>
      <c r="T76" s="231">
        <v>1.468160902875411</v>
      </c>
      <c r="U76" s="231">
        <v>1.4011687171311751</v>
      </c>
      <c r="V76" s="231">
        <v>1.3648610829312</v>
      </c>
      <c r="W76" s="231">
        <v>1.207807223261794</v>
      </c>
      <c r="DA76" s="73" t="s">
        <v>1518</v>
      </c>
    </row>
    <row r="77" spans="1:105" ht="12" customHeight="1" x14ac:dyDescent="0.3">
      <c r="A77" s="147" t="s">
        <v>79</v>
      </c>
      <c r="B77" s="231">
        <v>9.2618406228778554</v>
      </c>
      <c r="C77" s="231">
        <v>8.5199594299846417</v>
      </c>
      <c r="D77" s="231">
        <v>8.9953974659985025</v>
      </c>
      <c r="E77" s="231">
        <v>9.780741528742702</v>
      </c>
      <c r="F77" s="231">
        <v>9.0757859500572629</v>
      </c>
      <c r="G77" s="231">
        <v>9.1584880109334765</v>
      </c>
      <c r="H77" s="231">
        <v>7.6537597976932954</v>
      </c>
      <c r="I77" s="231">
        <v>7.4279595003850227</v>
      </c>
      <c r="J77" s="231">
        <v>4.8165721350036641</v>
      </c>
      <c r="K77" s="231">
        <v>5.2907664688236018</v>
      </c>
      <c r="L77" s="231">
        <v>5.219955324888109</v>
      </c>
      <c r="M77" s="231">
        <v>5.0880825815659634</v>
      </c>
      <c r="N77" s="231">
        <v>6.2722452900155341</v>
      </c>
      <c r="O77" s="231">
        <v>4.8655619197622002</v>
      </c>
      <c r="P77" s="231">
        <v>3.163197100012606</v>
      </c>
      <c r="Q77" s="231">
        <v>2.5598543271370602</v>
      </c>
      <c r="R77" s="231">
        <v>3.9170158355457771</v>
      </c>
      <c r="S77" s="231">
        <v>4.2859983306558638</v>
      </c>
      <c r="T77" s="231">
        <v>4.6482336753372664</v>
      </c>
      <c r="U77" s="231">
        <v>4.276092531433255</v>
      </c>
      <c r="V77" s="231">
        <v>5.2345437606818006</v>
      </c>
      <c r="W77" s="231">
        <v>5.5250630096458444</v>
      </c>
      <c r="DA77" s="73" t="s">
        <v>1519</v>
      </c>
    </row>
    <row r="78" spans="1:105" ht="12" customHeight="1" x14ac:dyDescent="0.3">
      <c r="A78" s="60" t="s">
        <v>1520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1521</v>
      </c>
    </row>
    <row r="79" spans="1:105" ht="12" customHeight="1" x14ac:dyDescent="0.3">
      <c r="A79" s="57" t="s">
        <v>1522</v>
      </c>
      <c r="B79" s="263">
        <f t="shared" ref="B79:W79" si="2">B80+B88</f>
        <v>268.68046722092555</v>
      </c>
      <c r="C79" s="263">
        <f t="shared" si="2"/>
        <v>247.49172860925063</v>
      </c>
      <c r="D79" s="263">
        <f t="shared" si="2"/>
        <v>234.40340983731136</v>
      </c>
      <c r="E79" s="263">
        <f t="shared" si="2"/>
        <v>259.6186036348135</v>
      </c>
      <c r="F79" s="263">
        <f t="shared" si="2"/>
        <v>269.28301756011604</v>
      </c>
      <c r="G79" s="263">
        <f t="shared" si="2"/>
        <v>276.3236457498503</v>
      </c>
      <c r="H79" s="263">
        <f t="shared" si="2"/>
        <v>248.7392576209493</v>
      </c>
      <c r="I79" s="263">
        <f t="shared" si="2"/>
        <v>274.31779909573447</v>
      </c>
      <c r="J79" s="263">
        <f t="shared" si="2"/>
        <v>164.5827667625349</v>
      </c>
      <c r="K79" s="263">
        <f t="shared" si="2"/>
        <v>160.77853699933956</v>
      </c>
      <c r="L79" s="263">
        <f t="shared" si="2"/>
        <v>158.42448315646493</v>
      </c>
      <c r="M79" s="263">
        <f t="shared" si="2"/>
        <v>182.8084716865433</v>
      </c>
      <c r="N79" s="263">
        <f t="shared" si="2"/>
        <v>184.4782708981501</v>
      </c>
      <c r="O79" s="263">
        <f t="shared" si="2"/>
        <v>160.44614557722414</v>
      </c>
      <c r="P79" s="263">
        <f t="shared" si="2"/>
        <v>157.42905581779158</v>
      </c>
      <c r="Q79" s="263">
        <f t="shared" si="2"/>
        <v>157.16979576478158</v>
      </c>
      <c r="R79" s="263">
        <f t="shared" si="2"/>
        <v>178.59355694123963</v>
      </c>
      <c r="S79" s="263">
        <f t="shared" si="2"/>
        <v>211.5590082871602</v>
      </c>
      <c r="T79" s="263">
        <f t="shared" si="2"/>
        <v>234.47661036773508</v>
      </c>
      <c r="U79" s="263">
        <f t="shared" si="2"/>
        <v>224.35053542351</v>
      </c>
      <c r="V79" s="263">
        <f t="shared" si="2"/>
        <v>242.14358464024625</v>
      </c>
      <c r="W79" s="263">
        <f t="shared" si="2"/>
        <v>242.77803043920224</v>
      </c>
      <c r="DA79" s="70"/>
    </row>
    <row r="80" spans="1:105" ht="12" customHeight="1" x14ac:dyDescent="0.3">
      <c r="A80" s="60" t="s">
        <v>1523</v>
      </c>
      <c r="B80" s="264">
        <v>254.81070095351271</v>
      </c>
      <c r="C80" s="264">
        <v>234.73785548941771</v>
      </c>
      <c r="D80" s="264">
        <v>221.1351064212601</v>
      </c>
      <c r="E80" s="264">
        <v>246.0932906383446</v>
      </c>
      <c r="F80" s="264">
        <v>255.3247030747398</v>
      </c>
      <c r="G80" s="264">
        <v>260.88243821767747</v>
      </c>
      <c r="H80" s="264">
        <v>235.11274736620749</v>
      </c>
      <c r="I80" s="264">
        <v>260.08083223956618</v>
      </c>
      <c r="J80" s="264">
        <v>154.57828185537139</v>
      </c>
      <c r="K80" s="264">
        <v>151.01765233287119</v>
      </c>
      <c r="L80" s="264">
        <v>148.72347476948769</v>
      </c>
      <c r="M80" s="264">
        <v>172.7953965210242</v>
      </c>
      <c r="N80" s="264">
        <v>173.6061465483676</v>
      </c>
      <c r="O80" s="264">
        <v>150.59701387067111</v>
      </c>
      <c r="P80" s="264">
        <v>147.85896916853139</v>
      </c>
      <c r="Q80" s="264">
        <v>147.05435337215141</v>
      </c>
      <c r="R80" s="264">
        <v>167.4731710822152</v>
      </c>
      <c r="S80" s="264">
        <v>199.55620581245631</v>
      </c>
      <c r="T80" s="264">
        <v>221.36935016224371</v>
      </c>
      <c r="U80" s="264">
        <v>212.16207832578431</v>
      </c>
      <c r="V80" s="264">
        <v>228.15692577824731</v>
      </c>
      <c r="W80" s="264">
        <v>227.90122021290881</v>
      </c>
      <c r="DA80" s="72" t="s">
        <v>1524</v>
      </c>
    </row>
    <row r="81" spans="1:105" ht="12" customHeight="1" x14ac:dyDescent="0.3">
      <c r="A81" s="59" t="s">
        <v>30</v>
      </c>
      <c r="B81" s="232">
        <v>72.244769221649321</v>
      </c>
      <c r="C81" s="232">
        <v>53.598796864626678</v>
      </c>
      <c r="D81" s="232">
        <v>46.325883411498353</v>
      </c>
      <c r="E81" s="232">
        <v>55.806245218269787</v>
      </c>
      <c r="F81" s="232">
        <v>61.377948531609782</v>
      </c>
      <c r="G81" s="232">
        <v>63.572317785357257</v>
      </c>
      <c r="H81" s="232">
        <v>59.761928046749368</v>
      </c>
      <c r="I81" s="232">
        <v>62.531892970069507</v>
      </c>
      <c r="J81" s="232">
        <v>31.05209873096479</v>
      </c>
      <c r="K81" s="232">
        <v>18.545592096577309</v>
      </c>
      <c r="L81" s="232">
        <v>21.201043549531551</v>
      </c>
      <c r="M81" s="232">
        <v>20.593831348821279</v>
      </c>
      <c r="N81" s="232">
        <v>13.68567154759605</v>
      </c>
      <c r="O81" s="232">
        <v>15.198875260119809</v>
      </c>
      <c r="P81" s="232">
        <v>16.974447140217482</v>
      </c>
      <c r="Q81" s="232">
        <v>17.0320719797996</v>
      </c>
      <c r="R81" s="232">
        <v>19.528007410241042</v>
      </c>
      <c r="S81" s="232">
        <v>23.634966474241391</v>
      </c>
      <c r="T81" s="232">
        <v>31.163441590582941</v>
      </c>
      <c r="U81" s="232">
        <v>23.418463967156271</v>
      </c>
      <c r="V81" s="232">
        <v>29.321194674524708</v>
      </c>
      <c r="W81" s="232">
        <v>36.522030438279103</v>
      </c>
      <c r="DA81" s="71" t="s">
        <v>1525</v>
      </c>
    </row>
    <row r="82" spans="1:105" ht="12" customHeight="1" x14ac:dyDescent="0.3">
      <c r="A82" s="59" t="s">
        <v>33</v>
      </c>
      <c r="B82" s="297">
        <v>6.1873217620420098</v>
      </c>
      <c r="C82" s="297">
        <v>3.392790220186086</v>
      </c>
      <c r="D82" s="297">
        <v>3.3809742939402541</v>
      </c>
      <c r="E82" s="297">
        <v>3.981763121286571</v>
      </c>
      <c r="F82" s="297">
        <v>3.907741770024824</v>
      </c>
      <c r="G82" s="297">
        <v>4.5967768364443176</v>
      </c>
      <c r="H82" s="297">
        <v>3.956896191983537</v>
      </c>
      <c r="I82" s="297">
        <v>2.4697879916894601</v>
      </c>
      <c r="J82" s="297">
        <v>1.286614906763683</v>
      </c>
      <c r="K82" s="297">
        <v>1.497938908279755</v>
      </c>
      <c r="L82" s="297">
        <v>1.5652019639441039</v>
      </c>
      <c r="M82" s="297">
        <v>1.526250917601961</v>
      </c>
      <c r="N82" s="297">
        <v>1.8466754023493359</v>
      </c>
      <c r="O82" s="297">
        <v>1.3734613037835639</v>
      </c>
      <c r="P82" s="297">
        <v>1.2979636481173511</v>
      </c>
      <c r="Q82" s="297">
        <v>1.403912941901003</v>
      </c>
      <c r="R82" s="297">
        <v>1.4960079067081891</v>
      </c>
      <c r="S82" s="297">
        <v>1.7154774366700829</v>
      </c>
      <c r="T82" s="297">
        <v>1.4428803816804521</v>
      </c>
      <c r="U82" s="297">
        <v>1.3404283035134861</v>
      </c>
      <c r="V82" s="297">
        <v>1.3732227403251891</v>
      </c>
      <c r="W82" s="297">
        <v>1.6783102624409361</v>
      </c>
      <c r="DA82" s="122" t="s">
        <v>1526</v>
      </c>
    </row>
    <row r="83" spans="1:105" ht="12" customHeight="1" x14ac:dyDescent="0.3">
      <c r="A83" s="59" t="s">
        <v>160</v>
      </c>
      <c r="B83" s="297">
        <v>8.2993351946254688</v>
      </c>
      <c r="C83" s="297">
        <v>8.1788918471629675</v>
      </c>
      <c r="D83" s="297">
        <v>7.3807246886528102</v>
      </c>
      <c r="E83" s="297">
        <v>9.3454517304585902</v>
      </c>
      <c r="F83" s="297">
        <v>9.565136639724992</v>
      </c>
      <c r="G83" s="297">
        <v>10.97859420928501</v>
      </c>
      <c r="H83" s="297">
        <v>8.7310042846332685</v>
      </c>
      <c r="I83" s="297">
        <v>7.5690536766480889</v>
      </c>
      <c r="J83" s="297">
        <v>4.1511615081793503</v>
      </c>
      <c r="K83" s="297">
        <v>3.8018192189175402</v>
      </c>
      <c r="L83" s="297">
        <v>4.3342027628338764</v>
      </c>
      <c r="M83" s="297">
        <v>8.1021477231061692</v>
      </c>
      <c r="N83" s="297">
        <v>10.92286667021043</v>
      </c>
      <c r="O83" s="297">
        <v>6.9846113961699929</v>
      </c>
      <c r="P83" s="297">
        <v>2.100101628646621</v>
      </c>
      <c r="Q83" s="297">
        <v>2.141579607220693</v>
      </c>
      <c r="R83" s="297">
        <v>3.4014337463836219</v>
      </c>
      <c r="S83" s="297">
        <v>3.2356653791750709</v>
      </c>
      <c r="T83" s="297">
        <v>3.803720975711562</v>
      </c>
      <c r="U83" s="297">
        <v>3.4340060666872021</v>
      </c>
      <c r="V83" s="297">
        <v>3.818458857939329</v>
      </c>
      <c r="W83" s="297">
        <v>8.088788432460321</v>
      </c>
      <c r="DA83" s="122" t="s">
        <v>1527</v>
      </c>
    </row>
    <row r="84" spans="1:105" ht="12" customHeight="1" x14ac:dyDescent="0.3">
      <c r="A84" s="59" t="s">
        <v>70</v>
      </c>
      <c r="B84" s="297">
        <v>12.19719350045904</v>
      </c>
      <c r="C84" s="297">
        <v>8.2450623948657551</v>
      </c>
      <c r="D84" s="297">
        <v>8.9632763363836414</v>
      </c>
      <c r="E84" s="297">
        <v>6.6463590020515451</v>
      </c>
      <c r="F84" s="297">
        <v>7.290215085431873</v>
      </c>
      <c r="G84" s="297">
        <v>6.4994434152192531</v>
      </c>
      <c r="H84" s="297">
        <v>10.4900576392996</v>
      </c>
      <c r="I84" s="297">
        <v>11.276423078860031</v>
      </c>
      <c r="J84" s="297">
        <v>3.107450266098025</v>
      </c>
      <c r="K84" s="297">
        <v>2.3022850047704888</v>
      </c>
      <c r="L84" s="297">
        <v>3.4366397604769099</v>
      </c>
      <c r="M84" s="297">
        <v>2.3457996729302821</v>
      </c>
      <c r="N84" s="297">
        <v>1.9462222740438551</v>
      </c>
      <c r="O84" s="297">
        <v>1.206262927071285</v>
      </c>
      <c r="P84" s="297">
        <v>1.1399559820848699</v>
      </c>
      <c r="Q84" s="297">
        <v>0.9757727452495133</v>
      </c>
      <c r="R84" s="297">
        <v>0.7870514891333743</v>
      </c>
      <c r="S84" s="297">
        <v>0.91228569633884504</v>
      </c>
      <c r="T84" s="297">
        <v>0.57917118173699844</v>
      </c>
      <c r="U84" s="297">
        <v>0.66704481801819226</v>
      </c>
      <c r="V84" s="297">
        <v>0.78963504225190473</v>
      </c>
      <c r="W84" s="297">
        <v>0.59062193726011059</v>
      </c>
      <c r="DA84" s="122" t="s">
        <v>1528</v>
      </c>
    </row>
    <row r="85" spans="1:105" ht="12" customHeight="1" x14ac:dyDescent="0.3">
      <c r="A85" s="59" t="s">
        <v>34</v>
      </c>
      <c r="B85" s="297">
        <v>100.0564450899688</v>
      </c>
      <c r="C85" s="297">
        <v>106.5792597713081</v>
      </c>
      <c r="D85" s="297">
        <v>105.52409153465609</v>
      </c>
      <c r="E85" s="297">
        <v>113.2838374827212</v>
      </c>
      <c r="F85" s="297">
        <v>115.8190213514071</v>
      </c>
      <c r="G85" s="297">
        <v>116.6608454466073</v>
      </c>
      <c r="H85" s="297">
        <v>104.3290389492431</v>
      </c>
      <c r="I85" s="297">
        <v>120.0155611220457</v>
      </c>
      <c r="J85" s="297">
        <v>71.265254599891605</v>
      </c>
      <c r="K85" s="297">
        <v>76.433387681814239</v>
      </c>
      <c r="L85" s="297">
        <v>68.369012666745746</v>
      </c>
      <c r="M85" s="297">
        <v>86.062463614050174</v>
      </c>
      <c r="N85" s="297">
        <v>88.354741496491258</v>
      </c>
      <c r="O85" s="297">
        <v>74.398273831693714</v>
      </c>
      <c r="P85" s="297">
        <v>77.859049005086035</v>
      </c>
      <c r="Q85" s="297">
        <v>75.824664881909825</v>
      </c>
      <c r="R85" s="297">
        <v>87.28286503241273</v>
      </c>
      <c r="S85" s="297">
        <v>98.196945145898809</v>
      </c>
      <c r="T85" s="297">
        <v>91.583701074968999</v>
      </c>
      <c r="U85" s="297">
        <v>99.09568383592412</v>
      </c>
      <c r="V85" s="297">
        <v>104.32881649388329</v>
      </c>
      <c r="W85" s="297">
        <v>91.343577729817241</v>
      </c>
      <c r="DA85" s="122" t="s">
        <v>1529</v>
      </c>
    </row>
    <row r="86" spans="1:105" ht="12" customHeight="1" x14ac:dyDescent="0.3">
      <c r="A86" s="59" t="s">
        <v>162</v>
      </c>
      <c r="B86" s="297">
        <v>55.663632790658617</v>
      </c>
      <c r="C86" s="297">
        <v>47.965332765827817</v>
      </c>
      <c r="D86" s="297">
        <v>43.886492941720903</v>
      </c>
      <c r="E86" s="297">
        <v>46.049419992620592</v>
      </c>
      <c r="F86" s="297">
        <v>43.563781393675868</v>
      </c>
      <c r="G86" s="297">
        <v>43.859446308278997</v>
      </c>
      <c r="H86" s="297">
        <v>40.247602747992843</v>
      </c>
      <c r="I86" s="297">
        <v>45.651008539950979</v>
      </c>
      <c r="J86" s="297">
        <v>28.711150491894792</v>
      </c>
      <c r="K86" s="297">
        <v>30.581578306515649</v>
      </c>
      <c r="L86" s="297">
        <v>32.704803349247513</v>
      </c>
      <c r="M86" s="297">
        <v>35.936630350219708</v>
      </c>
      <c r="N86" s="297">
        <v>37.541404325113803</v>
      </c>
      <c r="O86" s="297">
        <v>33.431241374612078</v>
      </c>
      <c r="P86" s="297">
        <v>30.89947910806027</v>
      </c>
      <c r="Q86" s="297">
        <v>30.16715321203646</v>
      </c>
      <c r="R86" s="297">
        <v>32.72209499445529</v>
      </c>
      <c r="S86" s="297">
        <v>38.341357131701173</v>
      </c>
      <c r="T86" s="297">
        <v>46.335213928600623</v>
      </c>
      <c r="U86" s="297">
        <v>40.319034964489539</v>
      </c>
      <c r="V86" s="297">
        <v>44.27473771030531</v>
      </c>
      <c r="W86" s="297">
        <v>49.889271710898839</v>
      </c>
      <c r="DA86" s="122" t="s">
        <v>1530</v>
      </c>
    </row>
    <row r="87" spans="1:105" ht="12" customHeight="1" x14ac:dyDescent="0.3">
      <c r="A87" s="59" t="s">
        <v>73</v>
      </c>
      <c r="B87" s="297">
        <v>0.1620033941094679</v>
      </c>
      <c r="C87" s="297">
        <v>6.7777216254402299</v>
      </c>
      <c r="D87" s="297">
        <v>5.6736632144080543</v>
      </c>
      <c r="E87" s="297">
        <v>10.980214090936339</v>
      </c>
      <c r="F87" s="297">
        <v>13.80085830286535</v>
      </c>
      <c r="G87" s="297">
        <v>14.715014216485351</v>
      </c>
      <c r="H87" s="297">
        <v>7.5962195063057578</v>
      </c>
      <c r="I87" s="297">
        <v>10.56710486030245</v>
      </c>
      <c r="J87" s="297">
        <v>15.004551351579201</v>
      </c>
      <c r="K87" s="297">
        <v>17.855051115996229</v>
      </c>
      <c r="L87" s="297">
        <v>17.112570716707971</v>
      </c>
      <c r="M87" s="297">
        <v>18.228272894294609</v>
      </c>
      <c r="N87" s="297">
        <v>19.30856483256289</v>
      </c>
      <c r="O87" s="297">
        <v>18.004287777220672</v>
      </c>
      <c r="P87" s="297">
        <v>17.58797265631879</v>
      </c>
      <c r="Q87" s="297">
        <v>19.509198004034339</v>
      </c>
      <c r="R87" s="297">
        <v>22.255710502880952</v>
      </c>
      <c r="S87" s="297">
        <v>33.519508548430998</v>
      </c>
      <c r="T87" s="297">
        <v>46.461221028962079</v>
      </c>
      <c r="U87" s="297">
        <v>43.887416369995513</v>
      </c>
      <c r="V87" s="297">
        <v>44.250860259017493</v>
      </c>
      <c r="W87" s="297">
        <v>39.788619701752211</v>
      </c>
      <c r="DA87" s="122" t="s">
        <v>1531</v>
      </c>
    </row>
    <row r="88" spans="1:105" ht="12" customHeight="1" x14ac:dyDescent="0.3">
      <c r="A88" s="60" t="s">
        <v>1532</v>
      </c>
      <c r="B88" s="264">
        <v>13.86976626741283</v>
      </c>
      <c r="C88" s="264">
        <v>12.753873119832919</v>
      </c>
      <c r="D88" s="264">
        <v>13.26830341605125</v>
      </c>
      <c r="E88" s="264">
        <v>13.52531299646888</v>
      </c>
      <c r="F88" s="264">
        <v>13.958314485376251</v>
      </c>
      <c r="G88" s="264">
        <v>15.4412075321728</v>
      </c>
      <c r="H88" s="264">
        <v>13.62651025474182</v>
      </c>
      <c r="I88" s="264">
        <v>14.236966856168319</v>
      </c>
      <c r="J88" s="264">
        <v>10.00448490716351</v>
      </c>
      <c r="K88" s="264">
        <v>9.7608846664683639</v>
      </c>
      <c r="L88" s="264">
        <v>9.7010083869772288</v>
      </c>
      <c r="M88" s="264">
        <v>10.01307516551911</v>
      </c>
      <c r="N88" s="264">
        <v>10.872124349782499</v>
      </c>
      <c r="O88" s="264">
        <v>9.8491317065530328</v>
      </c>
      <c r="P88" s="264">
        <v>9.5700866492601868</v>
      </c>
      <c r="Q88" s="264">
        <v>10.115442392630181</v>
      </c>
      <c r="R88" s="264">
        <v>11.12038585902441</v>
      </c>
      <c r="S88" s="264">
        <v>12.002802474703881</v>
      </c>
      <c r="T88" s="264">
        <v>13.10726020549137</v>
      </c>
      <c r="U88" s="264">
        <v>12.18845709772569</v>
      </c>
      <c r="V88" s="264">
        <v>13.986658861998929</v>
      </c>
      <c r="W88" s="264">
        <v>14.87681022629342</v>
      </c>
      <c r="DA88" s="72" t="s">
        <v>1533</v>
      </c>
    </row>
    <row r="89" spans="1:105" ht="12" customHeight="1" x14ac:dyDescent="0.3">
      <c r="A89" s="57" t="s">
        <v>1534</v>
      </c>
      <c r="B89" s="263">
        <f t="shared" ref="B89:W89" si="3">B90+B96</f>
        <v>41.405170976602946</v>
      </c>
      <c r="C89" s="263">
        <f t="shared" si="3"/>
        <v>37.56578895975435</v>
      </c>
      <c r="D89" s="263">
        <f t="shared" si="3"/>
        <v>36.613932941077188</v>
      </c>
      <c r="E89" s="263">
        <f t="shared" si="3"/>
        <v>39.416816123263793</v>
      </c>
      <c r="F89" s="263">
        <f t="shared" si="3"/>
        <v>40.872755599296759</v>
      </c>
      <c r="G89" s="263">
        <f t="shared" si="3"/>
        <v>43.031108826645294</v>
      </c>
      <c r="H89" s="263">
        <f t="shared" si="3"/>
        <v>38.69276163901943</v>
      </c>
      <c r="I89" s="263">
        <f t="shared" si="3"/>
        <v>41.633752264623595</v>
      </c>
      <c r="J89" s="263">
        <f t="shared" si="3"/>
        <v>26.145889413206859</v>
      </c>
      <c r="K89" s="263">
        <f t="shared" si="3"/>
        <v>25.039918606200658</v>
      </c>
      <c r="L89" s="263">
        <f t="shared" si="3"/>
        <v>25.03089551497467</v>
      </c>
      <c r="M89" s="263">
        <f t="shared" si="3"/>
        <v>27.56828116099279</v>
      </c>
      <c r="N89" s="263">
        <f t="shared" si="3"/>
        <v>28.379846654036797</v>
      </c>
      <c r="O89" s="263">
        <f t="shared" si="3"/>
        <v>25.071781444459059</v>
      </c>
      <c r="P89" s="263">
        <f t="shared" si="3"/>
        <v>24.30817694661323</v>
      </c>
      <c r="Q89" s="263">
        <f t="shared" si="3"/>
        <v>24.948900955072201</v>
      </c>
      <c r="R89" s="263">
        <f t="shared" si="3"/>
        <v>27.995262150071699</v>
      </c>
      <c r="S89" s="263">
        <f t="shared" si="3"/>
        <v>31.995951732064949</v>
      </c>
      <c r="T89" s="263">
        <f t="shared" si="3"/>
        <v>35.555120213546651</v>
      </c>
      <c r="U89" s="263">
        <f t="shared" si="3"/>
        <v>33.301586200498271</v>
      </c>
      <c r="V89" s="263">
        <f t="shared" si="3"/>
        <v>37.066346659501278</v>
      </c>
      <c r="W89" s="263">
        <f t="shared" si="3"/>
        <v>38.69874978589543</v>
      </c>
      <c r="DA89" s="70"/>
    </row>
    <row r="90" spans="1:105" ht="12" customHeight="1" x14ac:dyDescent="0.3">
      <c r="A90" s="60" t="s">
        <v>1535</v>
      </c>
      <c r="B90" s="264">
        <v>26.73805526942499</v>
      </c>
      <c r="C90" s="264">
        <v>24.078717212715489</v>
      </c>
      <c r="D90" s="264">
        <v>22.58285716884869</v>
      </c>
      <c r="E90" s="264">
        <v>25.113955723871431</v>
      </c>
      <c r="F90" s="264">
        <v>26.112001186642889</v>
      </c>
      <c r="G90" s="264">
        <v>26.702212350210871</v>
      </c>
      <c r="H90" s="264">
        <v>24.282886321875669</v>
      </c>
      <c r="I90" s="264">
        <v>26.578326226962659</v>
      </c>
      <c r="J90" s="264">
        <v>15.56626356407898</v>
      </c>
      <c r="K90" s="264">
        <v>14.71789716421889</v>
      </c>
      <c r="L90" s="264">
        <v>14.77219253867427</v>
      </c>
      <c r="M90" s="264">
        <v>16.979571214063469</v>
      </c>
      <c r="N90" s="264">
        <v>16.882702235983679</v>
      </c>
      <c r="O90" s="264">
        <v>14.65643978908777</v>
      </c>
      <c r="P90" s="264">
        <v>14.187922177633549</v>
      </c>
      <c r="Q90" s="264">
        <v>14.25193886202066</v>
      </c>
      <c r="R90" s="264">
        <v>16.23558408786878</v>
      </c>
      <c r="S90" s="264">
        <v>19.303128413152429</v>
      </c>
      <c r="T90" s="264">
        <v>21.694345754086971</v>
      </c>
      <c r="U90" s="264">
        <v>20.41243528781575</v>
      </c>
      <c r="V90" s="264">
        <v>22.275618399880042</v>
      </c>
      <c r="W90" s="264">
        <v>22.96669686331396</v>
      </c>
      <c r="DA90" s="72" t="s">
        <v>1536</v>
      </c>
    </row>
    <row r="91" spans="1:105" ht="12" customHeight="1" x14ac:dyDescent="0.3">
      <c r="A91" s="59" t="s">
        <v>30</v>
      </c>
      <c r="B91" s="232">
        <v>12.4953521377615</v>
      </c>
      <c r="C91" s="232">
        <v>10.632566969816139</v>
      </c>
      <c r="D91" s="232">
        <v>9.5160633978341416</v>
      </c>
      <c r="E91" s="232">
        <v>11.503934378043541</v>
      </c>
      <c r="F91" s="232">
        <v>12.749718119648129</v>
      </c>
      <c r="G91" s="232">
        <v>13.107608494067501</v>
      </c>
      <c r="H91" s="232">
        <v>11.78035300474224</v>
      </c>
      <c r="I91" s="232">
        <v>12.83410490652707</v>
      </c>
      <c r="J91" s="232">
        <v>7.0762104799998724</v>
      </c>
      <c r="K91" s="232">
        <v>4.8114912990690613</v>
      </c>
      <c r="L91" s="232">
        <v>4.9521905570910993</v>
      </c>
      <c r="M91" s="232">
        <v>5.1043888969451583</v>
      </c>
      <c r="N91" s="232">
        <v>3.5038090089705811</v>
      </c>
      <c r="O91" s="232">
        <v>3.8278803469070959</v>
      </c>
      <c r="P91" s="232">
        <v>4.5949854277216726</v>
      </c>
      <c r="Q91" s="232">
        <v>4.6933052310161791</v>
      </c>
      <c r="R91" s="232">
        <v>5.4725264478754134</v>
      </c>
      <c r="S91" s="232">
        <v>6.7250952229073873</v>
      </c>
      <c r="T91" s="232">
        <v>8.1137127791656596</v>
      </c>
      <c r="U91" s="232">
        <v>6.9100165001187994</v>
      </c>
      <c r="V91" s="232">
        <v>8.207719563040822</v>
      </c>
      <c r="W91" s="232">
        <v>8.6679639599546725</v>
      </c>
      <c r="DA91" s="71" t="s">
        <v>1537</v>
      </c>
    </row>
    <row r="92" spans="1:105" ht="12" customHeight="1" x14ac:dyDescent="0.3">
      <c r="A92" s="59" t="s">
        <v>33</v>
      </c>
      <c r="B92" s="297">
        <v>1.070150338070176</v>
      </c>
      <c r="C92" s="297">
        <v>0.67303878707906994</v>
      </c>
      <c r="D92" s="297">
        <v>0.69450517417650182</v>
      </c>
      <c r="E92" s="297">
        <v>0.82080314626146278</v>
      </c>
      <c r="F92" s="297">
        <v>0.81173462528700435</v>
      </c>
      <c r="G92" s="297">
        <v>0.94778282758456278</v>
      </c>
      <c r="H92" s="297">
        <v>0.77998878999055055</v>
      </c>
      <c r="I92" s="297">
        <v>0.50690162534173022</v>
      </c>
      <c r="J92" s="297">
        <v>0.29319621729421053</v>
      </c>
      <c r="K92" s="297">
        <v>0.388627118842714</v>
      </c>
      <c r="L92" s="297">
        <v>0.36560362548548719</v>
      </c>
      <c r="M92" s="297">
        <v>0.37829669019823819</v>
      </c>
      <c r="N92" s="297">
        <v>0.47278629250257959</v>
      </c>
      <c r="O92" s="297">
        <v>0.34591017045751182</v>
      </c>
      <c r="P92" s="297">
        <v>0.35135895735189621</v>
      </c>
      <c r="Q92" s="297">
        <v>0.38685792086423609</v>
      </c>
      <c r="R92" s="297">
        <v>0.41924107584052978</v>
      </c>
      <c r="S92" s="297">
        <v>0.48812208500184368</v>
      </c>
      <c r="T92" s="297">
        <v>0.37566829573745808</v>
      </c>
      <c r="U92" s="297">
        <v>0.39551619215908679</v>
      </c>
      <c r="V92" s="297">
        <v>0.38439863297835691</v>
      </c>
      <c r="W92" s="297">
        <v>0.39832212760035091</v>
      </c>
      <c r="DA92" s="122" t="s">
        <v>1538</v>
      </c>
    </row>
    <row r="93" spans="1:105" ht="12" customHeight="1" x14ac:dyDescent="0.3">
      <c r="A93" s="59" t="s">
        <v>160</v>
      </c>
      <c r="B93" s="297">
        <v>1.4354411659617601</v>
      </c>
      <c r="C93" s="297">
        <v>1.622473271619941</v>
      </c>
      <c r="D93" s="297">
        <v>1.5161166692775241</v>
      </c>
      <c r="E93" s="297">
        <v>1.9264772790191731</v>
      </c>
      <c r="F93" s="297">
        <v>1.986915477789323</v>
      </c>
      <c r="G93" s="297">
        <v>2.2636128384749559</v>
      </c>
      <c r="H93" s="297">
        <v>1.721067507702196</v>
      </c>
      <c r="I93" s="297">
        <v>1.553479741541367</v>
      </c>
      <c r="J93" s="297">
        <v>0.94597446771154559</v>
      </c>
      <c r="K93" s="297">
        <v>0.98634866965672308</v>
      </c>
      <c r="L93" s="297">
        <v>1.0123934675422299</v>
      </c>
      <c r="M93" s="297">
        <v>2.0081990659596101</v>
      </c>
      <c r="N93" s="297">
        <v>2.796475022052562</v>
      </c>
      <c r="O93" s="297">
        <v>1.7590944222257989</v>
      </c>
      <c r="P93" s="297">
        <v>0.56849783092506279</v>
      </c>
      <c r="Q93" s="297">
        <v>0.59012707233314021</v>
      </c>
      <c r="R93" s="297">
        <v>0.95321738397223144</v>
      </c>
      <c r="S93" s="297">
        <v>0.92067648194603657</v>
      </c>
      <c r="T93" s="297">
        <v>0.99033668663660768</v>
      </c>
      <c r="U93" s="297">
        <v>1.013261954993971</v>
      </c>
      <c r="V93" s="297">
        <v>1.068880030874225</v>
      </c>
      <c r="W93" s="297">
        <v>1.919754344730457</v>
      </c>
      <c r="DA93" s="122" t="s">
        <v>1539</v>
      </c>
    </row>
    <row r="94" spans="1:105" ht="12" customHeight="1" x14ac:dyDescent="0.3">
      <c r="A94" s="59" t="s">
        <v>70</v>
      </c>
      <c r="B94" s="297">
        <v>2.1096091734068412</v>
      </c>
      <c r="C94" s="297">
        <v>1.635599737530292</v>
      </c>
      <c r="D94" s="297">
        <v>1.841197611099685</v>
      </c>
      <c r="E94" s="297">
        <v>1.3700846117396339</v>
      </c>
      <c r="F94" s="297">
        <v>1.514357999811518</v>
      </c>
      <c r="G94" s="297">
        <v>1.340082644204952</v>
      </c>
      <c r="H94" s="297">
        <v>2.067814511177974</v>
      </c>
      <c r="I94" s="297">
        <v>2.3143837470863589</v>
      </c>
      <c r="J94" s="297">
        <v>0.70813159295780814</v>
      </c>
      <c r="K94" s="297">
        <v>0.59730766269116709</v>
      </c>
      <c r="L94" s="297">
        <v>0.80273855059052535</v>
      </c>
      <c r="M94" s="297">
        <v>0.58143011866746497</v>
      </c>
      <c r="N94" s="297">
        <v>0.49827230717457138</v>
      </c>
      <c r="O94" s="297">
        <v>0.30380077951257528</v>
      </c>
      <c r="P94" s="297">
        <v>0.30858625807691642</v>
      </c>
      <c r="Q94" s="297">
        <v>0.26888092857956791</v>
      </c>
      <c r="R94" s="297">
        <v>0.22056321465052911</v>
      </c>
      <c r="S94" s="297">
        <v>0.25958184392017519</v>
      </c>
      <c r="T94" s="297">
        <v>0.15079299264571569</v>
      </c>
      <c r="U94" s="297">
        <v>0.19682293020109459</v>
      </c>
      <c r="V94" s="297">
        <v>0.22103816218595401</v>
      </c>
      <c r="W94" s="297">
        <v>0.14017538468407439</v>
      </c>
      <c r="DA94" s="122" t="s">
        <v>1540</v>
      </c>
    </row>
    <row r="95" spans="1:105" ht="12" customHeight="1" x14ac:dyDescent="0.3">
      <c r="A95" s="59" t="s">
        <v>162</v>
      </c>
      <c r="B95" s="297">
        <v>9.6275024542247145</v>
      </c>
      <c r="C95" s="297">
        <v>9.5150384466700437</v>
      </c>
      <c r="D95" s="297">
        <v>9.0149743164608331</v>
      </c>
      <c r="E95" s="297">
        <v>9.4926563088076161</v>
      </c>
      <c r="F95" s="297">
        <v>9.0492749641069139</v>
      </c>
      <c r="G95" s="297">
        <v>9.0431255458788975</v>
      </c>
      <c r="H95" s="297">
        <v>7.9336625082627119</v>
      </c>
      <c r="I95" s="297">
        <v>9.3694562064661362</v>
      </c>
      <c r="J95" s="297">
        <v>6.542750806115543</v>
      </c>
      <c r="K95" s="297">
        <v>7.9341224139592281</v>
      </c>
      <c r="L95" s="297">
        <v>7.6392663379649264</v>
      </c>
      <c r="M95" s="297">
        <v>8.907256442292999</v>
      </c>
      <c r="N95" s="297">
        <v>9.6113596052833863</v>
      </c>
      <c r="O95" s="297">
        <v>8.4197540699847888</v>
      </c>
      <c r="P95" s="297">
        <v>8.3644937035580007</v>
      </c>
      <c r="Q95" s="297">
        <v>8.3127677092275345</v>
      </c>
      <c r="R95" s="297">
        <v>9.1700359655300758</v>
      </c>
      <c r="S95" s="297">
        <v>10.909652779376991</v>
      </c>
      <c r="T95" s="297">
        <v>12.06383499990153</v>
      </c>
      <c r="U95" s="297">
        <v>11.8968177103428</v>
      </c>
      <c r="V95" s="297">
        <v>12.39358201080068</v>
      </c>
      <c r="W95" s="297">
        <v>11.84048104634441</v>
      </c>
      <c r="DA95" s="122" t="s">
        <v>1541</v>
      </c>
    </row>
    <row r="96" spans="1:105" ht="12" customHeight="1" x14ac:dyDescent="0.3">
      <c r="A96" s="61" t="s">
        <v>1542</v>
      </c>
      <c r="B96" s="265">
        <v>14.66711570717796</v>
      </c>
      <c r="C96" s="265">
        <v>13.487071747038859</v>
      </c>
      <c r="D96" s="265">
        <v>14.031075772228499</v>
      </c>
      <c r="E96" s="265">
        <v>14.30286039939236</v>
      </c>
      <c r="F96" s="265">
        <v>14.760754412653871</v>
      </c>
      <c r="G96" s="265">
        <v>16.328896476434419</v>
      </c>
      <c r="H96" s="265">
        <v>14.40987531714376</v>
      </c>
      <c r="I96" s="265">
        <v>15.05542603766094</v>
      </c>
      <c r="J96" s="265">
        <v>10.579625849127879</v>
      </c>
      <c r="K96" s="265">
        <v>10.32202144198177</v>
      </c>
      <c r="L96" s="265">
        <v>10.2587029763004</v>
      </c>
      <c r="M96" s="265">
        <v>10.58870994692932</v>
      </c>
      <c r="N96" s="265">
        <v>11.49714441805312</v>
      </c>
      <c r="O96" s="265">
        <v>10.415341655371289</v>
      </c>
      <c r="P96" s="265">
        <v>10.120254768979679</v>
      </c>
      <c r="Q96" s="265">
        <v>10.696962093051541</v>
      </c>
      <c r="R96" s="265">
        <v>11.759678062202919</v>
      </c>
      <c r="S96" s="265">
        <v>12.69282331891252</v>
      </c>
      <c r="T96" s="265">
        <v>13.86077445945968</v>
      </c>
      <c r="U96" s="265">
        <v>12.889150912682521</v>
      </c>
      <c r="V96" s="265">
        <v>14.79072825962124</v>
      </c>
      <c r="W96" s="265">
        <v>15.73205292258147</v>
      </c>
      <c r="DA96" s="74" t="s">
        <v>1543</v>
      </c>
    </row>
    <row r="97" spans="1:105" ht="12" hidden="1" customHeight="1" x14ac:dyDescent="0.3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DA97" s="94"/>
    </row>
    <row r="98" spans="1:105" ht="12" customHeight="1" x14ac:dyDescent="0.3">
      <c r="A98" s="201"/>
      <c r="B98" s="201"/>
      <c r="C98" s="201"/>
      <c r="D98" s="201"/>
      <c r="E98" s="201"/>
      <c r="F98" s="201"/>
      <c r="G98" s="201"/>
      <c r="H98" s="201"/>
      <c r="I98" s="201"/>
      <c r="J98" s="201"/>
      <c r="K98" s="201"/>
      <c r="L98" s="201"/>
      <c r="M98" s="201"/>
      <c r="N98" s="201"/>
      <c r="O98" s="201"/>
      <c r="P98" s="201"/>
      <c r="Q98" s="201"/>
      <c r="R98" s="201"/>
      <c r="S98" s="201"/>
      <c r="T98" s="201"/>
      <c r="U98" s="201"/>
      <c r="V98" s="201"/>
      <c r="W98" s="201"/>
      <c r="DA98" s="173"/>
    </row>
    <row r="99" spans="1:105" ht="15" customHeight="1" x14ac:dyDescent="0.3">
      <c r="A99" s="34" t="s">
        <v>51</v>
      </c>
      <c r="B99" s="225">
        <v>39.214435241984823</v>
      </c>
      <c r="C99" s="225">
        <v>43.42308451008266</v>
      </c>
      <c r="D99" s="225">
        <v>38.550407806944797</v>
      </c>
      <c r="E99" s="225">
        <v>35.578316835602827</v>
      </c>
      <c r="F99" s="225">
        <v>34.687311557010823</v>
      </c>
      <c r="G99" s="225">
        <v>29.316511545994612</v>
      </c>
      <c r="H99" s="225">
        <v>46.599381748824342</v>
      </c>
      <c r="I99" s="225">
        <v>47.932445264855467</v>
      </c>
      <c r="J99" s="225">
        <v>47.335676421103599</v>
      </c>
      <c r="K99" s="225">
        <v>30.367993707009379</v>
      </c>
      <c r="L99" s="225">
        <v>31.55015180031689</v>
      </c>
      <c r="M99" s="225">
        <v>34.689968665273902</v>
      </c>
      <c r="N99" s="225">
        <v>39.819285167734158</v>
      </c>
      <c r="O99" s="225">
        <v>44.74632932335723</v>
      </c>
      <c r="P99" s="225">
        <v>45.312192270882441</v>
      </c>
      <c r="Q99" s="225">
        <v>36.722341167528278</v>
      </c>
      <c r="R99" s="225">
        <v>37.953074281849098</v>
      </c>
      <c r="S99" s="225">
        <v>33.982973468055313</v>
      </c>
      <c r="T99" s="225">
        <v>35.413393666954413</v>
      </c>
      <c r="U99" s="225">
        <v>29.70964496201006</v>
      </c>
      <c r="V99" s="225">
        <v>24.871910923627109</v>
      </c>
      <c r="W99" s="225">
        <v>24.832868300322101</v>
      </c>
      <c r="DA99" s="89" t="s">
        <v>1544</v>
      </c>
    </row>
    <row r="100" spans="1:105" ht="12" customHeight="1" x14ac:dyDescent="0.3">
      <c r="A100" s="55" t="s">
        <v>92</v>
      </c>
      <c r="B100" s="261">
        <v>0.33293476068038158</v>
      </c>
      <c r="C100" s="261">
        <v>0.36866664431497809</v>
      </c>
      <c r="D100" s="261">
        <v>0.32729709654479611</v>
      </c>
      <c r="E100" s="261">
        <v>0.30206372546174959</v>
      </c>
      <c r="F100" s="261">
        <v>0.29449899509237532</v>
      </c>
      <c r="G100" s="261">
        <v>0.24890032701783121</v>
      </c>
      <c r="H100" s="261">
        <v>0.39563374850779348</v>
      </c>
      <c r="I100" s="261">
        <v>0.40695160072061948</v>
      </c>
      <c r="J100" s="261">
        <v>0.40188496923815731</v>
      </c>
      <c r="K100" s="261">
        <v>0.25782752332920528</v>
      </c>
      <c r="L100" s="261">
        <v>0.26786417231958398</v>
      </c>
      <c r="M100" s="261">
        <v>0.29452155422660881</v>
      </c>
      <c r="N100" s="261">
        <v>0.33807000141612692</v>
      </c>
      <c r="O100" s="261">
        <v>0.37990113468874798</v>
      </c>
      <c r="P100" s="261">
        <v>0.38470537179815251</v>
      </c>
      <c r="Q100" s="261">
        <v>0.31177661472861928</v>
      </c>
      <c r="R100" s="261">
        <v>0.32222567085698373</v>
      </c>
      <c r="S100" s="261">
        <v>0.28851908918202768</v>
      </c>
      <c r="T100" s="261">
        <v>0.30066351007311909</v>
      </c>
      <c r="U100" s="261">
        <v>0.25223807188076802</v>
      </c>
      <c r="V100" s="261">
        <v>0.21116519108148721</v>
      </c>
      <c r="W100" s="261">
        <v>0.21083371502254589</v>
      </c>
      <c r="DA100" s="67" t="s">
        <v>1545</v>
      </c>
    </row>
    <row r="101" spans="1:105" ht="12" customHeight="1" x14ac:dyDescent="0.3">
      <c r="A101" s="202" t="s">
        <v>93</v>
      </c>
      <c r="B101" s="226">
        <v>0.37328293123627992</v>
      </c>
      <c r="C101" s="226">
        <v>0.41334514112526322</v>
      </c>
      <c r="D101" s="226">
        <v>0.36696204185375808</v>
      </c>
      <c r="E101" s="226">
        <v>0.33867065316366352</v>
      </c>
      <c r="F101" s="226">
        <v>0.33018915750811367</v>
      </c>
      <c r="G101" s="226">
        <v>0.27906441329530862</v>
      </c>
      <c r="H101" s="226">
        <v>0.44358037303519288</v>
      </c>
      <c r="I101" s="226">
        <v>0.45626982919371778</v>
      </c>
      <c r="J101" s="226">
        <v>0.4505891755803717</v>
      </c>
      <c r="K101" s="226">
        <v>0.28907349135018467</v>
      </c>
      <c r="L101" s="226">
        <v>0.3003264760107886</v>
      </c>
      <c r="M101" s="226">
        <v>0.33021445057074128</v>
      </c>
      <c r="N101" s="226">
        <v>0.37904050881852319</v>
      </c>
      <c r="O101" s="226">
        <v>0.42594113287180402</v>
      </c>
      <c r="P101" s="226">
        <v>0.43132759269020121</v>
      </c>
      <c r="Q101" s="226">
        <v>0.34956064184763608</v>
      </c>
      <c r="R101" s="226">
        <v>0.36127601302809598</v>
      </c>
      <c r="S101" s="226">
        <v>0.32348455026863521</v>
      </c>
      <c r="T101" s="226">
        <v>0.33710074648416272</v>
      </c>
      <c r="U101" s="226">
        <v>0.28280665752240491</v>
      </c>
      <c r="V101" s="226">
        <v>0.23675617811994801</v>
      </c>
      <c r="W101" s="226">
        <v>0.23638453066966861</v>
      </c>
      <c r="DA101" s="174" t="s">
        <v>1546</v>
      </c>
    </row>
    <row r="102" spans="1:105" ht="12" customHeight="1" x14ac:dyDescent="0.3">
      <c r="A102" s="202" t="s">
        <v>94</v>
      </c>
      <c r="B102" s="226">
        <v>0.56542919991682783</v>
      </c>
      <c r="C102" s="226">
        <v>0.63614598514637744</v>
      </c>
      <c r="D102" s="226">
        <v>0.61081486651064087</v>
      </c>
      <c r="E102" s="226">
        <v>0.52765186559304533</v>
      </c>
      <c r="F102" s="226">
        <v>0.51151393606188245</v>
      </c>
      <c r="G102" s="226">
        <v>0.45879099801984202</v>
      </c>
      <c r="H102" s="226">
        <v>0.71193695721297234</v>
      </c>
      <c r="I102" s="226">
        <v>0.70631990976470593</v>
      </c>
      <c r="J102" s="226">
        <v>0.79835559680322632</v>
      </c>
      <c r="K102" s="226">
        <v>0.52289369031993493</v>
      </c>
      <c r="L102" s="226">
        <v>0.53927026336080541</v>
      </c>
      <c r="M102" s="226">
        <v>0.5468025365159328</v>
      </c>
      <c r="N102" s="226">
        <v>0.66873557163060782</v>
      </c>
      <c r="O102" s="226">
        <v>0.77340076927293355</v>
      </c>
      <c r="P102" s="226">
        <v>0.78398679000365989</v>
      </c>
      <c r="Q102" s="226">
        <v>0.65820012020069485</v>
      </c>
      <c r="R102" s="226">
        <v>0.66239785320856903</v>
      </c>
      <c r="S102" s="226">
        <v>0.55314991936508129</v>
      </c>
      <c r="T102" s="226">
        <v>0.56373128107622705</v>
      </c>
      <c r="U102" s="226">
        <v>0.46710176179825641</v>
      </c>
      <c r="V102" s="226">
        <v>0.40532137015374081</v>
      </c>
      <c r="W102" s="226">
        <v>0.41410556633254519</v>
      </c>
      <c r="DA102" s="174" t="s">
        <v>1547</v>
      </c>
    </row>
    <row r="103" spans="1:105" ht="12" customHeight="1" x14ac:dyDescent="0.3">
      <c r="A103" s="202" t="s">
        <v>95</v>
      </c>
      <c r="B103" s="226">
        <v>0.29882140558164572</v>
      </c>
      <c r="C103" s="226">
        <v>0.33089210817199599</v>
      </c>
      <c r="D103" s="226">
        <v>0.29376139106784083</v>
      </c>
      <c r="E103" s="226">
        <v>0.27111349632957449</v>
      </c>
      <c r="F103" s="226">
        <v>0.26432386776329603</v>
      </c>
      <c r="G103" s="226">
        <v>0.22339735693925189</v>
      </c>
      <c r="H103" s="226">
        <v>0.35509609324972058</v>
      </c>
      <c r="I103" s="226">
        <v>0.36525428910614172</v>
      </c>
      <c r="J103" s="226">
        <v>0.36070679776561743</v>
      </c>
      <c r="K103" s="226">
        <v>0.23140984966970921</v>
      </c>
      <c r="L103" s="226">
        <v>0.24041811769346699</v>
      </c>
      <c r="M103" s="226">
        <v>0.26434411543039621</v>
      </c>
      <c r="N103" s="226">
        <v>0.30343047629423692</v>
      </c>
      <c r="O103" s="226">
        <v>0.34097548365860142</v>
      </c>
      <c r="P103" s="226">
        <v>0.34528746623094048</v>
      </c>
      <c r="Q103" s="226">
        <v>0.27983117788692669</v>
      </c>
      <c r="R103" s="226">
        <v>0.28920959674862351</v>
      </c>
      <c r="S103" s="226">
        <v>0.25895667845051801</v>
      </c>
      <c r="T103" s="226">
        <v>0.26985675062452241</v>
      </c>
      <c r="U103" s="226">
        <v>0.226393107846659</v>
      </c>
      <c r="V103" s="226">
        <v>0.18952866044967789</v>
      </c>
      <c r="W103" s="226">
        <v>0.1892311482834893</v>
      </c>
      <c r="DA103" s="174" t="s">
        <v>1548</v>
      </c>
    </row>
    <row r="104" spans="1:105" ht="12" customHeight="1" x14ac:dyDescent="0.3">
      <c r="A104" s="56" t="s">
        <v>96</v>
      </c>
      <c r="B104" s="262">
        <v>0.52504121705834628</v>
      </c>
      <c r="C104" s="262">
        <v>0.59150373664578759</v>
      </c>
      <c r="D104" s="262">
        <v>0.54659270588983122</v>
      </c>
      <c r="E104" s="262">
        <v>0.50294836440826096</v>
      </c>
      <c r="F104" s="262">
        <v>0.48921147127507658</v>
      </c>
      <c r="G104" s="262">
        <v>0.42707036139444909</v>
      </c>
      <c r="H104" s="262">
        <v>0.73554892086348178</v>
      </c>
      <c r="I104" s="262">
        <v>0.78239800533908366</v>
      </c>
      <c r="J104" s="262">
        <v>0.8650990573808045</v>
      </c>
      <c r="K104" s="262">
        <v>0.62110359152008954</v>
      </c>
      <c r="L104" s="262">
        <v>0.65045010241081136</v>
      </c>
      <c r="M104" s="262">
        <v>0.75618401065112861</v>
      </c>
      <c r="N104" s="262">
        <v>0.94454339829698875</v>
      </c>
      <c r="O104" s="262">
        <v>1.161787666159197</v>
      </c>
      <c r="P104" s="262">
        <v>1.2491524570759791</v>
      </c>
      <c r="Q104" s="262">
        <v>1.060185323285161</v>
      </c>
      <c r="R104" s="262">
        <v>1.1322270660612621</v>
      </c>
      <c r="S104" s="262">
        <v>0.98027300903311776</v>
      </c>
      <c r="T104" s="262">
        <v>1.0509828256536751</v>
      </c>
      <c r="U104" s="262">
        <v>0.98279255686182976</v>
      </c>
      <c r="V104" s="262">
        <v>0.85906181785806557</v>
      </c>
      <c r="W104" s="262">
        <v>0.85609223789014233</v>
      </c>
      <c r="DA104" s="68" t="s">
        <v>1549</v>
      </c>
    </row>
    <row r="105" spans="1:105" ht="12" customHeight="1" x14ac:dyDescent="0.3">
      <c r="A105" s="37" t="s">
        <v>160</v>
      </c>
      <c r="B105" s="228">
        <v>1.703726661661473E-2</v>
      </c>
      <c r="C105" s="228">
        <v>2.068784966671906E-2</v>
      </c>
      <c r="D105" s="228">
        <v>1.5956288655651449E-2</v>
      </c>
      <c r="E105" s="228">
        <v>1.8314925880705879E-2</v>
      </c>
      <c r="F105" s="228">
        <v>1.872490326527566E-2</v>
      </c>
      <c r="G105" s="228">
        <v>1.5950695093204639E-2</v>
      </c>
      <c r="H105" s="228">
        <v>2.1169466080501659E-2</v>
      </c>
      <c r="I105" s="228">
        <v>1.732713307103732E-2</v>
      </c>
      <c r="J105" s="228">
        <v>1.213554316815116E-2</v>
      </c>
      <c r="K105" s="228">
        <v>6.1399552571786637E-3</v>
      </c>
      <c r="L105" s="228">
        <v>6.823183754975131E-3</v>
      </c>
      <c r="M105" s="228">
        <v>1.237673839924628E-2</v>
      </c>
      <c r="N105" s="228">
        <v>1.5369618711342689E-2</v>
      </c>
      <c r="O105" s="228">
        <v>1.141883234679148E-2</v>
      </c>
      <c r="P105" s="228">
        <v>3.775042021999785E-3</v>
      </c>
      <c r="Q105" s="228">
        <v>2.8835250533412382E-3</v>
      </c>
      <c r="R105" s="228">
        <v>4.1922074996525692E-3</v>
      </c>
      <c r="S105" s="228">
        <v>3.450562939015966E-3</v>
      </c>
      <c r="T105" s="228">
        <v>3.511671577796042E-3</v>
      </c>
      <c r="U105" s="228">
        <v>2.6977271823983681E-3</v>
      </c>
      <c r="V105" s="228">
        <v>2.0734942292213129E-3</v>
      </c>
      <c r="W105" s="228">
        <v>3.6969960131072038E-3</v>
      </c>
      <c r="DA105" s="69" t="s">
        <v>1550</v>
      </c>
    </row>
    <row r="106" spans="1:105" ht="12" customHeight="1" x14ac:dyDescent="0.3">
      <c r="A106" s="37" t="s">
        <v>162</v>
      </c>
      <c r="B106" s="228">
        <v>0.1142689300364601</v>
      </c>
      <c r="C106" s="228">
        <v>0.1213244547081035</v>
      </c>
      <c r="D106" s="228">
        <v>9.4877614191314144E-2</v>
      </c>
      <c r="E106" s="228">
        <v>9.0246222262918396E-2</v>
      </c>
      <c r="F106" s="228">
        <v>8.5281331902609323E-2</v>
      </c>
      <c r="G106" s="228">
        <v>6.372297232996095E-2</v>
      </c>
      <c r="H106" s="228">
        <v>9.7585596504025429E-2</v>
      </c>
      <c r="I106" s="228">
        <v>0.10450462284858331</v>
      </c>
      <c r="J106" s="228">
        <v>8.3934437509873949E-2</v>
      </c>
      <c r="K106" s="228">
        <v>4.9389387470499917E-2</v>
      </c>
      <c r="L106" s="228">
        <v>5.148602756561782E-2</v>
      </c>
      <c r="M106" s="228">
        <v>5.4896342055901971E-2</v>
      </c>
      <c r="N106" s="228">
        <v>5.2824692252169958E-2</v>
      </c>
      <c r="O106" s="228">
        <v>5.465525835999184E-2</v>
      </c>
      <c r="P106" s="228">
        <v>5.554342251808226E-2</v>
      </c>
      <c r="Q106" s="228">
        <v>4.0618495703637167E-2</v>
      </c>
      <c r="R106" s="228">
        <v>4.0329408792967272E-2</v>
      </c>
      <c r="S106" s="228">
        <v>4.0887808362913329E-2</v>
      </c>
      <c r="T106" s="228">
        <v>4.2777599840568538E-2</v>
      </c>
      <c r="U106" s="228">
        <v>3.167430530974695E-2</v>
      </c>
      <c r="V106" s="228">
        <v>2.4042006620479339E-2</v>
      </c>
      <c r="W106" s="228">
        <v>2.280198575498096E-2</v>
      </c>
      <c r="DA106" s="69" t="s">
        <v>1551</v>
      </c>
    </row>
    <row r="107" spans="1:105" ht="12" customHeight="1" x14ac:dyDescent="0.3">
      <c r="A107" s="37" t="s">
        <v>97</v>
      </c>
      <c r="B107" s="228">
        <v>0</v>
      </c>
      <c r="C107" s="228">
        <v>0</v>
      </c>
      <c r="D107" s="228">
        <v>0</v>
      </c>
      <c r="E107" s="228">
        <v>0</v>
      </c>
      <c r="F107" s="228">
        <v>0</v>
      </c>
      <c r="G107" s="228">
        <v>0</v>
      </c>
      <c r="H107" s="228">
        <v>0</v>
      </c>
      <c r="I107" s="228">
        <v>0</v>
      </c>
      <c r="J107" s="228">
        <v>0</v>
      </c>
      <c r="K107" s="228">
        <v>0</v>
      </c>
      <c r="L107" s="228">
        <v>0</v>
      </c>
      <c r="M107" s="228">
        <v>0</v>
      </c>
      <c r="N107" s="228">
        <v>0</v>
      </c>
      <c r="O107" s="228">
        <v>0</v>
      </c>
      <c r="P107" s="228">
        <v>0</v>
      </c>
      <c r="Q107" s="228">
        <v>0</v>
      </c>
      <c r="R107" s="228">
        <v>0</v>
      </c>
      <c r="S107" s="228">
        <v>0</v>
      </c>
      <c r="T107" s="228">
        <v>0</v>
      </c>
      <c r="U107" s="228">
        <v>0</v>
      </c>
      <c r="V107" s="228">
        <v>0</v>
      </c>
      <c r="W107" s="228">
        <v>0</v>
      </c>
      <c r="DA107" s="69" t="s">
        <v>1552</v>
      </c>
    </row>
    <row r="108" spans="1:105" ht="12" customHeight="1" x14ac:dyDescent="0.3">
      <c r="A108" s="37" t="s">
        <v>78</v>
      </c>
      <c r="B108" s="228">
        <v>0.34733246303289461</v>
      </c>
      <c r="C108" s="228">
        <v>0.39764442790889482</v>
      </c>
      <c r="D108" s="228">
        <v>0.38039846716500819</v>
      </c>
      <c r="E108" s="228">
        <v>0.35080859546286758</v>
      </c>
      <c r="F108" s="228">
        <v>0.34146681252509281</v>
      </c>
      <c r="G108" s="228">
        <v>0.30529724464086683</v>
      </c>
      <c r="H108" s="228">
        <v>0.55878488757231271</v>
      </c>
      <c r="I108" s="228">
        <v>0.60806400151592288</v>
      </c>
      <c r="J108" s="228">
        <v>0.70657745378910286</v>
      </c>
      <c r="K108" s="228">
        <v>0.53034468130795254</v>
      </c>
      <c r="L108" s="228">
        <v>0.55721524802014399</v>
      </c>
      <c r="M108" s="228">
        <v>0.6610955626119065</v>
      </c>
      <c r="N108" s="228">
        <v>0.84375608299428784</v>
      </c>
      <c r="O108" s="228">
        <v>1.0584717288134109</v>
      </c>
      <c r="P108" s="228">
        <v>1.1511020871116171</v>
      </c>
      <c r="Q108" s="228">
        <v>0.9835498792358377</v>
      </c>
      <c r="R108" s="228">
        <v>1.0567868455028959</v>
      </c>
      <c r="S108" s="228">
        <v>0.91186965062123526</v>
      </c>
      <c r="T108" s="228">
        <v>0.98220209012848414</v>
      </c>
      <c r="U108" s="228">
        <v>0.93192058933768473</v>
      </c>
      <c r="V108" s="228">
        <v>0.81824528054620116</v>
      </c>
      <c r="W108" s="228">
        <v>0.81486319108481198</v>
      </c>
      <c r="DA108" s="69" t="s">
        <v>1553</v>
      </c>
    </row>
    <row r="109" spans="1:105" ht="12" customHeight="1" x14ac:dyDescent="0.3">
      <c r="A109" s="37" t="s">
        <v>38</v>
      </c>
      <c r="B109" s="228">
        <v>4.6402557372376883E-2</v>
      </c>
      <c r="C109" s="228">
        <v>5.1847004362070223E-2</v>
      </c>
      <c r="D109" s="228">
        <v>5.5360335877857332E-2</v>
      </c>
      <c r="E109" s="228">
        <v>4.3578620801769018E-2</v>
      </c>
      <c r="F109" s="228">
        <v>4.3738423582098888E-2</v>
      </c>
      <c r="G109" s="228">
        <v>4.2099449330416788E-2</v>
      </c>
      <c r="H109" s="228">
        <v>5.800897070664203E-2</v>
      </c>
      <c r="I109" s="228">
        <v>5.2502247903540043E-2</v>
      </c>
      <c r="J109" s="228">
        <v>6.2451622913676577E-2</v>
      </c>
      <c r="K109" s="228">
        <v>3.5229567484458379E-2</v>
      </c>
      <c r="L109" s="228">
        <v>3.4925643070074383E-2</v>
      </c>
      <c r="M109" s="228">
        <v>2.7815367584073911E-2</v>
      </c>
      <c r="N109" s="228">
        <v>3.2593004339188297E-2</v>
      </c>
      <c r="O109" s="228">
        <v>3.724184663900279E-2</v>
      </c>
      <c r="P109" s="228">
        <v>3.8731905424280157E-2</v>
      </c>
      <c r="Q109" s="228">
        <v>3.3133423292345289E-2</v>
      </c>
      <c r="R109" s="228">
        <v>3.09186042657459E-2</v>
      </c>
      <c r="S109" s="228">
        <v>2.4064987109953171E-2</v>
      </c>
      <c r="T109" s="228">
        <v>2.2491464106825891E-2</v>
      </c>
      <c r="U109" s="228">
        <v>1.6499935031999709E-2</v>
      </c>
      <c r="V109" s="228">
        <v>1.4701036462163841E-2</v>
      </c>
      <c r="W109" s="228">
        <v>1.473006503724218E-2</v>
      </c>
      <c r="DA109" s="69" t="s">
        <v>1554</v>
      </c>
    </row>
    <row r="110" spans="1:105" ht="12" customHeight="1" x14ac:dyDescent="0.3">
      <c r="A110" s="57" t="s">
        <v>1555</v>
      </c>
      <c r="B110" s="263">
        <f t="shared" ref="B110:W110" si="4">B111+B117</f>
        <v>29.781471704062753</v>
      </c>
      <c r="C110" s="263">
        <f t="shared" si="4"/>
        <v>32.879781767824021</v>
      </c>
      <c r="D110" s="263">
        <f t="shared" si="4"/>
        <v>28.763591918339561</v>
      </c>
      <c r="E110" s="263">
        <f t="shared" si="4"/>
        <v>26.86605235597704</v>
      </c>
      <c r="F110" s="263">
        <f t="shared" si="4"/>
        <v>26.220112149702551</v>
      </c>
      <c r="G110" s="263">
        <f t="shared" si="4"/>
        <v>21.913887035612877</v>
      </c>
      <c r="H110" s="263">
        <f t="shared" si="4"/>
        <v>34.933406808184323</v>
      </c>
      <c r="I110" s="263">
        <f t="shared" si="4"/>
        <v>36.138450810476755</v>
      </c>
      <c r="J110" s="263">
        <f t="shared" si="4"/>
        <v>34.71253568037249</v>
      </c>
      <c r="K110" s="263">
        <f t="shared" si="4"/>
        <v>22.114045863750682</v>
      </c>
      <c r="L110" s="263">
        <f t="shared" si="4"/>
        <v>23.005270829740823</v>
      </c>
      <c r="M110" s="263">
        <f t="shared" si="4"/>
        <v>25.664410350033133</v>
      </c>
      <c r="N110" s="263">
        <f t="shared" si="4"/>
        <v>29.025655147966827</v>
      </c>
      <c r="O110" s="263">
        <f t="shared" si="4"/>
        <v>32.33090074937973</v>
      </c>
      <c r="P110" s="263">
        <f t="shared" si="4"/>
        <v>32.665577370706579</v>
      </c>
      <c r="Q110" s="263">
        <f t="shared" si="4"/>
        <v>26.227302594655399</v>
      </c>
      <c r="R110" s="263">
        <f t="shared" si="4"/>
        <v>27.230386302128196</v>
      </c>
      <c r="S110" s="263">
        <f t="shared" si="4"/>
        <v>24.765831672253004</v>
      </c>
      <c r="T110" s="263">
        <f t="shared" si="4"/>
        <v>25.89330880252907</v>
      </c>
      <c r="U110" s="263">
        <f t="shared" si="4"/>
        <v>21.681134377694065</v>
      </c>
      <c r="V110" s="263">
        <f t="shared" si="4"/>
        <v>17.991075230278941</v>
      </c>
      <c r="W110" s="263">
        <f t="shared" si="4"/>
        <v>17.881114379777951</v>
      </c>
      <c r="DA110" s="70"/>
    </row>
    <row r="111" spans="1:105" ht="12" customHeight="1" x14ac:dyDescent="0.3">
      <c r="A111" s="60" t="s">
        <v>1556</v>
      </c>
      <c r="B111" s="264">
        <v>26.939694729100491</v>
      </c>
      <c r="C111" s="264">
        <v>29.682591008009041</v>
      </c>
      <c r="D111" s="264">
        <v>25.693712216566261</v>
      </c>
      <c r="E111" s="264">
        <v>24.214139574219811</v>
      </c>
      <c r="F111" s="264">
        <v>23.649306598650721</v>
      </c>
      <c r="G111" s="264">
        <v>19.60806042693309</v>
      </c>
      <c r="H111" s="264">
        <v>31.35530003030636</v>
      </c>
      <c r="I111" s="264">
        <v>32.588574615858548</v>
      </c>
      <c r="J111" s="264">
        <v>30.700099546615359</v>
      </c>
      <c r="K111" s="264">
        <v>19.486047080308271</v>
      </c>
      <c r="L111" s="264">
        <v>20.294965422934819</v>
      </c>
      <c r="M111" s="264">
        <v>22.9162486732918</v>
      </c>
      <c r="N111" s="264">
        <v>25.664673171659931</v>
      </c>
      <c r="O111" s="264">
        <v>28.443884481275401</v>
      </c>
      <c r="P111" s="264">
        <v>28.725357076397952</v>
      </c>
      <c r="Q111" s="264">
        <v>22.919270489523822</v>
      </c>
      <c r="R111" s="264">
        <v>23.90125691194206</v>
      </c>
      <c r="S111" s="264">
        <v>21.985768837179851</v>
      </c>
      <c r="T111" s="264">
        <v>23.060065356905731</v>
      </c>
      <c r="U111" s="264">
        <v>19.333538901836349</v>
      </c>
      <c r="V111" s="264">
        <v>15.953980334344161</v>
      </c>
      <c r="W111" s="264">
        <v>15.79987120418561</v>
      </c>
      <c r="DA111" s="72" t="s">
        <v>1557</v>
      </c>
    </row>
    <row r="112" spans="1:105" ht="12" customHeight="1" x14ac:dyDescent="0.3">
      <c r="A112" s="59" t="s">
        <v>30</v>
      </c>
      <c r="B112" s="232">
        <v>12.58958322630272</v>
      </c>
      <c r="C112" s="232">
        <v>13.107099267051289</v>
      </c>
      <c r="D112" s="232">
        <v>10.826929141447311</v>
      </c>
      <c r="E112" s="232">
        <v>11.09175614329191</v>
      </c>
      <c r="F112" s="232">
        <v>11.54725716741194</v>
      </c>
      <c r="G112" s="232">
        <v>9.6252241587101057</v>
      </c>
      <c r="H112" s="232">
        <v>15.21139200795313</v>
      </c>
      <c r="I112" s="232">
        <v>15.73632522238441</v>
      </c>
      <c r="J112" s="232">
        <v>13.95584529675491</v>
      </c>
      <c r="K112" s="232">
        <v>6.3702677722255432</v>
      </c>
      <c r="L112" s="232">
        <v>6.803630257378706</v>
      </c>
      <c r="M112" s="232">
        <v>6.8890694478021128</v>
      </c>
      <c r="N112" s="232">
        <v>5.3264052054110129</v>
      </c>
      <c r="O112" s="232">
        <v>7.4288018074235627</v>
      </c>
      <c r="P112" s="232">
        <v>9.3031661380430339</v>
      </c>
      <c r="Q112" s="232">
        <v>7.5475437497285096</v>
      </c>
      <c r="R112" s="232">
        <v>8.0563938987450303</v>
      </c>
      <c r="S112" s="232">
        <v>7.6597112040201978</v>
      </c>
      <c r="T112" s="232">
        <v>8.6244936397528047</v>
      </c>
      <c r="U112" s="232">
        <v>6.5447885533345049</v>
      </c>
      <c r="V112" s="232">
        <v>5.878435971917634</v>
      </c>
      <c r="W112" s="232">
        <v>5.9631001787013176</v>
      </c>
      <c r="DA112" s="71" t="s">
        <v>1558</v>
      </c>
    </row>
    <row r="113" spans="1:105" ht="12" customHeight="1" x14ac:dyDescent="0.3">
      <c r="A113" s="59" t="s">
        <v>33</v>
      </c>
      <c r="B113" s="297">
        <v>1.0782206533479961</v>
      </c>
      <c r="C113" s="297">
        <v>0.82967605262811839</v>
      </c>
      <c r="D113" s="297">
        <v>0.79017530619740473</v>
      </c>
      <c r="E113" s="297">
        <v>0.7913943213510608</v>
      </c>
      <c r="F113" s="297">
        <v>0.73517770212009181</v>
      </c>
      <c r="G113" s="297">
        <v>0.69597914626504176</v>
      </c>
      <c r="H113" s="297">
        <v>1.007161266014617</v>
      </c>
      <c r="I113" s="297">
        <v>0.6215290345706902</v>
      </c>
      <c r="J113" s="297">
        <v>0.57824750432689376</v>
      </c>
      <c r="K113" s="297">
        <v>0.51453045567298528</v>
      </c>
      <c r="L113" s="297">
        <v>0.50228921118526648</v>
      </c>
      <c r="M113" s="297">
        <v>0.51056301219702005</v>
      </c>
      <c r="N113" s="297">
        <v>0.71871821865443986</v>
      </c>
      <c r="O113" s="297">
        <v>0.67131097803964968</v>
      </c>
      <c r="P113" s="297">
        <v>0.71137347566192577</v>
      </c>
      <c r="Q113" s="297">
        <v>0.6221259728337849</v>
      </c>
      <c r="R113" s="297">
        <v>0.61718682909540135</v>
      </c>
      <c r="S113" s="297">
        <v>0.55595855218269086</v>
      </c>
      <c r="T113" s="297">
        <v>0.39931766324832241</v>
      </c>
      <c r="U113" s="297">
        <v>0.37461123964852172</v>
      </c>
      <c r="V113" s="297">
        <v>0.27530944914725741</v>
      </c>
      <c r="W113" s="297">
        <v>0.27402453001047811</v>
      </c>
      <c r="DA113" s="122" t="s">
        <v>1559</v>
      </c>
    </row>
    <row r="114" spans="1:105" ht="12" customHeight="1" x14ac:dyDescent="0.3">
      <c r="A114" s="59" t="s">
        <v>160</v>
      </c>
      <c r="B114" s="297">
        <v>1.4462662457285551</v>
      </c>
      <c r="C114" s="297">
        <v>2.000073762961474</v>
      </c>
      <c r="D114" s="297">
        <v>1.724966203164525</v>
      </c>
      <c r="E114" s="297">
        <v>1.857452893268956</v>
      </c>
      <c r="F114" s="297">
        <v>1.7995240190124051</v>
      </c>
      <c r="G114" s="297">
        <v>1.6622239662343179</v>
      </c>
      <c r="H114" s="297">
        <v>2.222330054224197</v>
      </c>
      <c r="I114" s="297">
        <v>1.904773462374306</v>
      </c>
      <c r="J114" s="297">
        <v>1.865669960408334</v>
      </c>
      <c r="K114" s="297">
        <v>1.305895563753273</v>
      </c>
      <c r="L114" s="297">
        <v>1.390889697949915</v>
      </c>
      <c r="M114" s="297">
        <v>2.7103387123749032</v>
      </c>
      <c r="N114" s="297">
        <v>4.2511332884091297</v>
      </c>
      <c r="O114" s="297">
        <v>3.4138903620168159</v>
      </c>
      <c r="P114" s="297">
        <v>1.151000335780241</v>
      </c>
      <c r="Q114" s="297">
        <v>0.94901347282908544</v>
      </c>
      <c r="R114" s="297">
        <v>1.403281425783329</v>
      </c>
      <c r="S114" s="297">
        <v>1.0486269309642859</v>
      </c>
      <c r="T114" s="297">
        <v>1.052681144573322</v>
      </c>
      <c r="U114" s="297">
        <v>0.95970613738185262</v>
      </c>
      <c r="V114" s="297">
        <v>0.7655406321932865</v>
      </c>
      <c r="W114" s="297">
        <v>1.3206893255454519</v>
      </c>
      <c r="DA114" s="122" t="s">
        <v>1560</v>
      </c>
    </row>
    <row r="115" spans="1:105" ht="12" customHeight="1" x14ac:dyDescent="0.3">
      <c r="A115" s="59" t="s">
        <v>70</v>
      </c>
      <c r="B115" s="297">
        <v>2.1255183504044162</v>
      </c>
      <c r="C115" s="297">
        <v>2.0162551697845812</v>
      </c>
      <c r="D115" s="297">
        <v>2.0948280015994278</v>
      </c>
      <c r="E115" s="297">
        <v>1.3209954011991909</v>
      </c>
      <c r="F115" s="297">
        <v>1.3715347353760761</v>
      </c>
      <c r="G115" s="297">
        <v>0.98405409709235059</v>
      </c>
      <c r="H115" s="297">
        <v>2.6700674518497061</v>
      </c>
      <c r="I115" s="297">
        <v>2.837743309627264</v>
      </c>
      <c r="J115" s="297">
        <v>1.3965914367578229</v>
      </c>
      <c r="K115" s="297">
        <v>0.79081713282555666</v>
      </c>
      <c r="L115" s="297">
        <v>1.102852612111541</v>
      </c>
      <c r="M115" s="297">
        <v>0.78471929694486731</v>
      </c>
      <c r="N115" s="297">
        <v>0.75746143806695021</v>
      </c>
      <c r="O115" s="297">
        <v>0.58958890440847966</v>
      </c>
      <c r="P115" s="297">
        <v>0.62477439198975171</v>
      </c>
      <c r="Q115" s="297">
        <v>0.43240114845087929</v>
      </c>
      <c r="R115" s="297">
        <v>0.3247027042670525</v>
      </c>
      <c r="S115" s="297">
        <v>0.29565707136203179</v>
      </c>
      <c r="T115" s="297">
        <v>0.1602858323173228</v>
      </c>
      <c r="U115" s="297">
        <v>0.1864198820063214</v>
      </c>
      <c r="V115" s="297">
        <v>0.1583093420505568</v>
      </c>
      <c r="W115" s="297">
        <v>9.643324145333676E-2</v>
      </c>
      <c r="DA115" s="122" t="s">
        <v>1561</v>
      </c>
    </row>
    <row r="116" spans="1:105" ht="12" customHeight="1" x14ac:dyDescent="0.3">
      <c r="A116" s="59" t="s">
        <v>162</v>
      </c>
      <c r="B116" s="297">
        <v>9.7001062533168021</v>
      </c>
      <c r="C116" s="297">
        <v>11.729486755583579</v>
      </c>
      <c r="D116" s="297">
        <v>10.2568135641576</v>
      </c>
      <c r="E116" s="297">
        <v>9.1525408151086953</v>
      </c>
      <c r="F116" s="297">
        <v>8.1958129747302113</v>
      </c>
      <c r="G116" s="297">
        <v>6.6405790586312756</v>
      </c>
      <c r="H116" s="297">
        <v>10.24434925026471</v>
      </c>
      <c r="I116" s="297">
        <v>11.48820358690188</v>
      </c>
      <c r="J116" s="297">
        <v>12.9037453483674</v>
      </c>
      <c r="K116" s="297">
        <v>10.504536155830911</v>
      </c>
      <c r="L116" s="297">
        <v>10.4953036443094</v>
      </c>
      <c r="M116" s="297">
        <v>12.0215582039729</v>
      </c>
      <c r="N116" s="297">
        <v>14.610955021118389</v>
      </c>
      <c r="O116" s="297">
        <v>16.340292429386889</v>
      </c>
      <c r="P116" s="297">
        <v>16.935042734922991</v>
      </c>
      <c r="Q116" s="297">
        <v>13.368186145681561</v>
      </c>
      <c r="R116" s="297">
        <v>13.49969205405125</v>
      </c>
      <c r="S116" s="297">
        <v>12.42581507865064</v>
      </c>
      <c r="T116" s="297">
        <v>12.82328707701396</v>
      </c>
      <c r="U116" s="297">
        <v>11.26801308946515</v>
      </c>
      <c r="V116" s="297">
        <v>8.876384939035427</v>
      </c>
      <c r="W116" s="297">
        <v>8.1456239284750271</v>
      </c>
      <c r="DA116" s="122" t="s">
        <v>1562</v>
      </c>
    </row>
    <row r="117" spans="1:105" ht="12" customHeight="1" x14ac:dyDescent="0.3">
      <c r="A117" s="60" t="s">
        <v>1563</v>
      </c>
      <c r="B117" s="264">
        <v>2.8417769749622619</v>
      </c>
      <c r="C117" s="264">
        <v>3.1971907598149829</v>
      </c>
      <c r="D117" s="264">
        <v>3.0698797017733002</v>
      </c>
      <c r="E117" s="264">
        <v>2.6519127817572281</v>
      </c>
      <c r="F117" s="264">
        <v>2.5708055510518308</v>
      </c>
      <c r="G117" s="264">
        <v>2.3058266086797858</v>
      </c>
      <c r="H117" s="264">
        <v>3.578106777877966</v>
      </c>
      <c r="I117" s="264">
        <v>3.549876194618204</v>
      </c>
      <c r="J117" s="264">
        <v>4.0124361337571308</v>
      </c>
      <c r="K117" s="264">
        <v>2.6279987834424108</v>
      </c>
      <c r="L117" s="264">
        <v>2.7103054068060048</v>
      </c>
      <c r="M117" s="264">
        <v>2.7481616767413328</v>
      </c>
      <c r="N117" s="264">
        <v>3.3609819763068969</v>
      </c>
      <c r="O117" s="264">
        <v>3.8870162681043281</v>
      </c>
      <c r="P117" s="264">
        <v>3.9402202943086282</v>
      </c>
      <c r="Q117" s="264">
        <v>3.308032105131578</v>
      </c>
      <c r="R117" s="264">
        <v>3.3291293901861359</v>
      </c>
      <c r="S117" s="264">
        <v>2.7800628350731529</v>
      </c>
      <c r="T117" s="264">
        <v>2.83324344562334</v>
      </c>
      <c r="U117" s="264">
        <v>2.3475954758577151</v>
      </c>
      <c r="V117" s="264">
        <v>2.0370948959347812</v>
      </c>
      <c r="W117" s="264">
        <v>2.08124317559234</v>
      </c>
      <c r="DA117" s="72" t="s">
        <v>1564</v>
      </c>
    </row>
    <row r="118" spans="1:105" ht="12" customHeight="1" x14ac:dyDescent="0.3">
      <c r="A118" s="57" t="s">
        <v>1565</v>
      </c>
      <c r="B118" s="263">
        <v>2.3282115581638529</v>
      </c>
      <c r="C118" s="263">
        <v>2.6193950286175318</v>
      </c>
      <c r="D118" s="263">
        <v>2.51509160177361</v>
      </c>
      <c r="E118" s="263">
        <v>2.172659587338527</v>
      </c>
      <c r="F118" s="263">
        <v>2.1062100405786239</v>
      </c>
      <c r="G118" s="263">
        <v>1.8891180443607229</v>
      </c>
      <c r="H118" s="263">
        <v>2.931471973345317</v>
      </c>
      <c r="I118" s="263">
        <v>2.9083432159452181</v>
      </c>
      <c r="J118" s="263">
        <v>3.2873094072175362</v>
      </c>
      <c r="K118" s="263">
        <v>2.1530673224391288</v>
      </c>
      <c r="L118" s="263">
        <v>2.2204995078347149</v>
      </c>
      <c r="M118" s="263">
        <v>2.2515143995693379</v>
      </c>
      <c r="N118" s="263">
        <v>2.753585926327673</v>
      </c>
      <c r="O118" s="263">
        <v>3.1845553968187819</v>
      </c>
      <c r="P118" s="263">
        <v>3.2281444011076741</v>
      </c>
      <c r="Q118" s="263">
        <v>2.7102051462172612</v>
      </c>
      <c r="R118" s="263">
        <v>2.727489733763246</v>
      </c>
      <c r="S118" s="263">
        <v>2.2776503863836952</v>
      </c>
      <c r="T118" s="263">
        <v>2.321220206691216</v>
      </c>
      <c r="U118" s="263">
        <v>1.923338449477614</v>
      </c>
      <c r="V118" s="263">
        <v>1.6689514777474519</v>
      </c>
      <c r="W118" s="263">
        <v>1.7051212883544731</v>
      </c>
      <c r="DA118" s="70" t="s">
        <v>1566</v>
      </c>
    </row>
    <row r="119" spans="1:105" ht="12" customHeight="1" x14ac:dyDescent="0.3">
      <c r="A119" s="57" t="s">
        <v>1567</v>
      </c>
      <c r="B119" s="263">
        <f t="shared" ref="B119:W119" si="5">B120+B126</f>
        <v>2.9317613826154405</v>
      </c>
      <c r="C119" s="263">
        <f t="shared" si="5"/>
        <v>3.2460477650087514</v>
      </c>
      <c r="D119" s="263">
        <f t="shared" si="5"/>
        <v>2.8820606018436719</v>
      </c>
      <c r="E119" s="263">
        <f t="shared" si="5"/>
        <v>2.6584759247827523</v>
      </c>
      <c r="F119" s="263">
        <f t="shared" si="5"/>
        <v>2.591864518204877</v>
      </c>
      <c r="G119" s="263">
        <f t="shared" si="5"/>
        <v>2.1906084466939868</v>
      </c>
      <c r="H119" s="263">
        <f t="shared" si="5"/>
        <v>3.4769318828250895</v>
      </c>
      <c r="I119" s="263">
        <f t="shared" si="5"/>
        <v>3.5733205808504223</v>
      </c>
      <c r="J119" s="263">
        <f t="shared" si="5"/>
        <v>3.5259042656897495</v>
      </c>
      <c r="K119" s="263">
        <f t="shared" si="5"/>
        <v>2.2573738407616735</v>
      </c>
      <c r="L119" s="263">
        <f t="shared" si="5"/>
        <v>2.3446835393395298</v>
      </c>
      <c r="M119" s="263">
        <f t="shared" si="5"/>
        <v>2.5729336301993664</v>
      </c>
      <c r="N119" s="263">
        <f t="shared" si="5"/>
        <v>2.9491782334907923</v>
      </c>
      <c r="O119" s="263">
        <f t="shared" si="5"/>
        <v>3.3072637133460572</v>
      </c>
      <c r="P119" s="263">
        <f t="shared" si="5"/>
        <v>3.3435127402808646</v>
      </c>
      <c r="Q119" s="263">
        <f t="shared" si="5"/>
        <v>2.7069426490050357</v>
      </c>
      <c r="R119" s="263">
        <f t="shared" si="5"/>
        <v>2.7941019759269077</v>
      </c>
      <c r="S119" s="263">
        <f t="shared" si="5"/>
        <v>2.5027432029614687</v>
      </c>
      <c r="T119" s="263">
        <f t="shared" si="5"/>
        <v>2.605286897851788</v>
      </c>
      <c r="U119" s="263">
        <f t="shared" si="5"/>
        <v>2.1776302855484344</v>
      </c>
      <c r="V119" s="263">
        <f t="shared" si="5"/>
        <v>1.8208327562554443</v>
      </c>
      <c r="W119" s="263">
        <f t="shared" si="5"/>
        <v>1.8184925920749875</v>
      </c>
      <c r="DA119" s="70"/>
    </row>
    <row r="120" spans="1:105" ht="12" customHeight="1" x14ac:dyDescent="0.3">
      <c r="A120" s="60" t="s">
        <v>1568</v>
      </c>
      <c r="B120" s="264">
        <v>2.2528442517871259</v>
      </c>
      <c r="C120" s="264">
        <v>2.4822202034200331</v>
      </c>
      <c r="D120" s="264">
        <v>2.148648396213535</v>
      </c>
      <c r="E120" s="264">
        <v>2.024918459555749</v>
      </c>
      <c r="F120" s="264">
        <v>1.977684044502928</v>
      </c>
      <c r="G120" s="264">
        <v>1.639732991250038</v>
      </c>
      <c r="H120" s="264">
        <v>2.6221012578896068</v>
      </c>
      <c r="I120" s="264">
        <v>2.725234407276603</v>
      </c>
      <c r="J120" s="264">
        <v>2.5673098187773831</v>
      </c>
      <c r="K120" s="264">
        <v>1.629529569520537</v>
      </c>
      <c r="L120" s="264">
        <v>1.697175734656287</v>
      </c>
      <c r="M120" s="264">
        <v>1.916381741341046</v>
      </c>
      <c r="N120" s="264">
        <v>2.146219992846218</v>
      </c>
      <c r="O120" s="264">
        <v>2.378632805475668</v>
      </c>
      <c r="P120" s="264">
        <v>2.4021710795479581</v>
      </c>
      <c r="Q120" s="264">
        <v>1.9166344421009009</v>
      </c>
      <c r="R120" s="264">
        <v>1.998753504299783</v>
      </c>
      <c r="S120" s="264">
        <v>1.83856994090055</v>
      </c>
      <c r="T120" s="264">
        <v>1.928408477064995</v>
      </c>
      <c r="U120" s="264">
        <v>1.6167760035771981</v>
      </c>
      <c r="V120" s="264">
        <v>1.334158877848286</v>
      </c>
      <c r="W120" s="264">
        <v>1.321271431590384</v>
      </c>
      <c r="DA120" s="72" t="s">
        <v>1569</v>
      </c>
    </row>
    <row r="121" spans="1:105" ht="12" customHeight="1" x14ac:dyDescent="0.3">
      <c r="A121" s="59" t="s">
        <v>30</v>
      </c>
      <c r="B121" s="232">
        <v>1.052809636077072</v>
      </c>
      <c r="C121" s="232">
        <v>1.0960871508867951</v>
      </c>
      <c r="D121" s="232">
        <v>0.90540688475093667</v>
      </c>
      <c r="E121" s="232">
        <v>0.92755316349770944</v>
      </c>
      <c r="F121" s="232">
        <v>0.96564464427323171</v>
      </c>
      <c r="G121" s="232">
        <v>0.80491375778988539</v>
      </c>
      <c r="H121" s="232">
        <v>1.272059590555801</v>
      </c>
      <c r="I121" s="232">
        <v>1.315957369895751</v>
      </c>
      <c r="J121" s="232">
        <v>1.167063924509232</v>
      </c>
      <c r="K121" s="232">
        <v>0.53271654624581866</v>
      </c>
      <c r="L121" s="232">
        <v>0.56895668160870705</v>
      </c>
      <c r="M121" s="232">
        <v>0.57610157285407049</v>
      </c>
      <c r="N121" s="232">
        <v>0.44542306326645931</v>
      </c>
      <c r="O121" s="232">
        <v>0.62123693745652186</v>
      </c>
      <c r="P121" s="232">
        <v>0.77798150900615981</v>
      </c>
      <c r="Q121" s="232">
        <v>0.63116678650855218</v>
      </c>
      <c r="R121" s="232">
        <v>0.67371961217196163</v>
      </c>
      <c r="S121" s="232">
        <v>0.64054684100358894</v>
      </c>
      <c r="T121" s="232">
        <v>0.72122721197370065</v>
      </c>
      <c r="U121" s="232">
        <v>0.54731092611880261</v>
      </c>
      <c r="V121" s="232">
        <v>0.49158688775073212</v>
      </c>
      <c r="W121" s="232">
        <v>0.49866697063595922</v>
      </c>
      <c r="DA121" s="71" t="s">
        <v>1570</v>
      </c>
    </row>
    <row r="122" spans="1:105" ht="12" customHeight="1" x14ac:dyDescent="0.3">
      <c r="A122" s="59" t="s">
        <v>33</v>
      </c>
      <c r="B122" s="297">
        <v>9.0166693627351954E-2</v>
      </c>
      <c r="C122" s="297">
        <v>6.9382038096728646E-2</v>
      </c>
      <c r="D122" s="297">
        <v>6.6078770170622289E-2</v>
      </c>
      <c r="E122" s="297">
        <v>6.6180710868517026E-2</v>
      </c>
      <c r="F122" s="297">
        <v>6.1479570459803033E-2</v>
      </c>
      <c r="G122" s="297">
        <v>5.820157335833568E-2</v>
      </c>
      <c r="H122" s="297">
        <v>8.4224319970215067E-2</v>
      </c>
      <c r="I122" s="297">
        <v>5.1975648830900251E-2</v>
      </c>
      <c r="J122" s="297">
        <v>4.8356211135009819E-2</v>
      </c>
      <c r="K122" s="297">
        <v>4.3027843896841347E-2</v>
      </c>
      <c r="L122" s="297">
        <v>4.2004164246563502E-2</v>
      </c>
      <c r="M122" s="297">
        <v>4.2696064627662643E-2</v>
      </c>
      <c r="N122" s="297">
        <v>6.0103138652172879E-2</v>
      </c>
      <c r="O122" s="297">
        <v>5.6138686545863313E-2</v>
      </c>
      <c r="P122" s="297">
        <v>5.9488931171430157E-2</v>
      </c>
      <c r="Q122" s="297">
        <v>5.2025568065257169E-2</v>
      </c>
      <c r="R122" s="297">
        <v>5.1612529918698337E-2</v>
      </c>
      <c r="S122" s="297">
        <v>4.6492287351857793E-2</v>
      </c>
      <c r="T122" s="297">
        <v>3.3393121612261427E-2</v>
      </c>
      <c r="U122" s="297">
        <v>3.1327035676665983E-2</v>
      </c>
      <c r="V122" s="297">
        <v>2.302287818072794E-2</v>
      </c>
      <c r="W122" s="297">
        <v>2.2915426232203169E-2</v>
      </c>
      <c r="DA122" s="122" t="s">
        <v>1571</v>
      </c>
    </row>
    <row r="123" spans="1:105" ht="12" customHeight="1" x14ac:dyDescent="0.3">
      <c r="A123" s="59" t="s">
        <v>160</v>
      </c>
      <c r="B123" s="297">
        <v>0.1209446740583803</v>
      </c>
      <c r="C123" s="297">
        <v>0.16725708013204549</v>
      </c>
      <c r="D123" s="297">
        <v>0.1442510850402654</v>
      </c>
      <c r="E123" s="297">
        <v>0.1553303448923698</v>
      </c>
      <c r="F123" s="297">
        <v>0.150486016376635</v>
      </c>
      <c r="G123" s="297">
        <v>0.13900423687684521</v>
      </c>
      <c r="H123" s="297">
        <v>0.18584336380117261</v>
      </c>
      <c r="I123" s="297">
        <v>0.1592875490541944</v>
      </c>
      <c r="J123" s="297">
        <v>0.1560175008775303</v>
      </c>
      <c r="K123" s="297">
        <v>0.1092061117922736</v>
      </c>
      <c r="L123" s="297">
        <v>0.1163137850078016</v>
      </c>
      <c r="M123" s="297">
        <v>0.22665331029063951</v>
      </c>
      <c r="N123" s="297">
        <v>0.35550295906018953</v>
      </c>
      <c r="O123" s="297">
        <v>0.28548813769568121</v>
      </c>
      <c r="P123" s="297">
        <v>9.6252927746302952E-2</v>
      </c>
      <c r="Q123" s="297">
        <v>7.9361684259253343E-2</v>
      </c>
      <c r="R123" s="297">
        <v>0.11735004889645879</v>
      </c>
      <c r="S123" s="297">
        <v>8.7691905103148435E-2</v>
      </c>
      <c r="T123" s="297">
        <v>8.8030940564258045E-2</v>
      </c>
      <c r="U123" s="297">
        <v>8.0255863206573283E-2</v>
      </c>
      <c r="V123" s="297">
        <v>6.4018684327671813E-2</v>
      </c>
      <c r="W123" s="297">
        <v>0.1104432468656647</v>
      </c>
      <c r="DA123" s="122" t="s">
        <v>1572</v>
      </c>
    </row>
    <row r="124" spans="1:105" ht="12" customHeight="1" x14ac:dyDescent="0.3">
      <c r="A124" s="59" t="s">
        <v>70</v>
      </c>
      <c r="B124" s="297">
        <v>0.17774744093904329</v>
      </c>
      <c r="C124" s="297">
        <v>0.16861025765368559</v>
      </c>
      <c r="D124" s="297">
        <v>0.17518094653047919</v>
      </c>
      <c r="E124" s="297">
        <v>0.11046884258172859</v>
      </c>
      <c r="F124" s="297">
        <v>0.1146952174398875</v>
      </c>
      <c r="G124" s="297">
        <v>8.2291972436025262E-2</v>
      </c>
      <c r="H124" s="297">
        <v>0.22328560777215459</v>
      </c>
      <c r="I124" s="297">
        <v>0.23730757781139181</v>
      </c>
      <c r="J124" s="297">
        <v>0.11679059551466719</v>
      </c>
      <c r="K124" s="297">
        <v>6.6132443214968792E-2</v>
      </c>
      <c r="L124" s="297">
        <v>9.2226552407071824E-2</v>
      </c>
      <c r="M124" s="297">
        <v>6.5622508909836744E-2</v>
      </c>
      <c r="N124" s="297">
        <v>6.3343058036074373E-2</v>
      </c>
      <c r="O124" s="297">
        <v>4.9304640886643922E-2</v>
      </c>
      <c r="P124" s="297">
        <v>5.224704332441802E-2</v>
      </c>
      <c r="Q124" s="297">
        <v>3.6159743142948453E-2</v>
      </c>
      <c r="R124" s="297">
        <v>2.7153411655314239E-2</v>
      </c>
      <c r="S124" s="297">
        <v>2.4724457363604641E-2</v>
      </c>
      <c r="T124" s="297">
        <v>1.3403975791490091E-2</v>
      </c>
      <c r="U124" s="297">
        <v>1.5589447609557159E-2</v>
      </c>
      <c r="V124" s="297">
        <v>1.3238690891977571E-2</v>
      </c>
      <c r="W124" s="297">
        <v>8.0642737742189618E-3</v>
      </c>
      <c r="DA124" s="122" t="s">
        <v>1573</v>
      </c>
    </row>
    <row r="125" spans="1:105" ht="12" customHeight="1" x14ac:dyDescent="0.3">
      <c r="A125" s="59" t="s">
        <v>162</v>
      </c>
      <c r="B125" s="297">
        <v>0.81117580708527859</v>
      </c>
      <c r="C125" s="297">
        <v>0.98088367665077869</v>
      </c>
      <c r="D125" s="297">
        <v>0.85773070972123122</v>
      </c>
      <c r="E125" s="297">
        <v>0.76538539771542391</v>
      </c>
      <c r="F125" s="297">
        <v>0.68537859595337047</v>
      </c>
      <c r="G125" s="297">
        <v>0.55532145078894724</v>
      </c>
      <c r="H125" s="297">
        <v>0.85668837579026325</v>
      </c>
      <c r="I125" s="297">
        <v>0.9607062616843659</v>
      </c>
      <c r="J125" s="297">
        <v>1.0790815867409429</v>
      </c>
      <c r="K125" s="297">
        <v>0.87844662437063503</v>
      </c>
      <c r="L125" s="297">
        <v>0.87767455138614314</v>
      </c>
      <c r="M125" s="297">
        <v>1.005308284658837</v>
      </c>
      <c r="N125" s="297">
        <v>1.221847773831322</v>
      </c>
      <c r="O125" s="297">
        <v>1.3664644028909569</v>
      </c>
      <c r="P125" s="297">
        <v>1.416200668299648</v>
      </c>
      <c r="Q125" s="297">
        <v>1.117920660124889</v>
      </c>
      <c r="R125" s="297">
        <v>1.128917901657351</v>
      </c>
      <c r="S125" s="297">
        <v>1.0391144500783509</v>
      </c>
      <c r="T125" s="297">
        <v>1.072353227123285</v>
      </c>
      <c r="U125" s="297">
        <v>0.94229273096559885</v>
      </c>
      <c r="V125" s="297">
        <v>0.74229173669717696</v>
      </c>
      <c r="W125" s="297">
        <v>0.68118151408233785</v>
      </c>
      <c r="DA125" s="122" t="s">
        <v>1574</v>
      </c>
    </row>
    <row r="126" spans="1:105" ht="12" customHeight="1" x14ac:dyDescent="0.3">
      <c r="A126" s="60" t="s">
        <v>1575</v>
      </c>
      <c r="B126" s="264">
        <v>0.67891713082831484</v>
      </c>
      <c r="C126" s="264">
        <v>0.76382756158871823</v>
      </c>
      <c r="D126" s="264">
        <v>0.73341220563013698</v>
      </c>
      <c r="E126" s="264">
        <v>0.63355746522700318</v>
      </c>
      <c r="F126" s="264">
        <v>0.61418047370194884</v>
      </c>
      <c r="G126" s="264">
        <v>0.55087545544394889</v>
      </c>
      <c r="H126" s="264">
        <v>0.85483062493548256</v>
      </c>
      <c r="I126" s="264">
        <v>0.8480861735738191</v>
      </c>
      <c r="J126" s="264">
        <v>0.95859444691236639</v>
      </c>
      <c r="K126" s="264">
        <v>0.62784427124113662</v>
      </c>
      <c r="L126" s="264">
        <v>0.64750780468324287</v>
      </c>
      <c r="M126" s="264">
        <v>0.65655188885832028</v>
      </c>
      <c r="N126" s="264">
        <v>0.80295824064457422</v>
      </c>
      <c r="O126" s="264">
        <v>0.92863090787038927</v>
      </c>
      <c r="P126" s="264">
        <v>0.9413416607329067</v>
      </c>
      <c r="Q126" s="264">
        <v>0.79030820690413472</v>
      </c>
      <c r="R126" s="264">
        <v>0.79534847162712463</v>
      </c>
      <c r="S126" s="264">
        <v>0.66417326206091842</v>
      </c>
      <c r="T126" s="264">
        <v>0.67687842078679294</v>
      </c>
      <c r="U126" s="264">
        <v>0.56085428197123643</v>
      </c>
      <c r="V126" s="264">
        <v>0.48667387840715831</v>
      </c>
      <c r="W126" s="264">
        <v>0.49722116048460352</v>
      </c>
      <c r="DA126" s="72" t="s">
        <v>1576</v>
      </c>
    </row>
    <row r="127" spans="1:105" ht="12" customHeight="1" x14ac:dyDescent="0.3">
      <c r="A127" s="132" t="s">
        <v>1577</v>
      </c>
      <c r="B127" s="318">
        <v>2.077481082669288</v>
      </c>
      <c r="C127" s="318">
        <v>2.3373063332279549</v>
      </c>
      <c r="D127" s="318">
        <v>2.2442355831210721</v>
      </c>
      <c r="E127" s="318">
        <v>1.938680862548227</v>
      </c>
      <c r="F127" s="318">
        <v>1.879387420824006</v>
      </c>
      <c r="G127" s="318">
        <v>1.68567456266034</v>
      </c>
      <c r="H127" s="318">
        <v>2.6157749916004409</v>
      </c>
      <c r="I127" s="318">
        <v>2.5951370234588151</v>
      </c>
      <c r="J127" s="318">
        <v>2.9332914710556519</v>
      </c>
      <c r="K127" s="318">
        <v>1.9211985338687649</v>
      </c>
      <c r="L127" s="318">
        <v>1.981368791606364</v>
      </c>
      <c r="M127" s="318">
        <v>2.0090436180772588</v>
      </c>
      <c r="N127" s="318">
        <v>2.4570459034923879</v>
      </c>
      <c r="O127" s="318">
        <v>2.8416032771613802</v>
      </c>
      <c r="P127" s="318">
        <v>2.88049808098839</v>
      </c>
      <c r="Q127" s="318">
        <v>2.41833689970156</v>
      </c>
      <c r="R127" s="318">
        <v>2.433760070127208</v>
      </c>
      <c r="S127" s="318">
        <v>2.032364960157762</v>
      </c>
      <c r="T127" s="318">
        <v>2.071242645970627</v>
      </c>
      <c r="U127" s="318">
        <v>1.716209693380029</v>
      </c>
      <c r="V127" s="318">
        <v>1.489218241682343</v>
      </c>
      <c r="W127" s="318">
        <v>1.521492841916301</v>
      </c>
      <c r="DA127" s="139" t="s">
        <v>1578</v>
      </c>
    </row>
    <row r="128" spans="1:105" ht="12" hidden="1" customHeight="1" x14ac:dyDescent="0.3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DA128" s="94"/>
    </row>
    <row r="129" spans="1:105" ht="12" customHeight="1" x14ac:dyDescent="0.3">
      <c r="A129" s="201"/>
      <c r="B129" s="201"/>
      <c r="C129" s="201"/>
      <c r="D129" s="201"/>
      <c r="E129" s="201"/>
      <c r="F129" s="201"/>
      <c r="G129" s="201"/>
      <c r="H129" s="201"/>
      <c r="I129" s="201"/>
      <c r="J129" s="201"/>
      <c r="K129" s="201"/>
      <c r="L129" s="201"/>
      <c r="M129" s="201"/>
      <c r="N129" s="201"/>
      <c r="O129" s="201"/>
      <c r="P129" s="201"/>
      <c r="Q129" s="201"/>
      <c r="R129" s="201"/>
      <c r="S129" s="201"/>
      <c r="T129" s="201"/>
      <c r="U129" s="201"/>
      <c r="V129" s="201"/>
      <c r="W129" s="201"/>
      <c r="DA129" s="173"/>
    </row>
    <row r="130" spans="1:105" ht="15" customHeight="1" x14ac:dyDescent="0.3">
      <c r="A130" s="32" t="s">
        <v>253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DA130" s="88"/>
    </row>
    <row r="131" spans="1:105" ht="12" customHeight="1" x14ac:dyDescent="0.3">
      <c r="A131" s="201"/>
      <c r="B131" s="201"/>
      <c r="C131" s="201"/>
      <c r="D131" s="201"/>
      <c r="E131" s="201"/>
      <c r="F131" s="201"/>
      <c r="G131" s="201"/>
      <c r="H131" s="201"/>
      <c r="I131" s="201"/>
      <c r="J131" s="201"/>
      <c r="K131" s="201"/>
      <c r="L131" s="201"/>
      <c r="M131" s="201"/>
      <c r="N131" s="201"/>
      <c r="O131" s="201"/>
      <c r="P131" s="201"/>
      <c r="Q131" s="201"/>
      <c r="R131" s="201"/>
      <c r="S131" s="201"/>
      <c r="T131" s="201"/>
      <c r="U131" s="201"/>
      <c r="V131" s="201"/>
      <c r="W131" s="201"/>
      <c r="DA131" s="173"/>
    </row>
    <row r="132" spans="1:105" ht="12" customHeight="1" x14ac:dyDescent="0.3">
      <c r="A132" s="35" t="s">
        <v>49</v>
      </c>
      <c r="B132" s="234">
        <f t="shared" ref="B132:W132" si="6">SUM(B133:B138,B140:B141,B139)</f>
        <v>1.0000000000000002</v>
      </c>
      <c r="C132" s="234">
        <f t="shared" si="6"/>
        <v>0.99999999999999967</v>
      </c>
      <c r="D132" s="234">
        <f t="shared" si="6"/>
        <v>1</v>
      </c>
      <c r="E132" s="234">
        <f t="shared" si="6"/>
        <v>0.99999999999999933</v>
      </c>
      <c r="F132" s="234">
        <f t="shared" si="6"/>
        <v>0.99999999999999978</v>
      </c>
      <c r="G132" s="234">
        <f t="shared" si="6"/>
        <v>1.0000000000000004</v>
      </c>
      <c r="H132" s="234">
        <f t="shared" si="6"/>
        <v>1</v>
      </c>
      <c r="I132" s="234">
        <f t="shared" si="6"/>
        <v>0.99999999999999978</v>
      </c>
      <c r="J132" s="234">
        <f t="shared" si="6"/>
        <v>0.99999999999999989</v>
      </c>
      <c r="K132" s="234">
        <f t="shared" si="6"/>
        <v>1.0000000000000004</v>
      </c>
      <c r="L132" s="234">
        <f t="shared" si="6"/>
        <v>0.99999999999999978</v>
      </c>
      <c r="M132" s="234">
        <f t="shared" si="6"/>
        <v>0.99999999999999956</v>
      </c>
      <c r="N132" s="234">
        <f t="shared" si="6"/>
        <v>0.99999999999999989</v>
      </c>
      <c r="O132" s="234">
        <f t="shared" si="6"/>
        <v>1.0000000000000004</v>
      </c>
      <c r="P132" s="234">
        <f t="shared" si="6"/>
        <v>0.99999999999999978</v>
      </c>
      <c r="Q132" s="234">
        <f t="shared" si="6"/>
        <v>0.99999999999999967</v>
      </c>
      <c r="R132" s="234">
        <f t="shared" si="6"/>
        <v>1.0000000000000009</v>
      </c>
      <c r="S132" s="234">
        <f t="shared" si="6"/>
        <v>1.0000000000000002</v>
      </c>
      <c r="T132" s="234">
        <f t="shared" si="6"/>
        <v>1.0000000000000002</v>
      </c>
      <c r="U132" s="234">
        <f t="shared" si="6"/>
        <v>1</v>
      </c>
      <c r="V132" s="234">
        <f t="shared" si="6"/>
        <v>1</v>
      </c>
      <c r="W132" s="234">
        <f t="shared" si="6"/>
        <v>0.99999999999999989</v>
      </c>
      <c r="DA132" s="95"/>
    </row>
    <row r="133" spans="1:105" ht="12" customHeight="1" x14ac:dyDescent="0.3">
      <c r="A133" s="55" t="s">
        <v>92</v>
      </c>
      <c r="B133" s="268">
        <f t="shared" ref="B133:W133" si="7">IF(B$6=0,0,B$6/B$5)</f>
        <v>4.7295231217582348E-3</v>
      </c>
      <c r="C133" s="268">
        <f t="shared" si="7"/>
        <v>4.7295231217582018E-3</v>
      </c>
      <c r="D133" s="268">
        <f t="shared" si="7"/>
        <v>4.7295231217566649E-3</v>
      </c>
      <c r="E133" s="268">
        <f t="shared" si="7"/>
        <v>4.7295231217583953E-3</v>
      </c>
      <c r="F133" s="268">
        <f t="shared" si="7"/>
        <v>4.7295231217584603E-3</v>
      </c>
      <c r="G133" s="268">
        <f t="shared" si="7"/>
        <v>4.7295231217584282E-3</v>
      </c>
      <c r="H133" s="268">
        <f t="shared" si="7"/>
        <v>4.7295231217579789E-3</v>
      </c>
      <c r="I133" s="268">
        <f t="shared" si="7"/>
        <v>4.7295231217583788E-3</v>
      </c>
      <c r="J133" s="268">
        <f t="shared" si="7"/>
        <v>4.7295231217570205E-3</v>
      </c>
      <c r="K133" s="268">
        <f t="shared" si="7"/>
        <v>4.7295231217567577E-3</v>
      </c>
      <c r="L133" s="268">
        <f t="shared" si="7"/>
        <v>4.7295231217571012E-3</v>
      </c>
      <c r="M133" s="268">
        <f t="shared" si="7"/>
        <v>4.7295231217574533E-3</v>
      </c>
      <c r="N133" s="268">
        <f t="shared" si="7"/>
        <v>4.7295231217572746E-3</v>
      </c>
      <c r="O133" s="268">
        <f t="shared" si="7"/>
        <v>4.729523121756736E-3</v>
      </c>
      <c r="P133" s="268">
        <f t="shared" si="7"/>
        <v>4.729523121756599E-3</v>
      </c>
      <c r="Q133" s="268">
        <f t="shared" si="7"/>
        <v>4.7295231217576433E-3</v>
      </c>
      <c r="R133" s="268">
        <f t="shared" si="7"/>
        <v>4.729523121756422E-3</v>
      </c>
      <c r="S133" s="268">
        <f t="shared" si="7"/>
        <v>4.7295231217567768E-3</v>
      </c>
      <c r="T133" s="268">
        <f t="shared" si="7"/>
        <v>4.7295231217581264E-3</v>
      </c>
      <c r="U133" s="268">
        <f t="shared" si="7"/>
        <v>4.7295231217575487E-3</v>
      </c>
      <c r="V133" s="268">
        <f t="shared" si="7"/>
        <v>4.7295231217575166E-3</v>
      </c>
      <c r="W133" s="268">
        <f t="shared" si="7"/>
        <v>4.7295231217577621E-3</v>
      </c>
      <c r="DA133" s="76"/>
    </row>
    <row r="134" spans="1:105" ht="12" customHeight="1" x14ac:dyDescent="0.3">
      <c r="A134" s="202" t="s">
        <v>93</v>
      </c>
      <c r="B134" s="269">
        <f t="shared" ref="B134:W134" si="8">IF(B$7=0,0,B$7/B$5)</f>
        <v>1.8910565568244493E-3</v>
      </c>
      <c r="C134" s="269">
        <f t="shared" si="8"/>
        <v>1.8910565568244352E-3</v>
      </c>
      <c r="D134" s="269">
        <f t="shared" si="8"/>
        <v>1.8910565568238207E-3</v>
      </c>
      <c r="E134" s="269">
        <f t="shared" si="8"/>
        <v>1.8910565568245128E-3</v>
      </c>
      <c r="F134" s="269">
        <f t="shared" si="8"/>
        <v>1.891056556824538E-3</v>
      </c>
      <c r="G134" s="269">
        <f t="shared" si="8"/>
        <v>1.8910565568245261E-3</v>
      </c>
      <c r="H134" s="269">
        <f t="shared" si="8"/>
        <v>1.8910565568243465E-3</v>
      </c>
      <c r="I134" s="269">
        <f t="shared" si="8"/>
        <v>1.8910565568245065E-3</v>
      </c>
      <c r="J134" s="269">
        <f t="shared" si="8"/>
        <v>1.8910565568239623E-3</v>
      </c>
      <c r="K134" s="269">
        <f t="shared" si="8"/>
        <v>1.891056556823858E-3</v>
      </c>
      <c r="L134" s="269">
        <f t="shared" si="8"/>
        <v>1.8910565568239965E-3</v>
      </c>
      <c r="M134" s="269">
        <f t="shared" si="8"/>
        <v>1.8910565568241364E-3</v>
      </c>
      <c r="N134" s="269">
        <f t="shared" si="8"/>
        <v>1.8910565568240651E-3</v>
      </c>
      <c r="O134" s="269">
        <f t="shared" si="8"/>
        <v>1.8910565568238493E-3</v>
      </c>
      <c r="P134" s="269">
        <f t="shared" si="8"/>
        <v>1.8910565568237951E-3</v>
      </c>
      <c r="Q134" s="269">
        <f t="shared" si="8"/>
        <v>1.8910565568242119E-3</v>
      </c>
      <c r="R134" s="269">
        <f t="shared" si="8"/>
        <v>1.8910565568237233E-3</v>
      </c>
      <c r="S134" s="269">
        <f t="shared" si="8"/>
        <v>1.8910565568238656E-3</v>
      </c>
      <c r="T134" s="269">
        <f t="shared" si="8"/>
        <v>1.8910565568244048E-3</v>
      </c>
      <c r="U134" s="269">
        <f t="shared" si="8"/>
        <v>1.8910565568241746E-3</v>
      </c>
      <c r="V134" s="269">
        <f t="shared" si="8"/>
        <v>1.8910565568241611E-3</v>
      </c>
      <c r="W134" s="269">
        <f t="shared" si="8"/>
        <v>1.8910565568242593E-3</v>
      </c>
      <c r="DA134" s="77"/>
    </row>
    <row r="135" spans="1:105" ht="12" customHeight="1" x14ac:dyDescent="0.3">
      <c r="A135" s="202" t="s">
        <v>94</v>
      </c>
      <c r="B135" s="269">
        <f t="shared" ref="B135:W135" si="9">IF(B$8=0,0,B$8/B$5)</f>
        <v>6.2295369102172314E-3</v>
      </c>
      <c r="C135" s="269">
        <f t="shared" si="9"/>
        <v>6.2191124953280092E-3</v>
      </c>
      <c r="D135" s="269">
        <f t="shared" si="9"/>
        <v>6.8036194276552822E-3</v>
      </c>
      <c r="E135" s="269">
        <f t="shared" si="9"/>
        <v>6.2719167133708925E-3</v>
      </c>
      <c r="F135" s="269">
        <f t="shared" si="9"/>
        <v>6.2567791673964123E-3</v>
      </c>
      <c r="G135" s="269">
        <f t="shared" si="9"/>
        <v>6.7391824908814308E-3</v>
      </c>
      <c r="H135" s="269">
        <f t="shared" si="9"/>
        <v>6.6142943071593255E-3</v>
      </c>
      <c r="I135" s="269">
        <f t="shared" si="9"/>
        <v>6.2837729046136184E-3</v>
      </c>
      <c r="J135" s="269">
        <f t="shared" si="9"/>
        <v>7.3274002850036686E-3</v>
      </c>
      <c r="K135" s="269">
        <f t="shared" si="9"/>
        <v>7.2959424370281365E-3</v>
      </c>
      <c r="L135" s="269">
        <f t="shared" si="9"/>
        <v>7.3562028426903863E-3</v>
      </c>
      <c r="M135" s="269">
        <f t="shared" si="9"/>
        <v>6.6089598568191913E-3</v>
      </c>
      <c r="N135" s="269">
        <f t="shared" si="9"/>
        <v>7.0705021533831432E-3</v>
      </c>
      <c r="O135" s="269">
        <f t="shared" si="9"/>
        <v>7.368984927730784E-3</v>
      </c>
      <c r="P135" s="269">
        <f t="shared" si="9"/>
        <v>7.3382821706403619E-3</v>
      </c>
      <c r="Q135" s="269">
        <f t="shared" si="9"/>
        <v>7.7726365740105633E-3</v>
      </c>
      <c r="R135" s="269">
        <f t="shared" si="9"/>
        <v>7.4970731076326961E-3</v>
      </c>
      <c r="S135" s="269">
        <f t="shared" si="9"/>
        <v>6.8512760011018416E-3</v>
      </c>
      <c r="T135" s="269">
        <f t="shared" si="9"/>
        <v>6.7501931336645393E-3</v>
      </c>
      <c r="U135" s="269">
        <f t="shared" si="9"/>
        <v>6.5570390327383274E-3</v>
      </c>
      <c r="V135" s="269">
        <f t="shared" si="9"/>
        <v>6.9488940613392823E-3</v>
      </c>
      <c r="W135" s="269">
        <f t="shared" si="9"/>
        <v>7.3571875047672916E-3</v>
      </c>
      <c r="DA135" s="77"/>
    </row>
    <row r="136" spans="1:105" ht="12" customHeight="1" x14ac:dyDescent="0.3">
      <c r="A136" s="202" t="s">
        <v>95</v>
      </c>
      <c r="B136" s="269">
        <f t="shared" ref="B136:W136" si="10">IF(B$9=0,0,B$9/B$5)</f>
        <v>9.4364654871511395E-4</v>
      </c>
      <c r="C136" s="269">
        <f t="shared" si="10"/>
        <v>9.4364654871510691E-4</v>
      </c>
      <c r="D136" s="269">
        <f t="shared" si="10"/>
        <v>9.4364654871480029E-4</v>
      </c>
      <c r="E136" s="269">
        <f t="shared" si="10"/>
        <v>9.4364654871514529E-4</v>
      </c>
      <c r="F136" s="269">
        <f t="shared" si="10"/>
        <v>9.436465487151584E-4</v>
      </c>
      <c r="G136" s="269">
        <f t="shared" si="10"/>
        <v>9.4364654871515212E-4</v>
      </c>
      <c r="H136" s="269">
        <f t="shared" si="10"/>
        <v>9.4364654871506299E-4</v>
      </c>
      <c r="I136" s="269">
        <f t="shared" si="10"/>
        <v>9.4364654871514247E-4</v>
      </c>
      <c r="J136" s="269">
        <f t="shared" si="10"/>
        <v>9.4364654871487087E-4</v>
      </c>
      <c r="K136" s="269">
        <f t="shared" si="10"/>
        <v>9.4364654871481916E-4</v>
      </c>
      <c r="L136" s="269">
        <f t="shared" si="10"/>
        <v>9.4364654871488714E-4</v>
      </c>
      <c r="M136" s="269">
        <f t="shared" si="10"/>
        <v>9.4364654871495761E-4</v>
      </c>
      <c r="N136" s="269">
        <f t="shared" si="10"/>
        <v>9.4364654871492183E-4</v>
      </c>
      <c r="O136" s="269">
        <f t="shared" si="10"/>
        <v>9.436465487148146E-4</v>
      </c>
      <c r="P136" s="269">
        <f t="shared" si="10"/>
        <v>9.4364654871478739E-4</v>
      </c>
      <c r="Q136" s="269">
        <f t="shared" si="10"/>
        <v>9.4364654871499534E-4</v>
      </c>
      <c r="R136" s="269">
        <f t="shared" si="10"/>
        <v>9.4364654871475226E-4</v>
      </c>
      <c r="S136" s="269">
        <f t="shared" si="10"/>
        <v>9.4364654871482252E-4</v>
      </c>
      <c r="T136" s="269">
        <f t="shared" si="10"/>
        <v>9.4364654871509183E-4</v>
      </c>
      <c r="U136" s="269">
        <f t="shared" si="10"/>
        <v>9.4364654871497691E-4</v>
      </c>
      <c r="V136" s="269">
        <f t="shared" si="10"/>
        <v>9.4364654871497051E-4</v>
      </c>
      <c r="W136" s="269">
        <f t="shared" si="10"/>
        <v>9.4364654871501963E-4</v>
      </c>
      <c r="DA136" s="77"/>
    </row>
    <row r="137" spans="1:105" ht="12" customHeight="1" x14ac:dyDescent="0.3">
      <c r="A137" s="56" t="s">
        <v>96</v>
      </c>
      <c r="B137" s="270">
        <f t="shared" ref="B137:W137" si="11">IF(B$10=0,0,B$10/B$5)</f>
        <v>6.0718099213228254E-3</v>
      </c>
      <c r="C137" s="270">
        <f t="shared" si="11"/>
        <v>6.0698275610729206E-3</v>
      </c>
      <c r="D137" s="270">
        <f t="shared" si="11"/>
        <v>6.3905977837158904E-3</v>
      </c>
      <c r="E137" s="270">
        <f t="shared" si="11"/>
        <v>6.2751403465392229E-3</v>
      </c>
      <c r="F137" s="270">
        <f t="shared" si="11"/>
        <v>6.2811219746089731E-3</v>
      </c>
      <c r="G137" s="270">
        <f t="shared" si="11"/>
        <v>6.5847455895142485E-3</v>
      </c>
      <c r="H137" s="270">
        <f t="shared" si="11"/>
        <v>7.1729991353911057E-3</v>
      </c>
      <c r="I137" s="270">
        <f t="shared" si="11"/>
        <v>7.3062412135400153E-3</v>
      </c>
      <c r="J137" s="270">
        <f t="shared" si="11"/>
        <v>8.3342518543243448E-3</v>
      </c>
      <c r="K137" s="270">
        <f t="shared" si="11"/>
        <v>9.0966037432310999E-3</v>
      </c>
      <c r="L137" s="270">
        <f t="shared" si="11"/>
        <v>9.3134041283324843E-3</v>
      </c>
      <c r="M137" s="270">
        <f t="shared" si="11"/>
        <v>9.5935053527909896E-3</v>
      </c>
      <c r="N137" s="270">
        <f t="shared" si="11"/>
        <v>1.0482502860064481E-2</v>
      </c>
      <c r="O137" s="270">
        <f t="shared" si="11"/>
        <v>1.1619222515772736E-2</v>
      </c>
      <c r="P137" s="270">
        <f t="shared" si="11"/>
        <v>1.2272932551360135E-2</v>
      </c>
      <c r="Q137" s="270">
        <f t="shared" si="11"/>
        <v>1.3141333321245126E-2</v>
      </c>
      <c r="R137" s="270">
        <f t="shared" si="11"/>
        <v>1.3450969901285113E-2</v>
      </c>
      <c r="S137" s="270">
        <f t="shared" si="11"/>
        <v>1.2744502693987735E-2</v>
      </c>
      <c r="T137" s="270">
        <f t="shared" si="11"/>
        <v>1.3209516526282116E-2</v>
      </c>
      <c r="U137" s="270">
        <f t="shared" si="11"/>
        <v>1.4481226988470507E-2</v>
      </c>
      <c r="V137" s="270">
        <f t="shared" si="11"/>
        <v>1.5459229481999754E-2</v>
      </c>
      <c r="W137" s="270">
        <f t="shared" si="11"/>
        <v>1.5964986454696524E-2</v>
      </c>
      <c r="DA137" s="78"/>
    </row>
    <row r="138" spans="1:105" ht="12" customHeight="1" x14ac:dyDescent="0.3">
      <c r="A138" s="203" t="s">
        <v>1452</v>
      </c>
      <c r="B138" s="271">
        <f t="shared" ref="B138:W138" si="12">IF(B$16=0,0,B$16/B$5)</f>
        <v>2.4683733140155279E-2</v>
      </c>
      <c r="C138" s="271">
        <f t="shared" si="12"/>
        <v>2.4642427746355326E-2</v>
      </c>
      <c r="D138" s="271">
        <f t="shared" si="12"/>
        <v>2.6958460758772958E-2</v>
      </c>
      <c r="E138" s="271">
        <f t="shared" si="12"/>
        <v>2.4851657621004171E-2</v>
      </c>
      <c r="F138" s="271">
        <f t="shared" si="12"/>
        <v>2.4791677055736462E-2</v>
      </c>
      <c r="G138" s="271">
        <f t="shared" si="12"/>
        <v>2.6703137742854044E-2</v>
      </c>
      <c r="H138" s="271">
        <f t="shared" si="12"/>
        <v>2.6208284490712778E-2</v>
      </c>
      <c r="I138" s="271">
        <f t="shared" si="12"/>
        <v>2.4898636243157302E-2</v>
      </c>
      <c r="J138" s="271">
        <f t="shared" si="12"/>
        <v>2.9033874564493297E-2</v>
      </c>
      <c r="K138" s="271">
        <f t="shared" si="12"/>
        <v>2.8909226916396365E-2</v>
      </c>
      <c r="L138" s="271">
        <f t="shared" si="12"/>
        <v>2.9148000968741233E-2</v>
      </c>
      <c r="M138" s="271">
        <f t="shared" si="12"/>
        <v>2.6187147422172527E-2</v>
      </c>
      <c r="N138" s="271">
        <f t="shared" si="12"/>
        <v>2.8015948992092369E-2</v>
      </c>
      <c r="O138" s="271">
        <f t="shared" si="12"/>
        <v>2.919864832514335E-2</v>
      </c>
      <c r="P138" s="271">
        <f t="shared" si="12"/>
        <v>2.9076992626877244E-2</v>
      </c>
      <c r="Q138" s="271">
        <f t="shared" si="12"/>
        <v>3.0798065691466824E-2</v>
      </c>
      <c r="R138" s="271">
        <f t="shared" si="12"/>
        <v>2.9706181147674898E-2</v>
      </c>
      <c r="S138" s="271">
        <f t="shared" si="12"/>
        <v>2.7147293758445816E-2</v>
      </c>
      <c r="T138" s="271">
        <f t="shared" si="12"/>
        <v>2.6746765988753692E-2</v>
      </c>
      <c r="U138" s="271">
        <f t="shared" si="12"/>
        <v>2.5981417881678587E-2</v>
      </c>
      <c r="V138" s="271">
        <f t="shared" si="12"/>
        <v>2.7534092678379751E-2</v>
      </c>
      <c r="W138" s="271">
        <f t="shared" si="12"/>
        <v>2.9151902564684865E-2</v>
      </c>
      <c r="DA138" s="79"/>
    </row>
    <row r="139" spans="1:105" ht="12" customHeight="1" x14ac:dyDescent="0.3">
      <c r="A139" s="203" t="s">
        <v>1454</v>
      </c>
      <c r="B139" s="271">
        <f t="shared" ref="B139:W139" si="13">IF(B$17=0,0,B$17/B$5)</f>
        <v>0.13438964997061198</v>
      </c>
      <c r="C139" s="271">
        <f t="shared" si="13"/>
        <v>0.13440981782419739</v>
      </c>
      <c r="D139" s="271">
        <f t="shared" si="13"/>
        <v>0.13315082212597038</v>
      </c>
      <c r="E139" s="271">
        <f t="shared" si="13"/>
        <v>0.13400292284625917</v>
      </c>
      <c r="F139" s="271">
        <f t="shared" si="13"/>
        <v>0.13439163041786459</v>
      </c>
      <c r="G139" s="271">
        <f t="shared" si="13"/>
        <v>0.13370028741508042</v>
      </c>
      <c r="H139" s="271">
        <f t="shared" si="13"/>
        <v>0.1340098075451098</v>
      </c>
      <c r="I139" s="271">
        <f t="shared" si="13"/>
        <v>0.13479472366857248</v>
      </c>
      <c r="J139" s="271">
        <f t="shared" si="13"/>
        <v>0.13294291547379289</v>
      </c>
      <c r="K139" s="271">
        <f t="shared" si="13"/>
        <v>0.13255053089420452</v>
      </c>
      <c r="L139" s="271">
        <f t="shared" si="13"/>
        <v>0.13242740811706066</v>
      </c>
      <c r="M139" s="271">
        <f t="shared" si="13"/>
        <v>0.13392428767038353</v>
      </c>
      <c r="N139" s="271">
        <f t="shared" si="13"/>
        <v>0.13257525909071335</v>
      </c>
      <c r="O139" s="271">
        <f t="shared" si="13"/>
        <v>0.13230846257338014</v>
      </c>
      <c r="P139" s="271">
        <f t="shared" si="13"/>
        <v>0.13313362294968006</v>
      </c>
      <c r="Q139" s="271">
        <f t="shared" si="13"/>
        <v>0.1326853290500847</v>
      </c>
      <c r="R139" s="271">
        <f t="shared" si="13"/>
        <v>0.13258020068309401</v>
      </c>
      <c r="S139" s="271">
        <f t="shared" si="13"/>
        <v>0.13375671108249521</v>
      </c>
      <c r="T139" s="271">
        <f t="shared" si="13"/>
        <v>0.13387001349961553</v>
      </c>
      <c r="U139" s="271">
        <f t="shared" si="13"/>
        <v>0.1340257778080878</v>
      </c>
      <c r="V139" s="271">
        <f t="shared" si="13"/>
        <v>0.13310577671431745</v>
      </c>
      <c r="W139" s="271">
        <f t="shared" si="13"/>
        <v>0.13234580846584679</v>
      </c>
      <c r="DA139" s="79"/>
    </row>
    <row r="140" spans="1:105" ht="12" customHeight="1" x14ac:dyDescent="0.3">
      <c r="A140" s="203" t="s">
        <v>1463</v>
      </c>
      <c r="B140" s="271">
        <f t="shared" ref="B140:W140" si="14">IF(B$25=0,0,B$25/B$5)</f>
        <v>0.73677229907105812</v>
      </c>
      <c r="C140" s="271">
        <f t="shared" si="14"/>
        <v>0.73688286648347945</v>
      </c>
      <c r="D140" s="271">
        <f t="shared" si="14"/>
        <v>0.72998060016084099</v>
      </c>
      <c r="E140" s="271">
        <f t="shared" si="14"/>
        <v>0.73465212216320197</v>
      </c>
      <c r="F140" s="271">
        <f t="shared" si="14"/>
        <v>0.73678315659376037</v>
      </c>
      <c r="G140" s="271">
        <f t="shared" si="14"/>
        <v>0.73299296610126852</v>
      </c>
      <c r="H140" s="271">
        <f t="shared" si="14"/>
        <v>0.7346898665535011</v>
      </c>
      <c r="I140" s="271">
        <f t="shared" si="14"/>
        <v>0.73899305848076546</v>
      </c>
      <c r="J140" s="271">
        <f t="shared" si="14"/>
        <v>0.72884078126741825</v>
      </c>
      <c r="K140" s="271">
        <f t="shared" si="14"/>
        <v>0.72668958815926943</v>
      </c>
      <c r="L140" s="271">
        <f t="shared" si="14"/>
        <v>0.7260145849011751</v>
      </c>
      <c r="M140" s="271">
        <f t="shared" si="14"/>
        <v>0.73422101590367628</v>
      </c>
      <c r="N140" s="271">
        <f t="shared" si="14"/>
        <v>0.72682515700849004</v>
      </c>
      <c r="O140" s="271">
        <f t="shared" si="14"/>
        <v>0.72536248273630677</v>
      </c>
      <c r="P140" s="271">
        <f t="shared" si="14"/>
        <v>0.72988630810293087</v>
      </c>
      <c r="Q140" s="271">
        <f t="shared" si="14"/>
        <v>0.72742860003436627</v>
      </c>
      <c r="R140" s="271">
        <f t="shared" si="14"/>
        <v>0.72685224859166064</v>
      </c>
      <c r="S140" s="271">
        <f t="shared" si="14"/>
        <v>0.73330230089879367</v>
      </c>
      <c r="T140" s="271">
        <f t="shared" si="14"/>
        <v>0.73392346541831055</v>
      </c>
      <c r="U140" s="271">
        <f t="shared" si="14"/>
        <v>0.73477742126752577</v>
      </c>
      <c r="V140" s="271">
        <f t="shared" si="14"/>
        <v>0.72973364504552241</v>
      </c>
      <c r="W140" s="271">
        <f t="shared" si="14"/>
        <v>0.72556722632377424</v>
      </c>
      <c r="DA140" s="79"/>
    </row>
    <row r="141" spans="1:105" ht="12" customHeight="1" x14ac:dyDescent="0.3">
      <c r="A141" s="203" t="s">
        <v>1472</v>
      </c>
      <c r="B141" s="271">
        <f t="shared" ref="B141:W141" si="15">IF(B$33=0,0,B$33/B$5)</f>
        <v>8.4288744759337036E-2</v>
      </c>
      <c r="C141" s="271">
        <f t="shared" si="15"/>
        <v>8.421172166226891E-2</v>
      </c>
      <c r="D141" s="271">
        <f t="shared" si="15"/>
        <v>8.9151673515749111E-2</v>
      </c>
      <c r="E141" s="271">
        <f t="shared" si="15"/>
        <v>8.6382014082325972E-2</v>
      </c>
      <c r="F141" s="271">
        <f t="shared" si="15"/>
        <v>8.3931408563334781E-2</v>
      </c>
      <c r="G141" s="271">
        <f t="shared" si="15"/>
        <v>8.5715454433103647E-2</v>
      </c>
      <c r="H141" s="271">
        <f t="shared" si="15"/>
        <v>8.3740521740828633E-2</v>
      </c>
      <c r="I141" s="271">
        <f t="shared" si="15"/>
        <v>8.0159341262052958E-2</v>
      </c>
      <c r="J141" s="271">
        <f t="shared" si="15"/>
        <v>8.5956550327671619E-2</v>
      </c>
      <c r="K141" s="271">
        <f t="shared" si="15"/>
        <v>8.7893881622575429E-2</v>
      </c>
      <c r="L141" s="271">
        <f t="shared" si="15"/>
        <v>8.8176172814703857E-2</v>
      </c>
      <c r="M141" s="271">
        <f t="shared" si="15"/>
        <v>8.1900857566860497E-2</v>
      </c>
      <c r="N141" s="271">
        <f t="shared" si="15"/>
        <v>8.7466403667960199E-2</v>
      </c>
      <c r="O141" s="271">
        <f t="shared" si="15"/>
        <v>8.6577972694371175E-2</v>
      </c>
      <c r="P141" s="271">
        <f t="shared" si="15"/>
        <v>8.0727635371215842E-2</v>
      </c>
      <c r="Q141" s="271">
        <f t="shared" si="15"/>
        <v>8.0609809101529373E-2</v>
      </c>
      <c r="R141" s="271">
        <f t="shared" si="15"/>
        <v>8.2349100341358519E-2</v>
      </c>
      <c r="S141" s="271">
        <f t="shared" si="15"/>
        <v>7.8633689337880466E-2</v>
      </c>
      <c r="T141" s="271">
        <f t="shared" si="15"/>
        <v>7.7935819206076146E-2</v>
      </c>
      <c r="U141" s="271">
        <f t="shared" si="15"/>
        <v>7.6612890794202318E-2</v>
      </c>
      <c r="V141" s="271">
        <f t="shared" si="15"/>
        <v>7.9654135791144665E-2</v>
      </c>
      <c r="W141" s="271">
        <f t="shared" si="15"/>
        <v>8.204866245893315E-2</v>
      </c>
      <c r="DA141" s="79"/>
    </row>
    <row r="142" spans="1:105" ht="12" customHeight="1" x14ac:dyDescent="0.3">
      <c r="A142" s="62" t="s">
        <v>1579</v>
      </c>
      <c r="B142" s="320">
        <f t="shared" ref="B142:W142" si="16">IF(B$34=0,0,B$34/B$5)</f>
        <v>2.9969981962267665E-2</v>
      </c>
      <c r="C142" s="320">
        <f t="shared" si="16"/>
        <v>2.9919830637907614E-2</v>
      </c>
      <c r="D142" s="320">
        <f t="shared" si="16"/>
        <v>3.2731863453691661E-2</v>
      </c>
      <c r="E142" s="320">
        <f t="shared" si="16"/>
        <v>3.0173869017499088E-2</v>
      </c>
      <c r="F142" s="320">
        <f t="shared" si="16"/>
        <v>3.0101043061678181E-2</v>
      </c>
      <c r="G142" s="320">
        <f t="shared" si="16"/>
        <v>3.242186066204774E-2</v>
      </c>
      <c r="H142" s="320">
        <f t="shared" si="16"/>
        <v>3.1821030027701078E-2</v>
      </c>
      <c r="I142" s="320">
        <f t="shared" si="16"/>
        <v>3.0230908544322158E-2</v>
      </c>
      <c r="J142" s="320">
        <f t="shared" si="16"/>
        <v>3.5251746243239943E-2</v>
      </c>
      <c r="K142" s="320">
        <f t="shared" si="16"/>
        <v>3.5100404153131752E-2</v>
      </c>
      <c r="L142" s="320">
        <f t="shared" si="16"/>
        <v>3.5390313868214181E-2</v>
      </c>
      <c r="M142" s="320">
        <f t="shared" si="16"/>
        <v>3.1795366261232298E-2</v>
      </c>
      <c r="N142" s="320">
        <f t="shared" si="16"/>
        <v>3.4015822533055372E-2</v>
      </c>
      <c r="O142" s="320">
        <f t="shared" si="16"/>
        <v>3.5451807822519617E-2</v>
      </c>
      <c r="P142" s="320">
        <f t="shared" si="16"/>
        <v>3.5304098435858355E-2</v>
      </c>
      <c r="Q142" s="320">
        <f t="shared" si="16"/>
        <v>3.7393755150611253E-2</v>
      </c>
      <c r="R142" s="320">
        <f t="shared" si="16"/>
        <v>3.6068033474051402E-2</v>
      </c>
      <c r="S142" s="320">
        <f t="shared" si="16"/>
        <v>3.2961136779648584E-2</v>
      </c>
      <c r="T142" s="320">
        <f t="shared" si="16"/>
        <v>3.2474832298681214E-2</v>
      </c>
      <c r="U142" s="320">
        <f t="shared" si="16"/>
        <v>3.1545577844597751E-2</v>
      </c>
      <c r="V142" s="320">
        <f t="shared" si="16"/>
        <v>3.3430772251221007E-2</v>
      </c>
      <c r="W142" s="320">
        <f t="shared" si="16"/>
        <v>3.5395051026868053E-2</v>
      </c>
      <c r="DA142" s="141"/>
    </row>
    <row r="143" spans="1:105" ht="12" customHeight="1" x14ac:dyDescent="0.3">
      <c r="A143" s="63" t="s">
        <v>1580</v>
      </c>
      <c r="B143" s="328">
        <f t="shared" ref="B143:W143" si="17">IF(B$35=0,0,B$35/B$5)</f>
        <v>5.4318762797069382E-2</v>
      </c>
      <c r="C143" s="328">
        <f t="shared" si="17"/>
        <v>5.42918910243613E-2</v>
      </c>
      <c r="D143" s="328">
        <f t="shared" si="17"/>
        <v>5.6419810062057457E-2</v>
      </c>
      <c r="E143" s="328">
        <f t="shared" si="17"/>
        <v>5.6208145064826881E-2</v>
      </c>
      <c r="F143" s="328">
        <f t="shared" si="17"/>
        <v>5.3830365501656596E-2</v>
      </c>
      <c r="G143" s="328">
        <f t="shared" si="17"/>
        <v>5.3293593771055907E-2</v>
      </c>
      <c r="H143" s="328">
        <f t="shared" si="17"/>
        <v>5.1919491713127562E-2</v>
      </c>
      <c r="I143" s="328">
        <f t="shared" si="17"/>
        <v>4.9928432717730786E-2</v>
      </c>
      <c r="J143" s="328">
        <f t="shared" si="17"/>
        <v>5.0704804084431669E-2</v>
      </c>
      <c r="K143" s="328">
        <f t="shared" si="17"/>
        <v>5.2793477469443677E-2</v>
      </c>
      <c r="L143" s="328">
        <f t="shared" si="17"/>
        <v>5.2785858946489676E-2</v>
      </c>
      <c r="M143" s="328">
        <f t="shared" si="17"/>
        <v>5.0105491305628191E-2</v>
      </c>
      <c r="N143" s="328">
        <f t="shared" si="17"/>
        <v>5.345058113490482E-2</v>
      </c>
      <c r="O143" s="328">
        <f t="shared" si="17"/>
        <v>5.1126164871851558E-2</v>
      </c>
      <c r="P143" s="328">
        <f t="shared" si="17"/>
        <v>4.5423536935357493E-2</v>
      </c>
      <c r="Q143" s="328">
        <f t="shared" si="17"/>
        <v>4.3216053950918126E-2</v>
      </c>
      <c r="R143" s="328">
        <f t="shared" si="17"/>
        <v>4.6281066867307118E-2</v>
      </c>
      <c r="S143" s="328">
        <f t="shared" si="17"/>
        <v>4.5672552558231876E-2</v>
      </c>
      <c r="T143" s="328">
        <f t="shared" si="17"/>
        <v>4.5460986907394939E-2</v>
      </c>
      <c r="U143" s="328">
        <f t="shared" si="17"/>
        <v>4.506731294960456E-2</v>
      </c>
      <c r="V143" s="328">
        <f t="shared" si="17"/>
        <v>4.6223363539923651E-2</v>
      </c>
      <c r="W143" s="328">
        <f t="shared" si="17"/>
        <v>4.6653611432065104E-2</v>
      </c>
      <c r="DA143" s="149"/>
    </row>
    <row r="144" spans="1:105" ht="12" hidden="1" customHeight="1" x14ac:dyDescent="0.3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DA144" s="94"/>
    </row>
    <row r="145" spans="1:105" ht="12" customHeight="1" x14ac:dyDescent="0.3">
      <c r="A145" s="201"/>
      <c r="B145" s="201"/>
      <c r="C145" s="201"/>
      <c r="D145" s="201"/>
      <c r="E145" s="201"/>
      <c r="F145" s="201"/>
      <c r="G145" s="201"/>
      <c r="H145" s="201"/>
      <c r="I145" s="201"/>
      <c r="J145" s="201"/>
      <c r="K145" s="201"/>
      <c r="L145" s="201"/>
      <c r="M145" s="201"/>
      <c r="N145" s="201"/>
      <c r="O145" s="201"/>
      <c r="P145" s="201"/>
      <c r="Q145" s="201"/>
      <c r="R145" s="201"/>
      <c r="S145" s="201"/>
      <c r="T145" s="201"/>
      <c r="U145" s="201"/>
      <c r="V145" s="201"/>
      <c r="W145" s="201"/>
      <c r="DA145" s="173"/>
    </row>
    <row r="146" spans="1:105" ht="12" customHeight="1" x14ac:dyDescent="0.3">
      <c r="A146" s="35" t="s">
        <v>50</v>
      </c>
      <c r="B146" s="234">
        <f t="shared" ref="B146:W146" si="18">SUM(B147:B152,B154:B156,B158:B159,B161:B162)</f>
        <v>0.99999999999999967</v>
      </c>
      <c r="C146" s="234">
        <f t="shared" si="18"/>
        <v>1</v>
      </c>
      <c r="D146" s="234">
        <f t="shared" si="18"/>
        <v>1</v>
      </c>
      <c r="E146" s="234">
        <f t="shared" si="18"/>
        <v>1</v>
      </c>
      <c r="F146" s="234">
        <f t="shared" si="18"/>
        <v>0.99999999999999978</v>
      </c>
      <c r="G146" s="234">
        <f t="shared" si="18"/>
        <v>0.99999999999999989</v>
      </c>
      <c r="H146" s="234">
        <f t="shared" si="18"/>
        <v>1</v>
      </c>
      <c r="I146" s="234">
        <f t="shared" si="18"/>
        <v>1.0000000000000002</v>
      </c>
      <c r="J146" s="234">
        <f t="shared" si="18"/>
        <v>0.99999999999999967</v>
      </c>
      <c r="K146" s="234">
        <f t="shared" si="18"/>
        <v>0.99999999999999978</v>
      </c>
      <c r="L146" s="234">
        <f t="shared" si="18"/>
        <v>1</v>
      </c>
      <c r="M146" s="234">
        <f t="shared" si="18"/>
        <v>1</v>
      </c>
      <c r="N146" s="234">
        <f t="shared" si="18"/>
        <v>1</v>
      </c>
      <c r="O146" s="234">
        <f t="shared" si="18"/>
        <v>1</v>
      </c>
      <c r="P146" s="234">
        <f t="shared" si="18"/>
        <v>1</v>
      </c>
      <c r="Q146" s="234">
        <f t="shared" si="18"/>
        <v>1.0000000000000002</v>
      </c>
      <c r="R146" s="234">
        <f t="shared" si="18"/>
        <v>1</v>
      </c>
      <c r="S146" s="234">
        <f t="shared" si="18"/>
        <v>0.99999999999999978</v>
      </c>
      <c r="T146" s="234">
        <f t="shared" si="18"/>
        <v>1.0000000000000002</v>
      </c>
      <c r="U146" s="234">
        <f t="shared" si="18"/>
        <v>1</v>
      </c>
      <c r="V146" s="234">
        <f t="shared" si="18"/>
        <v>0.99999999999999989</v>
      </c>
      <c r="W146" s="234">
        <f t="shared" si="18"/>
        <v>0.99999999999999989</v>
      </c>
      <c r="DA146" s="95"/>
    </row>
    <row r="147" spans="1:105" ht="12" customHeight="1" x14ac:dyDescent="0.3">
      <c r="A147" s="55" t="s">
        <v>92</v>
      </c>
      <c r="B147" s="268">
        <f t="shared" ref="B147:W147" si="19">IF(B$49=0,0,B$49/B$48)</f>
        <v>7.1955502283723993E-3</v>
      </c>
      <c r="C147" s="268">
        <f t="shared" si="19"/>
        <v>7.1955502283725008E-3</v>
      </c>
      <c r="D147" s="268">
        <f t="shared" si="19"/>
        <v>7.195550228372513E-3</v>
      </c>
      <c r="E147" s="268">
        <f t="shared" si="19"/>
        <v>7.1955502283725433E-3</v>
      </c>
      <c r="F147" s="268">
        <f t="shared" si="19"/>
        <v>7.1955502283726387E-3</v>
      </c>
      <c r="G147" s="268">
        <f t="shared" si="19"/>
        <v>7.1955502283726379E-3</v>
      </c>
      <c r="H147" s="268">
        <f t="shared" si="19"/>
        <v>7.195550228372768E-3</v>
      </c>
      <c r="I147" s="268">
        <f t="shared" si="19"/>
        <v>7.1955502283725962E-3</v>
      </c>
      <c r="J147" s="268">
        <f t="shared" si="19"/>
        <v>7.1955502283730906E-3</v>
      </c>
      <c r="K147" s="268">
        <f t="shared" si="19"/>
        <v>7.1955502283726509E-3</v>
      </c>
      <c r="L147" s="268">
        <f t="shared" si="19"/>
        <v>7.195550228372565E-3</v>
      </c>
      <c r="M147" s="268">
        <f t="shared" si="19"/>
        <v>7.1955502283725199E-3</v>
      </c>
      <c r="N147" s="268">
        <f t="shared" si="19"/>
        <v>7.1955502283725173E-3</v>
      </c>
      <c r="O147" s="268">
        <f t="shared" si="19"/>
        <v>7.1955502283725077E-3</v>
      </c>
      <c r="P147" s="268">
        <f t="shared" si="19"/>
        <v>7.1955502283725815E-3</v>
      </c>
      <c r="Q147" s="268">
        <f t="shared" si="19"/>
        <v>7.1955502283729813E-3</v>
      </c>
      <c r="R147" s="268">
        <f t="shared" si="19"/>
        <v>7.1955502283731331E-3</v>
      </c>
      <c r="S147" s="268">
        <f t="shared" si="19"/>
        <v>7.1955502283729163E-3</v>
      </c>
      <c r="T147" s="268">
        <f t="shared" si="19"/>
        <v>7.1955502283727064E-3</v>
      </c>
      <c r="U147" s="268">
        <f t="shared" si="19"/>
        <v>7.195550228372853E-3</v>
      </c>
      <c r="V147" s="268">
        <f t="shared" si="19"/>
        <v>7.1955502283729397E-3</v>
      </c>
      <c r="W147" s="268">
        <f t="shared" si="19"/>
        <v>7.1955502283729701E-3</v>
      </c>
      <c r="DA147" s="76"/>
    </row>
    <row r="148" spans="1:105" ht="12" customHeight="1" x14ac:dyDescent="0.3">
      <c r="A148" s="202" t="s">
        <v>93</v>
      </c>
      <c r="B148" s="269">
        <f t="shared" ref="B148:W148" si="20">IF(B$50=0,0,B$50/B$48)</f>
        <v>8.0564402695838776E-3</v>
      </c>
      <c r="C148" s="269">
        <f t="shared" si="20"/>
        <v>8.0564402695839886E-3</v>
      </c>
      <c r="D148" s="269">
        <f t="shared" si="20"/>
        <v>8.0564402695840042E-3</v>
      </c>
      <c r="E148" s="269">
        <f t="shared" si="20"/>
        <v>8.0564402695840389E-3</v>
      </c>
      <c r="F148" s="269">
        <f t="shared" si="20"/>
        <v>8.0564402695841447E-3</v>
      </c>
      <c r="G148" s="269">
        <f t="shared" si="20"/>
        <v>8.0564402695841482E-3</v>
      </c>
      <c r="H148" s="269">
        <f t="shared" si="20"/>
        <v>8.0564402695842904E-3</v>
      </c>
      <c r="I148" s="269">
        <f t="shared" si="20"/>
        <v>8.0564402695841014E-3</v>
      </c>
      <c r="J148" s="269">
        <f t="shared" si="20"/>
        <v>8.0564402695846495E-3</v>
      </c>
      <c r="K148" s="269">
        <f t="shared" si="20"/>
        <v>8.0564402695841603E-3</v>
      </c>
      <c r="L148" s="269">
        <f t="shared" si="20"/>
        <v>8.0564402695840632E-3</v>
      </c>
      <c r="M148" s="269">
        <f t="shared" si="20"/>
        <v>8.0564402695840129E-3</v>
      </c>
      <c r="N148" s="269">
        <f t="shared" si="20"/>
        <v>8.0564402695840094E-3</v>
      </c>
      <c r="O148" s="269">
        <f t="shared" si="20"/>
        <v>8.0564402695840007E-3</v>
      </c>
      <c r="P148" s="269">
        <f t="shared" si="20"/>
        <v>8.0564402695840788E-3</v>
      </c>
      <c r="Q148" s="269">
        <f t="shared" si="20"/>
        <v>8.0564402695845298E-3</v>
      </c>
      <c r="R148" s="269">
        <f t="shared" si="20"/>
        <v>8.0564402695847016E-3</v>
      </c>
      <c r="S148" s="269">
        <f t="shared" si="20"/>
        <v>8.0564402695844587E-3</v>
      </c>
      <c r="T148" s="269">
        <f t="shared" si="20"/>
        <v>8.0564402695842228E-3</v>
      </c>
      <c r="U148" s="269">
        <f t="shared" si="20"/>
        <v>8.0564402695843841E-3</v>
      </c>
      <c r="V148" s="269">
        <f t="shared" si="20"/>
        <v>8.0564402695844847E-3</v>
      </c>
      <c r="W148" s="269">
        <f t="shared" si="20"/>
        <v>8.056440269584516E-3</v>
      </c>
      <c r="DA148" s="77"/>
    </row>
    <row r="149" spans="1:105" ht="12" customHeight="1" x14ac:dyDescent="0.3">
      <c r="A149" s="202" t="s">
        <v>94</v>
      </c>
      <c r="B149" s="269">
        <f t="shared" ref="B149:W149" si="21">IF(B$51=0,0,B$51/B$48)</f>
        <v>8.0682252336483802E-3</v>
      </c>
      <c r="C149" s="269">
        <f t="shared" si="21"/>
        <v>8.0905150016459919E-3</v>
      </c>
      <c r="D149" s="269">
        <f t="shared" si="21"/>
        <v>8.8114249932490108E-3</v>
      </c>
      <c r="E149" s="269">
        <f t="shared" si="21"/>
        <v>8.1644940895299403E-3</v>
      </c>
      <c r="F149" s="269">
        <f t="shared" si="21"/>
        <v>8.1384379871013088E-3</v>
      </c>
      <c r="G149" s="269">
        <f t="shared" si="21"/>
        <v>8.7216214142641895E-3</v>
      </c>
      <c r="H149" s="269">
        <f t="shared" si="21"/>
        <v>8.546727337685231E-3</v>
      </c>
      <c r="I149" s="269">
        <f t="shared" si="21"/>
        <v>8.155828003715046E-3</v>
      </c>
      <c r="J149" s="269">
        <f t="shared" si="21"/>
        <v>9.4353728336944807E-3</v>
      </c>
      <c r="K149" s="269">
        <f t="shared" si="21"/>
        <v>9.4483489421503097E-3</v>
      </c>
      <c r="L149" s="269">
        <f t="shared" si="21"/>
        <v>9.4864781194957219E-3</v>
      </c>
      <c r="M149" s="269">
        <f t="shared" si="21"/>
        <v>8.5909097592684388E-3</v>
      </c>
      <c r="N149" s="269">
        <f t="shared" si="21"/>
        <v>9.1649514525520576E-3</v>
      </c>
      <c r="O149" s="269">
        <f t="shared" si="21"/>
        <v>9.506666146561359E-3</v>
      </c>
      <c r="P149" s="269">
        <f t="shared" si="21"/>
        <v>9.4748861301527411E-3</v>
      </c>
      <c r="Q149" s="269">
        <f t="shared" si="21"/>
        <v>9.963422768324506E-3</v>
      </c>
      <c r="R149" s="269">
        <f t="shared" si="21"/>
        <v>9.6364292180828141E-3</v>
      </c>
      <c r="S149" s="269">
        <f t="shared" si="21"/>
        <v>8.8690141992164989E-3</v>
      </c>
      <c r="T149" s="269">
        <f t="shared" si="21"/>
        <v>8.7207945233924392E-3</v>
      </c>
      <c r="U149" s="269">
        <f t="shared" si="21"/>
        <v>8.5005512017756382E-3</v>
      </c>
      <c r="V149" s="269">
        <f t="shared" si="21"/>
        <v>8.9442249603301927E-3</v>
      </c>
      <c r="W149" s="269">
        <f t="shared" si="21"/>
        <v>9.3765957697611556E-3</v>
      </c>
      <c r="DA149" s="77"/>
    </row>
    <row r="150" spans="1:105" ht="12" customHeight="1" x14ac:dyDescent="0.3">
      <c r="A150" s="202" t="s">
        <v>95</v>
      </c>
      <c r="B150" s="269">
        <f t="shared" ref="B150:W150" si="22">IF(B$52=0,0,B$52/B$48)</f>
        <v>5.9256386055761678E-3</v>
      </c>
      <c r="C150" s="269">
        <f t="shared" si="22"/>
        <v>5.9256386055762502E-3</v>
      </c>
      <c r="D150" s="269">
        <f t="shared" si="22"/>
        <v>5.9256386055762606E-3</v>
      </c>
      <c r="E150" s="269">
        <f t="shared" si="22"/>
        <v>5.9256386055762857E-3</v>
      </c>
      <c r="F150" s="269">
        <f t="shared" si="22"/>
        <v>5.9256386055763673E-3</v>
      </c>
      <c r="G150" s="269">
        <f t="shared" si="22"/>
        <v>5.9256386055763673E-3</v>
      </c>
      <c r="H150" s="269">
        <f t="shared" si="22"/>
        <v>5.9256386055764713E-3</v>
      </c>
      <c r="I150" s="269">
        <f t="shared" si="22"/>
        <v>5.9256386055763308E-3</v>
      </c>
      <c r="J150" s="269">
        <f t="shared" si="22"/>
        <v>5.9256386055767402E-3</v>
      </c>
      <c r="K150" s="269">
        <f t="shared" si="22"/>
        <v>5.9256386055763725E-3</v>
      </c>
      <c r="L150" s="269">
        <f t="shared" si="22"/>
        <v>5.9256386055763031E-3</v>
      </c>
      <c r="M150" s="269">
        <f t="shared" si="22"/>
        <v>5.9256386055762684E-3</v>
      </c>
      <c r="N150" s="269">
        <f t="shared" si="22"/>
        <v>5.925638605576264E-3</v>
      </c>
      <c r="O150" s="269">
        <f t="shared" si="22"/>
        <v>5.9256386055762606E-3</v>
      </c>
      <c r="P150" s="269">
        <f t="shared" si="22"/>
        <v>5.9256386055763187E-3</v>
      </c>
      <c r="Q150" s="269">
        <f t="shared" si="22"/>
        <v>5.9256386055766483E-3</v>
      </c>
      <c r="R150" s="269">
        <f t="shared" si="22"/>
        <v>5.9256386055767723E-3</v>
      </c>
      <c r="S150" s="269">
        <f t="shared" si="22"/>
        <v>5.9256386055765962E-3</v>
      </c>
      <c r="T150" s="269">
        <f t="shared" si="22"/>
        <v>5.9256386055764219E-3</v>
      </c>
      <c r="U150" s="269">
        <f t="shared" si="22"/>
        <v>5.9256386055765416E-3</v>
      </c>
      <c r="V150" s="269">
        <f t="shared" si="22"/>
        <v>5.9256386055766153E-3</v>
      </c>
      <c r="W150" s="269">
        <f t="shared" si="22"/>
        <v>5.9256386055766387E-3</v>
      </c>
      <c r="DA150" s="77"/>
    </row>
    <row r="151" spans="1:105" ht="12" customHeight="1" x14ac:dyDescent="0.3">
      <c r="A151" s="56" t="s">
        <v>96</v>
      </c>
      <c r="B151" s="270">
        <f t="shared" ref="B151:W151" si="23">IF(B$53=0,0,B$53/B$48)</f>
        <v>1.2759740824696098E-2</v>
      </c>
      <c r="C151" s="270">
        <f t="shared" si="23"/>
        <v>1.2812254110234967E-2</v>
      </c>
      <c r="D151" s="270">
        <f t="shared" si="23"/>
        <v>1.342916642587922E-2</v>
      </c>
      <c r="E151" s="270">
        <f t="shared" si="23"/>
        <v>1.3254210856455945E-2</v>
      </c>
      <c r="F151" s="270">
        <f t="shared" si="23"/>
        <v>1.3256500557074608E-2</v>
      </c>
      <c r="G151" s="270">
        <f t="shared" si="23"/>
        <v>1.3827079177832323E-2</v>
      </c>
      <c r="H151" s="270">
        <f t="shared" si="23"/>
        <v>1.5038985750890308E-2</v>
      </c>
      <c r="I151" s="270">
        <f t="shared" si="23"/>
        <v>1.5386612584176557E-2</v>
      </c>
      <c r="J151" s="270">
        <f t="shared" si="23"/>
        <v>1.741314452349773E-2</v>
      </c>
      <c r="K151" s="270">
        <f t="shared" si="23"/>
        <v>1.9114160900785701E-2</v>
      </c>
      <c r="L151" s="270">
        <f t="shared" si="23"/>
        <v>1.9487727448434876E-2</v>
      </c>
      <c r="M151" s="270">
        <f t="shared" si="23"/>
        <v>2.0234142345193929E-2</v>
      </c>
      <c r="N151" s="270">
        <f t="shared" si="23"/>
        <v>2.2046839222419529E-2</v>
      </c>
      <c r="O151" s="270">
        <f t="shared" si="23"/>
        <v>2.4321988498574469E-2</v>
      </c>
      <c r="P151" s="270">
        <f t="shared" si="23"/>
        <v>2.5711616102931698E-2</v>
      </c>
      <c r="Q151" s="270">
        <f t="shared" si="23"/>
        <v>2.733260740730295E-2</v>
      </c>
      <c r="R151" s="270">
        <f t="shared" si="23"/>
        <v>2.8053007397995284E-2</v>
      </c>
      <c r="S151" s="270">
        <f t="shared" si="23"/>
        <v>2.6768757650618855E-2</v>
      </c>
      <c r="T151" s="270">
        <f t="shared" si="23"/>
        <v>2.7690335202382996E-2</v>
      </c>
      <c r="U151" s="270">
        <f t="shared" si="23"/>
        <v>3.0461137370911245E-2</v>
      </c>
      <c r="V151" s="270">
        <f t="shared" si="23"/>
        <v>3.2286153157159055E-2</v>
      </c>
      <c r="W151" s="270">
        <f t="shared" si="23"/>
        <v>3.301439621321578E-2</v>
      </c>
      <c r="DA151" s="78"/>
    </row>
    <row r="152" spans="1:105" ht="12" customHeight="1" x14ac:dyDescent="0.3">
      <c r="A152" s="203" t="s">
        <v>1498</v>
      </c>
      <c r="B152" s="271">
        <f t="shared" ref="B152:W152" si="24">IF(B$59=0,0,B$59/B$48)</f>
        <v>3.4405901170007601E-2</v>
      </c>
      <c r="C152" s="271">
        <f t="shared" si="24"/>
        <v>3.4500952997716834E-2</v>
      </c>
      <c r="D152" s="271">
        <f t="shared" si="24"/>
        <v>3.7575180254055929E-2</v>
      </c>
      <c r="E152" s="271">
        <f t="shared" si="24"/>
        <v>3.4816427233087401E-2</v>
      </c>
      <c r="F152" s="271">
        <f t="shared" si="24"/>
        <v>3.4705314360172518E-2</v>
      </c>
      <c r="G152" s="271">
        <f t="shared" si="24"/>
        <v>3.7192224526645279E-2</v>
      </c>
      <c r="H152" s="271">
        <f t="shared" si="24"/>
        <v>3.6446411396776263E-2</v>
      </c>
      <c r="I152" s="271">
        <f t="shared" si="24"/>
        <v>3.477947183292894E-2</v>
      </c>
      <c r="J152" s="271">
        <f t="shared" si="24"/>
        <v>4.0235924979435796E-2</v>
      </c>
      <c r="K152" s="271">
        <f t="shared" si="24"/>
        <v>4.0291259912729485E-2</v>
      </c>
      <c r="L152" s="271">
        <f t="shared" si="24"/>
        <v>4.0453856849410018E-2</v>
      </c>
      <c r="M152" s="271">
        <f t="shared" si="24"/>
        <v>3.6634821609235861E-2</v>
      </c>
      <c r="N152" s="271">
        <f t="shared" si="24"/>
        <v>3.908274803600581E-2</v>
      </c>
      <c r="O152" s="271">
        <f t="shared" si="24"/>
        <v>4.0539946075221572E-2</v>
      </c>
      <c r="P152" s="271">
        <f t="shared" si="24"/>
        <v>4.0404424312743235E-2</v>
      </c>
      <c r="Q152" s="271">
        <f t="shared" si="24"/>
        <v>4.2487725510231611E-2</v>
      </c>
      <c r="R152" s="271">
        <f t="shared" si="24"/>
        <v>4.1093303881305623E-2</v>
      </c>
      <c r="S152" s="271">
        <f t="shared" si="24"/>
        <v>3.7820761961506681E-2</v>
      </c>
      <c r="T152" s="271">
        <f t="shared" si="24"/>
        <v>3.7188698357656681E-2</v>
      </c>
      <c r="U152" s="271">
        <f t="shared" si="24"/>
        <v>3.6249499247882296E-2</v>
      </c>
      <c r="V152" s="271">
        <f t="shared" si="24"/>
        <v>3.8141488507786862E-2</v>
      </c>
      <c r="W152" s="271">
        <f t="shared" si="24"/>
        <v>3.9985277805591482E-2</v>
      </c>
      <c r="DA152" s="79"/>
    </row>
    <row r="153" spans="1:105" ht="12" customHeight="1" x14ac:dyDescent="0.3">
      <c r="A153" s="203" t="s">
        <v>1500</v>
      </c>
      <c r="B153" s="271">
        <f t="shared" ref="B153:W153" si="25">IF(B$60=0,0,B$60/B$48)</f>
        <v>0.16236194922990288</v>
      </c>
      <c r="C153" s="271">
        <f t="shared" si="25"/>
        <v>0.16030366573704191</v>
      </c>
      <c r="D153" s="271">
        <f t="shared" si="25"/>
        <v>0.15946556124216649</v>
      </c>
      <c r="E153" s="271">
        <f t="shared" si="25"/>
        <v>0.16080999770623</v>
      </c>
      <c r="F153" s="271">
        <f t="shared" si="25"/>
        <v>0.15956957514819806</v>
      </c>
      <c r="G153" s="271">
        <f t="shared" si="25"/>
        <v>0.15785693479244145</v>
      </c>
      <c r="H153" s="271">
        <f t="shared" si="25"/>
        <v>0.15798455273854983</v>
      </c>
      <c r="I153" s="271">
        <f t="shared" si="25"/>
        <v>0.15667437790788072</v>
      </c>
      <c r="J153" s="271">
        <f t="shared" si="25"/>
        <v>0.15262971986828036</v>
      </c>
      <c r="K153" s="271">
        <f t="shared" si="25"/>
        <v>0.15090355098741123</v>
      </c>
      <c r="L153" s="271">
        <f t="shared" si="25"/>
        <v>0.15231393965671675</v>
      </c>
      <c r="M153" s="271">
        <f t="shared" si="25"/>
        <v>0.1516469238915848</v>
      </c>
      <c r="N153" s="271">
        <f t="shared" si="25"/>
        <v>0.15129509501110133</v>
      </c>
      <c r="O153" s="271">
        <f t="shared" si="25"/>
        <v>0.14877088388502191</v>
      </c>
      <c r="P153" s="271">
        <f t="shared" si="25"/>
        <v>0.14391038184671992</v>
      </c>
      <c r="Q153" s="271">
        <f t="shared" si="25"/>
        <v>0.14202861290931887</v>
      </c>
      <c r="R153" s="271">
        <f t="shared" si="25"/>
        <v>0.14455349508963275</v>
      </c>
      <c r="S153" s="271">
        <f t="shared" si="25"/>
        <v>0.14588954805495766</v>
      </c>
      <c r="T153" s="271">
        <f t="shared" si="25"/>
        <v>0.14702505868092858</v>
      </c>
      <c r="U153" s="271">
        <f t="shared" si="25"/>
        <v>0.14528599042399337</v>
      </c>
      <c r="V153" s="271">
        <f t="shared" si="25"/>
        <v>0.14595095019642965</v>
      </c>
      <c r="W153" s="271">
        <f t="shared" si="25"/>
        <v>0.14775727456988863</v>
      </c>
      <c r="DA153" s="79"/>
    </row>
    <row r="154" spans="1:105" ht="12" customHeight="1" x14ac:dyDescent="0.3">
      <c r="A154" s="62" t="s">
        <v>1501</v>
      </c>
      <c r="B154" s="320">
        <f t="shared" ref="B154:W154" si="26">IF(B$61=0,0,B$61/B$48)</f>
        <v>0.12320198808579592</v>
      </c>
      <c r="C154" s="320">
        <f t="shared" si="26"/>
        <v>0.12098915674860457</v>
      </c>
      <c r="D154" s="320">
        <f t="shared" si="26"/>
        <v>0.11879240375540152</v>
      </c>
      <c r="E154" s="320">
        <f t="shared" si="26"/>
        <v>0.12008150084611877</v>
      </c>
      <c r="F154" s="320">
        <f t="shared" si="26"/>
        <v>0.12059443434005258</v>
      </c>
      <c r="G154" s="320">
        <f t="shared" si="26"/>
        <v>0.11946542833647313</v>
      </c>
      <c r="H154" s="320">
        <f t="shared" si="26"/>
        <v>0.12064089117679495</v>
      </c>
      <c r="I154" s="320">
        <f t="shared" si="26"/>
        <v>0.12060275824041577</v>
      </c>
      <c r="J154" s="320">
        <f t="shared" si="26"/>
        <v>0.1162860825260877</v>
      </c>
      <c r="K154" s="320">
        <f t="shared" si="26"/>
        <v>0.1128473942326418</v>
      </c>
      <c r="L154" s="320">
        <f t="shared" si="26"/>
        <v>0.11442268040001319</v>
      </c>
      <c r="M154" s="320">
        <f t="shared" si="26"/>
        <v>0.11539245890149859</v>
      </c>
      <c r="N154" s="320">
        <f t="shared" si="26"/>
        <v>0.11272928354667398</v>
      </c>
      <c r="O154" s="320">
        <f t="shared" si="26"/>
        <v>0.11205669624857248</v>
      </c>
      <c r="P154" s="320">
        <f t="shared" si="26"/>
        <v>0.11126432951736082</v>
      </c>
      <c r="Q154" s="320">
        <f t="shared" si="26"/>
        <v>0.11119279741770052</v>
      </c>
      <c r="R154" s="320">
        <f t="shared" si="26"/>
        <v>0.11144054427253797</v>
      </c>
      <c r="S154" s="320">
        <f t="shared" si="26"/>
        <v>0.11297944034730498</v>
      </c>
      <c r="T154" s="320">
        <f t="shared" si="26"/>
        <v>0.11433250488401839</v>
      </c>
      <c r="U154" s="320">
        <f t="shared" si="26"/>
        <v>0.11276444942258822</v>
      </c>
      <c r="V154" s="320">
        <f t="shared" si="26"/>
        <v>0.11283336210443062</v>
      </c>
      <c r="W154" s="320">
        <f t="shared" si="26"/>
        <v>0.11466026393337424</v>
      </c>
      <c r="DA154" s="141"/>
    </row>
    <row r="155" spans="1:105" ht="12" customHeight="1" x14ac:dyDescent="0.3">
      <c r="A155" s="62" t="s">
        <v>1508</v>
      </c>
      <c r="B155" s="320">
        <f t="shared" ref="B155:W155" si="27">IF(B$67=0,0,B$67/B$48)</f>
        <v>3.9159961144106956E-2</v>
      </c>
      <c r="C155" s="320">
        <f t="shared" si="27"/>
        <v>3.9314508988437337E-2</v>
      </c>
      <c r="D155" s="320">
        <f t="shared" si="27"/>
        <v>4.067315748676497E-2</v>
      </c>
      <c r="E155" s="320">
        <f t="shared" si="27"/>
        <v>4.0728496860111256E-2</v>
      </c>
      <c r="F155" s="320">
        <f t="shared" si="27"/>
        <v>3.8975140808145466E-2</v>
      </c>
      <c r="G155" s="320">
        <f t="shared" si="27"/>
        <v>3.8391506455968318E-2</v>
      </c>
      <c r="H155" s="320">
        <f t="shared" si="27"/>
        <v>3.7343661561754872E-2</v>
      </c>
      <c r="I155" s="320">
        <f t="shared" si="27"/>
        <v>3.6071619667464951E-2</v>
      </c>
      <c r="J155" s="320">
        <f t="shared" si="27"/>
        <v>3.6343637342192647E-2</v>
      </c>
      <c r="K155" s="320">
        <f t="shared" si="27"/>
        <v>3.8056156754769435E-2</v>
      </c>
      <c r="L155" s="320">
        <f t="shared" si="27"/>
        <v>3.7891259256703572E-2</v>
      </c>
      <c r="M155" s="320">
        <f t="shared" si="27"/>
        <v>3.6254464990086194E-2</v>
      </c>
      <c r="N155" s="320">
        <f t="shared" si="27"/>
        <v>3.8565811464427349E-2</v>
      </c>
      <c r="O155" s="320">
        <f t="shared" si="27"/>
        <v>3.6714187636449402E-2</v>
      </c>
      <c r="P155" s="320">
        <f t="shared" si="27"/>
        <v>3.2646052329359104E-2</v>
      </c>
      <c r="Q155" s="320">
        <f t="shared" si="27"/>
        <v>3.0835815491618349E-2</v>
      </c>
      <c r="R155" s="320">
        <f t="shared" si="27"/>
        <v>3.3112950817094776E-2</v>
      </c>
      <c r="S155" s="320">
        <f t="shared" si="27"/>
        <v>3.2910107707652674E-2</v>
      </c>
      <c r="T155" s="320">
        <f t="shared" si="27"/>
        <v>3.2692553796910176E-2</v>
      </c>
      <c r="U155" s="320">
        <f t="shared" si="27"/>
        <v>3.2521541001405134E-2</v>
      </c>
      <c r="V155" s="320">
        <f t="shared" si="27"/>
        <v>3.3117588091999016E-2</v>
      </c>
      <c r="W155" s="320">
        <f t="shared" si="27"/>
        <v>3.3097010636514393E-2</v>
      </c>
      <c r="DA155" s="141"/>
    </row>
    <row r="156" spans="1:105" ht="12" customHeight="1" x14ac:dyDescent="0.3">
      <c r="A156" s="62" t="s">
        <v>1520</v>
      </c>
      <c r="B156" s="320">
        <f t="shared" ref="B156:W156" si="28">IF(B$78=0,0,B$78/B$48)</f>
        <v>0</v>
      </c>
      <c r="C156" s="320">
        <f t="shared" si="28"/>
        <v>0</v>
      </c>
      <c r="D156" s="320">
        <f t="shared" si="28"/>
        <v>0</v>
      </c>
      <c r="E156" s="320">
        <f t="shared" si="28"/>
        <v>0</v>
      </c>
      <c r="F156" s="320">
        <f t="shared" si="28"/>
        <v>0</v>
      </c>
      <c r="G156" s="320">
        <f t="shared" si="28"/>
        <v>0</v>
      </c>
      <c r="H156" s="320">
        <f t="shared" si="28"/>
        <v>0</v>
      </c>
      <c r="I156" s="320">
        <f t="shared" si="28"/>
        <v>0</v>
      </c>
      <c r="J156" s="320">
        <f t="shared" si="28"/>
        <v>0</v>
      </c>
      <c r="K156" s="320">
        <f t="shared" si="28"/>
        <v>0</v>
      </c>
      <c r="L156" s="320">
        <f t="shared" si="28"/>
        <v>0</v>
      </c>
      <c r="M156" s="320">
        <f t="shared" si="28"/>
        <v>0</v>
      </c>
      <c r="N156" s="320">
        <f t="shared" si="28"/>
        <v>0</v>
      </c>
      <c r="O156" s="320">
        <f t="shared" si="28"/>
        <v>0</v>
      </c>
      <c r="P156" s="320">
        <f t="shared" si="28"/>
        <v>0</v>
      </c>
      <c r="Q156" s="320">
        <f t="shared" si="28"/>
        <v>0</v>
      </c>
      <c r="R156" s="320">
        <f t="shared" si="28"/>
        <v>0</v>
      </c>
      <c r="S156" s="320">
        <f t="shared" si="28"/>
        <v>0</v>
      </c>
      <c r="T156" s="320">
        <f t="shared" si="28"/>
        <v>0</v>
      </c>
      <c r="U156" s="320">
        <f t="shared" si="28"/>
        <v>0</v>
      </c>
      <c r="V156" s="320">
        <f t="shared" si="28"/>
        <v>0</v>
      </c>
      <c r="W156" s="320">
        <f t="shared" si="28"/>
        <v>0</v>
      </c>
      <c r="DA156" s="141"/>
    </row>
    <row r="157" spans="1:105" ht="12" customHeight="1" x14ac:dyDescent="0.3">
      <c r="A157" s="203" t="s">
        <v>1522</v>
      </c>
      <c r="B157" s="271">
        <f t="shared" ref="B157:W157" si="29">IF(B$79=0,0,B$79/B$48)</f>
        <v>0.65958135789942041</v>
      </c>
      <c r="C157" s="271">
        <f t="shared" si="29"/>
        <v>0.66254925635105077</v>
      </c>
      <c r="D157" s="271">
        <f t="shared" si="29"/>
        <v>0.65692847324433912</v>
      </c>
      <c r="E157" s="271">
        <f t="shared" si="29"/>
        <v>0.66136494383206634</v>
      </c>
      <c r="F157" s="271">
        <f t="shared" si="29"/>
        <v>0.66258324809598923</v>
      </c>
      <c r="G157" s="271">
        <f t="shared" si="29"/>
        <v>0.65865414275276235</v>
      </c>
      <c r="H157" s="271">
        <f t="shared" si="29"/>
        <v>0.65838956955851347</v>
      </c>
      <c r="I157" s="271">
        <f t="shared" si="29"/>
        <v>0.66317474439076352</v>
      </c>
      <c r="J157" s="271">
        <f t="shared" si="29"/>
        <v>0.65504645061562827</v>
      </c>
      <c r="K157" s="271">
        <f t="shared" si="29"/>
        <v>0.65677743286202217</v>
      </c>
      <c r="L157" s="271">
        <f t="shared" si="29"/>
        <v>0.6537833178137743</v>
      </c>
      <c r="M157" s="271">
        <f t="shared" si="29"/>
        <v>0.66189851268460342</v>
      </c>
      <c r="N157" s="271">
        <f t="shared" si="29"/>
        <v>0.65627276811350965</v>
      </c>
      <c r="O157" s="271">
        <f t="shared" si="29"/>
        <v>0.65355628068173499</v>
      </c>
      <c r="P157" s="271">
        <f t="shared" si="29"/>
        <v>0.657758435705462</v>
      </c>
      <c r="Q157" s="271">
        <f t="shared" si="29"/>
        <v>0.65330528713705482</v>
      </c>
      <c r="R157" s="271">
        <f t="shared" si="29"/>
        <v>0.6531087050992288</v>
      </c>
      <c r="S157" s="271">
        <f t="shared" si="29"/>
        <v>0.65970172561517593</v>
      </c>
      <c r="T157" s="271">
        <f t="shared" si="29"/>
        <v>0.65836550277237804</v>
      </c>
      <c r="U157" s="271">
        <f t="shared" si="29"/>
        <v>0.66031151586969117</v>
      </c>
      <c r="V157" s="271">
        <f t="shared" si="29"/>
        <v>0.65346917353241885</v>
      </c>
      <c r="W157" s="271">
        <f t="shared" si="29"/>
        <v>0.6457555702227985</v>
      </c>
      <c r="DA157" s="79"/>
    </row>
    <row r="158" spans="1:105" ht="12" customHeight="1" x14ac:dyDescent="0.3">
      <c r="A158" s="62" t="s">
        <v>1523</v>
      </c>
      <c r="B158" s="320">
        <f t="shared" ref="B158:W158" si="30">IF(B$80=0,0,B$80/B$48)</f>
        <v>0.62553258850791305</v>
      </c>
      <c r="C158" s="320">
        <f t="shared" si="30"/>
        <v>0.62840642176572914</v>
      </c>
      <c r="D158" s="320">
        <f t="shared" si="30"/>
        <v>0.61974332174974789</v>
      </c>
      <c r="E158" s="320">
        <f t="shared" si="30"/>
        <v>0.62690990962040682</v>
      </c>
      <c r="F158" s="320">
        <f t="shared" si="30"/>
        <v>0.62823817341038934</v>
      </c>
      <c r="G158" s="320">
        <f t="shared" si="30"/>
        <v>0.62184797192155583</v>
      </c>
      <c r="H158" s="320">
        <f t="shared" si="30"/>
        <v>0.62232147034887531</v>
      </c>
      <c r="I158" s="320">
        <f t="shared" si="30"/>
        <v>0.62875628198379396</v>
      </c>
      <c r="J158" s="320">
        <f t="shared" si="30"/>
        <v>0.6152281728117891</v>
      </c>
      <c r="K158" s="320">
        <f t="shared" si="30"/>
        <v>0.6169043944991236</v>
      </c>
      <c r="L158" s="320">
        <f t="shared" si="30"/>
        <v>0.61374937026342424</v>
      </c>
      <c r="M158" s="320">
        <f t="shared" si="30"/>
        <v>0.6256439589524303</v>
      </c>
      <c r="N158" s="320">
        <f t="shared" si="30"/>
        <v>0.61759569732588659</v>
      </c>
      <c r="O158" s="320">
        <f t="shared" si="30"/>
        <v>0.61343713750804507</v>
      </c>
      <c r="P158" s="320">
        <f t="shared" si="30"/>
        <v>0.61777340758416832</v>
      </c>
      <c r="Q158" s="320">
        <f t="shared" si="30"/>
        <v>0.61125858239535147</v>
      </c>
      <c r="R158" s="320">
        <f t="shared" si="30"/>
        <v>0.61244194794974882</v>
      </c>
      <c r="S158" s="320">
        <f t="shared" si="30"/>
        <v>0.62227354154072434</v>
      </c>
      <c r="T158" s="320">
        <f t="shared" si="30"/>
        <v>0.62156282150867725</v>
      </c>
      <c r="U158" s="320">
        <f t="shared" si="30"/>
        <v>0.62443828486928699</v>
      </c>
      <c r="V158" s="320">
        <f t="shared" si="30"/>
        <v>0.61572359203948179</v>
      </c>
      <c r="W158" s="320">
        <f t="shared" si="30"/>
        <v>0.60618533788588924</v>
      </c>
      <c r="DA158" s="141"/>
    </row>
    <row r="159" spans="1:105" ht="12" customHeight="1" x14ac:dyDescent="0.3">
      <c r="A159" s="62" t="s">
        <v>1532</v>
      </c>
      <c r="B159" s="320">
        <f t="shared" ref="B159:W159" si="31">IF(B$88=0,0,B$88/B$48)</f>
        <v>3.4048769391507298E-2</v>
      </c>
      <c r="C159" s="320">
        <f t="shared" si="31"/>
        <v>3.4142834585321628E-2</v>
      </c>
      <c r="D159" s="320">
        <f t="shared" si="31"/>
        <v>3.7185151494591312E-2</v>
      </c>
      <c r="E159" s="320">
        <f t="shared" si="31"/>
        <v>3.445503421165947E-2</v>
      </c>
      <c r="F159" s="320">
        <f t="shared" si="31"/>
        <v>3.4345074685599893E-2</v>
      </c>
      <c r="G159" s="320">
        <f t="shared" si="31"/>
        <v>3.6806170831206485E-2</v>
      </c>
      <c r="H159" s="320">
        <f t="shared" si="31"/>
        <v>3.6068099209638126E-2</v>
      </c>
      <c r="I159" s="320">
        <f t="shared" si="31"/>
        <v>3.4418462406969677E-2</v>
      </c>
      <c r="J159" s="320">
        <f t="shared" si="31"/>
        <v>3.9818277803839154E-2</v>
      </c>
      <c r="K159" s="320">
        <f t="shared" si="31"/>
        <v>3.987303836289853E-2</v>
      </c>
      <c r="L159" s="320">
        <f t="shared" si="31"/>
        <v>4.0033947550349995E-2</v>
      </c>
      <c r="M159" s="320">
        <f t="shared" si="31"/>
        <v>3.625455373217315E-2</v>
      </c>
      <c r="N159" s="320">
        <f t="shared" si="31"/>
        <v>3.8677070787623044E-2</v>
      </c>
      <c r="O159" s="320">
        <f t="shared" si="31"/>
        <v>4.0119143173689913E-2</v>
      </c>
      <c r="P159" s="320">
        <f t="shared" si="31"/>
        <v>3.9985028121293668E-2</v>
      </c>
      <c r="Q159" s="320">
        <f t="shared" si="31"/>
        <v>4.2046704741703404E-2</v>
      </c>
      <c r="R159" s="320">
        <f t="shared" si="31"/>
        <v>4.0666757149479926E-2</v>
      </c>
      <c r="S159" s="320">
        <f t="shared" si="31"/>
        <v>3.7428184074451552E-2</v>
      </c>
      <c r="T159" s="320">
        <f t="shared" si="31"/>
        <v>3.6802681263700766E-2</v>
      </c>
      <c r="U159" s="320">
        <f t="shared" si="31"/>
        <v>3.5873231000404238E-2</v>
      </c>
      <c r="V159" s="320">
        <f t="shared" si="31"/>
        <v>3.774558149293708E-2</v>
      </c>
      <c r="W159" s="320">
        <f t="shared" si="31"/>
        <v>3.9570232336909289E-2</v>
      </c>
      <c r="DA159" s="141"/>
    </row>
    <row r="160" spans="1:105" ht="12" customHeight="1" x14ac:dyDescent="0.3">
      <c r="A160" s="203" t="s">
        <v>1534</v>
      </c>
      <c r="B160" s="271">
        <f t="shared" ref="B160:W160" si="32">IF(B$89=0,0,B$89/B$48)</f>
        <v>0.10164519653879202</v>
      </c>
      <c r="C160" s="271">
        <f t="shared" si="32"/>
        <v>0.10056572669877689</v>
      </c>
      <c r="D160" s="271">
        <f t="shared" si="32"/>
        <v>0.10261256473677731</v>
      </c>
      <c r="E160" s="271">
        <f t="shared" si="32"/>
        <v>0.10041229717909762</v>
      </c>
      <c r="F160" s="271">
        <f t="shared" si="32"/>
        <v>0.10056929474793096</v>
      </c>
      <c r="G160" s="271">
        <f t="shared" si="32"/>
        <v>0.10257036823252119</v>
      </c>
      <c r="H160" s="271">
        <f t="shared" si="32"/>
        <v>0.10241612411405146</v>
      </c>
      <c r="I160" s="271">
        <f t="shared" si="32"/>
        <v>0.10065133617700223</v>
      </c>
      <c r="J160" s="271">
        <f t="shared" si="32"/>
        <v>0.10406175807592856</v>
      </c>
      <c r="K160" s="271">
        <f t="shared" si="32"/>
        <v>0.10228761729136773</v>
      </c>
      <c r="L160" s="271">
        <f t="shared" si="32"/>
        <v>0.10329705100863543</v>
      </c>
      <c r="M160" s="271">
        <f t="shared" si="32"/>
        <v>9.9817060606580785E-2</v>
      </c>
      <c r="N160" s="271">
        <f t="shared" si="32"/>
        <v>0.1009599690608788</v>
      </c>
      <c r="O160" s="271">
        <f t="shared" si="32"/>
        <v>0.10212660560935295</v>
      </c>
      <c r="P160" s="271">
        <f t="shared" si="32"/>
        <v>0.10156262679845744</v>
      </c>
      <c r="Q160" s="271">
        <f t="shared" si="32"/>
        <v>0.10370471516423324</v>
      </c>
      <c r="R160" s="271">
        <f t="shared" si="32"/>
        <v>0.10237743021022037</v>
      </c>
      <c r="S160" s="271">
        <f t="shared" si="32"/>
        <v>9.9772563414990176E-2</v>
      </c>
      <c r="T160" s="271">
        <f t="shared" si="32"/>
        <v>9.9831981359728206E-2</v>
      </c>
      <c r="U160" s="271">
        <f t="shared" si="32"/>
        <v>9.80136767822124E-2</v>
      </c>
      <c r="V160" s="271">
        <f t="shared" si="32"/>
        <v>0.10003038054234119</v>
      </c>
      <c r="W160" s="271">
        <f t="shared" si="32"/>
        <v>0.10293325631521019</v>
      </c>
      <c r="DA160" s="79"/>
    </row>
    <row r="161" spans="1:105" ht="12" customHeight="1" x14ac:dyDescent="0.3">
      <c r="A161" s="62" t="s">
        <v>1535</v>
      </c>
      <c r="B161" s="320">
        <f t="shared" ref="B161:W161" si="33">IF(B$90=0,0,B$90/B$48)</f>
        <v>6.5639020895760736E-2</v>
      </c>
      <c r="C161" s="320">
        <f t="shared" si="33"/>
        <v>6.446007821279405E-2</v>
      </c>
      <c r="D161" s="320">
        <f t="shared" si="33"/>
        <v>6.3289701680207061E-2</v>
      </c>
      <c r="E161" s="320">
        <f t="shared" si="33"/>
        <v>6.3976501237494474E-2</v>
      </c>
      <c r="F161" s="320">
        <f t="shared" si="33"/>
        <v>6.4249779719843372E-2</v>
      </c>
      <c r="G161" s="320">
        <f t="shared" si="33"/>
        <v>6.364827279765975E-2</v>
      </c>
      <c r="H161" s="320">
        <f t="shared" si="33"/>
        <v>6.4274530791843643E-2</v>
      </c>
      <c r="I161" s="320">
        <f t="shared" si="33"/>
        <v>6.425421449137883E-2</v>
      </c>
      <c r="J161" s="320">
        <f t="shared" si="33"/>
        <v>6.1954394725356153E-2</v>
      </c>
      <c r="K161" s="320">
        <f t="shared" si="33"/>
        <v>6.0122345289673987E-2</v>
      </c>
      <c r="L161" s="320">
        <f t="shared" si="33"/>
        <v>6.096161942204343E-2</v>
      </c>
      <c r="M161" s="320">
        <f t="shared" si="33"/>
        <v>6.1478293806217575E-2</v>
      </c>
      <c r="N161" s="320">
        <f t="shared" si="33"/>
        <v>6.0059418790640078E-2</v>
      </c>
      <c r="O161" s="320">
        <f t="shared" si="33"/>
        <v>5.9701080646911708E-2</v>
      </c>
      <c r="P161" s="320">
        <f t="shared" si="33"/>
        <v>5.9278926936284206E-2</v>
      </c>
      <c r="Q161" s="320">
        <f t="shared" si="33"/>
        <v>5.9240816374455871E-2</v>
      </c>
      <c r="R161" s="320">
        <f t="shared" si="33"/>
        <v>5.9372809869319032E-2</v>
      </c>
      <c r="S161" s="320">
        <f t="shared" si="33"/>
        <v>6.0192696245971442E-2</v>
      </c>
      <c r="T161" s="320">
        <f t="shared" si="33"/>
        <v>6.0913576101715286E-2</v>
      </c>
      <c r="U161" s="320">
        <f t="shared" si="33"/>
        <v>6.0078154313498278E-2</v>
      </c>
      <c r="V161" s="320">
        <f t="shared" si="33"/>
        <v>6.0114869313261814E-2</v>
      </c>
      <c r="W161" s="320">
        <f t="shared" si="33"/>
        <v>6.1088198146567838E-2</v>
      </c>
      <c r="DA161" s="141"/>
    </row>
    <row r="162" spans="1:105" ht="12" customHeight="1" x14ac:dyDescent="0.3">
      <c r="A162" s="63" t="s">
        <v>1542</v>
      </c>
      <c r="B162" s="328">
        <f t="shared" ref="B162:W162" si="34">IF(B$96=0,0,B$96/B$48)</f>
        <v>3.6006175643031289E-2</v>
      </c>
      <c r="C162" s="328">
        <f t="shared" si="34"/>
        <v>3.6105648485982834E-2</v>
      </c>
      <c r="D162" s="328">
        <f t="shared" si="34"/>
        <v>3.9322863056570248E-2</v>
      </c>
      <c r="E162" s="328">
        <f t="shared" si="34"/>
        <v>3.643579594160315E-2</v>
      </c>
      <c r="F162" s="328">
        <f t="shared" si="34"/>
        <v>3.6319515028087584E-2</v>
      </c>
      <c r="G162" s="328">
        <f t="shared" si="34"/>
        <v>3.8922095434861428E-2</v>
      </c>
      <c r="H162" s="328">
        <f t="shared" si="34"/>
        <v>3.8141593322207804E-2</v>
      </c>
      <c r="I162" s="328">
        <f t="shared" si="34"/>
        <v>3.6397121685623396E-2</v>
      </c>
      <c r="J162" s="328">
        <f t="shared" si="34"/>
        <v>4.2107363350572413E-2</v>
      </c>
      <c r="K162" s="328">
        <f t="shared" si="34"/>
        <v>4.2165272001693746E-2</v>
      </c>
      <c r="L162" s="328">
        <f t="shared" si="34"/>
        <v>4.233543158659199E-2</v>
      </c>
      <c r="M162" s="328">
        <f t="shared" si="34"/>
        <v>3.8338766800363203E-2</v>
      </c>
      <c r="N162" s="328">
        <f t="shared" si="34"/>
        <v>4.0900550270238728E-2</v>
      </c>
      <c r="O162" s="328">
        <f t="shared" si="34"/>
        <v>4.2425524962441244E-2</v>
      </c>
      <c r="P162" s="328">
        <f t="shared" si="34"/>
        <v>4.228369986217323E-2</v>
      </c>
      <c r="Q162" s="328">
        <f t="shared" si="34"/>
        <v>4.446389878977737E-2</v>
      </c>
      <c r="R162" s="328">
        <f t="shared" si="34"/>
        <v>4.3004620340901349E-2</v>
      </c>
      <c r="S162" s="328">
        <f t="shared" si="34"/>
        <v>3.9579867169018727E-2</v>
      </c>
      <c r="T162" s="328">
        <f t="shared" si="34"/>
        <v>3.8918405258012927E-2</v>
      </c>
      <c r="U162" s="328">
        <f t="shared" si="34"/>
        <v>3.7935522468714129E-2</v>
      </c>
      <c r="V162" s="328">
        <f t="shared" si="34"/>
        <v>3.9915511229079388E-2</v>
      </c>
      <c r="W162" s="328">
        <f t="shared" si="34"/>
        <v>4.1845058168642355E-2</v>
      </c>
      <c r="DA162" s="149"/>
    </row>
    <row r="163" spans="1:105" ht="12" hidden="1" customHeight="1" x14ac:dyDescent="0.3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DA163" s="94"/>
    </row>
    <row r="164" spans="1:105" ht="12" customHeight="1" x14ac:dyDescent="0.3">
      <c r="A164" s="201"/>
      <c r="B164" s="201"/>
      <c r="C164" s="201"/>
      <c r="D164" s="201"/>
      <c r="E164" s="201"/>
      <c r="F164" s="201"/>
      <c r="G164" s="201"/>
      <c r="H164" s="201"/>
      <c r="I164" s="201"/>
      <c r="J164" s="201"/>
      <c r="K164" s="201"/>
      <c r="L164" s="201"/>
      <c r="M164" s="201"/>
      <c r="N164" s="201"/>
      <c r="O164" s="201"/>
      <c r="P164" s="201"/>
      <c r="Q164" s="201"/>
      <c r="R164" s="201"/>
      <c r="S164" s="201"/>
      <c r="T164" s="201"/>
      <c r="U164" s="201"/>
      <c r="V164" s="201"/>
      <c r="W164" s="201"/>
      <c r="DA164" s="173"/>
    </row>
    <row r="165" spans="1:105" ht="12" customHeight="1" x14ac:dyDescent="0.3">
      <c r="A165" s="35" t="s">
        <v>51</v>
      </c>
      <c r="B165" s="234">
        <f t="shared" ref="B165:W165" si="35">SUM(B166:B170,B172:B174,B176:B178)</f>
        <v>0.99999999999999989</v>
      </c>
      <c r="C165" s="234">
        <f t="shared" si="35"/>
        <v>1</v>
      </c>
      <c r="D165" s="234">
        <f t="shared" si="35"/>
        <v>0.99999999999999967</v>
      </c>
      <c r="E165" s="234">
        <f t="shared" si="35"/>
        <v>1.0000000000000002</v>
      </c>
      <c r="F165" s="234">
        <f t="shared" si="35"/>
        <v>0.99999999999999944</v>
      </c>
      <c r="G165" s="234">
        <f t="shared" si="35"/>
        <v>0.99999999999999978</v>
      </c>
      <c r="H165" s="234">
        <f t="shared" si="35"/>
        <v>0.99999999999999989</v>
      </c>
      <c r="I165" s="234">
        <f t="shared" si="35"/>
        <v>1.0000000000000002</v>
      </c>
      <c r="J165" s="234">
        <f t="shared" si="35"/>
        <v>1</v>
      </c>
      <c r="K165" s="234">
        <f t="shared" si="35"/>
        <v>0.99999999999999978</v>
      </c>
      <c r="L165" s="234">
        <f t="shared" si="35"/>
        <v>1</v>
      </c>
      <c r="M165" s="234">
        <f t="shared" si="35"/>
        <v>1</v>
      </c>
      <c r="N165" s="234">
        <f t="shared" si="35"/>
        <v>1.0000000000000002</v>
      </c>
      <c r="O165" s="234">
        <f t="shared" si="35"/>
        <v>1</v>
      </c>
      <c r="P165" s="234">
        <f t="shared" si="35"/>
        <v>0.99999999999999989</v>
      </c>
      <c r="Q165" s="234">
        <f t="shared" si="35"/>
        <v>1.0000000000000004</v>
      </c>
      <c r="R165" s="234">
        <f t="shared" si="35"/>
        <v>0.99999999999999978</v>
      </c>
      <c r="S165" s="234">
        <f t="shared" si="35"/>
        <v>0.99999999999999978</v>
      </c>
      <c r="T165" s="234">
        <f t="shared" si="35"/>
        <v>0.99999999999999989</v>
      </c>
      <c r="U165" s="234">
        <f t="shared" si="35"/>
        <v>1.0000000000000002</v>
      </c>
      <c r="V165" s="234">
        <f t="shared" si="35"/>
        <v>0.99999999999999967</v>
      </c>
      <c r="W165" s="234">
        <f t="shared" si="35"/>
        <v>1.0000000000000002</v>
      </c>
      <c r="DA165" s="95"/>
    </row>
    <row r="166" spans="1:105" ht="12" customHeight="1" x14ac:dyDescent="0.3">
      <c r="A166" s="55" t="s">
        <v>92</v>
      </c>
      <c r="B166" s="268">
        <f t="shared" ref="B166:W166" si="36">IF(B$100=0,0,B$100/B$99)</f>
        <v>8.4901072430574216E-3</v>
      </c>
      <c r="C166" s="268">
        <f t="shared" si="36"/>
        <v>8.4901072430581294E-3</v>
      </c>
      <c r="D166" s="268">
        <f t="shared" si="36"/>
        <v>8.4901072430635625E-3</v>
      </c>
      <c r="E166" s="268">
        <f t="shared" si="36"/>
        <v>8.4901072430575968E-3</v>
      </c>
      <c r="F166" s="268">
        <f t="shared" si="36"/>
        <v>8.490107243057661E-3</v>
      </c>
      <c r="G166" s="268">
        <f t="shared" si="36"/>
        <v>8.4901072430576211E-3</v>
      </c>
      <c r="H166" s="268">
        <f t="shared" si="36"/>
        <v>8.4901072430596126E-3</v>
      </c>
      <c r="I166" s="268">
        <f t="shared" si="36"/>
        <v>8.4901072430577686E-3</v>
      </c>
      <c r="J166" s="268">
        <f t="shared" si="36"/>
        <v>8.4901072430642495E-3</v>
      </c>
      <c r="K166" s="268">
        <f t="shared" si="36"/>
        <v>8.4901072430640986E-3</v>
      </c>
      <c r="L166" s="268">
        <f t="shared" si="36"/>
        <v>8.4901072430622528E-3</v>
      </c>
      <c r="M166" s="268">
        <f t="shared" si="36"/>
        <v>8.4901072430612224E-3</v>
      </c>
      <c r="N166" s="268">
        <f t="shared" si="36"/>
        <v>8.4901072430618972E-3</v>
      </c>
      <c r="O166" s="268">
        <f t="shared" si="36"/>
        <v>8.4901072430636805E-3</v>
      </c>
      <c r="P166" s="268">
        <f t="shared" si="36"/>
        <v>8.4901072430645496E-3</v>
      </c>
      <c r="Q166" s="268">
        <f t="shared" si="36"/>
        <v>8.4901072430618261E-3</v>
      </c>
      <c r="R166" s="268">
        <f t="shared" si="36"/>
        <v>8.4901072430669158E-3</v>
      </c>
      <c r="S166" s="268">
        <f t="shared" si="36"/>
        <v>8.4901072430651637E-3</v>
      </c>
      <c r="T166" s="268">
        <f t="shared" si="36"/>
        <v>8.4901072430592743E-3</v>
      </c>
      <c r="U166" s="268">
        <f t="shared" si="36"/>
        <v>8.4901072430622008E-3</v>
      </c>
      <c r="V166" s="268">
        <f t="shared" si="36"/>
        <v>8.4901072430623135E-3</v>
      </c>
      <c r="W166" s="268">
        <f t="shared" si="36"/>
        <v>8.4901072430610524E-3</v>
      </c>
      <c r="DA166" s="76"/>
    </row>
    <row r="167" spans="1:105" ht="12" customHeight="1" x14ac:dyDescent="0.3">
      <c r="A167" s="202" t="s">
        <v>93</v>
      </c>
      <c r="B167" s="269">
        <f t="shared" ref="B167:W167" si="37">IF(B$101=0,0,B$101/B$99)</f>
        <v>9.5190184158670636E-3</v>
      </c>
      <c r="C167" s="269">
        <f t="shared" si="37"/>
        <v>9.5190184158678599E-3</v>
      </c>
      <c r="D167" s="269">
        <f t="shared" si="37"/>
        <v>9.5190184158739418E-3</v>
      </c>
      <c r="E167" s="269">
        <f t="shared" si="37"/>
        <v>9.5190184158672614E-3</v>
      </c>
      <c r="F167" s="269">
        <f t="shared" si="37"/>
        <v>9.519018415867329E-3</v>
      </c>
      <c r="G167" s="269">
        <f t="shared" si="37"/>
        <v>9.5190184158672857E-3</v>
      </c>
      <c r="H167" s="269">
        <f t="shared" si="37"/>
        <v>9.51901841586952E-3</v>
      </c>
      <c r="I167" s="269">
        <f t="shared" si="37"/>
        <v>9.5190184158674505E-3</v>
      </c>
      <c r="J167" s="269">
        <f t="shared" si="37"/>
        <v>9.5190184158747155E-3</v>
      </c>
      <c r="K167" s="269">
        <f t="shared" si="37"/>
        <v>9.519018415874549E-3</v>
      </c>
      <c r="L167" s="269">
        <f t="shared" si="37"/>
        <v>9.519018415872476E-3</v>
      </c>
      <c r="M167" s="269">
        <f t="shared" si="37"/>
        <v>9.5190184158713189E-3</v>
      </c>
      <c r="N167" s="269">
        <f t="shared" si="37"/>
        <v>9.5190184158720752E-3</v>
      </c>
      <c r="O167" s="269">
        <f t="shared" si="37"/>
        <v>9.5190184158740841E-3</v>
      </c>
      <c r="P167" s="269">
        <f t="shared" si="37"/>
        <v>9.5190184158750538E-3</v>
      </c>
      <c r="Q167" s="269">
        <f t="shared" si="37"/>
        <v>9.5190184158719972E-3</v>
      </c>
      <c r="R167" s="269">
        <f t="shared" si="37"/>
        <v>9.5190184158777027E-3</v>
      </c>
      <c r="S167" s="269">
        <f t="shared" si="37"/>
        <v>9.5190184158757407E-3</v>
      </c>
      <c r="T167" s="269">
        <f t="shared" si="37"/>
        <v>9.5190184158691418E-3</v>
      </c>
      <c r="U167" s="269">
        <f t="shared" si="37"/>
        <v>9.519018415872417E-3</v>
      </c>
      <c r="V167" s="269">
        <f t="shared" si="37"/>
        <v>9.5190184158725471E-3</v>
      </c>
      <c r="W167" s="269">
        <f t="shared" si="37"/>
        <v>9.519018415871135E-3</v>
      </c>
      <c r="DA167" s="77"/>
    </row>
    <row r="168" spans="1:105" ht="12" customHeight="1" x14ac:dyDescent="0.3">
      <c r="A168" s="202" t="s">
        <v>94</v>
      </c>
      <c r="B168" s="269">
        <f t="shared" ref="B168:W168" si="38">IF(B$102=0,0,B$102/B$99)</f>
        <v>1.4418904580103519E-2</v>
      </c>
      <c r="C168" s="269">
        <f t="shared" si="38"/>
        <v>1.4649949268312963E-2</v>
      </c>
      <c r="D168" s="269">
        <f t="shared" si="38"/>
        <v>1.584457600473434E-2</v>
      </c>
      <c r="E168" s="269">
        <f t="shared" si="38"/>
        <v>1.4830714674647845E-2</v>
      </c>
      <c r="F168" s="269">
        <f t="shared" si="38"/>
        <v>1.4746427817594812E-2</v>
      </c>
      <c r="G168" s="269">
        <f t="shared" si="38"/>
        <v>1.564957676836979E-2</v>
      </c>
      <c r="H168" s="269">
        <f t="shared" si="38"/>
        <v>1.5277819801352489E-2</v>
      </c>
      <c r="I168" s="269">
        <f t="shared" si="38"/>
        <v>1.4735737053719363E-2</v>
      </c>
      <c r="J168" s="269">
        <f t="shared" si="38"/>
        <v>1.6865832648105913E-2</v>
      </c>
      <c r="K168" s="269">
        <f t="shared" si="38"/>
        <v>1.721857872353429E-2</v>
      </c>
      <c r="L168" s="269">
        <f t="shared" si="38"/>
        <v>1.7092477613860135E-2</v>
      </c>
      <c r="M168" s="269">
        <f t="shared" si="38"/>
        <v>1.5762554927393313E-2</v>
      </c>
      <c r="N168" s="269">
        <f t="shared" si="38"/>
        <v>1.679426360402092E-2</v>
      </c>
      <c r="O168" s="269">
        <f t="shared" si="38"/>
        <v>1.7284116506719235E-2</v>
      </c>
      <c r="P168" s="269">
        <f t="shared" si="38"/>
        <v>1.7301894936287355E-2</v>
      </c>
      <c r="Q168" s="269">
        <f t="shared" si="38"/>
        <v>1.792369710847053E-2</v>
      </c>
      <c r="R168" s="269">
        <f t="shared" si="38"/>
        <v>1.7453075033907282E-2</v>
      </c>
      <c r="S168" s="269">
        <f t="shared" si="38"/>
        <v>1.6277266610735329E-2</v>
      </c>
      <c r="T168" s="269">
        <f t="shared" si="38"/>
        <v>1.5918589626790446E-2</v>
      </c>
      <c r="U168" s="269">
        <f t="shared" si="38"/>
        <v>1.5722226313897147E-2</v>
      </c>
      <c r="V168" s="269">
        <f t="shared" si="38"/>
        <v>1.6296350183881737E-2</v>
      </c>
      <c r="W168" s="269">
        <f t="shared" si="38"/>
        <v>1.6675704204784671E-2</v>
      </c>
      <c r="DA168" s="77"/>
    </row>
    <row r="169" spans="1:105" ht="12" customHeight="1" x14ac:dyDescent="0.3">
      <c r="A169" s="202" t="s">
        <v>95</v>
      </c>
      <c r="B169" s="269">
        <f t="shared" ref="B169:W169" si="39">IF(B$103=0,0,B$103/B$99)</f>
        <v>7.6201889364892203E-3</v>
      </c>
      <c r="C169" s="269">
        <f t="shared" si="39"/>
        <v>7.6201889364898578E-3</v>
      </c>
      <c r="D169" s="269">
        <f t="shared" si="39"/>
        <v>7.6201889364947307E-3</v>
      </c>
      <c r="E169" s="269">
        <f t="shared" si="39"/>
        <v>7.6201889364893791E-3</v>
      </c>
      <c r="F169" s="269">
        <f t="shared" si="39"/>
        <v>7.6201889364894363E-3</v>
      </c>
      <c r="G169" s="269">
        <f t="shared" si="39"/>
        <v>7.6201889364893999E-3</v>
      </c>
      <c r="H169" s="269">
        <f t="shared" si="39"/>
        <v>7.6201889364911866E-3</v>
      </c>
      <c r="I169" s="269">
        <f t="shared" si="39"/>
        <v>7.6201889364895326E-3</v>
      </c>
      <c r="J169" s="269">
        <f t="shared" si="39"/>
        <v>7.6201889364953491E-3</v>
      </c>
      <c r="K169" s="269">
        <f t="shared" si="39"/>
        <v>7.6201889364952155E-3</v>
      </c>
      <c r="L169" s="269">
        <f t="shared" si="39"/>
        <v>7.6201889364935554E-3</v>
      </c>
      <c r="M169" s="269">
        <f t="shared" si="39"/>
        <v>7.6201889364926308E-3</v>
      </c>
      <c r="N169" s="269">
        <f t="shared" si="39"/>
        <v>7.6201889364932327E-3</v>
      </c>
      <c r="O169" s="269">
        <f t="shared" si="39"/>
        <v>7.62018893649484E-3</v>
      </c>
      <c r="P169" s="269">
        <f t="shared" si="39"/>
        <v>7.6201889364956145E-3</v>
      </c>
      <c r="Q169" s="269">
        <f t="shared" si="39"/>
        <v>7.6201889364931703E-3</v>
      </c>
      <c r="R169" s="269">
        <f t="shared" si="39"/>
        <v>7.620188936497743E-3</v>
      </c>
      <c r="S169" s="269">
        <f t="shared" si="39"/>
        <v>7.6201889364961705E-3</v>
      </c>
      <c r="T169" s="269">
        <f t="shared" si="39"/>
        <v>7.6201889364908857E-3</v>
      </c>
      <c r="U169" s="269">
        <f t="shared" si="39"/>
        <v>7.6201889364935034E-3</v>
      </c>
      <c r="V169" s="269">
        <f t="shared" si="39"/>
        <v>7.6201889364936118E-3</v>
      </c>
      <c r="W169" s="269">
        <f t="shared" si="39"/>
        <v>7.6201889364924807E-3</v>
      </c>
      <c r="DA169" s="77"/>
    </row>
    <row r="170" spans="1:105" ht="12" customHeight="1" x14ac:dyDescent="0.3">
      <c r="A170" s="56" t="s">
        <v>96</v>
      </c>
      <c r="B170" s="270">
        <f t="shared" ref="B170:W170" si="40">IF(B$104=0,0,B$104/B$99)</f>
        <v>1.3388978161190305E-2</v>
      </c>
      <c r="C170" s="270">
        <f t="shared" si="40"/>
        <v>1.3621872865996953E-2</v>
      </c>
      <c r="D170" s="270">
        <f t="shared" si="40"/>
        <v>1.4178649124208834E-2</v>
      </c>
      <c r="E170" s="270">
        <f t="shared" si="40"/>
        <v>1.4136373194163197E-2</v>
      </c>
      <c r="F170" s="270">
        <f t="shared" si="40"/>
        <v>1.4103470384870448E-2</v>
      </c>
      <c r="G170" s="270">
        <f t="shared" si="40"/>
        <v>1.4567570930955388E-2</v>
      </c>
      <c r="H170" s="270">
        <f t="shared" si="40"/>
        <v>1.5784521022793162E-2</v>
      </c>
      <c r="I170" s="270">
        <f t="shared" si="40"/>
        <v>1.6322931179827485E-2</v>
      </c>
      <c r="J170" s="270">
        <f t="shared" si="40"/>
        <v>1.8275835961121253E-2</v>
      </c>
      <c r="K170" s="270">
        <f t="shared" si="40"/>
        <v>2.045257245218441E-2</v>
      </c>
      <c r="L170" s="270">
        <f t="shared" si="40"/>
        <v>2.0616385826843414E-2</v>
      </c>
      <c r="M170" s="270">
        <f t="shared" si="40"/>
        <v>2.1798348045442319E-2</v>
      </c>
      <c r="N170" s="270">
        <f t="shared" si="40"/>
        <v>2.3720752251533608E-2</v>
      </c>
      <c r="O170" s="270">
        <f t="shared" si="40"/>
        <v>2.5963865276268663E-2</v>
      </c>
      <c r="P170" s="270">
        <f t="shared" si="40"/>
        <v>2.7567689720426149E-2</v>
      </c>
      <c r="Q170" s="270">
        <f t="shared" si="40"/>
        <v>2.8870308634424149E-2</v>
      </c>
      <c r="R170" s="270">
        <f t="shared" si="40"/>
        <v>2.9832288621813835E-2</v>
      </c>
      <c r="S170" s="270">
        <f t="shared" si="40"/>
        <v>2.8846004601527715E-2</v>
      </c>
      <c r="T170" s="270">
        <f t="shared" si="40"/>
        <v>2.9677551819451496E-2</v>
      </c>
      <c r="U170" s="270">
        <f t="shared" si="40"/>
        <v>3.307991590335508E-2</v>
      </c>
      <c r="V170" s="270">
        <f t="shared" si="40"/>
        <v>3.4539437701266391E-2</v>
      </c>
      <c r="W170" s="270">
        <f t="shared" si="40"/>
        <v>3.4474158503834139E-2</v>
      </c>
      <c r="DA170" s="78"/>
    </row>
    <row r="171" spans="1:105" ht="12" customHeight="1" x14ac:dyDescent="0.3">
      <c r="A171" s="203" t="s">
        <v>1555</v>
      </c>
      <c r="B171" s="271">
        <f t="shared" ref="B171:W171" si="41">IF(B$110=0,0,B$110/B$99)</f>
        <v>0.7594517559742211</v>
      </c>
      <c r="C171" s="271">
        <f t="shared" si="41"/>
        <v>0.75719590486920552</v>
      </c>
      <c r="D171" s="271">
        <f t="shared" si="41"/>
        <v>0.74612938110496052</v>
      </c>
      <c r="E171" s="271">
        <f t="shared" si="41"/>
        <v>0.75512432137015761</v>
      </c>
      <c r="F171" s="271">
        <f t="shared" si="41"/>
        <v>0.75589923152758942</v>
      </c>
      <c r="G171" s="271">
        <f t="shared" si="41"/>
        <v>0.74749299558483373</v>
      </c>
      <c r="H171" s="271">
        <f t="shared" si="41"/>
        <v>0.7496538687246781</v>
      </c>
      <c r="I171" s="271">
        <f t="shared" si="41"/>
        <v>0.7539454874624103</v>
      </c>
      <c r="J171" s="271">
        <f t="shared" si="41"/>
        <v>0.73332712881433859</v>
      </c>
      <c r="K171" s="271">
        <f t="shared" si="41"/>
        <v>0.72820239878561477</v>
      </c>
      <c r="L171" s="271">
        <f t="shared" si="41"/>
        <v>0.72916513921526549</v>
      </c>
      <c r="M171" s="271">
        <f t="shared" si="41"/>
        <v>0.73982224076565029</v>
      </c>
      <c r="N171" s="271">
        <f t="shared" si="41"/>
        <v>0.72893461109860691</v>
      </c>
      <c r="O171" s="271">
        <f t="shared" si="41"/>
        <v>0.72253749610927875</v>
      </c>
      <c r="P171" s="271">
        <f t="shared" si="41"/>
        <v>0.72090039641929748</v>
      </c>
      <c r="Q171" s="271">
        <f t="shared" si="41"/>
        <v>0.71420562417319089</v>
      </c>
      <c r="R171" s="271">
        <f t="shared" si="41"/>
        <v>0.71747511413458842</v>
      </c>
      <c r="S171" s="271">
        <f t="shared" si="41"/>
        <v>0.72877176847203762</v>
      </c>
      <c r="T171" s="271">
        <f t="shared" si="41"/>
        <v>0.73117276039802714</v>
      </c>
      <c r="U171" s="271">
        <f t="shared" si="41"/>
        <v>0.72976753527071392</v>
      </c>
      <c r="V171" s="271">
        <f t="shared" si="41"/>
        <v>0.7233491341104914</v>
      </c>
      <c r="W171" s="271">
        <f t="shared" si="41"/>
        <v>0.72005835828260001</v>
      </c>
      <c r="DA171" s="79"/>
    </row>
    <row r="172" spans="1:105" ht="12" customHeight="1" x14ac:dyDescent="0.3">
      <c r="A172" s="62" t="s">
        <v>1556</v>
      </c>
      <c r="B172" s="320">
        <f t="shared" ref="B172:W172" si="42">IF(B$111=0,0,B$111/B$99)</f>
        <v>0.68698413129911873</v>
      </c>
      <c r="C172" s="320">
        <f t="shared" si="42"/>
        <v>0.68356707826955188</v>
      </c>
      <c r="D172" s="320">
        <f t="shared" si="42"/>
        <v>0.66649650881092826</v>
      </c>
      <c r="E172" s="320">
        <f t="shared" si="42"/>
        <v>0.68058699027574543</v>
      </c>
      <c r="F172" s="320">
        <f t="shared" si="42"/>
        <v>0.68178551571463153</v>
      </c>
      <c r="G172" s="320">
        <f t="shared" si="42"/>
        <v>0.66884016524851686</v>
      </c>
      <c r="H172" s="320">
        <f t="shared" si="42"/>
        <v>0.67286944276030924</v>
      </c>
      <c r="I172" s="320">
        <f t="shared" si="42"/>
        <v>0.67988550210170073</v>
      </c>
      <c r="J172" s="320">
        <f t="shared" si="42"/>
        <v>0.64856154739405769</v>
      </c>
      <c r="K172" s="320">
        <f t="shared" si="42"/>
        <v>0.6416639593747876</v>
      </c>
      <c r="L172" s="320">
        <f t="shared" si="42"/>
        <v>0.64326046832937822</v>
      </c>
      <c r="M172" s="320">
        <f t="shared" si="42"/>
        <v>0.66060159622547932</v>
      </c>
      <c r="N172" s="320">
        <f t="shared" si="42"/>
        <v>0.64452872681039974</v>
      </c>
      <c r="O172" s="320">
        <f t="shared" si="42"/>
        <v>0.63566967193503221</v>
      </c>
      <c r="P172" s="320">
        <f t="shared" si="42"/>
        <v>0.63394322006478665</v>
      </c>
      <c r="Q172" s="320">
        <f t="shared" si="42"/>
        <v>0.62412334728239449</v>
      </c>
      <c r="R172" s="320">
        <f t="shared" si="42"/>
        <v>0.62975812537464815</v>
      </c>
      <c r="S172" s="320">
        <f t="shared" si="42"/>
        <v>0.64696424689990473</v>
      </c>
      <c r="T172" s="320">
        <f t="shared" si="42"/>
        <v>0.65116790482647124</v>
      </c>
      <c r="U172" s="320">
        <f t="shared" si="42"/>
        <v>0.65074957733619121</v>
      </c>
      <c r="V172" s="320">
        <f t="shared" si="42"/>
        <v>0.64144570086847064</v>
      </c>
      <c r="W172" s="320">
        <f t="shared" si="42"/>
        <v>0.6362483388187854</v>
      </c>
      <c r="DA172" s="141"/>
    </row>
    <row r="173" spans="1:105" ht="12" customHeight="1" x14ac:dyDescent="0.3">
      <c r="A173" s="62" t="s">
        <v>1563</v>
      </c>
      <c r="B173" s="320">
        <f t="shared" ref="B173:W173" si="43">IF(B$117=0,0,B$117/B$99)</f>
        <v>7.246762467510233E-2</v>
      </c>
      <c r="C173" s="320">
        <f t="shared" si="43"/>
        <v>7.3628826599653655E-2</v>
      </c>
      <c r="D173" s="320">
        <f t="shared" si="43"/>
        <v>7.9632872294032278E-2</v>
      </c>
      <c r="E173" s="320">
        <f t="shared" si="43"/>
        <v>7.4537331094412212E-2</v>
      </c>
      <c r="F173" s="320">
        <f t="shared" si="43"/>
        <v>7.411371581295792E-2</v>
      </c>
      <c r="G173" s="320">
        <f t="shared" si="43"/>
        <v>7.8652830336316773E-2</v>
      </c>
      <c r="H173" s="320">
        <f t="shared" si="43"/>
        <v>7.6784425964368894E-2</v>
      </c>
      <c r="I173" s="320">
        <f t="shared" si="43"/>
        <v>7.4059985360709471E-2</v>
      </c>
      <c r="J173" s="320">
        <f t="shared" si="43"/>
        <v>8.4765581420280955E-2</v>
      </c>
      <c r="K173" s="320">
        <f t="shared" si="43"/>
        <v>8.6538439410827131E-2</v>
      </c>
      <c r="L173" s="320">
        <f t="shared" si="43"/>
        <v>8.5904670885887227E-2</v>
      </c>
      <c r="M173" s="320">
        <f t="shared" si="43"/>
        <v>7.922064454017097E-2</v>
      </c>
      <c r="N173" s="320">
        <f t="shared" si="43"/>
        <v>8.4405884288207264E-2</v>
      </c>
      <c r="O173" s="320">
        <f t="shared" si="43"/>
        <v>8.6867824174246544E-2</v>
      </c>
      <c r="P173" s="320">
        <f t="shared" si="43"/>
        <v>8.6957176354510862E-2</v>
      </c>
      <c r="Q173" s="320">
        <f t="shared" si="43"/>
        <v>9.0082276890796509E-2</v>
      </c>
      <c r="R173" s="320">
        <f t="shared" si="43"/>
        <v>8.7716988759940287E-2</v>
      </c>
      <c r="S173" s="320">
        <f t="shared" si="43"/>
        <v>8.1807521572132835E-2</v>
      </c>
      <c r="T173" s="320">
        <f t="shared" si="43"/>
        <v>8.00048555715559E-2</v>
      </c>
      <c r="U173" s="320">
        <f t="shared" si="43"/>
        <v>7.9017957934522695E-2</v>
      </c>
      <c r="V173" s="320">
        <f t="shared" si="43"/>
        <v>8.1903433242020818E-2</v>
      </c>
      <c r="W173" s="320">
        <f t="shared" si="43"/>
        <v>8.3810019463814597E-2</v>
      </c>
      <c r="DA173" s="141"/>
    </row>
    <row r="174" spans="1:105" ht="12" customHeight="1" x14ac:dyDescent="0.3">
      <c r="A174" s="203" t="s">
        <v>1565</v>
      </c>
      <c r="B174" s="271">
        <f t="shared" ref="B174:W174" si="44">IF(B$118=0,0,B$118/B$99)</f>
        <v>5.9371288756216993E-2</v>
      </c>
      <c r="C174" s="271">
        <f t="shared" si="44"/>
        <v>6.0322638480675393E-2</v>
      </c>
      <c r="D174" s="271">
        <f t="shared" si="44"/>
        <v>6.5241634131831941E-2</v>
      </c>
      <c r="E174" s="271">
        <f t="shared" si="44"/>
        <v>6.106695820878099E-2</v>
      </c>
      <c r="F174" s="271">
        <f t="shared" si="44"/>
        <v>6.0719898603756955E-2</v>
      </c>
      <c r="G174" s="271">
        <f t="shared" si="44"/>
        <v>6.4438705178032171E-2</v>
      </c>
      <c r="H174" s="271">
        <f t="shared" si="44"/>
        <v>6.2907958503532618E-2</v>
      </c>
      <c r="I174" s="271">
        <f t="shared" si="44"/>
        <v>6.0675878309042655E-2</v>
      </c>
      <c r="J174" s="271">
        <f t="shared" si="44"/>
        <v>6.9446761000587706E-2</v>
      </c>
      <c r="K174" s="271">
        <f t="shared" si="44"/>
        <v>7.089922841831231E-2</v>
      </c>
      <c r="L174" s="271">
        <f t="shared" si="44"/>
        <v>7.037999442565003E-2</v>
      </c>
      <c r="M174" s="271">
        <f t="shared" si="44"/>
        <v>6.4903904102490501E-2</v>
      </c>
      <c r="N174" s="271">
        <f t="shared" si="44"/>
        <v>6.9152068268641911E-2</v>
      </c>
      <c r="O174" s="271">
        <f t="shared" si="44"/>
        <v>7.116908682734048E-2</v>
      </c>
      <c r="P174" s="271">
        <f t="shared" si="44"/>
        <v>7.1242291297878249E-2</v>
      </c>
      <c r="Q174" s="271">
        <f t="shared" si="44"/>
        <v>7.3802624235019071E-2</v>
      </c>
      <c r="R174" s="271">
        <f t="shared" si="44"/>
        <v>7.1864790543928525E-2</v>
      </c>
      <c r="S174" s="271">
        <f t="shared" si="44"/>
        <v>6.7023281188879277E-2</v>
      </c>
      <c r="T174" s="271">
        <f t="shared" si="44"/>
        <v>6.5546392659262001E-2</v>
      </c>
      <c r="U174" s="271">
        <f t="shared" si="44"/>
        <v>6.4737846983260849E-2</v>
      </c>
      <c r="V174" s="271">
        <f t="shared" si="44"/>
        <v>6.7101859719271864E-2</v>
      </c>
      <c r="W174" s="271">
        <f t="shared" si="44"/>
        <v>6.8663888026674572E-2</v>
      </c>
      <c r="DA174" s="79"/>
    </row>
    <row r="175" spans="1:105" ht="12" customHeight="1" x14ac:dyDescent="0.3">
      <c r="A175" s="203" t="s">
        <v>1567</v>
      </c>
      <c r="B175" s="271">
        <f t="shared" ref="B175:W175" si="45">IF(B$119=0,0,B$119/B$99)</f>
        <v>7.476230027346048E-2</v>
      </c>
      <c r="C175" s="271">
        <f t="shared" si="45"/>
        <v>7.4753965583790632E-2</v>
      </c>
      <c r="D175" s="271">
        <f t="shared" si="45"/>
        <v>7.4760833044273861E-2</v>
      </c>
      <c r="E175" s="271">
        <f t="shared" si="45"/>
        <v>7.4721801401308699E-2</v>
      </c>
      <c r="F175" s="271">
        <f t="shared" si="45"/>
        <v>7.472082447049784E-2</v>
      </c>
      <c r="G175" s="271">
        <f t="shared" si="45"/>
        <v>7.472268462968884E-2</v>
      </c>
      <c r="H175" s="271">
        <f t="shared" si="45"/>
        <v>7.4613262072147746E-2</v>
      </c>
      <c r="I175" s="271">
        <f t="shared" si="45"/>
        <v>7.4549098446901385E-2</v>
      </c>
      <c r="J175" s="271">
        <f t="shared" si="45"/>
        <v>7.4487247933733985E-2</v>
      </c>
      <c r="K175" s="271">
        <f t="shared" si="45"/>
        <v>7.4333980128579863E-2</v>
      </c>
      <c r="L175" s="271">
        <f t="shared" si="45"/>
        <v>7.4316077912372505E-2</v>
      </c>
      <c r="M175" s="271">
        <f t="shared" si="45"/>
        <v>7.4169384672145289E-2</v>
      </c>
      <c r="N175" s="271">
        <f t="shared" si="45"/>
        <v>7.4064067726673607E-2</v>
      </c>
      <c r="O175" s="271">
        <f t="shared" si="45"/>
        <v>7.3911397054410258E-2</v>
      </c>
      <c r="P175" s="271">
        <f t="shared" si="45"/>
        <v>7.3788368487953337E-2</v>
      </c>
      <c r="Q175" s="271">
        <f t="shared" si="45"/>
        <v>7.3713781936067008E-2</v>
      </c>
      <c r="R175" s="271">
        <f t="shared" si="45"/>
        <v>7.3619911661890733E-2</v>
      </c>
      <c r="S175" s="271">
        <f t="shared" si="45"/>
        <v>7.3646975162844366E-2</v>
      </c>
      <c r="T175" s="271">
        <f t="shared" si="45"/>
        <v>7.3567840528169448E-2</v>
      </c>
      <c r="U175" s="271">
        <f t="shared" si="45"/>
        <v>7.3297082086742751E-2</v>
      </c>
      <c r="V175" s="271">
        <f t="shared" si="45"/>
        <v>7.3208398094001759E-2</v>
      </c>
      <c r="W175" s="271">
        <f t="shared" si="45"/>
        <v>7.3229260916726255E-2</v>
      </c>
      <c r="DA175" s="79"/>
    </row>
    <row r="176" spans="1:105" ht="12" customHeight="1" x14ac:dyDescent="0.3">
      <c r="A176" s="62" t="s">
        <v>1568</v>
      </c>
      <c r="B176" s="320">
        <f t="shared" ref="B176:W176" si="46">IF(B$120=0,0,B$120/B$99)</f>
        <v>5.7449361131564243E-2</v>
      </c>
      <c r="C176" s="320">
        <f t="shared" si="46"/>
        <v>5.7163608514353051E-2</v>
      </c>
      <c r="D176" s="320">
        <f t="shared" si="46"/>
        <v>5.5736074362006081E-2</v>
      </c>
      <c r="E176" s="320">
        <f t="shared" si="46"/>
        <v>5.6914397297441445E-2</v>
      </c>
      <c r="F176" s="320">
        <f t="shared" si="46"/>
        <v>5.7014624533598617E-2</v>
      </c>
      <c r="G176" s="320">
        <f t="shared" si="46"/>
        <v>5.5932063699920931E-2</v>
      </c>
      <c r="H176" s="320">
        <f t="shared" si="46"/>
        <v>5.626901386853185E-2</v>
      </c>
      <c r="I176" s="320">
        <f t="shared" si="46"/>
        <v>5.6855735029123819E-2</v>
      </c>
      <c r="J176" s="320">
        <f t="shared" si="46"/>
        <v>5.4236255038130246E-2</v>
      </c>
      <c r="K176" s="320">
        <f t="shared" si="46"/>
        <v>5.365944109585407E-2</v>
      </c>
      <c r="L176" s="320">
        <f t="shared" si="46"/>
        <v>5.3792949884927041E-2</v>
      </c>
      <c r="M176" s="320">
        <f t="shared" si="46"/>
        <v>5.5243109609938147E-2</v>
      </c>
      <c r="N176" s="320">
        <f t="shared" si="46"/>
        <v>5.3899008578519508E-2</v>
      </c>
      <c r="O176" s="320">
        <f t="shared" si="46"/>
        <v>5.315816607629624E-2</v>
      </c>
      <c r="P176" s="320">
        <f t="shared" si="46"/>
        <v>5.3013790751669065E-2</v>
      </c>
      <c r="Q176" s="320">
        <f t="shared" si="46"/>
        <v>5.2192599413996094E-2</v>
      </c>
      <c r="R176" s="320">
        <f t="shared" si="46"/>
        <v>5.2663810300492012E-2</v>
      </c>
      <c r="S176" s="320">
        <f t="shared" si="46"/>
        <v>5.4102680056200593E-2</v>
      </c>
      <c r="T176" s="320">
        <f t="shared" si="46"/>
        <v>5.4454212866485781E-2</v>
      </c>
      <c r="U176" s="320">
        <f t="shared" si="46"/>
        <v>5.4419230039422596E-2</v>
      </c>
      <c r="V176" s="320">
        <f t="shared" si="46"/>
        <v>5.3641189128773366E-2</v>
      </c>
      <c r="W176" s="320">
        <f t="shared" si="46"/>
        <v>5.3206557358226964E-2</v>
      </c>
      <c r="DA176" s="141"/>
    </row>
    <row r="177" spans="1:105" ht="12" customHeight="1" x14ac:dyDescent="0.3">
      <c r="A177" s="62" t="s">
        <v>1575</v>
      </c>
      <c r="B177" s="320">
        <f t="shared" ref="B177:W177" si="47">IF(B$126=0,0,B$126/B$99)</f>
        <v>1.7312939141896251E-2</v>
      </c>
      <c r="C177" s="320">
        <f t="shared" si="47"/>
        <v>1.7590357069437585E-2</v>
      </c>
      <c r="D177" s="320">
        <f t="shared" si="47"/>
        <v>1.902475868226779E-2</v>
      </c>
      <c r="E177" s="320">
        <f t="shared" si="47"/>
        <v>1.7807404103867254E-2</v>
      </c>
      <c r="F177" s="320">
        <f t="shared" si="47"/>
        <v>1.7706199936899227E-2</v>
      </c>
      <c r="G177" s="320">
        <f t="shared" si="47"/>
        <v>1.8790620929767909E-2</v>
      </c>
      <c r="H177" s="320">
        <f t="shared" si="47"/>
        <v>1.8344248203615902E-2</v>
      </c>
      <c r="I177" s="320">
        <f t="shared" si="47"/>
        <v>1.7693363417777563E-2</v>
      </c>
      <c r="J177" s="320">
        <f t="shared" si="47"/>
        <v>2.0250992895603739E-2</v>
      </c>
      <c r="K177" s="320">
        <f t="shared" si="47"/>
        <v>2.0674539032725793E-2</v>
      </c>
      <c r="L177" s="320">
        <f t="shared" si="47"/>
        <v>2.0523128027445475E-2</v>
      </c>
      <c r="M177" s="320">
        <f t="shared" si="47"/>
        <v>1.8926275062207131E-2</v>
      </c>
      <c r="N177" s="320">
        <f t="shared" si="47"/>
        <v>2.0165059148154092E-2</v>
      </c>
      <c r="O177" s="320">
        <f t="shared" si="47"/>
        <v>2.0753230978114025E-2</v>
      </c>
      <c r="P177" s="320">
        <f t="shared" si="47"/>
        <v>2.0774577736284272E-2</v>
      </c>
      <c r="Q177" s="320">
        <f t="shared" si="47"/>
        <v>2.1521182522070914E-2</v>
      </c>
      <c r="R177" s="320">
        <f t="shared" si="47"/>
        <v>2.0956101361398721E-2</v>
      </c>
      <c r="S177" s="320">
        <f t="shared" si="47"/>
        <v>1.9544295106643766E-2</v>
      </c>
      <c r="T177" s="320">
        <f t="shared" si="47"/>
        <v>1.9113627661683664E-2</v>
      </c>
      <c r="U177" s="320">
        <f t="shared" si="47"/>
        <v>1.8877852047320152E-2</v>
      </c>
      <c r="V177" s="320">
        <f t="shared" si="47"/>
        <v>1.9567208965228389E-2</v>
      </c>
      <c r="W177" s="320">
        <f t="shared" si="47"/>
        <v>2.0022703558499288E-2</v>
      </c>
      <c r="DA177" s="141"/>
    </row>
    <row r="178" spans="1:105" ht="12" customHeight="1" x14ac:dyDescent="0.3">
      <c r="A178" s="41" t="s">
        <v>1577</v>
      </c>
      <c r="B178" s="321">
        <f t="shared" ref="B178:W178" si="48">IF(B$127=0,0,B$127/B$99)</f>
        <v>5.2977457659393726E-2</v>
      </c>
      <c r="C178" s="321">
        <f t="shared" si="48"/>
        <v>5.3826354336602739E-2</v>
      </c>
      <c r="D178" s="321">
        <f t="shared" si="48"/>
        <v>5.8215611994557846E-2</v>
      </c>
      <c r="E178" s="321">
        <f t="shared" si="48"/>
        <v>5.4490516555527738E-2</v>
      </c>
      <c r="F178" s="321">
        <f t="shared" si="48"/>
        <v>5.4180832600275529E-2</v>
      </c>
      <c r="G178" s="321">
        <f t="shared" si="48"/>
        <v>5.749915231270572E-2</v>
      </c>
      <c r="H178" s="321">
        <f t="shared" si="48"/>
        <v>5.6133255280075352E-2</v>
      </c>
      <c r="I178" s="321">
        <f t="shared" si="48"/>
        <v>5.4141552952684323E-2</v>
      </c>
      <c r="J178" s="321">
        <f t="shared" si="48"/>
        <v>6.1967879046678345E-2</v>
      </c>
      <c r="K178" s="321">
        <f t="shared" si="48"/>
        <v>6.3263926896340347E-2</v>
      </c>
      <c r="L178" s="321">
        <f t="shared" si="48"/>
        <v>6.2800610410580118E-2</v>
      </c>
      <c r="M178" s="321">
        <f t="shared" si="48"/>
        <v>5.7914252891453168E-2</v>
      </c>
      <c r="N178" s="321">
        <f t="shared" si="48"/>
        <v>6.1704922455095935E-2</v>
      </c>
      <c r="O178" s="321">
        <f t="shared" si="48"/>
        <v>6.3504723630550083E-2</v>
      </c>
      <c r="P178" s="321">
        <f t="shared" si="48"/>
        <v>6.3570044542722207E-2</v>
      </c>
      <c r="Q178" s="321">
        <f t="shared" si="48"/>
        <v>6.5854649317401745E-2</v>
      </c>
      <c r="R178" s="321">
        <f t="shared" si="48"/>
        <v>6.4125505408428637E-2</v>
      </c>
      <c r="S178" s="321">
        <f t="shared" si="48"/>
        <v>5.9805389368538527E-2</v>
      </c>
      <c r="T178" s="321">
        <f t="shared" si="48"/>
        <v>5.8487550372880032E-2</v>
      </c>
      <c r="U178" s="321">
        <f t="shared" si="48"/>
        <v>5.7766078846602134E-2</v>
      </c>
      <c r="V178" s="321">
        <f t="shared" si="48"/>
        <v>5.9875505595658025E-2</v>
      </c>
      <c r="W178" s="321">
        <f t="shared" si="48"/>
        <v>6.1269315469955843E-2</v>
      </c>
      <c r="DA178" s="82"/>
    </row>
    <row r="179" spans="1:105" ht="12" hidden="1" customHeight="1" x14ac:dyDescent="0.3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DA179" s="94"/>
    </row>
    <row r="180" spans="1:105" ht="12" customHeight="1" x14ac:dyDescent="0.3">
      <c r="A180" s="201"/>
      <c r="B180" s="201"/>
      <c r="C180" s="201"/>
      <c r="D180" s="201"/>
      <c r="E180" s="201"/>
      <c r="F180" s="201"/>
      <c r="G180" s="201"/>
      <c r="H180" s="201"/>
      <c r="I180" s="201"/>
      <c r="J180" s="201"/>
      <c r="K180" s="201"/>
      <c r="L180" s="201"/>
      <c r="M180" s="201"/>
      <c r="N180" s="201"/>
      <c r="O180" s="201"/>
      <c r="P180" s="201"/>
      <c r="Q180" s="201"/>
      <c r="R180" s="201"/>
      <c r="S180" s="201"/>
      <c r="T180" s="201"/>
      <c r="U180" s="201"/>
      <c r="V180" s="201"/>
      <c r="W180" s="201"/>
      <c r="DA180" s="173"/>
    </row>
    <row r="181" spans="1:105" ht="15" customHeight="1" x14ac:dyDescent="0.3">
      <c r="A181" s="32" t="s">
        <v>254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DA181" s="88"/>
    </row>
    <row r="182" spans="1:105" ht="12" customHeight="1" x14ac:dyDescent="0.3">
      <c r="A182" s="201"/>
      <c r="B182" s="201"/>
      <c r="C182" s="201"/>
      <c r="D182" s="201"/>
      <c r="E182" s="201"/>
      <c r="F182" s="201"/>
      <c r="G182" s="201"/>
      <c r="H182" s="201"/>
      <c r="I182" s="201"/>
      <c r="J182" s="201"/>
      <c r="K182" s="201"/>
      <c r="L182" s="201"/>
      <c r="M182" s="201"/>
      <c r="N182" s="201"/>
      <c r="O182" s="201"/>
      <c r="P182" s="201"/>
      <c r="Q182" s="201"/>
      <c r="R182" s="201"/>
      <c r="S182" s="201"/>
      <c r="T182" s="201"/>
      <c r="U182" s="201"/>
      <c r="V182" s="201"/>
      <c r="W182" s="201"/>
      <c r="DA182" s="173"/>
    </row>
    <row r="183" spans="1:105" ht="12" customHeight="1" x14ac:dyDescent="0.3">
      <c r="A183" s="35" t="s">
        <v>49</v>
      </c>
      <c r="B183" s="322">
        <f t="shared" ref="B183:W183" si="49">SUM(B184:B190,B191:B192)</f>
        <v>84.525000000000034</v>
      </c>
      <c r="C183" s="322">
        <f t="shared" si="49"/>
        <v>93.458459929765937</v>
      </c>
      <c r="D183" s="322">
        <f t="shared" si="49"/>
        <v>90.049703611780359</v>
      </c>
      <c r="E183" s="322">
        <f t="shared" si="49"/>
        <v>91.939178110861135</v>
      </c>
      <c r="F183" s="322">
        <f t="shared" si="49"/>
        <v>93.292957983692588</v>
      </c>
      <c r="G183" s="322">
        <f t="shared" si="49"/>
        <v>83.854953173708481</v>
      </c>
      <c r="H183" s="322">
        <f t="shared" si="49"/>
        <v>81.291445097717443</v>
      </c>
      <c r="I183" s="322">
        <f t="shared" si="49"/>
        <v>78.322560092331798</v>
      </c>
      <c r="J183" s="322">
        <f t="shared" si="49"/>
        <v>87.133902718379503</v>
      </c>
      <c r="K183" s="322">
        <f t="shared" si="49"/>
        <v>85.724790600307074</v>
      </c>
      <c r="L183" s="322">
        <f t="shared" si="49"/>
        <v>82.743570030840942</v>
      </c>
      <c r="M183" s="322">
        <f t="shared" si="49"/>
        <v>82.864705235287488</v>
      </c>
      <c r="N183" s="322">
        <f t="shared" si="49"/>
        <v>86.50924915690851</v>
      </c>
      <c r="O183" s="322">
        <f t="shared" si="49"/>
        <v>85.73091998303471</v>
      </c>
      <c r="P183" s="322">
        <f t="shared" si="49"/>
        <v>86.930392381611668</v>
      </c>
      <c r="Q183" s="322">
        <f t="shared" si="49"/>
        <v>84.601441882567272</v>
      </c>
      <c r="R183" s="322">
        <f t="shared" si="49"/>
        <v>87.202992935930993</v>
      </c>
      <c r="S183" s="322">
        <f t="shared" si="49"/>
        <v>84.341701681020155</v>
      </c>
      <c r="T183" s="322">
        <f t="shared" si="49"/>
        <v>79.677186144899864</v>
      </c>
      <c r="U183" s="322">
        <f t="shared" si="49"/>
        <v>80.273233769459651</v>
      </c>
      <c r="V183" s="322">
        <f t="shared" si="49"/>
        <v>79.180791532264067</v>
      </c>
      <c r="W183" s="322">
        <f t="shared" si="49"/>
        <v>79.096393209287839</v>
      </c>
      <c r="DA183" s="95"/>
    </row>
    <row r="184" spans="1:105" ht="12" customHeight="1" x14ac:dyDescent="0.3">
      <c r="A184" s="55" t="s">
        <v>92</v>
      </c>
      <c r="B184" s="275">
        <f>IF(B$6=0,0,B$6/NMM!B$9*1000)</f>
        <v>0.39976294186661476</v>
      </c>
      <c r="C184" s="275">
        <f>IF(C$6=0,0,C$6/NMM!C$9*1000)</f>
        <v>0.44201394716174047</v>
      </c>
      <c r="D184" s="275">
        <f>IF(D$6=0,0,D$6/NMM!D$9*1000)</f>
        <v>0.42589215533924996</v>
      </c>
      <c r="E184" s="275">
        <f>IF(E$6=0,0,E$6/NMM!E$9*1000)</f>
        <v>0.43482846867078134</v>
      </c>
      <c r="F184" s="275">
        <f>IF(F$6=0,0,F$6/NMM!F$9*1000)</f>
        <v>0.44123120188111475</v>
      </c>
      <c r="G184" s="275">
        <f>IF(G$6=0,0,G$6/NMM!G$9*1000)</f>
        <v>0.39659393990902436</v>
      </c>
      <c r="H184" s="275">
        <f>IF(H$6=0,0,H$6/NMM!H$9*1000)</f>
        <v>0.38446976919077391</v>
      </c>
      <c r="I184" s="275">
        <f>IF(I$6=0,0,I$6/NMM!I$9*1000)</f>
        <v>0.37042835891199333</v>
      </c>
      <c r="J184" s="275">
        <f>IF(J$6=0,0,J$6/NMM!J$9*1000)</f>
        <v>0.41210180759550286</v>
      </c>
      <c r="K184" s="275">
        <f>IF(K$6=0,0,K$6/NMM!K$9*1000)</f>
        <v>0.40543737925190854</v>
      </c>
      <c r="L184" s="275">
        <f>IF(L$6=0,0,L$6/NMM!L$9*1000)</f>
        <v>0.39133762763759022</v>
      </c>
      <c r="M184" s="275">
        <f>IF(M$6=0,0,M$6/NMM!M$9*1000)</f>
        <v>0.39191053938790815</v>
      </c>
      <c r="N184" s="275">
        <f>IF(N$6=0,0,N$6/NMM!N$9*1000)</f>
        <v>0.40914749413345985</v>
      </c>
      <c r="O184" s="275">
        <f>IF(O$6=0,0,O$6/NMM!O$9*1000)</f>
        <v>0.40546636830923916</v>
      </c>
      <c r="P184" s="275">
        <f>IF(P$6=0,0,P$6/NMM!P$9*1000)</f>
        <v>0.41113930075220623</v>
      </c>
      <c r="Q184" s="275">
        <f>IF(Q$6=0,0,Q$6/NMM!Q$9*1000)</f>
        <v>0.40012447551763741</v>
      </c>
      <c r="R184" s="275">
        <f>IF(R$6=0,0,R$6/NMM!R$9*1000)</f>
        <v>0.41242857137684724</v>
      </c>
      <c r="S184" s="275">
        <f>IF(S$6=0,0,S$6/NMM!S$9*1000)</f>
        <v>0.39889602822869713</v>
      </c>
      <c r="T184" s="275">
        <f>IF(T$6=0,0,T$6/NMM!T$9*1000)</f>
        <v>0.37683509414893007</v>
      </c>
      <c r="U184" s="275">
        <f>IF(U$6=0,0,U$6/NMM!U$9*1000)</f>
        <v>0.3796541151709083</v>
      </c>
      <c r="V184" s="275">
        <f>IF(V$6=0,0,V$6/NMM!V$9*1000)</f>
        <v>0.37448738435090467</v>
      </c>
      <c r="W184" s="275">
        <f>IF(W$6=0,0,W$6/NMM!W$9*1000)</f>
        <v>0.37408822053097057</v>
      </c>
      <c r="DA184" s="76"/>
    </row>
    <row r="185" spans="1:105" ht="12" customHeight="1" x14ac:dyDescent="0.3">
      <c r="A185" s="202" t="s">
        <v>93</v>
      </c>
      <c r="B185" s="276">
        <f>IF(B$7=0,0,B$7/NMM!B$9*1000)</f>
        <v>0.15984155546558657</v>
      </c>
      <c r="C185" s="276">
        <f>IF(C$7=0,0,C$7/NMM!C$9*1000)</f>
        <v>0.17673523344089764</v>
      </c>
      <c r="D185" s="276">
        <f>IF(D$7=0,0,D$7/NMM!D$9*1000)</f>
        <v>0.17028908245509897</v>
      </c>
      <c r="E185" s="276">
        <f>IF(E$7=0,0,E$7/NMM!E$9*1000)</f>
        <v>0.17386218559560079</v>
      </c>
      <c r="F185" s="276">
        <f>IF(F$7=0,0,F$7/NMM!F$9*1000)</f>
        <v>0.17642225990061802</v>
      </c>
      <c r="G185" s="276">
        <f>IF(G$7=0,0,G$7/NMM!G$9*1000)</f>
        <v>0.15857445902135495</v>
      </c>
      <c r="H185" s="276">
        <f>IF(H$7=0,0,H$7/NMM!H$9*1000)</f>
        <v>0.15372672026576495</v>
      </c>
      <c r="I185" s="276">
        <f>IF(I$7=0,0,I$7/NMM!I$9*1000)</f>
        <v>0.14811239080988547</v>
      </c>
      <c r="J185" s="276">
        <f>IF(J$7=0,0,J$7/NMM!J$9*1000)</f>
        <v>0.16477513805725283</v>
      </c>
      <c r="K185" s="276">
        <f>IF(K$7=0,0,K$7/NMM!K$9*1000)</f>
        <v>0.16211042734706285</v>
      </c>
      <c r="L185" s="276">
        <f>IF(L$7=0,0,L$7/NMM!L$9*1000)</f>
        <v>0.15647277064184731</v>
      </c>
      <c r="M185" s="276">
        <f>IF(M$7=0,0,M$7/NMM!M$9*1000)</f>
        <v>0.15670184416448982</v>
      </c>
      <c r="N185" s="276">
        <f>IF(N$7=0,0,N$7/NMM!N$9*1000)</f>
        <v>0.16359388284409856</v>
      </c>
      <c r="O185" s="276">
        <f>IF(O$7=0,0,O$7/NMM!O$9*1000)</f>
        <v>0.16212201835645854</v>
      </c>
      <c r="P185" s="276">
        <f>IF(P$7=0,0,P$7/NMM!P$9*1000)</f>
        <v>0.16439028850051207</v>
      </c>
      <c r="Q185" s="276">
        <f>IF(Q$7=0,0,Q$7/NMM!Q$9*1000)</f>
        <v>0.15998611138881136</v>
      </c>
      <c r="R185" s="276">
        <f>IF(R$7=0,0,R$7/NMM!R$9*1000)</f>
        <v>0.16490579156614502</v>
      </c>
      <c r="S185" s="276">
        <f>IF(S$7=0,0,S$7/NMM!S$9*1000)</f>
        <v>0.15949492797757558</v>
      </c>
      <c r="T185" s="276">
        <f>IF(T$7=0,0,T$7/NMM!T$9*1000)</f>
        <v>0.1506740652886315</v>
      </c>
      <c r="U185" s="276">
        <f>IF(U$7=0,0,U$7/NMM!U$9*1000)</f>
        <v>0.15180122505721644</v>
      </c>
      <c r="V185" s="276">
        <f>IF(V$7=0,0,V$7/NMM!V$9*1000)</f>
        <v>0.14973535500161497</v>
      </c>
      <c r="W185" s="276">
        <f>IF(W$7=0,0,W$7/NMM!W$9*1000)</f>
        <v>0.14957575299957362</v>
      </c>
      <c r="DA185" s="77"/>
    </row>
    <row r="186" spans="1:105" ht="12" customHeight="1" x14ac:dyDescent="0.3">
      <c r="A186" s="202" t="s">
        <v>94</v>
      </c>
      <c r="B186" s="276">
        <f>IF(B$8=0,0,B$8/NMM!B$9*1000)</f>
        <v>0.5265516073361115</v>
      </c>
      <c r="C186" s="276">
        <f>IF(C$8=0,0,C$8/NMM!C$9*1000)</f>
        <v>0.58122867594331951</v>
      </c>
      <c r="D186" s="276">
        <f>IF(D$8=0,0,D$8/NMM!D$9*1000)</f>
        <v>0.61266391294770906</v>
      </c>
      <c r="E186" s="276">
        <f>IF(E$8=0,0,E$8/NMM!E$9*1000)</f>
        <v>0.57663486780709372</v>
      </c>
      <c r="F186" s="276">
        <f>IF(F$8=0,0,F$8/NMM!F$9*1000)</f>
        <v>0.58371343597715675</v>
      </c>
      <c r="G186" s="276">
        <f>IF(G$8=0,0,G$8/NMM!G$9*1000)</f>
        <v>0.56511383220193823</v>
      </c>
      <c r="H186" s="276">
        <f>IF(H$8=0,0,H$8/NMM!H$9*1000)</f>
        <v>0.53768554253058731</v>
      </c>
      <c r="I186" s="276">
        <f>IF(I$8=0,0,I$8/NMM!I$9*1000)</f>
        <v>0.49216118092816652</v>
      </c>
      <c r="J186" s="276">
        <f>IF(J$8=0,0,J$8/NMM!J$9*1000)</f>
        <v>0.63846498361213588</v>
      </c>
      <c r="K186" s="276">
        <f>IF(K$8=0,0,K$8/NMM!K$9*1000)</f>
        <v>0.6254431376461308</v>
      </c>
      <c r="L186" s="276">
        <f>IF(L$8=0,0,L$8/NMM!L$9*1000)</f>
        <v>0.60867848507522337</v>
      </c>
      <c r="M186" s="276">
        <f>IF(M$8=0,0,M$8/NMM!M$9*1000)</f>
        <v>0.54764951044717025</v>
      </c>
      <c r="N186" s="276">
        <f>IF(N$8=0,0,N$8/NMM!N$9*1000)</f>
        <v>0.61166383245148048</v>
      </c>
      <c r="O186" s="276">
        <f>IF(O$8=0,0,O$8/NMM!O$9*1000)</f>
        <v>0.63174985719547649</v>
      </c>
      <c r="P186" s="276">
        <f>IF(P$8=0,0,P$8/NMM!P$9*1000)</f>
        <v>0.63791974850075184</v>
      </c>
      <c r="Q186" s="276">
        <f>IF(Q$8=0,0,Q$8/NMM!Q$9*1000)</f>
        <v>0.65757626139047154</v>
      </c>
      <c r="R186" s="276">
        <f>IF(R$8=0,0,R$8/NMM!R$9*1000)</f>
        <v>0.65376721324505183</v>
      </c>
      <c r="S186" s="276">
        <f>IF(S$8=0,0,S$8/NMM!S$9*1000)</f>
        <v>0.57784827661926408</v>
      </c>
      <c r="T186" s="276">
        <f>IF(T$8=0,0,T$8/NMM!T$9*1000)</f>
        <v>0.53783639482501433</v>
      </c>
      <c r="U186" s="276">
        <f>IF(U$8=0,0,U$8/NMM!U$9*1000)</f>
        <v>0.52635472711047537</v>
      </c>
      <c r="V186" s="276">
        <f>IF(V$8=0,0,V$8/NMM!V$9*1000)</f>
        <v>0.5502189320506935</v>
      </c>
      <c r="W186" s="276">
        <f>IF(W$8=0,0,W$8/NMM!W$9*1000)</f>
        <v>0.58192699579153295</v>
      </c>
      <c r="DA186" s="77"/>
    </row>
    <row r="187" spans="1:105" ht="12" customHeight="1" x14ac:dyDescent="0.3">
      <c r="A187" s="202" t="s">
        <v>95</v>
      </c>
      <c r="B187" s="276">
        <f>IF(B$9=0,0,B$9/NMM!B$9*1000)</f>
        <v>7.9761724530145003E-2</v>
      </c>
      <c r="C187" s="276">
        <f>IF(C$9=0,0,C$9/NMM!C$9*1000)</f>
        <v>8.8191753160952763E-2</v>
      </c>
      <c r="D187" s="276">
        <f>IF(D$9=0,0,D$9/NMM!D$9*1000)</f>
        <v>8.4975092026047236E-2</v>
      </c>
      <c r="E187" s="276">
        <f>IF(E$9=0,0,E$9/NMM!E$9*1000)</f>
        <v>8.675808811602119E-2</v>
      </c>
      <c r="F187" s="276">
        <f>IF(F$9=0,0,F$9/NMM!F$9*1000)</f>
        <v>8.8035577820739813E-2</v>
      </c>
      <c r="G187" s="276">
        <f>IF(G$9=0,0,G$9/NMM!G$9*1000)</f>
        <v>7.9129437155040658E-2</v>
      </c>
      <c r="H187" s="276">
        <f>IF(H$9=0,0,H$9/NMM!H$9*1000)</f>
        <v>7.6710391606521086E-2</v>
      </c>
      <c r="I187" s="276">
        <f>IF(I$9=0,0,I$9/NMM!I$9*1000)</f>
        <v>7.3908813517663249E-2</v>
      </c>
      <c r="J187" s="276">
        <f>IF(J$9=0,0,J$9/NMM!J$9*1000)</f>
        <v>8.2223606576256131E-2</v>
      </c>
      <c r="K187" s="276">
        <f>IF(K$9=0,0,K$9/NMM!K$9*1000)</f>
        <v>8.0893902789280311E-2</v>
      </c>
      <c r="L187" s="276">
        <f>IF(L$9=0,0,L$9/NMM!L$9*1000)</f>
        <v>7.8080684287951646E-2</v>
      </c>
      <c r="M187" s="276">
        <f>IF(M$9=0,0,M$9/NMM!M$9*1000)</f>
        <v>7.8194993105561342E-2</v>
      </c>
      <c r="N187" s="276">
        <f>IF(N$9=0,0,N$9/NMM!N$9*1000)</f>
        <v>8.1634154398835992E-2</v>
      </c>
      <c r="O187" s="276">
        <f>IF(O$9=0,0,O$9/NMM!O$9*1000)</f>
        <v>8.0899686760136619E-2</v>
      </c>
      <c r="P187" s="276">
        <f>IF(P$9=0,0,P$9/NMM!P$9*1000)</f>
        <v>8.2031564749330113E-2</v>
      </c>
      <c r="Q187" s="276">
        <f>IF(Q$9=0,0,Q$9/NMM!Q$9*1000)</f>
        <v>7.9833858648796871E-2</v>
      </c>
      <c r="R187" s="276">
        <f>IF(R$9=0,0,R$9/NMM!R$9*1000)</f>
        <v>8.2288803321588153E-2</v>
      </c>
      <c r="S187" s="276">
        <f>IF(S$9=0,0,S$9/NMM!S$9*1000)</f>
        <v>7.9588755704029804E-2</v>
      </c>
      <c r="T187" s="276">
        <f>IF(T$9=0,0,T$9/NMM!T$9*1000)</f>
        <v>7.5187101716964688E-2</v>
      </c>
      <c r="U187" s="276">
        <f>IF(U$9=0,0,U$9/NMM!U$9*1000)</f>
        <v>7.5749560000741123E-2</v>
      </c>
      <c r="V187" s="276">
        <f>IF(V$9=0,0,V$9/NMM!V$9*1000)</f>
        <v>7.471868065394055E-2</v>
      </c>
      <c r="W187" s="276">
        <f>IF(W$9=0,0,W$9/NMM!W$9*1000)</f>
        <v>7.4639038467750593E-2</v>
      </c>
      <c r="DA187" s="77"/>
    </row>
    <row r="188" spans="1:105" ht="12" customHeight="1" x14ac:dyDescent="0.3">
      <c r="A188" s="56" t="s">
        <v>96</v>
      </c>
      <c r="B188" s="277">
        <f>IF(B$10=0,0,B$10/NMM!B$9*1000)</f>
        <v>0.51321973359981188</v>
      </c>
      <c r="C188" s="277">
        <f>IF(C$10=0,0,C$10/NMM!C$9*1000)</f>
        <v>0.56727673589712257</v>
      </c>
      <c r="D188" s="277">
        <f>IF(D$10=0,0,D$10/NMM!D$9*1000)</f>
        <v>0.57547143632571651</v>
      </c>
      <c r="E188" s="277">
        <f>IF(E$10=0,0,E$10/NMM!E$9*1000)</f>
        <v>0.57693124599112089</v>
      </c>
      <c r="F188" s="277">
        <f>IF(F$10=0,0,F$10/NMM!F$9*1000)</f>
        <v>0.58598444846764319</v>
      </c>
      <c r="G188" s="277">
        <f>IF(G$10=0,0,G$10/NMM!G$9*1000)</f>
        <v>0.5521635330695005</v>
      </c>
      <c r="H188" s="277">
        <f>IF(H$10=0,0,H$10/NMM!H$9*1000)</f>
        <v>0.58310346540062064</v>
      </c>
      <c r="I188" s="277">
        <f>IF(I$10=0,0,I$10/NMM!I$9*1000)</f>
        <v>0.57224351649655902</v>
      </c>
      <c r="J188" s="277">
        <f>IF(J$10=0,0,J$10/NMM!J$9*1000)</f>
        <v>0.72619589030517162</v>
      </c>
      <c r="K188" s="277">
        <f>IF(K$10=0,0,K$10/NMM!K$9*1000)</f>
        <v>0.77980445106245522</v>
      </c>
      <c r="L188" s="277">
        <f>IF(L$10=0,0,L$10/NMM!L$9*1000)</f>
        <v>0.77062430671820226</v>
      </c>
      <c r="M188" s="277">
        <f>IF(M$10=0,0,M$10/NMM!M$9*1000)</f>
        <v>0.79496299323217834</v>
      </c>
      <c r="N188" s="277">
        <f>IF(N$10=0,0,N$10/NMM!N$9*1000)</f>
        <v>0.90683345170932428</v>
      </c>
      <c r="O188" s="277">
        <f>IF(O$10=0,0,O$10/NMM!O$9*1000)</f>
        <v>0.99612663576478733</v>
      </c>
      <c r="P188" s="277">
        <f>IF(P$10=0,0,P$10/NMM!P$9*1000)</f>
        <v>1.0668908423627914</v>
      </c>
      <c r="Q188" s="277">
        <f>IF(Q$10=0,0,Q$10/NMM!Q$9*1000)</f>
        <v>1.1117757472367644</v>
      </c>
      <c r="R188" s="277">
        <f>IF(R$10=0,0,R$10/NMM!R$9*1000)</f>
        <v>1.1729648332831852</v>
      </c>
      <c r="S188" s="277">
        <f>IF(S$10=0,0,S$10/NMM!S$9*1000)</f>
        <v>1.074893044289271</v>
      </c>
      <c r="T188" s="277">
        <f>IF(T$10=0,0,T$10/NMM!T$9*1000)</f>
        <v>1.052497107148711</v>
      </c>
      <c r="U188" s="277">
        <f>IF(U$10=0,0,U$10/NMM!U$9*1000)</f>
        <v>1.1624549193141012</v>
      </c>
      <c r="V188" s="277">
        <f>IF(V$10=0,0,V$10/NMM!V$9*1000)</f>
        <v>1.2240740268636532</v>
      </c>
      <c r="W188" s="277">
        <f>IF(W$10=0,0,W$10/NMM!W$9*1000)</f>
        <v>1.2627728462016305</v>
      </c>
      <c r="DA188" s="78"/>
    </row>
    <row r="189" spans="1:105" ht="12" customHeight="1" x14ac:dyDescent="0.3">
      <c r="A189" s="203" t="s">
        <v>1452</v>
      </c>
      <c r="B189" s="278">
        <f>IF(B$16=0,0,B$16/NMM!B$9*1000)</f>
        <v>2.0863925436716251</v>
      </c>
      <c r="C189" s="278">
        <f>IF(C$16=0,0,C$16/NMM!C$9*1000)</f>
        <v>2.3030433461049018</v>
      </c>
      <c r="D189" s="278">
        <f>IF(D$16=0,0,D$16/NMM!D$9*1000)</f>
        <v>2.4276014011573168</v>
      </c>
      <c r="E189" s="278">
        <f>IF(E$16=0,0,E$16/NMM!E$9*1000)</f>
        <v>2.2848409763676432</v>
      </c>
      <c r="F189" s="278">
        <f>IF(F$16=0,0,F$16/NMM!F$9*1000)</f>
        <v>2.3128888859060974</v>
      </c>
      <c r="G189" s="278">
        <f>IF(G$16=0,0,G$16/NMM!G$9*1000)</f>
        <v>2.2391903650181124</v>
      </c>
      <c r="H189" s="278">
        <f>IF(H$16=0,0,H$16/NMM!H$9*1000)</f>
        <v>2.1305093197821372</v>
      </c>
      <c r="I189" s="278">
        <f>IF(I$16=0,0,I$16/NMM!I$9*1000)</f>
        <v>1.9501249333717985</v>
      </c>
      <c r="J189" s="278">
        <f>IF(J$16=0,0,J$16/NMM!J$9*1000)</f>
        <v>2.5298348018401922</v>
      </c>
      <c r="K189" s="278">
        <f>IF(K$16=0,0,K$16/NMM!K$9*1000)</f>
        <v>2.4782374238248384</v>
      </c>
      <c r="L189" s="278">
        <f>IF(L$16=0,0,L$16/NMM!L$9*1000)</f>
        <v>2.4118096594160603</v>
      </c>
      <c r="M189" s="278">
        <f>IF(M$16=0,0,M$16/NMM!M$9*1000)</f>
        <v>2.1699902520913459</v>
      </c>
      <c r="N189" s="278">
        <f>IF(N$16=0,0,N$16/NMM!N$9*1000)</f>
        <v>2.4236387117241587</v>
      </c>
      <c r="O189" s="278">
        <f>IF(O$16=0,0,O$16/NMM!O$9*1000)</f>
        <v>2.5032269831756344</v>
      </c>
      <c r="P189" s="278">
        <f>IF(P$16=0,0,P$16/NMM!P$9*1000)</f>
        <v>2.5276743783316693</v>
      </c>
      <c r="Q189" s="278">
        <f>IF(Q$16=0,0,Q$16/NMM!Q$9*1000)</f>
        <v>2.6055607646921199</v>
      </c>
      <c r="R189" s="278">
        <f>IF(R$16=0,0,R$16/NMM!R$9*1000)</f>
        <v>2.5904679047741785</v>
      </c>
      <c r="S189" s="278">
        <f>IF(S$16=0,0,S$16/NMM!S$9*1000)</f>
        <v>2.2896489516218574</v>
      </c>
      <c r="T189" s="278">
        <f>IF(T$16=0,0,T$16/NMM!T$9*1000)</f>
        <v>2.1311070524600044</v>
      </c>
      <c r="U189" s="278">
        <f>IF(U$16=0,0,U$16/NMM!U$9*1000)</f>
        <v>2.0856124312780042</v>
      </c>
      <c r="V189" s="278">
        <f>IF(V$16=0,0,V$16/NMM!V$9*1000)</f>
        <v>2.1801712523968253</v>
      </c>
      <c r="W189" s="278">
        <f>IF(W$16=0,0,W$16/NMM!W$9*1000)</f>
        <v>2.3058103480551608</v>
      </c>
      <c r="DA189" s="79"/>
    </row>
    <row r="190" spans="1:105" ht="12" customHeight="1" x14ac:dyDescent="0.3">
      <c r="A190" s="203" t="s">
        <v>1454</v>
      </c>
      <c r="B190" s="278">
        <f>IF(B$17=0,0,B$17/NMM!B$9*1000)</f>
        <v>11.359285163765977</v>
      </c>
      <c r="C190" s="278">
        <f>IF(C$17=0,0,C$17/NMM!C$9*1000)</f>
        <v>12.561734573289893</v>
      </c>
      <c r="D190" s="278">
        <f>IF(D$17=0,0,D$17/NMM!D$9*1000)</f>
        <v>11.99019206810852</v>
      </c>
      <c r="E190" s="278">
        <f>IF(E$17=0,0,E$17/NMM!E$9*1000)</f>
        <v>12.320118590938213</v>
      </c>
      <c r="F190" s="278">
        <f>IF(F$17=0,0,F$17/NMM!F$9*1000)</f>
        <v>12.537792729933786</v>
      </c>
      <c r="G190" s="278">
        <f>IF(G$17=0,0,G$17/NMM!G$9*1000)</f>
        <v>11.211431340502928</v>
      </c>
      <c r="H190" s="278">
        <f>IF(H$17=0,0,H$17/NMM!H$9*1000)</f>
        <v>10.893850912608972</v>
      </c>
      <c r="I190" s="278">
        <f>IF(I$17=0,0,I$17/NMM!I$9*1000)</f>
        <v>10.557467844661028</v>
      </c>
      <c r="J190" s="278">
        <f>IF(J$17=0,0,J$17/NMM!J$9*1000)</f>
        <v>11.58383506399122</v>
      </c>
      <c r="K190" s="278">
        <f>IF(K$17=0,0,K$17/NMM!K$9*1000)</f>
        <v>11.362866504865211</v>
      </c>
      <c r="L190" s="278">
        <f>IF(L$17=0,0,L$17/NMM!L$9*1000)</f>
        <v>10.957516517536765</v>
      </c>
      <c r="M190" s="278">
        <f>IF(M$17=0,0,M$17/NMM!M$9*1000)</f>
        <v>11.09759662165218</v>
      </c>
      <c r="N190" s="278">
        <f>IF(N$17=0,0,N$17/NMM!N$9*1000)</f>
        <v>11.468986120720222</v>
      </c>
      <c r="O190" s="278">
        <f>IF(O$17=0,0,O$17/NMM!O$9*1000)</f>
        <v>11.342926217956792</v>
      </c>
      <c r="P190" s="278">
        <f>IF(P$17=0,0,P$17/NMM!P$9*1000)</f>
        <v>11.573358082201233</v>
      </c>
      <c r="Q190" s="278">
        <f>IF(Q$17=0,0,Q$17/NMM!Q$9*1000)</f>
        <v>11.225370154300057</v>
      </c>
      <c r="R190" s="278">
        <f>IF(R$17=0,0,R$17/NMM!R$9*1000)</f>
        <v>11.561390303612152</v>
      </c>
      <c r="S190" s="278">
        <f>IF(S$17=0,0,S$17/NMM!S$9*1000)</f>
        <v>11.28126862395421</v>
      </c>
      <c r="T190" s="278">
        <f>IF(T$17=0,0,T$17/NMM!T$9*1000)</f>
        <v>10.666385984829123</v>
      </c>
      <c r="U190" s="278">
        <f>IF(U$17=0,0,U$17/NMM!U$9*1000)</f>
        <v>10.758682593122289</v>
      </c>
      <c r="V190" s="278">
        <f>IF(V$17=0,0,V$17/NMM!V$9*1000)</f>
        <v>10.539420757756458</v>
      </c>
      <c r="W190" s="278">
        <f>IF(W$17=0,0,W$17/NMM!W$9*1000)</f>
        <v>10.468076106015713</v>
      </c>
      <c r="DA190" s="79"/>
    </row>
    <row r="191" spans="1:105" ht="12" customHeight="1" x14ac:dyDescent="0.3">
      <c r="A191" s="203" t="s">
        <v>1463</v>
      </c>
      <c r="B191" s="278">
        <f>IF(B$25=0,0,B$25/NMM!B$9*1000)</f>
        <v>62.275678578981193</v>
      </c>
      <c r="C191" s="278">
        <f>IF(C$25=0,0,C$25/NMM!C$9*1000)</f>
        <v>68.867937850177341</v>
      </c>
      <c r="D191" s="278">
        <f>IF(D$25=0,0,D$25/NMM!D$9*1000)</f>
        <v>65.73453668683328</v>
      </c>
      <c r="E191" s="278">
        <f>IF(E$25=0,0,E$25/NMM!E$9*1000)</f>
        <v>67.543312309084783</v>
      </c>
      <c r="F191" s="278">
        <f>IF(F$25=0,0,F$25/NMM!F$9*1000)</f>
        <v>68.736680071194101</v>
      </c>
      <c r="G191" s="278">
        <f>IF(G$25=0,0,G$25/NMM!G$9*1000)</f>
        <v>61.46509084907953</v>
      </c>
      <c r="H191" s="278">
        <f>IF(H$25=0,0,H$25/NMM!H$9*1000)</f>
        <v>59.724000950783278</v>
      </c>
      <c r="I191" s="278">
        <f>IF(I$25=0,0,I$25/NMM!I$9*1000)</f>
        <v>57.879828230675827</v>
      </c>
      <c r="J191" s="278">
        <f>IF(J$25=0,0,J$25/NMM!J$9*1000)</f>
        <v>63.506741732142949</v>
      </c>
      <c r="K191" s="278">
        <f>IF(K$25=0,0,K$25/NMM!K$9*1000)</f>
        <v>62.295312776376733</v>
      </c>
      <c r="L191" s="278">
        <f>IF(L$25=0,0,L$25/NMM!L$9*1000)</f>
        <v>60.073038649182315</v>
      </c>
      <c r="M191" s="278">
        <f>IF(M$25=0,0,M$25/NMM!M$9*1000)</f>
        <v>60.84100806041149</v>
      </c>
      <c r="N191" s="278">
        <f>IF(N$25=0,0,N$25/NMM!N$9*1000)</f>
        <v>62.877098601156618</v>
      </c>
      <c r="O191" s="278">
        <f>IF(O$25=0,0,O$25/NMM!O$9*1000)</f>
        <v>62.185992966161692</v>
      </c>
      <c r="P191" s="278">
        <f>IF(P$25=0,0,P$25/NMM!P$9*1000)</f>
        <v>63.449303157353711</v>
      </c>
      <c r="Q191" s="278">
        <f>IF(Q$25=0,0,Q$25/NMM!Q$9*1000)</f>
        <v>61.541508429524725</v>
      </c>
      <c r="R191" s="278">
        <f>IF(R$25=0,0,R$25/NMM!R$9*1000)</f>
        <v>63.383691499404094</v>
      </c>
      <c r="S191" s="278">
        <f>IF(S$25=0,0,S$25/NMM!S$9*1000)</f>
        <v>61.847963904411721</v>
      </c>
      <c r="T191" s="278">
        <f>IF(T$25=0,0,T$25/NMM!T$9*1000)</f>
        <v>58.476956570244695</v>
      </c>
      <c r="U191" s="278">
        <f>IF(U$25=0,0,U$25/NMM!U$9*1000)</f>
        <v>58.982959705928828</v>
      </c>
      <c r="V191" s="278">
        <f>IF(V$25=0,0,V$25/NMM!V$9*1000)</f>
        <v>57.780887622428693</v>
      </c>
      <c r="W191" s="278">
        <f>IF(W$25=0,0,W$25/NMM!W$9*1000)</f>
        <v>57.389750633077604</v>
      </c>
      <c r="DA191" s="79"/>
    </row>
    <row r="192" spans="1:105" ht="12" customHeight="1" x14ac:dyDescent="0.3">
      <c r="A192" s="41" t="s">
        <v>1472</v>
      </c>
      <c r="B192" s="279">
        <f>IF(B$33=0,0,B$33/NMM!B$9*1000)</f>
        <v>7.1245061507829632</v>
      </c>
      <c r="C192" s="279">
        <f>IF(C$33=0,0,C$33/NMM!C$9*1000)</f>
        <v>7.8702978145897635</v>
      </c>
      <c r="D192" s="279">
        <f>IF(D$33=0,0,D$33/NMM!D$9*1000)</f>
        <v>8.0280817765874186</v>
      </c>
      <c r="E192" s="279">
        <f>IF(E$33=0,0,E$33/NMM!E$9*1000)</f>
        <v>7.9418913782898866</v>
      </c>
      <c r="F192" s="279">
        <f>IF(F$33=0,0,F$33/NMM!F$9*1000)</f>
        <v>7.8302093726113302</v>
      </c>
      <c r="G192" s="279">
        <f>IF(G$33=0,0,G$33/NMM!G$9*1000)</f>
        <v>7.1876654177510453</v>
      </c>
      <c r="H192" s="279">
        <f>IF(H$33=0,0,H$33/NMM!H$9*1000)</f>
        <v>6.8073880255487849</v>
      </c>
      <c r="I192" s="279">
        <f>IF(I$33=0,0,I$33/NMM!I$9*1000)</f>
        <v>6.2782848229588737</v>
      </c>
      <c r="J192" s="279">
        <f>IF(J$33=0,0,J$33/NMM!J$9*1000)</f>
        <v>7.4897296942588323</v>
      </c>
      <c r="K192" s="279">
        <f>IF(K$33=0,0,K$33/NMM!K$9*1000)</f>
        <v>7.5346845971434533</v>
      </c>
      <c r="L192" s="279">
        <f>IF(L$33=0,0,L$33/NMM!L$9*1000)</f>
        <v>7.2960113303449834</v>
      </c>
      <c r="M192" s="279">
        <f>IF(M$33=0,0,M$33/NMM!M$9*1000)</f>
        <v>6.7866904207951624</v>
      </c>
      <c r="N192" s="279">
        <f>IF(N$33=0,0,N$33/NMM!N$9*1000)</f>
        <v>7.5666529077703055</v>
      </c>
      <c r="O192" s="279">
        <f>IF(O$33=0,0,O$33/NMM!O$9*1000)</f>
        <v>7.4224092493544989</v>
      </c>
      <c r="P192" s="279">
        <f>IF(P$33=0,0,P$33/NMM!P$9*1000)</f>
        <v>7.0176850188594688</v>
      </c>
      <c r="Q192" s="279">
        <f>IF(Q$33=0,0,Q$33/NMM!Q$9*1000)</f>
        <v>6.8197060798678804</v>
      </c>
      <c r="R192" s="279">
        <f>IF(R$33=0,0,R$33/NMM!R$9*1000)</f>
        <v>7.1810880153477541</v>
      </c>
      <c r="S192" s="279">
        <f>IF(S$33=0,0,S$33/NMM!S$9*1000)</f>
        <v>6.6320991682135277</v>
      </c>
      <c r="T192" s="279">
        <f>IF(T$33=0,0,T$33/NMM!T$9*1000)</f>
        <v>6.2097067742377909</v>
      </c>
      <c r="U192" s="279">
        <f>IF(U$33=0,0,U$33/NMM!U$9*1000)</f>
        <v>6.1499644924770855</v>
      </c>
      <c r="V192" s="279">
        <f>IF(V$33=0,0,V$33/NMM!V$9*1000)</f>
        <v>6.307077520761279</v>
      </c>
      <c r="W192" s="279">
        <f>IF(W$33=0,0,W$33/NMM!W$9*1000)</f>
        <v>6.4897532681479113</v>
      </c>
      <c r="DA192" s="82"/>
    </row>
    <row r="193" spans="1:105" ht="12" customHeight="1" x14ac:dyDescent="0.3">
      <c r="A193" s="201"/>
      <c r="B193" s="201"/>
      <c r="C193" s="201"/>
      <c r="D193" s="201"/>
      <c r="E193" s="201"/>
      <c r="F193" s="201"/>
      <c r="G193" s="201"/>
      <c r="H193" s="201"/>
      <c r="I193" s="201"/>
      <c r="J193" s="201"/>
      <c r="K193" s="201"/>
      <c r="L193" s="201"/>
      <c r="M193" s="201"/>
      <c r="N193" s="201"/>
      <c r="O193" s="201"/>
      <c r="P193" s="201"/>
      <c r="Q193" s="201"/>
      <c r="R193" s="201"/>
      <c r="S193" s="201"/>
      <c r="T193" s="201"/>
      <c r="U193" s="201"/>
      <c r="V193" s="201"/>
      <c r="W193" s="201"/>
      <c r="DA193" s="173"/>
    </row>
    <row r="194" spans="1:105" ht="12" customHeight="1" x14ac:dyDescent="0.3">
      <c r="A194" s="35" t="s">
        <v>50</v>
      </c>
      <c r="B194" s="322">
        <f t="shared" ref="B194:W194" si="50">SUM(B195:B201,B202,B203)</f>
        <v>47.892074090244193</v>
      </c>
      <c r="C194" s="322">
        <f t="shared" si="50"/>
        <v>54.266695683863375</v>
      </c>
      <c r="D194" s="322">
        <f t="shared" si="50"/>
        <v>52.287399835123914</v>
      </c>
      <c r="E194" s="322">
        <f t="shared" si="50"/>
        <v>53.384524030419776</v>
      </c>
      <c r="F194" s="322">
        <f t="shared" si="50"/>
        <v>54.170596906402231</v>
      </c>
      <c r="G194" s="322">
        <f t="shared" si="50"/>
        <v>49.126467781261553</v>
      </c>
      <c r="H194" s="322">
        <f t="shared" si="50"/>
        <v>53.779445269432827</v>
      </c>
      <c r="I194" s="322">
        <f t="shared" si="50"/>
        <v>49.845915499867935</v>
      </c>
      <c r="J194" s="322">
        <f t="shared" si="50"/>
        <v>55.453615752012269</v>
      </c>
      <c r="K194" s="322">
        <f t="shared" si="50"/>
        <v>54.556830924186428</v>
      </c>
      <c r="L194" s="322">
        <f t="shared" si="50"/>
        <v>52.659527408866012</v>
      </c>
      <c r="M194" s="322">
        <f t="shared" si="50"/>
        <v>52.736620077412411</v>
      </c>
      <c r="N194" s="322">
        <f t="shared" si="50"/>
        <v>55.056074754819761</v>
      </c>
      <c r="O194" s="322">
        <f t="shared" si="50"/>
        <v>54.56073177590978</v>
      </c>
      <c r="P194" s="322">
        <f t="shared" si="50"/>
        <v>55.324098036581127</v>
      </c>
      <c r="Q194" s="322">
        <f t="shared" si="50"/>
        <v>53.841911171878408</v>
      </c>
      <c r="R194" s="322">
        <f t="shared" si="50"/>
        <v>51.154153107268712</v>
      </c>
      <c r="S194" s="322">
        <f t="shared" si="50"/>
        <v>49.475690866348451</v>
      </c>
      <c r="T194" s="322">
        <f t="shared" si="50"/>
        <v>49.684948365048598</v>
      </c>
      <c r="U194" s="322">
        <f t="shared" si="50"/>
        <v>47.127117357393374</v>
      </c>
      <c r="V194" s="322">
        <f t="shared" si="50"/>
        <v>42.10525438615516</v>
      </c>
      <c r="W194" s="322">
        <f t="shared" si="50"/>
        <v>42.060374652195563</v>
      </c>
      <c r="DA194" s="95"/>
    </row>
    <row r="195" spans="1:105" ht="12" customHeight="1" x14ac:dyDescent="0.3">
      <c r="A195" s="55" t="s">
        <v>92</v>
      </c>
      <c r="B195" s="275">
        <f>IF(B$49=0,0,B$49/NMM!B$10*1000)</f>
        <v>0.34460982465728451</v>
      </c>
      <c r="C195" s="275">
        <f>IF(C$49=0,0,C$49/NMM!C$10*1000)</f>
        <v>0.39047873452104415</v>
      </c>
      <c r="D195" s="275">
        <f>IF(D$49=0,0,D$49/NMM!D$10*1000)</f>
        <v>0.37623661182463086</v>
      </c>
      <c r="E195" s="275">
        <f>IF(E$49=0,0,E$49/NMM!E$10*1000)</f>
        <v>0.38413102407864652</v>
      </c>
      <c r="F195" s="275">
        <f>IF(F$49=0,0,F$49/NMM!F$10*1000)</f>
        <v>0.38978725094094485</v>
      </c>
      <c r="G195" s="275">
        <f>IF(G$49=0,0,G$49/NMM!G$10*1000)</f>
        <v>0.35349196646259762</v>
      </c>
      <c r="H195" s="275">
        <f>IF(H$49=0,0,H$49/NMM!H$10*1000)</f>
        <v>0.38697269969022818</v>
      </c>
      <c r="I195" s="275">
        <f>IF(I$49=0,0,I$49/NMM!I$10*1000)</f>
        <v>0.35866878865851592</v>
      </c>
      <c r="J195" s="275">
        <f>IF(J$49=0,0,J$49/NMM!J$10*1000)</f>
        <v>0.39901927748850563</v>
      </c>
      <c r="K195" s="275">
        <f>IF(K$49=0,0,K$49/NMM!K$10*1000)</f>
        <v>0.39256641721581786</v>
      </c>
      <c r="L195" s="275">
        <f>IF(L$49=0,0,L$49/NMM!L$10*1000)</f>
        <v>0.37891427447285719</v>
      </c>
      <c r="M195" s="275">
        <f>IF(M$49=0,0,M$49/NMM!M$10*1000)</f>
        <v>0.37946899864161976</v>
      </c>
      <c r="N195" s="275">
        <f>IF(N$49=0,0,N$49/NMM!N$10*1000)</f>
        <v>0.39615875127533773</v>
      </c>
      <c r="O195" s="275">
        <f>IF(O$49=0,0,O$49/NMM!O$10*1000)</f>
        <v>0.39259448599031876</v>
      </c>
      <c r="P195" s="275">
        <f>IF(P$49=0,0,P$49/NMM!P$10*1000)</f>
        <v>0.39808732626162846</v>
      </c>
      <c r="Q195" s="275">
        <f>IF(Q$49=0,0,Q$49/NMM!Q$10*1000)</f>
        <v>0.38742217622884739</v>
      </c>
      <c r="R195" s="275">
        <f>IF(R$49=0,0,R$49/NMM!R$10*1000)</f>
        <v>0.36808227807324156</v>
      </c>
      <c r="S195" s="275">
        <f>IF(S$49=0,0,S$49/NMM!S$10*1000)</f>
        <v>0.35600481871226153</v>
      </c>
      <c r="T195" s="275">
        <f>IF(T$49=0,0,T$49/NMM!T$10*1000)</f>
        <v>0.35751054155481149</v>
      </c>
      <c r="U195" s="275">
        <f>IF(U$49=0,0,U$49/NMM!U$10*1000)</f>
        <v>0.3391055400635461</v>
      </c>
      <c r="V195" s="275">
        <f>IF(V$49=0,0,V$49/NMM!V$10*1000)</f>
        <v>0.30297047281399953</v>
      </c>
      <c r="W195" s="275">
        <f>IF(W$49=0,0,W$49/NMM!W$10*1000)</f>
        <v>0.30264753843405851</v>
      </c>
      <c r="DA195" s="76"/>
    </row>
    <row r="196" spans="1:105" ht="12" customHeight="1" x14ac:dyDescent="0.3">
      <c r="A196" s="202" t="s">
        <v>93</v>
      </c>
      <c r="B196" s="276">
        <f>IF(B$50=0,0,B$50/NMM!B$10*1000)</f>
        <v>0.3858396342945381</v>
      </c>
      <c r="C196" s="276">
        <f>IF(C$50=0,0,C$50/NMM!C$10*1000)</f>
        <v>0.43719639240473651</v>
      </c>
      <c r="D196" s="276">
        <f>IF(D$50=0,0,D$50/NMM!D$10*1000)</f>
        <v>0.42125031362353238</v>
      </c>
      <c r="E196" s="276">
        <f>IF(E$50=0,0,E$50/NMM!E$10*1000)</f>
        <v>0.4300892291712507</v>
      </c>
      <c r="F196" s="276">
        <f>IF(F$50=0,0,F$50/NMM!F$10*1000)</f>
        <v>0.43642217834414937</v>
      </c>
      <c r="G196" s="276">
        <f>IF(G$50=0,0,G$50/NMM!G$10*1000)</f>
        <v>0.39578445333538381</v>
      </c>
      <c r="H196" s="276">
        <f>IF(H$50=0,0,H$50/NMM!H$10*1000)</f>
        <v>0.43327088854456297</v>
      </c>
      <c r="I196" s="276">
        <f>IF(I$50=0,0,I$50/NMM!I$10*1000)</f>
        <v>0.40158064090742235</v>
      </c>
      <c r="J196" s="276">
        <f>IF(J$50=0,0,J$50/NMM!J$10*1000)</f>
        <v>0.44675874303858543</v>
      </c>
      <c r="K196" s="276">
        <f>IF(K$50=0,0,K$50/NMM!K$10*1000)</f>
        <v>0.43953384963851005</v>
      </c>
      <c r="L196" s="276">
        <f>IF(L$50=0,0,L$50/NMM!L$10*1000)</f>
        <v>0.42424833719405391</v>
      </c>
      <c r="M196" s="276">
        <f>IF(M$50=0,0,M$50/NMM!M$10*1000)</f>
        <v>0.42486942967341818</v>
      </c>
      <c r="N196" s="276">
        <f>IF(N$50=0,0,N$50/NMM!N$10*1000)</f>
        <v>0.44355597773995759</v>
      </c>
      <c r="O196" s="276">
        <f>IF(O$50=0,0,O$50/NMM!O$10*1000)</f>
        <v>0.43956527661741085</v>
      </c>
      <c r="P196" s="276">
        <f>IF(P$50=0,0,P$50/NMM!P$10*1000)</f>
        <v>0.44571529130032977</v>
      </c>
      <c r="Q196" s="276">
        <f>IF(Q$50=0,0,Q$50/NMM!Q$10*1000)</f>
        <v>0.43377414135651426</v>
      </c>
      <c r="R196" s="276">
        <f>IF(R$50=0,0,R$50/NMM!R$10*1000)</f>
        <v>0.41212037904990101</v>
      </c>
      <c r="S196" s="276">
        <f>IF(S$50=0,0,S$50/NMM!S$10*1000)</f>
        <v>0.39859794826116185</v>
      </c>
      <c r="T196" s="276">
        <f>IF(T$50=0,0,T$50/NMM!T$10*1000)</f>
        <v>0.40028381880039021</v>
      </c>
      <c r="U196" s="276">
        <f>IF(U$50=0,0,U$50/NMM!U$10*1000)</f>
        <v>0.37967680606753318</v>
      </c>
      <c r="V196" s="276">
        <f>IF(V$50=0,0,V$50/NMM!V$10*1000)</f>
        <v>0.33921846699771929</v>
      </c>
      <c r="W196" s="276">
        <f>IF(W$50=0,0,W$50/NMM!W$10*1000)</f>
        <v>0.33885689610176017</v>
      </c>
      <c r="DA196" s="77"/>
    </row>
    <row r="197" spans="1:105" ht="12" customHeight="1" x14ac:dyDescent="0.3">
      <c r="A197" s="202" t="s">
        <v>94</v>
      </c>
      <c r="B197" s="276">
        <f>IF(B$51=0,0,B$51/NMM!B$10*1000)</f>
        <v>0.386404040666666</v>
      </c>
      <c r="C197" s="276">
        <f>IF(C$51=0,0,C$51/NMM!C$10*1000)</f>
        <v>0.43904551552005444</v>
      </c>
      <c r="D197" s="276">
        <f>IF(D$51=0,0,D$51/NMM!D$10*1000)</f>
        <v>0.46072650173921509</v>
      </c>
      <c r="E197" s="276">
        <f>IF(E$51=0,0,E$51/NMM!E$10*1000)</f>
        <v>0.43585763091873131</v>
      </c>
      <c r="F197" s="276">
        <f>IF(F$51=0,0,F$51/NMM!F$10*1000)</f>
        <v>0.44086404364701665</v>
      </c>
      <c r="G197" s="276">
        <f>IF(G$51=0,0,G$51/NMM!G$10*1000)</f>
        <v>0.42846245340821054</v>
      </c>
      <c r="H197" s="276">
        <f>IF(H$51=0,0,H$51/NMM!H$10*1000)</f>
        <v>0.45963825508980821</v>
      </c>
      <c r="I197" s="276">
        <f>IF(I$51=0,0,I$51/NMM!I$10*1000)</f>
        <v>0.40653471350463677</v>
      </c>
      <c r="J197" s="276">
        <f>IF(J$51=0,0,J$51/NMM!J$10*1000)</f>
        <v>0.52322553959666906</v>
      </c>
      <c r="K197" s="276">
        <f>IF(K$51=0,0,K$51/NMM!K$10*1000)</f>
        <v>0.51547197574961023</v>
      </c>
      <c r="L197" s="276">
        <f>IF(L$51=0,0,L$51/NMM!L$10*1000)</f>
        <v>0.49955345454719263</v>
      </c>
      <c r="M197" s="276">
        <f>IF(M$51=0,0,M$51/NMM!M$10*1000)</f>
        <v>0.45305554409387422</v>
      </c>
      <c r="N197" s="276">
        <f>IF(N$51=0,0,N$51/NMM!N$10*1000)</f>
        <v>0.50458625229600007</v>
      </c>
      <c r="O197" s="276">
        <f>IF(O$51=0,0,O$51/NMM!O$10*1000)</f>
        <v>0.51869066170565603</v>
      </c>
      <c r="P197" s="276">
        <f>IF(P$51=0,0,P$51/NMM!P$10*1000)</f>
        <v>0.52418952915001304</v>
      </c>
      <c r="Q197" s="276">
        <f>IF(Q$51=0,0,Q$51/NMM!Q$10*1000)</f>
        <v>0.53644972365999888</v>
      </c>
      <c r="R197" s="276">
        <f>IF(R$51=0,0,R$51/NMM!R$10*1000)</f>
        <v>0.49294337562916579</v>
      </c>
      <c r="S197" s="276">
        <f>IF(S$51=0,0,S$51/NMM!S$10*1000)</f>
        <v>0.43880060480969063</v>
      </c>
      <c r="T197" s="276">
        <f>IF(T$51=0,0,T$51/NMM!T$10*1000)</f>
        <v>0.4332922255969518</v>
      </c>
      <c r="U197" s="276">
        <f>IF(U$51=0,0,U$51/NMM!U$10*1000)</f>
        <v>0.40060647408861172</v>
      </c>
      <c r="V197" s="276">
        <f>IF(V$51=0,0,V$51/NMM!V$10*1000)</f>
        <v>0.37659886724170144</v>
      </c>
      <c r="W197" s="276">
        <f>IF(W$51=0,0,W$51/NMM!W$10*1000)</f>
        <v>0.39438313103834621</v>
      </c>
      <c r="DA197" s="77"/>
    </row>
    <row r="198" spans="1:105" ht="12" customHeight="1" x14ac:dyDescent="0.3">
      <c r="A198" s="202" t="s">
        <v>95</v>
      </c>
      <c r="B198" s="276">
        <f>IF(B$52=0,0,B$52/NMM!B$10*1000)</f>
        <v>0.28379112313026517</v>
      </c>
      <c r="C198" s="276">
        <f>IF(C$52=0,0,C$52/NMM!C$10*1000)</f>
        <v>0.32156482694135885</v>
      </c>
      <c r="D198" s="276">
        <f>IF(D$52=0,0,D$52/NMM!D$10*1000)</f>
        <v>0.30983623504821206</v>
      </c>
      <c r="E198" s="276">
        <f>IF(E$52=0,0,E$52/NMM!E$10*1000)</f>
        <v>0.31633739653497034</v>
      </c>
      <c r="F198" s="276">
        <f>IF(F$52=0,0,F$52/NMM!F$10*1000)</f>
        <v>0.32099538031569286</v>
      </c>
      <c r="G198" s="276">
        <f>IF(G$52=0,0,G$52/NMM!G$10*1000)</f>
        <v>0.29110569404024711</v>
      </c>
      <c r="H198" s="276">
        <f>IF(H$52=0,0,H$52/NMM!H$10*1000)</f>
        <v>0.31867755707503814</v>
      </c>
      <c r="I198" s="276">
        <f>IF(I$52=0,0,I$52/NMM!I$10*1000)</f>
        <v>0.29536888121631305</v>
      </c>
      <c r="J198" s="276">
        <f>IF(J$52=0,0,J$52/NMM!J$10*1000)</f>
        <v>0.32859808631894244</v>
      </c>
      <c r="K198" s="276">
        <f>IF(K$52=0,0,K$52/NMM!K$10*1000)</f>
        <v>0.32328406352226208</v>
      </c>
      <c r="L198" s="276">
        <f>IF(L$52=0,0,L$52/NMM!L$10*1000)</f>
        <v>0.31204132856537992</v>
      </c>
      <c r="M198" s="276">
        <f>IF(M$52=0,0,M$52/NMM!M$10*1000)</f>
        <v>0.31249815185832353</v>
      </c>
      <c r="N198" s="276">
        <f>IF(N$52=0,0,N$52/NMM!N$10*1000)</f>
        <v>0.32624240203865279</v>
      </c>
      <c r="O198" s="276">
        <f>IF(O$52=0,0,O$52/NMM!O$10*1000)</f>
        <v>0.32330717855982238</v>
      </c>
      <c r="P198" s="276">
        <f>IF(P$52=0,0,P$52/NMM!P$10*1000)</f>
        <v>0.32783061114425416</v>
      </c>
      <c r="Q198" s="276">
        <f>IF(Q$52=0,0,Q$52/NMM!Q$10*1000)</f>
        <v>0.31904770743811128</v>
      </c>
      <c r="R198" s="276">
        <f>IF(R$52=0,0,R$52/NMM!R$10*1000)</f>
        <v>0.30312102448801642</v>
      </c>
      <c r="S198" s="276">
        <f>IF(S$52=0,0,S$52/NMM!S$10*1000)</f>
        <v>0.29317506383520792</v>
      </c>
      <c r="T198" s="276">
        <f>IF(T$52=0,0,T$52/NMM!T$10*1000)</f>
        <v>0.29441504814800301</v>
      </c>
      <c r="U198" s="276">
        <f>IF(U$52=0,0,U$52/NMM!U$10*1000)</f>
        <v>0.27925826598250647</v>
      </c>
      <c r="V198" s="276">
        <f>IF(V$52=0,0,V$52/NMM!V$10*1000)</f>
        <v>0.24950052088822519</v>
      </c>
      <c r="W198" s="276">
        <f>IF(W$52=0,0,W$52/NMM!W$10*1000)</f>
        <v>0.24923457980406716</v>
      </c>
      <c r="DA198" s="77"/>
    </row>
    <row r="199" spans="1:105" ht="12" customHeight="1" x14ac:dyDescent="0.3">
      <c r="A199" s="56" t="s">
        <v>96</v>
      </c>
      <c r="B199" s="277">
        <f>IF(B$53=0,0,B$53/NMM!B$10*1000)</f>
        <v>0.61109045294865916</v>
      </c>
      <c r="C199" s="277">
        <f>IF(C$53=0,0,C$53/NMM!C$10*1000)</f>
        <v>0.6952786948244486</v>
      </c>
      <c r="D199" s="277">
        <f>IF(D$53=0,0,D$53/NMM!D$10*1000)</f>
        <v>0.70217619436236889</v>
      </c>
      <c r="E199" s="277">
        <f>IF(E$53=0,0,E$53/NMM!E$10*1000)</f>
        <v>0.70756973797072309</v>
      </c>
      <c r="F199" s="277">
        <f>IF(F$53=0,0,F$53/NMM!F$10*1000)</f>
        <v>0.71811254806678537</v>
      </c>
      <c r="G199" s="277">
        <f>IF(G$53=0,0,G$53/NMM!G$10*1000)</f>
        <v>0.67927555973873222</v>
      </c>
      <c r="H199" s="277">
        <f>IF(H$53=0,0,H$53/NMM!H$10*1000)</f>
        <v>0.80878831109778548</v>
      </c>
      <c r="I199" s="277">
        <f>IF(I$53=0,0,I$53/NMM!I$10*1000)</f>
        <v>0.76695979070006937</v>
      </c>
      <c r="J199" s="277">
        <f>IF(J$53=0,0,J$53/NMM!J$10*1000)</f>
        <v>0.96562182544030029</v>
      </c>
      <c r="K199" s="277">
        <f>IF(K$53=0,0,K$53/NMM!K$10*1000)</f>
        <v>1.0428080445218606</v>
      </c>
      <c r="L199" s="277">
        <f>IF(L$53=0,0,L$53/NMM!L$10*1000)</f>
        <v>1.0262145177073669</v>
      </c>
      <c r="M199" s="277">
        <f>IF(M$53=0,0,M$53/NMM!M$10*1000)</f>
        <v>1.067080277450775</v>
      </c>
      <c r="N199" s="277">
        <f>IF(N$53=0,0,N$53/NMM!N$10*1000)</f>
        <v>1.2138124283370222</v>
      </c>
      <c r="O199" s="277">
        <f>IF(O$53=0,0,O$53/NMM!O$10*1000)</f>
        <v>1.3270254907274841</v>
      </c>
      <c r="P199" s="277">
        <f>IF(P$53=0,0,P$53/NMM!P$10*1000)</f>
        <v>1.4224719699575314</v>
      </c>
      <c r="Q199" s="277">
        <f>IF(Q$53=0,0,Q$53/NMM!Q$10*1000)</f>
        <v>1.4716398201198309</v>
      </c>
      <c r="R199" s="277">
        <f>IF(R$53=0,0,R$53/NMM!R$10*1000)</f>
        <v>1.4350278355563924</v>
      </c>
      <c r="S199" s="277">
        <f>IF(S$53=0,0,S$53/NMM!S$10*1000)</f>
        <v>1.3244027783982191</v>
      </c>
      <c r="T199" s="277">
        <f>IF(T$53=0,0,T$53/NMM!T$10*1000)</f>
        <v>1.3757928747412864</v>
      </c>
      <c r="U199" s="277">
        <f>IF(U$53=0,0,U$53/NMM!U$10*1000)</f>
        <v>1.4355455957186152</v>
      </c>
      <c r="V199" s="277">
        <f>IF(V$53=0,0,V$53/NMM!V$10*1000)</f>
        <v>1.359416691832549</v>
      </c>
      <c r="W199" s="277">
        <f>IF(W$53=0,0,W$53/NMM!W$10*1000)</f>
        <v>1.3885978736438822</v>
      </c>
      <c r="DA199" s="78"/>
    </row>
    <row r="200" spans="1:105" ht="12" customHeight="1" x14ac:dyDescent="0.3">
      <c r="A200" s="203" t="s">
        <v>1498</v>
      </c>
      <c r="B200" s="278">
        <f>IF(B$59=0,0,B$59/NMM!B$10*1000)</f>
        <v>1.6477699679756237</v>
      </c>
      <c r="C200" s="278">
        <f>IF(C$59=0,0,C$59/NMM!C$10*1000)</f>
        <v>1.8722527171303731</v>
      </c>
      <c r="D200" s="278">
        <f>IF(D$59=0,0,D$59/NMM!D$10*1000)</f>
        <v>1.9647084738206757</v>
      </c>
      <c r="E200" s="278">
        <f>IF(E$59=0,0,E$59/NMM!E$10*1000)</f>
        <v>1.8586583962781156</v>
      </c>
      <c r="F200" s="278">
        <f>IF(F$59=0,0,F$59/NMM!F$10*1000)</f>
        <v>1.8800075947148787</v>
      </c>
      <c r="G200" s="278">
        <f>IF(G$59=0,0,G$59/NMM!G$10*1000)</f>
        <v>1.8271226199216852</v>
      </c>
      <c r="H200" s="278">
        <f>IF(H$59=0,0,H$59/NMM!H$10*1000)</f>
        <v>1.9600677869801622</v>
      </c>
      <c r="I200" s="278">
        <f>IF(I$59=0,0,I$59/NMM!I$10*1000)</f>
        <v>1.733614614114213</v>
      </c>
      <c r="J200" s="278">
        <f>IF(J$59=0,0,J$59/NMM!J$10*1000)</f>
        <v>2.2312275232364254</v>
      </c>
      <c r="K200" s="278">
        <f>IF(K$59=0,0,K$59/NMM!K$10*1000)</f>
        <v>2.1981634547812336</v>
      </c>
      <c r="L200" s="278">
        <f>IF(L$59=0,0,L$59/NMM!L$10*1000)</f>
        <v>2.1302809835558492</v>
      </c>
      <c r="M200" s="278">
        <f>IF(M$59=0,0,M$59/NMM!M$10*1000)</f>
        <v>1.9319966688100503</v>
      </c>
      <c r="N200" s="278">
        <f>IF(N$59=0,0,N$59/NMM!N$10*1000)</f>
        <v>2.1517426974941212</v>
      </c>
      <c r="O200" s="278">
        <f>IF(O$59=0,0,O$59/NMM!O$10*1000)</f>
        <v>2.2118891240200105</v>
      </c>
      <c r="P200" s="278">
        <f>IF(P$59=0,0,P$59/NMM!P$10*1000)</f>
        <v>2.235338331789829</v>
      </c>
      <c r="Q200" s="278">
        <f>IF(Q$59=0,0,Q$59/NMM!Q$10*1000)</f>
        <v>2.2876203428170423</v>
      </c>
      <c r="R200" s="278">
        <f>IF(R$59=0,0,R$59/NMM!R$10*1000)</f>
        <v>2.1020931584278268</v>
      </c>
      <c r="S200" s="278">
        <f>IF(S$59=0,0,S$59/NMM!S$10*1000)</f>
        <v>1.8712083271372559</v>
      </c>
      <c r="T200" s="278">
        <f>IF(T$59=0,0,T$59/NMM!T$10*1000)</f>
        <v>1.8477185576635393</v>
      </c>
      <c r="U200" s="278">
        <f>IF(U$59=0,0,U$59/NMM!U$10*1000)</f>
        <v>1.7083344052016918</v>
      </c>
      <c r="V200" s="278">
        <f>IF(V$59=0,0,V$59/NMM!V$10*1000)</f>
        <v>1.6059570762869797</v>
      </c>
      <c r="W200" s="278">
        <f>IF(W$59=0,0,W$59/NMM!W$10*1000)</f>
        <v>1.6817957650752979</v>
      </c>
      <c r="DA200" s="79"/>
    </row>
    <row r="201" spans="1:105" ht="12" customHeight="1" x14ac:dyDescent="0.3">
      <c r="A201" s="203" t="s">
        <v>1500</v>
      </c>
      <c r="B201" s="278">
        <f>IF(B$60=0,0,B$60/NMM!B$10*1000)</f>
        <v>7.7758505019549764</v>
      </c>
      <c r="C201" s="278">
        <f>IF(C$60=0,0,C$60/NMM!C$10*1000)</f>
        <v>8.6991502455598102</v>
      </c>
      <c r="D201" s="278">
        <f>IF(D$60=0,0,D$60/NMM!D$10*1000)</f>
        <v>8.3380395606015991</v>
      </c>
      <c r="E201" s="278">
        <f>IF(E$60=0,0,E$60/NMM!E$10*1000)</f>
        <v>8.5847651868799844</v>
      </c>
      <c r="F201" s="278">
        <f>IF(F$60=0,0,F$60/NMM!F$10*1000)</f>
        <v>8.6439791338788989</v>
      </c>
      <c r="G201" s="278">
        <f>IF(G$60=0,0,G$60/NMM!G$10*1000)</f>
        <v>7.7549536211295811</v>
      </c>
      <c r="H201" s="278">
        <f>IF(H$60=0,0,H$60/NMM!H$10*1000)</f>
        <v>8.4963216074186647</v>
      </c>
      <c r="I201" s="278">
        <f>IF(I$60=0,0,I$60/NMM!I$10*1000)</f>
        <v>7.8095778021905984</v>
      </c>
      <c r="J201" s="278">
        <f>IF(J$60=0,0,J$60/NMM!J$10*1000)</f>
        <v>8.4638698379128936</v>
      </c>
      <c r="K201" s="278">
        <f>IF(K$60=0,0,K$60/NMM!K$10*1000)</f>
        <v>8.2328195170795428</v>
      </c>
      <c r="L201" s="278">
        <f>IF(L$60=0,0,L$60/NMM!L$10*1000)</f>
        <v>8.02078008010524</v>
      </c>
      <c r="M201" s="278">
        <f>IF(M$60=0,0,M$60/NMM!M$10*1000)</f>
        <v>7.9973462111787832</v>
      </c>
      <c r="N201" s="278">
        <f>IF(N$60=0,0,N$60/NMM!N$10*1000)</f>
        <v>8.3297140609687528</v>
      </c>
      <c r="O201" s="278">
        <f>IF(O$60=0,0,O$60/NMM!O$10*1000)</f>
        <v>8.1170482917156992</v>
      </c>
      <c r="P201" s="278">
        <f>IF(P$60=0,0,P$60/NMM!P$10*1000)</f>
        <v>7.9617120737697586</v>
      </c>
      <c r="Q201" s="278">
        <f>IF(Q$60=0,0,Q$60/NMM!Q$10*1000)</f>
        <v>7.6470919601286482</v>
      </c>
      <c r="R201" s="278">
        <f>IF(R$60=0,0,R$60/NMM!R$10*1000)</f>
        <v>7.394511620005888</v>
      </c>
      <c r="S201" s="278">
        <f>IF(S$60=0,0,S$60/NMM!S$10*1000)</f>
        <v>7.2179861801983742</v>
      </c>
      <c r="T201" s="278">
        <f>IF(T$60=0,0,T$60/NMM!T$10*1000)</f>
        <v>7.3049324489301748</v>
      </c>
      <c r="U201" s="278">
        <f>IF(U$60=0,0,U$60/NMM!U$10*1000)</f>
        <v>6.8469099210966649</v>
      </c>
      <c r="V201" s="278">
        <f>IF(V$60=0,0,V$60/NMM!V$10*1000)</f>
        <v>6.1453018859217341</v>
      </c>
      <c r="W201" s="278">
        <f>IF(W$60=0,0,W$60/NMM!W$10*1000)</f>
        <v>6.2147263259968444</v>
      </c>
      <c r="DA201" s="79"/>
    </row>
    <row r="202" spans="1:105" ht="12" customHeight="1" x14ac:dyDescent="0.3">
      <c r="A202" s="203" t="s">
        <v>1522</v>
      </c>
      <c r="B202" s="278">
        <f>IF(B$79=0,0,B$79/NMM!B$10*1000)</f>
        <v>31.588719261062923</v>
      </c>
      <c r="C202" s="278">
        <f>IF(C$79=0,0,C$79/NMM!C$10*1000)</f>
        <v>35.954358869972452</v>
      </c>
      <c r="D202" s="278">
        <f>IF(D$79=0,0,D$79/NMM!D$10*1000)</f>
        <v>34.349081743604266</v>
      </c>
      <c r="E202" s="278">
        <f>IF(E$79=0,0,E$79/NMM!E$10*1000)</f>
        <v>35.306652736880167</v>
      </c>
      <c r="F202" s="278">
        <f>IF(F$79=0,0,F$79/NMM!F$10*1000)</f>
        <v>35.892530049542543</v>
      </c>
      <c r="G202" s="278">
        <f>IF(G$79=0,0,G$79/NMM!G$10*1000)</f>
        <v>32.357351522938032</v>
      </c>
      <c r="H202" s="278">
        <f>IF(H$79=0,0,H$79/NMM!H$10*1000)</f>
        <v>35.407825822037509</v>
      </c>
      <c r="I202" s="278">
        <f>IF(I$79=0,0,I$79/NMM!I$10*1000)</f>
        <v>33.056552270548515</v>
      </c>
      <c r="J202" s="278">
        <f>IF(J$79=0,0,J$79/NMM!J$10*1000)</f>
        <v>36.324694172158544</v>
      </c>
      <c r="K202" s="278">
        <f>IF(K$79=0,0,K$79/NMM!K$10*1000)</f>
        <v>35.831695359474551</v>
      </c>
      <c r="L202" s="278">
        <f>IF(L$79=0,0,L$79/NMM!L$10*1000)</f>
        <v>34.42792054387381</v>
      </c>
      <c r="M202" s="278">
        <f>IF(M$79=0,0,M$79/NMM!M$10*1000)</f>
        <v>34.90629039325227</v>
      </c>
      <c r="N202" s="278">
        <f>IF(N$79=0,0,N$79/NMM!N$10*1000)</f>
        <v>36.131802580809882</v>
      </c>
      <c r="O202" s="278">
        <f>IF(O$79=0,0,O$79/NMM!O$10*1000)</f>
        <v>35.658508930737348</v>
      </c>
      <c r="P202" s="278">
        <f>IF(P$79=0,0,P$79/NMM!P$10*1000)</f>
        <v>36.389892181357226</v>
      </c>
      <c r="Q202" s="278">
        <f>IF(Q$79=0,0,Q$79/NMM!Q$10*1000)</f>
        <v>35.175205238151818</v>
      </c>
      <c r="R202" s="278">
        <f>IF(R$79=0,0,R$79/NMM!R$10*1000)</f>
        <v>33.409222696335952</v>
      </c>
      <c r="S202" s="278">
        <f>IF(S$79=0,0,S$79/NMM!S$10*1000)</f>
        <v>32.639198640533081</v>
      </c>
      <c r="T202" s="278">
        <f>IF(T$79=0,0,T$79/NMM!T$10*1000)</f>
        <v>32.710856010574858</v>
      </c>
      <c r="U202" s="278">
        <f>IF(U$79=0,0,U$79/NMM!U$10*1000)</f>
        <v>31.118578300829256</v>
      </c>
      <c r="V202" s="278">
        <f>IF(V$79=0,0,V$79/NMM!V$10*1000)</f>
        <v>27.514485785093072</v>
      </c>
      <c r="W202" s="278">
        <f>IF(W$79=0,0,W$79/NMM!W$10*1000)</f>
        <v>27.160721217313089</v>
      </c>
      <c r="DA202" s="79"/>
    </row>
    <row r="203" spans="1:105" ht="12" customHeight="1" x14ac:dyDescent="0.3">
      <c r="A203" s="41" t="s">
        <v>1534</v>
      </c>
      <c r="B203" s="279">
        <f>IF(B$89=0,0,B$89/NMM!B$10*1000)</f>
        <v>4.8679992835532602</v>
      </c>
      <c r="C203" s="279">
        <f>IF(C$89=0,0,C$89/NMM!C$10*1000)</f>
        <v>5.4573696869890993</v>
      </c>
      <c r="D203" s="279">
        <f>IF(D$89=0,0,D$89/NMM!D$10*1000)</f>
        <v>5.3653442004994121</v>
      </c>
      <c r="E203" s="279">
        <f>IF(E$89=0,0,E$89/NMM!E$10*1000)</f>
        <v>5.3604626917071885</v>
      </c>
      <c r="F203" s="279">
        <f>IF(F$89=0,0,F$89/NMM!F$10*1000)</f>
        <v>5.4478987269513244</v>
      </c>
      <c r="G203" s="279">
        <f>IF(G$89=0,0,G$89/NMM!G$10*1000)</f>
        <v>5.0389198902870866</v>
      </c>
      <c r="H203" s="279">
        <f>IF(H$89=0,0,H$89/NMM!H$10*1000)</f>
        <v>5.5078823414990703</v>
      </c>
      <c r="I203" s="279">
        <f>IF(I$89=0,0,I$89/NMM!I$10*1000)</f>
        <v>5.0170579980276537</v>
      </c>
      <c r="J203" s="279">
        <f>IF(J$89=0,0,J$89/NMM!J$10*1000)</f>
        <v>5.7706007468214038</v>
      </c>
      <c r="K203" s="279">
        <f>IF(K$89=0,0,K$89/NMM!K$10*1000)</f>
        <v>5.5804882422030389</v>
      </c>
      <c r="L203" s="279">
        <f>IF(L$89=0,0,L$89/NMM!L$10*1000)</f>
        <v>5.4395738888442677</v>
      </c>
      <c r="M203" s="279">
        <f>IF(M$89=0,0,M$89/NMM!M$10*1000)</f>
        <v>5.2640144024532995</v>
      </c>
      <c r="N203" s="279">
        <f>IF(N$89=0,0,N$89/NMM!N$10*1000)</f>
        <v>5.558459603860034</v>
      </c>
      <c r="O203" s="279">
        <f>IF(O$89=0,0,O$89/NMM!O$10*1000)</f>
        <v>5.5721023358360293</v>
      </c>
      <c r="P203" s="279">
        <f>IF(P$89=0,0,P$89/NMM!P$10*1000)</f>
        <v>5.6188607218505622</v>
      </c>
      <c r="Q203" s="279">
        <f>IF(Q$89=0,0,Q$89/NMM!Q$10*1000)</f>
        <v>5.5836600619775973</v>
      </c>
      <c r="R203" s="279">
        <f>IF(R$89=0,0,R$89/NMM!R$10*1000)</f>
        <v>5.2370307397023295</v>
      </c>
      <c r="S203" s="279">
        <f>IF(S$89=0,0,S$89/NMM!S$10*1000)</f>
        <v>4.9363165044632025</v>
      </c>
      <c r="T203" s="279">
        <f>IF(T$89=0,0,T$89/NMM!T$10*1000)</f>
        <v>4.9601468390385888</v>
      </c>
      <c r="U203" s="279">
        <f>IF(U$89=0,0,U$89/NMM!U$10*1000)</f>
        <v>4.6191020483449456</v>
      </c>
      <c r="V203" s="279">
        <f>IF(V$89=0,0,V$89/NMM!V$10*1000)</f>
        <v>4.2118046190791825</v>
      </c>
      <c r="W203" s="279">
        <f>IF(W$89=0,0,W$89/NMM!W$10*1000)</f>
        <v>4.3294113247882162</v>
      </c>
      <c r="DA203" s="82"/>
    </row>
    <row r="204" spans="1:105" ht="12" customHeight="1" x14ac:dyDescent="0.3">
      <c r="A204" s="201"/>
      <c r="B204" s="201"/>
      <c r="C204" s="201"/>
      <c r="D204" s="201"/>
      <c r="E204" s="201"/>
      <c r="F204" s="201"/>
      <c r="G204" s="201"/>
      <c r="H204" s="201"/>
      <c r="I204" s="201"/>
      <c r="J204" s="201"/>
      <c r="K204" s="201"/>
      <c r="L204" s="201"/>
      <c r="M204" s="201"/>
      <c r="N204" s="201"/>
      <c r="O204" s="201"/>
      <c r="P204" s="201"/>
      <c r="Q204" s="201"/>
      <c r="R204" s="201"/>
      <c r="S204" s="201"/>
      <c r="T204" s="201"/>
      <c r="U204" s="201"/>
      <c r="V204" s="201"/>
      <c r="W204" s="201"/>
      <c r="DA204" s="173"/>
    </row>
    <row r="205" spans="1:105" ht="12" customHeight="1" x14ac:dyDescent="0.3">
      <c r="A205" s="35" t="s">
        <v>51</v>
      </c>
      <c r="B205" s="322">
        <f t="shared" ref="B205:W205" si="51">SUM(B206:B211,B212:B213,B214)</f>
        <v>175.85816000782467</v>
      </c>
      <c r="C205" s="322">
        <f t="shared" si="51"/>
        <v>189.6941803149812</v>
      </c>
      <c r="D205" s="322">
        <f t="shared" si="51"/>
        <v>175.93928131250129</v>
      </c>
      <c r="E205" s="322">
        <f t="shared" si="51"/>
        <v>169.58044649528051</v>
      </c>
      <c r="F205" s="322">
        <f t="shared" si="51"/>
        <v>161.57155094165367</v>
      </c>
      <c r="G205" s="322">
        <f t="shared" si="51"/>
        <v>142.64623487850079</v>
      </c>
      <c r="H205" s="322">
        <f t="shared" si="51"/>
        <v>167.13489596548345</v>
      </c>
      <c r="I205" s="322">
        <f t="shared" si="51"/>
        <v>155.54755353624813</v>
      </c>
      <c r="J205" s="322">
        <f t="shared" si="51"/>
        <v>171.41974303196432</v>
      </c>
      <c r="K205" s="322">
        <f t="shared" si="51"/>
        <v>164.01567194163408</v>
      </c>
      <c r="L205" s="322">
        <f t="shared" si="51"/>
        <v>159.47387421244997</v>
      </c>
      <c r="M205" s="322">
        <f t="shared" si="51"/>
        <v>160.40120527707916</v>
      </c>
      <c r="N205" s="322">
        <f t="shared" si="51"/>
        <v>168.50301790740278</v>
      </c>
      <c r="O205" s="322">
        <f t="shared" si="51"/>
        <v>167.07488303185411</v>
      </c>
      <c r="P205" s="322">
        <f t="shared" si="51"/>
        <v>166.78577391289886</v>
      </c>
      <c r="Q205" s="322">
        <f t="shared" si="51"/>
        <v>160.60573703592974</v>
      </c>
      <c r="R205" s="322">
        <f t="shared" si="51"/>
        <v>163.12813711732346</v>
      </c>
      <c r="S205" s="322">
        <f t="shared" si="51"/>
        <v>152.53514966866371</v>
      </c>
      <c r="T205" s="322">
        <f t="shared" si="51"/>
        <v>150.91234911044143</v>
      </c>
      <c r="U205" s="322">
        <f t="shared" si="51"/>
        <v>146.62885312267449</v>
      </c>
      <c r="V205" s="322">
        <f t="shared" si="51"/>
        <v>136.28444341713478</v>
      </c>
      <c r="W205" s="322">
        <f t="shared" si="51"/>
        <v>136.13917865974133</v>
      </c>
      <c r="DA205" s="95"/>
    </row>
    <row r="206" spans="1:105" ht="12" customHeight="1" x14ac:dyDescent="0.3">
      <c r="A206" s="55" t="s">
        <v>92</v>
      </c>
      <c r="B206" s="275">
        <f>IF(B$100=0,0,B$100/NMM!B$11*1000)</f>
        <v>1.4930546380331835</v>
      </c>
      <c r="C206" s="275">
        <f>IF(C$100=0,0,C$100/NMM!C$11*1000)</f>
        <v>1.6105239342581967</v>
      </c>
      <c r="D206" s="275">
        <f>IF(D$100=0,0,D$100/NMM!D$11*1000)</f>
        <v>1.4937433666106652</v>
      </c>
      <c r="E206" s="275">
        <f>IF(E$100=0,0,E$100/NMM!E$11*1000)</f>
        <v>1.4397561770705218</v>
      </c>
      <c r="F206" s="275">
        <f>IF(F$100=0,0,F$100/NMM!F$11*1000)</f>
        <v>1.3717597949217946</v>
      </c>
      <c r="G206" s="275">
        <f>IF(G$100=0,0,G$100/NMM!G$11*1000)</f>
        <v>1.2110818319368586</v>
      </c>
      <c r="H206" s="275">
        <f>IF(H$100=0,0,H$100/NMM!H$11*1000)</f>
        <v>1.4189931908045661</v>
      </c>
      <c r="I206" s="275">
        <f>IF(I$100=0,0,I$100/NMM!I$11*1000)</f>
        <v>1.3206154109180162</v>
      </c>
      <c r="J206" s="275">
        <f>IF(J$100=0,0,J$100/NMM!J$11*1000)</f>
        <v>1.4553720019198928</v>
      </c>
      <c r="K206" s="275">
        <f>IF(K$100=0,0,K$100/NMM!K$11*1000)</f>
        <v>1.3925106443276927</v>
      </c>
      <c r="L206" s="275">
        <f>IF(L$100=0,0,L$100/NMM!L$11*1000)</f>
        <v>1.3539502945303201</v>
      </c>
      <c r="M206" s="275">
        <f>IF(M$100=0,0,M$100/NMM!M$11*1000)</f>
        <v>1.3618234347186793</v>
      </c>
      <c r="N206" s="275">
        <f>IF(N$100=0,0,N$100/NMM!N$11*1000)</f>
        <v>1.4306086928134285</v>
      </c>
      <c r="O206" s="275">
        <f>IF(O$100=0,0,O$100/NMM!O$11*1000)</f>
        <v>1.4184836745627616</v>
      </c>
      <c r="P206" s="275">
        <f>IF(P$100=0,0,P$100/NMM!P$11*1000)</f>
        <v>1.4160291071380289</v>
      </c>
      <c r="Q206" s="275">
        <f>IF(Q$100=0,0,Q$100/NMM!Q$11*1000)</f>
        <v>1.3635599312860291</v>
      </c>
      <c r="R206" s="275">
        <f>IF(R$100=0,0,R$100/NMM!R$11*1000)</f>
        <v>1.3849753784878009</v>
      </c>
      <c r="S206" s="275">
        <f>IF(S$100=0,0,S$100/NMM!S$11*1000)</f>
        <v>1.2950397790239505</v>
      </c>
      <c r="T206" s="275">
        <f>IF(T$100=0,0,T$100/NMM!T$11*1000)</f>
        <v>1.2812620282496487</v>
      </c>
      <c r="U206" s="275">
        <f>IF(U$100=0,0,U$100/NMM!U$11*1000)</f>
        <v>1.2448946879387224</v>
      </c>
      <c r="V206" s="275">
        <f>IF(V$100=0,0,V$100/NMM!V$11*1000)</f>
        <v>1.1570695401725328</v>
      </c>
      <c r="W206" s="275">
        <f>IF(W$100=0,0,W$100/NMM!W$11*1000)</f>
        <v>1.1558362268034525</v>
      </c>
      <c r="DA206" s="76"/>
    </row>
    <row r="207" spans="1:105" ht="12" customHeight="1" x14ac:dyDescent="0.3">
      <c r="A207" s="202" t="s">
        <v>93</v>
      </c>
      <c r="B207" s="276">
        <f>IF(B$101=0,0,B$101/NMM!B$11*1000)</f>
        <v>1.6739970636949801</v>
      </c>
      <c r="C207" s="276">
        <f>IF(C$101=0,0,C$101/NMM!C$11*1000)</f>
        <v>1.8057023958012643</v>
      </c>
      <c r="D207" s="276">
        <f>IF(D$101=0,0,D$101/NMM!D$11*1000)</f>
        <v>1.6747692588893264</v>
      </c>
      <c r="E207" s="276">
        <f>IF(E$101=0,0,E$101/NMM!E$11*1000)</f>
        <v>1.6142393931595673</v>
      </c>
      <c r="F207" s="276">
        <f>IF(F$101=0,0,F$101/NMM!F$11*1000)</f>
        <v>1.5380025688938486</v>
      </c>
      <c r="G207" s="276">
        <f>IF(G$101=0,0,G$101/NMM!G$11*1000)</f>
        <v>1.3578521367625798</v>
      </c>
      <c r="H207" s="276">
        <f>IF(H$101=0,0,H$101/NMM!H$11*1000)</f>
        <v>1.5909601526298733</v>
      </c>
      <c r="I207" s="276">
        <f>IF(I$101=0,0,I$101/NMM!I$11*1000)</f>
        <v>1.4806600266546739</v>
      </c>
      <c r="J207" s="276">
        <f>IF(J$101=0,0,J$101/NMM!J$11*1000)</f>
        <v>1.63174769076578</v>
      </c>
      <c r="K207" s="276">
        <f>IF(K$101=0,0,K$101/NMM!K$11*1000)</f>
        <v>1.5612682017044535</v>
      </c>
      <c r="L207" s="276">
        <f>IF(L$101=0,0,L$101/NMM!L$11*1000)</f>
        <v>1.5180347454788421</v>
      </c>
      <c r="M207" s="276">
        <f>IF(M$101=0,0,M$101/NMM!M$11*1000)</f>
        <v>1.526862026960472</v>
      </c>
      <c r="N207" s="276">
        <f>IF(N$101=0,0,N$101/NMM!N$11*1000)</f>
        <v>1.6039833305905886</v>
      </c>
      <c r="O207" s="276">
        <f>IF(O$101=0,0,O$101/NMM!O$11*1000)</f>
        <v>1.5903888884102277</v>
      </c>
      <c r="P207" s="276">
        <f>IF(P$101=0,0,P$101/NMM!P$11*1000)</f>
        <v>1.5876368533828571</v>
      </c>
      <c r="Q207" s="276">
        <f>IF(Q$101=0,0,Q$101/NMM!Q$11*1000)</f>
        <v>1.5288089685397095</v>
      </c>
      <c r="R207" s="276">
        <f>IF(R$101=0,0,R$101/NMM!R$11*1000)</f>
        <v>1.552819741367625</v>
      </c>
      <c r="S207" s="276">
        <f>IF(S$101=0,0,S$101/NMM!S$11*1000)</f>
        <v>1.4519848987643722</v>
      </c>
      <c r="T207" s="276">
        <f>IF(T$101=0,0,T$101/NMM!T$11*1000)</f>
        <v>1.4365374303643654</v>
      </c>
      <c r="U207" s="276">
        <f>IF(U$101=0,0,U$101/NMM!U$11*1000)</f>
        <v>1.3957627531729901</v>
      </c>
      <c r="V207" s="276">
        <f>IF(V$101=0,0,V$101/NMM!V$11*1000)</f>
        <v>1.2972941266846465</v>
      </c>
      <c r="W207" s="276">
        <f>IF(W$101=0,0,W$101/NMM!W$11*1000)</f>
        <v>1.295911348783648</v>
      </c>
      <c r="DA207" s="77"/>
    </row>
    <row r="208" spans="1:105" ht="12" customHeight="1" x14ac:dyDescent="0.3">
      <c r="A208" s="202" t="s">
        <v>94</v>
      </c>
      <c r="B208" s="276">
        <f>IF(B$102=0,0,B$102/NMM!B$11*1000)</f>
        <v>2.5356820287854012</v>
      </c>
      <c r="C208" s="276">
        <f>IF(C$102=0,0,C$102/NMM!C$11*1000)</f>
        <v>2.7790101181086864</v>
      </c>
      <c r="D208" s="276">
        <f>IF(D$102=0,0,D$102/NMM!D$11*1000)</f>
        <v>2.7876833149742635</v>
      </c>
      <c r="E208" s="276">
        <f>IF(E$102=0,0,E$102/NMM!E$11*1000)</f>
        <v>2.5149992163708896</v>
      </c>
      <c r="F208" s="276">
        <f>IF(F$102=0,0,F$102/NMM!F$11*1000)</f>
        <v>2.3826032133379402</v>
      </c>
      <c r="G208" s="276">
        <f>IF(G$102=0,0,G$102/NMM!G$11*1000)</f>
        <v>2.2323532034500073</v>
      </c>
      <c r="H208" s="276">
        <f>IF(H$102=0,0,H$102/NMM!H$11*1000)</f>
        <v>2.5534568230784518</v>
      </c>
      <c r="I208" s="276">
        <f>IF(I$102=0,0,I$102/NMM!I$11*1000)</f>
        <v>2.2921078482594877</v>
      </c>
      <c r="J208" s="276">
        <f>IF(J$102=0,0,J$102/NMM!J$11*1000)</f>
        <v>2.8911366985584301</v>
      </c>
      <c r="K208" s="276">
        <f>IF(K$102=0,0,K$102/NMM!K$11*1000)</f>
        <v>2.8241167592204013</v>
      </c>
      <c r="L208" s="276">
        <f>IF(L$102=0,0,L$102/NMM!L$11*1000)</f>
        <v>2.725803624971848</v>
      </c>
      <c r="M208" s="276">
        <f>IF(M$102=0,0,M$102/NMM!M$11*1000)</f>
        <v>2.5283328086000498</v>
      </c>
      <c r="N208" s="276">
        <f>IF(N$102=0,0,N$102/NMM!N$11*1000)</f>
        <v>2.8298841008099793</v>
      </c>
      <c r="O208" s="276">
        <f>IF(O$102=0,0,O$102/NMM!O$11*1000)</f>
        <v>2.8877417436690549</v>
      </c>
      <c r="P208" s="276">
        <f>IF(P$102=0,0,P$102/NMM!P$11*1000)</f>
        <v>2.8857099371083521</v>
      </c>
      <c r="Q208" s="276">
        <f>IF(Q$102=0,0,Q$102/NMM!Q$11*1000)</f>
        <v>2.8786485845146705</v>
      </c>
      <c r="R208" s="276">
        <f>IF(R$102=0,0,R$102/NMM!R$11*1000)</f>
        <v>2.8470876172501618</v>
      </c>
      <c r="S208" s="276">
        <f>IF(S$102=0,0,S$102/NMM!S$11*1000)</f>
        <v>2.4828552986652559</v>
      </c>
      <c r="T208" s="276">
        <f>IF(T$102=0,0,T$102/NMM!T$11*1000)</f>
        <v>2.4023117551040523</v>
      </c>
      <c r="U208" s="276">
        <f>IF(U$102=0,0,U$102/NMM!U$11*1000)</f>
        <v>2.3053320129418728</v>
      </c>
      <c r="V208" s="276">
        <f>IF(V$102=0,0,V$102/NMM!V$11*1000)</f>
        <v>2.2209390145410453</v>
      </c>
      <c r="W208" s="276">
        <f>IF(W$102=0,0,W$102/NMM!W$11*1000)</f>
        <v>2.2702166740121799</v>
      </c>
      <c r="DA208" s="77"/>
    </row>
    <row r="209" spans="1:105" ht="12" customHeight="1" x14ac:dyDescent="0.3">
      <c r="A209" s="202" t="s">
        <v>95</v>
      </c>
      <c r="B209" s="276">
        <f>IF(B$103=0,0,B$103/NMM!B$11*1000)</f>
        <v>1.3400724052829767</v>
      </c>
      <c r="C209" s="276">
        <f>IF(C$103=0,0,C$103/NMM!C$11*1000)</f>
        <v>1.4455054941527319</v>
      </c>
      <c r="D209" s="276">
        <f>IF(D$103=0,0,D$103/NMM!D$11*1000)</f>
        <v>1.3406905649523568</v>
      </c>
      <c r="E209" s="276">
        <f>IF(E$103=0,0,E$103/NMM!E$11*1000)</f>
        <v>1.2922350422282651</v>
      </c>
      <c r="F209" s="276">
        <f>IF(F$103=0,0,F$103/NMM!F$11*1000)</f>
        <v>1.2312057449370293</v>
      </c>
      <c r="G209" s="276">
        <f>IF(G$103=0,0,G$103/NMM!G$11*1000)</f>
        <v>1.0869912608530201</v>
      </c>
      <c r="H209" s="276">
        <f>IF(H$103=0,0,H$103/NMM!H$11*1000)</f>
        <v>1.2735994851377825</v>
      </c>
      <c r="I209" s="276">
        <f>IF(I$103=0,0,I$103/NMM!I$11*1000)</f>
        <v>1.1853017465549311</v>
      </c>
      <c r="J209" s="276">
        <f>IF(J$103=0,0,J$103/NMM!J$11*1000)</f>
        <v>1.3062508293490502</v>
      </c>
      <c r="K209" s="276">
        <f>IF(K$103=0,0,K$103/NMM!K$11*1000)</f>
        <v>1.2498304087414691</v>
      </c>
      <c r="L209" s="276">
        <f>IF(L$103=0,0,L$103/NMM!L$11*1000)</f>
        <v>1.2152210519334763</v>
      </c>
      <c r="M209" s="276">
        <f>IF(M$103=0,0,M$103/NMM!M$11*1000)</f>
        <v>1.2222874898524816</v>
      </c>
      <c r="N209" s="276">
        <f>IF(N$103=0,0,N$103/NMM!N$11*1000)</f>
        <v>1.2840248328237114</v>
      </c>
      <c r="O209" s="276">
        <f>IF(O$103=0,0,O$103/NMM!O$11*1000)</f>
        <v>1.2731421752455041</v>
      </c>
      <c r="P209" s="276">
        <f>IF(P$103=0,0,P$103/NMM!P$11*1000)</f>
        <v>1.2709391091359308</v>
      </c>
      <c r="Q209" s="276">
        <f>IF(Q$103=0,0,Q$103/NMM!Q$11*1000)</f>
        <v>1.2238460604985226</v>
      </c>
      <c r="R209" s="276">
        <f>IF(R$103=0,0,R$103/NMM!R$11*1000)</f>
        <v>1.2430672256929149</v>
      </c>
      <c r="S209" s="276">
        <f>IF(S$103=0,0,S$103/NMM!S$11*1000)</f>
        <v>1.1623466599319388</v>
      </c>
      <c r="T209" s="276">
        <f>IF(T$103=0,0,T$103/NMM!T$11*1000)</f>
        <v>1.149980613071236</v>
      </c>
      <c r="U209" s="276">
        <f>IF(U$103=0,0,U$103/NMM!U$11*1000)</f>
        <v>1.117339564336135</v>
      </c>
      <c r="V209" s="276">
        <f>IF(V$103=0,0,V$103/NMM!V$11*1000)</f>
        <v>1.0385132079434405</v>
      </c>
      <c r="W209" s="276">
        <f>IF(W$103=0,0,W$103/NMM!W$11*1000)</f>
        <v>1.037406263046134</v>
      </c>
      <c r="DA209" s="77"/>
    </row>
    <row r="210" spans="1:105" ht="12" customHeight="1" x14ac:dyDescent="0.3">
      <c r="A210" s="56" t="s">
        <v>96</v>
      </c>
      <c r="B210" s="277">
        <f>IF(B$104=0,0,B$104/NMM!B$11*1000)</f>
        <v>2.3545610638118752</v>
      </c>
      <c r="C210" s="277">
        <f>IF(C$104=0,0,C$104/NMM!C$11*1000)</f>
        <v>2.5839900076701756</v>
      </c>
      <c r="D210" s="277">
        <f>IF(D$104=0,0,D$104/NMM!D$11*1000)</f>
        <v>2.494581336895429</v>
      </c>
      <c r="E210" s="277">
        <f>IF(E$104=0,0,E$104/NMM!E$11*1000)</f>
        <v>2.3972524780901088</v>
      </c>
      <c r="F210" s="277">
        <f>IF(F$104=0,0,F$104/NMM!F$11*1000)</f>
        <v>2.2787195837432006</v>
      </c>
      <c r="G210" s="277">
        <f>IF(G$104=0,0,G$104/NMM!G$11*1000)</f>
        <v>2.0780091446262832</v>
      </c>
      <c r="H210" s="277">
        <f>IF(H$104=0,0,H$104/NMM!H$11*1000)</f>
        <v>2.6381442790095218</v>
      </c>
      <c r="I210" s="277">
        <f>IF(I$104=0,0,I$104/NMM!I$11*1000)</f>
        <v>2.5389920115627094</v>
      </c>
      <c r="J210" s="277">
        <f>IF(J$104=0,0,J$104/NMM!J$11*1000)</f>
        <v>3.1328391041497379</v>
      </c>
      <c r="K210" s="277">
        <f>IF(K$104=0,0,K$104/NMM!K$11*1000)</f>
        <v>3.3545424136799813</v>
      </c>
      <c r="L210" s="277">
        <f>IF(L$104=0,0,L$104/NMM!L$11*1000)</f>
        <v>3.2877749200653632</v>
      </c>
      <c r="M210" s="277">
        <f>IF(M$104=0,0,M$104/NMM!M$11*1000)</f>
        <v>3.4964812995382095</v>
      </c>
      <c r="N210" s="277">
        <f>IF(N$104=0,0,N$104/NMM!N$11*1000)</f>
        <v>3.9970183414172311</v>
      </c>
      <c r="O210" s="277">
        <f>IF(O$104=0,0,O$104/NMM!O$11*1000)</f>
        <v>4.3379097540874056</v>
      </c>
      <c r="P210" s="277">
        <f>IF(P$104=0,0,P$104/NMM!P$11*1000)</f>
        <v>4.5978984650119417</v>
      </c>
      <c r="Q210" s="277">
        <f>IF(Q$104=0,0,Q$104/NMM!Q$11*1000)</f>
        <v>4.6367371966864539</v>
      </c>
      <c r="R210" s="277">
        <f>IF(R$104=0,0,R$104/NMM!R$11*1000)</f>
        <v>4.8664856688228157</v>
      </c>
      <c r="S210" s="277">
        <f>IF(S$104=0,0,S$104/NMM!S$11*1000)</f>
        <v>4.4000296292369923</v>
      </c>
      <c r="T210" s="277">
        <f>IF(T$104=0,0,T$104/NMM!T$11*1000)</f>
        <v>4.4787090609202806</v>
      </c>
      <c r="U210" s="277">
        <f>IF(U$104=0,0,U$104/NMM!U$11*1000)</f>
        <v>4.8504701303034761</v>
      </c>
      <c r="V210" s="277">
        <f>IF(V$104=0,0,V$104/NMM!V$11*1000)</f>
        <v>4.7071880430578936</v>
      </c>
      <c r="W210" s="277">
        <f>IF(W$104=0,0,W$104/NMM!W$11*1000)</f>
        <v>4.6932836236977158</v>
      </c>
      <c r="DA210" s="78"/>
    </row>
    <row r="211" spans="1:105" ht="12" customHeight="1" x14ac:dyDescent="0.3">
      <c r="A211" s="203" t="s">
        <v>1555</v>
      </c>
      <c r="B211" s="278">
        <f>IF(B$110=0,0,B$110/NMM!B$11*1000)</f>
        <v>133.55578842033799</v>
      </c>
      <c r="C211" s="278">
        <f>IF(C$110=0,0,C$110/NMM!C$11*1000)</f>
        <v>143.63565651202441</v>
      </c>
      <c r="D211" s="278">
        <f>IF(D$110=0,0,D$110/NMM!D$11*1000)</f>
        <v>131.27346707774819</v>
      </c>
      <c r="E211" s="278">
        <f>IF(E$110=0,0,E$110/NMM!E$11*1000)</f>
        <v>128.054319577397</v>
      </c>
      <c r="F211" s="278">
        <f>IF(F$110=0,0,F$110/NMM!F$11*1000)</f>
        <v>122.13181119351684</v>
      </c>
      <c r="G211" s="278">
        <f>IF(G$110=0,0,G$110/NMM!G$11*1000)</f>
        <v>106.62706141822837</v>
      </c>
      <c r="H211" s="278">
        <f>IF(H$110=0,0,H$110/NMM!H$11*1000)</f>
        <v>125.29332135942128</v>
      </c>
      <c r="I211" s="278">
        <f>IF(I$110=0,0,I$110/NMM!I$11*1000)</f>
        <v>117.27437607447195</v>
      </c>
      <c r="J211" s="278">
        <f>IF(J$110=0,0,J$110/NMM!J$11*1000)</f>
        <v>125.70674797972211</v>
      </c>
      <c r="K211" s="278">
        <f>IF(K$110=0,0,K$110/NMM!K$11*1000)</f>
        <v>119.4366057463324</v>
      </c>
      <c r="L211" s="278">
        <f>IF(L$110=0,0,L$110/NMM!L$11*1000)</f>
        <v>116.28278969131883</v>
      </c>
      <c r="M211" s="278">
        <f>IF(M$110=0,0,M$110/NMM!M$11*1000)</f>
        <v>118.66837910959973</v>
      </c>
      <c r="N211" s="278">
        <f>IF(N$110=0,0,N$110/NMM!N$11*1000)</f>
        <v>122.82768182727422</v>
      </c>
      <c r="O211" s="278">
        <f>IF(O$110=0,0,O$110/NMM!O$11*1000)</f>
        <v>120.71786764858648</v>
      </c>
      <c r="P211" s="278">
        <f>IF(P$110=0,0,P$110/NMM!P$11*1000)</f>
        <v>120.23593053090811</v>
      </c>
      <c r="Q211" s="278">
        <f>IF(Q$110=0,0,Q$110/NMM!Q$11*1000)</f>
        <v>114.7055206655415</v>
      </c>
      <c r="R211" s="278">
        <f>IF(R$110=0,0,R$110/NMM!R$11*1000)</f>
        <v>117.04037879681445</v>
      </c>
      <c r="S211" s="278">
        <f>IF(S$110=0,0,S$110/NMM!S$11*1000)</f>
        <v>111.163310778179</v>
      </c>
      <c r="T211" s="278">
        <f>IF(T$110=0,0,T$110/NMM!T$11*1000)</f>
        <v>110.34299887723223</v>
      </c>
      <c r="U211" s="278">
        <f>IF(U$110=0,0,U$110/NMM!U$11*1000)</f>
        <v>107.0049767429057</v>
      </c>
      <c r="V211" s="278">
        <f>IF(V$110=0,0,V$110/NMM!V$11*1000)</f>
        <v>98.581234138514745</v>
      </c>
      <c r="W211" s="278">
        <f>IF(W$110=0,0,W$110/NMM!W$11*1000)</f>
        <v>98.028153483674899</v>
      </c>
      <c r="DA211" s="79"/>
    </row>
    <row r="212" spans="1:105" ht="12" customHeight="1" x14ac:dyDescent="0.3">
      <c r="A212" s="203" t="s">
        <v>1565</v>
      </c>
      <c r="B212" s="278">
        <f>IF(B$118=0,0,B$118/NMM!B$11*1000)</f>
        <v>10.440925597961572</v>
      </c>
      <c r="C212" s="278">
        <f>IF(C$118=0,0,C$118/NMM!C$11*1000)</f>
        <v>11.44285346102866</v>
      </c>
      <c r="D212" s="278">
        <f>IF(D$118=0,0,D$118/NMM!D$11*1000)</f>
        <v>11.47856622080767</v>
      </c>
      <c r="E212" s="278">
        <f>IF(E$118=0,0,E$118/NMM!E$11*1000)</f>
        <v>10.355762039153712</v>
      </c>
      <c r="F212" s="278">
        <f>IF(F$118=0,0,F$118/NMM!F$11*1000)</f>
        <v>9.810608190428967</v>
      </c>
      <c r="G212" s="278">
        <f>IF(G$118=0,0,G$118/NMM!G$11*1000)</f>
        <v>9.1919386740920448</v>
      </c>
      <c r="H212" s="278">
        <f>IF(H$118=0,0,H$118/NMM!H$11*1000)</f>
        <v>10.514115099888876</v>
      </c>
      <c r="I212" s="278">
        <f>IF(I$118=0,0,I$118/NMM!I$11*1000)</f>
        <v>9.4379844296346871</v>
      </c>
      <c r="J212" s="278">
        <f>IF(J$118=0,0,J$118/NMM!J$11*1000)</f>
        <v>11.904545925122985</v>
      </c>
      <c r="K212" s="278">
        <f>IF(K$118=0,0,K$118/NMM!K$11*1000)</f>
        <v>11.628584589172894</v>
      </c>
      <c r="L212" s="278">
        <f>IF(L$118=0,0,L$118/NMM!L$11*1000)</f>
        <v>11.223770378109043</v>
      </c>
      <c r="M212" s="278">
        <f>IF(M$118=0,0,M$118/NMM!M$11*1000)</f>
        <v>10.410664445227436</v>
      </c>
      <c r="N212" s="278">
        <f>IF(N$118=0,0,N$118/NMM!N$11*1000)</f>
        <v>11.652332197804906</v>
      </c>
      <c r="O212" s="278">
        <f>IF(O$118=0,0,O$118/NMM!O$11*1000)</f>
        <v>11.89056685716178</v>
      </c>
      <c r="P212" s="278">
        <f>IF(P$118=0,0,P$118/NMM!P$11*1000)</f>
        <v>11.882200689444803</v>
      </c>
      <c r="Q212" s="278">
        <f>IF(Q$118=0,0,Q$118/NMM!Q$11*1000)</f>
        <v>11.853124860451002</v>
      </c>
      <c r="R212" s="278">
        <f>IF(R$118=0,0,R$118/NMM!R$11*1000)</f>
        <v>11.723169405757703</v>
      </c>
      <c r="S212" s="278">
        <f>IF(S$118=0,0,S$118/NMM!S$11*1000)</f>
        <v>10.223406227430635</v>
      </c>
      <c r="T212" s="278">
        <f>IF(T$118=0,0,T$118/NMM!T$11*1000)</f>
        <v>9.891760091924624</v>
      </c>
      <c r="U212" s="278">
        <f>IF(U$118=0,0,U$118/NMM!U$11*1000)</f>
        <v>9.492436256786732</v>
      </c>
      <c r="V212" s="278">
        <f>IF(V$118=0,0,V$118/NMM!V$11*1000)</f>
        <v>9.1449396040956277</v>
      </c>
      <c r="W212" s="278">
        <f>IF(W$118=0,0,W$118/NMM!W$11*1000)</f>
        <v>9.3478453195359208</v>
      </c>
      <c r="DA212" s="79"/>
    </row>
    <row r="213" spans="1:105" ht="12" customHeight="1" x14ac:dyDescent="0.3">
      <c r="A213" s="203" t="s">
        <v>1567</v>
      </c>
      <c r="B213" s="278">
        <f>IF(B$119=0,0,B$119/NMM!B$11*1000)</f>
        <v>13.14756056404325</v>
      </c>
      <c r="C213" s="278">
        <f>IF(C$119=0,0,C$119/NMM!C$11*1000)</f>
        <v>14.180392226711479</v>
      </c>
      <c r="D213" s="278">
        <f>IF(D$119=0,0,D$119/NMM!D$11*1000)</f>
        <v>13.153367236133446</v>
      </c>
      <c r="E213" s="278">
        <f>IF(E$119=0,0,E$119/NMM!E$11*1000)</f>
        <v>12.671356444565602</v>
      </c>
      <c r="F213" s="278">
        <f>IF(F$119=0,0,F$119/NMM!F$11*1000)</f>
        <v>12.072759497337412</v>
      </c>
      <c r="G213" s="278">
        <f>IF(G$119=0,0,G$119/NMM!G$11*1000)</f>
        <v>10.658909622438737</v>
      </c>
      <c r="H213" s="278">
        <f>IF(H$119=0,0,H$119/NMM!H$11*1000)</f>
        <v>12.470479794073768</v>
      </c>
      <c r="I213" s="278">
        <f>IF(I$119=0,0,I$119/NMM!I$11*1000)</f>
        <v>11.595929881748424</v>
      </c>
      <c r="J213" s="278">
        <f>IF(J$119=0,0,J$119/NMM!J$11*1000)</f>
        <v>12.768584899958896</v>
      </c>
      <c r="K213" s="278">
        <f>IF(K$119=0,0,K$119/NMM!K$11*1000)</f>
        <v>12.191937698885104</v>
      </c>
      <c r="L213" s="278">
        <f>IF(L$119=0,0,L$119/NMM!L$11*1000)</f>
        <v>11.851472860960326</v>
      </c>
      <c r="M213" s="278">
        <f>IF(M$119=0,0,M$119/NMM!M$11*1000)</f>
        <v>11.896858696071421</v>
      </c>
      <c r="N213" s="278">
        <f>IF(N$119=0,0,N$119/NMM!N$11*1000)</f>
        <v>12.480018930442773</v>
      </c>
      <c r="O213" s="278">
        <f>IF(O$119=0,0,O$119/NMM!O$11*1000)</f>
        <v>12.34873801758652</v>
      </c>
      <c r="P213" s="278">
        <f>IF(P$119=0,0,P$119/NMM!P$11*1000)</f>
        <v>12.306850144033454</v>
      </c>
      <c r="Q213" s="278">
        <f>IF(Q$119=0,0,Q$119/NMM!Q$11*1000)</f>
        <v>11.838856277547839</v>
      </c>
      <c r="R213" s="278">
        <f>IF(R$119=0,0,R$119/NMM!R$11*1000)</f>
        <v>12.009479044146152</v>
      </c>
      <c r="S213" s="278">
        <f>IF(S$119=0,0,S$119/NMM!S$11*1000)</f>
        <v>11.233752379108823</v>
      </c>
      <c r="T213" s="278">
        <f>IF(T$119=0,0,T$119/NMM!T$11*1000)</f>
        <v>11.10229563308839</v>
      </c>
      <c r="U213" s="278">
        <f>IF(U$119=0,0,U$119/NMM!U$11*1000)</f>
        <v>10.747467083617618</v>
      </c>
      <c r="V213" s="278">
        <f>IF(V$119=0,0,V$119/NMM!V$11*1000)</f>
        <v>9.9771657877010629</v>
      </c>
      <c r="W213" s="278">
        <f>IF(W$119=0,0,W$119/NMM!W$11*1000)</f>
        <v>9.9693714350630067</v>
      </c>
      <c r="DA213" s="79"/>
    </row>
    <row r="214" spans="1:105" ht="12" customHeight="1" x14ac:dyDescent="0.3">
      <c r="A214" s="41" t="s">
        <v>1577</v>
      </c>
      <c r="B214" s="279">
        <f>IF(B$127=0,0,B$127/NMM!B$11*1000)</f>
        <v>9.3165182258734198</v>
      </c>
      <c r="C214" s="279">
        <f>IF(C$127=0,0,C$127/NMM!C$11*1000)</f>
        <v>10.210546165225589</v>
      </c>
      <c r="D214" s="279">
        <f>IF(D$127=0,0,D$127/NMM!D$11*1000)</f>
        <v>10.242412935489941</v>
      </c>
      <c r="E214" s="279">
        <f>IF(E$127=0,0,E$127/NMM!E$11*1000)</f>
        <v>9.2405261272448644</v>
      </c>
      <c r="F214" s="279">
        <f>IF(F$127=0,0,F$127/NMM!F$11*1000)</f>
        <v>8.7540811545366317</v>
      </c>
      <c r="G214" s="279">
        <f>IF(G$127=0,0,G$127/NMM!G$11*1000)</f>
        <v>8.2020375861129136</v>
      </c>
      <c r="H214" s="279">
        <f>IF(H$127=0,0,H$127/NMM!H$11*1000)</f>
        <v>9.3818257814393196</v>
      </c>
      <c r="I214" s="279">
        <f>IF(I$127=0,0,I$127/NMM!I$11*1000)</f>
        <v>8.4215861064432769</v>
      </c>
      <c r="J214" s="279">
        <f>IF(J$127=0,0,J$127/NMM!J$11*1000)</f>
        <v>10.622517902417448</v>
      </c>
      <c r="K214" s="279">
        <f>IF(K$127=0,0,K$127/NMM!K$11*1000)</f>
        <v>10.37627547956968</v>
      </c>
      <c r="L214" s="279">
        <f>IF(L$127=0,0,L$127/NMM!L$11*1000)</f>
        <v>10.01505664508193</v>
      </c>
      <c r="M214" s="279">
        <f>IF(M$127=0,0,M$127/NMM!M$11*1000)</f>
        <v>9.2895159665106526</v>
      </c>
      <c r="N214" s="279">
        <f>IF(N$127=0,0,N$127/NMM!N$11*1000)</f>
        <v>10.397465653425927</v>
      </c>
      <c r="O214" s="279">
        <f>IF(O$127=0,0,O$127/NMM!O$11*1000)</f>
        <v>10.610044272544377</v>
      </c>
      <c r="P214" s="279">
        <f>IF(P$127=0,0,P$127/NMM!P$11*1000)</f>
        <v>10.602579076735376</v>
      </c>
      <c r="Q214" s="279">
        <f>IF(Q$127=0,0,Q$127/NMM!Q$11*1000)</f>
        <v>10.576634490863988</v>
      </c>
      <c r="R214" s="279">
        <f>IF(R$127=0,0,R$127/NMM!R$11*1000)</f>
        <v>10.460674238983813</v>
      </c>
      <c r="S214" s="279">
        <f>IF(S$127=0,0,S$127/NMM!S$11*1000)</f>
        <v>9.1224240183227341</v>
      </c>
      <c r="T214" s="279">
        <f>IF(T$127=0,0,T$127/NMM!T$11*1000)</f>
        <v>8.8264936204866018</v>
      </c>
      <c r="U214" s="279">
        <f>IF(U$127=0,0,U$127/NMM!U$11*1000)</f>
        <v>8.4701738906712585</v>
      </c>
      <c r="V214" s="279">
        <f>IF(V$127=0,0,V$127/NMM!V$11*1000)</f>
        <v>8.1600999544237975</v>
      </c>
      <c r="W214" s="279">
        <f>IF(W$127=0,0,W$127/NMM!W$11*1000)</f>
        <v>8.3411542851243698</v>
      </c>
      <c r="DA214" s="82"/>
    </row>
    <row r="215" spans="1:105" ht="12" customHeight="1" x14ac:dyDescent="0.3">
      <c r="B215" s="313"/>
      <c r="C215" s="313"/>
      <c r="D215" s="313"/>
      <c r="E215" s="313"/>
      <c r="F215" s="313"/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  <c r="T215" s="313"/>
      <c r="U215" s="313"/>
      <c r="V215" s="313"/>
      <c r="W215" s="313"/>
      <c r="DA215" s="150"/>
    </row>
  </sheetData>
  <conditionalFormatting sqref="B16:V16">
    <cfRule type="cellIs" dxfId="111" priority="428" operator="lessThan">
      <formula>0</formula>
    </cfRule>
  </conditionalFormatting>
  <conditionalFormatting sqref="B6:W16">
    <cfRule type="cellIs" dxfId="110" priority="327" operator="lessThan">
      <formula>0</formula>
    </cfRule>
  </conditionalFormatting>
  <conditionalFormatting sqref="B20:W25">
    <cfRule type="cellIs" dxfId="109" priority="329" operator="lessThan">
      <formula>0</formula>
    </cfRule>
  </conditionalFormatting>
  <conditionalFormatting sqref="B27:W46">
    <cfRule type="cellIs" dxfId="108" priority="292" operator="lessThan">
      <formula>0</formula>
    </cfRule>
  </conditionalFormatting>
  <conditionalFormatting sqref="B49:W59 B100:W110 B147:W152 B166:W171 B195:W200 B206:W211 B214:W215">
    <cfRule type="cellIs" dxfId="107" priority="331" operator="lessThan">
      <formula>0</formula>
    </cfRule>
  </conditionalFormatting>
  <conditionalFormatting sqref="B63:W97">
    <cfRule type="cellIs" dxfId="106" priority="308" operator="lessThan">
      <formula>0</formula>
    </cfRule>
  </conditionalFormatting>
  <conditionalFormatting sqref="B113:W117">
    <cfRule type="cellIs" dxfId="105" priority="303" operator="lessThan">
      <formula>0</formula>
    </cfRule>
  </conditionalFormatting>
  <conditionalFormatting sqref="B122:W128">
    <cfRule type="cellIs" dxfId="104" priority="302" operator="lessThan">
      <formula>0</formula>
    </cfRule>
  </conditionalFormatting>
  <conditionalFormatting sqref="B133:W139">
    <cfRule type="cellIs" dxfId="103" priority="300" operator="lessThan">
      <formula>0</formula>
    </cfRule>
  </conditionalFormatting>
  <conditionalFormatting sqref="B142:W144">
    <cfRule type="cellIs" dxfId="102" priority="291" operator="lessThan">
      <formula>0</formula>
    </cfRule>
  </conditionalFormatting>
  <conditionalFormatting sqref="B156:W163">
    <cfRule type="cellIs" dxfId="101" priority="296" operator="lessThan">
      <formula>0</formula>
    </cfRule>
  </conditionalFormatting>
  <conditionalFormatting sqref="B177:W179">
    <cfRule type="cellIs" dxfId="100" priority="295" operator="lessThan">
      <formula>0</formula>
    </cfRule>
  </conditionalFormatting>
  <conditionalFormatting sqref="B184:W190">
    <cfRule type="cellIs" dxfId="99" priority="293" operator="lessThan">
      <formula>0</formula>
    </cfRule>
  </conditionalFormatting>
  <conditionalFormatting sqref="B192:W193">
    <cfRule type="cellIs" dxfId="98" priority="294" operator="lessThan">
      <formula>0</formula>
    </cfRule>
  </conditionalFormatting>
  <conditionalFormatting sqref="DA6:DA16">
    <cfRule type="cellIs" dxfId="97" priority="41" operator="lessThan">
      <formula>0</formula>
    </cfRule>
  </conditionalFormatting>
  <conditionalFormatting sqref="DA20:DA25">
    <cfRule type="cellIs" dxfId="96" priority="43" operator="lessThan">
      <formula>0</formula>
    </cfRule>
  </conditionalFormatting>
  <conditionalFormatting sqref="DA27:DA46">
    <cfRule type="cellIs" dxfId="95" priority="2" operator="lessThan">
      <formula>0</formula>
    </cfRule>
  </conditionalFormatting>
  <conditionalFormatting sqref="DA49:DA59 DA100:DA110">
    <cfRule type="cellIs" dxfId="94" priority="44" operator="lessThan">
      <formula>0</formula>
    </cfRule>
  </conditionalFormatting>
  <conditionalFormatting sqref="DA63:DA97">
    <cfRule type="cellIs" dxfId="93" priority="31" operator="lessThan">
      <formula>0</formula>
    </cfRule>
  </conditionalFormatting>
  <conditionalFormatting sqref="DA113:DA117">
    <cfRule type="cellIs" dxfId="92" priority="29" operator="lessThan">
      <formula>0</formula>
    </cfRule>
  </conditionalFormatting>
  <conditionalFormatting sqref="DA122:DA128">
    <cfRule type="cellIs" dxfId="91" priority="28" operator="lessThan">
      <formula>0</formula>
    </cfRule>
  </conditionalFormatting>
  <conditionalFormatting sqref="DA133:DA139">
    <cfRule type="cellIs" dxfId="90" priority="23" operator="lessThan">
      <formula>0</formula>
    </cfRule>
  </conditionalFormatting>
  <conditionalFormatting sqref="DA142:DA144">
    <cfRule type="cellIs" dxfId="89" priority="1" operator="lessThan">
      <formula>0</formula>
    </cfRule>
  </conditionalFormatting>
  <conditionalFormatting sqref="DA147:DA152">
    <cfRule type="cellIs" dxfId="88" priority="14" operator="lessThan">
      <formula>0</formula>
    </cfRule>
  </conditionalFormatting>
  <conditionalFormatting sqref="DA156:DA163">
    <cfRule type="cellIs" dxfId="87" priority="15" operator="lessThan">
      <formula>0</formula>
    </cfRule>
  </conditionalFormatting>
  <conditionalFormatting sqref="DA166:DA171">
    <cfRule type="cellIs" dxfId="86" priority="11" operator="lessThan">
      <formula>0</formula>
    </cfRule>
  </conditionalFormatting>
  <conditionalFormatting sqref="DA177:DA179">
    <cfRule type="cellIs" dxfId="85" priority="12" operator="lessThan">
      <formula>0</formula>
    </cfRule>
  </conditionalFormatting>
  <conditionalFormatting sqref="DA184:DA190">
    <cfRule type="cellIs" dxfId="84" priority="6" operator="lessThan">
      <formula>0</formula>
    </cfRule>
  </conditionalFormatting>
  <conditionalFormatting sqref="DA192:DA193">
    <cfRule type="cellIs" dxfId="83" priority="8" operator="lessThan">
      <formula>0</formula>
    </cfRule>
  </conditionalFormatting>
  <conditionalFormatting sqref="DA195:DA200">
    <cfRule type="cellIs" dxfId="82" priority="5" operator="lessThan">
      <formula>0</formula>
    </cfRule>
  </conditionalFormatting>
  <conditionalFormatting sqref="DA206:DA211">
    <cfRule type="cellIs" dxfId="81" priority="3" operator="lessThan">
      <formula>0</formula>
    </cfRule>
  </conditionalFormatting>
  <conditionalFormatting sqref="DA214:DA215">
    <cfRule type="cellIs" dxfId="80" priority="4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5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9">
    <tabColor theme="4" tint="0.79998168889431442"/>
    <pageSetUpPr fitToPage="1"/>
  </sheetPr>
  <dimension ref="A1:DA214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Non-metallic mineral products / useful energy demand"</f>
        <v>DK: Non-metallic mineral products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3">
      <c r="A3" s="32" t="s">
        <v>255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3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3">
      <c r="A5" s="34" t="s">
        <v>49</v>
      </c>
      <c r="B5" s="225">
        <v>84.011629083992617</v>
      </c>
      <c r="C5" s="225">
        <v>94.392352201789748</v>
      </c>
      <c r="D5" s="225">
        <v>90.104638951102999</v>
      </c>
      <c r="E5" s="225">
        <v>88.678259829457616</v>
      </c>
      <c r="F5" s="225">
        <v>99.01306450687963</v>
      </c>
      <c r="G5" s="225">
        <v>88.524677042554302</v>
      </c>
      <c r="H5" s="225">
        <v>121.5601423799819</v>
      </c>
      <c r="I5" s="225">
        <v>114.1924403816726</v>
      </c>
      <c r="J5" s="225">
        <v>110.7050272783697</v>
      </c>
      <c r="K5" s="225">
        <v>68.606488973561426</v>
      </c>
      <c r="L5" s="225">
        <v>65.486663834667098</v>
      </c>
      <c r="M5" s="225">
        <v>76.161942442861147</v>
      </c>
      <c r="N5" s="225">
        <v>79.063044518551933</v>
      </c>
      <c r="O5" s="225">
        <v>79.882521229366617</v>
      </c>
      <c r="P5" s="225">
        <v>82.725826000858248</v>
      </c>
      <c r="Q5" s="225">
        <v>87.106602329286588</v>
      </c>
      <c r="R5" s="225">
        <v>100.1468263734546</v>
      </c>
      <c r="S5" s="225">
        <v>101.0790713375612</v>
      </c>
      <c r="T5" s="225">
        <v>98.581851192279913</v>
      </c>
      <c r="U5" s="225">
        <v>101.82907372479259</v>
      </c>
      <c r="V5" s="225">
        <v>103.0785593196871</v>
      </c>
      <c r="W5" s="225">
        <v>104.00314514760611</v>
      </c>
      <c r="DA5" s="89" t="s">
        <v>1581</v>
      </c>
    </row>
    <row r="6" spans="1:105" ht="12" customHeight="1" x14ac:dyDescent="0.3">
      <c r="A6" s="55" t="s">
        <v>92</v>
      </c>
      <c r="B6" s="261">
        <v>0.31325454960423532</v>
      </c>
      <c r="C6" s="261">
        <v>0.35342247150758771</v>
      </c>
      <c r="D6" s="261">
        <v>0.33737114506710131</v>
      </c>
      <c r="E6" s="261">
        <v>0.33171152210422578</v>
      </c>
      <c r="F6" s="261">
        <v>0.37054846617164611</v>
      </c>
      <c r="G6" s="261">
        <v>0.33080585575714638</v>
      </c>
      <c r="H6" s="261">
        <v>0.45470418214256408</v>
      </c>
      <c r="I6" s="261">
        <v>0.42825281391508419</v>
      </c>
      <c r="J6" s="261">
        <v>0.41386983488204793</v>
      </c>
      <c r="K6" s="261">
        <v>0.25713852550382532</v>
      </c>
      <c r="L6" s="261">
        <v>0.2447292441052456</v>
      </c>
      <c r="M6" s="261">
        <v>0.28580393129139098</v>
      </c>
      <c r="N6" s="261">
        <v>0.29623228477462088</v>
      </c>
      <c r="O6" s="261">
        <v>0.29879183955099559</v>
      </c>
      <c r="P6" s="261">
        <v>0.31060369944935279</v>
      </c>
      <c r="Q6" s="261">
        <v>0.32673243620297798</v>
      </c>
      <c r="R6" s="261">
        <v>0.37531952280627517</v>
      </c>
      <c r="S6" s="261">
        <v>0.37894359832973767</v>
      </c>
      <c r="T6" s="261">
        <v>0.36775190464157193</v>
      </c>
      <c r="U6" s="261">
        <v>0.38117866527118061</v>
      </c>
      <c r="V6" s="261">
        <v>0.38478475267904022</v>
      </c>
      <c r="W6" s="261">
        <v>0.38615161147393201</v>
      </c>
      <c r="DA6" s="67" t="s">
        <v>1582</v>
      </c>
    </row>
    <row r="7" spans="1:105" ht="12" customHeight="1" x14ac:dyDescent="0.3">
      <c r="A7" s="202" t="s">
        <v>93</v>
      </c>
      <c r="B7" s="226">
        <v>3.2445572508432878E-2</v>
      </c>
      <c r="C7" s="226">
        <v>3.6605994836775221E-2</v>
      </c>
      <c r="D7" s="226">
        <v>3.494346678558078E-2</v>
      </c>
      <c r="E7" s="226">
        <v>3.4357267135984741E-2</v>
      </c>
      <c r="F7" s="226">
        <v>3.8379832446967202E-2</v>
      </c>
      <c r="G7" s="226">
        <v>3.4263462071797368E-2</v>
      </c>
      <c r="H7" s="226">
        <v>4.7096323198604108E-2</v>
      </c>
      <c r="I7" s="226">
        <v>4.4356603099227301E-2</v>
      </c>
      <c r="J7" s="226">
        <v>4.2866875369196783E-2</v>
      </c>
      <c r="K7" s="226">
        <v>2.6633313656533979E-2</v>
      </c>
      <c r="L7" s="226">
        <v>2.5348013124095299E-2</v>
      </c>
      <c r="M7" s="226">
        <v>2.9602354339707319E-2</v>
      </c>
      <c r="N7" s="226">
        <v>3.0682478792843519E-2</v>
      </c>
      <c r="O7" s="226">
        <v>3.0947586578799341E-2</v>
      </c>
      <c r="P7" s="226">
        <v>3.2171008735878283E-2</v>
      </c>
      <c r="Q7" s="226">
        <v>3.384155461771883E-2</v>
      </c>
      <c r="R7" s="226">
        <v>3.8873998179520079E-2</v>
      </c>
      <c r="S7" s="226">
        <v>3.9249364492063982E-2</v>
      </c>
      <c r="T7" s="226">
        <v>3.809017651056356E-2</v>
      </c>
      <c r="U7" s="226">
        <v>3.9480863209644952E-2</v>
      </c>
      <c r="V7" s="226">
        <v>3.985436638976244E-2</v>
      </c>
      <c r="W7" s="226">
        <v>3.9995939804081497E-2</v>
      </c>
      <c r="DA7" s="174" t="s">
        <v>1583</v>
      </c>
    </row>
    <row r="8" spans="1:105" ht="12" customHeight="1" x14ac:dyDescent="0.3">
      <c r="A8" s="202" t="s">
        <v>94</v>
      </c>
      <c r="B8" s="226">
        <v>0.58588569399851753</v>
      </c>
      <c r="C8" s="226">
        <v>0.6599063619777219</v>
      </c>
      <c r="D8" s="226">
        <v>0.68914036849756932</v>
      </c>
      <c r="E8" s="226">
        <v>0.6246267550785547</v>
      </c>
      <c r="F8" s="226">
        <v>0.69607428469620003</v>
      </c>
      <c r="G8" s="226">
        <v>0.66932978040564672</v>
      </c>
      <c r="H8" s="226">
        <v>0.90296768211053791</v>
      </c>
      <c r="I8" s="226">
        <v>0.80794249201897783</v>
      </c>
      <c r="J8" s="226">
        <v>0.9104863386587958</v>
      </c>
      <c r="K8" s="226">
        <v>0.56325919622978482</v>
      </c>
      <c r="L8" s="226">
        <v>0.54050449239413745</v>
      </c>
      <c r="M8" s="226">
        <v>0.56710183853324347</v>
      </c>
      <c r="N8" s="226">
        <v>0.62884323048042789</v>
      </c>
      <c r="O8" s="226">
        <v>0.66105279120386329</v>
      </c>
      <c r="P8" s="226">
        <v>0.68432242873611582</v>
      </c>
      <c r="Q8" s="226">
        <v>0.76246577790710912</v>
      </c>
      <c r="R8" s="226">
        <v>0.84479754742671975</v>
      </c>
      <c r="S8" s="226">
        <v>0.77948144395620733</v>
      </c>
      <c r="T8" s="226">
        <v>0.74529957322955631</v>
      </c>
      <c r="U8" s="226">
        <v>0.75040565285584915</v>
      </c>
      <c r="V8" s="226">
        <v>0.80277398157575386</v>
      </c>
      <c r="W8" s="226">
        <v>0.85296148080592038</v>
      </c>
      <c r="DA8" s="174" t="s">
        <v>1584</v>
      </c>
    </row>
    <row r="9" spans="1:105" ht="12" customHeight="1" x14ac:dyDescent="0.3">
      <c r="A9" s="202" t="s">
        <v>95</v>
      </c>
      <c r="B9" s="226">
        <v>6.1776318921107347E-2</v>
      </c>
      <c r="C9" s="226">
        <v>6.9697756477352435E-2</v>
      </c>
      <c r="D9" s="226">
        <v>6.6532305688059637E-2</v>
      </c>
      <c r="E9" s="226">
        <v>6.5416182479092547E-2</v>
      </c>
      <c r="F9" s="226">
        <v>7.3075140491550117E-2</v>
      </c>
      <c r="G9" s="226">
        <v>6.5237577784718656E-2</v>
      </c>
      <c r="H9" s="226">
        <v>8.9671325145282199E-2</v>
      </c>
      <c r="I9" s="226">
        <v>8.4454902393928985E-2</v>
      </c>
      <c r="J9" s="226">
        <v>8.1618463143795117E-2</v>
      </c>
      <c r="K9" s="226">
        <v>5.070978722734195E-2</v>
      </c>
      <c r="L9" s="226">
        <v>4.8262577039241111E-2</v>
      </c>
      <c r="M9" s="226">
        <v>5.6362836008829367E-2</v>
      </c>
      <c r="N9" s="226">
        <v>5.8419391265300373E-2</v>
      </c>
      <c r="O9" s="226">
        <v>5.8924156071944483E-2</v>
      </c>
      <c r="P9" s="226">
        <v>6.1253549930882042E-2</v>
      </c>
      <c r="Q9" s="226">
        <v>6.4434266657088735E-2</v>
      </c>
      <c r="R9" s="226">
        <v>7.401603126751459E-2</v>
      </c>
      <c r="S9" s="226">
        <v>7.4730728135012414E-2</v>
      </c>
      <c r="T9" s="226">
        <v>7.2523636045141879E-2</v>
      </c>
      <c r="U9" s="226">
        <v>7.5171501328439458E-2</v>
      </c>
      <c r="V9" s="226">
        <v>7.5882650794733761E-2</v>
      </c>
      <c r="W9" s="226">
        <v>7.6152206352474411E-2</v>
      </c>
      <c r="DA9" s="174" t="s">
        <v>1585</v>
      </c>
    </row>
    <row r="10" spans="1:105" ht="12" customHeight="1" x14ac:dyDescent="0.3">
      <c r="A10" s="56" t="s">
        <v>96</v>
      </c>
      <c r="B10" s="262">
        <v>0.73793151746150043</v>
      </c>
      <c r="C10" s="262">
        <v>0.83488924632891859</v>
      </c>
      <c r="D10" s="262">
        <v>0.84801640169873682</v>
      </c>
      <c r="E10" s="262">
        <v>0.81644319905109697</v>
      </c>
      <c r="F10" s="262">
        <v>0.91339039157477397</v>
      </c>
      <c r="G10" s="262">
        <v>0.8609761077507555</v>
      </c>
      <c r="H10" s="262">
        <v>1.303556191357724</v>
      </c>
      <c r="I10" s="262">
        <v>1.255285932573055</v>
      </c>
      <c r="J10" s="262">
        <v>1.403031334526508</v>
      </c>
      <c r="K10" s="262">
        <v>0.9599340760853996</v>
      </c>
      <c r="L10" s="262">
        <v>0.93562869172410779</v>
      </c>
      <c r="M10" s="262">
        <v>1.127669592665749</v>
      </c>
      <c r="N10" s="262">
        <v>1.28401751168044</v>
      </c>
      <c r="O10" s="262">
        <v>1.443314498067362</v>
      </c>
      <c r="P10" s="262">
        <v>1.5902367079839199</v>
      </c>
      <c r="Q10" s="262">
        <v>1.794630870544242</v>
      </c>
      <c r="R10" s="262">
        <v>2.1120367570719218</v>
      </c>
      <c r="S10" s="262">
        <v>2.0175711929599518</v>
      </c>
      <c r="T10" s="262">
        <v>2.0309615646010828</v>
      </c>
      <c r="U10" s="262">
        <v>2.3154538052991032</v>
      </c>
      <c r="V10" s="262">
        <v>2.4985799510259921</v>
      </c>
      <c r="W10" s="262">
        <v>2.588684582831164</v>
      </c>
      <c r="DA10" s="68" t="s">
        <v>1586</v>
      </c>
    </row>
    <row r="11" spans="1:105" ht="12" customHeight="1" x14ac:dyDescent="0.3">
      <c r="A11" s="37" t="s">
        <v>160</v>
      </c>
      <c r="B11" s="228">
        <v>1.666673507590068E-2</v>
      </c>
      <c r="C11" s="228">
        <v>2.0260811112667049E-2</v>
      </c>
      <c r="D11" s="228">
        <v>1.699596889968499E-2</v>
      </c>
      <c r="E11" s="228">
        <v>2.0468886676018771E-2</v>
      </c>
      <c r="F11" s="228">
        <v>2.405656712132789E-2</v>
      </c>
      <c r="G11" s="228">
        <v>2.1969532991374451E-2</v>
      </c>
      <c r="H11" s="228">
        <v>2.5348748638015992E-2</v>
      </c>
      <c r="I11" s="228">
        <v>1.8712062670642338E-2</v>
      </c>
      <c r="J11" s="228">
        <v>1.306628812076341E-2</v>
      </c>
      <c r="K11" s="228">
        <v>6.2441891107316867E-3</v>
      </c>
      <c r="L11" s="228">
        <v>6.4564806504029794E-3</v>
      </c>
      <c r="M11" s="228">
        <v>1.211860688724861E-2</v>
      </c>
      <c r="N11" s="228">
        <v>1.364479484262936E-2</v>
      </c>
      <c r="O11" s="228">
        <v>9.2144452012785111E-3</v>
      </c>
      <c r="P11" s="228">
        <v>3.1109266477282599E-3</v>
      </c>
      <c r="Q11" s="228">
        <v>3.1535671212461719E-3</v>
      </c>
      <c r="R11" s="228">
        <v>5.0476873835099889E-3</v>
      </c>
      <c r="S11" s="228">
        <v>4.590593447100927E-3</v>
      </c>
      <c r="T11" s="228">
        <v>4.383172698364992E-3</v>
      </c>
      <c r="U11" s="228">
        <v>4.091650884404969E-3</v>
      </c>
      <c r="V11" s="228">
        <v>3.877149689266566E-3</v>
      </c>
      <c r="W11" s="228">
        <v>7.1892450077511516E-3</v>
      </c>
      <c r="DA11" s="69" t="s">
        <v>1587</v>
      </c>
    </row>
    <row r="12" spans="1:105" ht="12" customHeight="1" x14ac:dyDescent="0.3">
      <c r="A12" s="37" t="s">
        <v>162</v>
      </c>
      <c r="B12" s="228">
        <v>0.12401491689505249</v>
      </c>
      <c r="C12" s="228">
        <v>0.13182111398068061</v>
      </c>
      <c r="D12" s="228">
        <v>0.1121173829872506</v>
      </c>
      <c r="E12" s="228">
        <v>0.1118956595856711</v>
      </c>
      <c r="F12" s="228">
        <v>0.1215523048938863</v>
      </c>
      <c r="G12" s="228">
        <v>9.7371618798951037E-2</v>
      </c>
      <c r="H12" s="228">
        <v>0.12963655891929979</v>
      </c>
      <c r="I12" s="228">
        <v>0.1252061346038929</v>
      </c>
      <c r="J12" s="228">
        <v>0.1002601496696601</v>
      </c>
      <c r="K12" s="228">
        <v>5.5723660105094663E-2</v>
      </c>
      <c r="L12" s="228">
        <v>5.4049704577113993E-2</v>
      </c>
      <c r="M12" s="228">
        <v>5.9632778647100898E-2</v>
      </c>
      <c r="N12" s="228">
        <v>5.2027869874861347E-2</v>
      </c>
      <c r="O12" s="228">
        <v>4.8929930608119128E-2</v>
      </c>
      <c r="P12" s="228">
        <v>5.0780359469740813E-2</v>
      </c>
      <c r="Q12" s="228">
        <v>4.9283022905413913E-2</v>
      </c>
      <c r="R12" s="228">
        <v>5.3872445231002757E-2</v>
      </c>
      <c r="S12" s="228">
        <v>6.0348692426616522E-2</v>
      </c>
      <c r="T12" s="228">
        <v>5.9236072580989681E-2</v>
      </c>
      <c r="U12" s="228">
        <v>5.3297003785717452E-2</v>
      </c>
      <c r="V12" s="228">
        <v>4.9874161041068087E-2</v>
      </c>
      <c r="W12" s="228">
        <v>4.9192866008461178E-2</v>
      </c>
      <c r="DA12" s="69" t="s">
        <v>1588</v>
      </c>
    </row>
    <row r="13" spans="1:105" ht="12" customHeight="1" x14ac:dyDescent="0.3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1589</v>
      </c>
    </row>
    <row r="14" spans="1:105" ht="12" customHeight="1" x14ac:dyDescent="0.3">
      <c r="A14" s="37" t="s">
        <v>78</v>
      </c>
      <c r="B14" s="228">
        <v>0.53450041524135783</v>
      </c>
      <c r="C14" s="228">
        <v>0.61261614161406053</v>
      </c>
      <c r="D14" s="228">
        <v>0.63738943435249507</v>
      </c>
      <c r="E14" s="228">
        <v>0.6167530990702339</v>
      </c>
      <c r="F14" s="228">
        <v>0.69010413515491575</v>
      </c>
      <c r="G14" s="228">
        <v>0.66147914293910026</v>
      </c>
      <c r="H14" s="228">
        <v>1.0525514421625859</v>
      </c>
      <c r="I14" s="228">
        <v>1.0329904445308651</v>
      </c>
      <c r="J14" s="228">
        <v>1.1967538817990551</v>
      </c>
      <c r="K14" s="228">
        <v>0.84843996507266284</v>
      </c>
      <c r="L14" s="228">
        <v>0.82943782576343572</v>
      </c>
      <c r="M14" s="228">
        <v>1.018269619700243</v>
      </c>
      <c r="N14" s="228">
        <v>1.1783461625371729</v>
      </c>
      <c r="O14" s="228">
        <v>1.3436272903065221</v>
      </c>
      <c r="P14" s="228">
        <v>1.492223518424161</v>
      </c>
      <c r="Q14" s="228">
        <v>1.6921030090860869</v>
      </c>
      <c r="R14" s="228">
        <v>2.0016545893611881</v>
      </c>
      <c r="S14" s="228">
        <v>1.908374913478702</v>
      </c>
      <c r="T14" s="228">
        <v>1.928535342303116</v>
      </c>
      <c r="U14" s="228">
        <v>2.2234711990137042</v>
      </c>
      <c r="V14" s="228">
        <v>2.406829384707259</v>
      </c>
      <c r="W14" s="228">
        <v>2.4927060116111912</v>
      </c>
      <c r="DA14" s="69" t="s">
        <v>1590</v>
      </c>
    </row>
    <row r="15" spans="1:105" ht="12" customHeight="1" x14ac:dyDescent="0.3">
      <c r="A15" s="37" t="s">
        <v>38</v>
      </c>
      <c r="B15" s="228">
        <v>6.2749450249189445E-2</v>
      </c>
      <c r="C15" s="228">
        <v>7.0191179621510405E-2</v>
      </c>
      <c r="D15" s="228">
        <v>8.151361545930616E-2</v>
      </c>
      <c r="E15" s="228">
        <v>6.7325553719173245E-2</v>
      </c>
      <c r="F15" s="228">
        <v>7.7677384404643959E-2</v>
      </c>
      <c r="G15" s="228">
        <v>8.0155813021329819E-2</v>
      </c>
      <c r="H15" s="228">
        <v>9.6019441637821862E-2</v>
      </c>
      <c r="I15" s="228">
        <v>7.8377290767654303E-2</v>
      </c>
      <c r="J15" s="228">
        <v>9.2951014937029008E-2</v>
      </c>
      <c r="K15" s="228">
        <v>4.9526261796910401E-2</v>
      </c>
      <c r="L15" s="228">
        <v>4.5684680733155153E-2</v>
      </c>
      <c r="M15" s="228">
        <v>3.7648587431156483E-2</v>
      </c>
      <c r="N15" s="228">
        <v>3.9998684425775963E-2</v>
      </c>
      <c r="O15" s="228">
        <v>4.1542831951442587E-2</v>
      </c>
      <c r="P15" s="228">
        <v>4.4121903442290521E-2</v>
      </c>
      <c r="Q15" s="228">
        <v>5.0091271431495082E-2</v>
      </c>
      <c r="R15" s="228">
        <v>5.1462035096221707E-2</v>
      </c>
      <c r="S15" s="228">
        <v>4.4256993607532519E-2</v>
      </c>
      <c r="T15" s="228">
        <v>3.8806977018612583E-2</v>
      </c>
      <c r="U15" s="228">
        <v>3.4593951615275849E-2</v>
      </c>
      <c r="V15" s="228">
        <v>3.7999255588398152E-2</v>
      </c>
      <c r="W15" s="228">
        <v>3.9596460203760848E-2</v>
      </c>
      <c r="DA15" s="69" t="s">
        <v>1591</v>
      </c>
    </row>
    <row r="16" spans="1:105" ht="12" customHeight="1" x14ac:dyDescent="0.3">
      <c r="A16" s="57" t="s">
        <v>1452</v>
      </c>
      <c r="B16" s="263">
        <v>2.2831949215069578</v>
      </c>
      <c r="C16" s="263">
        <v>2.5716532589400938</v>
      </c>
      <c r="D16" s="263">
        <v>2.6855781011151718</v>
      </c>
      <c r="E16" s="263">
        <v>2.4341687288857652</v>
      </c>
      <c r="F16" s="263">
        <v>2.712599553273908</v>
      </c>
      <c r="G16" s="263">
        <v>2.6083762943687878</v>
      </c>
      <c r="H16" s="263">
        <v>3.5188625481012439</v>
      </c>
      <c r="I16" s="263">
        <v>3.14854964636169</v>
      </c>
      <c r="J16" s="263">
        <v>3.5481627317776541</v>
      </c>
      <c r="K16" s="263">
        <v>2.195019522574635</v>
      </c>
      <c r="L16" s="263">
        <v>2.1063445049557958</v>
      </c>
      <c r="M16" s="263">
        <v>2.2099942889536339</v>
      </c>
      <c r="N16" s="263">
        <v>2.4506003218105108</v>
      </c>
      <c r="O16" s="263">
        <v>2.5761208904487751</v>
      </c>
      <c r="P16" s="263">
        <v>2.6668026032524348</v>
      </c>
      <c r="Q16" s="263">
        <v>2.9713270178342461</v>
      </c>
      <c r="R16" s="263">
        <v>3.2921736948762219</v>
      </c>
      <c r="S16" s="263">
        <v>3.0376370211460171</v>
      </c>
      <c r="T16" s="263">
        <v>2.9044303659056929</v>
      </c>
      <c r="U16" s="263">
        <v>2.9243287440210528</v>
      </c>
      <c r="V16" s="263">
        <v>3.128407975526228</v>
      </c>
      <c r="W16" s="263">
        <v>3.3239885205697801</v>
      </c>
      <c r="DA16" s="70" t="s">
        <v>1592</v>
      </c>
    </row>
    <row r="17" spans="1:105" ht="12" customHeight="1" x14ac:dyDescent="0.3">
      <c r="A17" s="57" t="s">
        <v>1454</v>
      </c>
      <c r="B17" s="263">
        <v>8.1577492819400401</v>
      </c>
      <c r="C17" s="263">
        <v>9.2202248910723004</v>
      </c>
      <c r="D17" s="263">
        <v>8.733602681414073</v>
      </c>
      <c r="E17" s="263">
        <v>8.6050502385147603</v>
      </c>
      <c r="F17" s="263">
        <v>9.6003001126119276</v>
      </c>
      <c r="G17" s="263">
        <v>8.5219133610232802</v>
      </c>
      <c r="H17" s="263">
        <v>11.75142959709123</v>
      </c>
      <c r="I17" s="263">
        <v>11.13892684545149</v>
      </c>
      <c r="J17" s="263">
        <v>10.606786024392351</v>
      </c>
      <c r="K17" s="263">
        <v>6.6184786140831022</v>
      </c>
      <c r="L17" s="263">
        <v>6.2867837886522473</v>
      </c>
      <c r="M17" s="263">
        <v>7.4507241003705627</v>
      </c>
      <c r="N17" s="263">
        <v>7.6776072038121717</v>
      </c>
      <c r="O17" s="263">
        <v>7.7070858490039296</v>
      </c>
      <c r="P17" s="263">
        <v>8.044924813325661</v>
      </c>
      <c r="Q17" s="263">
        <v>8.4158790737362583</v>
      </c>
      <c r="R17" s="263">
        <v>9.6522973413608693</v>
      </c>
      <c r="S17" s="263">
        <v>9.7804963954338167</v>
      </c>
      <c r="T17" s="263">
        <v>9.4343320417765479</v>
      </c>
      <c r="U17" s="263">
        <v>9.8122749018953623</v>
      </c>
      <c r="V17" s="263">
        <v>9.8378211933635242</v>
      </c>
      <c r="W17" s="263">
        <v>9.826631061791721</v>
      </c>
      <c r="DA17" s="70" t="s">
        <v>1593</v>
      </c>
    </row>
    <row r="18" spans="1:105" ht="12" customHeight="1" x14ac:dyDescent="0.3">
      <c r="A18" s="18" t="s">
        <v>30</v>
      </c>
      <c r="B18" s="232">
        <v>2.10280261653836</v>
      </c>
      <c r="C18" s="232">
        <v>1.910924874755582</v>
      </c>
      <c r="D18" s="232">
        <v>1.6579229973236329</v>
      </c>
      <c r="E18" s="232">
        <v>1.7758423596335851</v>
      </c>
      <c r="F18" s="232">
        <v>2.109032775562806</v>
      </c>
      <c r="G18" s="232">
        <v>1.898782776001243</v>
      </c>
      <c r="H18" s="232">
        <v>2.7287296455912191</v>
      </c>
      <c r="I18" s="232">
        <v>2.4451916317708231</v>
      </c>
      <c r="J18" s="232">
        <v>1.9472333910981221</v>
      </c>
      <c r="K18" s="232">
        <v>0.73740853964771902</v>
      </c>
      <c r="L18" s="232">
        <v>0.81393179794068093</v>
      </c>
      <c r="M18" s="232">
        <v>0.80367244864684151</v>
      </c>
      <c r="N18" s="232">
        <v>0.54543429495721052</v>
      </c>
      <c r="O18" s="232">
        <v>0.70290721048478921</v>
      </c>
      <c r="P18" s="232">
        <v>0.83635159961832739</v>
      </c>
      <c r="Q18" s="232">
        <v>0.88460890707140127</v>
      </c>
      <c r="R18" s="232">
        <v>1.0222075120372101</v>
      </c>
      <c r="S18" s="232">
        <v>1.057612224180386</v>
      </c>
      <c r="T18" s="232">
        <v>1.2209917079929951</v>
      </c>
      <c r="U18" s="232">
        <v>0.99346854103471538</v>
      </c>
      <c r="V18" s="232">
        <v>1.15960296366003</v>
      </c>
      <c r="W18" s="232">
        <v>1.4428555675966399</v>
      </c>
      <c r="DA18" s="71" t="s">
        <v>1594</v>
      </c>
    </row>
    <row r="19" spans="1:105" ht="12" customHeight="1" x14ac:dyDescent="0.3">
      <c r="A19" s="18" t="s">
        <v>33</v>
      </c>
      <c r="B19" s="232">
        <v>0.20902421718268349</v>
      </c>
      <c r="C19" s="232">
        <v>0.14039362368893971</v>
      </c>
      <c r="D19" s="232">
        <v>0.140437897256597</v>
      </c>
      <c r="E19" s="232">
        <v>0.14706144585290609</v>
      </c>
      <c r="F19" s="232">
        <v>0.1558470625455505</v>
      </c>
      <c r="G19" s="232">
        <v>0.15935381372075541</v>
      </c>
      <c r="H19" s="232">
        <v>0.2096970733737108</v>
      </c>
      <c r="I19" s="232">
        <v>0.11209153157701369</v>
      </c>
      <c r="J19" s="232">
        <v>9.364345576755112E-2</v>
      </c>
      <c r="K19" s="232">
        <v>6.9129491827663384E-2</v>
      </c>
      <c r="L19" s="232">
        <v>6.9743375841740507E-2</v>
      </c>
      <c r="M19" s="232">
        <v>6.9130495540464021E-2</v>
      </c>
      <c r="N19" s="232">
        <v>8.5421795657944E-2</v>
      </c>
      <c r="O19" s="232">
        <v>7.3723302108110095E-2</v>
      </c>
      <c r="P19" s="232">
        <v>7.4226261396318396E-2</v>
      </c>
      <c r="Q19" s="232">
        <v>8.4630285363425137E-2</v>
      </c>
      <c r="R19" s="232">
        <v>9.0890151938668631E-2</v>
      </c>
      <c r="S19" s="232">
        <v>8.9096016089684205E-2</v>
      </c>
      <c r="T19" s="232">
        <v>6.5614440953046416E-2</v>
      </c>
      <c r="U19" s="232">
        <v>6.5999570064536286E-2</v>
      </c>
      <c r="V19" s="232">
        <v>6.3033358200848183E-2</v>
      </c>
      <c r="W19" s="232">
        <v>7.6955913761752592E-2</v>
      </c>
      <c r="DA19" s="71" t="s">
        <v>1595</v>
      </c>
    </row>
    <row r="20" spans="1:105" ht="12" customHeight="1" x14ac:dyDescent="0.3">
      <c r="A20" s="18" t="s">
        <v>160</v>
      </c>
      <c r="B20" s="297">
        <v>0.268014400144509</v>
      </c>
      <c r="C20" s="297">
        <v>0.32352344679327288</v>
      </c>
      <c r="D20" s="297">
        <v>0.29306393368745742</v>
      </c>
      <c r="E20" s="297">
        <v>0.32994733860480713</v>
      </c>
      <c r="F20" s="297">
        <v>0.36465725766136398</v>
      </c>
      <c r="G20" s="297">
        <v>0.36381172693401459</v>
      </c>
      <c r="H20" s="297">
        <v>0.44230600249585439</v>
      </c>
      <c r="I20" s="297">
        <v>0.32837919431339391</v>
      </c>
      <c r="J20" s="297">
        <v>0.28881477279114548</v>
      </c>
      <c r="K20" s="297">
        <v>0.16771876044869569</v>
      </c>
      <c r="L20" s="297">
        <v>0.1846131892258828</v>
      </c>
      <c r="M20" s="297">
        <v>0.35080421956868713</v>
      </c>
      <c r="N20" s="297">
        <v>0.48298726959616262</v>
      </c>
      <c r="O20" s="297">
        <v>0.35838639842379338</v>
      </c>
      <c r="P20" s="297">
        <v>0.1148038065984841</v>
      </c>
      <c r="Q20" s="297">
        <v>0.1234072770344779</v>
      </c>
      <c r="R20" s="297">
        <v>0.19754492457499789</v>
      </c>
      <c r="S20" s="297">
        <v>0.16064151685380029</v>
      </c>
      <c r="T20" s="297">
        <v>0.165347896852483</v>
      </c>
      <c r="U20" s="297">
        <v>0.1616290775722673</v>
      </c>
      <c r="V20" s="297">
        <v>0.16754770901131719</v>
      </c>
      <c r="W20" s="297">
        <v>0.35454726926962871</v>
      </c>
      <c r="DA20" s="122" t="s">
        <v>1596</v>
      </c>
    </row>
    <row r="21" spans="1:105" ht="12" customHeight="1" x14ac:dyDescent="0.3">
      <c r="A21" s="18" t="s">
        <v>70</v>
      </c>
      <c r="B21" s="297">
        <v>0.36717977662895002</v>
      </c>
      <c r="C21" s="297">
        <v>0.30402497265822098</v>
      </c>
      <c r="D21" s="297">
        <v>0.33176775251384077</v>
      </c>
      <c r="E21" s="297">
        <v>0.2187419820196996</v>
      </c>
      <c r="F21" s="297">
        <v>0.25908247722103023</v>
      </c>
      <c r="G21" s="297">
        <v>0.20077523548688661</v>
      </c>
      <c r="H21" s="297">
        <v>0.49538234243145429</v>
      </c>
      <c r="I21" s="297">
        <v>0.45604681363827559</v>
      </c>
      <c r="J21" s="297">
        <v>0.20153847845587081</v>
      </c>
      <c r="K21" s="297">
        <v>9.4678917350296252E-2</v>
      </c>
      <c r="L21" s="297">
        <v>0.13645565131105661</v>
      </c>
      <c r="M21" s="297">
        <v>9.4680292023229334E-2</v>
      </c>
      <c r="N21" s="297">
        <v>8.0222373325226123E-2</v>
      </c>
      <c r="O21" s="297">
        <v>5.7697270350032373E-2</v>
      </c>
      <c r="P21" s="297">
        <v>5.8090895936475311E-2</v>
      </c>
      <c r="Q21" s="297">
        <v>5.2415441298446469E-2</v>
      </c>
      <c r="R21" s="297">
        <v>4.2609949641380339E-2</v>
      </c>
      <c r="S21" s="297">
        <v>4.2221054499272E-2</v>
      </c>
      <c r="T21" s="297">
        <v>2.346934580379011E-2</v>
      </c>
      <c r="U21" s="297">
        <v>2.9266950096711181E-2</v>
      </c>
      <c r="V21" s="297">
        <v>3.2298385020663067E-2</v>
      </c>
      <c r="W21" s="297">
        <v>2.413260799139081E-2</v>
      </c>
      <c r="DA21" s="122" t="s">
        <v>1597</v>
      </c>
    </row>
    <row r="22" spans="1:105" ht="12" customHeight="1" x14ac:dyDescent="0.3">
      <c r="A22" s="18" t="s">
        <v>34</v>
      </c>
      <c r="B22" s="297">
        <v>3.259659061927366</v>
      </c>
      <c r="C22" s="297">
        <v>4.2530087965329111</v>
      </c>
      <c r="D22" s="297">
        <v>4.2269516160301794</v>
      </c>
      <c r="E22" s="297">
        <v>4.0348237555004216</v>
      </c>
      <c r="F22" s="297">
        <v>4.4543656036821986</v>
      </c>
      <c r="G22" s="297">
        <v>3.9000247771380772</v>
      </c>
      <c r="H22" s="297">
        <v>5.3318279201256038</v>
      </c>
      <c r="I22" s="297">
        <v>5.2527156784676086</v>
      </c>
      <c r="J22" s="297">
        <v>5.0019563754081844</v>
      </c>
      <c r="K22" s="297">
        <v>3.4016182816623748</v>
      </c>
      <c r="L22" s="297">
        <v>2.9378193994915081</v>
      </c>
      <c r="M22" s="297">
        <v>3.7591591371618538</v>
      </c>
      <c r="N22" s="297">
        <v>3.941315469417316</v>
      </c>
      <c r="O22" s="297">
        <v>3.8510966291055748</v>
      </c>
      <c r="P22" s="297">
        <v>4.2937559610429394</v>
      </c>
      <c r="Q22" s="297">
        <v>4.4078756327258599</v>
      </c>
      <c r="R22" s="297">
        <v>5.1138164892004729</v>
      </c>
      <c r="S22" s="297">
        <v>4.918180430480704</v>
      </c>
      <c r="T22" s="297">
        <v>4.0162477926753084</v>
      </c>
      <c r="U22" s="297">
        <v>4.7052798787435686</v>
      </c>
      <c r="V22" s="297">
        <v>4.6181384081489636</v>
      </c>
      <c r="W22" s="297">
        <v>4.03906620965813</v>
      </c>
      <c r="DA22" s="122" t="s">
        <v>1598</v>
      </c>
    </row>
    <row r="23" spans="1:105" ht="12" customHeight="1" x14ac:dyDescent="0.3">
      <c r="A23" s="18" t="s">
        <v>162</v>
      </c>
      <c r="B23" s="297">
        <v>1.9465060871191351</v>
      </c>
      <c r="C23" s="297">
        <v>2.0545094987044168</v>
      </c>
      <c r="D23" s="297">
        <v>1.8869641185032651</v>
      </c>
      <c r="E23" s="297">
        <v>1.7605075489837361</v>
      </c>
      <c r="F23" s="297">
        <v>1.798409754491725</v>
      </c>
      <c r="G23" s="297">
        <v>1.573846968080201</v>
      </c>
      <c r="H23" s="297">
        <v>2.2078422800737951</v>
      </c>
      <c r="I23" s="297">
        <v>2.1446371301672671</v>
      </c>
      <c r="J23" s="297">
        <v>2.1630659683426221</v>
      </c>
      <c r="K23" s="297">
        <v>1.4608965850991511</v>
      </c>
      <c r="L23" s="297">
        <v>1.5084622233626239</v>
      </c>
      <c r="M23" s="297">
        <v>1.6848894073245819</v>
      </c>
      <c r="N23" s="297">
        <v>1.797541650197465</v>
      </c>
      <c r="O23" s="297">
        <v>1.8575100407735941</v>
      </c>
      <c r="P23" s="297">
        <v>1.829096131303023</v>
      </c>
      <c r="Q23" s="297">
        <v>1.882392883261288</v>
      </c>
      <c r="R23" s="297">
        <v>2.0578530423153159</v>
      </c>
      <c r="S23" s="297">
        <v>2.0612519120964761</v>
      </c>
      <c r="T23" s="297">
        <v>2.181074963167291</v>
      </c>
      <c r="U23" s="297">
        <v>2.054934394663479</v>
      </c>
      <c r="V23" s="297">
        <v>2.1036610766995669</v>
      </c>
      <c r="W23" s="297">
        <v>2.3679211073019379</v>
      </c>
      <c r="DA23" s="122" t="s">
        <v>1599</v>
      </c>
    </row>
    <row r="24" spans="1:105" ht="12" customHeight="1" x14ac:dyDescent="0.3">
      <c r="A24" s="18" t="s">
        <v>73</v>
      </c>
      <c r="B24" s="297">
        <v>4.5631223990377371E-3</v>
      </c>
      <c r="C24" s="297">
        <v>0.2338396779389558</v>
      </c>
      <c r="D24" s="297">
        <v>0.19649436609910059</v>
      </c>
      <c r="E24" s="297">
        <v>0.33812580791960473</v>
      </c>
      <c r="F24" s="297">
        <v>0.45890518144725179</v>
      </c>
      <c r="G24" s="297">
        <v>0.42531806366210467</v>
      </c>
      <c r="H24" s="297">
        <v>0.33564433299958968</v>
      </c>
      <c r="I24" s="297">
        <v>0.3998648655171087</v>
      </c>
      <c r="J24" s="297">
        <v>0.91053358252885153</v>
      </c>
      <c r="K24" s="297">
        <v>0.68702803804720269</v>
      </c>
      <c r="L24" s="297">
        <v>0.63575815147875459</v>
      </c>
      <c r="M24" s="297">
        <v>0.68838810010490425</v>
      </c>
      <c r="N24" s="297">
        <v>0.74468435066084815</v>
      </c>
      <c r="O24" s="297">
        <v>0.80576499775803534</v>
      </c>
      <c r="P24" s="297">
        <v>0.83860015743009364</v>
      </c>
      <c r="Q24" s="297">
        <v>0.98054864698135835</v>
      </c>
      <c r="R24" s="297">
        <v>1.1273752716528229</v>
      </c>
      <c r="S24" s="297">
        <v>1.4514932412334951</v>
      </c>
      <c r="T24" s="297">
        <v>1.761585894331634</v>
      </c>
      <c r="U24" s="297">
        <v>1.801696489720084</v>
      </c>
      <c r="V24" s="297">
        <v>1.693539292622134</v>
      </c>
      <c r="W24" s="297">
        <v>1.5211523862122409</v>
      </c>
      <c r="DA24" s="122" t="s">
        <v>1600</v>
      </c>
    </row>
    <row r="25" spans="1:105" ht="12" customHeight="1" x14ac:dyDescent="0.3">
      <c r="A25" s="57" t="s">
        <v>1463</v>
      </c>
      <c r="B25" s="263">
        <v>63.66962093057316</v>
      </c>
      <c r="C25" s="263">
        <v>71.440076905338671</v>
      </c>
      <c r="D25" s="263">
        <v>67.358892544413891</v>
      </c>
      <c r="E25" s="263">
        <v>66.872770519031135</v>
      </c>
      <c r="F25" s="263">
        <v>75.010899186731848</v>
      </c>
      <c r="G25" s="263">
        <v>66.685087509838084</v>
      </c>
      <c r="H25" s="263">
        <v>91.782364568252362</v>
      </c>
      <c r="I25" s="263">
        <v>86.789871754450076</v>
      </c>
      <c r="J25" s="263">
        <v>82.767182426229169</v>
      </c>
      <c r="K25" s="263">
        <v>50.949442922481303</v>
      </c>
      <c r="L25" s="263">
        <v>48.625115247863683</v>
      </c>
      <c r="M25" s="263">
        <v>57.246607578110769</v>
      </c>
      <c r="N25" s="263">
        <v>58.604771913040807</v>
      </c>
      <c r="O25" s="263">
        <v>59.124244489060963</v>
      </c>
      <c r="P25" s="263">
        <v>61.720030473095342</v>
      </c>
      <c r="Q25" s="263">
        <v>64.781527625469863</v>
      </c>
      <c r="R25" s="263">
        <v>74.345884613595672</v>
      </c>
      <c r="S25" s="263">
        <v>75.938003662634912</v>
      </c>
      <c r="T25" s="263">
        <v>74.307425221142068</v>
      </c>
      <c r="U25" s="263">
        <v>76.705131502149996</v>
      </c>
      <c r="V25" s="263">
        <v>76.999648880013495</v>
      </c>
      <c r="W25" s="263">
        <v>77.246587696197892</v>
      </c>
      <c r="DA25" s="70" t="s">
        <v>1601</v>
      </c>
    </row>
    <row r="26" spans="1:105" ht="12" customHeight="1" x14ac:dyDescent="0.3">
      <c r="A26" s="18" t="s">
        <v>30</v>
      </c>
      <c r="B26" s="232">
        <v>19.21717007184046</v>
      </c>
      <c r="C26" s="232">
        <v>17.46363069166296</v>
      </c>
      <c r="D26" s="232">
        <v>15.151487807273501</v>
      </c>
      <c r="E26" s="232">
        <v>16.229133622649051</v>
      </c>
      <c r="F26" s="232">
        <v>19.274106478807902</v>
      </c>
      <c r="G26" s="232">
        <v>17.352666031948331</v>
      </c>
      <c r="H26" s="232">
        <v>24.937415079749051</v>
      </c>
      <c r="I26" s="232">
        <v>22.34620742641815</v>
      </c>
      <c r="J26" s="232">
        <v>17.795448299327632</v>
      </c>
      <c r="K26" s="232">
        <v>6.7390563466988249</v>
      </c>
      <c r="L26" s="232">
        <v>7.4383899206165074</v>
      </c>
      <c r="M26" s="232">
        <v>7.3446314010790514</v>
      </c>
      <c r="N26" s="232">
        <v>4.984635042190563</v>
      </c>
      <c r="O26" s="232">
        <v>6.4237543278531248</v>
      </c>
      <c r="P26" s="232">
        <v>7.6432808306941862</v>
      </c>
      <c r="Q26" s="232">
        <v>8.0842964910520063</v>
      </c>
      <c r="R26" s="232">
        <v>9.3417876946861913</v>
      </c>
      <c r="S26" s="232">
        <v>9.6653455832149735</v>
      </c>
      <c r="T26" s="232">
        <v>11.15844403286642</v>
      </c>
      <c r="U26" s="232">
        <v>9.0791469270264109</v>
      </c>
      <c r="V26" s="232">
        <v>10.59742231306023</v>
      </c>
      <c r="W26" s="232">
        <v>13.18602165202353</v>
      </c>
      <c r="DA26" s="71" t="s">
        <v>1602</v>
      </c>
    </row>
    <row r="27" spans="1:105" ht="12" customHeight="1" x14ac:dyDescent="0.3">
      <c r="A27" s="18" t="s">
        <v>33</v>
      </c>
      <c r="B27" s="297">
        <v>1.58161158718984</v>
      </c>
      <c r="C27" s="297">
        <v>1.062308401327158</v>
      </c>
      <c r="D27" s="297">
        <v>1.0626434035989369</v>
      </c>
      <c r="E27" s="297">
        <v>1.112761429870897</v>
      </c>
      <c r="F27" s="297">
        <v>1.1792390531290211</v>
      </c>
      <c r="G27" s="297">
        <v>1.205773386647172</v>
      </c>
      <c r="H27" s="297">
        <v>1.586702849640599</v>
      </c>
      <c r="I27" s="297">
        <v>0.84815657992928428</v>
      </c>
      <c r="J27" s="297">
        <v>0.70856658000070294</v>
      </c>
      <c r="K27" s="297">
        <v>0.52307817134710299</v>
      </c>
      <c r="L27" s="297">
        <v>0.52772321239996067</v>
      </c>
      <c r="M27" s="297">
        <v>0.52308576608333557</v>
      </c>
      <c r="N27" s="297">
        <v>0.64635621475902216</v>
      </c>
      <c r="O27" s="297">
        <v>0.55783789281304352</v>
      </c>
      <c r="P27" s="297">
        <v>0.56164360608797836</v>
      </c>
      <c r="Q27" s="297">
        <v>0.6403671390908332</v>
      </c>
      <c r="R27" s="297">
        <v>0.68773331341796606</v>
      </c>
      <c r="S27" s="297">
        <v>0.67415772832073073</v>
      </c>
      <c r="T27" s="297">
        <v>0.49648103696818502</v>
      </c>
      <c r="U27" s="297">
        <v>0.49939517138527101</v>
      </c>
      <c r="V27" s="297">
        <v>0.47695090575470611</v>
      </c>
      <c r="W27" s="297">
        <v>0.58229791049519297</v>
      </c>
      <c r="DA27" s="122" t="s">
        <v>1603</v>
      </c>
    </row>
    <row r="28" spans="1:105" ht="12" customHeight="1" x14ac:dyDescent="0.3">
      <c r="A28" s="18" t="s">
        <v>160</v>
      </c>
      <c r="B28" s="297">
        <v>2.1355033417126239</v>
      </c>
      <c r="C28" s="297">
        <v>2.5777920939207228</v>
      </c>
      <c r="D28" s="297">
        <v>2.3350947165061662</v>
      </c>
      <c r="E28" s="297">
        <v>2.6289768154242532</v>
      </c>
      <c r="F28" s="297">
        <v>2.9055408660718509</v>
      </c>
      <c r="G28" s="297">
        <v>2.8988037889118128</v>
      </c>
      <c r="H28" s="297">
        <v>3.5242358092705688</v>
      </c>
      <c r="I28" s="297">
        <v>2.616482048826656</v>
      </c>
      <c r="J28" s="297">
        <v>2.3012379637023752</v>
      </c>
      <c r="K28" s="297">
        <v>1.336360931401344</v>
      </c>
      <c r="L28" s="297">
        <v>1.4709735085261419</v>
      </c>
      <c r="M28" s="297">
        <v>2.7951616882223291</v>
      </c>
      <c r="N28" s="297">
        <v>3.8483787724507961</v>
      </c>
      <c r="O28" s="297">
        <v>2.8555754879055262</v>
      </c>
      <c r="P28" s="297">
        <v>0.91474156799113915</v>
      </c>
      <c r="Q28" s="297">
        <v>0.98329288410133409</v>
      </c>
      <c r="R28" s="297">
        <v>1.574011867798214</v>
      </c>
      <c r="S28" s="297">
        <v>1.279970389180985</v>
      </c>
      <c r="T28" s="297">
        <v>1.3174702034041661</v>
      </c>
      <c r="U28" s="297">
        <v>1.2878391425513021</v>
      </c>
      <c r="V28" s="297">
        <v>1.334998016140339</v>
      </c>
      <c r="W28" s="297">
        <v>2.8249858138672468</v>
      </c>
      <c r="DA28" s="122" t="s">
        <v>1604</v>
      </c>
    </row>
    <row r="29" spans="1:105" ht="12" customHeight="1" x14ac:dyDescent="0.3">
      <c r="A29" s="18" t="s">
        <v>70</v>
      </c>
      <c r="B29" s="297">
        <v>2.9106739273735029</v>
      </c>
      <c r="C29" s="297">
        <v>2.4100389441681349</v>
      </c>
      <c r="D29" s="297">
        <v>2.6299589701019621</v>
      </c>
      <c r="E29" s="297">
        <v>1.7339914243973771</v>
      </c>
      <c r="F29" s="297">
        <v>2.0537749066954891</v>
      </c>
      <c r="G29" s="297">
        <v>1.591567075287232</v>
      </c>
      <c r="H29" s="297">
        <v>3.9269495761296862</v>
      </c>
      <c r="I29" s="297">
        <v>3.615132571585193</v>
      </c>
      <c r="J29" s="297">
        <v>1.5976173851122131</v>
      </c>
      <c r="K29" s="297">
        <v>0.75053005024822605</v>
      </c>
      <c r="L29" s="297">
        <v>1.08169875302045</v>
      </c>
      <c r="M29" s="297">
        <v>0.75054094742971456</v>
      </c>
      <c r="N29" s="297">
        <v>0.63593145726465694</v>
      </c>
      <c r="O29" s="297">
        <v>0.45737252206612572</v>
      </c>
      <c r="P29" s="297">
        <v>0.46049283479719538</v>
      </c>
      <c r="Q29" s="297">
        <v>0.41550289010970481</v>
      </c>
      <c r="R29" s="297">
        <v>0.3377736938741992</v>
      </c>
      <c r="S29" s="297">
        <v>0.33469087988861063</v>
      </c>
      <c r="T29" s="297">
        <v>0.18604405054866699</v>
      </c>
      <c r="U29" s="297">
        <v>0.23200228880340321</v>
      </c>
      <c r="V29" s="297">
        <v>0.25603280234825132</v>
      </c>
      <c r="W29" s="297">
        <v>0.19130180187197299</v>
      </c>
      <c r="DA29" s="122" t="s">
        <v>1605</v>
      </c>
    </row>
    <row r="30" spans="1:105" ht="12" customHeight="1" x14ac:dyDescent="0.3">
      <c r="A30" s="18" t="s">
        <v>34</v>
      </c>
      <c r="B30" s="297">
        <v>23.672547865053211</v>
      </c>
      <c r="C30" s="297">
        <v>30.886529049111051</v>
      </c>
      <c r="D30" s="297">
        <v>30.69729457981213</v>
      </c>
      <c r="E30" s="297">
        <v>29.30200878820186</v>
      </c>
      <c r="F30" s="297">
        <v>32.348838009845572</v>
      </c>
      <c r="G30" s="297">
        <v>28.323061233620471</v>
      </c>
      <c r="H30" s="297">
        <v>38.7212126328238</v>
      </c>
      <c r="I30" s="297">
        <v>38.146677599625193</v>
      </c>
      <c r="J30" s="297">
        <v>36.325594016493731</v>
      </c>
      <c r="K30" s="297">
        <v>24.70349507769685</v>
      </c>
      <c r="L30" s="297">
        <v>21.335259004732769</v>
      </c>
      <c r="M30" s="297">
        <v>27.300055900385772</v>
      </c>
      <c r="N30" s="297">
        <v>28.622925689010319</v>
      </c>
      <c r="O30" s="297">
        <v>27.967731457026279</v>
      </c>
      <c r="P30" s="297">
        <v>31.182446255145031</v>
      </c>
      <c r="Q30" s="297">
        <v>32.011214951175702</v>
      </c>
      <c r="R30" s="297">
        <v>37.137953176648537</v>
      </c>
      <c r="S30" s="297">
        <v>35.717189877116269</v>
      </c>
      <c r="T30" s="297">
        <v>29.167104995884081</v>
      </c>
      <c r="U30" s="297">
        <v>34.171047042621929</v>
      </c>
      <c r="V30" s="297">
        <v>33.53820152274043</v>
      </c>
      <c r="W30" s="297">
        <v>29.332818666537509</v>
      </c>
      <c r="DA30" s="122" t="s">
        <v>1606</v>
      </c>
    </row>
    <row r="31" spans="1:105" ht="12" customHeight="1" x14ac:dyDescent="0.3">
      <c r="A31" s="18" t="s">
        <v>162</v>
      </c>
      <c r="B31" s="297">
        <v>14.110224913595619</v>
      </c>
      <c r="C31" s="297">
        <v>14.89314177113263</v>
      </c>
      <c r="D31" s="297">
        <v>13.6786051131091</v>
      </c>
      <c r="E31" s="297">
        <v>12.76192129201552</v>
      </c>
      <c r="F31" s="297">
        <v>13.03667442429602</v>
      </c>
      <c r="G31" s="297">
        <v>11.408818521630961</v>
      </c>
      <c r="H31" s="297">
        <v>16.004651283518101</v>
      </c>
      <c r="I31" s="297">
        <v>15.546477077549611</v>
      </c>
      <c r="J31" s="297">
        <v>15.680067747145401</v>
      </c>
      <c r="K31" s="297">
        <v>10.59004106263099</v>
      </c>
      <c r="L31" s="297">
        <v>10.93484443031512</v>
      </c>
      <c r="M31" s="297">
        <v>12.21376529424108</v>
      </c>
      <c r="N31" s="297">
        <v>13.0303815352465</v>
      </c>
      <c r="O31" s="297">
        <v>13.46509246902419</v>
      </c>
      <c r="P31" s="297">
        <v>13.25912000587218</v>
      </c>
      <c r="Q31" s="297">
        <v>13.64546822346664</v>
      </c>
      <c r="R31" s="297">
        <v>14.917379122698289</v>
      </c>
      <c r="S31" s="297">
        <v>14.9420175337372</v>
      </c>
      <c r="T31" s="297">
        <v>15.810614971798531</v>
      </c>
      <c r="U31" s="297">
        <v>14.89622184243934</v>
      </c>
      <c r="V31" s="297">
        <v>15.249441617795931</v>
      </c>
      <c r="W31" s="297">
        <v>17.165062890263549</v>
      </c>
      <c r="DA31" s="122" t="s">
        <v>1607</v>
      </c>
    </row>
    <row r="32" spans="1:105" ht="12" customHeight="1" x14ac:dyDescent="0.3">
      <c r="A32" s="18" t="s">
        <v>73</v>
      </c>
      <c r="B32" s="297">
        <v>4.1889223807891347E-2</v>
      </c>
      <c r="C32" s="297">
        <v>2.1466359540160012</v>
      </c>
      <c r="D32" s="297">
        <v>1.8038079540120819</v>
      </c>
      <c r="E32" s="297">
        <v>3.1039771464721708</v>
      </c>
      <c r="F32" s="297">
        <v>4.2127254478860046</v>
      </c>
      <c r="G32" s="297">
        <v>3.9043974717921102</v>
      </c>
      <c r="H32" s="297">
        <v>3.0811973371205541</v>
      </c>
      <c r="I32" s="297">
        <v>3.6707384505159788</v>
      </c>
      <c r="J32" s="297">
        <v>8.3586504344471209</v>
      </c>
      <c r="K32" s="297">
        <v>6.3068812824579599</v>
      </c>
      <c r="L32" s="297">
        <v>5.8362264182527337</v>
      </c>
      <c r="M32" s="297">
        <v>6.3193665806694854</v>
      </c>
      <c r="N32" s="297">
        <v>6.8361632021189473</v>
      </c>
      <c r="O32" s="297">
        <v>7.3968803323726648</v>
      </c>
      <c r="P32" s="297">
        <v>7.6983053725076269</v>
      </c>
      <c r="Q32" s="297">
        <v>9.0013850464736311</v>
      </c>
      <c r="R32" s="297">
        <v>10.349245744472279</v>
      </c>
      <c r="S32" s="297">
        <v>13.324631671176141</v>
      </c>
      <c r="T32" s="297">
        <v>16.171265929672021</v>
      </c>
      <c r="U32" s="297">
        <v>16.539479087322341</v>
      </c>
      <c r="V32" s="297">
        <v>15.546601702173611</v>
      </c>
      <c r="W32" s="297">
        <v>13.964098961138911</v>
      </c>
      <c r="DA32" s="122" t="s">
        <v>1608</v>
      </c>
    </row>
    <row r="33" spans="1:105" ht="12" customHeight="1" x14ac:dyDescent="0.3">
      <c r="A33" s="57" t="s">
        <v>1472</v>
      </c>
      <c r="B33" s="263">
        <f t="shared" ref="B33:W33" si="0">B34+B35</f>
        <v>8.1697702974786797</v>
      </c>
      <c r="C33" s="263">
        <f t="shared" si="0"/>
        <v>9.2058753153103439</v>
      </c>
      <c r="D33" s="263">
        <f t="shared" si="0"/>
        <v>9.3505619364228174</v>
      </c>
      <c r="E33" s="263">
        <f t="shared" si="0"/>
        <v>8.8937154171770079</v>
      </c>
      <c r="F33" s="263">
        <f t="shared" si="0"/>
        <v>9.5977975388807923</v>
      </c>
      <c r="G33" s="263">
        <f t="shared" si="0"/>
        <v>8.7486870935540786</v>
      </c>
      <c r="H33" s="263">
        <f t="shared" si="0"/>
        <v>11.709489962582357</v>
      </c>
      <c r="I33" s="263">
        <f t="shared" si="0"/>
        <v>10.49479939140903</v>
      </c>
      <c r="J33" s="263">
        <f t="shared" si="0"/>
        <v>10.931023249390229</v>
      </c>
      <c r="K33" s="263">
        <f t="shared" si="0"/>
        <v>6.9858730157195001</v>
      </c>
      <c r="L33" s="263">
        <f t="shared" si="0"/>
        <v>6.6739472748085387</v>
      </c>
      <c r="M33" s="263">
        <f t="shared" si="0"/>
        <v>7.1880759225872737</v>
      </c>
      <c r="N33" s="263">
        <f t="shared" si="0"/>
        <v>8.0318701828948118</v>
      </c>
      <c r="O33" s="263">
        <f t="shared" si="0"/>
        <v>7.9820391293799853</v>
      </c>
      <c r="P33" s="263">
        <f t="shared" si="0"/>
        <v>7.6154807163486735</v>
      </c>
      <c r="Q33" s="263">
        <f t="shared" si="0"/>
        <v>7.9557637063171018</v>
      </c>
      <c r="R33" s="263">
        <f t="shared" si="0"/>
        <v>9.4114268668699097</v>
      </c>
      <c r="S33" s="263">
        <f t="shared" si="0"/>
        <v>9.0329579304734775</v>
      </c>
      <c r="T33" s="263">
        <f t="shared" si="0"/>
        <v>8.6810367084277011</v>
      </c>
      <c r="U33" s="263">
        <f t="shared" si="0"/>
        <v>8.8256480887619624</v>
      </c>
      <c r="V33" s="263">
        <f t="shared" si="0"/>
        <v>9.3108055683186208</v>
      </c>
      <c r="W33" s="263">
        <f t="shared" si="0"/>
        <v>9.6619920477791581</v>
      </c>
      <c r="DA33" s="70"/>
    </row>
    <row r="34" spans="1:105" ht="12" customHeight="1" x14ac:dyDescent="0.3">
      <c r="A34" s="60" t="s">
        <v>1473</v>
      </c>
      <c r="B34" s="264">
        <v>2.926171153290078</v>
      </c>
      <c r="C34" s="264">
        <v>3.2958629645199982</v>
      </c>
      <c r="D34" s="264">
        <v>3.4418704664094149</v>
      </c>
      <c r="E34" s="264">
        <v>3.119661072128308</v>
      </c>
      <c r="F34" s="264">
        <v>3.4765014972872841</v>
      </c>
      <c r="G34" s="264">
        <v>3.3429276657947211</v>
      </c>
      <c r="H34" s="264">
        <v>4.5098182304341208</v>
      </c>
      <c r="I34" s="264">
        <v>4.0352205863371253</v>
      </c>
      <c r="J34" s="264">
        <v>4.5473697121111316</v>
      </c>
      <c r="K34" s="264">
        <v>2.8131644597506118</v>
      </c>
      <c r="L34" s="264">
        <v>2.6995174486568421</v>
      </c>
      <c r="M34" s="264">
        <v>2.8323563075393059</v>
      </c>
      <c r="N34" s="264">
        <v>3.1407200070296102</v>
      </c>
      <c r="O34" s="264">
        <v>3.3015887369107331</v>
      </c>
      <c r="P34" s="264">
        <v>3.4178075536387702</v>
      </c>
      <c r="Q34" s="264">
        <v>3.8080898501821179</v>
      </c>
      <c r="R34" s="264">
        <v>4.2192909623366361</v>
      </c>
      <c r="S34" s="264">
        <v>3.8930735793581648</v>
      </c>
      <c r="T34" s="264">
        <v>3.7223542648051948</v>
      </c>
      <c r="U34" s="264">
        <v>3.7478562749445619</v>
      </c>
      <c r="V34" s="264">
        <v>4.0094067692063087</v>
      </c>
      <c r="W34" s="264">
        <v>4.2600652406579984</v>
      </c>
      <c r="DA34" s="72" t="s">
        <v>1609</v>
      </c>
    </row>
    <row r="35" spans="1:105" ht="12" customHeight="1" x14ac:dyDescent="0.3">
      <c r="A35" s="60" t="s">
        <v>1475</v>
      </c>
      <c r="B35" s="264">
        <v>5.2435991441886021</v>
      </c>
      <c r="C35" s="264">
        <v>5.9100123507903453</v>
      </c>
      <c r="D35" s="264">
        <v>5.9086914700134026</v>
      </c>
      <c r="E35" s="264">
        <v>5.7740543450486994</v>
      </c>
      <c r="F35" s="264">
        <v>6.1212960415935083</v>
      </c>
      <c r="G35" s="264">
        <v>5.4057594277593584</v>
      </c>
      <c r="H35" s="264">
        <v>7.1996717321482357</v>
      </c>
      <c r="I35" s="264">
        <v>6.4595788050719047</v>
      </c>
      <c r="J35" s="264">
        <v>6.3836535372790966</v>
      </c>
      <c r="K35" s="264">
        <v>4.1727085559688888</v>
      </c>
      <c r="L35" s="264">
        <v>3.974429826151697</v>
      </c>
      <c r="M35" s="264">
        <v>4.3557196150479678</v>
      </c>
      <c r="N35" s="264">
        <v>4.8911501758652012</v>
      </c>
      <c r="O35" s="264">
        <v>4.6804503924692522</v>
      </c>
      <c r="P35" s="264">
        <v>4.1976731627099033</v>
      </c>
      <c r="Q35" s="264">
        <v>4.1476738561349844</v>
      </c>
      <c r="R35" s="264">
        <v>5.1921359045332736</v>
      </c>
      <c r="S35" s="264">
        <v>5.1398843511153123</v>
      </c>
      <c r="T35" s="264">
        <v>4.9586824436225054</v>
      </c>
      <c r="U35" s="264">
        <v>5.0777918138174014</v>
      </c>
      <c r="V35" s="264">
        <v>5.301398799112313</v>
      </c>
      <c r="W35" s="264">
        <v>5.4019268071211588</v>
      </c>
      <c r="DA35" s="72" t="s">
        <v>1610</v>
      </c>
    </row>
    <row r="36" spans="1:105" ht="12" customHeight="1" x14ac:dyDescent="0.3">
      <c r="A36" s="64" t="s">
        <v>30</v>
      </c>
      <c r="B36" s="231">
        <v>0.5134229933651292</v>
      </c>
      <c r="C36" s="231">
        <v>0.46678594522813838</v>
      </c>
      <c r="D36" s="231">
        <v>0.38469653538624332</v>
      </c>
      <c r="E36" s="231">
        <v>0.41655457525276102</v>
      </c>
      <c r="F36" s="231">
        <v>0.51961367151476434</v>
      </c>
      <c r="G36" s="231">
        <v>0.47027165345446981</v>
      </c>
      <c r="H36" s="231">
        <v>0.69667117887372532</v>
      </c>
      <c r="I36" s="231">
        <v>0.65511939310967859</v>
      </c>
      <c r="J36" s="231">
        <v>0.50548733620017594</v>
      </c>
      <c r="K36" s="231">
        <v>0.18279070790437679</v>
      </c>
      <c r="L36" s="231">
        <v>0.20163945019502369</v>
      </c>
      <c r="M36" s="231">
        <v>0.21302013454385391</v>
      </c>
      <c r="N36" s="231">
        <v>0.13348460751239891</v>
      </c>
      <c r="O36" s="231">
        <v>0.1800343792591034</v>
      </c>
      <c r="P36" s="231">
        <v>0.2446237937875978</v>
      </c>
      <c r="Q36" s="231">
        <v>0.27179855610361331</v>
      </c>
      <c r="R36" s="231">
        <v>0.29163445617547989</v>
      </c>
      <c r="S36" s="231">
        <v>0.30892575084724089</v>
      </c>
      <c r="T36" s="231">
        <v>0.35881126806973601</v>
      </c>
      <c r="U36" s="231">
        <v>0.29496797053014501</v>
      </c>
      <c r="V36" s="231">
        <v>0.33261847827073759</v>
      </c>
      <c r="W36" s="231">
        <v>0.40731643299766979</v>
      </c>
      <c r="DA36" s="73" t="s">
        <v>1611</v>
      </c>
    </row>
    <row r="37" spans="1:105" ht="12" customHeight="1" x14ac:dyDescent="0.3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1612</v>
      </c>
    </row>
    <row r="38" spans="1:105" ht="12" customHeight="1" x14ac:dyDescent="0.3">
      <c r="A38" s="64" t="s">
        <v>33</v>
      </c>
      <c r="B38" s="231">
        <v>5.1544325164003452E-2</v>
      </c>
      <c r="C38" s="231">
        <v>3.4636100240399627E-2</v>
      </c>
      <c r="D38" s="231">
        <v>3.2911349028623027E-2</v>
      </c>
      <c r="E38" s="231">
        <v>3.4839649409420539E-2</v>
      </c>
      <c r="F38" s="231">
        <v>3.8779598469338081E-2</v>
      </c>
      <c r="G38" s="231">
        <v>3.9860562813536532E-2</v>
      </c>
      <c r="H38" s="231">
        <v>5.4071342326668707E-2</v>
      </c>
      <c r="I38" s="231">
        <v>3.0331075142182681E-2</v>
      </c>
      <c r="J38" s="231">
        <v>2.4551450236204669E-2</v>
      </c>
      <c r="K38" s="231">
        <v>1.7306799533292581E-2</v>
      </c>
      <c r="L38" s="231">
        <v>1.7450099231763629E-2</v>
      </c>
      <c r="M38" s="231">
        <v>1.850626135642193E-2</v>
      </c>
      <c r="N38" s="231">
        <v>2.1113726463789971E-2</v>
      </c>
      <c r="O38" s="231">
        <v>1.9070833447523569E-2</v>
      </c>
      <c r="P38" s="231">
        <v>2.1926778971467709E-2</v>
      </c>
      <c r="Q38" s="231">
        <v>2.626207815020612E-2</v>
      </c>
      <c r="R38" s="231">
        <v>2.6189309128123239E-2</v>
      </c>
      <c r="S38" s="231">
        <v>2.6284116344291342E-2</v>
      </c>
      <c r="T38" s="231">
        <v>1.947422745778769E-2</v>
      </c>
      <c r="U38" s="231">
        <v>1.9791070869904649E-2</v>
      </c>
      <c r="V38" s="231">
        <v>1.8260595988942339E-2</v>
      </c>
      <c r="W38" s="231">
        <v>2.1941106137752079E-2</v>
      </c>
      <c r="DA38" s="73" t="s">
        <v>1613</v>
      </c>
    </row>
    <row r="39" spans="1:105" ht="12" customHeight="1" x14ac:dyDescent="0.3">
      <c r="A39" s="64" t="s">
        <v>160</v>
      </c>
      <c r="B39" s="231">
        <v>6.7347851307191606E-2</v>
      </c>
      <c r="C39" s="231">
        <v>8.1333362637814738E-2</v>
      </c>
      <c r="D39" s="231">
        <v>6.9985022054602608E-2</v>
      </c>
      <c r="E39" s="231">
        <v>7.9652779886573016E-2</v>
      </c>
      <c r="F39" s="231">
        <v>9.2463624137243142E-2</v>
      </c>
      <c r="G39" s="231">
        <v>9.2734006102510036E-2</v>
      </c>
      <c r="H39" s="231">
        <v>0.11621949341482291</v>
      </c>
      <c r="I39" s="231">
        <v>9.0546568822817197E-2</v>
      </c>
      <c r="J39" s="231">
        <v>7.716146861186951E-2</v>
      </c>
      <c r="K39" s="231">
        <v>4.2787450127431403E-2</v>
      </c>
      <c r="L39" s="231">
        <v>4.7069439185343183E-2</v>
      </c>
      <c r="M39" s="231">
        <v>9.5696310204202106E-2</v>
      </c>
      <c r="N39" s="231">
        <v>0.1216503159698679</v>
      </c>
      <c r="O39" s="231">
        <v>9.4470839782519758E-2</v>
      </c>
      <c r="P39" s="231">
        <v>3.4558501572174848E-2</v>
      </c>
      <c r="Q39" s="231">
        <v>3.9023427977950373E-2</v>
      </c>
      <c r="R39" s="231">
        <v>5.8003533579967258E-2</v>
      </c>
      <c r="S39" s="231">
        <v>4.829189583406087E-2</v>
      </c>
      <c r="T39" s="231">
        <v>5.0008156343959741E-2</v>
      </c>
      <c r="U39" s="231">
        <v>4.9388864905921398E-2</v>
      </c>
      <c r="V39" s="231">
        <v>4.9461167040571019E-2</v>
      </c>
      <c r="W39" s="231">
        <v>0.10300825422762511</v>
      </c>
      <c r="DA39" s="73" t="s">
        <v>1614</v>
      </c>
    </row>
    <row r="40" spans="1:105" ht="12" customHeight="1" x14ac:dyDescent="0.3">
      <c r="A40" s="64" t="s">
        <v>70</v>
      </c>
      <c r="B40" s="231">
        <v>8.9450291173149649E-2</v>
      </c>
      <c r="C40" s="231">
        <v>7.4098533882480833E-2</v>
      </c>
      <c r="D40" s="231">
        <v>7.6809385327885379E-2</v>
      </c>
      <c r="E40" s="231">
        <v>5.1194798783089752E-2</v>
      </c>
      <c r="F40" s="231">
        <v>6.3688567511425154E-2</v>
      </c>
      <c r="G40" s="231">
        <v>4.9614641956556821E-2</v>
      </c>
      <c r="H40" s="231">
        <v>0.12619264900936539</v>
      </c>
      <c r="I40" s="231">
        <v>0.1219110804534474</v>
      </c>
      <c r="J40" s="231">
        <v>5.2200714408573677E-2</v>
      </c>
      <c r="K40" s="231">
        <v>2.3416686130402851E-2</v>
      </c>
      <c r="L40" s="231">
        <v>3.3729135918769818E-2</v>
      </c>
      <c r="M40" s="231">
        <v>2.5039598615382529E-2</v>
      </c>
      <c r="N40" s="231">
        <v>1.9588918226603989E-2</v>
      </c>
      <c r="O40" s="231">
        <v>1.4744800951126239E-2</v>
      </c>
      <c r="P40" s="231">
        <v>1.695290309798261E-2</v>
      </c>
      <c r="Q40" s="231">
        <v>1.6068720013543741E-2</v>
      </c>
      <c r="R40" s="231">
        <v>1.212933486854223E-2</v>
      </c>
      <c r="S40" s="231">
        <v>1.2305037018392209E-2</v>
      </c>
      <c r="T40" s="231">
        <v>6.8814592460612516E-3</v>
      </c>
      <c r="U40" s="231">
        <v>8.6701060050665205E-3</v>
      </c>
      <c r="V40" s="231">
        <v>9.2436621234866789E-3</v>
      </c>
      <c r="W40" s="231">
        <v>6.7973483965607833E-3</v>
      </c>
      <c r="DA40" s="73" t="s">
        <v>1615</v>
      </c>
    </row>
    <row r="41" spans="1:105" ht="12" customHeight="1" x14ac:dyDescent="0.3">
      <c r="A41" s="64" t="s">
        <v>34</v>
      </c>
      <c r="B41" s="231">
        <v>0.74568092644346662</v>
      </c>
      <c r="C41" s="231">
        <v>0.97336222772312075</v>
      </c>
      <c r="D41" s="231">
        <v>0.91893595970158493</v>
      </c>
      <c r="E41" s="231">
        <v>0.88673962857414601</v>
      </c>
      <c r="F41" s="231">
        <v>1.028222613397473</v>
      </c>
      <c r="G41" s="231">
        <v>0.90499240576739026</v>
      </c>
      <c r="H41" s="231">
        <v>1.27540322326463</v>
      </c>
      <c r="I41" s="231">
        <v>1.3185466490356219</v>
      </c>
      <c r="J41" s="231">
        <v>1.216567532697258</v>
      </c>
      <c r="K41" s="231">
        <v>0.7900154408472263</v>
      </c>
      <c r="L41" s="231">
        <v>0.68189363108158785</v>
      </c>
      <c r="M41" s="231">
        <v>0.93354731953227554</v>
      </c>
      <c r="N41" s="231">
        <v>0.90372021316670614</v>
      </c>
      <c r="O41" s="231">
        <v>0.92415733261445987</v>
      </c>
      <c r="P41" s="231">
        <v>1.1766606049169179</v>
      </c>
      <c r="Q41" s="231">
        <v>1.2689053266591119</v>
      </c>
      <c r="R41" s="231">
        <v>1.3669384368669879</v>
      </c>
      <c r="S41" s="231">
        <v>1.34597240809806</v>
      </c>
      <c r="T41" s="231">
        <v>1.1058033698675129</v>
      </c>
      <c r="U41" s="231">
        <v>1.3089114070874619</v>
      </c>
      <c r="V41" s="231">
        <v>1.241103645241322</v>
      </c>
      <c r="W41" s="231">
        <v>1.068302132271723</v>
      </c>
      <c r="DA41" s="73" t="s">
        <v>1616</v>
      </c>
    </row>
    <row r="42" spans="1:105" ht="12" customHeight="1" x14ac:dyDescent="0.3">
      <c r="A42" s="64" t="s">
        <v>162</v>
      </c>
      <c r="B42" s="231">
        <v>0.47884551734013742</v>
      </c>
      <c r="C42" s="231">
        <v>0.50564435737891011</v>
      </c>
      <c r="D42" s="231">
        <v>0.44114403937411878</v>
      </c>
      <c r="E42" s="231">
        <v>0.41607176366447451</v>
      </c>
      <c r="F42" s="231">
        <v>0.44642524339788059</v>
      </c>
      <c r="G42" s="231">
        <v>0.39273433750360209</v>
      </c>
      <c r="H42" s="231">
        <v>0.56793447887815762</v>
      </c>
      <c r="I42" s="231">
        <v>0.57892756692126457</v>
      </c>
      <c r="J42" s="231">
        <v>0.56575042715047441</v>
      </c>
      <c r="K42" s="231">
        <v>0.36486170250764599</v>
      </c>
      <c r="L42" s="231">
        <v>0.37651716676790409</v>
      </c>
      <c r="M42" s="231">
        <v>0.44996198992246927</v>
      </c>
      <c r="N42" s="231">
        <v>0.4432314451162902</v>
      </c>
      <c r="O42" s="231">
        <v>0.47934860918227767</v>
      </c>
      <c r="P42" s="231">
        <v>0.53902535072893587</v>
      </c>
      <c r="Q42" s="231">
        <v>0.5827321293600175</v>
      </c>
      <c r="R42" s="231">
        <v>0.59153027526465518</v>
      </c>
      <c r="S42" s="231">
        <v>0.60662677473017557</v>
      </c>
      <c r="T42" s="231">
        <v>0.64578329315490024</v>
      </c>
      <c r="U42" s="231">
        <v>0.6147259634897374</v>
      </c>
      <c r="V42" s="231">
        <v>0.60796094508353882</v>
      </c>
      <c r="W42" s="231">
        <v>0.67350241191893523</v>
      </c>
      <c r="DA42" s="73" t="s">
        <v>1617</v>
      </c>
    </row>
    <row r="43" spans="1:105" ht="12" customHeight="1" x14ac:dyDescent="0.3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1618</v>
      </c>
    </row>
    <row r="44" spans="1:105" ht="12" customHeight="1" x14ac:dyDescent="0.3">
      <c r="A44" s="64" t="s">
        <v>73</v>
      </c>
      <c r="B44" s="231">
        <v>1.173322345392348E-3</v>
      </c>
      <c r="C44" s="231">
        <v>6.015486816985554E-2</v>
      </c>
      <c r="D44" s="231">
        <v>4.8015608808395387E-2</v>
      </c>
      <c r="E44" s="231">
        <v>8.3526490798890449E-2</v>
      </c>
      <c r="F44" s="231">
        <v>0.1190689761811419</v>
      </c>
      <c r="G44" s="231">
        <v>0.11093427867879981</v>
      </c>
      <c r="H44" s="231">
        <v>9.0245399498056447E-2</v>
      </c>
      <c r="I44" s="231">
        <v>0.1128234092420409</v>
      </c>
      <c r="J44" s="231">
        <v>0.248923934928728</v>
      </c>
      <c r="K44" s="231">
        <v>0.17934894697244519</v>
      </c>
      <c r="L44" s="231">
        <v>0.1658661805738145</v>
      </c>
      <c r="M44" s="231">
        <v>0.19215573311315659</v>
      </c>
      <c r="N44" s="231">
        <v>0.19192846620768481</v>
      </c>
      <c r="O44" s="231">
        <v>0.2173423021266844</v>
      </c>
      <c r="P44" s="231">
        <v>0.25831115584154363</v>
      </c>
      <c r="Q44" s="231">
        <v>0.31728051359481368</v>
      </c>
      <c r="R44" s="231">
        <v>0.33872456062250239</v>
      </c>
      <c r="S44" s="231">
        <v>0.44649961087778989</v>
      </c>
      <c r="T44" s="231">
        <v>0.54517458345684178</v>
      </c>
      <c r="U44" s="231">
        <v>0.56335323289078665</v>
      </c>
      <c r="V44" s="231">
        <v>0.51157669380765691</v>
      </c>
      <c r="W44" s="231">
        <v>0.45223087875837231</v>
      </c>
      <c r="DA44" s="73" t="s">
        <v>1619</v>
      </c>
    </row>
    <row r="45" spans="1:105" ht="12" customHeight="1" x14ac:dyDescent="0.3">
      <c r="A45" s="146" t="s">
        <v>79</v>
      </c>
      <c r="B45" s="327">
        <v>3.296133917050132</v>
      </c>
      <c r="C45" s="327">
        <v>3.7139969555296251</v>
      </c>
      <c r="D45" s="327">
        <v>3.9361935703319491</v>
      </c>
      <c r="E45" s="327">
        <v>3.8054746586793429</v>
      </c>
      <c r="F45" s="327">
        <v>3.8130337469842428</v>
      </c>
      <c r="G45" s="327">
        <v>3.344617541482493</v>
      </c>
      <c r="H45" s="327">
        <v>4.2729339668828086</v>
      </c>
      <c r="I45" s="327">
        <v>3.5513730623448518</v>
      </c>
      <c r="J45" s="327">
        <v>3.6930106730458112</v>
      </c>
      <c r="K45" s="327">
        <v>2.572180821946068</v>
      </c>
      <c r="L45" s="327">
        <v>2.450264723197491</v>
      </c>
      <c r="M45" s="327">
        <v>2.4277922677602062</v>
      </c>
      <c r="N45" s="327">
        <v>3.056432483201859</v>
      </c>
      <c r="O45" s="327">
        <v>2.751281295105557</v>
      </c>
      <c r="P45" s="327">
        <v>1.905614073793283</v>
      </c>
      <c r="Q45" s="327">
        <v>1.6256031042757271</v>
      </c>
      <c r="R45" s="327">
        <v>2.5069859980270159</v>
      </c>
      <c r="S45" s="327">
        <v>2.3449787573653009</v>
      </c>
      <c r="T45" s="327">
        <v>2.2267460860257038</v>
      </c>
      <c r="U45" s="327">
        <v>2.2179831980383771</v>
      </c>
      <c r="V45" s="327">
        <v>2.5311736115560581</v>
      </c>
      <c r="W45" s="327">
        <v>2.6688282424125198</v>
      </c>
      <c r="DA45" s="148" t="s">
        <v>1620</v>
      </c>
    </row>
    <row r="46" spans="1:105" ht="12" hidden="1" customHeight="1" x14ac:dyDescent="0.3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DA46" s="94"/>
    </row>
    <row r="47" spans="1:105" ht="12" customHeight="1" x14ac:dyDescent="0.3">
      <c r="A47" s="201"/>
      <c r="B47" s="201"/>
      <c r="C47" s="201"/>
      <c r="D47" s="201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DA47" s="173"/>
    </row>
    <row r="48" spans="1:105" ht="15" customHeight="1" x14ac:dyDescent="0.3">
      <c r="A48" s="34" t="s">
        <v>50</v>
      </c>
      <c r="B48" s="225">
        <v>203.93557734654351</v>
      </c>
      <c r="C48" s="225">
        <v>186.68005062302041</v>
      </c>
      <c r="D48" s="225">
        <v>178.46574044045909</v>
      </c>
      <c r="E48" s="225">
        <v>196.38724848303301</v>
      </c>
      <c r="F48" s="225">
        <v>203.21502919084531</v>
      </c>
      <c r="G48" s="225">
        <v>211.58954292969469</v>
      </c>
      <c r="H48" s="225">
        <v>190.3761363883045</v>
      </c>
      <c r="I48" s="225">
        <v>209.9842983320024</v>
      </c>
      <c r="J48" s="225">
        <v>128.442330639245</v>
      </c>
      <c r="K48" s="225">
        <v>125.42982481506201</v>
      </c>
      <c r="L48" s="225">
        <v>124.34943012113909</v>
      </c>
      <c r="M48" s="225">
        <v>141.4021047005522</v>
      </c>
      <c r="N48" s="225">
        <v>144.47709524731201</v>
      </c>
      <c r="O48" s="225">
        <v>126.5650858908775</v>
      </c>
      <c r="P48" s="225">
        <v>123.2467548195207</v>
      </c>
      <c r="Q48" s="225">
        <v>124.14774058393451</v>
      </c>
      <c r="R48" s="225">
        <v>144.63953238010291</v>
      </c>
      <c r="S48" s="225">
        <v>169.53951150144951</v>
      </c>
      <c r="T48" s="225">
        <v>189.10137036652179</v>
      </c>
      <c r="U48" s="225">
        <v>185.2655351934807</v>
      </c>
      <c r="V48" s="225">
        <v>210.15091931132511</v>
      </c>
      <c r="W48" s="225">
        <v>214.83582067660589</v>
      </c>
      <c r="DA48" s="89" t="s">
        <v>1621</v>
      </c>
    </row>
    <row r="49" spans="1:105" ht="12" customHeight="1" x14ac:dyDescent="0.3">
      <c r="A49" s="55" t="s">
        <v>92</v>
      </c>
      <c r="B49" s="261">
        <v>1.321867658090665</v>
      </c>
      <c r="C49" s="261">
        <v>1.212167882127668</v>
      </c>
      <c r="D49" s="261">
        <v>1.1578867751185791</v>
      </c>
      <c r="E49" s="261">
        <v>1.2738400324806181</v>
      </c>
      <c r="F49" s="261">
        <v>1.31882985006193</v>
      </c>
      <c r="G49" s="261">
        <v>1.370231302755347</v>
      </c>
      <c r="H49" s="261">
        <v>1.23394173674597</v>
      </c>
      <c r="I49" s="261">
        <v>1.3626903960650789</v>
      </c>
      <c r="J49" s="261">
        <v>0.82771999645765881</v>
      </c>
      <c r="K49" s="261">
        <v>0.80645666730898136</v>
      </c>
      <c r="L49" s="261">
        <v>0.79828809073330498</v>
      </c>
      <c r="M49" s="261">
        <v>0.90986319728034637</v>
      </c>
      <c r="N49" s="261">
        <v>0.92604485197578834</v>
      </c>
      <c r="O49" s="261">
        <v>0.80875593726251638</v>
      </c>
      <c r="P49" s="261">
        <v>0.78847812721052213</v>
      </c>
      <c r="Q49" s="261">
        <v>0.79254531309115062</v>
      </c>
      <c r="R49" s="261">
        <v>0.91898303763228706</v>
      </c>
      <c r="S49" s="261">
        <v>1.08313885843121</v>
      </c>
      <c r="T49" s="261">
        <v>1.202908780674969</v>
      </c>
      <c r="U49" s="261">
        <v>1.1672749669559661</v>
      </c>
      <c r="V49" s="261">
        <v>1.2923854316318679</v>
      </c>
      <c r="W49" s="261">
        <v>1.3289127695651559</v>
      </c>
      <c r="DA49" s="67" t="s">
        <v>1622</v>
      </c>
    </row>
    <row r="50" spans="1:105" ht="12" customHeight="1" x14ac:dyDescent="0.3">
      <c r="A50" s="202" t="s">
        <v>93</v>
      </c>
      <c r="B50" s="226">
        <v>0.38419656221455162</v>
      </c>
      <c r="C50" s="226">
        <v>0.35231267690823642</v>
      </c>
      <c r="D50" s="226">
        <v>0.33653604860626629</v>
      </c>
      <c r="E50" s="226">
        <v>0.37023748806838441</v>
      </c>
      <c r="F50" s="226">
        <v>0.38331363312996092</v>
      </c>
      <c r="G50" s="226">
        <v>0.39825329921284991</v>
      </c>
      <c r="H50" s="226">
        <v>0.35864117737445889</v>
      </c>
      <c r="I50" s="226">
        <v>0.39606155905743479</v>
      </c>
      <c r="J50" s="226">
        <v>0.24057414157073029</v>
      </c>
      <c r="K50" s="226">
        <v>0.23439402368210721</v>
      </c>
      <c r="L50" s="226">
        <v>0.23201985330328551</v>
      </c>
      <c r="M50" s="226">
        <v>0.26444879738231192</v>
      </c>
      <c r="N50" s="226">
        <v>0.26915194301635481</v>
      </c>
      <c r="O50" s="226">
        <v>0.2350622990622821</v>
      </c>
      <c r="P50" s="226">
        <v>0.22916861911366379</v>
      </c>
      <c r="Q50" s="226">
        <v>0.2303507335436985</v>
      </c>
      <c r="R50" s="226">
        <v>0.26843926834842219</v>
      </c>
      <c r="S50" s="226">
        <v>0.31481080822519247</v>
      </c>
      <c r="T50" s="226">
        <v>0.34962154899875958</v>
      </c>
      <c r="U50" s="226">
        <v>0.34281397806272479</v>
      </c>
      <c r="V50" s="226">
        <v>0.38656874646422068</v>
      </c>
      <c r="W50" s="226">
        <v>0.39595701064080191</v>
      </c>
      <c r="DA50" s="174" t="s">
        <v>1623</v>
      </c>
    </row>
    <row r="51" spans="1:105" ht="12" customHeight="1" x14ac:dyDescent="0.3">
      <c r="A51" s="202" t="s">
        <v>94</v>
      </c>
      <c r="B51" s="226">
        <v>2.1013741491648088</v>
      </c>
      <c r="C51" s="226">
        <v>1.9323079249513591</v>
      </c>
      <c r="D51" s="226">
        <v>2.010247992950934</v>
      </c>
      <c r="E51" s="226">
        <v>2.049186881895749</v>
      </c>
      <c r="F51" s="226">
        <v>2.1147898717224511</v>
      </c>
      <c r="G51" s="226">
        <v>2.354661650078397</v>
      </c>
      <c r="H51" s="226">
        <v>2.0779347116724902</v>
      </c>
      <c r="I51" s="226">
        <v>2.1897909091316179</v>
      </c>
      <c r="J51" s="226">
        <v>1.538791957695635</v>
      </c>
      <c r="K51" s="226">
        <v>1.501323752710289</v>
      </c>
      <c r="L51" s="226">
        <v>1.49211416938914</v>
      </c>
      <c r="M51" s="226">
        <v>1.5401132271657569</v>
      </c>
      <c r="N51" s="226">
        <v>1.6722437654469411</v>
      </c>
      <c r="O51" s="226">
        <v>1.5148970487702891</v>
      </c>
      <c r="P51" s="226">
        <v>1.4719770689830749</v>
      </c>
      <c r="Q51" s="226">
        <v>1.555858352204361</v>
      </c>
      <c r="R51" s="226">
        <v>1.741276553188289</v>
      </c>
      <c r="S51" s="226">
        <v>1.892765807250568</v>
      </c>
      <c r="T51" s="226">
        <v>2.0669317849706741</v>
      </c>
      <c r="U51" s="226">
        <v>1.951119476904899</v>
      </c>
      <c r="V51" s="226">
        <v>2.2690045835486718</v>
      </c>
      <c r="W51" s="226">
        <v>2.4421579105912041</v>
      </c>
      <c r="DA51" s="174" t="s">
        <v>1624</v>
      </c>
    </row>
    <row r="52" spans="1:105" ht="12" customHeight="1" x14ac:dyDescent="0.3">
      <c r="A52" s="202" t="s">
        <v>95</v>
      </c>
      <c r="B52" s="226">
        <v>1.0781756034967389</v>
      </c>
      <c r="C52" s="226">
        <v>0.98869945856767594</v>
      </c>
      <c r="D52" s="226">
        <v>0.94442530982836137</v>
      </c>
      <c r="E52" s="226">
        <v>1.039002079649864</v>
      </c>
      <c r="F52" s="226">
        <v>1.0756978285964749</v>
      </c>
      <c r="G52" s="226">
        <v>1.117623199823413</v>
      </c>
      <c r="H52" s="226">
        <v>1.006459208342815</v>
      </c>
      <c r="I52" s="226">
        <v>1.111472492094141</v>
      </c>
      <c r="J52" s="226">
        <v>0.67512621346383317</v>
      </c>
      <c r="K52" s="226">
        <v>0.65778287156655135</v>
      </c>
      <c r="L52" s="226">
        <v>0.65112020762641798</v>
      </c>
      <c r="M52" s="226">
        <v>0.74212595778625623</v>
      </c>
      <c r="N52" s="226">
        <v>0.75532445402757742</v>
      </c>
      <c r="O52" s="226">
        <v>0.65965826109937009</v>
      </c>
      <c r="P52" s="226">
        <v>0.64311875356502213</v>
      </c>
      <c r="Q52" s="226">
        <v>0.64643613603106564</v>
      </c>
      <c r="R52" s="226">
        <v>0.75332446621986249</v>
      </c>
      <c r="S52" s="226">
        <v>0.88345749683191066</v>
      </c>
      <c r="T52" s="226">
        <v>0.98114731275678546</v>
      </c>
      <c r="U52" s="226">
        <v>0.96204314154817572</v>
      </c>
      <c r="V52" s="226">
        <v>1.087350830768306</v>
      </c>
      <c r="W52" s="226">
        <v>1.1111790965688191</v>
      </c>
      <c r="DA52" s="174" t="s">
        <v>1625</v>
      </c>
    </row>
    <row r="53" spans="1:105" ht="12" customHeight="1" x14ac:dyDescent="0.3">
      <c r="A53" s="56" t="s">
        <v>96</v>
      </c>
      <c r="B53" s="262">
        <v>4.2952495546932683</v>
      </c>
      <c r="C53" s="262">
        <v>3.9673885635184649</v>
      </c>
      <c r="D53" s="262">
        <v>4.0144684457336188</v>
      </c>
      <c r="E53" s="262">
        <v>4.3467915099154313</v>
      </c>
      <c r="F53" s="262">
        <v>4.5034974467456292</v>
      </c>
      <c r="G53" s="262">
        <v>4.9154276953390799</v>
      </c>
      <c r="H53" s="262">
        <v>4.8682323494493724</v>
      </c>
      <c r="I53" s="262">
        <v>5.5213682170047313</v>
      </c>
      <c r="J53" s="262">
        <v>3.8481828039280201</v>
      </c>
      <c r="K53" s="262">
        <v>4.1523057370032737</v>
      </c>
      <c r="L53" s="262">
        <v>4.191680072770243</v>
      </c>
      <c r="M53" s="262">
        <v>4.9699877190696338</v>
      </c>
      <c r="N53" s="262">
        <v>5.54127868218107</v>
      </c>
      <c r="O53" s="262">
        <v>5.3677193460244679</v>
      </c>
      <c r="P53" s="262">
        <v>5.5511619096045779</v>
      </c>
      <c r="Q53" s="262">
        <v>5.9430130503630894</v>
      </c>
      <c r="R53" s="262">
        <v>7.1148337654487586</v>
      </c>
      <c r="S53" s="262">
        <v>7.9506350574366387</v>
      </c>
      <c r="T53" s="262">
        <v>9.1406867495858179</v>
      </c>
      <c r="U53" s="262">
        <v>9.8923478844009995</v>
      </c>
      <c r="V53" s="262">
        <v>11.952289393538321</v>
      </c>
      <c r="W53" s="262">
        <v>12.39643181696051</v>
      </c>
      <c r="DA53" s="68" t="s">
        <v>1626</v>
      </c>
    </row>
    <row r="54" spans="1:105" ht="12" customHeight="1" x14ac:dyDescent="0.3">
      <c r="A54" s="37" t="s">
        <v>160</v>
      </c>
      <c r="B54" s="228">
        <v>9.7011422766189126E-2</v>
      </c>
      <c r="C54" s="228">
        <v>9.6279249792055738E-2</v>
      </c>
      <c r="D54" s="228">
        <v>8.0458091041373983E-2</v>
      </c>
      <c r="E54" s="228">
        <v>0.1089775540100629</v>
      </c>
      <c r="F54" s="228">
        <v>0.1186115921600386</v>
      </c>
      <c r="G54" s="228">
        <v>0.1254270007579926</v>
      </c>
      <c r="H54" s="228">
        <v>9.4666880458078806E-2</v>
      </c>
      <c r="I54" s="228">
        <v>8.230490394527902E-2</v>
      </c>
      <c r="J54" s="228">
        <v>3.5837735067021592E-2</v>
      </c>
      <c r="K54" s="228">
        <v>2.7009961322716821E-2</v>
      </c>
      <c r="L54" s="228">
        <v>2.8925471740985399E-2</v>
      </c>
      <c r="M54" s="228">
        <v>5.3410438477355313E-2</v>
      </c>
      <c r="N54" s="228">
        <v>5.8885186608742798E-2</v>
      </c>
      <c r="O54" s="228">
        <v>3.4268730644647458E-2</v>
      </c>
      <c r="P54" s="228">
        <v>1.085955155213131E-2</v>
      </c>
      <c r="Q54" s="228">
        <v>1.0443200807683829E-2</v>
      </c>
      <c r="R54" s="228">
        <v>1.7004181633380341E-2</v>
      </c>
      <c r="S54" s="228">
        <v>1.8090133980062251E-2</v>
      </c>
      <c r="T54" s="228">
        <v>1.9727211633845339E-2</v>
      </c>
      <c r="U54" s="228">
        <v>1.7480821201191019E-2</v>
      </c>
      <c r="V54" s="228">
        <v>1.8546861023659541E-2</v>
      </c>
      <c r="W54" s="228">
        <v>3.4427131889719083E-2</v>
      </c>
      <c r="DA54" s="69" t="s">
        <v>1627</v>
      </c>
    </row>
    <row r="55" spans="1:105" ht="12" customHeight="1" x14ac:dyDescent="0.3">
      <c r="A55" s="37" t="s">
        <v>162</v>
      </c>
      <c r="B55" s="228">
        <v>0.72184884906557423</v>
      </c>
      <c r="C55" s="228">
        <v>0.62641312286249928</v>
      </c>
      <c r="D55" s="228">
        <v>0.53075824396666171</v>
      </c>
      <c r="E55" s="228">
        <v>0.59573905894332979</v>
      </c>
      <c r="F55" s="228">
        <v>0.59931711542517352</v>
      </c>
      <c r="G55" s="228">
        <v>0.55590758846344202</v>
      </c>
      <c r="H55" s="228">
        <v>0.48413784843820901</v>
      </c>
      <c r="I55" s="228">
        <v>0.55071848910066368</v>
      </c>
      <c r="J55" s="228">
        <v>0.2749898554534001</v>
      </c>
      <c r="K55" s="228">
        <v>0.2410391289418298</v>
      </c>
      <c r="L55" s="228">
        <v>0.24214634674950039</v>
      </c>
      <c r="M55" s="228">
        <v>0.26282004893780742</v>
      </c>
      <c r="N55" s="228">
        <v>0.22453036940247811</v>
      </c>
      <c r="O55" s="228">
        <v>0.18197152143661049</v>
      </c>
      <c r="P55" s="228">
        <v>0.17726291679043771</v>
      </c>
      <c r="Q55" s="228">
        <v>0.163203282131994</v>
      </c>
      <c r="R55" s="228">
        <v>0.18148050268226221</v>
      </c>
      <c r="S55" s="228">
        <v>0.2378158606505453</v>
      </c>
      <c r="T55" s="228">
        <v>0.26660198458502499</v>
      </c>
      <c r="U55" s="228">
        <v>0.22770158551120301</v>
      </c>
      <c r="V55" s="228">
        <v>0.23857968034122701</v>
      </c>
      <c r="W55" s="228">
        <v>0.2355698385964915</v>
      </c>
      <c r="DA55" s="69" t="s">
        <v>1628</v>
      </c>
    </row>
    <row r="56" spans="1:105" ht="12" customHeight="1" x14ac:dyDescent="0.3">
      <c r="A56" s="37" t="s">
        <v>97</v>
      </c>
      <c r="B56" s="228">
        <v>0</v>
      </c>
      <c r="C56" s="228">
        <v>0</v>
      </c>
      <c r="D56" s="228">
        <v>0</v>
      </c>
      <c r="E56" s="228">
        <v>0</v>
      </c>
      <c r="F56" s="228">
        <v>0</v>
      </c>
      <c r="G56" s="228">
        <v>0</v>
      </c>
      <c r="H56" s="228">
        <v>0</v>
      </c>
      <c r="I56" s="228">
        <v>0</v>
      </c>
      <c r="J56" s="228">
        <v>0</v>
      </c>
      <c r="K56" s="228">
        <v>0</v>
      </c>
      <c r="L56" s="228">
        <v>0</v>
      </c>
      <c r="M56" s="228">
        <v>0</v>
      </c>
      <c r="N56" s="228">
        <v>0</v>
      </c>
      <c r="O56" s="228">
        <v>0</v>
      </c>
      <c r="P56" s="228">
        <v>0</v>
      </c>
      <c r="Q56" s="228">
        <v>0</v>
      </c>
      <c r="R56" s="228">
        <v>0</v>
      </c>
      <c r="S56" s="228">
        <v>0</v>
      </c>
      <c r="T56" s="228">
        <v>0</v>
      </c>
      <c r="U56" s="228">
        <v>0</v>
      </c>
      <c r="V56" s="228">
        <v>0</v>
      </c>
      <c r="W56" s="228">
        <v>0</v>
      </c>
      <c r="DA56" s="69" t="s">
        <v>1629</v>
      </c>
    </row>
    <row r="57" spans="1:105" ht="12" customHeight="1" x14ac:dyDescent="0.3">
      <c r="A57" s="37" t="s">
        <v>78</v>
      </c>
      <c r="B57" s="228">
        <v>3.1111459752341948</v>
      </c>
      <c r="C57" s="228">
        <v>2.9111481370175669</v>
      </c>
      <c r="D57" s="228">
        <v>3.0173706153871231</v>
      </c>
      <c r="E57" s="228">
        <v>3.2836296975323811</v>
      </c>
      <c r="F57" s="228">
        <v>3.4025781739399208</v>
      </c>
      <c r="G57" s="228">
        <v>3.7764728542656338</v>
      </c>
      <c r="H57" s="228">
        <v>3.9308355206832339</v>
      </c>
      <c r="I57" s="228">
        <v>4.5436027449231178</v>
      </c>
      <c r="J57" s="228">
        <v>3.2824125841975071</v>
      </c>
      <c r="K57" s="228">
        <v>3.6700250800979548</v>
      </c>
      <c r="L57" s="228">
        <v>3.7159377823779569</v>
      </c>
      <c r="M57" s="228">
        <v>4.4878282943220009</v>
      </c>
      <c r="N57" s="228">
        <v>5.0852456538164024</v>
      </c>
      <c r="O57" s="228">
        <v>4.9969803599160851</v>
      </c>
      <c r="P57" s="228">
        <v>5.2090197104015568</v>
      </c>
      <c r="Q57" s="228">
        <v>5.6034867284477361</v>
      </c>
      <c r="R57" s="228">
        <v>6.7429885448094398</v>
      </c>
      <c r="S57" s="228">
        <v>7.5203256979381123</v>
      </c>
      <c r="T57" s="228">
        <v>8.6797001758920622</v>
      </c>
      <c r="U57" s="228">
        <v>9.4993692213818477</v>
      </c>
      <c r="V57" s="228">
        <v>11.51338836088887</v>
      </c>
      <c r="W57" s="228">
        <v>11.93681930877443</v>
      </c>
      <c r="DA57" s="69" t="s">
        <v>1630</v>
      </c>
    </row>
    <row r="58" spans="1:105" ht="12" customHeight="1" x14ac:dyDescent="0.3">
      <c r="A58" s="37" t="s">
        <v>38</v>
      </c>
      <c r="B58" s="228">
        <v>0.36524330762731</v>
      </c>
      <c r="C58" s="228">
        <v>0.33354805384634312</v>
      </c>
      <c r="D58" s="228">
        <v>0.38588149533846</v>
      </c>
      <c r="E58" s="228">
        <v>0.35844519942965702</v>
      </c>
      <c r="F58" s="228">
        <v>0.38299056522049602</v>
      </c>
      <c r="G58" s="228">
        <v>0.45762025185201161</v>
      </c>
      <c r="H58" s="228">
        <v>0.35859209986985019</v>
      </c>
      <c r="I58" s="228">
        <v>0.34474207903567011</v>
      </c>
      <c r="J58" s="228">
        <v>0.2549426292100917</v>
      </c>
      <c r="K58" s="228">
        <v>0.21423156664077189</v>
      </c>
      <c r="L58" s="228">
        <v>0.20467047190180021</v>
      </c>
      <c r="M58" s="228">
        <v>0.16592893733247011</v>
      </c>
      <c r="N58" s="228">
        <v>0.17261747235344721</v>
      </c>
      <c r="O58" s="228">
        <v>0.1544987340271243</v>
      </c>
      <c r="P58" s="228">
        <v>0.1540197308604517</v>
      </c>
      <c r="Q58" s="228">
        <v>0.1658798389756754</v>
      </c>
      <c r="R58" s="228">
        <v>0.17336053632367671</v>
      </c>
      <c r="S58" s="228">
        <v>0.17440336486791919</v>
      </c>
      <c r="T58" s="228">
        <v>0.1746573774748845</v>
      </c>
      <c r="U58" s="228">
        <v>0.14779625630675819</v>
      </c>
      <c r="V58" s="228">
        <v>0.18177449128456491</v>
      </c>
      <c r="W58" s="228">
        <v>0.18961553769987649</v>
      </c>
      <c r="DA58" s="69" t="s">
        <v>1631</v>
      </c>
    </row>
    <row r="59" spans="1:105" ht="12" customHeight="1" x14ac:dyDescent="0.3">
      <c r="A59" s="57" t="s">
        <v>1498</v>
      </c>
      <c r="B59" s="263">
        <v>7.610533443925207</v>
      </c>
      <c r="C59" s="263">
        <v>6.9982273707178146</v>
      </c>
      <c r="D59" s="263">
        <v>7.28050242124527</v>
      </c>
      <c r="E59" s="263">
        <v>7.4215271486607</v>
      </c>
      <c r="F59" s="263">
        <v>7.6591210813242556</v>
      </c>
      <c r="G59" s="263">
        <v>8.5278631814197094</v>
      </c>
      <c r="H59" s="263">
        <v>7.5256429816469934</v>
      </c>
      <c r="I59" s="263">
        <v>7.9307518633810403</v>
      </c>
      <c r="J59" s="263">
        <v>5.5730330850126437</v>
      </c>
      <c r="K59" s="263">
        <v>5.4373347243765036</v>
      </c>
      <c r="L59" s="263">
        <v>5.4039804348045708</v>
      </c>
      <c r="M59" s="263">
        <v>5.5778183182824064</v>
      </c>
      <c r="N59" s="263">
        <v>6.0563546517347122</v>
      </c>
      <c r="O59" s="263">
        <v>5.4864930447308247</v>
      </c>
      <c r="P59" s="263">
        <v>5.3310500258314946</v>
      </c>
      <c r="Q59" s="263">
        <v>5.6348423378901016</v>
      </c>
      <c r="R59" s="263">
        <v>6.3245818735841999</v>
      </c>
      <c r="S59" s="263">
        <v>6.8550179335382913</v>
      </c>
      <c r="T59" s="263">
        <v>7.4857937517140396</v>
      </c>
      <c r="U59" s="263">
        <v>7.0863178178850017</v>
      </c>
      <c r="V59" s="263">
        <v>8.2611602501491248</v>
      </c>
      <c r="W59" s="263">
        <v>8.9107727170236615</v>
      </c>
      <c r="DA59" s="70" t="s">
        <v>1632</v>
      </c>
    </row>
    <row r="60" spans="1:105" ht="12" customHeight="1" x14ac:dyDescent="0.3">
      <c r="A60" s="57" t="s">
        <v>1500</v>
      </c>
      <c r="B60" s="263">
        <f t="shared" ref="B60:W60" si="1">B61+B67+B78</f>
        <v>26.002731650130166</v>
      </c>
      <c r="C60" s="263">
        <f t="shared" si="1"/>
        <v>23.666689010155366</v>
      </c>
      <c r="D60" s="263">
        <f t="shared" si="1"/>
        <v>22.648077887415273</v>
      </c>
      <c r="E60" s="263">
        <f t="shared" si="1"/>
        <v>25.031077750055275</v>
      </c>
      <c r="F60" s="263">
        <f t="shared" si="1"/>
        <v>25.452959776662702</v>
      </c>
      <c r="G60" s="263">
        <f t="shared" si="1"/>
        <v>26.141211288361546</v>
      </c>
      <c r="H60" s="263">
        <f t="shared" si="1"/>
        <v>23.414279845394336</v>
      </c>
      <c r="I60" s="263">
        <f t="shared" si="1"/>
        <v>25.545905621835054</v>
      </c>
      <c r="J60" s="263">
        <f t="shared" si="1"/>
        <v>15.311050153896085</v>
      </c>
      <c r="K60" s="263">
        <f t="shared" si="1"/>
        <v>15.105813865032259</v>
      </c>
      <c r="L60" s="263">
        <f t="shared" si="1"/>
        <v>15.042593133657537</v>
      </c>
      <c r="M60" s="263">
        <f t="shared" si="1"/>
        <v>17.020047693871206</v>
      </c>
      <c r="N60" s="263">
        <f t="shared" si="1"/>
        <v>17.61140525821029</v>
      </c>
      <c r="O60" s="263">
        <f t="shared" si="1"/>
        <v>15.002645493365485</v>
      </c>
      <c r="P60" s="263">
        <f t="shared" si="1"/>
        <v>13.897908913432245</v>
      </c>
      <c r="Q60" s="263">
        <f t="shared" si="1"/>
        <v>13.695124506196343</v>
      </c>
      <c r="R60" s="263">
        <f t="shared" si="1"/>
        <v>16.334737594828972</v>
      </c>
      <c r="S60" s="263">
        <f t="shared" si="1"/>
        <v>19.284386350879942</v>
      </c>
      <c r="T60" s="263">
        <f t="shared" si="1"/>
        <v>21.506504674963765</v>
      </c>
      <c r="U60" s="263">
        <f t="shared" si="1"/>
        <v>20.879701833264456</v>
      </c>
      <c r="V60" s="263">
        <f t="shared" si="1"/>
        <v>23.74661284473131</v>
      </c>
      <c r="W60" s="263">
        <f t="shared" si="1"/>
        <v>24.39362740539498</v>
      </c>
      <c r="DA60" s="70"/>
    </row>
    <row r="61" spans="1:105" ht="12" customHeight="1" x14ac:dyDescent="0.3">
      <c r="A61" s="60" t="s">
        <v>1501</v>
      </c>
      <c r="B61" s="264">
        <v>18.002335867080468</v>
      </c>
      <c r="C61" s="264">
        <v>16.30506097459477</v>
      </c>
      <c r="D61" s="264">
        <v>15.315913399491571</v>
      </c>
      <c r="E61" s="264">
        <v>16.972852865984311</v>
      </c>
      <c r="F61" s="264">
        <v>17.541704737713051</v>
      </c>
      <c r="G61" s="264">
        <v>18.05147034791003</v>
      </c>
      <c r="H61" s="264">
        <v>16.366425389327631</v>
      </c>
      <c r="I61" s="264">
        <v>18.09854676251404</v>
      </c>
      <c r="J61" s="264">
        <v>10.72163489588978</v>
      </c>
      <c r="K61" s="264">
        <v>10.374593220764011</v>
      </c>
      <c r="L61" s="264">
        <v>10.37528277752542</v>
      </c>
      <c r="M61" s="264">
        <v>11.98818365747713</v>
      </c>
      <c r="N61" s="264">
        <v>12.07842711969599</v>
      </c>
      <c r="O61" s="264">
        <v>10.439986191763889</v>
      </c>
      <c r="P61" s="264">
        <v>10.0572495622616</v>
      </c>
      <c r="Q61" s="264">
        <v>10.095154310437559</v>
      </c>
      <c r="R61" s="264">
        <v>11.76740806902383</v>
      </c>
      <c r="S61" s="264">
        <v>13.97551997182676</v>
      </c>
      <c r="T61" s="264">
        <v>15.657021536356829</v>
      </c>
      <c r="U61" s="264">
        <v>15.22604322018125</v>
      </c>
      <c r="V61" s="264">
        <v>17.254052196956781</v>
      </c>
      <c r="W61" s="264">
        <v>17.718828733059521</v>
      </c>
      <c r="DA61" s="72" t="s">
        <v>1633</v>
      </c>
    </row>
    <row r="62" spans="1:105" ht="12" customHeight="1" x14ac:dyDescent="0.3">
      <c r="A62" s="59" t="s">
        <v>30</v>
      </c>
      <c r="B62" s="232">
        <v>7.7358024610836633</v>
      </c>
      <c r="C62" s="232">
        <v>6.5825626061528224</v>
      </c>
      <c r="D62" s="232">
        <v>5.8913415037202217</v>
      </c>
      <c r="E62" s="232">
        <v>7.1220212838080803</v>
      </c>
      <c r="F62" s="232">
        <v>7.8932790145253264</v>
      </c>
      <c r="G62" s="232">
        <v>8.1675789344978131</v>
      </c>
      <c r="H62" s="232">
        <v>7.3405429438961649</v>
      </c>
      <c r="I62" s="232">
        <v>8.0662817582406063</v>
      </c>
      <c r="J62" s="232">
        <v>4.4474241038239706</v>
      </c>
      <c r="K62" s="232">
        <v>3.0240398359122058</v>
      </c>
      <c r="L62" s="232">
        <v>3.1124698329121498</v>
      </c>
      <c r="M62" s="232">
        <v>3.2081270447972532</v>
      </c>
      <c r="N62" s="232">
        <v>2.202156745582224</v>
      </c>
      <c r="O62" s="232">
        <v>2.4058367638308291</v>
      </c>
      <c r="P62" s="232">
        <v>2.8879651058612432</v>
      </c>
      <c r="Q62" s="232">
        <v>2.949759460945947</v>
      </c>
      <c r="R62" s="232">
        <v>3.5263443600516049</v>
      </c>
      <c r="S62" s="232">
        <v>4.3334649610174614</v>
      </c>
      <c r="T62" s="232">
        <v>5.2282516257180154</v>
      </c>
      <c r="U62" s="232">
        <v>4.5764685975217727</v>
      </c>
      <c r="V62" s="232">
        <v>5.674145168728268</v>
      </c>
      <c r="W62" s="232">
        <v>5.9923204549481426</v>
      </c>
      <c r="DA62" s="71" t="s">
        <v>1634</v>
      </c>
    </row>
    <row r="63" spans="1:105" ht="12" customHeight="1" x14ac:dyDescent="0.3">
      <c r="A63" s="59" t="s">
        <v>33</v>
      </c>
      <c r="B63" s="297">
        <v>0.76895950242336586</v>
      </c>
      <c r="C63" s="297">
        <v>0.48361389275196331</v>
      </c>
      <c r="D63" s="297">
        <v>0.49903862491719869</v>
      </c>
      <c r="E63" s="297">
        <v>0.58979038410148898</v>
      </c>
      <c r="F63" s="297">
        <v>0.58327417312798191</v>
      </c>
      <c r="G63" s="297">
        <v>0.68545747756281439</v>
      </c>
      <c r="H63" s="297">
        <v>0.56410512298134241</v>
      </c>
      <c r="I63" s="297">
        <v>0.36977137687900441</v>
      </c>
      <c r="J63" s="297">
        <v>0.21387891366792741</v>
      </c>
      <c r="K63" s="297">
        <v>0.28349324137619919</v>
      </c>
      <c r="L63" s="297">
        <v>0.26669820972971953</v>
      </c>
      <c r="M63" s="297">
        <v>0.27595746592658821</v>
      </c>
      <c r="N63" s="297">
        <v>0.34488514064309989</v>
      </c>
      <c r="O63" s="297">
        <v>0.25233235328510861</v>
      </c>
      <c r="P63" s="297">
        <v>0.25630709972806692</v>
      </c>
      <c r="Q63" s="297">
        <v>0.28220265807607209</v>
      </c>
      <c r="R63" s="297">
        <v>0.31354687859258301</v>
      </c>
      <c r="S63" s="297">
        <v>0.36506240667755591</v>
      </c>
      <c r="T63" s="297">
        <v>0.28095916240678659</v>
      </c>
      <c r="U63" s="297">
        <v>0.30403072404859732</v>
      </c>
      <c r="V63" s="297">
        <v>0.30843352087958192</v>
      </c>
      <c r="W63" s="297">
        <v>0.31960544528507612</v>
      </c>
      <c r="DA63" s="122" t="s">
        <v>1635</v>
      </c>
    </row>
    <row r="64" spans="1:105" ht="12" customHeight="1" x14ac:dyDescent="0.3">
      <c r="A64" s="59" t="s">
        <v>160</v>
      </c>
      <c r="B64" s="297">
        <v>0.9859729296213442</v>
      </c>
      <c r="C64" s="297">
        <v>1.1144411646990879</v>
      </c>
      <c r="D64" s="297">
        <v>1.041387156438244</v>
      </c>
      <c r="E64" s="297">
        <v>1.3232548234541091</v>
      </c>
      <c r="F64" s="297">
        <v>1.364768491388048</v>
      </c>
      <c r="G64" s="297">
        <v>1.564929403503069</v>
      </c>
      <c r="H64" s="297">
        <v>1.189845322679596</v>
      </c>
      <c r="I64" s="297">
        <v>1.0832685137882629</v>
      </c>
      <c r="J64" s="297">
        <v>0.65964449250092916</v>
      </c>
      <c r="K64" s="297">
        <v>0.68779812757385506</v>
      </c>
      <c r="L64" s="297">
        <v>0.7059596193158425</v>
      </c>
      <c r="M64" s="297">
        <v>1.400352228227056</v>
      </c>
      <c r="N64" s="297">
        <v>1.950030798585868</v>
      </c>
      <c r="O64" s="297">
        <v>1.2266472161954629</v>
      </c>
      <c r="P64" s="297">
        <v>0.39642345112721589</v>
      </c>
      <c r="Q64" s="297">
        <v>0.411505898337791</v>
      </c>
      <c r="R64" s="297">
        <v>0.68147751061186268</v>
      </c>
      <c r="S64" s="297">
        <v>0.65821325496698058</v>
      </c>
      <c r="T64" s="297">
        <v>0.70801497247597045</v>
      </c>
      <c r="U64" s="297">
        <v>0.74455341805337005</v>
      </c>
      <c r="V64" s="297">
        <v>0.81984097437748249</v>
      </c>
      <c r="W64" s="297">
        <v>1.47246952612816</v>
      </c>
      <c r="DA64" s="122" t="s">
        <v>1636</v>
      </c>
    </row>
    <row r="65" spans="1:105" ht="12" customHeight="1" x14ac:dyDescent="0.3">
      <c r="A65" s="59" t="s">
        <v>70</v>
      </c>
      <c r="B65" s="297">
        <v>1.350783091749385</v>
      </c>
      <c r="C65" s="297">
        <v>1.0472747740083781</v>
      </c>
      <c r="D65" s="297">
        <v>1.1789191253972531</v>
      </c>
      <c r="E65" s="297">
        <v>0.8772653964218472</v>
      </c>
      <c r="F65" s="297">
        <v>0.96964366992081086</v>
      </c>
      <c r="G65" s="297">
        <v>0.8636309559248182</v>
      </c>
      <c r="H65" s="297">
        <v>1.3326257381859801</v>
      </c>
      <c r="I65" s="297">
        <v>1.504422821490728</v>
      </c>
      <c r="J65" s="297">
        <v>0.46030798928893357</v>
      </c>
      <c r="K65" s="297">
        <v>0.38826892054317003</v>
      </c>
      <c r="L65" s="297">
        <v>0.52180551160503486</v>
      </c>
      <c r="M65" s="297">
        <v>0.37794801347296048</v>
      </c>
      <c r="N65" s="297">
        <v>0.32389279918421943</v>
      </c>
      <c r="O65" s="297">
        <v>0.19748013978268611</v>
      </c>
      <c r="P65" s="297">
        <v>0.2005908525903668</v>
      </c>
      <c r="Q65" s="297">
        <v>0.17478112941640289</v>
      </c>
      <c r="R65" s="297">
        <v>0.14699300663571621</v>
      </c>
      <c r="S65" s="297">
        <v>0.1729967336862</v>
      </c>
      <c r="T65" s="297">
        <v>0.1004950685168027</v>
      </c>
      <c r="U65" s="297">
        <v>0.13481984837017111</v>
      </c>
      <c r="V65" s="297">
        <v>0.15804178763417709</v>
      </c>
      <c r="W65" s="297">
        <v>0.1002250840248224</v>
      </c>
      <c r="DA65" s="122" t="s">
        <v>1637</v>
      </c>
    </row>
    <row r="66" spans="1:105" ht="12" customHeight="1" x14ac:dyDescent="0.3">
      <c r="A66" s="59" t="s">
        <v>162</v>
      </c>
      <c r="B66" s="297">
        <v>7.1608178822027089</v>
      </c>
      <c r="C66" s="297">
        <v>7.0771685369825219</v>
      </c>
      <c r="D66" s="297">
        <v>6.7052269890186524</v>
      </c>
      <c r="E66" s="297">
        <v>7.0605209781987899</v>
      </c>
      <c r="F66" s="297">
        <v>6.730739388750882</v>
      </c>
      <c r="G66" s="297">
        <v>6.7698735764215101</v>
      </c>
      <c r="H66" s="297">
        <v>5.939306261584548</v>
      </c>
      <c r="I66" s="297">
        <v>7.0748022921154412</v>
      </c>
      <c r="J66" s="297">
        <v>4.9403793966080176</v>
      </c>
      <c r="K66" s="297">
        <v>5.990993095358581</v>
      </c>
      <c r="L66" s="297">
        <v>5.768349603962676</v>
      </c>
      <c r="M66" s="297">
        <v>6.7257989050532734</v>
      </c>
      <c r="N66" s="297">
        <v>7.2574616357005786</v>
      </c>
      <c r="O66" s="297">
        <v>6.3576897186698034</v>
      </c>
      <c r="P66" s="297">
        <v>6.3159630529547099</v>
      </c>
      <c r="Q66" s="297">
        <v>6.2769051636613504</v>
      </c>
      <c r="R66" s="297">
        <v>7.099046313132062</v>
      </c>
      <c r="S66" s="297">
        <v>8.4457826154785653</v>
      </c>
      <c r="T66" s="297">
        <v>9.3393007072392571</v>
      </c>
      <c r="U66" s="297">
        <v>9.4661706321873424</v>
      </c>
      <c r="V66" s="297">
        <v>10.293590745337269</v>
      </c>
      <c r="W66" s="297">
        <v>9.8342082226733236</v>
      </c>
      <c r="DA66" s="122" t="s">
        <v>1638</v>
      </c>
    </row>
    <row r="67" spans="1:105" ht="12" customHeight="1" x14ac:dyDescent="0.3">
      <c r="A67" s="60" t="s">
        <v>1508</v>
      </c>
      <c r="B67" s="264">
        <v>8.000395783049699</v>
      </c>
      <c r="C67" s="264">
        <v>7.3616280355605968</v>
      </c>
      <c r="D67" s="264">
        <v>7.332164487923702</v>
      </c>
      <c r="E67" s="264">
        <v>8.0582248840709632</v>
      </c>
      <c r="F67" s="264">
        <v>7.9112550389496494</v>
      </c>
      <c r="G67" s="264">
        <v>8.0897409404515166</v>
      </c>
      <c r="H67" s="264">
        <v>7.0478544560667054</v>
      </c>
      <c r="I67" s="264">
        <v>7.4473588593210138</v>
      </c>
      <c r="J67" s="264">
        <v>4.589415258006305</v>
      </c>
      <c r="K67" s="264">
        <v>4.7312206442682481</v>
      </c>
      <c r="L67" s="264">
        <v>4.6673103561321154</v>
      </c>
      <c r="M67" s="264">
        <v>5.0318640363940776</v>
      </c>
      <c r="N67" s="264">
        <v>5.5329781385143004</v>
      </c>
      <c r="O67" s="264">
        <v>4.5626593016015953</v>
      </c>
      <c r="P67" s="264">
        <v>3.8406593511706451</v>
      </c>
      <c r="Q67" s="264">
        <v>3.5999701957587842</v>
      </c>
      <c r="R67" s="264">
        <v>4.5673295258051407</v>
      </c>
      <c r="S67" s="264">
        <v>5.3088663790531818</v>
      </c>
      <c r="T67" s="264">
        <v>5.8494831386069368</v>
      </c>
      <c r="U67" s="264">
        <v>5.6536586130832074</v>
      </c>
      <c r="V67" s="264">
        <v>6.4925606477745266</v>
      </c>
      <c r="W67" s="264">
        <v>6.6747986723354611</v>
      </c>
      <c r="DA67" s="72" t="s">
        <v>1639</v>
      </c>
    </row>
    <row r="68" spans="1:105" ht="12" customHeight="1" x14ac:dyDescent="0.3">
      <c r="A68" s="147" t="s">
        <v>30</v>
      </c>
      <c r="B68" s="231">
        <v>0.78312799562661717</v>
      </c>
      <c r="C68" s="231">
        <v>0.58127110456965814</v>
      </c>
      <c r="D68" s="231">
        <v>0.47722937161194873</v>
      </c>
      <c r="E68" s="231">
        <v>0.58116551550841</v>
      </c>
      <c r="F68" s="231">
        <v>0.67136569283334635</v>
      </c>
      <c r="G68" s="231">
        <v>0.70356480661976717</v>
      </c>
      <c r="H68" s="231">
        <v>0.68179604698840224</v>
      </c>
      <c r="I68" s="231">
        <v>0.75510891599410479</v>
      </c>
      <c r="J68" s="231">
        <v>0.36331530840574849</v>
      </c>
      <c r="K68" s="231">
        <v>0.20719874611250791</v>
      </c>
      <c r="L68" s="231">
        <v>0.2367255829560663</v>
      </c>
      <c r="M68" s="231">
        <v>0.24602497350232511</v>
      </c>
      <c r="N68" s="231">
        <v>0.15095771998772251</v>
      </c>
      <c r="O68" s="231">
        <v>0.17545646103729559</v>
      </c>
      <c r="P68" s="231">
        <v>0.22377208627865089</v>
      </c>
      <c r="Q68" s="231">
        <v>0.2358651563311473</v>
      </c>
      <c r="R68" s="231">
        <v>0.25744663079154301</v>
      </c>
      <c r="S68" s="231">
        <v>0.31901577226595712</v>
      </c>
      <c r="T68" s="231">
        <v>0.42318307300405011</v>
      </c>
      <c r="U68" s="231">
        <v>0.33023508610442159</v>
      </c>
      <c r="V68" s="231">
        <v>0.41543860945333838</v>
      </c>
      <c r="W68" s="231">
        <v>0.51113378041297697</v>
      </c>
      <c r="DA68" s="73" t="s">
        <v>1640</v>
      </c>
    </row>
    <row r="69" spans="1:105" ht="12" customHeight="1" x14ac:dyDescent="0.3">
      <c r="A69" s="147" t="s">
        <v>32</v>
      </c>
      <c r="B69" s="231">
        <v>0</v>
      </c>
      <c r="C69" s="231">
        <v>0</v>
      </c>
      <c r="D69" s="231">
        <v>0</v>
      </c>
      <c r="E69" s="231">
        <v>0</v>
      </c>
      <c r="F69" s="231">
        <v>0</v>
      </c>
      <c r="G69" s="231">
        <v>0</v>
      </c>
      <c r="H69" s="231">
        <v>0</v>
      </c>
      <c r="I69" s="231">
        <v>0</v>
      </c>
      <c r="J69" s="231">
        <v>0</v>
      </c>
      <c r="K69" s="231">
        <v>0</v>
      </c>
      <c r="L69" s="231">
        <v>0</v>
      </c>
      <c r="M69" s="231">
        <v>0</v>
      </c>
      <c r="N69" s="231">
        <v>0</v>
      </c>
      <c r="O69" s="231">
        <v>0</v>
      </c>
      <c r="P69" s="231">
        <v>0</v>
      </c>
      <c r="Q69" s="231">
        <v>0</v>
      </c>
      <c r="R69" s="231">
        <v>0</v>
      </c>
      <c r="S69" s="231">
        <v>0</v>
      </c>
      <c r="T69" s="231">
        <v>0</v>
      </c>
      <c r="U69" s="231">
        <v>0</v>
      </c>
      <c r="V69" s="231">
        <v>0</v>
      </c>
      <c r="W69" s="231">
        <v>0</v>
      </c>
      <c r="DA69" s="73" t="s">
        <v>1641</v>
      </c>
    </row>
    <row r="70" spans="1:105" ht="12" customHeight="1" x14ac:dyDescent="0.3">
      <c r="A70" s="147" t="s">
        <v>33</v>
      </c>
      <c r="B70" s="231">
        <v>7.8620951093450214E-2</v>
      </c>
      <c r="C70" s="231">
        <v>4.3131042077290148E-2</v>
      </c>
      <c r="D70" s="231">
        <v>4.0827667969668281E-2</v>
      </c>
      <c r="E70" s="231">
        <v>4.8607323054541227E-2</v>
      </c>
      <c r="F70" s="231">
        <v>5.0105094267956313E-2</v>
      </c>
      <c r="G70" s="231">
        <v>5.9634657886893233E-2</v>
      </c>
      <c r="H70" s="231">
        <v>5.2916825859336207E-2</v>
      </c>
      <c r="I70" s="231">
        <v>3.4960444634120152E-2</v>
      </c>
      <c r="J70" s="231">
        <v>1.7646174445095791E-2</v>
      </c>
      <c r="K70" s="231">
        <v>1.961777599983185E-2</v>
      </c>
      <c r="L70" s="231">
        <v>2.0486491652725199E-2</v>
      </c>
      <c r="M70" s="231">
        <v>2.1373577993414949E-2</v>
      </c>
      <c r="N70" s="231">
        <v>2.3877509675579028E-2</v>
      </c>
      <c r="O70" s="231">
        <v>1.8585899868149632E-2</v>
      </c>
      <c r="P70" s="231">
        <v>2.0057742543542149E-2</v>
      </c>
      <c r="Q70" s="231">
        <v>2.2790073859398359E-2</v>
      </c>
      <c r="R70" s="231">
        <v>2.3119179695750971E-2</v>
      </c>
      <c r="S70" s="231">
        <v>2.7142598669440941E-2</v>
      </c>
      <c r="T70" s="231">
        <v>2.2967961581308961E-2</v>
      </c>
      <c r="U70" s="231">
        <v>2.215734129056476E-2</v>
      </c>
      <c r="V70" s="231">
        <v>2.2719647098013069E-2</v>
      </c>
      <c r="W70" s="231">
        <v>2.753348408777739E-2</v>
      </c>
      <c r="DA70" s="73" t="s">
        <v>1642</v>
      </c>
    </row>
    <row r="71" spans="1:105" ht="12" customHeight="1" x14ac:dyDescent="0.3">
      <c r="A71" s="147" t="s">
        <v>160</v>
      </c>
      <c r="B71" s="231">
        <v>0.10272618968284521</v>
      </c>
      <c r="C71" s="231">
        <v>0.10128139894130909</v>
      </c>
      <c r="D71" s="231">
        <v>8.6818842971468857E-2</v>
      </c>
      <c r="E71" s="231">
        <v>0.1111293732792851</v>
      </c>
      <c r="F71" s="231">
        <v>0.1194674206700863</v>
      </c>
      <c r="G71" s="231">
        <v>0.1387376478920721</v>
      </c>
      <c r="H71" s="231">
        <v>0.11373800667528849</v>
      </c>
      <c r="I71" s="231">
        <v>0.10436650502168281</v>
      </c>
      <c r="J71" s="231">
        <v>5.5459238556789969E-2</v>
      </c>
      <c r="K71" s="231">
        <v>4.850085716825963E-2</v>
      </c>
      <c r="L71" s="231">
        <v>5.52597243237299E-2</v>
      </c>
      <c r="M71" s="231">
        <v>0.11052327158028449</v>
      </c>
      <c r="N71" s="231">
        <v>0.13757432169017331</v>
      </c>
      <c r="O71" s="231">
        <v>9.2068633155931695E-2</v>
      </c>
      <c r="P71" s="231">
        <v>3.1612738383839371E-2</v>
      </c>
      <c r="Q71" s="231">
        <v>3.3864296678190367E-2</v>
      </c>
      <c r="R71" s="231">
        <v>5.1203875186755878E-2</v>
      </c>
      <c r="S71" s="231">
        <v>4.9869188312851427E-2</v>
      </c>
      <c r="T71" s="231">
        <v>5.8979767805928687E-2</v>
      </c>
      <c r="U71" s="231">
        <v>5.5293922338390852E-2</v>
      </c>
      <c r="V71" s="231">
        <v>6.1585514561482937E-2</v>
      </c>
      <c r="W71" s="231">
        <v>0.1292631333570777</v>
      </c>
      <c r="DA71" s="73" t="s">
        <v>1643</v>
      </c>
    </row>
    <row r="72" spans="1:105" ht="12" customHeight="1" x14ac:dyDescent="0.3">
      <c r="A72" s="147" t="s">
        <v>70</v>
      </c>
      <c r="B72" s="231">
        <v>0.13643920926780159</v>
      </c>
      <c r="C72" s="231">
        <v>9.2272136890949125E-2</v>
      </c>
      <c r="D72" s="231">
        <v>9.5284701893984275E-2</v>
      </c>
      <c r="E72" s="231">
        <v>7.142557876856849E-2</v>
      </c>
      <c r="F72" s="231">
        <v>8.2288672521304826E-2</v>
      </c>
      <c r="G72" s="231">
        <v>7.4227557024237029E-2</v>
      </c>
      <c r="H72" s="231">
        <v>0.1234982181876292</v>
      </c>
      <c r="I72" s="231">
        <v>0.14051811742575129</v>
      </c>
      <c r="J72" s="231">
        <v>3.7518879893048328E-2</v>
      </c>
      <c r="K72" s="231">
        <v>2.6543515586513279E-2</v>
      </c>
      <c r="L72" s="231">
        <v>3.9598150834336238E-2</v>
      </c>
      <c r="M72" s="231">
        <v>2.8919175171162621E-2</v>
      </c>
      <c r="N72" s="231">
        <v>2.215310429885637E-2</v>
      </c>
      <c r="O72" s="231">
        <v>1.4369869822811319E-2</v>
      </c>
      <c r="P72" s="231">
        <v>1.5507839347832489E-2</v>
      </c>
      <c r="Q72" s="231">
        <v>1.3944338823459791E-2</v>
      </c>
      <c r="R72" s="231">
        <v>1.070743298511216E-2</v>
      </c>
      <c r="S72" s="231">
        <v>1.270693969802692E-2</v>
      </c>
      <c r="T72" s="231">
        <v>8.1160134300307281E-3</v>
      </c>
      <c r="U72" s="231">
        <v>9.7067257776213226E-3</v>
      </c>
      <c r="V72" s="231">
        <v>1.1545282026430461E-2</v>
      </c>
      <c r="W72" s="231">
        <v>8.5298654835712865E-3</v>
      </c>
      <c r="DA72" s="73" t="s">
        <v>1644</v>
      </c>
    </row>
    <row r="73" spans="1:105" ht="12" customHeight="1" x14ac:dyDescent="0.3">
      <c r="A73" s="147" t="s">
        <v>34</v>
      </c>
      <c r="B73" s="231">
        <v>1.137392786940058</v>
      </c>
      <c r="C73" s="231">
        <v>1.2120916300906981</v>
      </c>
      <c r="D73" s="231">
        <v>1.1399718746094349</v>
      </c>
      <c r="E73" s="231">
        <v>1.2371548027034029</v>
      </c>
      <c r="F73" s="231">
        <v>1.3285127491317239</v>
      </c>
      <c r="G73" s="231">
        <v>1.3539425612386771</v>
      </c>
      <c r="H73" s="231">
        <v>1.248171163537833</v>
      </c>
      <c r="I73" s="231">
        <v>1.5197937067850751</v>
      </c>
      <c r="J73" s="231">
        <v>0.87439897438556469</v>
      </c>
      <c r="K73" s="231">
        <v>0.89550618097445356</v>
      </c>
      <c r="L73" s="231">
        <v>0.80054605969066228</v>
      </c>
      <c r="M73" s="231">
        <v>1.078188946988069</v>
      </c>
      <c r="N73" s="231">
        <v>1.0220170357379419</v>
      </c>
      <c r="O73" s="231">
        <v>0.90065783929432952</v>
      </c>
      <c r="P73" s="231">
        <v>1.076362173635405</v>
      </c>
      <c r="Q73" s="231">
        <v>1.1011484296766589</v>
      </c>
      <c r="R73" s="231">
        <v>1.206694502720604</v>
      </c>
      <c r="S73" s="231">
        <v>1.3899340732861001</v>
      </c>
      <c r="T73" s="231">
        <v>1.304187771794892</v>
      </c>
      <c r="U73" s="231">
        <v>1.465408160912214</v>
      </c>
      <c r="V73" s="231">
        <v>1.5501314756988489</v>
      </c>
      <c r="W73" s="231">
        <v>1.340592382862229</v>
      </c>
      <c r="DA73" s="73" t="s">
        <v>1645</v>
      </c>
    </row>
    <row r="74" spans="1:105" ht="12" customHeight="1" x14ac:dyDescent="0.3">
      <c r="A74" s="147" t="s">
        <v>162</v>
      </c>
      <c r="B74" s="231">
        <v>0.73038670853349741</v>
      </c>
      <c r="C74" s="231">
        <v>0.62966003397853887</v>
      </c>
      <c r="D74" s="231">
        <v>0.54725445470803136</v>
      </c>
      <c r="E74" s="231">
        <v>0.58049191002603173</v>
      </c>
      <c r="F74" s="231">
        <v>0.57680274646814667</v>
      </c>
      <c r="G74" s="231">
        <v>0.58756264850102446</v>
      </c>
      <c r="H74" s="231">
        <v>0.55580809769328832</v>
      </c>
      <c r="I74" s="231">
        <v>0.66728808839251286</v>
      </c>
      <c r="J74" s="231">
        <v>0.4066289621931522</v>
      </c>
      <c r="K74" s="231">
        <v>0.41358167562657022</v>
      </c>
      <c r="L74" s="231">
        <v>0.44203277538146268</v>
      </c>
      <c r="M74" s="231">
        <v>0.51967804303934972</v>
      </c>
      <c r="N74" s="231">
        <v>0.50125036607987639</v>
      </c>
      <c r="O74" s="231">
        <v>0.46715972202858802</v>
      </c>
      <c r="P74" s="231">
        <v>0.4930788842005554</v>
      </c>
      <c r="Q74" s="231">
        <v>0.50569144575693226</v>
      </c>
      <c r="R74" s="231">
        <v>0.52218615857395911</v>
      </c>
      <c r="S74" s="231">
        <v>0.62644019958520114</v>
      </c>
      <c r="T74" s="231">
        <v>0.76163872991539516</v>
      </c>
      <c r="U74" s="231">
        <v>0.68822415233355172</v>
      </c>
      <c r="V74" s="231">
        <v>0.75474496847144223</v>
      </c>
      <c r="W74" s="231">
        <v>0.84516559125261892</v>
      </c>
      <c r="DA74" s="73" t="s">
        <v>1646</v>
      </c>
    </row>
    <row r="75" spans="1:105" ht="12" customHeight="1" x14ac:dyDescent="0.3">
      <c r="A75" s="147" t="s">
        <v>36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1647</v>
      </c>
    </row>
    <row r="76" spans="1:105" ht="12" customHeight="1" x14ac:dyDescent="0.3">
      <c r="A76" s="147" t="s">
        <v>73</v>
      </c>
      <c r="B76" s="231">
        <v>1.7896774948635149E-3</v>
      </c>
      <c r="C76" s="231">
        <v>7.4908610732151673E-2</v>
      </c>
      <c r="D76" s="231">
        <v>5.9565025185862631E-2</v>
      </c>
      <c r="E76" s="231">
        <v>0.11653386847159319</v>
      </c>
      <c r="F76" s="231">
        <v>0.15384280682179499</v>
      </c>
      <c r="G76" s="231">
        <v>0.16596674231335451</v>
      </c>
      <c r="H76" s="231">
        <v>8.831850448605455E-2</v>
      </c>
      <c r="I76" s="231">
        <v>0.13004341368544059</v>
      </c>
      <c r="J76" s="231">
        <v>0.178912249054622</v>
      </c>
      <c r="K76" s="231">
        <v>0.2032974069378255</v>
      </c>
      <c r="L76" s="231">
        <v>0.1947276103513271</v>
      </c>
      <c r="M76" s="231">
        <v>0.22192789075415689</v>
      </c>
      <c r="N76" s="231">
        <v>0.21705186987017619</v>
      </c>
      <c r="O76" s="231">
        <v>0.2118157172079036</v>
      </c>
      <c r="P76" s="231">
        <v>0.23629273897166769</v>
      </c>
      <c r="Q76" s="231">
        <v>0.27533412617298508</v>
      </c>
      <c r="R76" s="231">
        <v>0.29901644010863249</v>
      </c>
      <c r="S76" s="231">
        <v>0.46108302007838148</v>
      </c>
      <c r="T76" s="231">
        <v>0.64298051951403701</v>
      </c>
      <c r="U76" s="231">
        <v>0.63070916830910817</v>
      </c>
      <c r="V76" s="231">
        <v>0.63649849949675497</v>
      </c>
      <c r="W76" s="231">
        <v>0.56749607910018185</v>
      </c>
      <c r="DA76" s="73" t="s">
        <v>1648</v>
      </c>
    </row>
    <row r="77" spans="1:105" ht="12" customHeight="1" x14ac:dyDescent="0.3">
      <c r="A77" s="147" t="s">
        <v>79</v>
      </c>
      <c r="B77" s="231">
        <v>5.0299122644105667</v>
      </c>
      <c r="C77" s="231">
        <v>4.6270120782800017</v>
      </c>
      <c r="D77" s="231">
        <v>4.8852125489733016</v>
      </c>
      <c r="E77" s="231">
        <v>5.311716512259129</v>
      </c>
      <c r="F77" s="231">
        <v>4.9288698562352904</v>
      </c>
      <c r="G77" s="231">
        <v>5.0061043189754919</v>
      </c>
      <c r="H77" s="231">
        <v>4.1836075926388734</v>
      </c>
      <c r="I77" s="231">
        <v>4.095279667382326</v>
      </c>
      <c r="J77" s="231">
        <v>2.6555354710722829</v>
      </c>
      <c r="K77" s="231">
        <v>2.9169744858622861</v>
      </c>
      <c r="L77" s="231">
        <v>2.877933960941804</v>
      </c>
      <c r="M77" s="231">
        <v>2.8052281573653151</v>
      </c>
      <c r="N77" s="231">
        <v>3.458096211173975</v>
      </c>
      <c r="O77" s="231">
        <v>2.6825451591865859</v>
      </c>
      <c r="P77" s="231">
        <v>1.7439751478091521</v>
      </c>
      <c r="Q77" s="231">
        <v>1.411332328460013</v>
      </c>
      <c r="R77" s="231">
        <v>2.1969553057427831</v>
      </c>
      <c r="S77" s="231">
        <v>2.4226745871572231</v>
      </c>
      <c r="T77" s="231">
        <v>2.6274293015612948</v>
      </c>
      <c r="U77" s="231">
        <v>2.4519240560173352</v>
      </c>
      <c r="V77" s="231">
        <v>3.0398966509682159</v>
      </c>
      <c r="W77" s="231">
        <v>3.2450843557790279</v>
      </c>
      <c r="DA77" s="73" t="s">
        <v>1649</v>
      </c>
    </row>
    <row r="78" spans="1:105" ht="12" customHeight="1" x14ac:dyDescent="0.3">
      <c r="A78" s="60" t="s">
        <v>1520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1650</v>
      </c>
    </row>
    <row r="79" spans="1:105" ht="12" customHeight="1" x14ac:dyDescent="0.3">
      <c r="A79" s="57" t="s">
        <v>1522</v>
      </c>
      <c r="B79" s="263">
        <f t="shared" ref="B79:W79" si="2">B80+B88</f>
        <v>143.34653189890116</v>
      </c>
      <c r="C79" s="263">
        <f t="shared" si="2"/>
        <v>131.33943816096001</v>
      </c>
      <c r="D79" s="263">
        <f t="shared" si="2"/>
        <v>124.12541914287614</v>
      </c>
      <c r="E79" s="263">
        <f t="shared" si="2"/>
        <v>137.8311422052671</v>
      </c>
      <c r="F79" s="263">
        <f t="shared" si="2"/>
        <v>143.12297928759469</v>
      </c>
      <c r="G79" s="263">
        <f t="shared" si="2"/>
        <v>148.02081314455063</v>
      </c>
      <c r="H79" s="263">
        <f t="shared" si="2"/>
        <v>133.1041436663333</v>
      </c>
      <c r="I79" s="263">
        <f t="shared" si="2"/>
        <v>147.75562827521955</v>
      </c>
      <c r="J79" s="263">
        <f t="shared" si="2"/>
        <v>88.785352209035111</v>
      </c>
      <c r="K79" s="263">
        <f t="shared" si="2"/>
        <v>86.223899883790423</v>
      </c>
      <c r="L79" s="263">
        <f t="shared" si="2"/>
        <v>85.260213214932421</v>
      </c>
      <c r="M79" s="263">
        <f t="shared" si="2"/>
        <v>98.015916580060832</v>
      </c>
      <c r="N79" s="263">
        <f t="shared" si="2"/>
        <v>98.752241636656393</v>
      </c>
      <c r="O79" s="263">
        <f t="shared" si="2"/>
        <v>86.093106425235476</v>
      </c>
      <c r="P79" s="263">
        <f t="shared" si="2"/>
        <v>84.309086093992008</v>
      </c>
      <c r="Q79" s="263">
        <f t="shared" si="2"/>
        <v>84.298432744634752</v>
      </c>
      <c r="R79" s="263">
        <f t="shared" si="2"/>
        <v>98.169934786450767</v>
      </c>
      <c r="S79" s="263">
        <f t="shared" si="2"/>
        <v>116.51036450540707</v>
      </c>
      <c r="T79" s="263">
        <f t="shared" si="2"/>
        <v>130.02110171014471</v>
      </c>
      <c r="U79" s="263">
        <f t="shared" si="2"/>
        <v>127.21275494712062</v>
      </c>
      <c r="V79" s="263">
        <f t="shared" si="2"/>
        <v>142.8196240695851</v>
      </c>
      <c r="W79" s="263">
        <f t="shared" si="2"/>
        <v>144.71117391757204</v>
      </c>
      <c r="DA79" s="70"/>
    </row>
    <row r="80" spans="1:105" ht="12" customHeight="1" x14ac:dyDescent="0.3">
      <c r="A80" s="60" t="s">
        <v>1523</v>
      </c>
      <c r="B80" s="264">
        <v>135.1750020757373</v>
      </c>
      <c r="C80" s="264">
        <v>123.82534941928991</v>
      </c>
      <c r="D80" s="264">
        <v>116.3082479680605</v>
      </c>
      <c r="E80" s="264">
        <v>129.8625509264115</v>
      </c>
      <c r="F80" s="264">
        <v>134.89928027931799</v>
      </c>
      <c r="G80" s="264">
        <v>138.86433432105159</v>
      </c>
      <c r="H80" s="264">
        <v>125.02376184866991</v>
      </c>
      <c r="I80" s="264">
        <v>139.24027572480671</v>
      </c>
      <c r="J80" s="264">
        <v>82.80151331059227</v>
      </c>
      <c r="K80" s="264">
        <v>80.38576209934476</v>
      </c>
      <c r="L80" s="264">
        <v>79.45788836974728</v>
      </c>
      <c r="M80" s="264">
        <v>92.026939713739296</v>
      </c>
      <c r="N80" s="264">
        <v>92.249454017240495</v>
      </c>
      <c r="O80" s="264">
        <v>80.2021867058845</v>
      </c>
      <c r="P80" s="264">
        <v>78.585067587821086</v>
      </c>
      <c r="Q80" s="264">
        <v>78.248228438700167</v>
      </c>
      <c r="R80" s="264">
        <v>91.350724796768873</v>
      </c>
      <c r="S80" s="264">
        <v>109.1500416193755</v>
      </c>
      <c r="T80" s="264">
        <v>121.9835065346039</v>
      </c>
      <c r="U80" s="264">
        <v>119.5306985458781</v>
      </c>
      <c r="V80" s="264">
        <v>133.70708852174241</v>
      </c>
      <c r="W80" s="264">
        <v>134.92382406580691</v>
      </c>
      <c r="DA80" s="72" t="s">
        <v>1651</v>
      </c>
    </row>
    <row r="81" spans="1:105" ht="12" customHeight="1" x14ac:dyDescent="0.3">
      <c r="A81" s="59" t="s">
        <v>30</v>
      </c>
      <c r="B81" s="232">
        <v>40.799379144779309</v>
      </c>
      <c r="C81" s="232">
        <v>30.269286739289669</v>
      </c>
      <c r="D81" s="232">
        <v>26.161994866697899</v>
      </c>
      <c r="E81" s="232">
        <v>31.51591709458209</v>
      </c>
      <c r="F81" s="232">
        <v>34.662470657037943</v>
      </c>
      <c r="G81" s="232">
        <v>36.135011697578243</v>
      </c>
      <c r="H81" s="232">
        <v>33.969155825501758</v>
      </c>
      <c r="I81" s="232">
        <v>35.85086624233486</v>
      </c>
      <c r="J81" s="232">
        <v>17.802829648551381</v>
      </c>
      <c r="K81" s="232">
        <v>10.632582991810819</v>
      </c>
      <c r="L81" s="232">
        <v>12.15500987401705</v>
      </c>
      <c r="M81" s="232">
        <v>11.80688218501845</v>
      </c>
      <c r="N81" s="232">
        <v>7.8462870190774012</v>
      </c>
      <c r="O81" s="232">
        <v>8.7138389404794978</v>
      </c>
      <c r="P81" s="232">
        <v>9.7318121211011217</v>
      </c>
      <c r="Q81" s="232">
        <v>9.7648496691101574</v>
      </c>
      <c r="R81" s="232">
        <v>11.47849785152818</v>
      </c>
      <c r="S81" s="232">
        <v>13.89255473926368</v>
      </c>
      <c r="T81" s="232">
        <v>18.317767390652321</v>
      </c>
      <c r="U81" s="232">
        <v>14.14816392509165</v>
      </c>
      <c r="V81" s="232">
        <v>18.254132094187739</v>
      </c>
      <c r="W81" s="232">
        <v>23.03154765233872</v>
      </c>
      <c r="DA81" s="71" t="s">
        <v>1652</v>
      </c>
    </row>
    <row r="82" spans="1:105" ht="12" customHeight="1" x14ac:dyDescent="0.3">
      <c r="A82" s="59" t="s">
        <v>33</v>
      </c>
      <c r="B82" s="297">
        <v>3.3578706211322209</v>
      </c>
      <c r="C82" s="297">
        <v>1.8412733396085219</v>
      </c>
      <c r="D82" s="297">
        <v>1.8348608152355781</v>
      </c>
      <c r="E82" s="297">
        <v>2.1609099897308899</v>
      </c>
      <c r="F82" s="297">
        <v>2.1207384695970641</v>
      </c>
      <c r="G82" s="297">
        <v>2.5108899895212269</v>
      </c>
      <c r="H82" s="297">
        <v>2.16136901823393</v>
      </c>
      <c r="I82" s="297">
        <v>1.3607296987520581</v>
      </c>
      <c r="J82" s="297">
        <v>0.70886048534589496</v>
      </c>
      <c r="K82" s="297">
        <v>0.8252894443859552</v>
      </c>
      <c r="L82" s="297">
        <v>0.86234802503306707</v>
      </c>
      <c r="M82" s="297">
        <v>0.8408879459762546</v>
      </c>
      <c r="N82" s="297">
        <v>1.017425816461577</v>
      </c>
      <c r="O82" s="297">
        <v>0.75670850795034805</v>
      </c>
      <c r="P82" s="297">
        <v>0.71511307441643623</v>
      </c>
      <c r="Q82" s="297">
        <v>0.77348583802947957</v>
      </c>
      <c r="R82" s="297">
        <v>0.84503583452050002</v>
      </c>
      <c r="S82" s="297">
        <v>0.96900551180065275</v>
      </c>
      <c r="T82" s="297">
        <v>0.81502619202695992</v>
      </c>
      <c r="U82" s="297">
        <v>0.77821460594780179</v>
      </c>
      <c r="V82" s="297">
        <v>0.82693876590327575</v>
      </c>
      <c r="W82" s="297">
        <v>1.017078723768758</v>
      </c>
      <c r="DA82" s="122" t="s">
        <v>1653</v>
      </c>
    </row>
    <row r="83" spans="1:105" ht="12" customHeight="1" x14ac:dyDescent="0.3">
      <c r="A83" s="59" t="s">
        <v>160</v>
      </c>
      <c r="B83" s="297">
        <v>4.5338210661489056</v>
      </c>
      <c r="C83" s="297">
        <v>4.4680244001271987</v>
      </c>
      <c r="D83" s="297">
        <v>4.0319958517315362</v>
      </c>
      <c r="E83" s="297">
        <v>5.1053011999888254</v>
      </c>
      <c r="F83" s="297">
        <v>5.2253122666814971</v>
      </c>
      <c r="G83" s="297">
        <v>6.0364389326953196</v>
      </c>
      <c r="H83" s="297">
        <v>4.8006304979116541</v>
      </c>
      <c r="I83" s="297">
        <v>4.1977211688753373</v>
      </c>
      <c r="J83" s="297">
        <v>2.3021924909933622</v>
      </c>
      <c r="K83" s="297">
        <v>2.108450765083568</v>
      </c>
      <c r="L83" s="297">
        <v>2.4037053329238289</v>
      </c>
      <c r="M83" s="297">
        <v>4.4933697742911569</v>
      </c>
      <c r="N83" s="297">
        <v>6.0577121797675106</v>
      </c>
      <c r="O83" s="297">
        <v>3.8735953484550589</v>
      </c>
      <c r="P83" s="297">
        <v>1.1646952763140459</v>
      </c>
      <c r="Q83" s="297">
        <v>1.1876985467545389</v>
      </c>
      <c r="R83" s="297">
        <v>1.934029377811564</v>
      </c>
      <c r="S83" s="297">
        <v>1.839774744031309</v>
      </c>
      <c r="T83" s="297">
        <v>2.162766839085315</v>
      </c>
      <c r="U83" s="297">
        <v>2.0068580720648019</v>
      </c>
      <c r="V83" s="297">
        <v>2.310746682700028</v>
      </c>
      <c r="W83" s="297">
        <v>4.9343006637092586</v>
      </c>
      <c r="DA83" s="122" t="s">
        <v>1654</v>
      </c>
    </row>
    <row r="84" spans="1:105" ht="12" customHeight="1" x14ac:dyDescent="0.3">
      <c r="A84" s="59" t="s">
        <v>70</v>
      </c>
      <c r="B84" s="297">
        <v>6.1795617505487463</v>
      </c>
      <c r="C84" s="297">
        <v>4.1772619417969157</v>
      </c>
      <c r="D84" s="297">
        <v>4.5411364184581036</v>
      </c>
      <c r="E84" s="297">
        <v>3.3672980483541011</v>
      </c>
      <c r="F84" s="297">
        <v>3.6935000083021379</v>
      </c>
      <c r="G84" s="297">
        <v>3.314262763836942</v>
      </c>
      <c r="H84" s="297">
        <v>5.3491976471436189</v>
      </c>
      <c r="I84" s="297">
        <v>5.7998939953894073</v>
      </c>
      <c r="J84" s="297">
        <v>1.5982800586030459</v>
      </c>
      <c r="K84" s="297">
        <v>1.1841528897471389</v>
      </c>
      <c r="L84" s="297">
        <v>1.7675947569290329</v>
      </c>
      <c r="M84" s="297">
        <v>1.2065341413910651</v>
      </c>
      <c r="N84" s="297">
        <v>1.001016262158656</v>
      </c>
      <c r="O84" s="297">
        <v>0.62042697925172774</v>
      </c>
      <c r="P84" s="297">
        <v>0.58632279130224563</v>
      </c>
      <c r="Q84" s="297">
        <v>0.50187709759196231</v>
      </c>
      <c r="R84" s="297">
        <v>0.41503133513119028</v>
      </c>
      <c r="S84" s="297">
        <v>0.48107036934712682</v>
      </c>
      <c r="T84" s="297">
        <v>0.30541100823084988</v>
      </c>
      <c r="U84" s="297">
        <v>0.36153246988613857</v>
      </c>
      <c r="V84" s="297">
        <v>0.44625966644175852</v>
      </c>
      <c r="W84" s="297">
        <v>0.33413994622983689</v>
      </c>
      <c r="DA84" s="122" t="s">
        <v>1655</v>
      </c>
    </row>
    <row r="85" spans="1:105" ht="12" customHeight="1" x14ac:dyDescent="0.3">
      <c r="A85" s="59" t="s">
        <v>34</v>
      </c>
      <c r="B85" s="297">
        <v>50.258453875292332</v>
      </c>
      <c r="C85" s="297">
        <v>53.53487030708137</v>
      </c>
      <c r="D85" s="297">
        <v>53.004858231349871</v>
      </c>
      <c r="E85" s="297">
        <v>56.90258649327383</v>
      </c>
      <c r="F85" s="297">
        <v>58.176011922442036</v>
      </c>
      <c r="G85" s="297">
        <v>58.979648839192727</v>
      </c>
      <c r="H85" s="297">
        <v>52.745118187687297</v>
      </c>
      <c r="I85" s="297">
        <v>61.20015849297269</v>
      </c>
      <c r="J85" s="297">
        <v>36.340661459060271</v>
      </c>
      <c r="K85" s="297">
        <v>38.976074406926251</v>
      </c>
      <c r="L85" s="297">
        <v>34.863765765823679</v>
      </c>
      <c r="M85" s="297">
        <v>43.886279114417803</v>
      </c>
      <c r="N85" s="297">
        <v>45.055192282041681</v>
      </c>
      <c r="O85" s="297">
        <v>37.938298230118953</v>
      </c>
      <c r="P85" s="297">
        <v>39.703069290971399</v>
      </c>
      <c r="Q85" s="297">
        <v>38.665665227615307</v>
      </c>
      <c r="R85" s="297">
        <v>45.632370342862323</v>
      </c>
      <c r="S85" s="297">
        <v>51.33836252707075</v>
      </c>
      <c r="T85" s="297">
        <v>47.880891206665048</v>
      </c>
      <c r="U85" s="297">
        <v>53.249229133179647</v>
      </c>
      <c r="V85" s="297">
        <v>58.517989676534143</v>
      </c>
      <c r="W85" s="297">
        <v>51.234574667340581</v>
      </c>
      <c r="DA85" s="122" t="s">
        <v>1656</v>
      </c>
    </row>
    <row r="86" spans="1:105" ht="12" customHeight="1" x14ac:dyDescent="0.3">
      <c r="A86" s="59" t="s">
        <v>162</v>
      </c>
      <c r="B86" s="297">
        <v>29.956981902942811</v>
      </c>
      <c r="C86" s="297">
        <v>25.813920752144512</v>
      </c>
      <c r="D86" s="297">
        <v>23.6187760109576</v>
      </c>
      <c r="E86" s="297">
        <v>24.782817293797859</v>
      </c>
      <c r="F86" s="297">
        <v>23.445099527408399</v>
      </c>
      <c r="G86" s="297">
        <v>23.757605314115221</v>
      </c>
      <c r="H86" s="297">
        <v>21.801156681397071</v>
      </c>
      <c r="I86" s="297">
        <v>24.941801515179701</v>
      </c>
      <c r="J86" s="297">
        <v>15.686571660615121</v>
      </c>
      <c r="K86" s="297">
        <v>16.708495179783771</v>
      </c>
      <c r="L86" s="297">
        <v>17.868536530053881</v>
      </c>
      <c r="M86" s="297">
        <v>19.63427161823061</v>
      </c>
      <c r="N86" s="297">
        <v>20.511052991494381</v>
      </c>
      <c r="O86" s="297">
        <v>18.26543188069801</v>
      </c>
      <c r="P86" s="297">
        <v>16.882182880170571</v>
      </c>
      <c r="Q86" s="297">
        <v>16.482070643283912</v>
      </c>
      <c r="R86" s="297">
        <v>18.32937225791618</v>
      </c>
      <c r="S86" s="297">
        <v>21.477017527751318</v>
      </c>
      <c r="T86" s="297">
        <v>25.954798581552168</v>
      </c>
      <c r="U86" s="297">
        <v>23.212994589172101</v>
      </c>
      <c r="V86" s="297">
        <v>26.484953400004319</v>
      </c>
      <c r="W86" s="297">
        <v>29.981595233603091</v>
      </c>
      <c r="DA86" s="122" t="s">
        <v>1657</v>
      </c>
    </row>
    <row r="87" spans="1:105" ht="12" customHeight="1" x14ac:dyDescent="0.3">
      <c r="A87" s="59" t="s">
        <v>73</v>
      </c>
      <c r="B87" s="297">
        <v>8.8933714892964769E-2</v>
      </c>
      <c r="C87" s="297">
        <v>3.7207119392417449</v>
      </c>
      <c r="D87" s="297">
        <v>3.1146257736298799</v>
      </c>
      <c r="E87" s="297">
        <v>6.0277208066838686</v>
      </c>
      <c r="F87" s="297">
        <v>7.5761474278488707</v>
      </c>
      <c r="G87" s="297">
        <v>8.1304767841118846</v>
      </c>
      <c r="H87" s="297">
        <v>4.197133990794625</v>
      </c>
      <c r="I87" s="297">
        <v>5.889104611302618</v>
      </c>
      <c r="J87" s="297">
        <v>8.3621175074232035</v>
      </c>
      <c r="K87" s="297">
        <v>9.9507164216072468</v>
      </c>
      <c r="L87" s="297">
        <v>9.5369280849667462</v>
      </c>
      <c r="M87" s="297">
        <v>10.158714934413959</v>
      </c>
      <c r="N87" s="297">
        <v>10.76076746623929</v>
      </c>
      <c r="O87" s="297">
        <v>10.03388681893091</v>
      </c>
      <c r="P87" s="297">
        <v>9.8018721535452578</v>
      </c>
      <c r="Q87" s="297">
        <v>10.872581416314819</v>
      </c>
      <c r="R87" s="297">
        <v>12.71638779699893</v>
      </c>
      <c r="S87" s="297">
        <v>19.152256200110639</v>
      </c>
      <c r="T87" s="297">
        <v>26.546845316391192</v>
      </c>
      <c r="U87" s="297">
        <v>25.773705750535981</v>
      </c>
      <c r="V87" s="297">
        <v>26.866068235971149</v>
      </c>
      <c r="W87" s="297">
        <v>24.390587178816681</v>
      </c>
      <c r="DA87" s="122" t="s">
        <v>1658</v>
      </c>
    </row>
    <row r="88" spans="1:105" ht="12" customHeight="1" x14ac:dyDescent="0.3">
      <c r="A88" s="60" t="s">
        <v>1532</v>
      </c>
      <c r="B88" s="264">
        <v>8.1715298231638762</v>
      </c>
      <c r="C88" s="264">
        <v>7.514088741670121</v>
      </c>
      <c r="D88" s="264">
        <v>7.8171711748156403</v>
      </c>
      <c r="E88" s="264">
        <v>7.9685912788555999</v>
      </c>
      <c r="F88" s="264">
        <v>8.2236990082766894</v>
      </c>
      <c r="G88" s="264">
        <v>9.1564788234990377</v>
      </c>
      <c r="H88" s="264">
        <v>8.0803818176633815</v>
      </c>
      <c r="I88" s="264">
        <v>8.5153525504128318</v>
      </c>
      <c r="J88" s="264">
        <v>5.9838388984428388</v>
      </c>
      <c r="K88" s="264">
        <v>5.8381377844456646</v>
      </c>
      <c r="L88" s="264">
        <v>5.8023248451851401</v>
      </c>
      <c r="M88" s="264">
        <v>5.988976866321539</v>
      </c>
      <c r="N88" s="264">
        <v>6.5027876194158978</v>
      </c>
      <c r="O88" s="264">
        <v>5.8909197193509772</v>
      </c>
      <c r="P88" s="264">
        <v>5.7240185061709221</v>
      </c>
      <c r="Q88" s="264">
        <v>6.0502043059345816</v>
      </c>
      <c r="R88" s="264">
        <v>6.8192099896818918</v>
      </c>
      <c r="S88" s="264">
        <v>7.360322886031569</v>
      </c>
      <c r="T88" s="264">
        <v>8.0375951755407922</v>
      </c>
      <c r="U88" s="264">
        <v>7.6820564012425141</v>
      </c>
      <c r="V88" s="264">
        <v>9.1125355478426879</v>
      </c>
      <c r="W88" s="264">
        <v>9.7873498517651267</v>
      </c>
      <c r="DA88" s="72" t="s">
        <v>1659</v>
      </c>
    </row>
    <row r="89" spans="1:105" ht="12" customHeight="1" x14ac:dyDescent="0.3">
      <c r="A89" s="57" t="s">
        <v>1534</v>
      </c>
      <c r="B89" s="263">
        <f t="shared" ref="B89:W89" si="3">B90+B96</f>
        <v>17.794916825926933</v>
      </c>
      <c r="C89" s="263">
        <f t="shared" si="3"/>
        <v>16.222819575113768</v>
      </c>
      <c r="D89" s="263">
        <f t="shared" si="3"/>
        <v>15.948176416684662</v>
      </c>
      <c r="E89" s="263">
        <f t="shared" si="3"/>
        <v>17.024443387039927</v>
      </c>
      <c r="F89" s="263">
        <f t="shared" si="3"/>
        <v>17.583840415007224</v>
      </c>
      <c r="G89" s="263">
        <f t="shared" si="3"/>
        <v>18.743458168153765</v>
      </c>
      <c r="H89" s="263">
        <f t="shared" si="3"/>
        <v>16.786860711344687</v>
      </c>
      <c r="I89" s="263">
        <f t="shared" si="3"/>
        <v>18.170628998213832</v>
      </c>
      <c r="J89" s="263">
        <f t="shared" si="3"/>
        <v>11.642500078185293</v>
      </c>
      <c r="K89" s="263">
        <f t="shared" si="3"/>
        <v>11.310513289591638</v>
      </c>
      <c r="L89" s="263">
        <f t="shared" si="3"/>
        <v>11.277420943922124</v>
      </c>
      <c r="M89" s="263">
        <f t="shared" si="3"/>
        <v>12.361783209653451</v>
      </c>
      <c r="N89" s="263">
        <f t="shared" si="3"/>
        <v>12.893050004062857</v>
      </c>
      <c r="O89" s="263">
        <f t="shared" si="3"/>
        <v>11.396748035326741</v>
      </c>
      <c r="P89" s="263">
        <f t="shared" si="3"/>
        <v>11.024805307788075</v>
      </c>
      <c r="Q89" s="263">
        <f t="shared" si="3"/>
        <v>11.35113740997997</v>
      </c>
      <c r="R89" s="263">
        <f t="shared" si="3"/>
        <v>13.013421034401375</v>
      </c>
      <c r="S89" s="263">
        <f t="shared" si="3"/>
        <v>14.764934683448644</v>
      </c>
      <c r="T89" s="263">
        <f t="shared" si="3"/>
        <v>16.346674052712306</v>
      </c>
      <c r="U89" s="263">
        <f t="shared" si="3"/>
        <v>15.771161147337828</v>
      </c>
      <c r="V89" s="263">
        <f t="shared" si="3"/>
        <v>18.335923160908145</v>
      </c>
      <c r="W89" s="263">
        <f t="shared" si="3"/>
        <v>19.145608032288649</v>
      </c>
      <c r="DA89" s="70"/>
    </row>
    <row r="90" spans="1:105" ht="12" customHeight="1" x14ac:dyDescent="0.3">
      <c r="A90" s="60" t="s">
        <v>1535</v>
      </c>
      <c r="B90" s="264">
        <v>10.155395042107321</v>
      </c>
      <c r="C90" s="264">
        <v>9.1979361236920898</v>
      </c>
      <c r="D90" s="264">
        <v>8.6399427358182201</v>
      </c>
      <c r="E90" s="264">
        <v>9.5746478189437063</v>
      </c>
      <c r="F90" s="264">
        <v>9.8955459246396025</v>
      </c>
      <c r="G90" s="264">
        <v>10.18311255980597</v>
      </c>
      <c r="H90" s="264">
        <v>9.2325527355440862</v>
      </c>
      <c r="I90" s="264">
        <v>10.209669090636179</v>
      </c>
      <c r="J90" s="264">
        <v>6.0482394434218403</v>
      </c>
      <c r="K90" s="264">
        <v>5.8524678872749814</v>
      </c>
      <c r="L90" s="264">
        <v>5.8528568768687652</v>
      </c>
      <c r="M90" s="264">
        <v>6.7627191147811416</v>
      </c>
      <c r="N90" s="264">
        <v>6.8136268422875386</v>
      </c>
      <c r="O90" s="264">
        <v>5.8893570697890754</v>
      </c>
      <c r="P90" s="264">
        <v>5.6734494398915611</v>
      </c>
      <c r="Q90" s="264">
        <v>5.6948320923729199</v>
      </c>
      <c r="R90" s="264">
        <v>6.6381762036305449</v>
      </c>
      <c r="S90" s="264">
        <v>7.883806150528085</v>
      </c>
      <c r="T90" s="264">
        <v>8.8323670916085426</v>
      </c>
      <c r="U90" s="264">
        <v>8.5892455829520635</v>
      </c>
      <c r="V90" s="264">
        <v>9.7332766942566984</v>
      </c>
      <c r="W90" s="264">
        <v>9.9954642995361169</v>
      </c>
      <c r="DA90" s="72" t="s">
        <v>1660</v>
      </c>
    </row>
    <row r="91" spans="1:105" ht="12" customHeight="1" x14ac:dyDescent="0.3">
      <c r="A91" s="59" t="s">
        <v>30</v>
      </c>
      <c r="B91" s="232">
        <v>4.363885361325119</v>
      </c>
      <c r="C91" s="232">
        <v>3.7133249900712211</v>
      </c>
      <c r="D91" s="232">
        <v>3.3233965158735912</v>
      </c>
      <c r="E91" s="232">
        <v>4.0176419421007612</v>
      </c>
      <c r="F91" s="232">
        <v>4.452720311515888</v>
      </c>
      <c r="G91" s="232">
        <v>4.6074571227778582</v>
      </c>
      <c r="H91" s="232">
        <v>4.1409133775320743</v>
      </c>
      <c r="I91" s="232">
        <v>4.5503138248671116</v>
      </c>
      <c r="J91" s="232">
        <v>2.5088604627532272</v>
      </c>
      <c r="K91" s="232">
        <v>1.7059074657592359</v>
      </c>
      <c r="L91" s="232">
        <v>1.755792189593824</v>
      </c>
      <c r="M91" s="232">
        <v>1.809753896701854</v>
      </c>
      <c r="N91" s="232">
        <v>1.2422705509524381</v>
      </c>
      <c r="O91" s="232">
        <v>1.3571695875424969</v>
      </c>
      <c r="P91" s="232">
        <v>1.629145613901855</v>
      </c>
      <c r="Q91" s="232">
        <v>1.6640047617308309</v>
      </c>
      <c r="R91" s="232">
        <v>1.9892651873203211</v>
      </c>
      <c r="S91" s="232">
        <v>2.444574354416793</v>
      </c>
      <c r="T91" s="232">
        <v>2.9493372988222619</v>
      </c>
      <c r="U91" s="232">
        <v>2.5816564499621051</v>
      </c>
      <c r="V91" s="232">
        <v>3.2008727167495792</v>
      </c>
      <c r="W91" s="232">
        <v>3.3803602981421159</v>
      </c>
      <c r="DA91" s="71" t="s">
        <v>1661</v>
      </c>
    </row>
    <row r="92" spans="1:105" ht="12" customHeight="1" x14ac:dyDescent="0.3">
      <c r="A92" s="59" t="s">
        <v>33</v>
      </c>
      <c r="B92" s="297">
        <v>0.43378190342351369</v>
      </c>
      <c r="C92" s="297">
        <v>0.2728140484107075</v>
      </c>
      <c r="D92" s="297">
        <v>0.28151537748895827</v>
      </c>
      <c r="E92" s="297">
        <v>0.33270984314538232</v>
      </c>
      <c r="F92" s="297">
        <v>0.32903394813363052</v>
      </c>
      <c r="G92" s="297">
        <v>0.3866771246028145</v>
      </c>
      <c r="H92" s="297">
        <v>0.31822039158972321</v>
      </c>
      <c r="I92" s="297">
        <v>0.20859373112447291</v>
      </c>
      <c r="J92" s="297">
        <v>0.120652390640394</v>
      </c>
      <c r="K92" s="297">
        <v>0.1599229055162433</v>
      </c>
      <c r="L92" s="297">
        <v>0.15044856938708651</v>
      </c>
      <c r="M92" s="297">
        <v>0.15567185847410039</v>
      </c>
      <c r="N92" s="297">
        <v>0.1945550218173677</v>
      </c>
      <c r="O92" s="297">
        <v>0.14234456841796739</v>
      </c>
      <c r="P92" s="297">
        <v>0.1445867841292221</v>
      </c>
      <c r="Q92" s="297">
        <v>0.15919486759137019</v>
      </c>
      <c r="R92" s="297">
        <v>0.1768766253356065</v>
      </c>
      <c r="S92" s="297">
        <v>0.2059373284781548</v>
      </c>
      <c r="T92" s="297">
        <v>0.1584933925245797</v>
      </c>
      <c r="U92" s="297">
        <v>0.1715084159327013</v>
      </c>
      <c r="V92" s="297">
        <v>0.1739921014632301</v>
      </c>
      <c r="W92" s="297">
        <v>0.1802943561570679</v>
      </c>
      <c r="DA92" s="122" t="s">
        <v>1662</v>
      </c>
    </row>
    <row r="93" spans="1:105" ht="12" customHeight="1" x14ac:dyDescent="0.3">
      <c r="A93" s="59" t="s">
        <v>160</v>
      </c>
      <c r="B93" s="297">
        <v>0.55620252144270632</v>
      </c>
      <c r="C93" s="297">
        <v>0.62867343228503214</v>
      </c>
      <c r="D93" s="297">
        <v>0.58746254061097558</v>
      </c>
      <c r="E93" s="297">
        <v>0.7464684345837499</v>
      </c>
      <c r="F93" s="297">
        <v>0.7698869343067184</v>
      </c>
      <c r="G93" s="297">
        <v>0.88280078890453417</v>
      </c>
      <c r="H93" s="297">
        <v>0.67121007962699297</v>
      </c>
      <c r="I93" s="297">
        <v>0.61108845959890312</v>
      </c>
      <c r="J93" s="297">
        <v>0.37211562200365372</v>
      </c>
      <c r="K93" s="297">
        <v>0.38799752133871268</v>
      </c>
      <c r="L93" s="297">
        <v>0.39824269866212431</v>
      </c>
      <c r="M93" s="297">
        <v>0.78996026853082446</v>
      </c>
      <c r="N93" s="297">
        <v>1.1000424195022589</v>
      </c>
      <c r="O93" s="297">
        <v>0.69197059480183853</v>
      </c>
      <c r="P93" s="297">
        <v>0.22362857686230311</v>
      </c>
      <c r="Q93" s="297">
        <v>0.23213681772371311</v>
      </c>
      <c r="R93" s="297">
        <v>0.38443196392256351</v>
      </c>
      <c r="S93" s="297">
        <v>0.37130823885828562</v>
      </c>
      <c r="T93" s="297">
        <v>0.39940215504857618</v>
      </c>
      <c r="U93" s="297">
        <v>0.42001405518213419</v>
      </c>
      <c r="V93" s="297">
        <v>0.46248492573312688</v>
      </c>
      <c r="W93" s="297">
        <v>0.83064274745814504</v>
      </c>
      <c r="DA93" s="122" t="s">
        <v>1663</v>
      </c>
    </row>
    <row r="94" spans="1:105" ht="12" customHeight="1" x14ac:dyDescent="0.3">
      <c r="A94" s="59" t="s">
        <v>70</v>
      </c>
      <c r="B94" s="297">
        <v>0.76199755488390253</v>
      </c>
      <c r="C94" s="297">
        <v>0.5907838363985346</v>
      </c>
      <c r="D94" s="297">
        <v>0.66504644338948127</v>
      </c>
      <c r="E94" s="297">
        <v>0.49487892700224112</v>
      </c>
      <c r="F94" s="297">
        <v>0.54699093444485869</v>
      </c>
      <c r="G94" s="297">
        <v>0.4871875290387892</v>
      </c>
      <c r="H94" s="297">
        <v>0.75175471197079058</v>
      </c>
      <c r="I94" s="297">
        <v>0.84866809370765017</v>
      </c>
      <c r="J94" s="297">
        <v>0.25966682917050399</v>
      </c>
      <c r="K94" s="297">
        <v>0.21902848051506371</v>
      </c>
      <c r="L94" s="297">
        <v>0.29435852906111981</v>
      </c>
      <c r="M94" s="297">
        <v>0.21320629781251141</v>
      </c>
      <c r="N94" s="297">
        <v>0.18271291855100349</v>
      </c>
      <c r="O94" s="297">
        <v>0.1114015896198803</v>
      </c>
      <c r="P94" s="297">
        <v>0.11315639064446879</v>
      </c>
      <c r="Q94" s="297">
        <v>9.8596728126543465E-2</v>
      </c>
      <c r="R94" s="297">
        <v>8.2921019907339952E-2</v>
      </c>
      <c r="S94" s="297">
        <v>9.7590123001216542E-2</v>
      </c>
      <c r="T94" s="297">
        <v>5.6690816575531627E-2</v>
      </c>
      <c r="U94" s="297">
        <v>7.6053953766064178E-2</v>
      </c>
      <c r="V94" s="297">
        <v>8.9153807507880212E-2</v>
      </c>
      <c r="W94" s="297">
        <v>5.6538514163692079E-2</v>
      </c>
      <c r="DA94" s="122" t="s">
        <v>1664</v>
      </c>
    </row>
    <row r="95" spans="1:105" ht="12" customHeight="1" x14ac:dyDescent="0.3">
      <c r="A95" s="59" t="s">
        <v>162</v>
      </c>
      <c r="B95" s="297">
        <v>4.0395277010320729</v>
      </c>
      <c r="C95" s="297">
        <v>3.9923398165265951</v>
      </c>
      <c r="D95" s="297">
        <v>3.7825218584552149</v>
      </c>
      <c r="E95" s="297">
        <v>3.982948672111573</v>
      </c>
      <c r="F95" s="297">
        <v>3.7969137962385071</v>
      </c>
      <c r="G95" s="297">
        <v>3.818989994481977</v>
      </c>
      <c r="H95" s="297">
        <v>3.3504541748245051</v>
      </c>
      <c r="I95" s="297">
        <v>3.9910049813380408</v>
      </c>
      <c r="J95" s="297">
        <v>2.7869441388540621</v>
      </c>
      <c r="K95" s="297">
        <v>3.3796115141457248</v>
      </c>
      <c r="L95" s="297">
        <v>3.2540148901646111</v>
      </c>
      <c r="M95" s="297">
        <v>3.7941267932618521</v>
      </c>
      <c r="N95" s="297">
        <v>4.0940459314644704</v>
      </c>
      <c r="O95" s="297">
        <v>3.586470729406892</v>
      </c>
      <c r="P95" s="297">
        <v>3.562932074353713</v>
      </c>
      <c r="Q95" s="297">
        <v>3.540898917200463</v>
      </c>
      <c r="R95" s="297">
        <v>4.0046814071447132</v>
      </c>
      <c r="S95" s="297">
        <v>4.7643961057736348</v>
      </c>
      <c r="T95" s="297">
        <v>5.2684434286375934</v>
      </c>
      <c r="U95" s="297">
        <v>5.3400127081090591</v>
      </c>
      <c r="V95" s="297">
        <v>5.8067731428028813</v>
      </c>
      <c r="W95" s="297">
        <v>5.5476283836150957</v>
      </c>
      <c r="DA95" s="122" t="s">
        <v>1665</v>
      </c>
    </row>
    <row r="96" spans="1:105" ht="12" customHeight="1" x14ac:dyDescent="0.3">
      <c r="A96" s="61" t="s">
        <v>1542</v>
      </c>
      <c r="B96" s="265">
        <v>7.6395217838196139</v>
      </c>
      <c r="C96" s="265">
        <v>7.0248834514216778</v>
      </c>
      <c r="D96" s="265">
        <v>7.3082336808664419</v>
      </c>
      <c r="E96" s="265">
        <v>7.4497955680962198</v>
      </c>
      <c r="F96" s="265">
        <v>7.6882944903676211</v>
      </c>
      <c r="G96" s="265">
        <v>8.5603456083477951</v>
      </c>
      <c r="H96" s="265">
        <v>7.5543079758006009</v>
      </c>
      <c r="I96" s="265">
        <v>7.9609599075776538</v>
      </c>
      <c r="J96" s="265">
        <v>5.5942606347634536</v>
      </c>
      <c r="K96" s="265">
        <v>5.4580454023166567</v>
      </c>
      <c r="L96" s="265">
        <v>5.4245640670533586</v>
      </c>
      <c r="M96" s="265">
        <v>5.5990640948723094</v>
      </c>
      <c r="N96" s="265">
        <v>6.0794231617753178</v>
      </c>
      <c r="O96" s="265">
        <v>5.5073909655376649</v>
      </c>
      <c r="P96" s="265">
        <v>5.3513558678965136</v>
      </c>
      <c r="Q96" s="265">
        <v>5.6563053176070506</v>
      </c>
      <c r="R96" s="265">
        <v>6.3752448307708294</v>
      </c>
      <c r="S96" s="265">
        <v>6.8811285329205596</v>
      </c>
      <c r="T96" s="265">
        <v>7.5143069611037641</v>
      </c>
      <c r="U96" s="265">
        <v>7.1819155643857648</v>
      </c>
      <c r="V96" s="265">
        <v>8.6026464666514482</v>
      </c>
      <c r="W96" s="265">
        <v>9.1501437327525341</v>
      </c>
      <c r="DA96" s="74" t="s">
        <v>1666</v>
      </c>
    </row>
    <row r="97" spans="1:105" ht="12" hidden="1" customHeight="1" x14ac:dyDescent="0.3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DA97" s="94"/>
    </row>
    <row r="98" spans="1:105" ht="12" customHeight="1" x14ac:dyDescent="0.3">
      <c r="A98" s="201"/>
      <c r="B98" s="201"/>
      <c r="C98" s="201"/>
      <c r="D98" s="201"/>
      <c r="E98" s="201"/>
      <c r="F98" s="201"/>
      <c r="G98" s="201"/>
      <c r="H98" s="201"/>
      <c r="I98" s="201"/>
      <c r="J98" s="201"/>
      <c r="K98" s="201"/>
      <c r="L98" s="201"/>
      <c r="M98" s="201"/>
      <c r="N98" s="201"/>
      <c r="O98" s="201"/>
      <c r="P98" s="201"/>
      <c r="Q98" s="201"/>
      <c r="R98" s="201"/>
      <c r="S98" s="201"/>
      <c r="T98" s="201"/>
      <c r="U98" s="201"/>
      <c r="V98" s="201"/>
      <c r="W98" s="201"/>
      <c r="DA98" s="173"/>
    </row>
    <row r="99" spans="1:105" ht="15" customHeight="1" x14ac:dyDescent="0.3">
      <c r="A99" s="34" t="s">
        <v>51</v>
      </c>
      <c r="B99" s="225">
        <v>17.834714268483619</v>
      </c>
      <c r="C99" s="225">
        <v>19.884418785701691</v>
      </c>
      <c r="D99" s="225">
        <v>17.810076699384901</v>
      </c>
      <c r="E99" s="225">
        <v>16.377925728846911</v>
      </c>
      <c r="F99" s="225">
        <v>15.97394015244728</v>
      </c>
      <c r="G99" s="225">
        <v>13.62310538359262</v>
      </c>
      <c r="H99" s="225">
        <v>22.011991171263801</v>
      </c>
      <c r="I99" s="225">
        <v>22.80562359767816</v>
      </c>
      <c r="J99" s="225">
        <v>22.994388163690509</v>
      </c>
      <c r="K99" s="225">
        <v>15.031808368878981</v>
      </c>
      <c r="L99" s="225">
        <v>15.57498614035768</v>
      </c>
      <c r="M99" s="225">
        <v>17.098620991520761</v>
      </c>
      <c r="N99" s="225">
        <v>19.9278568709423</v>
      </c>
      <c r="O99" s="225">
        <v>22.434519730708129</v>
      </c>
      <c r="P99" s="225">
        <v>22.88289248631682</v>
      </c>
      <c r="Q99" s="225">
        <v>18.613924408118759</v>
      </c>
      <c r="R99" s="225">
        <v>19.30283991835341</v>
      </c>
      <c r="S99" s="225">
        <v>17.34503154431475</v>
      </c>
      <c r="T99" s="225">
        <v>18.1359476699498</v>
      </c>
      <c r="U99" s="225">
        <v>15.48500217028994</v>
      </c>
      <c r="V99" s="225">
        <v>13.20766433699483</v>
      </c>
      <c r="W99" s="225">
        <v>13.179158186092559</v>
      </c>
      <c r="DA99" s="89" t="s">
        <v>1667</v>
      </c>
    </row>
    <row r="100" spans="1:105" ht="12" customHeight="1" x14ac:dyDescent="0.3">
      <c r="A100" s="55" t="s">
        <v>92</v>
      </c>
      <c r="B100" s="261">
        <v>0.15372515155932859</v>
      </c>
      <c r="C100" s="261">
        <v>0.17047042326840389</v>
      </c>
      <c r="D100" s="261">
        <v>0.15148507249197171</v>
      </c>
      <c r="E100" s="261">
        <v>0.1403685015439286</v>
      </c>
      <c r="F100" s="261">
        <v>0.13752471107748229</v>
      </c>
      <c r="G100" s="261">
        <v>0.1166725681098298</v>
      </c>
      <c r="H100" s="261">
        <v>0.18866861607250829</v>
      </c>
      <c r="I100" s="261">
        <v>0.19600107158596361</v>
      </c>
      <c r="J100" s="261">
        <v>0.19356081776183501</v>
      </c>
      <c r="K100" s="261">
        <v>0.1241780859625423</v>
      </c>
      <c r="L100" s="261">
        <v>0.12901206119144651</v>
      </c>
      <c r="M100" s="261">
        <v>0.14185111971880229</v>
      </c>
      <c r="N100" s="261">
        <v>0.1628254623677457</v>
      </c>
      <c r="O100" s="261">
        <v>0.1829726910125539</v>
      </c>
      <c r="P100" s="261">
        <v>0.18685066447588999</v>
      </c>
      <c r="Q100" s="261">
        <v>0.1514293064268718</v>
      </c>
      <c r="R100" s="261">
        <v>0.15739441016088529</v>
      </c>
      <c r="S100" s="261">
        <v>0.14243085957208201</v>
      </c>
      <c r="T100" s="261">
        <v>0.14933837255519661</v>
      </c>
      <c r="U100" s="261">
        <v>0.12663017853539371</v>
      </c>
      <c r="V100" s="261">
        <v>0.1070235416750609</v>
      </c>
      <c r="W100" s="261">
        <v>0.10776584187766559</v>
      </c>
      <c r="DA100" s="67" t="s">
        <v>1668</v>
      </c>
    </row>
    <row r="101" spans="1:105" ht="12" customHeight="1" x14ac:dyDescent="0.3">
      <c r="A101" s="202" t="s">
        <v>93</v>
      </c>
      <c r="B101" s="226">
        <v>4.4736734947762993E-2</v>
      </c>
      <c r="C101" s="226">
        <v>4.960990485183079E-2</v>
      </c>
      <c r="D101" s="226">
        <v>4.4084832363951242E-2</v>
      </c>
      <c r="E101" s="226">
        <v>4.0849713822931823E-2</v>
      </c>
      <c r="F101" s="226">
        <v>4.0022120556287483E-2</v>
      </c>
      <c r="G101" s="226">
        <v>3.3953778560366903E-2</v>
      </c>
      <c r="H101" s="226">
        <v>5.5000550732088468E-2</v>
      </c>
      <c r="I101" s="226">
        <v>5.70397745591728E-2</v>
      </c>
      <c r="J101" s="226">
        <v>5.6329617584676812E-2</v>
      </c>
      <c r="K101" s="226">
        <v>3.6138016854598873E-2</v>
      </c>
      <c r="L101" s="226">
        <v>3.7544789047476337E-2</v>
      </c>
      <c r="M101" s="226">
        <v>4.1281181905059278E-2</v>
      </c>
      <c r="N101" s="226">
        <v>4.7385086167122781E-2</v>
      </c>
      <c r="O101" s="226">
        <v>5.324828564145806E-2</v>
      </c>
      <c r="P101" s="226">
        <v>5.4376844430985533E-2</v>
      </c>
      <c r="Q101" s="226">
        <v>4.4068603453794708E-2</v>
      </c>
      <c r="R101" s="226">
        <v>4.5804554025171987E-2</v>
      </c>
      <c r="S101" s="226">
        <v>4.1449896444558813E-2</v>
      </c>
      <c r="T101" s="226">
        <v>4.346010475685682E-2</v>
      </c>
      <c r="U101" s="226">
        <v>3.6877648007411577E-2</v>
      </c>
      <c r="V101" s="226">
        <v>3.1435781741755223E-2</v>
      </c>
      <c r="W101" s="226">
        <v>3.1386435497764313E-2</v>
      </c>
      <c r="DA101" s="174" t="s">
        <v>1669</v>
      </c>
    </row>
    <row r="102" spans="1:105" ht="12" customHeight="1" x14ac:dyDescent="0.3">
      <c r="A102" s="202" t="s">
        <v>94</v>
      </c>
      <c r="B102" s="226">
        <v>0.37027042957544798</v>
      </c>
      <c r="C102" s="226">
        <v>0.41718337429982988</v>
      </c>
      <c r="D102" s="226">
        <v>0.40095191626376808</v>
      </c>
      <c r="E102" s="226">
        <v>0.34775515431242893</v>
      </c>
      <c r="F102" s="226">
        <v>0.33877347798336538</v>
      </c>
      <c r="G102" s="226">
        <v>0.30500937364849862</v>
      </c>
      <c r="H102" s="226">
        <v>0.48051903149911451</v>
      </c>
      <c r="I102" s="226">
        <v>0.48247202993404831</v>
      </c>
      <c r="J102" s="226">
        <v>0.54533964011743119</v>
      </c>
      <c r="K102" s="226">
        <v>0.35717750090381328</v>
      </c>
      <c r="L102" s="226">
        <v>0.36836398783297852</v>
      </c>
      <c r="M102" s="226">
        <v>0.37350912259264091</v>
      </c>
      <c r="N102" s="226">
        <v>0.4567989720708957</v>
      </c>
      <c r="O102" s="226">
        <v>0.52829353094120068</v>
      </c>
      <c r="P102" s="226">
        <v>0.54004524847886159</v>
      </c>
      <c r="Q102" s="226">
        <v>0.45339775107810359</v>
      </c>
      <c r="R102" s="226">
        <v>0.45888418712945961</v>
      </c>
      <c r="S102" s="226">
        <v>0.38726134963223058</v>
      </c>
      <c r="T102" s="226">
        <v>0.39711640972128859</v>
      </c>
      <c r="U102" s="226">
        <v>0.33192927100873271</v>
      </c>
      <c r="V102" s="226">
        <v>0.29027861052829251</v>
      </c>
      <c r="W102" s="226">
        <v>0.29863973463146398</v>
      </c>
      <c r="DA102" s="174" t="s">
        <v>1670</v>
      </c>
    </row>
    <row r="103" spans="1:105" ht="12" customHeight="1" x14ac:dyDescent="0.3">
      <c r="A103" s="202" t="s">
        <v>95</v>
      </c>
      <c r="B103" s="226">
        <v>0.13669646016826009</v>
      </c>
      <c r="C103" s="226">
        <v>0.15158679752663901</v>
      </c>
      <c r="D103" s="226">
        <v>0.134704522766354</v>
      </c>
      <c r="E103" s="226">
        <v>0.12481937461465201</v>
      </c>
      <c r="F103" s="226">
        <v>0.12229060111024979</v>
      </c>
      <c r="G103" s="226">
        <v>0.10374832548594839</v>
      </c>
      <c r="H103" s="226">
        <v>0.16805832167144441</v>
      </c>
      <c r="I103" s="226">
        <v>0.17428932353107249</v>
      </c>
      <c r="J103" s="226">
        <v>0.17211938545466271</v>
      </c>
      <c r="K103" s="226">
        <v>0.1104224299625962</v>
      </c>
      <c r="L103" s="226">
        <v>0.1147209282605617</v>
      </c>
      <c r="M103" s="226">
        <v>0.12613775780849221</v>
      </c>
      <c r="N103" s="226">
        <v>0.1447886966131301</v>
      </c>
      <c r="O103" s="226">
        <v>0.1627041438253124</v>
      </c>
      <c r="P103" s="226">
        <v>0.16615254013318589</v>
      </c>
      <c r="Q103" s="226">
        <v>0.1346549341101104</v>
      </c>
      <c r="R103" s="226">
        <v>0.1399592617149619</v>
      </c>
      <c r="S103" s="226">
        <v>0.12665327778006441</v>
      </c>
      <c r="T103" s="226">
        <v>0.13279562055078301</v>
      </c>
      <c r="U103" s="226">
        <v>0.11268242860884781</v>
      </c>
      <c r="V103" s="226">
        <v>9.6054396722012769E-2</v>
      </c>
      <c r="W103" s="226">
        <v>9.5903615560087738E-2</v>
      </c>
      <c r="DA103" s="174" t="s">
        <v>1671</v>
      </c>
    </row>
    <row r="104" spans="1:105" ht="12" customHeight="1" x14ac:dyDescent="0.3">
      <c r="A104" s="56" t="s">
        <v>96</v>
      </c>
      <c r="B104" s="262">
        <v>0.44372991119160471</v>
      </c>
      <c r="C104" s="262">
        <v>0.5021923043891956</v>
      </c>
      <c r="D104" s="262">
        <v>0.46944569813715858</v>
      </c>
      <c r="E104" s="262">
        <v>0.43248940982088108</v>
      </c>
      <c r="F104" s="262">
        <v>0.42296726850989502</v>
      </c>
      <c r="G104" s="262">
        <v>0.3733022836800669</v>
      </c>
      <c r="H104" s="262">
        <v>0.66252909919280956</v>
      </c>
      <c r="I104" s="262">
        <v>0.7132320697857043</v>
      </c>
      <c r="J104" s="262">
        <v>0.79957188108711486</v>
      </c>
      <c r="K104" s="262">
        <v>0.57918021894232563</v>
      </c>
      <c r="L104" s="262">
        <v>0.60670545270635134</v>
      </c>
      <c r="M104" s="262">
        <v>0.70667306281698583</v>
      </c>
      <c r="N104" s="262">
        <v>0.88746285279118875</v>
      </c>
      <c r="O104" s="262">
        <v>1.097480044956247</v>
      </c>
      <c r="P104" s="262">
        <v>1.1940641463213599</v>
      </c>
      <c r="Q104" s="262">
        <v>1.0153847786473511</v>
      </c>
      <c r="R104" s="262">
        <v>1.0915620522085689</v>
      </c>
      <c r="S104" s="262">
        <v>0.9537773412812347</v>
      </c>
      <c r="T104" s="262">
        <v>1.0296394509570559</v>
      </c>
      <c r="U104" s="262">
        <v>0.97709382508053744</v>
      </c>
      <c r="V104" s="262">
        <v>0.87083036142207526</v>
      </c>
      <c r="W104" s="262">
        <v>0.86755073885769929</v>
      </c>
      <c r="DA104" s="68" t="s">
        <v>1672</v>
      </c>
    </row>
    <row r="105" spans="1:105" ht="12" customHeight="1" x14ac:dyDescent="0.3">
      <c r="A105" s="37" t="s">
        <v>160</v>
      </c>
      <c r="B105" s="228">
        <v>1.0021971822702719E-2</v>
      </c>
      <c r="C105" s="228">
        <v>1.218703374873264E-2</v>
      </c>
      <c r="D105" s="228">
        <v>9.4086440659016113E-3</v>
      </c>
      <c r="E105" s="228">
        <v>1.084285683130275E-2</v>
      </c>
      <c r="F105" s="228">
        <v>1.113996882263024E-2</v>
      </c>
      <c r="G105" s="228">
        <v>9.5255568223489469E-3</v>
      </c>
      <c r="H105" s="228">
        <v>1.288343664212706E-2</v>
      </c>
      <c r="I105" s="228">
        <v>1.0631875051117359E-2</v>
      </c>
      <c r="J105" s="228">
        <v>7.4463316067497533E-3</v>
      </c>
      <c r="K105" s="228">
        <v>3.767457481058444E-3</v>
      </c>
      <c r="L105" s="228">
        <v>4.1866843658612497E-3</v>
      </c>
      <c r="M105" s="228">
        <v>7.5943282516312471E-3</v>
      </c>
      <c r="N105" s="228">
        <v>9.4307503181499022E-3</v>
      </c>
      <c r="O105" s="228">
        <v>7.0065600721721834E-3</v>
      </c>
      <c r="P105" s="228">
        <v>2.3359075747895349E-3</v>
      </c>
      <c r="Q105" s="228">
        <v>1.784257757911543E-3</v>
      </c>
      <c r="R105" s="228">
        <v>2.608791717664143E-3</v>
      </c>
      <c r="S105" s="228">
        <v>2.170136066651251E-3</v>
      </c>
      <c r="T105" s="228">
        <v>2.2221432494124718E-3</v>
      </c>
      <c r="U105" s="228">
        <v>1.7266277584065111E-3</v>
      </c>
      <c r="V105" s="228">
        <v>1.3513034328979799E-3</v>
      </c>
      <c r="W105" s="228">
        <v>2.4093452171304259E-3</v>
      </c>
      <c r="DA105" s="69" t="s">
        <v>1673</v>
      </c>
    </row>
    <row r="106" spans="1:105" ht="12" customHeight="1" x14ac:dyDescent="0.3">
      <c r="A106" s="37" t="s">
        <v>162</v>
      </c>
      <c r="B106" s="228">
        <v>7.4572134077667815E-2</v>
      </c>
      <c r="C106" s="228">
        <v>7.929141414647993E-2</v>
      </c>
      <c r="D106" s="228">
        <v>6.2066043798595358E-2</v>
      </c>
      <c r="E106" s="228">
        <v>5.9273796183212983E-2</v>
      </c>
      <c r="F106" s="228">
        <v>5.6287702231472593E-2</v>
      </c>
      <c r="G106" s="228">
        <v>4.2218416209287013E-2</v>
      </c>
      <c r="H106" s="228">
        <v>6.58874494039281E-2</v>
      </c>
      <c r="I106" s="228">
        <v>7.1139991468202712E-2</v>
      </c>
      <c r="J106" s="228">
        <v>5.7137139062186197E-2</v>
      </c>
      <c r="K106" s="228">
        <v>3.3621102181880677E-2</v>
      </c>
      <c r="L106" s="228">
        <v>3.5048359220018498E-2</v>
      </c>
      <c r="M106" s="228">
        <v>3.7369880863077493E-2</v>
      </c>
      <c r="N106" s="228">
        <v>3.5959635599802073E-2</v>
      </c>
      <c r="O106" s="228">
        <v>3.7205766667909097E-2</v>
      </c>
      <c r="P106" s="228">
        <v>3.8129547806125041E-2</v>
      </c>
      <c r="Q106" s="228">
        <v>2.7883857413369059E-2</v>
      </c>
      <c r="R106" s="228">
        <v>2.784284727855452E-2</v>
      </c>
      <c r="S106" s="228">
        <v>2.852896374279261E-2</v>
      </c>
      <c r="T106" s="228">
        <v>3.0030995323696529E-2</v>
      </c>
      <c r="U106" s="228">
        <v>2.2490698443276232E-2</v>
      </c>
      <c r="V106" s="228">
        <v>1.73826471581114E-2</v>
      </c>
      <c r="W106" s="228">
        <v>1.6486097817870662E-2</v>
      </c>
      <c r="DA106" s="69" t="s">
        <v>1674</v>
      </c>
    </row>
    <row r="107" spans="1:105" ht="12" customHeight="1" x14ac:dyDescent="0.3">
      <c r="A107" s="37" t="s">
        <v>97</v>
      </c>
      <c r="B107" s="228">
        <v>0</v>
      </c>
      <c r="C107" s="228">
        <v>0</v>
      </c>
      <c r="D107" s="228">
        <v>0</v>
      </c>
      <c r="E107" s="228">
        <v>0</v>
      </c>
      <c r="F107" s="228">
        <v>0</v>
      </c>
      <c r="G107" s="228">
        <v>0</v>
      </c>
      <c r="H107" s="228">
        <v>0</v>
      </c>
      <c r="I107" s="228">
        <v>0</v>
      </c>
      <c r="J107" s="228">
        <v>0</v>
      </c>
      <c r="K107" s="228">
        <v>0</v>
      </c>
      <c r="L107" s="228">
        <v>0</v>
      </c>
      <c r="M107" s="228">
        <v>0</v>
      </c>
      <c r="N107" s="228">
        <v>0</v>
      </c>
      <c r="O107" s="228">
        <v>0</v>
      </c>
      <c r="P107" s="228">
        <v>0</v>
      </c>
      <c r="Q107" s="228">
        <v>0</v>
      </c>
      <c r="R107" s="228">
        <v>0</v>
      </c>
      <c r="S107" s="228">
        <v>0</v>
      </c>
      <c r="T107" s="228">
        <v>0</v>
      </c>
      <c r="U107" s="228">
        <v>0</v>
      </c>
      <c r="V107" s="228">
        <v>0</v>
      </c>
      <c r="W107" s="228">
        <v>0</v>
      </c>
      <c r="DA107" s="69" t="s">
        <v>1675</v>
      </c>
    </row>
    <row r="108" spans="1:105" ht="12" customHeight="1" x14ac:dyDescent="0.3">
      <c r="A108" s="37" t="s">
        <v>78</v>
      </c>
      <c r="B108" s="228">
        <v>0.32140356682799831</v>
      </c>
      <c r="C108" s="228">
        <v>0.36849332197767759</v>
      </c>
      <c r="D108" s="228">
        <v>0.35284662819665058</v>
      </c>
      <c r="E108" s="228">
        <v>0.32670880733907742</v>
      </c>
      <c r="F108" s="228">
        <v>0.31956922661580528</v>
      </c>
      <c r="G108" s="228">
        <v>0.28680432876470008</v>
      </c>
      <c r="H108" s="228">
        <v>0.53495657759390292</v>
      </c>
      <c r="I108" s="228">
        <v>0.58692756264017631</v>
      </c>
      <c r="J108" s="228">
        <v>0.68201666557312268</v>
      </c>
      <c r="K108" s="228">
        <v>0.51190978315315805</v>
      </c>
      <c r="L108" s="228">
        <v>0.53784632303683633</v>
      </c>
      <c r="M108" s="228">
        <v>0.63811573496985197</v>
      </c>
      <c r="N108" s="228">
        <v>0.81442693535557309</v>
      </c>
      <c r="O108" s="228">
        <v>1.0216790179441679</v>
      </c>
      <c r="P108" s="228">
        <v>1.120468791030963</v>
      </c>
      <c r="Q108" s="228">
        <v>0.95737550686863493</v>
      </c>
      <c r="R108" s="228">
        <v>1.0345133360296881</v>
      </c>
      <c r="S108" s="228">
        <v>0.90215639353731214</v>
      </c>
      <c r="T108" s="228">
        <v>0.97771228447165803</v>
      </c>
      <c r="U108" s="228">
        <v>0.93827826486051091</v>
      </c>
      <c r="V108" s="228">
        <v>0.83885252585383052</v>
      </c>
      <c r="W108" s="228">
        <v>0.83538525955263521</v>
      </c>
      <c r="DA108" s="69" t="s">
        <v>1676</v>
      </c>
    </row>
    <row r="109" spans="1:105" ht="12" customHeight="1" x14ac:dyDescent="0.3">
      <c r="A109" s="37" t="s">
        <v>38</v>
      </c>
      <c r="B109" s="228">
        <v>3.7732238463235902E-2</v>
      </c>
      <c r="C109" s="228">
        <v>4.2220534516305343E-2</v>
      </c>
      <c r="D109" s="228">
        <v>4.5124382076011063E-2</v>
      </c>
      <c r="E109" s="228">
        <v>3.5663949467287993E-2</v>
      </c>
      <c r="F109" s="228">
        <v>3.5970370839986797E-2</v>
      </c>
      <c r="G109" s="228">
        <v>3.4753981883730849E-2</v>
      </c>
      <c r="H109" s="228">
        <v>4.8801635552851393E-2</v>
      </c>
      <c r="I109" s="228">
        <v>4.4532640626207869E-2</v>
      </c>
      <c r="J109" s="228">
        <v>5.2971744845056172E-2</v>
      </c>
      <c r="K109" s="228">
        <v>2.9881876126228491E-2</v>
      </c>
      <c r="L109" s="228">
        <v>2.962408608363527E-2</v>
      </c>
      <c r="M109" s="228">
        <v>2.3593118732425072E-2</v>
      </c>
      <c r="N109" s="228">
        <v>2.7645531517663639E-2</v>
      </c>
      <c r="O109" s="228">
        <v>3.1588700271997942E-2</v>
      </c>
      <c r="P109" s="228">
        <v>3.3129899909482403E-2</v>
      </c>
      <c r="Q109" s="228">
        <v>2.8341156607435709E-2</v>
      </c>
      <c r="R109" s="228">
        <v>2.6597077182662038E-2</v>
      </c>
      <c r="S109" s="228">
        <v>2.0921847934478741E-2</v>
      </c>
      <c r="T109" s="228">
        <v>1.9674027912288752E-2</v>
      </c>
      <c r="U109" s="228">
        <v>1.459823401834379E-2</v>
      </c>
      <c r="V109" s="228">
        <v>1.3243884977235351E-2</v>
      </c>
      <c r="W109" s="228">
        <v>1.32700362700629E-2</v>
      </c>
      <c r="DA109" s="69" t="s">
        <v>1677</v>
      </c>
    </row>
    <row r="110" spans="1:105" ht="12" customHeight="1" x14ac:dyDescent="0.3">
      <c r="A110" s="57" t="s">
        <v>1555</v>
      </c>
      <c r="B110" s="263">
        <f t="shared" ref="B110:W110" si="4">B111+B117</f>
        <v>12.831755587831925</v>
      </c>
      <c r="C110" s="263">
        <f t="shared" si="4"/>
        <v>14.267624723959583</v>
      </c>
      <c r="D110" s="263">
        <f t="shared" si="4"/>
        <v>12.55172420982103</v>
      </c>
      <c r="E110" s="263">
        <f t="shared" si="4"/>
        <v>11.702204358870679</v>
      </c>
      <c r="F110" s="263">
        <f t="shared" si="4"/>
        <v>11.414389516377835</v>
      </c>
      <c r="G110" s="263">
        <f t="shared" si="4"/>
        <v>9.5993015439592657</v>
      </c>
      <c r="H110" s="263">
        <f t="shared" si="4"/>
        <v>15.538197815392021</v>
      </c>
      <c r="I110" s="263">
        <f t="shared" si="4"/>
        <v>16.20523984934756</v>
      </c>
      <c r="J110" s="263">
        <f t="shared" si="4"/>
        <v>15.81645651602291</v>
      </c>
      <c r="K110" s="263">
        <f t="shared" si="4"/>
        <v>10.286911527454297</v>
      </c>
      <c r="L110" s="263">
        <f t="shared" si="4"/>
        <v>10.66521365448801</v>
      </c>
      <c r="M110" s="263">
        <f t="shared" si="4"/>
        <v>11.910488260145602</v>
      </c>
      <c r="N110" s="263">
        <f t="shared" si="4"/>
        <v>13.660685168012458</v>
      </c>
      <c r="O110" s="263">
        <f t="shared" si="4"/>
        <v>15.180145068065995</v>
      </c>
      <c r="P110" s="263">
        <f t="shared" si="4"/>
        <v>15.405084299644059</v>
      </c>
      <c r="Q110" s="263">
        <f t="shared" si="4"/>
        <v>12.382229075334507</v>
      </c>
      <c r="R110" s="263">
        <f t="shared" si="4"/>
        <v>12.891907844106637</v>
      </c>
      <c r="S110" s="263">
        <f t="shared" si="4"/>
        <v>11.801793963114417</v>
      </c>
      <c r="T110" s="263">
        <f t="shared" si="4"/>
        <v>12.370029592866263</v>
      </c>
      <c r="U110" s="263">
        <f t="shared" si="4"/>
        <v>10.52273888959995</v>
      </c>
      <c r="V110" s="263">
        <f t="shared" si="4"/>
        <v>8.8653490272058679</v>
      </c>
      <c r="W110" s="263">
        <f t="shared" si="4"/>
        <v>8.7903199705637416</v>
      </c>
      <c r="DA110" s="70"/>
    </row>
    <row r="111" spans="1:105" ht="12" customHeight="1" x14ac:dyDescent="0.3">
      <c r="A111" s="60" t="s">
        <v>1556</v>
      </c>
      <c r="B111" s="264">
        <v>11.210091404232729</v>
      </c>
      <c r="C111" s="264">
        <v>12.440497084113209</v>
      </c>
      <c r="D111" s="264">
        <v>10.795685082699951</v>
      </c>
      <c r="E111" s="264">
        <v>10.17914976588821</v>
      </c>
      <c r="F111" s="264">
        <v>9.9306717476408881</v>
      </c>
      <c r="G111" s="264">
        <v>8.2634595825179247</v>
      </c>
      <c r="H111" s="264">
        <v>13.425716900162779</v>
      </c>
      <c r="I111" s="264">
        <v>14.092169109592421</v>
      </c>
      <c r="J111" s="264">
        <v>13.4280460688551</v>
      </c>
      <c r="K111" s="264">
        <v>8.7225901176476341</v>
      </c>
      <c r="L111" s="264">
        <v>9.0518990663329504</v>
      </c>
      <c r="M111" s="264">
        <v>10.27463965335691</v>
      </c>
      <c r="N111" s="264">
        <v>11.660054080723979</v>
      </c>
      <c r="O111" s="264">
        <v>12.866391040943689</v>
      </c>
      <c r="P111" s="264">
        <v>13.03986156774711</v>
      </c>
      <c r="Q111" s="264">
        <v>10.39649423096459</v>
      </c>
      <c r="R111" s="264">
        <v>10.88214419233157</v>
      </c>
      <c r="S111" s="264">
        <v>10.105624268360071</v>
      </c>
      <c r="T111" s="264">
        <v>10.630788738275429</v>
      </c>
      <c r="U111" s="264">
        <v>9.0651279108760328</v>
      </c>
      <c r="V111" s="264">
        <v>7.5774583903748312</v>
      </c>
      <c r="W111" s="264">
        <v>7.4745179408385241</v>
      </c>
      <c r="DA111" s="72" t="s">
        <v>1678</v>
      </c>
    </row>
    <row r="112" spans="1:105" ht="12" customHeight="1" x14ac:dyDescent="0.3">
      <c r="A112" s="59" t="s">
        <v>30</v>
      </c>
      <c r="B112" s="232">
        <v>4.8171000315805141</v>
      </c>
      <c r="C112" s="232">
        <v>5.022388510869833</v>
      </c>
      <c r="D112" s="232">
        <v>4.1526134243430004</v>
      </c>
      <c r="E112" s="232">
        <v>4.2712985174706253</v>
      </c>
      <c r="F112" s="232">
        <v>4.4685259544513727</v>
      </c>
      <c r="G112" s="232">
        <v>3.7388898029606579</v>
      </c>
      <c r="H112" s="232">
        <v>6.0215990427880568</v>
      </c>
      <c r="I112" s="232">
        <v>6.2806924840056686</v>
      </c>
      <c r="J112" s="232">
        <v>5.5700661637693996</v>
      </c>
      <c r="K112" s="232">
        <v>2.54250546761756</v>
      </c>
      <c r="L112" s="232">
        <v>2.715469388030173</v>
      </c>
      <c r="M112" s="232">
        <v>2.7495699339675759</v>
      </c>
      <c r="N112" s="232">
        <v>2.1258783526415099</v>
      </c>
      <c r="O112" s="232">
        <v>2.9649882687149458</v>
      </c>
      <c r="P112" s="232">
        <v>3.744429822465928</v>
      </c>
      <c r="Q112" s="232">
        <v>3.0378096535632371</v>
      </c>
      <c r="R112" s="232">
        <v>3.2610569441295918</v>
      </c>
      <c r="S112" s="232">
        <v>3.1335054985021729</v>
      </c>
      <c r="T112" s="232">
        <v>3.5498730313738882</v>
      </c>
      <c r="U112" s="232">
        <v>2.7246916757503108</v>
      </c>
      <c r="V112" s="232">
        <v>2.491913112710316</v>
      </c>
      <c r="W112" s="232">
        <v>2.5278029051771131</v>
      </c>
      <c r="DA112" s="71" t="s">
        <v>1679</v>
      </c>
    </row>
    <row r="113" spans="1:105" ht="12" customHeight="1" x14ac:dyDescent="0.3">
      <c r="A113" s="59" t="s">
        <v>33</v>
      </c>
      <c r="B113" s="297">
        <v>0.47883265660442409</v>
      </c>
      <c r="C113" s="297">
        <v>0.36898955680029072</v>
      </c>
      <c r="D113" s="297">
        <v>0.35175596114878421</v>
      </c>
      <c r="E113" s="297">
        <v>0.35371570693820559</v>
      </c>
      <c r="F113" s="297">
        <v>0.33020190675982197</v>
      </c>
      <c r="G113" s="297">
        <v>0.31378331250621933</v>
      </c>
      <c r="H113" s="297">
        <v>0.46274708758441668</v>
      </c>
      <c r="I113" s="297">
        <v>0.28791708214156791</v>
      </c>
      <c r="J113" s="297">
        <v>0.26786734800964052</v>
      </c>
      <c r="K113" s="297">
        <v>0.23835106524454441</v>
      </c>
      <c r="L113" s="297">
        <v>0.23268043169623401</v>
      </c>
      <c r="M113" s="297">
        <v>0.23651318690640599</v>
      </c>
      <c r="N113" s="297">
        <v>0.33293899542425348</v>
      </c>
      <c r="O113" s="297">
        <v>0.31097806740482209</v>
      </c>
      <c r="P113" s="297">
        <v>0.33231840162601811</v>
      </c>
      <c r="Q113" s="297">
        <v>0.29062639524165818</v>
      </c>
      <c r="R113" s="297">
        <v>0.28995869981612848</v>
      </c>
      <c r="S113" s="297">
        <v>0.26397468744087271</v>
      </c>
      <c r="T113" s="297">
        <v>0.1907653695623871</v>
      </c>
      <c r="U113" s="297">
        <v>0.18101074340073889</v>
      </c>
      <c r="V113" s="297">
        <v>0.13545468299174709</v>
      </c>
      <c r="W113" s="297">
        <v>0.13482249141647951</v>
      </c>
      <c r="DA113" s="122" t="s">
        <v>1680</v>
      </c>
    </row>
    <row r="114" spans="1:105" ht="12" customHeight="1" x14ac:dyDescent="0.3">
      <c r="A114" s="59" t="s">
        <v>160</v>
      </c>
      <c r="B114" s="297">
        <v>0.61396736205582669</v>
      </c>
      <c r="C114" s="297">
        <v>0.85030053438357656</v>
      </c>
      <c r="D114" s="297">
        <v>0.73403965515036718</v>
      </c>
      <c r="E114" s="297">
        <v>0.7935972303965525</v>
      </c>
      <c r="F114" s="297">
        <v>0.77261977111950353</v>
      </c>
      <c r="G114" s="297">
        <v>0.71638102747894561</v>
      </c>
      <c r="H114" s="297">
        <v>0.97605470206682432</v>
      </c>
      <c r="I114" s="297">
        <v>0.84347120725844005</v>
      </c>
      <c r="J114" s="297">
        <v>0.82615540637041329</v>
      </c>
      <c r="K114" s="297">
        <v>0.57827627771515133</v>
      </c>
      <c r="L114" s="297">
        <v>0.61591335445779205</v>
      </c>
      <c r="M114" s="297">
        <v>1.2001913670912461</v>
      </c>
      <c r="N114" s="297">
        <v>1.8824855542251171</v>
      </c>
      <c r="O114" s="297">
        <v>1.511737895334256</v>
      </c>
      <c r="P114" s="297">
        <v>0.51398813292896206</v>
      </c>
      <c r="Q114" s="297">
        <v>0.42378933164532401</v>
      </c>
      <c r="R114" s="297">
        <v>0.63020985511932293</v>
      </c>
      <c r="S114" s="297">
        <v>0.475950508929876</v>
      </c>
      <c r="T114" s="297">
        <v>0.48072729404185949</v>
      </c>
      <c r="U114" s="297">
        <v>0.44328469803551579</v>
      </c>
      <c r="V114" s="297">
        <v>0.36004938429277739</v>
      </c>
      <c r="W114" s="297">
        <v>0.62114714556996131</v>
      </c>
      <c r="DA114" s="122" t="s">
        <v>1681</v>
      </c>
    </row>
    <row r="115" spans="1:105" ht="12" customHeight="1" x14ac:dyDescent="0.3">
      <c r="A115" s="59" t="s">
        <v>70</v>
      </c>
      <c r="B115" s="297">
        <v>0.84113539696215034</v>
      </c>
      <c r="C115" s="297">
        <v>0.79905366760766428</v>
      </c>
      <c r="D115" s="297">
        <v>0.8309814298233954</v>
      </c>
      <c r="E115" s="297">
        <v>0.52612344696074786</v>
      </c>
      <c r="F115" s="297">
        <v>0.54893256625506304</v>
      </c>
      <c r="G115" s="297">
        <v>0.3953461607808762</v>
      </c>
      <c r="H115" s="297">
        <v>1.0931804269503</v>
      </c>
      <c r="I115" s="297">
        <v>1.1713968580443399</v>
      </c>
      <c r="J115" s="297">
        <v>0.57650134014574683</v>
      </c>
      <c r="K115" s="297">
        <v>0.32644274115165378</v>
      </c>
      <c r="L115" s="297">
        <v>0.4552483941484966</v>
      </c>
      <c r="M115" s="297">
        <v>0.32392560516994728</v>
      </c>
      <c r="N115" s="297">
        <v>0.31267378752376218</v>
      </c>
      <c r="O115" s="297">
        <v>0.24337740056291879</v>
      </c>
      <c r="P115" s="297">
        <v>0.26007875546309461</v>
      </c>
      <c r="Q115" s="297">
        <v>0.1799983385870946</v>
      </c>
      <c r="R115" s="297">
        <v>0.13593470066572699</v>
      </c>
      <c r="S115" s="297">
        <v>0.1250930193517352</v>
      </c>
      <c r="T115" s="297">
        <v>6.823404056511452E-2</v>
      </c>
      <c r="U115" s="297">
        <v>8.0267680363642444E-2</v>
      </c>
      <c r="V115" s="297">
        <v>6.9407177865710518E-2</v>
      </c>
      <c r="W115" s="297">
        <v>4.2278990330092227E-2</v>
      </c>
      <c r="DA115" s="122" t="s">
        <v>1682</v>
      </c>
    </row>
    <row r="116" spans="1:105" ht="12" customHeight="1" x14ac:dyDescent="0.3">
      <c r="A116" s="59" t="s">
        <v>162</v>
      </c>
      <c r="B116" s="297">
        <v>4.4590559570298112</v>
      </c>
      <c r="C116" s="297">
        <v>5.3997648144518502</v>
      </c>
      <c r="D116" s="297">
        <v>4.7262946122344092</v>
      </c>
      <c r="E116" s="297">
        <v>4.2344148641220789</v>
      </c>
      <c r="F116" s="297">
        <v>3.8103915490551281</v>
      </c>
      <c r="G116" s="297">
        <v>3.0990592787912248</v>
      </c>
      <c r="H116" s="297">
        <v>4.872135640773184</v>
      </c>
      <c r="I116" s="297">
        <v>5.508691478142401</v>
      </c>
      <c r="J116" s="297">
        <v>6.1874558105599018</v>
      </c>
      <c r="K116" s="297">
        <v>5.0370145659187244</v>
      </c>
      <c r="L116" s="297">
        <v>5.032587498000253</v>
      </c>
      <c r="M116" s="297">
        <v>5.7644395602217324</v>
      </c>
      <c r="N116" s="297">
        <v>7.0060773909093381</v>
      </c>
      <c r="O116" s="297">
        <v>7.835309408926749</v>
      </c>
      <c r="P116" s="297">
        <v>8.1890464552631084</v>
      </c>
      <c r="Q116" s="297">
        <v>6.4642705119272756</v>
      </c>
      <c r="R116" s="297">
        <v>6.5649839926007951</v>
      </c>
      <c r="S116" s="297">
        <v>6.1071005541354157</v>
      </c>
      <c r="T116" s="297">
        <v>6.3411890027321807</v>
      </c>
      <c r="U116" s="297">
        <v>5.6358731133258253</v>
      </c>
      <c r="V116" s="297">
        <v>4.5206340325142804</v>
      </c>
      <c r="W116" s="297">
        <v>4.1484664083448788</v>
      </c>
      <c r="DA116" s="122" t="s">
        <v>1683</v>
      </c>
    </row>
    <row r="117" spans="1:105" ht="12" customHeight="1" x14ac:dyDescent="0.3">
      <c r="A117" s="60" t="s">
        <v>1563</v>
      </c>
      <c r="B117" s="264">
        <v>1.6216641835991961</v>
      </c>
      <c r="C117" s="264">
        <v>1.8271276398463741</v>
      </c>
      <c r="D117" s="264">
        <v>1.7560391271210789</v>
      </c>
      <c r="E117" s="264">
        <v>1.5230545929824679</v>
      </c>
      <c r="F117" s="264">
        <v>1.4837177687369461</v>
      </c>
      <c r="G117" s="264">
        <v>1.335841961441341</v>
      </c>
      <c r="H117" s="264">
        <v>2.112480915229241</v>
      </c>
      <c r="I117" s="264">
        <v>2.1130707397551398</v>
      </c>
      <c r="J117" s="264">
        <v>2.3884104471678111</v>
      </c>
      <c r="K117" s="264">
        <v>1.5643214098066629</v>
      </c>
      <c r="L117" s="264">
        <v>1.6133145881550599</v>
      </c>
      <c r="M117" s="264">
        <v>1.6358486067886919</v>
      </c>
      <c r="N117" s="264">
        <v>2.0006310872884789</v>
      </c>
      <c r="O117" s="264">
        <v>2.3137540271223052</v>
      </c>
      <c r="P117" s="264">
        <v>2.365222731896949</v>
      </c>
      <c r="Q117" s="264">
        <v>1.9857348443699161</v>
      </c>
      <c r="R117" s="264">
        <v>2.0097636517750681</v>
      </c>
      <c r="S117" s="264">
        <v>1.696169694754345</v>
      </c>
      <c r="T117" s="264">
        <v>1.739240854590834</v>
      </c>
      <c r="U117" s="264">
        <v>1.457610978723916</v>
      </c>
      <c r="V117" s="264">
        <v>1.2878906368310361</v>
      </c>
      <c r="W117" s="264">
        <v>1.315802029725218</v>
      </c>
      <c r="DA117" s="72" t="s">
        <v>1684</v>
      </c>
    </row>
    <row r="118" spans="1:105" ht="12" customHeight="1" x14ac:dyDescent="0.3">
      <c r="A118" s="57" t="s">
        <v>1565</v>
      </c>
      <c r="B118" s="263">
        <v>1.2999487022462271</v>
      </c>
      <c r="C118" s="263">
        <v>1.4646510839161171</v>
      </c>
      <c r="D118" s="263">
        <v>1.4076655373421281</v>
      </c>
      <c r="E118" s="263">
        <v>1.2209018745196989</v>
      </c>
      <c r="F118" s="263">
        <v>1.189368925746692</v>
      </c>
      <c r="G118" s="263">
        <v>1.070829609326144</v>
      </c>
      <c r="H118" s="263">
        <v>1.6933942625391889</v>
      </c>
      <c r="I118" s="263">
        <v>1.6938670741328281</v>
      </c>
      <c r="J118" s="263">
        <v>1.91458323654665</v>
      </c>
      <c r="K118" s="263">
        <v>1.253981932351022</v>
      </c>
      <c r="L118" s="263">
        <v>1.2932555496985809</v>
      </c>
      <c r="M118" s="263">
        <v>1.3113191343639139</v>
      </c>
      <c r="N118" s="263">
        <v>1.6037338752971451</v>
      </c>
      <c r="O118" s="263">
        <v>1.8547376055374549</v>
      </c>
      <c r="P118" s="263">
        <v>1.8959956395094431</v>
      </c>
      <c r="Q118" s="263">
        <v>1.591792838523826</v>
      </c>
      <c r="R118" s="263">
        <v>1.611054666785658</v>
      </c>
      <c r="S118" s="263">
        <v>1.3596733625771771</v>
      </c>
      <c r="T118" s="263">
        <v>1.394199807016133</v>
      </c>
      <c r="U118" s="263">
        <v>1.1684413575482431</v>
      </c>
      <c r="V118" s="263">
        <v>1.032391156514165</v>
      </c>
      <c r="W118" s="263">
        <v>1.0547653196347611</v>
      </c>
      <c r="DA118" s="70" t="s">
        <v>1685</v>
      </c>
    </row>
    <row r="119" spans="1:105" ht="12" customHeight="1" x14ac:dyDescent="0.3">
      <c r="A119" s="57" t="s">
        <v>1567</v>
      </c>
      <c r="B119" s="263">
        <f t="shared" ref="B119:W119" si="5">B120+B126</f>
        <v>1.3616761136039224</v>
      </c>
      <c r="C119" s="263">
        <f t="shared" si="5"/>
        <v>1.517877427300341</v>
      </c>
      <c r="D119" s="263">
        <f t="shared" si="5"/>
        <v>1.3590532678326326</v>
      </c>
      <c r="E119" s="263">
        <f t="shared" si="5"/>
        <v>1.2488555367608258</v>
      </c>
      <c r="F119" s="263">
        <f t="shared" si="5"/>
        <v>1.2178404051656386</v>
      </c>
      <c r="G119" s="263">
        <f t="shared" si="5"/>
        <v>1.0382364727823705</v>
      </c>
      <c r="H119" s="263">
        <f t="shared" si="5"/>
        <v>1.6726217274085944</v>
      </c>
      <c r="I119" s="263">
        <f t="shared" si="5"/>
        <v>1.730047045362046</v>
      </c>
      <c r="J119" s="263">
        <f t="shared" si="5"/>
        <v>1.7405742376497892</v>
      </c>
      <c r="K119" s="263">
        <f t="shared" si="5"/>
        <v>1.1337993287446628</v>
      </c>
      <c r="L119" s="263">
        <f t="shared" si="5"/>
        <v>1.1741327899300709</v>
      </c>
      <c r="M119" s="263">
        <f t="shared" si="5"/>
        <v>1.2847584195432185</v>
      </c>
      <c r="N119" s="263">
        <f t="shared" si="5"/>
        <v>1.4934020155765941</v>
      </c>
      <c r="O119" s="263">
        <f t="shared" si="5"/>
        <v>1.6739695994102215</v>
      </c>
      <c r="P119" s="263">
        <f t="shared" si="5"/>
        <v>1.7015168458925705</v>
      </c>
      <c r="Q119" s="263">
        <f t="shared" si="5"/>
        <v>1.3811434318808951</v>
      </c>
      <c r="R119" s="263">
        <f t="shared" si="5"/>
        <v>1.4287843461015386</v>
      </c>
      <c r="S119" s="263">
        <f t="shared" si="5"/>
        <v>1.2850431878913517</v>
      </c>
      <c r="T119" s="263">
        <f t="shared" si="5"/>
        <v>1.3407560098780833</v>
      </c>
      <c r="U119" s="263">
        <f t="shared" si="5"/>
        <v>1.1370379935681165</v>
      </c>
      <c r="V119" s="263">
        <f t="shared" si="5"/>
        <v>0.96750170824567872</v>
      </c>
      <c r="W119" s="263">
        <f t="shared" si="5"/>
        <v>0.96550756539406957</v>
      </c>
      <c r="DA119" s="70"/>
    </row>
    <row r="120" spans="1:105" ht="12" customHeight="1" x14ac:dyDescent="0.3">
      <c r="A120" s="60" t="s">
        <v>1568</v>
      </c>
      <c r="B120" s="264">
        <v>0.96348925373626437</v>
      </c>
      <c r="C120" s="264">
        <v>1.069240635018784</v>
      </c>
      <c r="D120" s="264">
        <v>0.92787169959870974</v>
      </c>
      <c r="E120" s="264">
        <v>0.87488148472207583</v>
      </c>
      <c r="F120" s="264">
        <v>0.8535252003049314</v>
      </c>
      <c r="G120" s="264">
        <v>0.71023100698659469</v>
      </c>
      <c r="H120" s="264">
        <v>1.1539186872399609</v>
      </c>
      <c r="I120" s="264">
        <v>1.211199178429514</v>
      </c>
      <c r="J120" s="264">
        <v>1.1541188755278411</v>
      </c>
      <c r="K120" s="264">
        <v>0.74969253506054301</v>
      </c>
      <c r="L120" s="264">
        <v>0.77799610742014835</v>
      </c>
      <c r="M120" s="264">
        <v>0.88308868634951576</v>
      </c>
      <c r="N120" s="264">
        <v>1.002162819164824</v>
      </c>
      <c r="O120" s="264">
        <v>1.105845532859532</v>
      </c>
      <c r="P120" s="264">
        <v>1.120755044511859</v>
      </c>
      <c r="Q120" s="264">
        <v>0.89356189051975576</v>
      </c>
      <c r="R120" s="264">
        <v>0.93530272045427632</v>
      </c>
      <c r="S120" s="264">
        <v>0.86856208694114168</v>
      </c>
      <c r="T120" s="264">
        <v>0.91369912507595097</v>
      </c>
      <c r="U120" s="264">
        <v>0.7791331052462136</v>
      </c>
      <c r="V120" s="264">
        <v>0.65127031230121757</v>
      </c>
      <c r="W120" s="264">
        <v>0.64242274689550127</v>
      </c>
      <c r="DA120" s="72" t="s">
        <v>1686</v>
      </c>
    </row>
    <row r="121" spans="1:105" ht="12" customHeight="1" x14ac:dyDescent="0.3">
      <c r="A121" s="59" t="s">
        <v>30</v>
      </c>
      <c r="B121" s="232">
        <v>0.41402196888849663</v>
      </c>
      <c r="C121" s="232">
        <v>0.43166618217621661</v>
      </c>
      <c r="D121" s="232">
        <v>0.35691041803323098</v>
      </c>
      <c r="E121" s="232">
        <v>0.36711121013060671</v>
      </c>
      <c r="F121" s="232">
        <v>0.38406258984916503</v>
      </c>
      <c r="G121" s="232">
        <v>0.32135154087115653</v>
      </c>
      <c r="H121" s="232">
        <v>0.51754671383359452</v>
      </c>
      <c r="I121" s="232">
        <v>0.53981537671286939</v>
      </c>
      <c r="J121" s="232">
        <v>0.4787381920334236</v>
      </c>
      <c r="K121" s="232">
        <v>0.2185242392127385</v>
      </c>
      <c r="L121" s="232">
        <v>0.2333902088638623</v>
      </c>
      <c r="M121" s="232">
        <v>0.23632109572039781</v>
      </c>
      <c r="N121" s="232">
        <v>0.18271581146495031</v>
      </c>
      <c r="O121" s="232">
        <v>0.25483595372668338</v>
      </c>
      <c r="P121" s="232">
        <v>0.32182769660141231</v>
      </c>
      <c r="Q121" s="232">
        <v>0.26109483415981088</v>
      </c>
      <c r="R121" s="232">
        <v>0.28028257827625958</v>
      </c>
      <c r="S121" s="232">
        <v>0.26931973749923072</v>
      </c>
      <c r="T121" s="232">
        <v>0.3051058545843337</v>
      </c>
      <c r="U121" s="232">
        <v>0.23418284960092711</v>
      </c>
      <c r="V121" s="232">
        <v>0.2141759080068095</v>
      </c>
      <c r="W121" s="232">
        <v>0.21726057771320709</v>
      </c>
      <c r="DA121" s="71" t="s">
        <v>1687</v>
      </c>
    </row>
    <row r="122" spans="1:105" ht="12" customHeight="1" x14ac:dyDescent="0.3">
      <c r="A122" s="59" t="s">
        <v>33</v>
      </c>
      <c r="B122" s="297">
        <v>4.1154893599007772E-2</v>
      </c>
      <c r="C122" s="297">
        <v>3.1714056549418508E-2</v>
      </c>
      <c r="D122" s="297">
        <v>3.02328568325997E-2</v>
      </c>
      <c r="E122" s="297">
        <v>3.040129381853271E-2</v>
      </c>
      <c r="F122" s="297">
        <v>2.838032066412826E-2</v>
      </c>
      <c r="G122" s="297">
        <v>2.6969169001365791E-2</v>
      </c>
      <c r="H122" s="297">
        <v>3.9772364917291747E-2</v>
      </c>
      <c r="I122" s="297">
        <v>2.4746008271240232E-2</v>
      </c>
      <c r="J122" s="297">
        <v>2.3022765999630629E-2</v>
      </c>
      <c r="K122" s="297">
        <v>2.0485889159922329E-2</v>
      </c>
      <c r="L122" s="297">
        <v>1.999850736358743E-2</v>
      </c>
      <c r="M122" s="297">
        <v>2.0327926484631189E-2</v>
      </c>
      <c r="N122" s="297">
        <v>2.861556901488721E-2</v>
      </c>
      <c r="O122" s="297">
        <v>2.6728062714911061E-2</v>
      </c>
      <c r="P122" s="297">
        <v>2.856222998008601E-2</v>
      </c>
      <c r="Q122" s="297">
        <v>2.4978869357097071E-2</v>
      </c>
      <c r="R122" s="297">
        <v>2.492148201349129E-2</v>
      </c>
      <c r="S122" s="297">
        <v>2.2688198109752901E-2</v>
      </c>
      <c r="T122" s="297">
        <v>1.6395975459128499E-2</v>
      </c>
      <c r="U122" s="297">
        <v>1.5557581092654911E-2</v>
      </c>
      <c r="V122" s="297">
        <v>1.1642111266061831E-2</v>
      </c>
      <c r="W122" s="297">
        <v>1.1587775421053201E-2</v>
      </c>
      <c r="DA122" s="122" t="s">
        <v>1688</v>
      </c>
    </row>
    <row r="123" spans="1:105" ht="12" customHeight="1" x14ac:dyDescent="0.3">
      <c r="A123" s="59" t="s">
        <v>160</v>
      </c>
      <c r="B123" s="297">
        <v>5.2769503312188208E-2</v>
      </c>
      <c r="C123" s="297">
        <v>7.3081957834477879E-2</v>
      </c>
      <c r="D123" s="297">
        <v>6.3089523006619866E-2</v>
      </c>
      <c r="E123" s="297">
        <v>6.8208400423321547E-2</v>
      </c>
      <c r="F123" s="297">
        <v>6.6405421673612575E-2</v>
      </c>
      <c r="G123" s="297">
        <v>6.1571792474046302E-2</v>
      </c>
      <c r="H123" s="297">
        <v>8.3890325474514124E-2</v>
      </c>
      <c r="I123" s="297">
        <v>7.2494988196314697E-2</v>
      </c>
      <c r="J123" s="297">
        <v>7.1006723072164948E-2</v>
      </c>
      <c r="K123" s="297">
        <v>4.9701912248349862E-2</v>
      </c>
      <c r="L123" s="297">
        <v>5.2936758216678842E-2</v>
      </c>
      <c r="M123" s="297">
        <v>0.10315450988944</v>
      </c>
      <c r="N123" s="297">
        <v>0.1617965934804792</v>
      </c>
      <c r="O123" s="297">
        <v>0.12993143089542239</v>
      </c>
      <c r="P123" s="297">
        <v>4.4176450018778131E-2</v>
      </c>
      <c r="Q123" s="297">
        <v>3.6424008704707869E-2</v>
      </c>
      <c r="R123" s="297">
        <v>5.4165519362035543E-2</v>
      </c>
      <c r="S123" s="297">
        <v>4.0907177660575778E-2</v>
      </c>
      <c r="T123" s="297">
        <v>4.1317734627226897E-2</v>
      </c>
      <c r="U123" s="297">
        <v>3.8099603964128162E-2</v>
      </c>
      <c r="V123" s="297">
        <v>3.094566315930887E-2</v>
      </c>
      <c r="W123" s="297">
        <v>5.3386594111056257E-2</v>
      </c>
      <c r="DA123" s="122" t="s">
        <v>1689</v>
      </c>
    </row>
    <row r="124" spans="1:105" ht="12" customHeight="1" x14ac:dyDescent="0.3">
      <c r="A124" s="59" t="s">
        <v>70</v>
      </c>
      <c r="B124" s="297">
        <v>7.2294229073298841E-2</v>
      </c>
      <c r="C124" s="297">
        <v>6.8677372390366156E-2</v>
      </c>
      <c r="D124" s="297">
        <v>7.1421511994713055E-2</v>
      </c>
      <c r="E124" s="297">
        <v>4.5219460663269942E-2</v>
      </c>
      <c r="F124" s="297">
        <v>4.7179867633632661E-2</v>
      </c>
      <c r="G124" s="297">
        <v>3.3979364099960697E-2</v>
      </c>
      <c r="H124" s="297">
        <v>9.3957092389428815E-2</v>
      </c>
      <c r="I124" s="297">
        <v>0.10067966833526409</v>
      </c>
      <c r="J124" s="297">
        <v>4.9549359230492369E-2</v>
      </c>
      <c r="K124" s="297">
        <v>2.8057226450541609E-2</v>
      </c>
      <c r="L124" s="297">
        <v>3.9127864325633463E-2</v>
      </c>
      <c r="M124" s="297">
        <v>2.7840882677675351E-2</v>
      </c>
      <c r="N124" s="297">
        <v>2.6873807120824319E-2</v>
      </c>
      <c r="O124" s="297">
        <v>2.0917894563830142E-2</v>
      </c>
      <c r="P124" s="297">
        <v>2.2353349047553511E-2</v>
      </c>
      <c r="Q124" s="297">
        <v>1.547056653378978E-2</v>
      </c>
      <c r="R124" s="297">
        <v>1.168336800999065E-2</v>
      </c>
      <c r="S124" s="297">
        <v>1.0751543008588769E-2</v>
      </c>
      <c r="T124" s="297">
        <v>5.8646055997963534E-3</v>
      </c>
      <c r="U124" s="297">
        <v>6.89887750812681E-3</v>
      </c>
      <c r="V124" s="297">
        <v>5.9654348563583986E-3</v>
      </c>
      <c r="W124" s="297">
        <v>3.6338109452419272E-3</v>
      </c>
      <c r="DA124" s="122" t="s">
        <v>1690</v>
      </c>
    </row>
    <row r="125" spans="1:105" ht="12" customHeight="1" x14ac:dyDescent="0.3">
      <c r="A125" s="59" t="s">
        <v>162</v>
      </c>
      <c r="B125" s="297">
        <v>0.38324865886327297</v>
      </c>
      <c r="C125" s="297">
        <v>0.46410106606830509</v>
      </c>
      <c r="D125" s="297">
        <v>0.40621738973154609</v>
      </c>
      <c r="E125" s="297">
        <v>0.3639411196863449</v>
      </c>
      <c r="F125" s="297">
        <v>0.32749700048439301</v>
      </c>
      <c r="G125" s="297">
        <v>0.26635914054006538</v>
      </c>
      <c r="H125" s="297">
        <v>0.41875219062513158</v>
      </c>
      <c r="I125" s="297">
        <v>0.47346313691382591</v>
      </c>
      <c r="J125" s="297">
        <v>0.53180183519212909</v>
      </c>
      <c r="K125" s="297">
        <v>0.43292326798899072</v>
      </c>
      <c r="L125" s="297">
        <v>0.43254276865038632</v>
      </c>
      <c r="M125" s="297">
        <v>0.49544427157737148</v>
      </c>
      <c r="N125" s="297">
        <v>0.60216103808368326</v>
      </c>
      <c r="O125" s="297">
        <v>0.67343219095868534</v>
      </c>
      <c r="P125" s="297">
        <v>0.70383531886402928</v>
      </c>
      <c r="Q125" s="297">
        <v>0.55559361176435007</v>
      </c>
      <c r="R125" s="297">
        <v>0.56424977279249933</v>
      </c>
      <c r="S125" s="297">
        <v>0.5248954306629936</v>
      </c>
      <c r="T125" s="297">
        <v>0.54501495480546558</v>
      </c>
      <c r="U125" s="297">
        <v>0.48439419308037662</v>
      </c>
      <c r="V125" s="297">
        <v>0.38854119501267897</v>
      </c>
      <c r="W125" s="297">
        <v>0.35655398870494281</v>
      </c>
      <c r="DA125" s="122" t="s">
        <v>1691</v>
      </c>
    </row>
    <row r="126" spans="1:105" ht="12" customHeight="1" x14ac:dyDescent="0.3">
      <c r="A126" s="60" t="s">
        <v>1575</v>
      </c>
      <c r="B126" s="264">
        <v>0.39818685986765801</v>
      </c>
      <c r="C126" s="264">
        <v>0.44863679228155712</v>
      </c>
      <c r="D126" s="264">
        <v>0.4311815682339229</v>
      </c>
      <c r="E126" s="264">
        <v>0.37397405203875</v>
      </c>
      <c r="F126" s="264">
        <v>0.36431520486070729</v>
      </c>
      <c r="G126" s="264">
        <v>0.32800546579577577</v>
      </c>
      <c r="H126" s="264">
        <v>0.51870304016863344</v>
      </c>
      <c r="I126" s="264">
        <v>0.51884786693253193</v>
      </c>
      <c r="J126" s="264">
        <v>0.58645536212194815</v>
      </c>
      <c r="K126" s="264">
        <v>0.38410679368411987</v>
      </c>
      <c r="L126" s="264">
        <v>0.39613668250992251</v>
      </c>
      <c r="M126" s="264">
        <v>0.40166973319370269</v>
      </c>
      <c r="N126" s="264">
        <v>0.49123919641177011</v>
      </c>
      <c r="O126" s="264">
        <v>0.56812406655068948</v>
      </c>
      <c r="P126" s="264">
        <v>0.58076180138071154</v>
      </c>
      <c r="Q126" s="264">
        <v>0.48758154136113929</v>
      </c>
      <c r="R126" s="264">
        <v>0.49348162564726228</v>
      </c>
      <c r="S126" s="264">
        <v>0.41648110095021001</v>
      </c>
      <c r="T126" s="264">
        <v>0.42705688480213239</v>
      </c>
      <c r="U126" s="264">
        <v>0.35790488832190281</v>
      </c>
      <c r="V126" s="264">
        <v>0.31623139594446109</v>
      </c>
      <c r="W126" s="264">
        <v>0.32308481849856829</v>
      </c>
      <c r="DA126" s="72" t="s">
        <v>1692</v>
      </c>
    </row>
    <row r="127" spans="1:105" ht="12" customHeight="1" x14ac:dyDescent="0.3">
      <c r="A127" s="132" t="s">
        <v>1577</v>
      </c>
      <c r="B127" s="318">
        <v>1.1921751773591489</v>
      </c>
      <c r="C127" s="318">
        <v>1.343222746189741</v>
      </c>
      <c r="D127" s="318">
        <v>1.2909616423659021</v>
      </c>
      <c r="E127" s="318">
        <v>1.119681804580889</v>
      </c>
      <c r="F127" s="318">
        <v>1.090763125919832</v>
      </c>
      <c r="G127" s="318">
        <v>0.98205142804013201</v>
      </c>
      <c r="H127" s="318">
        <v>1.553001746756028</v>
      </c>
      <c r="I127" s="318">
        <v>1.553435359439767</v>
      </c>
      <c r="J127" s="318">
        <v>1.7558528314654349</v>
      </c>
      <c r="K127" s="318">
        <v>1.1500193277031181</v>
      </c>
      <c r="L127" s="318">
        <v>1.1860369272022051</v>
      </c>
      <c r="M127" s="318">
        <v>1.202602932626053</v>
      </c>
      <c r="N127" s="318">
        <v>1.470774742046016</v>
      </c>
      <c r="O127" s="318">
        <v>1.700968761317686</v>
      </c>
      <c r="P127" s="318">
        <v>1.7388062574304579</v>
      </c>
      <c r="Q127" s="318">
        <v>1.4598236886633069</v>
      </c>
      <c r="R127" s="318">
        <v>1.4774885961205251</v>
      </c>
      <c r="S127" s="318">
        <v>1.246948306021636</v>
      </c>
      <c r="T127" s="318">
        <v>1.278612301648131</v>
      </c>
      <c r="U127" s="318">
        <v>1.071570578332707</v>
      </c>
      <c r="V127" s="318">
        <v>0.94679975293991492</v>
      </c>
      <c r="W127" s="318">
        <v>0.9673189640752996</v>
      </c>
      <c r="DA127" s="139" t="s">
        <v>1693</v>
      </c>
    </row>
    <row r="128" spans="1:105" ht="12" hidden="1" customHeight="1" x14ac:dyDescent="0.3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DA128" s="94"/>
    </row>
    <row r="129" spans="1:105" ht="12" customHeight="1" x14ac:dyDescent="0.3">
      <c r="A129" s="201"/>
      <c r="B129" s="201"/>
      <c r="C129" s="201"/>
      <c r="D129" s="201"/>
      <c r="E129" s="201"/>
      <c r="F129" s="201"/>
      <c r="G129" s="201"/>
      <c r="H129" s="201"/>
      <c r="I129" s="201"/>
      <c r="J129" s="201"/>
      <c r="K129" s="201"/>
      <c r="L129" s="201"/>
      <c r="M129" s="201"/>
      <c r="N129" s="201"/>
      <c r="O129" s="201"/>
      <c r="P129" s="201"/>
      <c r="Q129" s="201"/>
      <c r="R129" s="201"/>
      <c r="S129" s="201"/>
      <c r="T129" s="201"/>
      <c r="U129" s="201"/>
      <c r="V129" s="201"/>
      <c r="W129" s="201"/>
      <c r="DA129" s="173"/>
    </row>
    <row r="130" spans="1:105" ht="15" customHeight="1" x14ac:dyDescent="0.3">
      <c r="A130" s="32" t="s">
        <v>342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DA130" s="88"/>
    </row>
    <row r="131" spans="1:105" ht="12" customHeight="1" x14ac:dyDescent="0.3">
      <c r="A131" s="201"/>
      <c r="B131" s="201"/>
      <c r="C131" s="201"/>
      <c r="D131" s="201"/>
      <c r="E131" s="201"/>
      <c r="F131" s="201"/>
      <c r="G131" s="201"/>
      <c r="H131" s="201"/>
      <c r="I131" s="201"/>
      <c r="J131" s="201"/>
      <c r="K131" s="201"/>
      <c r="L131" s="201"/>
      <c r="M131" s="201"/>
      <c r="N131" s="201"/>
      <c r="O131" s="201"/>
      <c r="P131" s="201"/>
      <c r="Q131" s="201"/>
      <c r="R131" s="201"/>
      <c r="S131" s="201"/>
      <c r="T131" s="201"/>
      <c r="U131" s="201"/>
      <c r="V131" s="201"/>
      <c r="W131" s="201"/>
      <c r="DA131" s="173"/>
    </row>
    <row r="132" spans="1:105" ht="12" customHeight="1" x14ac:dyDescent="0.3">
      <c r="A132" s="35" t="s">
        <v>49</v>
      </c>
      <c r="B132" s="234">
        <f t="shared" ref="B132:W132" si="6">SUM(B133:B138,B140:B141,B139)</f>
        <v>1.0000000000000002</v>
      </c>
      <c r="C132" s="234">
        <f t="shared" si="6"/>
        <v>1.0000000000000002</v>
      </c>
      <c r="D132" s="234">
        <f t="shared" si="6"/>
        <v>1</v>
      </c>
      <c r="E132" s="234">
        <f t="shared" si="6"/>
        <v>1</v>
      </c>
      <c r="F132" s="234">
        <f t="shared" si="6"/>
        <v>0.99999999999999978</v>
      </c>
      <c r="G132" s="234">
        <f t="shared" si="6"/>
        <v>0.99999999999999989</v>
      </c>
      <c r="H132" s="234">
        <f t="shared" si="6"/>
        <v>1</v>
      </c>
      <c r="I132" s="234">
        <f t="shared" si="6"/>
        <v>0.99999999999999967</v>
      </c>
      <c r="J132" s="234">
        <f t="shared" si="6"/>
        <v>1.0000000000000004</v>
      </c>
      <c r="K132" s="234">
        <f t="shared" si="6"/>
        <v>1</v>
      </c>
      <c r="L132" s="234">
        <f t="shared" si="6"/>
        <v>1</v>
      </c>
      <c r="M132" s="234">
        <f t="shared" si="6"/>
        <v>1.0000000000000002</v>
      </c>
      <c r="N132" s="234">
        <f t="shared" si="6"/>
        <v>1</v>
      </c>
      <c r="O132" s="234">
        <f t="shared" si="6"/>
        <v>1</v>
      </c>
      <c r="P132" s="234">
        <f t="shared" si="6"/>
        <v>1</v>
      </c>
      <c r="Q132" s="234">
        <f t="shared" si="6"/>
        <v>1</v>
      </c>
      <c r="R132" s="234">
        <f t="shared" si="6"/>
        <v>1.0000000000000002</v>
      </c>
      <c r="S132" s="234">
        <f t="shared" si="6"/>
        <v>1</v>
      </c>
      <c r="T132" s="234">
        <f t="shared" si="6"/>
        <v>1</v>
      </c>
      <c r="U132" s="234">
        <f t="shared" si="6"/>
        <v>0.99999999999999989</v>
      </c>
      <c r="V132" s="234">
        <f t="shared" si="6"/>
        <v>1.0000000000000004</v>
      </c>
      <c r="W132" s="234">
        <f t="shared" si="6"/>
        <v>1.0000000000000002</v>
      </c>
      <c r="DA132" s="95"/>
    </row>
    <row r="133" spans="1:105" ht="12" customHeight="1" x14ac:dyDescent="0.3">
      <c r="A133" s="55" t="s">
        <v>92</v>
      </c>
      <c r="B133" s="268">
        <f t="shared" ref="B133:W133" si="7">IF(B$6=0,0,B$6/B$5)</f>
        <v>3.7287046212501327E-3</v>
      </c>
      <c r="C133" s="268">
        <f t="shared" si="7"/>
        <v>3.7441854479063038E-3</v>
      </c>
      <c r="D133" s="268">
        <f t="shared" si="7"/>
        <v>3.7442150481306761E-3</v>
      </c>
      <c r="E133" s="268">
        <f t="shared" si="7"/>
        <v>3.7406183064728573E-3</v>
      </c>
      <c r="F133" s="268">
        <f t="shared" si="7"/>
        <v>3.7424199323302394E-3</v>
      </c>
      <c r="G133" s="268">
        <f t="shared" si="7"/>
        <v>3.7368772957864188E-3</v>
      </c>
      <c r="H133" s="268">
        <f t="shared" si="7"/>
        <v>3.7405696739085358E-3</v>
      </c>
      <c r="I133" s="268">
        <f t="shared" si="7"/>
        <v>3.7502728944552527E-3</v>
      </c>
      <c r="J133" s="268">
        <f t="shared" si="7"/>
        <v>3.7384917835877958E-3</v>
      </c>
      <c r="K133" s="268">
        <f t="shared" si="7"/>
        <v>3.7480204766478817E-3</v>
      </c>
      <c r="L133" s="268">
        <f t="shared" si="7"/>
        <v>3.7370852288812384E-3</v>
      </c>
      <c r="M133" s="268">
        <f t="shared" si="7"/>
        <v>3.7525819605481992E-3</v>
      </c>
      <c r="N133" s="268">
        <f t="shared" si="7"/>
        <v>3.7467857022013711E-3</v>
      </c>
      <c r="O133" s="268">
        <f t="shared" si="7"/>
        <v>3.7403907006524598E-3</v>
      </c>
      <c r="P133" s="268">
        <f t="shared" si="7"/>
        <v>3.7546158734774121E-3</v>
      </c>
      <c r="Q133" s="268">
        <f t="shared" si="7"/>
        <v>3.750949152715666E-3</v>
      </c>
      <c r="R133" s="268">
        <f t="shared" si="7"/>
        <v>3.7476926268904631E-3</v>
      </c>
      <c r="S133" s="268">
        <f t="shared" si="7"/>
        <v>3.7489817952939719E-3</v>
      </c>
      <c r="T133" s="268">
        <f t="shared" si="7"/>
        <v>3.7304219812659706E-3</v>
      </c>
      <c r="U133" s="268">
        <f t="shared" si="7"/>
        <v>3.7433185958400212E-3</v>
      </c>
      <c r="V133" s="268">
        <f t="shared" si="7"/>
        <v>3.7329271501134543E-3</v>
      </c>
      <c r="W133" s="268">
        <f t="shared" si="7"/>
        <v>3.7128839798631825E-3</v>
      </c>
      <c r="DA133" s="76"/>
    </row>
    <row r="134" spans="1:105" ht="12" customHeight="1" x14ac:dyDescent="0.3">
      <c r="A134" s="202" t="s">
        <v>93</v>
      </c>
      <c r="B134" s="269">
        <f t="shared" ref="B134:W134" si="8">IF(B$7=0,0,B$7/B$5)</f>
        <v>3.8620334901486849E-4</v>
      </c>
      <c r="C134" s="269">
        <f t="shared" si="8"/>
        <v>3.8780678712741249E-4</v>
      </c>
      <c r="D134" s="269">
        <f t="shared" si="8"/>
        <v>3.8780985299262469E-4</v>
      </c>
      <c r="E134" s="269">
        <f t="shared" si="8"/>
        <v>3.8743731780550524E-4</v>
      </c>
      <c r="F134" s="269">
        <f t="shared" si="8"/>
        <v>3.8762392254105513E-4</v>
      </c>
      <c r="G134" s="269">
        <f t="shared" si="8"/>
        <v>3.8704983984665353E-4</v>
      </c>
      <c r="H134" s="269">
        <f t="shared" si="8"/>
        <v>3.8743228065155478E-4</v>
      </c>
      <c r="I134" s="269">
        <f t="shared" si="8"/>
        <v>3.8843729892251559E-4</v>
      </c>
      <c r="J134" s="269">
        <f t="shared" si="8"/>
        <v>3.8721706161913756E-4</v>
      </c>
      <c r="K134" s="269">
        <f t="shared" si="8"/>
        <v>3.8820400307611631E-4</v>
      </c>
      <c r="L134" s="269">
        <f t="shared" si="8"/>
        <v>3.8707137667130109E-4</v>
      </c>
      <c r="M134" s="269">
        <f t="shared" si="8"/>
        <v>3.8867646215714422E-4</v>
      </c>
      <c r="N134" s="269">
        <f t="shared" si="8"/>
        <v>3.8807611039622889E-4</v>
      </c>
      <c r="O134" s="269">
        <f t="shared" si="8"/>
        <v>3.8741374336370233E-4</v>
      </c>
      <c r="P134" s="269">
        <f t="shared" si="8"/>
        <v>3.888871261985891E-4</v>
      </c>
      <c r="Q134" s="269">
        <f t="shared" si="8"/>
        <v>3.8850734287383378E-4</v>
      </c>
      <c r="R134" s="269">
        <f t="shared" si="8"/>
        <v>3.8817004579412421E-4</v>
      </c>
      <c r="S134" s="269">
        <f t="shared" si="8"/>
        <v>3.8830357236848529E-4</v>
      </c>
      <c r="T134" s="269">
        <f t="shared" si="8"/>
        <v>3.8638122585332886E-4</v>
      </c>
      <c r="U134" s="269">
        <f t="shared" si="8"/>
        <v>3.8771700228117112E-4</v>
      </c>
      <c r="V134" s="269">
        <f t="shared" si="8"/>
        <v>3.8664070057632834E-4</v>
      </c>
      <c r="W134" s="269">
        <f t="shared" si="8"/>
        <v>3.8456471433933459E-4</v>
      </c>
      <c r="DA134" s="77"/>
    </row>
    <row r="135" spans="1:105" ht="12" customHeight="1" x14ac:dyDescent="0.3">
      <c r="A135" s="202" t="s">
        <v>94</v>
      </c>
      <c r="B135" s="269">
        <f t="shared" ref="B135:W135" si="9">IF(B$8=0,0,B$8/B$5)</f>
        <v>6.9738642184020072E-3</v>
      </c>
      <c r="C135" s="269">
        <f t="shared" si="9"/>
        <v>6.991099878165867E-3</v>
      </c>
      <c r="D135" s="269">
        <f t="shared" si="9"/>
        <v>7.648222960768363E-3</v>
      </c>
      <c r="E135" s="269">
        <f t="shared" si="9"/>
        <v>7.0437416823448179E-3</v>
      </c>
      <c r="F135" s="269">
        <f t="shared" si="9"/>
        <v>7.0301256522348659E-3</v>
      </c>
      <c r="G135" s="269">
        <f t="shared" si="9"/>
        <v>7.560940099040364E-3</v>
      </c>
      <c r="H135" s="269">
        <f t="shared" si="9"/>
        <v>7.4281558447667258E-3</v>
      </c>
      <c r="I135" s="269">
        <f t="shared" si="9"/>
        <v>7.0752712641794909E-3</v>
      </c>
      <c r="J135" s="269">
        <f t="shared" si="9"/>
        <v>8.2244353399540046E-3</v>
      </c>
      <c r="K135" s="269">
        <f t="shared" si="9"/>
        <v>8.209998859537113E-3</v>
      </c>
      <c r="L135" s="269">
        <f t="shared" si="9"/>
        <v>8.2536574738138833E-3</v>
      </c>
      <c r="M135" s="269">
        <f t="shared" si="9"/>
        <v>7.4460001983103225E-3</v>
      </c>
      <c r="N135" s="269">
        <f t="shared" si="9"/>
        <v>7.9536935911046474E-3</v>
      </c>
      <c r="O135" s="269">
        <f t="shared" si="9"/>
        <v>8.2753120586389981E-3</v>
      </c>
      <c r="P135" s="269">
        <f t="shared" si="9"/>
        <v>8.2721740213148945E-3</v>
      </c>
      <c r="Q135" s="269">
        <f t="shared" si="9"/>
        <v>8.753248979047324E-3</v>
      </c>
      <c r="R135" s="269">
        <f t="shared" si="9"/>
        <v>8.4355898036789501E-3</v>
      </c>
      <c r="S135" s="269">
        <f t="shared" si="9"/>
        <v>7.7116007660287074E-3</v>
      </c>
      <c r="T135" s="269">
        <f t="shared" si="9"/>
        <v>7.5602107712085835E-3</v>
      </c>
      <c r="U135" s="269">
        <f t="shared" si="9"/>
        <v>7.369267198520592E-3</v>
      </c>
      <c r="V135" s="269">
        <f t="shared" si="9"/>
        <v>7.7879821650013214E-3</v>
      </c>
      <c r="W135" s="269">
        <f t="shared" si="9"/>
        <v>8.2013046778090966E-3</v>
      </c>
      <c r="DA135" s="77"/>
    </row>
    <row r="136" spans="1:105" ht="12" customHeight="1" x14ac:dyDescent="0.3">
      <c r="A136" s="202" t="s">
        <v>95</v>
      </c>
      <c r="B136" s="269">
        <f t="shared" ref="B136:W136" si="10">IF(B$9=0,0,B$9/B$5)</f>
        <v>7.3533056785918304E-4</v>
      </c>
      <c r="C136" s="269">
        <f t="shared" si="10"/>
        <v>7.3838351149841264E-4</v>
      </c>
      <c r="D136" s="269">
        <f t="shared" si="10"/>
        <v>7.3838934890094459E-4</v>
      </c>
      <c r="E136" s="269">
        <f t="shared" si="10"/>
        <v>7.3768004249179296E-4</v>
      </c>
      <c r="F136" s="269">
        <f t="shared" si="10"/>
        <v>7.3803533761418634E-4</v>
      </c>
      <c r="G136" s="269">
        <f t="shared" si="10"/>
        <v>7.3694228506881294E-4</v>
      </c>
      <c r="H136" s="269">
        <f t="shared" si="10"/>
        <v>7.3767045175860996E-4</v>
      </c>
      <c r="I136" s="269">
        <f t="shared" si="10"/>
        <v>7.3958400496258801E-4</v>
      </c>
      <c r="J136" s="269">
        <f t="shared" si="10"/>
        <v>7.3726067506007728E-4</v>
      </c>
      <c r="K136" s="269">
        <f t="shared" si="10"/>
        <v>7.3913981003872315E-4</v>
      </c>
      <c r="L136" s="269">
        <f t="shared" si="10"/>
        <v>7.3698329114899941E-4</v>
      </c>
      <c r="M136" s="269">
        <f t="shared" si="10"/>
        <v>7.4003937138439411E-4</v>
      </c>
      <c r="N136" s="269">
        <f t="shared" si="10"/>
        <v>7.3889630257777919E-4</v>
      </c>
      <c r="O136" s="269">
        <f t="shared" si="10"/>
        <v>7.3763515679175422E-4</v>
      </c>
      <c r="P136" s="269">
        <f t="shared" si="10"/>
        <v>7.4044047538729396E-4</v>
      </c>
      <c r="Q136" s="269">
        <f t="shared" si="10"/>
        <v>7.3971736853550699E-4</v>
      </c>
      <c r="R136" s="269">
        <f t="shared" si="10"/>
        <v>7.3907515542732797E-4</v>
      </c>
      <c r="S136" s="269">
        <f t="shared" si="10"/>
        <v>7.3932938981447003E-4</v>
      </c>
      <c r="T136" s="269">
        <f t="shared" si="10"/>
        <v>7.3566924507927393E-4</v>
      </c>
      <c r="U136" s="269">
        <f t="shared" si="10"/>
        <v>7.3821256129267187E-4</v>
      </c>
      <c r="V136" s="269">
        <f t="shared" si="10"/>
        <v>7.3616328454292662E-4</v>
      </c>
      <c r="W136" s="269">
        <f t="shared" si="10"/>
        <v>7.322106100194918E-4</v>
      </c>
      <c r="DA136" s="77"/>
    </row>
    <row r="137" spans="1:105" ht="12" customHeight="1" x14ac:dyDescent="0.3">
      <c r="A137" s="56" t="s">
        <v>96</v>
      </c>
      <c r="B137" s="270">
        <f t="shared" ref="B137:W137" si="11">IF(B$10=0,0,B$10/B$5)</f>
        <v>8.7836829913598737E-3</v>
      </c>
      <c r="C137" s="270">
        <f t="shared" si="11"/>
        <v>8.8448823114833704E-3</v>
      </c>
      <c r="D137" s="270">
        <f t="shared" si="11"/>
        <v>9.4114621796434813E-3</v>
      </c>
      <c r="E137" s="270">
        <f t="shared" si="11"/>
        <v>9.2068022153484631E-3</v>
      </c>
      <c r="F137" s="270">
        <f t="shared" si="11"/>
        <v>9.2249482037929428E-3</v>
      </c>
      <c r="G137" s="270">
        <f t="shared" si="11"/>
        <v>9.7258316721887568E-3</v>
      </c>
      <c r="H137" s="270">
        <f t="shared" si="11"/>
        <v>1.0723549395680777E-2</v>
      </c>
      <c r="I137" s="270">
        <f t="shared" si="11"/>
        <v>1.0992723584656161E-2</v>
      </c>
      <c r="J137" s="270">
        <f t="shared" si="11"/>
        <v>1.2673600910630385E-2</v>
      </c>
      <c r="K137" s="270">
        <f t="shared" si="11"/>
        <v>1.3991884593530578E-2</v>
      </c>
      <c r="L137" s="270">
        <f t="shared" si="11"/>
        <v>1.4287316484563502E-2</v>
      </c>
      <c r="M137" s="270">
        <f t="shared" si="11"/>
        <v>1.4806208409295217E-2</v>
      </c>
      <c r="N137" s="270">
        <f t="shared" si="11"/>
        <v>1.6240425846226408E-2</v>
      </c>
      <c r="O137" s="270">
        <f t="shared" si="11"/>
        <v>1.8067963752961356E-2</v>
      </c>
      <c r="P137" s="270">
        <f t="shared" si="11"/>
        <v>1.9222977694624915E-2</v>
      </c>
      <c r="Q137" s="270">
        <f t="shared" si="11"/>
        <v>2.0602696265893259E-2</v>
      </c>
      <c r="R137" s="270">
        <f t="shared" si="11"/>
        <v>2.1089402765455467E-2</v>
      </c>
      <c r="S137" s="270">
        <f t="shared" si="11"/>
        <v>1.9960325775274689E-2</v>
      </c>
      <c r="T137" s="270">
        <f t="shared" si="11"/>
        <v>2.0601779536882244E-2</v>
      </c>
      <c r="U137" s="270">
        <f t="shared" si="11"/>
        <v>2.2738631714916146E-2</v>
      </c>
      <c r="V137" s="270">
        <f t="shared" si="11"/>
        <v>2.4239569969899503E-2</v>
      </c>
      <c r="W137" s="270">
        <f t="shared" si="11"/>
        <v>2.4890445179875882E-2</v>
      </c>
      <c r="DA137" s="78"/>
    </row>
    <row r="138" spans="1:105" ht="12" customHeight="1" x14ac:dyDescent="0.3">
      <c r="A138" s="203" t="s">
        <v>1452</v>
      </c>
      <c r="B138" s="271">
        <f t="shared" ref="B138:W138" si="12">IF(B$16=0,0,B$16/B$5)</f>
        <v>2.717712948078033E-2</v>
      </c>
      <c r="C138" s="271">
        <f t="shared" si="12"/>
        <v>2.7244296798987211E-2</v>
      </c>
      <c r="D138" s="271">
        <f t="shared" si="12"/>
        <v>2.9805103625935973E-2</v>
      </c>
      <c r="E138" s="271">
        <f t="shared" si="12"/>
        <v>2.7449441763596382E-2</v>
      </c>
      <c r="F138" s="271">
        <f t="shared" si="12"/>
        <v>2.7396380132092883E-2</v>
      </c>
      <c r="G138" s="271">
        <f t="shared" si="12"/>
        <v>2.9464962556315533E-2</v>
      </c>
      <c r="H138" s="271">
        <f t="shared" si="12"/>
        <v>2.8947502686379856E-2</v>
      </c>
      <c r="I138" s="271">
        <f t="shared" si="12"/>
        <v>2.7572312456394608E-2</v>
      </c>
      <c r="J138" s="271">
        <f t="shared" si="12"/>
        <v>3.2050601666496481E-2</v>
      </c>
      <c r="K138" s="271">
        <f t="shared" si="12"/>
        <v>3.1994342742426594E-2</v>
      </c>
      <c r="L138" s="271">
        <f t="shared" si="12"/>
        <v>3.2164480240948638E-2</v>
      </c>
      <c r="M138" s="271">
        <f t="shared" si="12"/>
        <v>2.9017042082555004E-2</v>
      </c>
      <c r="N138" s="271">
        <f t="shared" si="12"/>
        <v>3.0995521823542781E-2</v>
      </c>
      <c r="O138" s="271">
        <f t="shared" si="12"/>
        <v>3.2248868097840347E-2</v>
      </c>
      <c r="P138" s="271">
        <f t="shared" si="12"/>
        <v>3.2236639175107995E-2</v>
      </c>
      <c r="Q138" s="271">
        <f t="shared" si="12"/>
        <v>3.4111386948624443E-2</v>
      </c>
      <c r="R138" s="271">
        <f t="shared" si="12"/>
        <v>3.2873470024895976E-2</v>
      </c>
      <c r="S138" s="271">
        <f t="shared" si="12"/>
        <v>3.0052086756927145E-2</v>
      </c>
      <c r="T138" s="271">
        <f t="shared" si="12"/>
        <v>2.9462120367781681E-2</v>
      </c>
      <c r="U138" s="271">
        <f t="shared" si="12"/>
        <v>2.8718013795593023E-2</v>
      </c>
      <c r="V138" s="271">
        <f t="shared" si="12"/>
        <v>3.0349744856481804E-2</v>
      </c>
      <c r="W138" s="271">
        <f t="shared" si="12"/>
        <v>3.1960461540391116E-2</v>
      </c>
      <c r="DA138" s="79"/>
    </row>
    <row r="139" spans="1:105" ht="12" customHeight="1" x14ac:dyDescent="0.3">
      <c r="A139" s="203" t="s">
        <v>1454</v>
      </c>
      <c r="B139" s="271">
        <f t="shared" ref="B139:W139" si="13">IF(B$17=0,0,B$17/B$5)</f>
        <v>9.7102619850213082E-2</v>
      </c>
      <c r="C139" s="271">
        <f t="shared" si="13"/>
        <v>9.7679787355669664E-2</v>
      </c>
      <c r="D139" s="271">
        <f t="shared" si="13"/>
        <v>9.6927336739604825E-2</v>
      </c>
      <c r="E139" s="271">
        <f t="shared" si="13"/>
        <v>9.7036751229260018E-2</v>
      </c>
      <c r="F139" s="271">
        <f t="shared" si="13"/>
        <v>9.6959933120188191E-2</v>
      </c>
      <c r="G139" s="271">
        <f t="shared" si="13"/>
        <v>9.626596386142984E-2</v>
      </c>
      <c r="H139" s="271">
        <f t="shared" si="13"/>
        <v>9.6671732749026573E-2</v>
      </c>
      <c r="I139" s="271">
        <f t="shared" si="13"/>
        <v>9.7545221104139226E-2</v>
      </c>
      <c r="J139" s="271">
        <f t="shared" si="13"/>
        <v>9.5811240782420884E-2</v>
      </c>
      <c r="K139" s="271">
        <f t="shared" si="13"/>
        <v>9.6470154836718655E-2</v>
      </c>
      <c r="L139" s="271">
        <f t="shared" si="13"/>
        <v>9.6000978222441857E-2</v>
      </c>
      <c r="M139" s="271">
        <f t="shared" si="13"/>
        <v>9.7827390707114742E-2</v>
      </c>
      <c r="N139" s="271">
        <f t="shared" si="13"/>
        <v>9.7107406507861482E-2</v>
      </c>
      <c r="O139" s="271">
        <f t="shared" si="13"/>
        <v>9.6480252881285256E-2</v>
      </c>
      <c r="P139" s="271">
        <f t="shared" si="13"/>
        <v>9.7248044561588282E-2</v>
      </c>
      <c r="Q139" s="271">
        <f t="shared" si="13"/>
        <v>9.6615857451562079E-2</v>
      </c>
      <c r="R139" s="271">
        <f t="shared" si="13"/>
        <v>9.6381460011191661E-2</v>
      </c>
      <c r="S139" s="271">
        <f t="shared" si="13"/>
        <v>9.6760845405584592E-2</v>
      </c>
      <c r="T139" s="271">
        <f t="shared" si="13"/>
        <v>9.5700495858768816E-2</v>
      </c>
      <c r="U139" s="271">
        <f t="shared" si="13"/>
        <v>9.6360249022930486E-2</v>
      </c>
      <c r="V139" s="271">
        <f t="shared" si="13"/>
        <v>9.5440033876032129E-2</v>
      </c>
      <c r="W139" s="271">
        <f t="shared" si="13"/>
        <v>9.4483979766624454E-2</v>
      </c>
      <c r="DA139" s="79"/>
    </row>
    <row r="140" spans="1:105" ht="12" customHeight="1" x14ac:dyDescent="0.3">
      <c r="A140" s="203" t="s">
        <v>1463</v>
      </c>
      <c r="B140" s="271">
        <f t="shared" ref="B140:W140" si="14">IF(B$25=0,0,B$25/B$5)</f>
        <v>0.75786675755231392</v>
      </c>
      <c r="C140" s="271">
        <f t="shared" si="14"/>
        <v>0.75684179108722449</v>
      </c>
      <c r="D140" s="271">
        <f t="shared" si="14"/>
        <v>0.74756298153491829</v>
      </c>
      <c r="E140" s="271">
        <f t="shared" si="14"/>
        <v>0.75410557951450674</v>
      </c>
      <c r="F140" s="271">
        <f t="shared" si="14"/>
        <v>0.75758587576612113</v>
      </c>
      <c r="G140" s="271">
        <f t="shared" si="14"/>
        <v>0.75329376776807888</v>
      </c>
      <c r="H140" s="271">
        <f t="shared" si="14"/>
        <v>0.75503666556552806</v>
      </c>
      <c r="I140" s="271">
        <f t="shared" si="14"/>
        <v>0.76003167516489545</v>
      </c>
      <c r="J140" s="271">
        <f t="shared" si="14"/>
        <v>0.74763707178455108</v>
      </c>
      <c r="K140" s="271">
        <f t="shared" si="14"/>
        <v>0.7426330028653042</v>
      </c>
      <c r="L140" s="271">
        <f t="shared" si="14"/>
        <v>0.74251935280481784</v>
      </c>
      <c r="M140" s="271">
        <f t="shared" si="14"/>
        <v>0.75164321893521557</v>
      </c>
      <c r="N140" s="271">
        <f t="shared" si="14"/>
        <v>0.74124102189474061</v>
      </c>
      <c r="O140" s="271">
        <f t="shared" si="14"/>
        <v>0.74013994024171537</v>
      </c>
      <c r="P140" s="271">
        <f t="shared" si="14"/>
        <v>0.74607934978437107</v>
      </c>
      <c r="Q140" s="271">
        <f t="shared" si="14"/>
        <v>0.74370398905674351</v>
      </c>
      <c r="R140" s="271">
        <f t="shared" si="14"/>
        <v>0.74236885287162879</v>
      </c>
      <c r="S140" s="271">
        <f t="shared" si="14"/>
        <v>0.75127326218732471</v>
      </c>
      <c r="T140" s="271">
        <f t="shared" si="14"/>
        <v>0.75376374375653021</v>
      </c>
      <c r="U140" s="271">
        <f t="shared" si="14"/>
        <v>0.75327338938048682</v>
      </c>
      <c r="V140" s="271">
        <f t="shared" si="14"/>
        <v>0.74699966111485261</v>
      </c>
      <c r="W140" s="271">
        <f t="shared" si="14"/>
        <v>0.74273318933351429</v>
      </c>
      <c r="DA140" s="79"/>
    </row>
    <row r="141" spans="1:105" ht="12" customHeight="1" x14ac:dyDescent="0.3">
      <c r="A141" s="203" t="s">
        <v>1472</v>
      </c>
      <c r="B141" s="271">
        <f t="shared" ref="B141:W141" si="15">IF(B$33=0,0,B$33/B$5)</f>
        <v>9.724570736880675E-2</v>
      </c>
      <c r="C141" s="271">
        <f t="shared" si="15"/>
        <v>9.7527766821937437E-2</v>
      </c>
      <c r="D141" s="271">
        <f t="shared" si="15"/>
        <v>0.10377447870910485</v>
      </c>
      <c r="E141" s="271">
        <f t="shared" si="15"/>
        <v>0.10029194792817356</v>
      </c>
      <c r="F141" s="271">
        <f t="shared" si="15"/>
        <v>9.6934657933084353E-2</v>
      </c>
      <c r="G141" s="271">
        <f t="shared" si="15"/>
        <v>9.8827664622244668E-2</v>
      </c>
      <c r="H141" s="271">
        <f t="shared" si="15"/>
        <v>9.6326721352299388E-2</v>
      </c>
      <c r="I141" s="271">
        <f t="shared" si="15"/>
        <v>9.1904502227394394E-2</v>
      </c>
      <c r="J141" s="271">
        <f t="shared" si="15"/>
        <v>9.8740079995680616E-2</v>
      </c>
      <c r="K141" s="271">
        <f t="shared" si="15"/>
        <v>0.10182525181272015</v>
      </c>
      <c r="L141" s="271">
        <f t="shared" si="15"/>
        <v>0.10191307487671265</v>
      </c>
      <c r="M141" s="271">
        <f t="shared" si="15"/>
        <v>9.437884187341955E-2</v>
      </c>
      <c r="N141" s="271">
        <f t="shared" si="15"/>
        <v>0.10158817222134868</v>
      </c>
      <c r="O141" s="271">
        <f t="shared" si="15"/>
        <v>9.9922223366750815E-2</v>
      </c>
      <c r="P141" s="271">
        <f t="shared" si="15"/>
        <v>9.2056871287929665E-2</v>
      </c>
      <c r="Q141" s="271">
        <f t="shared" si="15"/>
        <v>9.1333647434004558E-2</v>
      </c>
      <c r="R141" s="271">
        <f t="shared" si="15"/>
        <v>9.3976286695037478E-2</v>
      </c>
      <c r="S141" s="271">
        <f t="shared" si="15"/>
        <v>8.93652643513832E-2</v>
      </c>
      <c r="T141" s="271">
        <f t="shared" si="15"/>
        <v>8.8059177256630025E-2</v>
      </c>
      <c r="U141" s="271">
        <f t="shared" si="15"/>
        <v>8.6671200728138983E-2</v>
      </c>
      <c r="V141" s="271">
        <f t="shared" si="15"/>
        <v>9.0327276882500418E-2</v>
      </c>
      <c r="W141" s="271">
        <f t="shared" si="15"/>
        <v>9.2900960197563345E-2</v>
      </c>
      <c r="DA141" s="79"/>
    </row>
    <row r="142" spans="1:105" ht="12" customHeight="1" x14ac:dyDescent="0.3">
      <c r="A142" s="62" t="s">
        <v>1579</v>
      </c>
      <c r="B142" s="320">
        <f t="shared" ref="B142:W142" si="16">IF(B$34=0,0,B$34/B$5)</f>
        <v>3.483054887990053E-2</v>
      </c>
      <c r="C142" s="320">
        <f t="shared" si="16"/>
        <v>3.4916631354563341E-2</v>
      </c>
      <c r="D142" s="320">
        <f t="shared" si="16"/>
        <v>3.8198593396253568E-2</v>
      </c>
      <c r="E142" s="320">
        <f t="shared" si="16"/>
        <v>3.5179547705693731E-2</v>
      </c>
      <c r="F142" s="320">
        <f t="shared" si="16"/>
        <v>3.511154325544312E-2</v>
      </c>
      <c r="G142" s="320">
        <f t="shared" si="16"/>
        <v>3.77626643493741E-2</v>
      </c>
      <c r="H142" s="320">
        <f t="shared" si="16"/>
        <v>3.7099481311374166E-2</v>
      </c>
      <c r="I142" s="320">
        <f t="shared" si="16"/>
        <v>3.5337020321572543E-2</v>
      </c>
      <c r="J142" s="320">
        <f t="shared" si="16"/>
        <v>4.1076451755679463E-2</v>
      </c>
      <c r="K142" s="320">
        <f t="shared" si="16"/>
        <v>4.1004349615306919E-2</v>
      </c>
      <c r="L142" s="320">
        <f t="shared" si="16"/>
        <v>4.1222399960276816E-2</v>
      </c>
      <c r="M142" s="320">
        <f t="shared" si="16"/>
        <v>3.7188603870814088E-2</v>
      </c>
      <c r="N142" s="320">
        <f t="shared" si="16"/>
        <v>3.9724248239550765E-2</v>
      </c>
      <c r="O142" s="320">
        <f t="shared" si="16"/>
        <v>4.133055249258951E-2</v>
      </c>
      <c r="P142" s="320">
        <f t="shared" si="16"/>
        <v>4.1314879752343749E-2</v>
      </c>
      <c r="Q142" s="320">
        <f t="shared" si="16"/>
        <v>4.3717579934830948E-2</v>
      </c>
      <c r="R142" s="320">
        <f t="shared" si="16"/>
        <v>4.2131050130361614E-2</v>
      </c>
      <c r="S142" s="320">
        <f t="shared" si="16"/>
        <v>3.8515130064431947E-2</v>
      </c>
      <c r="T142" s="320">
        <f t="shared" si="16"/>
        <v>3.7759021765019336E-2</v>
      </c>
      <c r="U142" s="320">
        <f t="shared" si="16"/>
        <v>3.6805365480134591E-2</v>
      </c>
      <c r="V142" s="320">
        <f t="shared" si="16"/>
        <v>3.8896612405801709E-2</v>
      </c>
      <c r="W142" s="320">
        <f t="shared" si="16"/>
        <v>4.0960927043234271E-2</v>
      </c>
      <c r="DA142" s="141"/>
    </row>
    <row r="143" spans="1:105" ht="12" customHeight="1" x14ac:dyDescent="0.3">
      <c r="A143" s="63" t="s">
        <v>1580</v>
      </c>
      <c r="B143" s="328">
        <f t="shared" ref="B143:W143" si="17">IF(B$35=0,0,B$35/B$5)</f>
        <v>6.2415158488906212E-2</v>
      </c>
      <c r="C143" s="328">
        <f t="shared" si="17"/>
        <v>6.2611135467374096E-2</v>
      </c>
      <c r="D143" s="328">
        <f t="shared" si="17"/>
        <v>6.5575885312851287E-2</v>
      </c>
      <c r="E143" s="328">
        <f t="shared" si="17"/>
        <v>6.5112400222479827E-2</v>
      </c>
      <c r="F143" s="328">
        <f t="shared" si="17"/>
        <v>6.1823114677641233E-2</v>
      </c>
      <c r="G143" s="328">
        <f t="shared" si="17"/>
        <v>6.1065000272870582E-2</v>
      </c>
      <c r="H143" s="328">
        <f t="shared" si="17"/>
        <v>5.9227240040925229E-2</v>
      </c>
      <c r="I143" s="328">
        <f t="shared" si="17"/>
        <v>5.6567481905821851E-2</v>
      </c>
      <c r="J143" s="328">
        <f t="shared" si="17"/>
        <v>5.7663628240001152E-2</v>
      </c>
      <c r="K143" s="328">
        <f t="shared" si="17"/>
        <v>6.0820902197413235E-2</v>
      </c>
      <c r="L143" s="328">
        <f t="shared" si="17"/>
        <v>6.0690674916435851E-2</v>
      </c>
      <c r="M143" s="328">
        <f t="shared" si="17"/>
        <v>5.7190238002605469E-2</v>
      </c>
      <c r="N143" s="328">
        <f t="shared" si="17"/>
        <v>6.1863923981797915E-2</v>
      </c>
      <c r="O143" s="328">
        <f t="shared" si="17"/>
        <v>5.8591670874161304E-2</v>
      </c>
      <c r="P143" s="328">
        <f t="shared" si="17"/>
        <v>5.0741991535585923E-2</v>
      </c>
      <c r="Q143" s="328">
        <f t="shared" si="17"/>
        <v>4.7616067499173624E-2</v>
      </c>
      <c r="R143" s="328">
        <f t="shared" si="17"/>
        <v>5.1845236564675864E-2</v>
      </c>
      <c r="S143" s="328">
        <f t="shared" si="17"/>
        <v>5.0850134286951253E-2</v>
      </c>
      <c r="T143" s="328">
        <f t="shared" si="17"/>
        <v>5.0300155491610682E-2</v>
      </c>
      <c r="U143" s="328">
        <f t="shared" si="17"/>
        <v>4.9865835248004399E-2</v>
      </c>
      <c r="V143" s="328">
        <f t="shared" si="17"/>
        <v>5.1430664476698716E-2</v>
      </c>
      <c r="W143" s="328">
        <f t="shared" si="17"/>
        <v>5.194003315432906E-2</v>
      </c>
      <c r="DA143" s="149"/>
    </row>
    <row r="144" spans="1:105" ht="12" hidden="1" customHeight="1" x14ac:dyDescent="0.3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DA144" s="94"/>
    </row>
    <row r="145" spans="1:105" ht="12" customHeight="1" x14ac:dyDescent="0.3">
      <c r="A145" s="201"/>
      <c r="B145" s="201"/>
      <c r="C145" s="201"/>
      <c r="D145" s="201"/>
      <c r="E145" s="201"/>
      <c r="F145" s="201"/>
      <c r="G145" s="201"/>
      <c r="H145" s="201"/>
      <c r="I145" s="201"/>
      <c r="J145" s="201"/>
      <c r="K145" s="201"/>
      <c r="L145" s="201"/>
      <c r="M145" s="201"/>
      <c r="N145" s="201"/>
      <c r="O145" s="201"/>
      <c r="P145" s="201"/>
      <c r="Q145" s="201"/>
      <c r="R145" s="201"/>
      <c r="S145" s="201"/>
      <c r="T145" s="201"/>
      <c r="U145" s="201"/>
      <c r="V145" s="201"/>
      <c r="W145" s="201"/>
      <c r="DA145" s="173"/>
    </row>
    <row r="146" spans="1:105" ht="12" customHeight="1" x14ac:dyDescent="0.3">
      <c r="A146" s="35" t="s">
        <v>50</v>
      </c>
      <c r="B146" s="234">
        <f t="shared" ref="B146:W146" si="18">SUM(B147:B152,B154:B156,B158:B159,B161:B162)</f>
        <v>0.99999999999999989</v>
      </c>
      <c r="C146" s="234">
        <f t="shared" si="18"/>
        <v>0.99999999999999989</v>
      </c>
      <c r="D146" s="234">
        <f t="shared" si="18"/>
        <v>1.0000000000000002</v>
      </c>
      <c r="E146" s="234">
        <f t="shared" si="18"/>
        <v>1.0000000000000002</v>
      </c>
      <c r="F146" s="234">
        <f t="shared" si="18"/>
        <v>1</v>
      </c>
      <c r="G146" s="234">
        <f t="shared" si="18"/>
        <v>1.0000000000000004</v>
      </c>
      <c r="H146" s="234">
        <f t="shared" si="18"/>
        <v>0.99999999999999956</v>
      </c>
      <c r="I146" s="234">
        <f t="shared" si="18"/>
        <v>1.0000000000000004</v>
      </c>
      <c r="J146" s="234">
        <f t="shared" si="18"/>
        <v>1</v>
      </c>
      <c r="K146" s="234">
        <f t="shared" si="18"/>
        <v>1.0000000000000002</v>
      </c>
      <c r="L146" s="234">
        <f t="shared" si="18"/>
        <v>0.99999999999999967</v>
      </c>
      <c r="M146" s="234">
        <f t="shared" si="18"/>
        <v>1.0000000000000002</v>
      </c>
      <c r="N146" s="234">
        <f t="shared" si="18"/>
        <v>0.99999999999999989</v>
      </c>
      <c r="O146" s="234">
        <f t="shared" si="18"/>
        <v>0.99999999999999967</v>
      </c>
      <c r="P146" s="234">
        <f t="shared" si="18"/>
        <v>0.99999999999999989</v>
      </c>
      <c r="Q146" s="234">
        <f t="shared" si="18"/>
        <v>1.0000000000000002</v>
      </c>
      <c r="R146" s="234">
        <f t="shared" si="18"/>
        <v>1.0000000000000002</v>
      </c>
      <c r="S146" s="234">
        <f t="shared" si="18"/>
        <v>0.99999999999999978</v>
      </c>
      <c r="T146" s="234">
        <f t="shared" si="18"/>
        <v>1</v>
      </c>
      <c r="U146" s="234">
        <f t="shared" si="18"/>
        <v>0.99999999999999978</v>
      </c>
      <c r="V146" s="234">
        <f t="shared" si="18"/>
        <v>0.99999999999999967</v>
      </c>
      <c r="W146" s="234">
        <f t="shared" si="18"/>
        <v>0.99999999999999956</v>
      </c>
      <c r="DA146" s="95"/>
    </row>
    <row r="147" spans="1:105" ht="12" customHeight="1" x14ac:dyDescent="0.3">
      <c r="A147" s="55" t="s">
        <v>92</v>
      </c>
      <c r="B147" s="268">
        <f t="shared" ref="B147:W147" si="19">IF(B$49=0,0,B$49/B$48)</f>
        <v>6.4817903540412792E-3</v>
      </c>
      <c r="C147" s="268">
        <f t="shared" si="19"/>
        <v>6.493290943955796E-3</v>
      </c>
      <c r="D147" s="268">
        <f t="shared" si="19"/>
        <v>6.4880058898748741E-3</v>
      </c>
      <c r="E147" s="268">
        <f t="shared" si="19"/>
        <v>6.4863683478444999E-3</v>
      </c>
      <c r="F147" s="268">
        <f t="shared" si="19"/>
        <v>6.4898243762442267E-3</v>
      </c>
      <c r="G147" s="268">
        <f t="shared" si="19"/>
        <v>6.4758932969132448E-3</v>
      </c>
      <c r="H147" s="268">
        <f t="shared" si="19"/>
        <v>6.4815987978090695E-3</v>
      </c>
      <c r="I147" s="268">
        <f t="shared" si="19"/>
        <v>6.4894871039860025E-3</v>
      </c>
      <c r="J147" s="268">
        <f t="shared" si="19"/>
        <v>6.4442928771081681E-3</v>
      </c>
      <c r="K147" s="268">
        <f t="shared" si="19"/>
        <v>6.4295447155255812E-3</v>
      </c>
      <c r="L147" s="268">
        <f t="shared" si="19"/>
        <v>6.4197165194534974E-3</v>
      </c>
      <c r="M147" s="268">
        <f t="shared" si="19"/>
        <v>6.434580299969136E-3</v>
      </c>
      <c r="N147" s="268">
        <f t="shared" si="19"/>
        <v>6.4096308857165881E-3</v>
      </c>
      <c r="O147" s="268">
        <f t="shared" si="19"/>
        <v>6.3900398089233989E-3</v>
      </c>
      <c r="P147" s="268">
        <f t="shared" si="19"/>
        <v>6.3975569041566137E-3</v>
      </c>
      <c r="Q147" s="268">
        <f t="shared" si="19"/>
        <v>6.3838883362949492E-3</v>
      </c>
      <c r="R147" s="268">
        <f t="shared" si="19"/>
        <v>6.3536090203697689E-3</v>
      </c>
      <c r="S147" s="268">
        <f t="shared" si="19"/>
        <v>6.3887105067065714E-3</v>
      </c>
      <c r="T147" s="268">
        <f t="shared" si="19"/>
        <v>6.3611848943424159E-3</v>
      </c>
      <c r="U147" s="268">
        <f t="shared" si="19"/>
        <v>6.3005510751739718E-3</v>
      </c>
      <c r="V147" s="268">
        <f t="shared" si="19"/>
        <v>6.1497967073714382E-3</v>
      </c>
      <c r="W147" s="268">
        <f t="shared" si="19"/>
        <v>6.1857131896341398E-3</v>
      </c>
      <c r="DA147" s="76"/>
    </row>
    <row r="148" spans="1:105" ht="12" customHeight="1" x14ac:dyDescent="0.3">
      <c r="A148" s="202" t="s">
        <v>93</v>
      </c>
      <c r="B148" s="269">
        <f t="shared" ref="B148:W148" si="20">IF(B$50=0,0,B$50/B$48)</f>
        <v>1.883911415621681E-3</v>
      </c>
      <c r="C148" s="269">
        <f t="shared" si="20"/>
        <v>1.8872540249075284E-3</v>
      </c>
      <c r="D148" s="269">
        <f t="shared" si="20"/>
        <v>1.8857179410215355E-3</v>
      </c>
      <c r="E148" s="269">
        <f t="shared" si="20"/>
        <v>1.8852419947233555E-3</v>
      </c>
      <c r="F148" s="269">
        <f t="shared" si="20"/>
        <v>1.8862464782069815E-3</v>
      </c>
      <c r="G148" s="269">
        <f t="shared" si="20"/>
        <v>1.8821974550281928E-3</v>
      </c>
      <c r="H148" s="269">
        <f t="shared" si="20"/>
        <v>1.8838557404219467E-3</v>
      </c>
      <c r="I148" s="269">
        <f t="shared" si="20"/>
        <v>1.886148451115278E-3</v>
      </c>
      <c r="J148" s="269">
        <f t="shared" si="20"/>
        <v>1.8730128951523705E-3</v>
      </c>
      <c r="K148" s="269">
        <f t="shared" si="20"/>
        <v>1.8687263896581673E-3</v>
      </c>
      <c r="L148" s="269">
        <f t="shared" si="20"/>
        <v>1.8658698562370227E-3</v>
      </c>
      <c r="M148" s="269">
        <f t="shared" si="20"/>
        <v>1.8701899660004085E-3</v>
      </c>
      <c r="N148" s="269">
        <f t="shared" si="20"/>
        <v>1.8629384993907011E-3</v>
      </c>
      <c r="O148" s="269">
        <f t="shared" si="20"/>
        <v>1.8572444162440601E-3</v>
      </c>
      <c r="P148" s="269">
        <f t="shared" si="20"/>
        <v>1.8594292356764466E-3</v>
      </c>
      <c r="Q148" s="269">
        <f t="shared" si="20"/>
        <v>1.8554565106077116E-3</v>
      </c>
      <c r="R148" s="269">
        <f t="shared" si="20"/>
        <v>1.8559190833318097E-3</v>
      </c>
      <c r="S148" s="269">
        <f t="shared" si="20"/>
        <v>1.8568580588513783E-3</v>
      </c>
      <c r="T148" s="269">
        <f t="shared" si="20"/>
        <v>1.8488578285874549E-3</v>
      </c>
      <c r="U148" s="269">
        <f t="shared" si="20"/>
        <v>1.8503926146042735E-3</v>
      </c>
      <c r="V148" s="269">
        <f t="shared" si="20"/>
        <v>1.8394815865237491E-3</v>
      </c>
      <c r="W148" s="269">
        <f t="shared" si="20"/>
        <v>1.8430679269116821E-3</v>
      </c>
      <c r="DA148" s="77"/>
    </row>
    <row r="149" spans="1:105" ht="12" customHeight="1" x14ac:dyDescent="0.3">
      <c r="A149" s="202" t="s">
        <v>94</v>
      </c>
      <c r="B149" s="269">
        <f t="shared" ref="B149:W149" si="21">IF(B$51=0,0,B$51/B$48)</f>
        <v>1.0304107681976388E-2</v>
      </c>
      <c r="C149" s="269">
        <f t="shared" si="21"/>
        <v>1.035090744031048E-2</v>
      </c>
      <c r="D149" s="269">
        <f t="shared" si="21"/>
        <v>1.1264055431533125E-2</v>
      </c>
      <c r="E149" s="269">
        <f t="shared" si="21"/>
        <v>1.0434419228969389E-2</v>
      </c>
      <c r="F149" s="269">
        <f t="shared" si="21"/>
        <v>1.040666076787258E-2</v>
      </c>
      <c r="G149" s="269">
        <f t="shared" si="21"/>
        <v>1.112844055275825E-2</v>
      </c>
      <c r="H149" s="269">
        <f t="shared" si="21"/>
        <v>1.0914890653281191E-2</v>
      </c>
      <c r="I149" s="269">
        <f t="shared" si="21"/>
        <v>1.042835548431997E-2</v>
      </c>
      <c r="J149" s="269">
        <f t="shared" si="21"/>
        <v>1.1980411364674069E-2</v>
      </c>
      <c r="K149" s="269">
        <f t="shared" si="21"/>
        <v>1.1969431950685507E-2</v>
      </c>
      <c r="L149" s="269">
        <f t="shared" si="21"/>
        <v>1.199936475732577E-2</v>
      </c>
      <c r="M149" s="269">
        <f t="shared" si="21"/>
        <v>1.089172774639572E-2</v>
      </c>
      <c r="N149" s="269">
        <f t="shared" si="21"/>
        <v>1.157445588578895E-2</v>
      </c>
      <c r="O149" s="269">
        <f t="shared" si="21"/>
        <v>1.1969312374791975E-2</v>
      </c>
      <c r="P149" s="269">
        <f t="shared" si="21"/>
        <v>1.1943333284017086E-2</v>
      </c>
      <c r="Q149" s="269">
        <f t="shared" si="21"/>
        <v>1.2532313072201805E-2</v>
      </c>
      <c r="R149" s="269">
        <f t="shared" si="21"/>
        <v>1.2038731904997674E-2</v>
      </c>
      <c r="S149" s="269">
        <f t="shared" si="21"/>
        <v>1.1164157490417126E-2</v>
      </c>
      <c r="T149" s="269">
        <f t="shared" si="21"/>
        <v>1.0930284539791999E-2</v>
      </c>
      <c r="U149" s="269">
        <f t="shared" si="21"/>
        <v>1.0531475672835001E-2</v>
      </c>
      <c r="V149" s="269">
        <f t="shared" si="21"/>
        <v>1.0797024305124676E-2</v>
      </c>
      <c r="W149" s="269">
        <f t="shared" si="21"/>
        <v>1.1367554548863639E-2</v>
      </c>
      <c r="DA149" s="77"/>
    </row>
    <row r="150" spans="1:105" ht="12" customHeight="1" x14ac:dyDescent="0.3">
      <c r="A150" s="202" t="s">
        <v>95</v>
      </c>
      <c r="B150" s="269">
        <f t="shared" ref="B150:W150" si="22">IF(B$52=0,0,B$52/B$48)</f>
        <v>5.2868440981468246E-3</v>
      </c>
      <c r="C150" s="269">
        <f t="shared" si="22"/>
        <v>5.2962245042682387E-3</v>
      </c>
      <c r="D150" s="269">
        <f t="shared" si="22"/>
        <v>5.2919137729039193E-3</v>
      </c>
      <c r="E150" s="269">
        <f t="shared" si="22"/>
        <v>5.2905781188722608E-3</v>
      </c>
      <c r="F150" s="269">
        <f t="shared" si="22"/>
        <v>5.2933970133983294E-3</v>
      </c>
      <c r="G150" s="269">
        <f t="shared" si="22"/>
        <v>5.2820341891601326E-3</v>
      </c>
      <c r="H150" s="269">
        <f t="shared" si="22"/>
        <v>5.2866878561395438E-3</v>
      </c>
      <c r="I150" s="269">
        <f t="shared" si="22"/>
        <v>5.2931219187484762E-3</v>
      </c>
      <c r="J150" s="269">
        <f t="shared" si="22"/>
        <v>5.2562594442486024E-3</v>
      </c>
      <c r="K150" s="269">
        <f t="shared" si="22"/>
        <v>5.2442301704272391E-3</v>
      </c>
      <c r="L150" s="269">
        <f t="shared" si="22"/>
        <v>5.2362138450663407E-3</v>
      </c>
      <c r="M150" s="269">
        <f t="shared" si="22"/>
        <v>5.2483374229673552E-3</v>
      </c>
      <c r="N150" s="269">
        <f t="shared" si="22"/>
        <v>5.2279875417943125E-3</v>
      </c>
      <c r="O150" s="269">
        <f t="shared" si="22"/>
        <v>5.2120081652543377E-3</v>
      </c>
      <c r="P150" s="269">
        <f t="shared" si="22"/>
        <v>5.2181394512722731E-3</v>
      </c>
      <c r="Q150" s="269">
        <f t="shared" si="22"/>
        <v>5.2069907433717607E-3</v>
      </c>
      <c r="R150" s="269">
        <f t="shared" si="22"/>
        <v>5.2082888669757084E-3</v>
      </c>
      <c r="S150" s="269">
        <f t="shared" si="22"/>
        <v>5.2109239256853549E-3</v>
      </c>
      <c r="T150" s="269">
        <f t="shared" si="22"/>
        <v>5.1884727797323581E-3</v>
      </c>
      <c r="U150" s="269">
        <f t="shared" si="22"/>
        <v>5.1927798688702299E-3</v>
      </c>
      <c r="V150" s="269">
        <f t="shared" si="22"/>
        <v>5.1741426320265835E-3</v>
      </c>
      <c r="W150" s="269">
        <f t="shared" si="22"/>
        <v>5.1722245064592188E-3</v>
      </c>
      <c r="DA150" s="77"/>
    </row>
    <row r="151" spans="1:105" ht="12" customHeight="1" x14ac:dyDescent="0.3">
      <c r="A151" s="56" t="s">
        <v>96</v>
      </c>
      <c r="B151" s="270">
        <f t="shared" ref="B151:W151" si="23">IF(B$53=0,0,B$53/B$48)</f>
        <v>2.1061796134739352E-2</v>
      </c>
      <c r="C151" s="270">
        <f t="shared" si="23"/>
        <v>2.1252343516502278E-2</v>
      </c>
      <c r="D151" s="270">
        <f t="shared" si="23"/>
        <v>2.2494336648735964E-2</v>
      </c>
      <c r="E151" s="270">
        <f t="shared" si="23"/>
        <v>2.213377672680706E-2</v>
      </c>
      <c r="F151" s="270">
        <f t="shared" si="23"/>
        <v>2.2161242033512493E-2</v>
      </c>
      <c r="G151" s="270">
        <f t="shared" si="23"/>
        <v>2.3230957576066694E-2</v>
      </c>
      <c r="H151" s="270">
        <f t="shared" si="23"/>
        <v>2.5571652213383429E-2</v>
      </c>
      <c r="I151" s="270">
        <f t="shared" si="23"/>
        <v>2.6294195617783744E-2</v>
      </c>
      <c r="J151" s="270">
        <f t="shared" si="23"/>
        <v>2.9960393779651835E-2</v>
      </c>
      <c r="K151" s="270">
        <f t="shared" si="23"/>
        <v>3.3104612424720951E-2</v>
      </c>
      <c r="L151" s="270">
        <f t="shared" si="23"/>
        <v>3.3708880440278491E-2</v>
      </c>
      <c r="M151" s="270">
        <f t="shared" si="23"/>
        <v>3.5147904832071607E-2</v>
      </c>
      <c r="N151" s="270">
        <f t="shared" si="23"/>
        <v>3.8354028870082539E-2</v>
      </c>
      <c r="O151" s="270">
        <f t="shared" si="23"/>
        <v>4.2410743122731603E-2</v>
      </c>
      <c r="P151" s="270">
        <f t="shared" si="23"/>
        <v>4.5041039155420792E-2</v>
      </c>
      <c r="Q151" s="270">
        <f t="shared" si="23"/>
        <v>4.7870489002940039E-2</v>
      </c>
      <c r="R151" s="270">
        <f t="shared" si="23"/>
        <v>4.9190104865324484E-2</v>
      </c>
      <c r="S151" s="270">
        <f t="shared" si="23"/>
        <v>4.689546989386402E-2</v>
      </c>
      <c r="T151" s="270">
        <f t="shared" si="23"/>
        <v>4.8337496084079522E-2</v>
      </c>
      <c r="U151" s="270">
        <f t="shared" si="23"/>
        <v>5.3395510795194577E-2</v>
      </c>
      <c r="V151" s="270">
        <f t="shared" si="23"/>
        <v>5.687478994955892E-2</v>
      </c>
      <c r="W151" s="270">
        <f t="shared" si="23"/>
        <v>5.7701884992544888E-2</v>
      </c>
      <c r="DA151" s="78"/>
    </row>
    <row r="152" spans="1:105" ht="12" customHeight="1" x14ac:dyDescent="0.3">
      <c r="A152" s="203" t="s">
        <v>1498</v>
      </c>
      <c r="B152" s="271">
        <f t="shared" ref="B152:W152" si="24">IF(B$59=0,0,B$59/B$48)</f>
        <v>3.7318321515783313E-2</v>
      </c>
      <c r="C152" s="271">
        <f t="shared" si="24"/>
        <v>3.7487815904067627E-2</v>
      </c>
      <c r="D152" s="271">
        <f t="shared" si="24"/>
        <v>4.0794958199129761E-2</v>
      </c>
      <c r="E152" s="271">
        <f t="shared" si="24"/>
        <v>3.7790270020010425E-2</v>
      </c>
      <c r="F152" s="271">
        <f t="shared" si="24"/>
        <v>3.768973737730464E-2</v>
      </c>
      <c r="G152" s="271">
        <f t="shared" si="24"/>
        <v>4.030380265178455E-2</v>
      </c>
      <c r="H152" s="271">
        <f t="shared" si="24"/>
        <v>3.9530390333676932E-2</v>
      </c>
      <c r="I152" s="271">
        <f t="shared" si="24"/>
        <v>3.7768308994427152E-2</v>
      </c>
      <c r="J152" s="271">
        <f t="shared" si="24"/>
        <v>4.3389379944105654E-2</v>
      </c>
      <c r="K152" s="271">
        <f t="shared" si="24"/>
        <v>4.3349615870017316E-2</v>
      </c>
      <c r="L152" s="271">
        <f t="shared" si="24"/>
        <v>4.3458023326203465E-2</v>
      </c>
      <c r="M152" s="271">
        <f t="shared" si="24"/>
        <v>3.9446501380545743E-2</v>
      </c>
      <c r="N152" s="271">
        <f t="shared" si="24"/>
        <v>4.1919133557936E-2</v>
      </c>
      <c r="O152" s="271">
        <f t="shared" si="24"/>
        <v>4.3349182802761226E-2</v>
      </c>
      <c r="P152" s="271">
        <f t="shared" si="24"/>
        <v>4.3255094494278112E-2</v>
      </c>
      <c r="Q152" s="271">
        <f t="shared" si="24"/>
        <v>4.5388198861987868E-2</v>
      </c>
      <c r="R152" s="271">
        <f t="shared" si="24"/>
        <v>4.3726509409361382E-2</v>
      </c>
      <c r="S152" s="271">
        <f t="shared" si="24"/>
        <v>4.043315845863861E-2</v>
      </c>
      <c r="T152" s="271">
        <f t="shared" si="24"/>
        <v>3.9586142274933574E-2</v>
      </c>
      <c r="U152" s="271">
        <f t="shared" si="24"/>
        <v>3.8249520130576135E-2</v>
      </c>
      <c r="V152" s="271">
        <f t="shared" si="24"/>
        <v>3.9310607239889092E-2</v>
      </c>
      <c r="W152" s="271">
        <f t="shared" si="24"/>
        <v>4.1477127459284918E-2</v>
      </c>
      <c r="DA152" s="79"/>
    </row>
    <row r="153" spans="1:105" ht="12" customHeight="1" x14ac:dyDescent="0.3">
      <c r="A153" s="203" t="s">
        <v>1500</v>
      </c>
      <c r="B153" s="271">
        <f t="shared" ref="B153:W153" si="25">IF(B$60=0,0,B$60/B$48)</f>
        <v>0.12750463645656226</v>
      </c>
      <c r="C153" s="271">
        <f t="shared" si="25"/>
        <v>0.12677674412006462</v>
      </c>
      <c r="D153" s="271">
        <f t="shared" si="25"/>
        <v>0.12690434495449435</v>
      </c>
      <c r="E153" s="271">
        <f t="shared" si="25"/>
        <v>0.12745775473410051</v>
      </c>
      <c r="F153" s="271">
        <f t="shared" si="25"/>
        <v>0.12525136491139671</v>
      </c>
      <c r="G153" s="271">
        <f t="shared" si="25"/>
        <v>0.12354680163493496</v>
      </c>
      <c r="H153" s="271">
        <f t="shared" si="25"/>
        <v>0.1229895736387723</v>
      </c>
      <c r="I153" s="271">
        <f t="shared" si="25"/>
        <v>0.12165626584824396</v>
      </c>
      <c r="J153" s="271">
        <f t="shared" si="25"/>
        <v>0.11920563943128777</v>
      </c>
      <c r="K153" s="271">
        <f t="shared" si="25"/>
        <v>0.12043239227436364</v>
      </c>
      <c r="L153" s="271">
        <f t="shared" si="25"/>
        <v>0.12097034235704417</v>
      </c>
      <c r="M153" s="271">
        <f t="shared" si="25"/>
        <v>0.12036629673875526</v>
      </c>
      <c r="N153" s="271">
        <f t="shared" si="25"/>
        <v>0.12189755911179942</v>
      </c>
      <c r="O153" s="271">
        <f t="shared" si="25"/>
        <v>0.11853699926613678</v>
      </c>
      <c r="P153" s="271">
        <f t="shared" si="25"/>
        <v>0.11276490755301408</v>
      </c>
      <c r="Q153" s="271">
        <f t="shared" si="25"/>
        <v>0.11031311920604198</v>
      </c>
      <c r="R153" s="271">
        <f t="shared" si="25"/>
        <v>0.11293411507928819</v>
      </c>
      <c r="S153" s="271">
        <f t="shared" si="25"/>
        <v>0.11374567603797223</v>
      </c>
      <c r="T153" s="271">
        <f t="shared" si="25"/>
        <v>0.1137300307939558</v>
      </c>
      <c r="U153" s="271">
        <f t="shared" si="25"/>
        <v>0.11270148984515059</v>
      </c>
      <c r="V153" s="271">
        <f t="shared" si="25"/>
        <v>0.11299790132991151</v>
      </c>
      <c r="W153" s="271">
        <f t="shared" si="25"/>
        <v>0.1135454382261276</v>
      </c>
      <c r="DA153" s="79"/>
    </row>
    <row r="154" spans="1:105" ht="12" customHeight="1" x14ac:dyDescent="0.3">
      <c r="A154" s="62" t="s">
        <v>1501</v>
      </c>
      <c r="B154" s="320">
        <f t="shared" ref="B154:W154" si="26">IF(B$61=0,0,B$61/B$48)</f>
        <v>8.827462133539099E-2</v>
      </c>
      <c r="C154" s="320">
        <f t="shared" si="26"/>
        <v>8.7342278514381949E-2</v>
      </c>
      <c r="D154" s="320">
        <f t="shared" si="26"/>
        <v>8.5819907852854066E-2</v>
      </c>
      <c r="E154" s="320">
        <f t="shared" si="26"/>
        <v>8.6425432389775E-2</v>
      </c>
      <c r="F154" s="320">
        <f t="shared" si="26"/>
        <v>8.6320902580680245E-2</v>
      </c>
      <c r="G154" s="320">
        <f t="shared" si="26"/>
        <v>8.5313622298943334E-2</v>
      </c>
      <c r="H154" s="320">
        <f t="shared" si="26"/>
        <v>8.5968891373788173E-2</v>
      </c>
      <c r="I154" s="320">
        <f t="shared" si="26"/>
        <v>8.6190000425168709E-2</v>
      </c>
      <c r="J154" s="320">
        <f t="shared" si="26"/>
        <v>8.3474309774116101E-2</v>
      </c>
      <c r="K154" s="320">
        <f t="shared" si="26"/>
        <v>8.2712331266193373E-2</v>
      </c>
      <c r="L154" s="320">
        <f t="shared" si="26"/>
        <v>8.3436512474709346E-2</v>
      </c>
      <c r="M154" s="320">
        <f t="shared" si="26"/>
        <v>8.4780800702115106E-2</v>
      </c>
      <c r="N154" s="320">
        <f t="shared" si="26"/>
        <v>8.3600982557272926E-2</v>
      </c>
      <c r="O154" s="320">
        <f t="shared" si="26"/>
        <v>8.2487094432702301E-2</v>
      </c>
      <c r="P154" s="320">
        <f t="shared" si="26"/>
        <v>8.1602550728326853E-2</v>
      </c>
      <c r="Q154" s="320">
        <f t="shared" si="26"/>
        <v>8.1315650715466467E-2</v>
      </c>
      <c r="R154" s="320">
        <f t="shared" si="26"/>
        <v>8.1356790051698158E-2</v>
      </c>
      <c r="S154" s="320">
        <f t="shared" si="26"/>
        <v>8.243222979740196E-2</v>
      </c>
      <c r="T154" s="320">
        <f t="shared" si="26"/>
        <v>8.2796975537564502E-2</v>
      </c>
      <c r="U154" s="320">
        <f t="shared" si="26"/>
        <v>8.2184974146864626E-2</v>
      </c>
      <c r="V154" s="320">
        <f t="shared" si="26"/>
        <v>8.2103148791826175E-2</v>
      </c>
      <c r="W154" s="320">
        <f t="shared" si="26"/>
        <v>8.2476137718820258E-2</v>
      </c>
      <c r="DA154" s="141"/>
    </row>
    <row r="155" spans="1:105" ht="12" customHeight="1" x14ac:dyDescent="0.3">
      <c r="A155" s="62" t="s">
        <v>1508</v>
      </c>
      <c r="B155" s="320">
        <f t="shared" ref="B155:W155" si="27">IF(B$67=0,0,B$67/B$48)</f>
        <v>3.9230015121171288E-2</v>
      </c>
      <c r="C155" s="320">
        <f t="shared" si="27"/>
        <v>3.9434465605682666E-2</v>
      </c>
      <c r="D155" s="320">
        <f t="shared" si="27"/>
        <v>4.1084437101640281E-2</v>
      </c>
      <c r="E155" s="320">
        <f t="shared" si="27"/>
        <v>4.1032322344325523E-2</v>
      </c>
      <c r="F155" s="320">
        <f t="shared" si="27"/>
        <v>3.893046233071646E-2</v>
      </c>
      <c r="G155" s="320">
        <f t="shared" si="27"/>
        <v>3.8233179335991629E-2</v>
      </c>
      <c r="H155" s="320">
        <f t="shared" si="27"/>
        <v>3.7020682264984138E-2</v>
      </c>
      <c r="I155" s="320">
        <f t="shared" si="27"/>
        <v>3.5466265423075245E-2</v>
      </c>
      <c r="J155" s="320">
        <f t="shared" si="27"/>
        <v>3.5731329657171677E-2</v>
      </c>
      <c r="K155" s="320">
        <f t="shared" si="27"/>
        <v>3.7720061008170269E-2</v>
      </c>
      <c r="L155" s="320">
        <f t="shared" si="27"/>
        <v>3.7533829882334814E-2</v>
      </c>
      <c r="M155" s="320">
        <f t="shared" si="27"/>
        <v>3.5585496036640164E-2</v>
      </c>
      <c r="N155" s="320">
        <f t="shared" si="27"/>
        <v>3.8296576554526493E-2</v>
      </c>
      <c r="O155" s="320">
        <f t="shared" si="27"/>
        <v>3.6049904833434482E-2</v>
      </c>
      <c r="P155" s="320">
        <f t="shared" si="27"/>
        <v>3.1162356824687234E-2</v>
      </c>
      <c r="Q155" s="320">
        <f t="shared" si="27"/>
        <v>2.8997468490575516E-2</v>
      </c>
      <c r="R155" s="320">
        <f t="shared" si="27"/>
        <v>3.1577325027590024E-2</v>
      </c>
      <c r="S155" s="320">
        <f t="shared" si="27"/>
        <v>3.1313446240570253E-2</v>
      </c>
      <c r="T155" s="320">
        <f t="shared" si="27"/>
        <v>3.0933055256391308E-2</v>
      </c>
      <c r="U155" s="320">
        <f t="shared" si="27"/>
        <v>3.0516515698285979E-2</v>
      </c>
      <c r="V155" s="320">
        <f t="shared" si="27"/>
        <v>3.0894752538085327E-2</v>
      </c>
      <c r="W155" s="320">
        <f t="shared" si="27"/>
        <v>3.1069300507307343E-2</v>
      </c>
      <c r="DA155" s="141"/>
    </row>
    <row r="156" spans="1:105" ht="12" customHeight="1" x14ac:dyDescent="0.3">
      <c r="A156" s="62" t="s">
        <v>1520</v>
      </c>
      <c r="B156" s="320">
        <f t="shared" ref="B156:W156" si="28">IF(B$78=0,0,B$78/B$48)</f>
        <v>0</v>
      </c>
      <c r="C156" s="320">
        <f t="shared" si="28"/>
        <v>0</v>
      </c>
      <c r="D156" s="320">
        <f t="shared" si="28"/>
        <v>0</v>
      </c>
      <c r="E156" s="320">
        <f t="shared" si="28"/>
        <v>0</v>
      </c>
      <c r="F156" s="320">
        <f t="shared" si="28"/>
        <v>0</v>
      </c>
      <c r="G156" s="320">
        <f t="shared" si="28"/>
        <v>0</v>
      </c>
      <c r="H156" s="320">
        <f t="shared" si="28"/>
        <v>0</v>
      </c>
      <c r="I156" s="320">
        <f t="shared" si="28"/>
        <v>0</v>
      </c>
      <c r="J156" s="320">
        <f t="shared" si="28"/>
        <v>0</v>
      </c>
      <c r="K156" s="320">
        <f t="shared" si="28"/>
        <v>0</v>
      </c>
      <c r="L156" s="320">
        <f t="shared" si="28"/>
        <v>0</v>
      </c>
      <c r="M156" s="320">
        <f t="shared" si="28"/>
        <v>0</v>
      </c>
      <c r="N156" s="320">
        <f t="shared" si="28"/>
        <v>0</v>
      </c>
      <c r="O156" s="320">
        <f t="shared" si="28"/>
        <v>0</v>
      </c>
      <c r="P156" s="320">
        <f t="shared" si="28"/>
        <v>0</v>
      </c>
      <c r="Q156" s="320">
        <f t="shared" si="28"/>
        <v>0</v>
      </c>
      <c r="R156" s="320">
        <f t="shared" si="28"/>
        <v>0</v>
      </c>
      <c r="S156" s="320">
        <f t="shared" si="28"/>
        <v>0</v>
      </c>
      <c r="T156" s="320">
        <f t="shared" si="28"/>
        <v>0</v>
      </c>
      <c r="U156" s="320">
        <f t="shared" si="28"/>
        <v>0</v>
      </c>
      <c r="V156" s="320">
        <f t="shared" si="28"/>
        <v>0</v>
      </c>
      <c r="W156" s="320">
        <f t="shared" si="28"/>
        <v>0</v>
      </c>
      <c r="DA156" s="141"/>
    </row>
    <row r="157" spans="1:105" ht="12" customHeight="1" x14ac:dyDescent="0.3">
      <c r="A157" s="203" t="s">
        <v>1522</v>
      </c>
      <c r="B157" s="271">
        <f t="shared" ref="B157:W157" si="29">IF(B$79=0,0,B$79/B$48)</f>
        <v>0.70290105220490962</v>
      </c>
      <c r="C157" s="271">
        <f t="shared" si="29"/>
        <v>0.70355368837019117</v>
      </c>
      <c r="D157" s="271">
        <f t="shared" si="29"/>
        <v>0.69551398961240785</v>
      </c>
      <c r="E157" s="271">
        <f t="shared" si="29"/>
        <v>0.70183346052213313</v>
      </c>
      <c r="F157" s="271">
        <f t="shared" si="29"/>
        <v>0.70429327918056506</v>
      </c>
      <c r="G157" s="271">
        <f t="shared" si="29"/>
        <v>0.69956582492232999</v>
      </c>
      <c r="H157" s="271">
        <f t="shared" si="29"/>
        <v>0.6991640138911358</v>
      </c>
      <c r="I157" s="271">
        <f t="shared" si="29"/>
        <v>0.70365084174820436</v>
      </c>
      <c r="J157" s="271">
        <f t="shared" si="29"/>
        <v>0.69124681689563738</v>
      </c>
      <c r="K157" s="271">
        <f t="shared" si="29"/>
        <v>0.68742741218782588</v>
      </c>
      <c r="L157" s="271">
        <f t="shared" si="29"/>
        <v>0.68565021272613291</v>
      </c>
      <c r="M157" s="271">
        <f t="shared" si="29"/>
        <v>0.69317155347602166</v>
      </c>
      <c r="N157" s="271">
        <f t="shared" si="29"/>
        <v>0.6835148607301037</v>
      </c>
      <c r="O157" s="271">
        <f t="shared" si="29"/>
        <v>0.6802279303113945</v>
      </c>
      <c r="P157" s="271">
        <f t="shared" si="29"/>
        <v>0.68406739161166563</v>
      </c>
      <c r="Q157" s="271">
        <f t="shared" si="29"/>
        <v>0.67901705136262058</v>
      </c>
      <c r="R157" s="271">
        <f t="shared" si="29"/>
        <v>0.67872132307830491</v>
      </c>
      <c r="S157" s="271">
        <f t="shared" si="29"/>
        <v>0.68721658729334567</v>
      </c>
      <c r="T157" s="271">
        <f t="shared" si="29"/>
        <v>0.68757355622613425</v>
      </c>
      <c r="U157" s="271">
        <f t="shared" si="29"/>
        <v>0.6866509457048604</v>
      </c>
      <c r="V157" s="271">
        <f t="shared" si="29"/>
        <v>0.67960504068986249</v>
      </c>
      <c r="W157" s="271">
        <f t="shared" si="29"/>
        <v>0.67358959721808653</v>
      </c>
      <c r="DA157" s="79"/>
    </row>
    <row r="158" spans="1:105" ht="12" customHeight="1" x14ac:dyDescent="0.3">
      <c r="A158" s="62" t="s">
        <v>1523</v>
      </c>
      <c r="B158" s="320">
        <f t="shared" ref="B158:W158" si="30">IF(B$80=0,0,B$80/B$48)</f>
        <v>0.6628318797265923</v>
      </c>
      <c r="C158" s="320">
        <f t="shared" si="30"/>
        <v>0.66330252753863572</v>
      </c>
      <c r="D158" s="320">
        <f t="shared" si="30"/>
        <v>0.65171190661584721</v>
      </c>
      <c r="E158" s="320">
        <f t="shared" si="30"/>
        <v>0.66125755072957837</v>
      </c>
      <c r="F158" s="320">
        <f t="shared" si="30"/>
        <v>0.66382531260830147</v>
      </c>
      <c r="G158" s="320">
        <f t="shared" si="30"/>
        <v>0.65629110209473984</v>
      </c>
      <c r="H158" s="320">
        <f t="shared" si="30"/>
        <v>0.65671971403843754</v>
      </c>
      <c r="I158" s="320">
        <f t="shared" si="30"/>
        <v>0.66309851179756507</v>
      </c>
      <c r="J158" s="320">
        <f t="shared" si="30"/>
        <v>0.64465906915965465</v>
      </c>
      <c r="K158" s="320">
        <f t="shared" si="30"/>
        <v>0.6408823596610157</v>
      </c>
      <c r="L158" s="320">
        <f t="shared" si="30"/>
        <v>0.63898876168825836</v>
      </c>
      <c r="M158" s="320">
        <f t="shared" si="30"/>
        <v>0.65081732629528477</v>
      </c>
      <c r="N158" s="320">
        <f t="shared" si="30"/>
        <v>0.63850573586996862</v>
      </c>
      <c r="O158" s="320">
        <f t="shared" si="30"/>
        <v>0.63368334277459115</v>
      </c>
      <c r="P158" s="320">
        <f t="shared" si="30"/>
        <v>0.63762382792876771</v>
      </c>
      <c r="Q158" s="320">
        <f t="shared" si="30"/>
        <v>0.63028314547374031</v>
      </c>
      <c r="R158" s="320">
        <f t="shared" si="30"/>
        <v>0.63157508388996553</v>
      </c>
      <c r="S158" s="320">
        <f t="shared" si="30"/>
        <v>0.64380297343514703</v>
      </c>
      <c r="T158" s="320">
        <f t="shared" si="30"/>
        <v>0.64506939478107383</v>
      </c>
      <c r="U158" s="320">
        <f t="shared" si="30"/>
        <v>0.64518583243800354</v>
      </c>
      <c r="V158" s="320">
        <f t="shared" si="30"/>
        <v>0.63624317685550513</v>
      </c>
      <c r="W158" s="320">
        <f t="shared" si="30"/>
        <v>0.62803225105048399</v>
      </c>
      <c r="DA158" s="141"/>
    </row>
    <row r="159" spans="1:105" ht="12" customHeight="1" x14ac:dyDescent="0.3">
      <c r="A159" s="62" t="s">
        <v>1532</v>
      </c>
      <c r="B159" s="320">
        <f t="shared" ref="B159:W159" si="31">IF(B$88=0,0,B$88/B$48)</f>
        <v>4.006917247831733E-2</v>
      </c>
      <c r="C159" s="320">
        <f t="shared" si="31"/>
        <v>4.025116083155552E-2</v>
      </c>
      <c r="D159" s="320">
        <f t="shared" si="31"/>
        <v>4.3802082996560653E-2</v>
      </c>
      <c r="E159" s="320">
        <f t="shared" si="31"/>
        <v>4.0575909792554841E-2</v>
      </c>
      <c r="F159" s="320">
        <f t="shared" si="31"/>
        <v>4.046796657226355E-2</v>
      </c>
      <c r="G159" s="320">
        <f t="shared" si="31"/>
        <v>4.3274722827590213E-2</v>
      </c>
      <c r="H159" s="320">
        <f t="shared" si="31"/>
        <v>4.2444299852698285E-2</v>
      </c>
      <c r="I159" s="320">
        <f t="shared" si="31"/>
        <v>4.0552329950639267E-2</v>
      </c>
      <c r="J159" s="320">
        <f t="shared" si="31"/>
        <v>4.6587747735982787E-2</v>
      </c>
      <c r="K159" s="320">
        <f t="shared" si="31"/>
        <v>4.6545052526810217E-2</v>
      </c>
      <c r="L159" s="320">
        <f t="shared" si="31"/>
        <v>4.6661451037874592E-2</v>
      </c>
      <c r="M159" s="320">
        <f t="shared" si="31"/>
        <v>4.2354227180736941E-2</v>
      </c>
      <c r="N159" s="320">
        <f t="shared" si="31"/>
        <v>4.50091248601351E-2</v>
      </c>
      <c r="O159" s="320">
        <f t="shared" si="31"/>
        <v>4.6544587536803309E-2</v>
      </c>
      <c r="P159" s="320">
        <f t="shared" si="31"/>
        <v>4.6443563682897968E-2</v>
      </c>
      <c r="Q159" s="320">
        <f t="shared" si="31"/>
        <v>4.8733905888880234E-2</v>
      </c>
      <c r="R159" s="320">
        <f t="shared" si="31"/>
        <v>4.7146239188339392E-2</v>
      </c>
      <c r="S159" s="320">
        <f t="shared" si="31"/>
        <v>4.3413613858198717E-2</v>
      </c>
      <c r="T159" s="320">
        <f t="shared" si="31"/>
        <v>4.2504161445060341E-2</v>
      </c>
      <c r="U159" s="320">
        <f t="shared" si="31"/>
        <v>4.1465113266856757E-2</v>
      </c>
      <c r="V159" s="320">
        <f t="shared" si="31"/>
        <v>4.3361863834357299E-2</v>
      </c>
      <c r="W159" s="320">
        <f t="shared" si="31"/>
        <v>4.5557346167602583E-2</v>
      </c>
      <c r="DA159" s="141"/>
    </row>
    <row r="160" spans="1:105" ht="12" customHeight="1" x14ac:dyDescent="0.3">
      <c r="A160" s="203" t="s">
        <v>1534</v>
      </c>
      <c r="B160" s="271">
        <f t="shared" ref="B160:W160" si="32">IF(B$89=0,0,B$89/B$48)</f>
        <v>8.7257540138219236E-2</v>
      </c>
      <c r="C160" s="271">
        <f t="shared" si="32"/>
        <v>8.6901731175732036E-2</v>
      </c>
      <c r="D160" s="271">
        <f t="shared" si="32"/>
        <v>8.9362677549898697E-2</v>
      </c>
      <c r="E160" s="271">
        <f t="shared" si="32"/>
        <v>8.6688130306539546E-2</v>
      </c>
      <c r="F160" s="271">
        <f t="shared" si="32"/>
        <v>8.6528247861499027E-2</v>
      </c>
      <c r="G160" s="271">
        <f t="shared" si="32"/>
        <v>8.858404772102417E-2</v>
      </c>
      <c r="H160" s="271">
        <f t="shared" si="32"/>
        <v>8.8177336875379334E-2</v>
      </c>
      <c r="I160" s="271">
        <f t="shared" si="32"/>
        <v>8.653327483317147E-2</v>
      </c>
      <c r="J160" s="271">
        <f t="shared" si="32"/>
        <v>9.0643793368134176E-2</v>
      </c>
      <c r="K160" s="271">
        <f t="shared" si="32"/>
        <v>9.0174034016775859E-2</v>
      </c>
      <c r="L160" s="271">
        <f t="shared" si="32"/>
        <v>9.0691376172257906E-2</v>
      </c>
      <c r="M160" s="271">
        <f t="shared" si="32"/>
        <v>8.7422908137273117E-2</v>
      </c>
      <c r="N160" s="271">
        <f t="shared" si="32"/>
        <v>8.9239404917387632E-2</v>
      </c>
      <c r="O160" s="271">
        <f t="shared" si="32"/>
        <v>9.0046539731761771E-2</v>
      </c>
      <c r="P160" s="271">
        <f t="shared" si="32"/>
        <v>8.9453108310498797E-2</v>
      </c>
      <c r="Q160" s="271">
        <f t="shared" si="32"/>
        <v>9.1432492903933502E-2</v>
      </c>
      <c r="R160" s="271">
        <f t="shared" si="32"/>
        <v>8.9971398692046275E-2</v>
      </c>
      <c r="S160" s="271">
        <f t="shared" si="32"/>
        <v>8.7088458334518726E-2</v>
      </c>
      <c r="T160" s="271">
        <f t="shared" si="32"/>
        <v>8.64439745784428E-2</v>
      </c>
      <c r="U160" s="271">
        <f t="shared" si="32"/>
        <v>8.5127334292734655E-2</v>
      </c>
      <c r="V160" s="271">
        <f t="shared" si="32"/>
        <v>8.7251215559731393E-2</v>
      </c>
      <c r="W160" s="271">
        <f t="shared" si="32"/>
        <v>8.9117391932087009E-2</v>
      </c>
      <c r="DA160" s="79"/>
    </row>
    <row r="161" spans="1:105" ht="12" customHeight="1" x14ac:dyDescent="0.3">
      <c r="A161" s="62" t="s">
        <v>1535</v>
      </c>
      <c r="B161" s="320">
        <f t="shared" ref="B161:W161" si="33">IF(B$90=0,0,B$90/B$48)</f>
        <v>4.9797074028189149E-2</v>
      </c>
      <c r="C161" s="320">
        <f t="shared" si="33"/>
        <v>4.927112507734583E-2</v>
      </c>
      <c r="D161" s="320">
        <f t="shared" si="33"/>
        <v>4.8412332330533402E-2</v>
      </c>
      <c r="E161" s="320">
        <f t="shared" si="33"/>
        <v>4.8753918051715632E-2</v>
      </c>
      <c r="F161" s="320">
        <f t="shared" si="33"/>
        <v>4.8694951175812885E-2</v>
      </c>
      <c r="G161" s="320">
        <f t="shared" si="33"/>
        <v>4.8126728848738684E-2</v>
      </c>
      <c r="H161" s="320">
        <f t="shared" si="33"/>
        <v>4.8496376230226276E-2</v>
      </c>
      <c r="I161" s="320">
        <f t="shared" si="33"/>
        <v>4.86211072529521E-2</v>
      </c>
      <c r="J161" s="320">
        <f t="shared" si="33"/>
        <v>4.7089144313407737E-2</v>
      </c>
      <c r="K161" s="320">
        <f t="shared" si="33"/>
        <v>4.6659300496545049E-2</v>
      </c>
      <c r="L161" s="320">
        <f t="shared" si="33"/>
        <v>4.7067822274432715E-2</v>
      </c>
      <c r="M161" s="320">
        <f t="shared" si="33"/>
        <v>4.7826155976267673E-2</v>
      </c>
      <c r="N161" s="320">
        <f t="shared" si="33"/>
        <v>4.7160602382157225E-2</v>
      </c>
      <c r="O161" s="320">
        <f t="shared" si="33"/>
        <v>4.6532240928329874E-2</v>
      </c>
      <c r="P161" s="320">
        <f t="shared" si="33"/>
        <v>4.6033256195667067E-2</v>
      </c>
      <c r="Q161" s="320">
        <f t="shared" si="33"/>
        <v>4.5871411477865165E-2</v>
      </c>
      <c r="R161" s="320">
        <f t="shared" si="33"/>
        <v>4.5894618811307179E-2</v>
      </c>
      <c r="S161" s="320">
        <f t="shared" si="33"/>
        <v>4.6501290942204239E-2</v>
      </c>
      <c r="T161" s="320">
        <f t="shared" si="33"/>
        <v>4.6707049634222064E-2</v>
      </c>
      <c r="U161" s="320">
        <f t="shared" si="33"/>
        <v>4.6361810220027964E-2</v>
      </c>
      <c r="V161" s="320">
        <f t="shared" si="33"/>
        <v>4.6315651276487985E-2</v>
      </c>
      <c r="W161" s="320">
        <f t="shared" si="33"/>
        <v>4.652606007720831E-2</v>
      </c>
      <c r="DA161" s="141"/>
    </row>
    <row r="162" spans="1:105" ht="12" customHeight="1" x14ac:dyDescent="0.3">
      <c r="A162" s="63" t="s">
        <v>1542</v>
      </c>
      <c r="B162" s="328">
        <f t="shared" ref="B162:W162" si="34">IF(B$96=0,0,B$96/B$48)</f>
        <v>3.7460466110030094E-2</v>
      </c>
      <c r="C162" s="328">
        <f t="shared" si="34"/>
        <v>3.7630606098386206E-2</v>
      </c>
      <c r="D162" s="328">
        <f t="shared" si="34"/>
        <v>4.0950345219365296E-2</v>
      </c>
      <c r="E162" s="328">
        <f t="shared" si="34"/>
        <v>3.7934212254823914E-2</v>
      </c>
      <c r="F162" s="328">
        <f t="shared" si="34"/>
        <v>3.7833296685686142E-2</v>
      </c>
      <c r="G162" s="328">
        <f t="shared" si="34"/>
        <v>4.0457318872285479E-2</v>
      </c>
      <c r="H162" s="328">
        <f t="shared" si="34"/>
        <v>3.968096064515305E-2</v>
      </c>
      <c r="I162" s="328">
        <f t="shared" si="34"/>
        <v>3.7912167580219369E-2</v>
      </c>
      <c r="J162" s="328">
        <f t="shared" si="34"/>
        <v>4.3554649054726446E-2</v>
      </c>
      <c r="K162" s="328">
        <f t="shared" si="34"/>
        <v>4.351473352023081E-2</v>
      </c>
      <c r="L162" s="328">
        <f t="shared" si="34"/>
        <v>4.3623553897825192E-2</v>
      </c>
      <c r="M162" s="328">
        <f t="shared" si="34"/>
        <v>3.9596752161005451E-2</v>
      </c>
      <c r="N162" s="328">
        <f t="shared" si="34"/>
        <v>4.2078802535230407E-2</v>
      </c>
      <c r="O162" s="328">
        <f t="shared" si="34"/>
        <v>4.351429880343189E-2</v>
      </c>
      <c r="P162" s="328">
        <f t="shared" si="34"/>
        <v>4.3419852114831729E-2</v>
      </c>
      <c r="Q162" s="328">
        <f t="shared" si="34"/>
        <v>4.5561081426068351E-2</v>
      </c>
      <c r="R162" s="328">
        <f t="shared" si="34"/>
        <v>4.4076779880739089E-2</v>
      </c>
      <c r="S162" s="328">
        <f t="shared" si="34"/>
        <v>4.0587167392314494E-2</v>
      </c>
      <c r="T162" s="328">
        <f t="shared" si="34"/>
        <v>3.9736924944220736E-2</v>
      </c>
      <c r="U162" s="328">
        <f t="shared" si="34"/>
        <v>3.876552407270669E-2</v>
      </c>
      <c r="V162" s="328">
        <f t="shared" si="34"/>
        <v>4.0935564283243409E-2</v>
      </c>
      <c r="W162" s="328">
        <f t="shared" si="34"/>
        <v>4.2591331854878706E-2</v>
      </c>
      <c r="DA162" s="149"/>
    </row>
    <row r="163" spans="1:105" ht="12" hidden="1" customHeight="1" x14ac:dyDescent="0.3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DA163" s="94"/>
    </row>
    <row r="164" spans="1:105" ht="12" customHeight="1" x14ac:dyDescent="0.3">
      <c r="A164" s="201"/>
      <c r="B164" s="201"/>
      <c r="C164" s="201"/>
      <c r="D164" s="201"/>
      <c r="E164" s="201"/>
      <c r="F164" s="201"/>
      <c r="G164" s="201"/>
      <c r="H164" s="201"/>
      <c r="I164" s="201"/>
      <c r="J164" s="201"/>
      <c r="K164" s="201"/>
      <c r="L164" s="201"/>
      <c r="M164" s="201"/>
      <c r="N164" s="201"/>
      <c r="O164" s="201"/>
      <c r="P164" s="201"/>
      <c r="Q164" s="201"/>
      <c r="R164" s="201"/>
      <c r="S164" s="201"/>
      <c r="T164" s="201"/>
      <c r="U164" s="201"/>
      <c r="V164" s="201"/>
      <c r="W164" s="201"/>
      <c r="DA164" s="173"/>
    </row>
    <row r="165" spans="1:105" ht="12" customHeight="1" x14ac:dyDescent="0.3">
      <c r="A165" s="35" t="s">
        <v>51</v>
      </c>
      <c r="B165" s="234">
        <f t="shared" ref="B165:W165" si="35">SUM(B166:B170,B172:B174,B176:B178)</f>
        <v>1.0000000000000004</v>
      </c>
      <c r="C165" s="234">
        <f t="shared" si="35"/>
        <v>0.99999999999999956</v>
      </c>
      <c r="D165" s="234">
        <f t="shared" si="35"/>
        <v>0.99999999999999989</v>
      </c>
      <c r="E165" s="234">
        <f t="shared" si="35"/>
        <v>1.0000000000000002</v>
      </c>
      <c r="F165" s="234">
        <f t="shared" si="35"/>
        <v>0.99999999999999978</v>
      </c>
      <c r="G165" s="234">
        <f t="shared" si="35"/>
        <v>1.0000000000000002</v>
      </c>
      <c r="H165" s="234">
        <f t="shared" si="35"/>
        <v>0.99999999999999978</v>
      </c>
      <c r="I165" s="234">
        <f t="shared" si="35"/>
        <v>1</v>
      </c>
      <c r="J165" s="234">
        <f t="shared" si="35"/>
        <v>0.99999999999999978</v>
      </c>
      <c r="K165" s="234">
        <f t="shared" si="35"/>
        <v>0.99999999999999967</v>
      </c>
      <c r="L165" s="234">
        <f t="shared" si="35"/>
        <v>1.0000000000000002</v>
      </c>
      <c r="M165" s="234">
        <f t="shared" si="35"/>
        <v>1.0000000000000004</v>
      </c>
      <c r="N165" s="234">
        <f t="shared" si="35"/>
        <v>0.99999999999999978</v>
      </c>
      <c r="O165" s="234">
        <f t="shared" si="35"/>
        <v>1</v>
      </c>
      <c r="P165" s="234">
        <f t="shared" si="35"/>
        <v>0.99999999999999978</v>
      </c>
      <c r="Q165" s="234">
        <f t="shared" si="35"/>
        <v>1.0000000000000002</v>
      </c>
      <c r="R165" s="234">
        <f t="shared" si="35"/>
        <v>0.99999999999999978</v>
      </c>
      <c r="S165" s="234">
        <f t="shared" si="35"/>
        <v>1</v>
      </c>
      <c r="T165" s="234">
        <f t="shared" si="35"/>
        <v>0.99999999999999956</v>
      </c>
      <c r="U165" s="234">
        <f t="shared" si="35"/>
        <v>0.99999999999999978</v>
      </c>
      <c r="V165" s="234">
        <f t="shared" si="35"/>
        <v>0.99999999999999956</v>
      </c>
      <c r="W165" s="234">
        <f t="shared" si="35"/>
        <v>0.99999999999999967</v>
      </c>
      <c r="DA165" s="95"/>
    </row>
    <row r="166" spans="1:105" ht="12" customHeight="1" x14ac:dyDescent="0.3">
      <c r="A166" s="55" t="s">
        <v>92</v>
      </c>
      <c r="B166" s="268">
        <f t="shared" ref="B166:W166" si="36">IF(B$100=0,0,B$100/B$99)</f>
        <v>8.6194345053781981E-3</v>
      </c>
      <c r="C166" s="268">
        <f t="shared" si="36"/>
        <v>8.5730654290476042E-3</v>
      </c>
      <c r="D166" s="268">
        <f t="shared" si="36"/>
        <v>8.5055822638430006E-3</v>
      </c>
      <c r="E166" s="268">
        <f t="shared" si="36"/>
        <v>8.5705909202343934E-3</v>
      </c>
      <c r="F166" s="268">
        <f t="shared" si="36"/>
        <v>8.6093167850270734E-3</v>
      </c>
      <c r="G166" s="268">
        <f t="shared" si="36"/>
        <v>8.5643151707794751E-3</v>
      </c>
      <c r="H166" s="268">
        <f t="shared" si="36"/>
        <v>8.571174438721893E-3</v>
      </c>
      <c r="I166" s="268">
        <f t="shared" si="36"/>
        <v>8.5944184225647952E-3</v>
      </c>
      <c r="J166" s="268">
        <f t="shared" si="36"/>
        <v>8.4177415978164156E-3</v>
      </c>
      <c r="K166" s="268">
        <f t="shared" si="36"/>
        <v>8.2610210904254001E-3</v>
      </c>
      <c r="L166" s="268">
        <f t="shared" si="36"/>
        <v>8.2832857781588842E-3</v>
      </c>
      <c r="M166" s="268">
        <f t="shared" si="36"/>
        <v>8.2960561433080802E-3</v>
      </c>
      <c r="N166" s="268">
        <f t="shared" si="36"/>
        <v>8.1707462785508451E-3</v>
      </c>
      <c r="O166" s="268">
        <f t="shared" si="36"/>
        <v>8.1558550487756971E-3</v>
      </c>
      <c r="P166" s="268">
        <f t="shared" si="36"/>
        <v>8.1655177372187641E-3</v>
      </c>
      <c r="Q166" s="268">
        <f t="shared" si="36"/>
        <v>8.1352703012387596E-3</v>
      </c>
      <c r="R166" s="268">
        <f t="shared" si="36"/>
        <v>8.1539509640357367E-3</v>
      </c>
      <c r="S166" s="268">
        <f t="shared" si="36"/>
        <v>8.2116229773457599E-3</v>
      </c>
      <c r="T166" s="268">
        <f t="shared" si="36"/>
        <v>8.2343848401504553E-3</v>
      </c>
      <c r="U166" s="268">
        <f t="shared" si="36"/>
        <v>8.1776016007508705E-3</v>
      </c>
      <c r="V166" s="268">
        <f t="shared" si="36"/>
        <v>8.1031391277325733E-3</v>
      </c>
      <c r="W166" s="268">
        <f t="shared" si="36"/>
        <v>8.1769897861448081E-3</v>
      </c>
      <c r="DA166" s="76"/>
    </row>
    <row r="167" spans="1:105" ht="12" customHeight="1" x14ac:dyDescent="0.3">
      <c r="A167" s="202" t="s">
        <v>93</v>
      </c>
      <c r="B167" s="269">
        <f t="shared" ref="B167:W167" si="37">IF(B$101=0,0,B$101/B$99)</f>
        <v>2.50840771959094E-3</v>
      </c>
      <c r="C167" s="269">
        <f t="shared" si="37"/>
        <v>2.4949134991817733E-3</v>
      </c>
      <c r="D167" s="269">
        <f t="shared" si="37"/>
        <v>2.4752747058901649E-3</v>
      </c>
      <c r="E167" s="269">
        <f t="shared" si="37"/>
        <v>2.4941933734002743E-3</v>
      </c>
      <c r="F167" s="269">
        <f t="shared" si="37"/>
        <v>2.5054632842201998E-3</v>
      </c>
      <c r="G167" s="269">
        <f t="shared" si="37"/>
        <v>2.4923670194359733E-3</v>
      </c>
      <c r="H167" s="269">
        <f t="shared" si="37"/>
        <v>2.498663128844543E-3</v>
      </c>
      <c r="I167" s="269">
        <f t="shared" si="37"/>
        <v>2.501127597536075E-3</v>
      </c>
      <c r="J167" s="269">
        <f t="shared" si="37"/>
        <v>2.4497115202058123E-3</v>
      </c>
      <c r="K167" s="269">
        <f t="shared" si="37"/>
        <v>2.4041030837924338E-3</v>
      </c>
      <c r="L167" s="269">
        <f t="shared" si="37"/>
        <v>2.410582501270471E-3</v>
      </c>
      <c r="M167" s="269">
        <f t="shared" si="37"/>
        <v>2.4142989031414111E-3</v>
      </c>
      <c r="N167" s="269">
        <f t="shared" si="37"/>
        <v>2.377831518662556E-3</v>
      </c>
      <c r="O167" s="269">
        <f t="shared" si="37"/>
        <v>2.3734979077164012E-3</v>
      </c>
      <c r="P167" s="269">
        <f t="shared" si="37"/>
        <v>2.3763099207629022E-3</v>
      </c>
      <c r="Q167" s="269">
        <f t="shared" si="37"/>
        <v>2.3675073825148601E-3</v>
      </c>
      <c r="R167" s="269">
        <f t="shared" si="37"/>
        <v>2.3729437854178325E-3</v>
      </c>
      <c r="S167" s="269">
        <f t="shared" si="37"/>
        <v>2.3897273601756583E-3</v>
      </c>
      <c r="T167" s="269">
        <f t="shared" si="37"/>
        <v>2.3963514643829537E-3</v>
      </c>
      <c r="U167" s="269">
        <f t="shared" si="37"/>
        <v>2.3815074484242762E-3</v>
      </c>
      <c r="V167" s="269">
        <f t="shared" si="37"/>
        <v>2.3801166458859205E-3</v>
      </c>
      <c r="W167" s="269">
        <f t="shared" si="37"/>
        <v>2.3815205079551413E-3</v>
      </c>
      <c r="DA167" s="77"/>
    </row>
    <row r="168" spans="1:105" ht="12" customHeight="1" x14ac:dyDescent="0.3">
      <c r="A168" s="202" t="s">
        <v>94</v>
      </c>
      <c r="B168" s="269">
        <f t="shared" ref="B168:W168" si="38">IF(B$102=0,0,B$102/B$99)</f>
        <v>2.0761220168789948E-2</v>
      </c>
      <c r="C168" s="269">
        <f t="shared" si="38"/>
        <v>2.0980415811792011E-2</v>
      </c>
      <c r="D168" s="269">
        <f t="shared" si="38"/>
        <v>2.2512643995385804E-2</v>
      </c>
      <c r="E168" s="269">
        <f t="shared" si="38"/>
        <v>2.1233162249595369E-2</v>
      </c>
      <c r="F168" s="269">
        <f t="shared" si="38"/>
        <v>2.120788451379441E-2</v>
      </c>
      <c r="G168" s="269">
        <f t="shared" si="38"/>
        <v>2.2389122381439218E-2</v>
      </c>
      <c r="H168" s="269">
        <f t="shared" si="38"/>
        <v>2.1829875714579703E-2</v>
      </c>
      <c r="I168" s="269">
        <f t="shared" si="38"/>
        <v>2.1155835878268584E-2</v>
      </c>
      <c r="J168" s="269">
        <f t="shared" si="38"/>
        <v>2.3716205720948669E-2</v>
      </c>
      <c r="K168" s="269">
        <f t="shared" si="38"/>
        <v>2.3761445871229553E-2</v>
      </c>
      <c r="L168" s="269">
        <f t="shared" si="38"/>
        <v>2.3650999398226048E-2</v>
      </c>
      <c r="M168" s="269">
        <f t="shared" si="38"/>
        <v>2.1844400362921946E-2</v>
      </c>
      <c r="N168" s="269">
        <f t="shared" si="38"/>
        <v>2.292263413116815E-2</v>
      </c>
      <c r="O168" s="269">
        <f t="shared" si="38"/>
        <v>2.3548243389319282E-2</v>
      </c>
      <c r="P168" s="269">
        <f t="shared" si="38"/>
        <v>2.3600392686448621E-2</v>
      </c>
      <c r="Q168" s="269">
        <f t="shared" si="38"/>
        <v>2.4357988199433481E-2</v>
      </c>
      <c r="R168" s="269">
        <f t="shared" si="38"/>
        <v>2.3772884667252827E-2</v>
      </c>
      <c r="S168" s="269">
        <f t="shared" si="38"/>
        <v>2.232693256526044E-2</v>
      </c>
      <c r="T168" s="269">
        <f t="shared" si="38"/>
        <v>2.1896645102218018E-2</v>
      </c>
      <c r="U168" s="269">
        <f t="shared" si="38"/>
        <v>2.143553274054967E-2</v>
      </c>
      <c r="V168" s="269">
        <f t="shared" si="38"/>
        <v>2.1978042682022025E-2</v>
      </c>
      <c r="W168" s="269">
        <f t="shared" si="38"/>
        <v>2.2660000768987401E-2</v>
      </c>
      <c r="DA168" s="77"/>
    </row>
    <row r="169" spans="1:105" ht="12" customHeight="1" x14ac:dyDescent="0.3">
      <c r="A169" s="202" t="s">
        <v>95</v>
      </c>
      <c r="B169" s="269">
        <f t="shared" ref="B169:W169" si="39">IF(B$103=0,0,B$103/B$99)</f>
        <v>7.6646285502774466E-3</v>
      </c>
      <c r="C169" s="269">
        <f t="shared" si="39"/>
        <v>7.6233959443481785E-3</v>
      </c>
      <c r="D169" s="269">
        <f t="shared" si="39"/>
        <v>7.5633881335843006E-3</v>
      </c>
      <c r="E169" s="269">
        <f t="shared" si="39"/>
        <v>7.6211955458317937E-3</v>
      </c>
      <c r="F169" s="269">
        <f t="shared" si="39"/>
        <v>7.655631606427067E-3</v>
      </c>
      <c r="G169" s="269">
        <f t="shared" si="39"/>
        <v>7.6156149838568152E-3</v>
      </c>
      <c r="H169" s="269">
        <f t="shared" si="39"/>
        <v>7.6348532199504542E-3</v>
      </c>
      <c r="I169" s="269">
        <f t="shared" si="39"/>
        <v>7.6423835894939909E-3</v>
      </c>
      <c r="J169" s="269">
        <f t="shared" si="39"/>
        <v>7.4852778960411452E-3</v>
      </c>
      <c r="K169" s="269">
        <f t="shared" si="39"/>
        <v>7.3459178864472919E-3</v>
      </c>
      <c r="L169" s="269">
        <f t="shared" si="39"/>
        <v>7.3657162341415174E-3</v>
      </c>
      <c r="M169" s="269">
        <f t="shared" si="39"/>
        <v>7.3770719797253918E-3</v>
      </c>
      <c r="N169" s="269">
        <f t="shared" si="39"/>
        <v>7.2656431422012556E-3</v>
      </c>
      <c r="O169" s="269">
        <f t="shared" si="39"/>
        <v>7.2524014678417527E-3</v>
      </c>
      <c r="P169" s="269">
        <f t="shared" si="39"/>
        <v>7.2609937853153565E-3</v>
      </c>
      <c r="Q169" s="269">
        <f t="shared" si="39"/>
        <v>7.2340969672885589E-3</v>
      </c>
      <c r="R169" s="269">
        <f t="shared" si="39"/>
        <v>7.2507083054595854E-3</v>
      </c>
      <c r="S169" s="269">
        <f t="shared" si="39"/>
        <v>7.3019917811321632E-3</v>
      </c>
      <c r="T169" s="269">
        <f t="shared" si="39"/>
        <v>7.3222322300156139E-3</v>
      </c>
      <c r="U169" s="269">
        <f t="shared" si="39"/>
        <v>7.2768752222097978E-3</v>
      </c>
      <c r="V169" s="269">
        <f t="shared" si="39"/>
        <v>7.2726255203929757E-3</v>
      </c>
      <c r="W169" s="269">
        <f t="shared" si="39"/>
        <v>7.2769151265891169E-3</v>
      </c>
      <c r="DA169" s="77"/>
    </row>
    <row r="170" spans="1:105" ht="12" customHeight="1" x14ac:dyDescent="0.3">
      <c r="A170" s="56" t="s">
        <v>96</v>
      </c>
      <c r="B170" s="270">
        <f t="shared" ref="B170:W170" si="40">IF(B$104=0,0,B$104/B$99)</f>
        <v>2.4880124487092915E-2</v>
      </c>
      <c r="C170" s="270">
        <f t="shared" si="40"/>
        <v>2.525556868427593E-2</v>
      </c>
      <c r="D170" s="270">
        <f t="shared" si="40"/>
        <v>2.6358432142707822E-2</v>
      </c>
      <c r="E170" s="270">
        <f t="shared" si="40"/>
        <v>2.6406848888020359E-2</v>
      </c>
      <c r="F170" s="270">
        <f t="shared" si="40"/>
        <v>2.6478581018415454E-2</v>
      </c>
      <c r="G170" s="270">
        <f t="shared" si="40"/>
        <v>2.7402143136150463E-2</v>
      </c>
      <c r="H170" s="270">
        <f t="shared" si="40"/>
        <v>3.0098553740005474E-2</v>
      </c>
      <c r="I170" s="270">
        <f t="shared" si="40"/>
        <v>3.127439452514328E-2</v>
      </c>
      <c r="J170" s="270">
        <f t="shared" si="40"/>
        <v>3.4772479067291986E-2</v>
      </c>
      <c r="K170" s="270">
        <f t="shared" si="40"/>
        <v>3.8530308844372189E-2</v>
      </c>
      <c r="L170" s="270">
        <f t="shared" si="40"/>
        <v>3.8953835800486843E-2</v>
      </c>
      <c r="M170" s="270">
        <f t="shared" si="40"/>
        <v>4.1329243052257041E-2</v>
      </c>
      <c r="N170" s="270">
        <f t="shared" si="40"/>
        <v>4.4533782962142714E-2</v>
      </c>
      <c r="O170" s="270">
        <f t="shared" si="40"/>
        <v>4.8919257382364557E-2</v>
      </c>
      <c r="P170" s="270">
        <f t="shared" si="40"/>
        <v>5.2181521502815659E-2</v>
      </c>
      <c r="Q170" s="270">
        <f t="shared" si="40"/>
        <v>5.4549742245889585E-2</v>
      </c>
      <c r="R170" s="270">
        <f t="shared" si="40"/>
        <v>5.654929828075176E-2</v>
      </c>
      <c r="S170" s="270">
        <f t="shared" si="40"/>
        <v>5.4988504278267403E-2</v>
      </c>
      <c r="T170" s="270">
        <f t="shared" si="40"/>
        <v>5.677340217865251E-2</v>
      </c>
      <c r="U170" s="270">
        <f t="shared" si="40"/>
        <v>6.3099366363359208E-2</v>
      </c>
      <c r="V170" s="270">
        <f t="shared" si="40"/>
        <v>6.5933713880270917E-2</v>
      </c>
      <c r="W170" s="270">
        <f t="shared" si="40"/>
        <v>6.5827477491938069E-2</v>
      </c>
      <c r="DA170" s="78"/>
    </row>
    <row r="171" spans="1:105" ht="12" customHeight="1" x14ac:dyDescent="0.3">
      <c r="A171" s="203" t="s">
        <v>1555</v>
      </c>
      <c r="B171" s="271">
        <f t="shared" ref="B171:W171" si="41">IF(B$110=0,0,B$110/B$99)</f>
        <v>0.71948198298345567</v>
      </c>
      <c r="C171" s="271">
        <f t="shared" si="41"/>
        <v>0.71752787334267065</v>
      </c>
      <c r="D171" s="271">
        <f t="shared" si="41"/>
        <v>0.70475407948436986</v>
      </c>
      <c r="E171" s="271">
        <f t="shared" si="41"/>
        <v>0.71451077215836012</v>
      </c>
      <c r="F171" s="271">
        <f t="shared" si="41"/>
        <v>0.71456318274919151</v>
      </c>
      <c r="G171" s="271">
        <f t="shared" si="41"/>
        <v>0.70463387558613921</v>
      </c>
      <c r="H171" s="271">
        <f t="shared" si="41"/>
        <v>0.70589696745275898</v>
      </c>
      <c r="I171" s="271">
        <f t="shared" si="41"/>
        <v>0.71058086966748912</v>
      </c>
      <c r="J171" s="271">
        <f t="shared" si="41"/>
        <v>0.68783985046395035</v>
      </c>
      <c r="K171" s="271">
        <f t="shared" si="41"/>
        <v>0.68434291304243511</v>
      </c>
      <c r="L171" s="271">
        <f t="shared" si="41"/>
        <v>0.68476553098512627</v>
      </c>
      <c r="M171" s="271">
        <f t="shared" si="41"/>
        <v>0.6965759558067306</v>
      </c>
      <c r="N171" s="271">
        <f t="shared" si="41"/>
        <v>0.68550698936079346</v>
      </c>
      <c r="O171" s="271">
        <f t="shared" si="41"/>
        <v>0.67664230169757444</v>
      </c>
      <c r="P171" s="271">
        <f t="shared" si="41"/>
        <v>0.6732140313492172</v>
      </c>
      <c r="Q171" s="271">
        <f t="shared" si="41"/>
        <v>0.66521324594687836</v>
      </c>
      <c r="R171" s="271">
        <f t="shared" si="41"/>
        <v>0.66787622436058391</v>
      </c>
      <c r="S171" s="271">
        <f t="shared" si="41"/>
        <v>0.68041351974264574</v>
      </c>
      <c r="T171" s="271">
        <f t="shared" si="41"/>
        <v>0.68207241319750145</v>
      </c>
      <c r="U171" s="271">
        <f t="shared" si="41"/>
        <v>0.6795439079620692</v>
      </c>
      <c r="V171" s="271">
        <f t="shared" si="41"/>
        <v>0.67122761458844138</v>
      </c>
      <c r="W171" s="271">
        <f t="shared" si="41"/>
        <v>0.66698645288587677</v>
      </c>
      <c r="DA171" s="79"/>
    </row>
    <row r="172" spans="1:105" ht="12" customHeight="1" x14ac:dyDescent="0.3">
      <c r="A172" s="62" t="s">
        <v>1556</v>
      </c>
      <c r="B172" s="320">
        <f t="shared" ref="B172:W172" si="42">IF(B$111=0,0,B$111/B$99)</f>
        <v>0.62855458380078988</v>
      </c>
      <c r="C172" s="320">
        <f t="shared" si="42"/>
        <v>0.62564046845859078</v>
      </c>
      <c r="D172" s="320">
        <f t="shared" si="42"/>
        <v>0.60615601296499733</v>
      </c>
      <c r="E172" s="320">
        <f t="shared" si="42"/>
        <v>0.62151641999202512</v>
      </c>
      <c r="F172" s="320">
        <f t="shared" si="42"/>
        <v>0.62167953885312788</v>
      </c>
      <c r="G172" s="320">
        <f t="shared" si="42"/>
        <v>0.606576793604655</v>
      </c>
      <c r="H172" s="320">
        <f t="shared" si="42"/>
        <v>0.60992741618440116</v>
      </c>
      <c r="I172" s="320">
        <f t="shared" si="42"/>
        <v>0.61792518188483758</v>
      </c>
      <c r="J172" s="320">
        <f t="shared" si="42"/>
        <v>0.58397057461432145</v>
      </c>
      <c r="K172" s="320">
        <f t="shared" si="42"/>
        <v>0.58027550003274386</v>
      </c>
      <c r="L172" s="320">
        <f t="shared" si="42"/>
        <v>0.58118183764400277</v>
      </c>
      <c r="M172" s="320">
        <f t="shared" si="42"/>
        <v>0.60090457929046581</v>
      </c>
      <c r="N172" s="320">
        <f t="shared" si="42"/>
        <v>0.5851132992492547</v>
      </c>
      <c r="O172" s="320">
        <f t="shared" si="42"/>
        <v>0.57350864629084586</v>
      </c>
      <c r="P172" s="320">
        <f t="shared" si="42"/>
        <v>0.56985197896395734</v>
      </c>
      <c r="Q172" s="320">
        <f t="shared" si="42"/>
        <v>0.55853317135154978</v>
      </c>
      <c r="R172" s="320">
        <f t="shared" si="42"/>
        <v>0.56375871314068526</v>
      </c>
      <c r="S172" s="320">
        <f t="shared" si="42"/>
        <v>0.58262357393477504</v>
      </c>
      <c r="T172" s="320">
        <f t="shared" si="42"/>
        <v>0.58617222169702343</v>
      </c>
      <c r="U172" s="320">
        <f t="shared" si="42"/>
        <v>0.5854134091287827</v>
      </c>
      <c r="V172" s="320">
        <f t="shared" si="42"/>
        <v>0.57371675998384342</v>
      </c>
      <c r="W172" s="320">
        <f t="shared" si="42"/>
        <v>0.56714684164927054</v>
      </c>
      <c r="DA172" s="141"/>
    </row>
    <row r="173" spans="1:105" ht="12" customHeight="1" x14ac:dyDescent="0.3">
      <c r="A173" s="62" t="s">
        <v>1563</v>
      </c>
      <c r="B173" s="320">
        <f t="shared" ref="B173:W173" si="43">IF(B$117=0,0,B$117/B$99)</f>
        <v>9.0927399182665833E-2</v>
      </c>
      <c r="C173" s="320">
        <f t="shared" si="43"/>
        <v>9.1887404884079815E-2</v>
      </c>
      <c r="D173" s="320">
        <f t="shared" si="43"/>
        <v>9.8598066519372515E-2</v>
      </c>
      <c r="E173" s="320">
        <f t="shared" si="43"/>
        <v>9.2994352166334962E-2</v>
      </c>
      <c r="F173" s="320">
        <f t="shared" si="43"/>
        <v>9.2883643896063656E-2</v>
      </c>
      <c r="G173" s="320">
        <f t="shared" si="43"/>
        <v>9.8057081981484259E-2</v>
      </c>
      <c r="H173" s="320">
        <f t="shared" si="43"/>
        <v>9.5969551268357808E-2</v>
      </c>
      <c r="I173" s="320">
        <f t="shared" si="43"/>
        <v>9.2655687782651625E-2</v>
      </c>
      <c r="J173" s="320">
        <f t="shared" si="43"/>
        <v>0.10386927584962889</v>
      </c>
      <c r="K173" s="320">
        <f t="shared" si="43"/>
        <v>0.1040674130096913</v>
      </c>
      <c r="L173" s="320">
        <f t="shared" si="43"/>
        <v>0.10358369334112358</v>
      </c>
      <c r="M173" s="320">
        <f t="shared" si="43"/>
        <v>9.5671376516264811E-2</v>
      </c>
      <c r="N173" s="320">
        <f t="shared" si="43"/>
        <v>0.10039369011153872</v>
      </c>
      <c r="O173" s="320">
        <f t="shared" si="43"/>
        <v>0.10313365540672857</v>
      </c>
      <c r="P173" s="320">
        <f t="shared" si="43"/>
        <v>0.10336205238525989</v>
      </c>
      <c r="Q173" s="320">
        <f t="shared" si="43"/>
        <v>0.10668007459532855</v>
      </c>
      <c r="R173" s="320">
        <f t="shared" si="43"/>
        <v>0.10411751121989862</v>
      </c>
      <c r="S173" s="320">
        <f t="shared" si="43"/>
        <v>9.7789945807870565E-2</v>
      </c>
      <c r="T173" s="320">
        <f t="shared" si="43"/>
        <v>9.5900191500478016E-2</v>
      </c>
      <c r="U173" s="320">
        <f t="shared" si="43"/>
        <v>9.4130498833286488E-2</v>
      </c>
      <c r="V173" s="320">
        <f t="shared" si="43"/>
        <v>9.7510854604597921E-2</v>
      </c>
      <c r="W173" s="320">
        <f t="shared" si="43"/>
        <v>9.9839611236606257E-2</v>
      </c>
      <c r="DA173" s="141"/>
    </row>
    <row r="174" spans="1:105" ht="12" customHeight="1" x14ac:dyDescent="0.3">
      <c r="A174" s="203" t="s">
        <v>1565</v>
      </c>
      <c r="B174" s="271">
        <f t="shared" ref="B174:W174" si="44">IF(B$118=0,0,B$118/B$99)</f>
        <v>7.2888675572639491E-2</v>
      </c>
      <c r="C174" s="271">
        <f t="shared" si="44"/>
        <v>7.3658229576682693E-2</v>
      </c>
      <c r="D174" s="271">
        <f t="shared" si="44"/>
        <v>7.9037589848826653E-2</v>
      </c>
      <c r="E174" s="271">
        <f t="shared" si="44"/>
        <v>7.4545574008147403E-2</v>
      </c>
      <c r="F174" s="271">
        <f t="shared" si="44"/>
        <v>7.4456828709507539E-2</v>
      </c>
      <c r="G174" s="271">
        <f t="shared" si="44"/>
        <v>7.860392907301654E-2</v>
      </c>
      <c r="H174" s="271">
        <f t="shared" si="44"/>
        <v>7.69305352416223E-2</v>
      </c>
      <c r="I174" s="271">
        <f t="shared" si="44"/>
        <v>7.4274095899104497E-2</v>
      </c>
      <c r="J174" s="271">
        <f t="shared" si="44"/>
        <v>8.3263065010352813E-2</v>
      </c>
      <c r="K174" s="271">
        <f t="shared" si="44"/>
        <v>8.3421894530480864E-2</v>
      </c>
      <c r="L174" s="271">
        <f t="shared" si="44"/>
        <v>8.3034138075251049E-2</v>
      </c>
      <c r="M174" s="271">
        <f t="shared" si="44"/>
        <v>7.6691514187851736E-2</v>
      </c>
      <c r="N174" s="271">
        <f t="shared" si="44"/>
        <v>8.0476986847272128E-2</v>
      </c>
      <c r="O174" s="271">
        <f t="shared" si="44"/>
        <v>8.2673381369457621E-2</v>
      </c>
      <c r="P174" s="271">
        <f t="shared" si="44"/>
        <v>8.2856467583509522E-2</v>
      </c>
      <c r="Q174" s="271">
        <f t="shared" si="44"/>
        <v>8.5516240617671158E-2</v>
      </c>
      <c r="R174" s="271">
        <f t="shared" si="44"/>
        <v>8.3462053956829679E-2</v>
      </c>
      <c r="S174" s="271">
        <f t="shared" si="44"/>
        <v>7.8389788978091693E-2</v>
      </c>
      <c r="T174" s="271">
        <f t="shared" si="44"/>
        <v>7.6874935481107506E-2</v>
      </c>
      <c r="U174" s="271">
        <f t="shared" si="44"/>
        <v>7.5456325074984815E-2</v>
      </c>
      <c r="V174" s="271">
        <f t="shared" si="44"/>
        <v>7.8166065564100135E-2</v>
      </c>
      <c r="W174" s="271">
        <f t="shared" si="44"/>
        <v>8.0032829467652403E-2</v>
      </c>
      <c r="DA174" s="79"/>
    </row>
    <row r="175" spans="1:105" ht="12" customHeight="1" x14ac:dyDescent="0.3">
      <c r="A175" s="203" t="s">
        <v>1567</v>
      </c>
      <c r="B175" s="271">
        <f t="shared" ref="B175:W175" si="45">IF(B$119=0,0,B$119/B$99)</f>
        <v>7.6349757731201243E-2</v>
      </c>
      <c r="C175" s="271">
        <f t="shared" si="45"/>
        <v>7.6335016057487312E-2</v>
      </c>
      <c r="D175" s="271">
        <f t="shared" si="45"/>
        <v>7.6308108649502313E-2</v>
      </c>
      <c r="E175" s="271">
        <f t="shared" si="45"/>
        <v>7.6252362932699144E-2</v>
      </c>
      <c r="F175" s="271">
        <f t="shared" si="45"/>
        <v>7.6239199192132942E-2</v>
      </c>
      <c r="G175" s="271">
        <f t="shared" si="45"/>
        <v>7.6211439576236453E-2</v>
      </c>
      <c r="H175" s="271">
        <f t="shared" si="45"/>
        <v>7.598684346158413E-2</v>
      </c>
      <c r="I175" s="271">
        <f t="shared" si="45"/>
        <v>7.5860545446263611E-2</v>
      </c>
      <c r="J175" s="271">
        <f t="shared" si="45"/>
        <v>7.5695609957487725E-2</v>
      </c>
      <c r="K175" s="271">
        <f t="shared" si="45"/>
        <v>7.5426675282264627E-2</v>
      </c>
      <c r="L175" s="271">
        <f t="shared" si="45"/>
        <v>7.538579998396755E-2</v>
      </c>
      <c r="M175" s="271">
        <f t="shared" si="45"/>
        <v>7.5138130740504308E-2</v>
      </c>
      <c r="N175" s="271">
        <f t="shared" si="45"/>
        <v>7.4940422607821439E-2</v>
      </c>
      <c r="O175" s="271">
        <f t="shared" si="45"/>
        <v>7.4615798310088619E-2</v>
      </c>
      <c r="P175" s="271">
        <f t="shared" si="45"/>
        <v>7.4357594736330593E-2</v>
      </c>
      <c r="Q175" s="271">
        <f t="shared" si="45"/>
        <v>7.4199475704246842E-2</v>
      </c>
      <c r="R175" s="271">
        <f t="shared" si="45"/>
        <v>7.4019385341481822E-2</v>
      </c>
      <c r="S175" s="271">
        <f t="shared" si="45"/>
        <v>7.4087105844010723E-2</v>
      </c>
      <c r="T175" s="271">
        <f t="shared" si="45"/>
        <v>7.3928092111758645E-2</v>
      </c>
      <c r="U175" s="271">
        <f t="shared" si="45"/>
        <v>7.3428339309482102E-2</v>
      </c>
      <c r="V175" s="271">
        <f t="shared" si="45"/>
        <v>7.325305092253856E-2</v>
      </c>
      <c r="W175" s="271">
        <f t="shared" si="45"/>
        <v>7.3260184888965921E-2</v>
      </c>
      <c r="DA175" s="79"/>
    </row>
    <row r="176" spans="1:105" ht="12" customHeight="1" x14ac:dyDescent="0.3">
      <c r="A176" s="62" t="s">
        <v>1568</v>
      </c>
      <c r="B176" s="320">
        <f t="shared" ref="B176:W176" si="46">IF(B$120=0,0,B$120/B$99)</f>
        <v>5.4023251465199068E-2</v>
      </c>
      <c r="C176" s="320">
        <f t="shared" si="46"/>
        <v>5.3772787957355031E-2</v>
      </c>
      <c r="D176" s="320">
        <f t="shared" si="46"/>
        <v>5.209813047187805E-2</v>
      </c>
      <c r="E176" s="320">
        <f t="shared" si="46"/>
        <v>5.3418332651315049E-2</v>
      </c>
      <c r="F176" s="320">
        <f t="shared" si="46"/>
        <v>5.3432352454016639E-2</v>
      </c>
      <c r="G176" s="320">
        <f t="shared" si="46"/>
        <v>5.213429588836492E-2</v>
      </c>
      <c r="H176" s="320">
        <f t="shared" si="46"/>
        <v>5.2422276488388653E-2</v>
      </c>
      <c r="I176" s="320">
        <f t="shared" si="46"/>
        <v>5.3109671535262297E-2</v>
      </c>
      <c r="J176" s="320">
        <f t="shared" si="46"/>
        <v>5.0191327871478772E-2</v>
      </c>
      <c r="K176" s="320">
        <f t="shared" si="46"/>
        <v>4.9873742178131057E-2</v>
      </c>
      <c r="L176" s="320">
        <f t="shared" si="46"/>
        <v>4.9951640432232297E-2</v>
      </c>
      <c r="M176" s="320">
        <f t="shared" si="46"/>
        <v>5.1646778227755395E-2</v>
      </c>
      <c r="N176" s="320">
        <f t="shared" si="46"/>
        <v>5.0289543208538519E-2</v>
      </c>
      <c r="O176" s="320">
        <f t="shared" si="46"/>
        <v>4.9292142026372984E-2</v>
      </c>
      <c r="P176" s="320">
        <f t="shared" si="46"/>
        <v>4.8977857374544409E-2</v>
      </c>
      <c r="Q176" s="320">
        <f t="shared" si="46"/>
        <v>4.8005024138274385E-2</v>
      </c>
      <c r="R176" s="320">
        <f t="shared" si="46"/>
        <v>4.8454151016658301E-2</v>
      </c>
      <c r="S176" s="320">
        <f t="shared" si="46"/>
        <v>5.0075555338256722E-2</v>
      </c>
      <c r="T176" s="320">
        <f t="shared" si="46"/>
        <v>5.038055588293832E-2</v>
      </c>
      <c r="U176" s="320">
        <f t="shared" si="46"/>
        <v>5.0315337168055765E-2</v>
      </c>
      <c r="V176" s="320">
        <f t="shared" si="46"/>
        <v>4.9310029062216661E-2</v>
      </c>
      <c r="W176" s="320">
        <f t="shared" si="46"/>
        <v>4.8745355190699842E-2</v>
      </c>
      <c r="DA176" s="141"/>
    </row>
    <row r="177" spans="1:105" ht="12" customHeight="1" x14ac:dyDescent="0.3">
      <c r="A177" s="62" t="s">
        <v>1575</v>
      </c>
      <c r="B177" s="320">
        <f t="shared" ref="B177:W177" si="47">IF(B$126=0,0,B$126/B$99)</f>
        <v>2.2326506266002178E-2</v>
      </c>
      <c r="C177" s="320">
        <f t="shared" si="47"/>
        <v>2.2562228100132291E-2</v>
      </c>
      <c r="D177" s="320">
        <f t="shared" si="47"/>
        <v>2.420997817762427E-2</v>
      </c>
      <c r="E177" s="320">
        <f t="shared" si="47"/>
        <v>2.2834030281384091E-2</v>
      </c>
      <c r="F177" s="320">
        <f t="shared" si="47"/>
        <v>2.2806846738116303E-2</v>
      </c>
      <c r="G177" s="320">
        <f t="shared" si="47"/>
        <v>2.4077143687871536E-2</v>
      </c>
      <c r="H177" s="320">
        <f t="shared" si="47"/>
        <v>2.3564566973195478E-2</v>
      </c>
      <c r="I177" s="320">
        <f t="shared" si="47"/>
        <v>2.275087391100131E-2</v>
      </c>
      <c r="J177" s="320">
        <f t="shared" si="47"/>
        <v>2.5504282086008953E-2</v>
      </c>
      <c r="K177" s="320">
        <f t="shared" si="47"/>
        <v>2.555293310413358E-2</v>
      </c>
      <c r="L177" s="320">
        <f t="shared" si="47"/>
        <v>2.5434159551735256E-2</v>
      </c>
      <c r="M177" s="320">
        <f t="shared" si="47"/>
        <v>2.3491352512748923E-2</v>
      </c>
      <c r="N177" s="320">
        <f t="shared" si="47"/>
        <v>2.465087939928292E-2</v>
      </c>
      <c r="O177" s="320">
        <f t="shared" si="47"/>
        <v>2.5323656283715645E-2</v>
      </c>
      <c r="P177" s="320">
        <f t="shared" si="47"/>
        <v>2.5379737361786194E-2</v>
      </c>
      <c r="Q177" s="320">
        <f t="shared" si="47"/>
        <v>2.6194451565972453E-2</v>
      </c>
      <c r="R177" s="320">
        <f t="shared" si="47"/>
        <v>2.5565234324823521E-2</v>
      </c>
      <c r="S177" s="320">
        <f t="shared" si="47"/>
        <v>2.4011550505754004E-2</v>
      </c>
      <c r="T177" s="320">
        <f t="shared" si="47"/>
        <v>2.3547536228820321E-2</v>
      </c>
      <c r="U177" s="320">
        <f t="shared" si="47"/>
        <v>2.3113002141426333E-2</v>
      </c>
      <c r="V177" s="320">
        <f t="shared" si="47"/>
        <v>2.3943021860321895E-2</v>
      </c>
      <c r="W177" s="320">
        <f t="shared" si="47"/>
        <v>2.4514829698266072E-2</v>
      </c>
      <c r="DA177" s="141"/>
    </row>
    <row r="178" spans="1:105" ht="12" customHeight="1" x14ac:dyDescent="0.3">
      <c r="A178" s="41" t="s">
        <v>1577</v>
      </c>
      <c r="B178" s="321">
        <f t="shared" ref="B178:W178" si="48">IF(B$127=0,0,B$127/B$99)</f>
        <v>6.6845768281574638E-2</v>
      </c>
      <c r="C178" s="321">
        <f t="shared" si="48"/>
        <v>6.7551521654513405E-2</v>
      </c>
      <c r="D178" s="321">
        <f t="shared" si="48"/>
        <v>7.2484900775889829E-2</v>
      </c>
      <c r="E178" s="321">
        <f t="shared" si="48"/>
        <v>6.8365299923711417E-2</v>
      </c>
      <c r="F178" s="321">
        <f t="shared" si="48"/>
        <v>6.828391214128357E-2</v>
      </c>
      <c r="G178" s="321">
        <f t="shared" si="48"/>
        <v>7.208719307294606E-2</v>
      </c>
      <c r="H178" s="321">
        <f t="shared" si="48"/>
        <v>7.0552533601932366E-2</v>
      </c>
      <c r="I178" s="321">
        <f t="shared" si="48"/>
        <v>6.8116328974136109E-2</v>
      </c>
      <c r="J178" s="321">
        <f t="shared" si="48"/>
        <v>7.6360058765904876E-2</v>
      </c>
      <c r="K178" s="321">
        <f t="shared" si="48"/>
        <v>7.6505720368552202E-2</v>
      </c>
      <c r="L178" s="321">
        <f t="shared" si="48"/>
        <v>7.6150111243371399E-2</v>
      </c>
      <c r="M178" s="321">
        <f t="shared" si="48"/>
        <v>7.0333328823559874E-2</v>
      </c>
      <c r="N178" s="321">
        <f t="shared" si="48"/>
        <v>7.3804963151387265E-2</v>
      </c>
      <c r="O178" s="321">
        <f t="shared" si="48"/>
        <v>7.5819263426861697E-2</v>
      </c>
      <c r="P178" s="321">
        <f t="shared" si="48"/>
        <v>7.5987170698381082E-2</v>
      </c>
      <c r="Q178" s="321">
        <f t="shared" si="48"/>
        <v>7.8426432634838769E-2</v>
      </c>
      <c r="R178" s="321">
        <f t="shared" si="48"/>
        <v>7.6542550338186674E-2</v>
      </c>
      <c r="S178" s="321">
        <f t="shared" si="48"/>
        <v>7.189080647307057E-2</v>
      </c>
      <c r="T178" s="321">
        <f t="shared" si="48"/>
        <v>7.0501543394212399E-2</v>
      </c>
      <c r="U178" s="321">
        <f t="shared" si="48"/>
        <v>6.9200544278169962E-2</v>
      </c>
      <c r="V178" s="321">
        <f t="shared" si="48"/>
        <v>7.1685631068615002E-2</v>
      </c>
      <c r="W178" s="321">
        <f t="shared" si="48"/>
        <v>7.3397629075889897E-2</v>
      </c>
      <c r="DA178" s="82"/>
    </row>
    <row r="179" spans="1:105" ht="12" hidden="1" customHeight="1" x14ac:dyDescent="0.3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DA179" s="94"/>
    </row>
    <row r="180" spans="1:105" ht="12" customHeight="1" x14ac:dyDescent="0.3">
      <c r="A180" s="201"/>
      <c r="B180" s="201"/>
      <c r="C180" s="201"/>
      <c r="D180" s="201"/>
      <c r="E180" s="201"/>
      <c r="F180" s="201"/>
      <c r="G180" s="201"/>
      <c r="H180" s="201"/>
      <c r="I180" s="201"/>
      <c r="J180" s="201"/>
      <c r="K180" s="201"/>
      <c r="L180" s="201"/>
      <c r="M180" s="201"/>
      <c r="N180" s="201"/>
      <c r="O180" s="201"/>
      <c r="P180" s="201"/>
      <c r="Q180" s="201"/>
      <c r="R180" s="201"/>
      <c r="S180" s="201"/>
      <c r="T180" s="201"/>
      <c r="U180" s="201"/>
      <c r="V180" s="201"/>
      <c r="W180" s="201"/>
      <c r="DA180" s="173"/>
    </row>
    <row r="181" spans="1:105" ht="15" customHeight="1" x14ac:dyDescent="0.3">
      <c r="A181" s="32" t="s">
        <v>343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DA181" s="88"/>
    </row>
    <row r="182" spans="1:105" ht="12" customHeight="1" x14ac:dyDescent="0.3">
      <c r="A182" s="201"/>
      <c r="B182" s="201"/>
      <c r="C182" s="201"/>
      <c r="D182" s="201"/>
      <c r="E182" s="201"/>
      <c r="F182" s="201"/>
      <c r="G182" s="201"/>
      <c r="H182" s="201"/>
      <c r="I182" s="201"/>
      <c r="J182" s="201"/>
      <c r="K182" s="201"/>
      <c r="L182" s="201"/>
      <c r="M182" s="201"/>
      <c r="N182" s="201"/>
      <c r="O182" s="201"/>
      <c r="P182" s="201"/>
      <c r="Q182" s="201"/>
      <c r="R182" s="201"/>
      <c r="S182" s="201"/>
      <c r="T182" s="201"/>
      <c r="U182" s="201"/>
      <c r="V182" s="201"/>
      <c r="W182" s="201"/>
      <c r="DA182" s="173"/>
    </row>
    <row r="183" spans="1:105" ht="12" customHeight="1" x14ac:dyDescent="0.3">
      <c r="A183" s="35" t="s">
        <v>49</v>
      </c>
      <c r="B183" s="322">
        <f>IF(B$5=0,0,B$5/NMM_fec!B$5)</f>
        <v>0.49473688475208277</v>
      </c>
      <c r="C183" s="322">
        <f>IF(C$5=0,0,C$5/NMM_fec!C$5)</f>
        <v>0.49340136401517842</v>
      </c>
      <c r="D183" s="322">
        <f>IF(D$5=0,0,D$5/NMM_fec!D$5)</f>
        <v>0.49339746338674417</v>
      </c>
      <c r="E183" s="322">
        <f>IF(E$5=0,0,E$5/NMM_fec!E$5)</f>
        <v>0.49387188313922992</v>
      </c>
      <c r="F183" s="322">
        <f>IF(F$5=0,0,F$5/NMM_fec!F$5)</f>
        <v>0.49363412992848393</v>
      </c>
      <c r="G183" s="322">
        <f>IF(G$5=0,0,G$5/NMM_fec!G$5)</f>
        <v>0.49796608969275102</v>
      </c>
      <c r="H183" s="322">
        <f>IF(H$5=0,0,H$5/NMM_fec!H$5)</f>
        <v>0.5091460860784045</v>
      </c>
      <c r="I183" s="322">
        <f>IF(I$5=0,0,I$5/NMM_fec!I$5)</f>
        <v>0.50782875347285994</v>
      </c>
      <c r="J183" s="322">
        <f>IF(J$5=0,0,J$5/NMM_fec!J$5)</f>
        <v>0.50942907445579311</v>
      </c>
      <c r="K183" s="322">
        <f>IF(K$5=0,0,K$5/NMM_fec!K$5)</f>
        <v>0.50813393924596117</v>
      </c>
      <c r="L183" s="322">
        <f>IF(L$5=0,0,L$5/NMM_fec!L$5)</f>
        <v>0.50962081208511667</v>
      </c>
      <c r="M183" s="322">
        <f>IF(M$5=0,0,M$5/NMM_fec!M$5)</f>
        <v>0.50751627258147136</v>
      </c>
      <c r="N183" s="322">
        <f>IF(N$5=0,0,N$5/NMM_fec!N$5)</f>
        <v>0.50830139766329863</v>
      </c>
      <c r="O183" s="322">
        <f>IF(O$5=0,0,O$5/NMM_fec!O$5)</f>
        <v>0.5091704481142546</v>
      </c>
      <c r="P183" s="322">
        <f>IF(P$5=0,0,P$5/NMM_fec!P$5)</f>
        <v>0.50724134594617309</v>
      </c>
      <c r="Q183" s="322">
        <f>IF(Q$5=0,0,Q$5/NMM_fec!Q$5)</f>
        <v>0.50773719707587195</v>
      </c>
      <c r="R183" s="322">
        <f>IF(R$5=0,0,R$5/NMM_fec!R$5)</f>
        <v>0.5081783910207377</v>
      </c>
      <c r="S183" s="322">
        <f>IF(S$5=0,0,S$5/NMM_fec!S$5)</f>
        <v>0.50800364289959987</v>
      </c>
      <c r="T183" s="322">
        <f>IF(T$5=0,0,T$5/NMM_fec!T$5)</f>
        <v>0.5215587765222206</v>
      </c>
      <c r="U183" s="322">
        <f>IF(U$5=0,0,U$5/NMM_fec!U$5)</f>
        <v>0.51976188364587483</v>
      </c>
      <c r="V183" s="322">
        <f>IF(V$5=0,0,V$5/NMM_fec!V$5)</f>
        <v>0.52120875822644808</v>
      </c>
      <c r="W183" s="322">
        <f>IF(W$5=0,0,W$5/NMM_fec!W$5)</f>
        <v>0.52402238664409428</v>
      </c>
      <c r="DA183" s="95"/>
    </row>
    <row r="184" spans="1:105" ht="12" customHeight="1" x14ac:dyDescent="0.3">
      <c r="A184" s="55" t="s">
        <v>92</v>
      </c>
      <c r="B184" s="275">
        <f>IF(B$6=0,0,B$6/NMM_fec!B$6)</f>
        <v>0.3900451823549167</v>
      </c>
      <c r="C184" s="275">
        <f>IF(C$6=0,0,C$6/NMM_fec!C$6)</f>
        <v>0.39060728947995621</v>
      </c>
      <c r="D184" s="275">
        <f>IF(D$6=0,0,D$6/NMM_fec!D$6)</f>
        <v>0.39060728947995621</v>
      </c>
      <c r="E184" s="275">
        <f>IF(E$6=0,0,E$6/NMM_fec!E$6)</f>
        <v>0.39060728947995615</v>
      </c>
      <c r="F184" s="275">
        <f>IF(F$6=0,0,F$6/NMM_fec!F$6)</f>
        <v>0.39060728947995632</v>
      </c>
      <c r="G184" s="275">
        <f>IF(G$6=0,0,G$6/NMM_fec!G$6)</f>
        <v>0.39345154400102145</v>
      </c>
      <c r="H184" s="275">
        <f>IF(H$6=0,0,H$6/NMM_fec!H$6)</f>
        <v>0.40268254539502019</v>
      </c>
      <c r="I184" s="275">
        <f>IF(I$6=0,0,I$6/NMM_fec!I$6)</f>
        <v>0.40268254539502002</v>
      </c>
      <c r="J184" s="275">
        <f>IF(J$6=0,0,J$6/NMM_fec!J$6)</f>
        <v>0.40268254539501996</v>
      </c>
      <c r="K184" s="275">
        <f>IF(K$6=0,0,K$6/NMM_fec!K$6)</f>
        <v>0.40268254539502013</v>
      </c>
      <c r="L184" s="275">
        <f>IF(L$6=0,0,L$6/NMM_fec!L$6)</f>
        <v>0.40268254539502002</v>
      </c>
      <c r="M184" s="275">
        <f>IF(M$6=0,0,M$6/NMM_fec!M$6)</f>
        <v>0.40268254539501991</v>
      </c>
      <c r="N184" s="275">
        <f>IF(N$6=0,0,N$6/NMM_fec!N$6)</f>
        <v>0.40268254539502008</v>
      </c>
      <c r="O184" s="275">
        <f>IF(O$6=0,0,O$6/NMM_fec!O$6)</f>
        <v>0.40268254539502002</v>
      </c>
      <c r="P184" s="275">
        <f>IF(P$6=0,0,P$6/NMM_fec!P$6)</f>
        <v>0.40268254539502002</v>
      </c>
      <c r="Q184" s="275">
        <f>IF(Q$6=0,0,Q$6/NMM_fec!Q$6)</f>
        <v>0.40268254539502002</v>
      </c>
      <c r="R184" s="275">
        <f>IF(R$6=0,0,R$6/NMM_fec!R$6)</f>
        <v>0.40268254539502008</v>
      </c>
      <c r="S184" s="275">
        <f>IF(S$6=0,0,S$6/NMM_fec!S$6)</f>
        <v>0.40268254539502002</v>
      </c>
      <c r="T184" s="275">
        <f>IF(T$6=0,0,T$6/NMM_fec!T$6)</f>
        <v>0.41138065601366985</v>
      </c>
      <c r="U184" s="275">
        <f>IF(U$6=0,0,U$6/NMM_fec!U$6)</f>
        <v>0.41138065601366991</v>
      </c>
      <c r="V184" s="275">
        <f>IF(V$6=0,0,V$6/NMM_fec!V$6)</f>
        <v>0.41138065601366997</v>
      </c>
      <c r="W184" s="275">
        <f>IF(W$6=0,0,W$6/NMM_fec!W$6)</f>
        <v>0.41138065601366991</v>
      </c>
      <c r="DA184" s="76"/>
    </row>
    <row r="185" spans="1:105" ht="12" customHeight="1" x14ac:dyDescent="0.3">
      <c r="A185" s="202" t="s">
        <v>93</v>
      </c>
      <c r="B185" s="276">
        <f>IF(B$7=0,0,B$7/NMM_fec!B$7)</f>
        <v>0.10103824821257038</v>
      </c>
      <c r="C185" s="276">
        <f>IF(C$7=0,0,C$7/NMM_fec!C$7)</f>
        <v>0.10118385780292323</v>
      </c>
      <c r="D185" s="276">
        <f>IF(D$7=0,0,D$7/NMM_fec!D$7)</f>
        <v>0.10118385780292329</v>
      </c>
      <c r="E185" s="276">
        <f>IF(E$7=0,0,E$7/NMM_fec!E$7)</f>
        <v>0.10118385780292326</v>
      </c>
      <c r="F185" s="276">
        <f>IF(F$7=0,0,F$7/NMM_fec!F$7)</f>
        <v>0.1011838578029233</v>
      </c>
      <c r="G185" s="276">
        <f>IF(G$7=0,0,G$7/NMM_fec!G$7)</f>
        <v>0.10192064037909575</v>
      </c>
      <c r="H185" s="276">
        <f>IF(H$7=0,0,H$7/NMM_fec!H$7)</f>
        <v>0.10431186132551604</v>
      </c>
      <c r="I185" s="276">
        <f>IF(I$7=0,0,I$7/NMM_fec!I$7)</f>
        <v>0.10431186132551604</v>
      </c>
      <c r="J185" s="276">
        <f>IF(J$7=0,0,J$7/NMM_fec!J$7)</f>
        <v>0.10431186132551606</v>
      </c>
      <c r="K185" s="276">
        <f>IF(K$7=0,0,K$7/NMM_fec!K$7)</f>
        <v>0.10431186132551608</v>
      </c>
      <c r="L185" s="276">
        <f>IF(L$7=0,0,L$7/NMM_fec!L$7)</f>
        <v>0.10431186132551602</v>
      </c>
      <c r="M185" s="276">
        <f>IF(M$7=0,0,M$7/NMM_fec!M$7)</f>
        <v>0.10431186132551604</v>
      </c>
      <c r="N185" s="276">
        <f>IF(N$7=0,0,N$7/NMM_fec!N$7)</f>
        <v>0.10431186132551605</v>
      </c>
      <c r="O185" s="276">
        <f>IF(O$7=0,0,O$7/NMM_fec!O$7)</f>
        <v>0.10431186132551601</v>
      </c>
      <c r="P185" s="276">
        <f>IF(P$7=0,0,P$7/NMM_fec!P$7)</f>
        <v>0.10431186132551605</v>
      </c>
      <c r="Q185" s="276">
        <f>IF(Q$7=0,0,Q$7/NMM_fec!Q$7)</f>
        <v>0.10431186132551606</v>
      </c>
      <c r="R185" s="276">
        <f>IF(R$7=0,0,R$7/NMM_fec!R$7)</f>
        <v>0.10431186132551606</v>
      </c>
      <c r="S185" s="276">
        <f>IF(S$7=0,0,S$7/NMM_fec!S$7)</f>
        <v>0.10431186132551606</v>
      </c>
      <c r="T185" s="276">
        <f>IF(T$7=0,0,T$7/NMM_fec!T$7)</f>
        <v>0.10656504095553092</v>
      </c>
      <c r="U185" s="276">
        <f>IF(U$7=0,0,U$7/NMM_fec!U$7)</f>
        <v>0.1065650409555309</v>
      </c>
      <c r="V185" s="276">
        <f>IF(V$7=0,0,V$7/NMM_fec!V$7)</f>
        <v>0.10656504095553092</v>
      </c>
      <c r="W185" s="276">
        <f>IF(W$7=0,0,W$7/NMM_fec!W$7)</f>
        <v>0.10656504095553092</v>
      </c>
      <c r="DA185" s="77"/>
    </row>
    <row r="186" spans="1:105" ht="12" customHeight="1" x14ac:dyDescent="0.3">
      <c r="A186" s="202" t="s">
        <v>94</v>
      </c>
      <c r="B186" s="276">
        <f>IF(B$8=0,0,B$8/NMM_fec!B$8)</f>
        <v>0.553849813850114</v>
      </c>
      <c r="C186" s="276">
        <f>IF(C$8=0,0,C$8/NMM_fec!C$8)</f>
        <v>0.55464798529447679</v>
      </c>
      <c r="D186" s="276">
        <f>IF(D$8=0,0,D$8/NMM_fec!D$8)</f>
        <v>0.5546479852944769</v>
      </c>
      <c r="E186" s="276">
        <f>IF(E$8=0,0,E$8/NMM_fec!E$8)</f>
        <v>0.5546479852944769</v>
      </c>
      <c r="F186" s="276">
        <f>IF(F$8=0,0,F$8/NMM_fec!F$8)</f>
        <v>0.55464798529447679</v>
      </c>
      <c r="G186" s="276">
        <f>IF(G$8=0,0,G$8/NMM_fec!G$8)</f>
        <v>0.55868672210830839</v>
      </c>
      <c r="H186" s="276">
        <f>IF(H$8=0,0,H$8/NMM_fec!H$8)</f>
        <v>0.5717944045897293</v>
      </c>
      <c r="I186" s="276">
        <f>IF(I$8=0,0,I$8/NMM_fec!I$8)</f>
        <v>0.57179440458972908</v>
      </c>
      <c r="J186" s="276">
        <f>IF(J$8=0,0,J$8/NMM_fec!J$8)</f>
        <v>0.57179440458972919</v>
      </c>
      <c r="K186" s="276">
        <f>IF(K$8=0,0,K$8/NMM_fec!K$8)</f>
        <v>0.5717944045897293</v>
      </c>
      <c r="L186" s="276">
        <f>IF(L$8=0,0,L$8/NMM_fec!L$8)</f>
        <v>0.5717944045897293</v>
      </c>
      <c r="M186" s="276">
        <f>IF(M$8=0,0,M$8/NMM_fec!M$8)</f>
        <v>0.57179440458972919</v>
      </c>
      <c r="N186" s="276">
        <f>IF(N$8=0,0,N$8/NMM_fec!N$8)</f>
        <v>0.5717944045897293</v>
      </c>
      <c r="O186" s="276">
        <f>IF(O$8=0,0,O$8/NMM_fec!O$8)</f>
        <v>0.57179440458972941</v>
      </c>
      <c r="P186" s="276">
        <f>IF(P$8=0,0,P$8/NMM_fec!P$8)</f>
        <v>0.57179440458972952</v>
      </c>
      <c r="Q186" s="276">
        <f>IF(Q$8=0,0,Q$8/NMM_fec!Q$8)</f>
        <v>0.57179440458972963</v>
      </c>
      <c r="R186" s="276">
        <f>IF(R$8=0,0,R$8/NMM_fec!R$8)</f>
        <v>0.5717944045897293</v>
      </c>
      <c r="S186" s="276">
        <f>IF(S$8=0,0,S$8/NMM_fec!S$8)</f>
        <v>0.5717944045897293</v>
      </c>
      <c r="T186" s="276">
        <f>IF(T$8=0,0,T$8/NMM_fec!T$8)</f>
        <v>0.5841454017688289</v>
      </c>
      <c r="U186" s="276">
        <f>IF(U$8=0,0,U$8/NMM_fec!U$8)</f>
        <v>0.58414540176882856</v>
      </c>
      <c r="V186" s="276">
        <f>IF(V$8=0,0,V$8/NMM_fec!V$8)</f>
        <v>0.58414540176882879</v>
      </c>
      <c r="W186" s="276">
        <f>IF(W$8=0,0,W$8/NMM_fec!W$8)</f>
        <v>0.5841454017688289</v>
      </c>
      <c r="DA186" s="77"/>
    </row>
    <row r="187" spans="1:105" ht="12" customHeight="1" x14ac:dyDescent="0.3">
      <c r="A187" s="202" t="s">
        <v>95</v>
      </c>
      <c r="B187" s="276">
        <f>IF(B$9=0,0,B$9/NMM_fec!B$9)</f>
        <v>0.38552056901069814</v>
      </c>
      <c r="C187" s="276">
        <f>IF(C$9=0,0,C$9/NMM_fec!C$9)</f>
        <v>0.38607615556449665</v>
      </c>
      <c r="D187" s="276">
        <f>IF(D$9=0,0,D$9/NMM_fec!D$9)</f>
        <v>0.3860761555644967</v>
      </c>
      <c r="E187" s="276">
        <f>IF(E$9=0,0,E$9/NMM_fec!E$9)</f>
        <v>0.38607615556449676</v>
      </c>
      <c r="F187" s="276">
        <f>IF(F$9=0,0,F$9/NMM_fec!F$9)</f>
        <v>0.38607615556449659</v>
      </c>
      <c r="G187" s="276">
        <f>IF(G$9=0,0,G$9/NMM_fec!G$9)</f>
        <v>0.38888741608245014</v>
      </c>
      <c r="H187" s="276">
        <f>IF(H$9=0,0,H$9/NMM_fec!H$9)</f>
        <v>0.39801133574854303</v>
      </c>
      <c r="I187" s="276">
        <f>IF(I$9=0,0,I$9/NMM_fec!I$9)</f>
        <v>0.39801133574854314</v>
      </c>
      <c r="J187" s="276">
        <f>IF(J$9=0,0,J$9/NMM_fec!J$9)</f>
        <v>0.39801133574854308</v>
      </c>
      <c r="K187" s="276">
        <f>IF(K$9=0,0,K$9/NMM_fec!K$9)</f>
        <v>0.39801133574854314</v>
      </c>
      <c r="L187" s="276">
        <f>IF(L$9=0,0,L$9/NMM_fec!L$9)</f>
        <v>0.39801133574854325</v>
      </c>
      <c r="M187" s="276">
        <f>IF(M$9=0,0,M$9/NMM_fec!M$9)</f>
        <v>0.39801133574854303</v>
      </c>
      <c r="N187" s="276">
        <f>IF(N$9=0,0,N$9/NMM_fec!N$9)</f>
        <v>0.39801133574854319</v>
      </c>
      <c r="O187" s="276">
        <f>IF(O$9=0,0,O$9/NMM_fec!O$9)</f>
        <v>0.39801133574854308</v>
      </c>
      <c r="P187" s="276">
        <f>IF(P$9=0,0,P$9/NMM_fec!P$9)</f>
        <v>0.39801133574854314</v>
      </c>
      <c r="Q187" s="276">
        <f>IF(Q$9=0,0,Q$9/NMM_fec!Q$9)</f>
        <v>0.39801133574854325</v>
      </c>
      <c r="R187" s="276">
        <f>IF(R$9=0,0,R$9/NMM_fec!R$9)</f>
        <v>0.39801133574854308</v>
      </c>
      <c r="S187" s="276">
        <f>IF(S$9=0,0,S$9/NMM_fec!S$9)</f>
        <v>0.39801133574854308</v>
      </c>
      <c r="T187" s="276">
        <f>IF(T$9=0,0,T$9/NMM_fec!T$9)</f>
        <v>0.40660854629418863</v>
      </c>
      <c r="U187" s="276">
        <f>IF(U$9=0,0,U$9/NMM_fec!U$9)</f>
        <v>0.40660854629418858</v>
      </c>
      <c r="V187" s="276">
        <f>IF(V$9=0,0,V$9/NMM_fec!V$9)</f>
        <v>0.40660854629418836</v>
      </c>
      <c r="W187" s="276">
        <f>IF(W$9=0,0,W$9/NMM_fec!W$9)</f>
        <v>0.40660854629418847</v>
      </c>
      <c r="DA187" s="77"/>
    </row>
    <row r="188" spans="1:105" ht="12" customHeight="1" x14ac:dyDescent="0.3">
      <c r="A188" s="56" t="s">
        <v>96</v>
      </c>
      <c r="B188" s="277">
        <f>IF(B$10=0,0,B$10/NMM_fec!B$10)</f>
        <v>0.71570289849397817</v>
      </c>
      <c r="C188" s="277">
        <f>IF(C$10=0,0,C$10/NMM_fec!C$10)</f>
        <v>0.71897874414544527</v>
      </c>
      <c r="D188" s="277">
        <f>IF(D$10=0,0,D$10/NMM_fec!D$10)</f>
        <v>0.72662866970424478</v>
      </c>
      <c r="E188" s="277">
        <f>IF(E$10=0,0,E$10/NMM_fec!E$10)</f>
        <v>0.7246022394211894</v>
      </c>
      <c r="F188" s="277">
        <f>IF(F$10=0,0,F$10/NMM_fec!F$10)</f>
        <v>0.72498978663730707</v>
      </c>
      <c r="G188" s="277">
        <f>IF(G$10=0,0,G$10/NMM_fec!G$10)</f>
        <v>0.73550819860407379</v>
      </c>
      <c r="H188" s="277">
        <f>IF(H$10=0,0,H$10/NMM_fec!H$10)</f>
        <v>0.76116741416303124</v>
      </c>
      <c r="I188" s="277">
        <f>IF(I$10=0,0,I$10/NMM_fec!I$10)</f>
        <v>0.7640619782607555</v>
      </c>
      <c r="J188" s="277">
        <f>IF(J$10=0,0,J$10/NMM_fec!J$10)</f>
        <v>0.77467070767420954</v>
      </c>
      <c r="K188" s="277">
        <f>IF(K$10=0,0,K$10/NMM_fec!K$10)</f>
        <v>0.78158306513857156</v>
      </c>
      <c r="L188" s="277">
        <f>IF(L$10=0,0,L$10/NMM_fec!L$10)</f>
        <v>0.78178867029191945</v>
      </c>
      <c r="M188" s="277">
        <f>IF(M$10=0,0,M$10/NMM_fec!M$10)</f>
        <v>0.78327904416750238</v>
      </c>
      <c r="N188" s="277">
        <f>IF(N$10=0,0,N$10/NMM_fec!N$10)</f>
        <v>0.78750573851341299</v>
      </c>
      <c r="O188" s="277">
        <f>IF(O$10=0,0,O$10/NMM_fec!O$10)</f>
        <v>0.79176323442632857</v>
      </c>
      <c r="P188" s="277">
        <f>IF(P$10=0,0,P$10/NMM_fec!P$10)</f>
        <v>0.79448730269720202</v>
      </c>
      <c r="Q188" s="277">
        <f>IF(Q$10=0,0,Q$10/NMM_fec!Q$10)</f>
        <v>0.79601932304225531</v>
      </c>
      <c r="R188" s="277">
        <f>IF(R$10=0,0,R$10/NMM_fec!R$10)</f>
        <v>0.79675880948284106</v>
      </c>
      <c r="S188" s="277">
        <f>IF(S$10=0,0,S$10/NMM_fec!S$10)</f>
        <v>0.7956307476858917</v>
      </c>
      <c r="T188" s="277">
        <f>IF(T$10=0,0,T$10/NMM_fec!T$10)</f>
        <v>0.8134316580064167</v>
      </c>
      <c r="U188" s="277">
        <f>IF(U$10=0,0,U$10/NMM_fec!U$10)</f>
        <v>0.81613761465684476</v>
      </c>
      <c r="V188" s="277">
        <f>IF(V$10=0,0,V$10/NMM_fec!V$10)</f>
        <v>0.81723841273363029</v>
      </c>
      <c r="W188" s="277">
        <f>IF(W$10=0,0,W$10/NMM_fec!W$10)</f>
        <v>0.81698475127459713</v>
      </c>
      <c r="DA188" s="78"/>
    </row>
    <row r="189" spans="1:105" ht="12" customHeight="1" x14ac:dyDescent="0.3">
      <c r="A189" s="203" t="s">
        <v>1452</v>
      </c>
      <c r="B189" s="278">
        <f>IF(B$16=0,0,B$16/NMM_fec!B$16)</f>
        <v>0.54471211058234059</v>
      </c>
      <c r="C189" s="278">
        <f>IF(C$16=0,0,C$16/NMM_fec!C$16)</f>
        <v>0.54549711337767071</v>
      </c>
      <c r="D189" s="278">
        <f>IF(D$16=0,0,D$16/NMM_fec!D$16)</f>
        <v>0.54549711337767082</v>
      </c>
      <c r="E189" s="278">
        <f>IF(E$16=0,0,E$16/NMM_fec!E$16)</f>
        <v>0.54549711337767082</v>
      </c>
      <c r="F189" s="278">
        <f>IF(F$16=0,0,F$16/NMM_fec!F$16)</f>
        <v>0.54549711337767093</v>
      </c>
      <c r="G189" s="278">
        <f>IF(G$16=0,0,G$16/NMM_fec!G$16)</f>
        <v>0.54946921700384266</v>
      </c>
      <c r="H189" s="278">
        <f>IF(H$16=0,0,H$16/NMM_fec!H$16)</f>
        <v>0.56236064209914893</v>
      </c>
      <c r="I189" s="278">
        <f>IF(I$16=0,0,I$16/NMM_fec!I$16)</f>
        <v>0.56236064209914893</v>
      </c>
      <c r="J189" s="278">
        <f>IF(J$16=0,0,J$16/NMM_fec!J$16)</f>
        <v>0.56236064209914904</v>
      </c>
      <c r="K189" s="278">
        <f>IF(K$16=0,0,K$16/NMM_fec!K$16)</f>
        <v>0.56236064209914871</v>
      </c>
      <c r="L189" s="278">
        <f>IF(L$16=0,0,L$16/NMM_fec!L$16)</f>
        <v>0.56236064209914893</v>
      </c>
      <c r="M189" s="278">
        <f>IF(M$16=0,0,M$16/NMM_fec!M$16)</f>
        <v>0.56236064209914871</v>
      </c>
      <c r="N189" s="278">
        <f>IF(N$16=0,0,N$16/NMM_fec!N$16)</f>
        <v>0.56236064209914893</v>
      </c>
      <c r="O189" s="278">
        <f>IF(O$16=0,0,O$16/NMM_fec!O$16)</f>
        <v>0.56236064209914904</v>
      </c>
      <c r="P189" s="278">
        <f>IF(P$16=0,0,P$16/NMM_fec!P$16)</f>
        <v>0.56236064209914904</v>
      </c>
      <c r="Q189" s="278">
        <f>IF(Q$16=0,0,Q$16/NMM_fec!Q$16)</f>
        <v>0.56236064209914904</v>
      </c>
      <c r="R189" s="278">
        <f>IF(R$16=0,0,R$16/NMM_fec!R$16)</f>
        <v>0.56236064209914893</v>
      </c>
      <c r="S189" s="278">
        <f>IF(S$16=0,0,S$16/NMM_fec!S$16)</f>
        <v>0.56236064209914916</v>
      </c>
      <c r="T189" s="278">
        <f>IF(T$16=0,0,T$16/NMM_fec!T$16)</f>
        <v>0.57450786608114424</v>
      </c>
      <c r="U189" s="278">
        <f>IF(U$16=0,0,U$16/NMM_fec!U$16)</f>
        <v>0.57450786608114424</v>
      </c>
      <c r="V189" s="278">
        <f>IF(V$16=0,0,V$16/NMM_fec!V$16)</f>
        <v>0.57450786608114435</v>
      </c>
      <c r="W189" s="278">
        <f>IF(W$16=0,0,W$16/NMM_fec!W$16)</f>
        <v>0.57450786608114435</v>
      </c>
      <c r="DA189" s="79"/>
    </row>
    <row r="190" spans="1:105" ht="12" customHeight="1" x14ac:dyDescent="0.3">
      <c r="A190" s="203" t="s">
        <v>1454</v>
      </c>
      <c r="B190" s="278">
        <f>IF(B$17=0,0,B$17/NMM_fec!B$17)</f>
        <v>0.35746984724244391</v>
      </c>
      <c r="C190" s="278">
        <f>IF(C$17=0,0,C$17/NMM_fec!C$17)</f>
        <v>0.35857008883858138</v>
      </c>
      <c r="D190" s="278">
        <f>IF(D$17=0,0,D$17/NMM_fec!D$17)</f>
        <v>0.35916940891967675</v>
      </c>
      <c r="E190" s="278">
        <f>IF(E$17=0,0,E$17/NMM_fec!E$17)</f>
        <v>0.35763192358341506</v>
      </c>
      <c r="F190" s="278">
        <f>IF(F$17=0,0,F$17/NMM_fec!F$17)</f>
        <v>0.35614369789910466</v>
      </c>
      <c r="G190" s="278">
        <f>IF(G$17=0,0,G$17/NMM_fec!G$17)</f>
        <v>0.35854212822861087</v>
      </c>
      <c r="H190" s="278">
        <f>IF(H$17=0,0,H$17/NMM_fec!H$17)</f>
        <v>0.36728680732577107</v>
      </c>
      <c r="I190" s="278">
        <f>IF(I$17=0,0,I$17/NMM_fec!I$17)</f>
        <v>0.36749411766551932</v>
      </c>
      <c r="J190" s="278">
        <f>IF(J$17=0,0,J$17/NMM_fec!J$17)</f>
        <v>0.36714278109743698</v>
      </c>
      <c r="K190" s="278">
        <f>IF(K$17=0,0,K$17/NMM_fec!K$17)</f>
        <v>0.36981941502727655</v>
      </c>
      <c r="L190" s="278">
        <f>IF(L$17=0,0,L$17/NMM_fec!L$17)</f>
        <v>0.36944086710086044</v>
      </c>
      <c r="M190" s="278">
        <f>IF(M$17=0,0,M$17/NMM_fec!M$17)</f>
        <v>0.37072433650155373</v>
      </c>
      <c r="N190" s="278">
        <f>IF(N$17=0,0,N$17/NMM_fec!N$17)</f>
        <v>0.37231554959760704</v>
      </c>
      <c r="O190" s="278">
        <f>IF(O$17=0,0,O$17/NMM_fec!O$17)</f>
        <v>0.37129063884704477</v>
      </c>
      <c r="P190" s="278">
        <f>IF(P$17=0,0,P$17/NMM_fec!P$17)</f>
        <v>0.37051668782947356</v>
      </c>
      <c r="Q190" s="278">
        <f>IF(Q$17=0,0,Q$17/NMM_fec!Q$17)</f>
        <v>0.36971280100621506</v>
      </c>
      <c r="R190" s="278">
        <f>IF(R$17=0,0,R$17/NMM_fec!R$17)</f>
        <v>0.36942903254303577</v>
      </c>
      <c r="S190" s="278">
        <f>IF(S$17=0,0,S$17/NMM_fec!S$17)</f>
        <v>0.36749454706437462</v>
      </c>
      <c r="T190" s="278">
        <f>IF(T$17=0,0,T$17/NMM_fec!T$17)</f>
        <v>0.37284999252511958</v>
      </c>
      <c r="U190" s="278">
        <f>IF(U$17=0,0,U$17/NMM_fec!U$17)</f>
        <v>0.3736921759369306</v>
      </c>
      <c r="V190" s="278">
        <f>IF(V$17=0,0,V$17/NMM_fec!V$17)</f>
        <v>0.37371917860771658</v>
      </c>
      <c r="W190" s="278">
        <f>IF(W$17=0,0,W$17/NMM_fec!W$17)</f>
        <v>0.3741087167843013</v>
      </c>
      <c r="DA190" s="79"/>
    </row>
    <row r="191" spans="1:105" ht="12" customHeight="1" x14ac:dyDescent="0.3">
      <c r="A191" s="203" t="s">
        <v>1463</v>
      </c>
      <c r="B191" s="278">
        <f>IF(B$25=0,0,B$25/NMM_fec!B$25)</f>
        <v>0.50890165002312637</v>
      </c>
      <c r="C191" s="278">
        <f>IF(C$25=0,0,C$25/NMM_fec!C$25)</f>
        <v>0.50676544271978852</v>
      </c>
      <c r="D191" s="278">
        <f>IF(D$25=0,0,D$25/NMM_fec!D$25)</f>
        <v>0.50528148108304549</v>
      </c>
      <c r="E191" s="278">
        <f>IF(E$25=0,0,E$25/NMM_fec!E$25)</f>
        <v>0.50694952264480697</v>
      </c>
      <c r="F191" s="278">
        <f>IF(F$25=0,0,F$25/NMM_fec!F$25)</f>
        <v>0.50757165291186679</v>
      </c>
      <c r="G191" s="278">
        <f>IF(G$25=0,0,G$25/NMM_fec!G$25)</f>
        <v>0.51175764198747387</v>
      </c>
      <c r="H191" s="278">
        <f>IF(H$25=0,0,H$25/NMM_fec!H$25)</f>
        <v>0.52324658419714787</v>
      </c>
      <c r="I191" s="278">
        <f>IF(I$25=0,0,I$25/NMM_fec!I$25)</f>
        <v>0.52228628370658015</v>
      </c>
      <c r="J191" s="278">
        <f>IF(J$25=0,0,J$25/NMM_fec!J$25)</f>
        <v>0.52256689155858205</v>
      </c>
      <c r="K191" s="278">
        <f>IF(K$25=0,0,K$25/NMM_fec!K$25)</f>
        <v>0.51928228958923572</v>
      </c>
      <c r="L191" s="278">
        <f>IF(L$25=0,0,L$25/NMM_fec!L$25)</f>
        <v>0.52120621738861439</v>
      </c>
      <c r="M191" s="278">
        <f>IF(M$25=0,0,M$25/NMM_fec!M$25)</f>
        <v>0.51955903811283066</v>
      </c>
      <c r="N191" s="278">
        <f>IF(N$25=0,0,N$25/NMM_fec!N$25)</f>
        <v>0.51838305788040762</v>
      </c>
      <c r="O191" s="278">
        <f>IF(O$25=0,0,O$25/NMM_fec!O$25)</f>
        <v>0.51954353031673395</v>
      </c>
      <c r="P191" s="278">
        <f>IF(P$25=0,0,P$25/NMM_fec!P$25)</f>
        <v>0.51849485237076254</v>
      </c>
      <c r="Q191" s="278">
        <f>IF(Q$25=0,0,Q$25/NMM_fec!Q$25)</f>
        <v>0.51909724038892124</v>
      </c>
      <c r="R191" s="278">
        <f>IF(R$25=0,0,R$25/NMM_fec!R$25)</f>
        <v>0.51902681724818356</v>
      </c>
      <c r="S191" s="278">
        <f>IF(S$25=0,0,S$25/NMM_fec!S$25)</f>
        <v>0.52045323400246679</v>
      </c>
      <c r="T191" s="278">
        <f>IF(T$25=0,0,T$25/NMM_fec!T$25)</f>
        <v>0.53565816396998978</v>
      </c>
      <c r="U191" s="278">
        <f>IF(U$25=0,0,U$25/NMM_fec!U$25)</f>
        <v>0.53284543649874139</v>
      </c>
      <c r="V191" s="278">
        <f>IF(V$25=0,0,V$25/NMM_fec!V$25)</f>
        <v>0.53354092744478265</v>
      </c>
      <c r="W191" s="278">
        <f>IF(W$25=0,0,W$25/NMM_fec!W$25)</f>
        <v>0.53642006473518566</v>
      </c>
      <c r="DA191" s="79"/>
    </row>
    <row r="192" spans="1:105" ht="12" customHeight="1" x14ac:dyDescent="0.3">
      <c r="A192" s="41" t="s">
        <v>1472</v>
      </c>
      <c r="B192" s="279">
        <f>IF(B$33=0,0,B$33/NMM_fec!B$33)</f>
        <v>0.57078840664342234</v>
      </c>
      <c r="C192" s="279">
        <f>IF(C$33=0,0,C$33/NMM_fec!C$33)</f>
        <v>0.57142084533415405</v>
      </c>
      <c r="D192" s="279">
        <f>IF(D$33=0,0,D$33/NMM_fec!D$33)</f>
        <v>0.57432533277469999</v>
      </c>
      <c r="E192" s="279">
        <f>IF(E$33=0,0,E$33/NMM_fec!E$33)</f>
        <v>0.57339914695416827</v>
      </c>
      <c r="F192" s="279">
        <f>IF(F$33=0,0,F$33/NMM_fec!F$33)</f>
        <v>0.57011143203447401</v>
      </c>
      <c r="G192" s="279">
        <f>IF(G$33=0,0,G$33/NMM_fec!G$33)</f>
        <v>0.57414180477586807</v>
      </c>
      <c r="H192" s="279">
        <f>IF(H$33=0,0,H$33/NMM_fec!H$33)</f>
        <v>0.58567073791440416</v>
      </c>
      <c r="I192" s="279">
        <f>IF(I$33=0,0,I$33/NMM_fec!I$33)</f>
        <v>0.58223717997013469</v>
      </c>
      <c r="J192" s="279">
        <f>IF(J$33=0,0,J$33/NMM_fec!J$33)</f>
        <v>0.58519179017933831</v>
      </c>
      <c r="K192" s="279">
        <f>IF(K$33=0,0,K$33/NMM_fec!K$33)</f>
        <v>0.58867426677649271</v>
      </c>
      <c r="L192" s="279">
        <f>IF(L$33=0,0,L$33/NMM_fec!L$33)</f>
        <v>0.58901426908042021</v>
      </c>
      <c r="M192" s="279">
        <f>IF(M$33=0,0,M$33/NMM_fec!M$33)</f>
        <v>0.58483878510125942</v>
      </c>
      <c r="N192" s="279">
        <f>IF(N$33=0,0,N$33/NMM_fec!N$33)</f>
        <v>0.59036850448541678</v>
      </c>
      <c r="O192" s="279">
        <f>IF(O$33=0,0,O$33/NMM_fec!O$33)</f>
        <v>0.58764881718614015</v>
      </c>
      <c r="P192" s="279">
        <f>IF(P$33=0,0,P$33/NMM_fec!P$33)</f>
        <v>0.57842709105700618</v>
      </c>
      <c r="Q192" s="279">
        <f>IF(Q$33=0,0,Q$33/NMM_fec!Q$33)</f>
        <v>0.57528346318807444</v>
      </c>
      <c r="R192" s="279">
        <f>IF(R$33=0,0,R$33/NMM_fec!R$33)</f>
        <v>0.57993005350178262</v>
      </c>
      <c r="S192" s="279">
        <f>IF(S$33=0,0,S$33/NMM_fec!S$33)</f>
        <v>0.57733371308725756</v>
      </c>
      <c r="T192" s="279">
        <f>IF(T$33=0,0,T$33/NMM_fec!T$33)</f>
        <v>0.58930588296094533</v>
      </c>
      <c r="U192" s="279">
        <f>IF(U$33=0,0,U$33/NMM_fec!U$33)</f>
        <v>0.58800008825298467</v>
      </c>
      <c r="V192" s="279">
        <f>IF(V$33=0,0,V$33/NMM_fec!V$33)</f>
        <v>0.59104737438050914</v>
      </c>
      <c r="W192" s="279">
        <f>IF(W$33=0,0,W$33/NMM_fec!W$33)</f>
        <v>0.5933330468198853</v>
      </c>
      <c r="DA192" s="82"/>
    </row>
    <row r="193" spans="1:105" ht="12" customHeight="1" x14ac:dyDescent="0.3">
      <c r="A193" s="201"/>
      <c r="B193" s="201"/>
      <c r="C193" s="201"/>
      <c r="D193" s="201"/>
      <c r="E193" s="201"/>
      <c r="F193" s="201"/>
      <c r="G193" s="201"/>
      <c r="H193" s="201"/>
      <c r="I193" s="201"/>
      <c r="J193" s="201"/>
      <c r="K193" s="201"/>
      <c r="L193" s="201"/>
      <c r="M193" s="201"/>
      <c r="N193" s="201"/>
      <c r="O193" s="201"/>
      <c r="P193" s="201"/>
      <c r="Q193" s="201"/>
      <c r="R193" s="201"/>
      <c r="S193" s="201"/>
      <c r="T193" s="201"/>
      <c r="U193" s="201"/>
      <c r="V193" s="201"/>
      <c r="W193" s="201"/>
      <c r="DA193" s="173"/>
    </row>
    <row r="194" spans="1:105" ht="12" customHeight="1" x14ac:dyDescent="0.3">
      <c r="A194" s="35" t="s">
        <v>50</v>
      </c>
      <c r="B194" s="322">
        <f>IF(B$48=0,0,B$48/NMM_fec!B$48)</f>
        <v>0.50063968706601714</v>
      </c>
      <c r="C194" s="322">
        <f>IF(C$48=0,0,C$48/NMM_fec!C$48)</f>
        <v>0.49975297926476103</v>
      </c>
      <c r="D194" s="322">
        <f>IF(D$48=0,0,D$48/NMM_fec!D$48)</f>
        <v>0.50016007222480963</v>
      </c>
      <c r="E194" s="322">
        <f>IF(E$48=0,0,E$48/NMM_fec!E$48)</f>
        <v>0.50028634213368239</v>
      </c>
      <c r="F194" s="322">
        <f>IF(F$48=0,0,F$48/NMM_fec!F$48)</f>
        <v>0.50001992447641941</v>
      </c>
      <c r="G194" s="322">
        <f>IF(G$48=0,0,G$48/NMM_fec!G$48)</f>
        <v>0.50435180324730633</v>
      </c>
      <c r="H194" s="322">
        <f>IF(H$48=0,0,H$48/NMM_fec!H$48)</f>
        <v>0.5039078418490549</v>
      </c>
      <c r="I194" s="322">
        <f>IF(I$48=0,0,I$48/NMM_fec!I$48)</f>
        <v>0.50764581748412296</v>
      </c>
      <c r="J194" s="322">
        <f>IF(J$48=0,0,J$48/NMM_fec!J$48)</f>
        <v>0.51120596918527905</v>
      </c>
      <c r="K194" s="322">
        <f>IF(K$48=0,0,K$48/NMM_fec!K$48)</f>
        <v>0.51237857915517648</v>
      </c>
      <c r="L194" s="322">
        <f>IF(L$48=0,0,L$48/NMM_fec!L$48)</f>
        <v>0.51316299963913015</v>
      </c>
      <c r="M194" s="322">
        <f>IF(M$48=0,0,M$48/NMM_fec!M$48)</f>
        <v>0.51197760108323032</v>
      </c>
      <c r="N194" s="322">
        <f>IF(N$48=0,0,N$48/NMM_fec!N$48)</f>
        <v>0.51397046798698842</v>
      </c>
      <c r="O194" s="322">
        <f>IF(O$48=0,0,O$48/NMM_fec!O$48)</f>
        <v>0.51554623828089163</v>
      </c>
      <c r="P194" s="322">
        <f>IF(P$48=0,0,P$48/NMM_fec!P$48)</f>
        <v>0.51494047420121125</v>
      </c>
      <c r="Q194" s="322">
        <f>IF(Q$48=0,0,Q$48/NMM_fec!Q$48)</f>
        <v>0.5160430152303993</v>
      </c>
      <c r="R194" s="322">
        <f>IF(R$48=0,0,R$48/NMM_fec!R$48)</f>
        <v>0.52894034542359059</v>
      </c>
      <c r="S194" s="322">
        <f>IF(S$48=0,0,S$48/NMM_fec!S$48)</f>
        <v>0.52867287100176985</v>
      </c>
      <c r="T194" s="322">
        <f>IF(T$48=0,0,T$48/NMM_fec!T$48)</f>
        <v>0.53096050212022428</v>
      </c>
      <c r="U194" s="322">
        <f>IF(U$48=0,0,U$48/NMM_fec!U$48)</f>
        <v>0.54527601706448803</v>
      </c>
      <c r="V194" s="322">
        <f>IF(V$48=0,0,V$48/NMM_fec!V$48)</f>
        <v>0.56713105888589699</v>
      </c>
      <c r="W194" s="322">
        <f>IF(W$48=0,0,W$48/NMM_fec!W$48)</f>
        <v>0.57143320437326961</v>
      </c>
      <c r="DA194" s="95"/>
    </row>
    <row r="195" spans="1:105" ht="12" customHeight="1" x14ac:dyDescent="0.3">
      <c r="A195" s="55" t="s">
        <v>92</v>
      </c>
      <c r="B195" s="275">
        <f>IF(B$49=0,0,B$49/NMM_fec!B$49)</f>
        <v>0.45097892329059153</v>
      </c>
      <c r="C195" s="275">
        <f>IF(C$49=0,0,C$49/NMM_fec!C$49)</f>
        <v>0.45097892329059169</v>
      </c>
      <c r="D195" s="275">
        <f>IF(D$49=0,0,D$49/NMM_fec!D$49)</f>
        <v>0.45097892329059175</v>
      </c>
      <c r="E195" s="275">
        <f>IF(E$49=0,0,E$49/NMM_fec!E$49)</f>
        <v>0.4509789232905918</v>
      </c>
      <c r="F195" s="275">
        <f>IF(F$49=0,0,F$49/NMM_fec!F$49)</f>
        <v>0.45097892329059175</v>
      </c>
      <c r="G195" s="275">
        <f>IF(G$49=0,0,G$49/NMM_fec!G$49)</f>
        <v>0.45390947992506941</v>
      </c>
      <c r="H195" s="275">
        <f>IF(H$49=0,0,H$49/NMM_fec!H$49)</f>
        <v>0.45390947992506936</v>
      </c>
      <c r="I195" s="275">
        <f>IF(I$49=0,0,I$49/NMM_fec!I$49)</f>
        <v>0.45783308870053246</v>
      </c>
      <c r="J195" s="275">
        <f>IF(J$49=0,0,J$49/NMM_fec!J$49)</f>
        <v>0.45783308870053219</v>
      </c>
      <c r="K195" s="275">
        <f>IF(K$49=0,0,K$49/NMM_fec!K$49)</f>
        <v>0.45783308870053224</v>
      </c>
      <c r="L195" s="275">
        <f>IF(L$49=0,0,L$49/NMM_fec!L$49)</f>
        <v>0.45783308870053246</v>
      </c>
      <c r="M195" s="275">
        <f>IF(M$49=0,0,M$49/NMM_fec!M$49)</f>
        <v>0.45783308870053224</v>
      </c>
      <c r="N195" s="275">
        <f>IF(N$49=0,0,N$49/NMM_fec!N$49)</f>
        <v>0.4578330887005323</v>
      </c>
      <c r="O195" s="275">
        <f>IF(O$49=0,0,O$49/NMM_fec!O$49)</f>
        <v>0.4578330887005323</v>
      </c>
      <c r="P195" s="275">
        <f>IF(P$49=0,0,P$49/NMM_fec!P$49)</f>
        <v>0.4578330887005323</v>
      </c>
      <c r="Q195" s="275">
        <f>IF(Q$49=0,0,Q$49/NMM_fec!Q$49)</f>
        <v>0.45783308870053235</v>
      </c>
      <c r="R195" s="275">
        <f>IF(R$49=0,0,R$49/NMM_fec!R$49)</f>
        <v>0.46704977983047924</v>
      </c>
      <c r="S195" s="275">
        <f>IF(S$49=0,0,S$49/NMM_fec!S$49)</f>
        <v>0.46939258547062856</v>
      </c>
      <c r="T195" s="275">
        <f>IF(T$49=0,0,T$49/NMM_fec!T$49)</f>
        <v>0.46939258547062834</v>
      </c>
      <c r="U195" s="275">
        <f>IF(U$49=0,0,U$49/NMM_fec!U$49)</f>
        <v>0.47745332692356562</v>
      </c>
      <c r="V195" s="275">
        <f>IF(V$49=0,0,V$49/NMM_fec!V$49)</f>
        <v>0.48470799423120914</v>
      </c>
      <c r="W195" s="275">
        <f>IF(W$49=0,0,W$49/NMM_fec!W$49)</f>
        <v>0.49123719480808808</v>
      </c>
      <c r="DA195" s="76"/>
    </row>
    <row r="196" spans="1:105" ht="12" customHeight="1" x14ac:dyDescent="0.3">
      <c r="A196" s="202" t="s">
        <v>93</v>
      </c>
      <c r="B196" s="276">
        <f>IF(B$50=0,0,B$50/NMM_fec!B$50)</f>
        <v>0.11706917571743516</v>
      </c>
      <c r="C196" s="276">
        <f>IF(C$50=0,0,C$50/NMM_fec!C$50)</f>
        <v>0.11706917571743518</v>
      </c>
      <c r="D196" s="276">
        <f>IF(D$50=0,0,D$50/NMM_fec!D$50)</f>
        <v>0.11706917571743516</v>
      </c>
      <c r="E196" s="276">
        <f>IF(E$50=0,0,E$50/NMM_fec!E$50)</f>
        <v>0.11706917571743515</v>
      </c>
      <c r="F196" s="276">
        <f>IF(F$50=0,0,F$50/NMM_fec!F$50)</f>
        <v>0.11706917571743518</v>
      </c>
      <c r="G196" s="276">
        <f>IF(G$50=0,0,G$50/NMM_fec!G$50)</f>
        <v>0.11782991603560411</v>
      </c>
      <c r="H196" s="276">
        <f>IF(H$50=0,0,H$50/NMM_fec!H$50)</f>
        <v>0.1178299160356041</v>
      </c>
      <c r="I196" s="276">
        <f>IF(I$50=0,0,I$50/NMM_fec!I$50)</f>
        <v>0.11884844178361377</v>
      </c>
      <c r="J196" s="276">
        <f>IF(J$50=0,0,J$50/NMM_fec!J$50)</f>
        <v>0.1188484417836138</v>
      </c>
      <c r="K196" s="276">
        <f>IF(K$50=0,0,K$50/NMM_fec!K$50)</f>
        <v>0.11884844178361374</v>
      </c>
      <c r="L196" s="276">
        <f>IF(L$50=0,0,L$50/NMM_fec!L$50)</f>
        <v>0.11884844178361376</v>
      </c>
      <c r="M196" s="276">
        <f>IF(M$50=0,0,M$50/NMM_fec!M$50)</f>
        <v>0.11884844178361376</v>
      </c>
      <c r="N196" s="276">
        <f>IF(N$50=0,0,N$50/NMM_fec!N$50)</f>
        <v>0.11884844178361373</v>
      </c>
      <c r="O196" s="276">
        <f>IF(O$50=0,0,O$50/NMM_fec!O$50)</f>
        <v>0.11884844178361378</v>
      </c>
      <c r="P196" s="276">
        <f>IF(P$50=0,0,P$50/NMM_fec!P$50)</f>
        <v>0.11884844178361377</v>
      </c>
      <c r="Q196" s="276">
        <f>IF(Q$50=0,0,Q$50/NMM_fec!Q$50)</f>
        <v>0.11884844178361381</v>
      </c>
      <c r="R196" s="276">
        <f>IF(R$50=0,0,R$50/NMM_fec!R$50)</f>
        <v>0.12184916019570573</v>
      </c>
      <c r="S196" s="276">
        <f>IF(S$50=0,0,S$50/NMM_fec!S$50)</f>
        <v>0.12184916019570574</v>
      </c>
      <c r="T196" s="276">
        <f>IF(T$50=0,0,T$50/NMM_fec!T$50)</f>
        <v>0.12184916019570573</v>
      </c>
      <c r="U196" s="276">
        <f>IF(U$50=0,0,U$50/NMM_fec!U$50)</f>
        <v>0.12523827908290489</v>
      </c>
      <c r="V196" s="276">
        <f>IF(V$50=0,0,V$50/NMM_fec!V$50)</f>
        <v>0.12948983732987179</v>
      </c>
      <c r="W196" s="276">
        <f>IF(W$50=0,0,W$50/NMM_fec!W$50)</f>
        <v>0.13072649658048746</v>
      </c>
      <c r="DA196" s="77"/>
    </row>
    <row r="197" spans="1:105" ht="12" customHeight="1" x14ac:dyDescent="0.3">
      <c r="A197" s="202" t="s">
        <v>94</v>
      </c>
      <c r="B197" s="276">
        <f>IF(B$51=0,0,B$51/NMM_fec!B$51)</f>
        <v>0.63937794198966713</v>
      </c>
      <c r="C197" s="276">
        <f>IF(C$51=0,0,C$51/NMM_fec!C$51)</f>
        <v>0.63937794198966724</v>
      </c>
      <c r="D197" s="276">
        <f>IF(D$51=0,0,D$51/NMM_fec!D$51)</f>
        <v>0.63937794198966702</v>
      </c>
      <c r="E197" s="276">
        <f>IF(E$51=0,0,E$51/NMM_fec!E$51)</f>
        <v>0.63937794198966713</v>
      </c>
      <c r="F197" s="276">
        <f>IF(F$51=0,0,F$51/NMM_fec!F$51)</f>
        <v>0.63937794198966724</v>
      </c>
      <c r="G197" s="276">
        <f>IF(G$51=0,0,G$51/NMM_fec!G$51)</f>
        <v>0.64353275538131027</v>
      </c>
      <c r="H197" s="276">
        <f>IF(H$51=0,0,H$51/NMM_fec!H$51)</f>
        <v>0.64353275538131027</v>
      </c>
      <c r="I197" s="276">
        <f>IF(I$51=0,0,I$51/NMM_fec!I$51)</f>
        <v>0.64909547411265034</v>
      </c>
      <c r="J197" s="276">
        <f>IF(J$51=0,0,J$51/NMM_fec!J$51)</f>
        <v>0.64909547411265023</v>
      </c>
      <c r="K197" s="276">
        <f>IF(K$51=0,0,K$51/NMM_fec!K$51)</f>
        <v>0.64909547411265023</v>
      </c>
      <c r="L197" s="276">
        <f>IF(L$51=0,0,L$51/NMM_fec!L$51)</f>
        <v>0.6490954741126499</v>
      </c>
      <c r="M197" s="276">
        <f>IF(M$51=0,0,M$51/NMM_fec!M$51)</f>
        <v>0.64909547411265001</v>
      </c>
      <c r="N197" s="276">
        <f>IF(N$51=0,0,N$51/NMM_fec!N$51)</f>
        <v>0.64909547411265012</v>
      </c>
      <c r="O197" s="276">
        <f>IF(O$51=0,0,O$51/NMM_fec!O$51)</f>
        <v>0.64909547411265034</v>
      </c>
      <c r="P197" s="276">
        <f>IF(P$51=0,0,P$51/NMM_fec!P$51)</f>
        <v>0.64909547411265034</v>
      </c>
      <c r="Q197" s="276">
        <f>IF(Q$51=0,0,Q$51/NMM_fec!Q$51)</f>
        <v>0.64909547411265023</v>
      </c>
      <c r="R197" s="276">
        <f>IF(R$51=0,0,R$51/NMM_fec!R$51)</f>
        <v>0.66080192861711806</v>
      </c>
      <c r="S197" s="276">
        <f>IF(S$51=0,0,S$51/NMM_fec!S$51)</f>
        <v>0.66548401662229184</v>
      </c>
      <c r="T197" s="276">
        <f>IF(T$51=0,0,T$51/NMM_fec!T$51)</f>
        <v>0.66548401662229162</v>
      </c>
      <c r="U197" s="276">
        <f>IF(U$51=0,0,U$51/NMM_fec!U$51)</f>
        <v>0.67555161687579557</v>
      </c>
      <c r="V197" s="276">
        <f>IF(V$51=0,0,V$51/NMM_fec!V$51)</f>
        <v>0.68461245710394891</v>
      </c>
      <c r="W197" s="276">
        <f>IF(W$51=0,0,W$51/NMM_fec!W$51)</f>
        <v>0.69276721330928726</v>
      </c>
      <c r="DA197" s="77"/>
    </row>
    <row r="198" spans="1:105" ht="12" customHeight="1" x14ac:dyDescent="0.3">
      <c r="A198" s="202" t="s">
        <v>95</v>
      </c>
      <c r="B198" s="276">
        <f>IF(B$52=0,0,B$52/NMM_fec!B$52)</f>
        <v>0.44666982768276492</v>
      </c>
      <c r="C198" s="276">
        <f>IF(C$52=0,0,C$52/NMM_fec!C$52)</f>
        <v>0.44666982768276514</v>
      </c>
      <c r="D198" s="276">
        <f>IF(D$52=0,0,D$52/NMM_fec!D$52)</f>
        <v>0.44666982768276514</v>
      </c>
      <c r="E198" s="276">
        <f>IF(E$52=0,0,E$52/NMM_fec!E$52)</f>
        <v>0.44666982768276536</v>
      </c>
      <c r="F198" s="276">
        <f>IF(F$52=0,0,F$52/NMM_fec!F$52)</f>
        <v>0.4466698276827652</v>
      </c>
      <c r="G198" s="276">
        <f>IF(G$52=0,0,G$52/NMM_fec!G$52)</f>
        <v>0.44957238290061358</v>
      </c>
      <c r="H198" s="276">
        <f>IF(H$52=0,0,H$52/NMM_fec!H$52)</f>
        <v>0.4495723829006138</v>
      </c>
      <c r="I198" s="276">
        <f>IF(I$52=0,0,I$52/NMM_fec!I$52)</f>
        <v>0.45345850166386542</v>
      </c>
      <c r="J198" s="276">
        <f>IF(J$52=0,0,J$52/NMM_fec!J$52)</f>
        <v>0.45345850166386503</v>
      </c>
      <c r="K198" s="276">
        <f>IF(K$52=0,0,K$52/NMM_fec!K$52)</f>
        <v>0.45345850166386525</v>
      </c>
      <c r="L198" s="276">
        <f>IF(L$52=0,0,L$52/NMM_fec!L$52)</f>
        <v>0.45345850166386537</v>
      </c>
      <c r="M198" s="276">
        <f>IF(M$52=0,0,M$52/NMM_fec!M$52)</f>
        <v>0.45345850166386509</v>
      </c>
      <c r="N198" s="276">
        <f>IF(N$52=0,0,N$52/NMM_fec!N$52)</f>
        <v>0.45345850166386514</v>
      </c>
      <c r="O198" s="276">
        <f>IF(O$52=0,0,O$52/NMM_fec!O$52)</f>
        <v>0.45345850166386503</v>
      </c>
      <c r="P198" s="276">
        <f>IF(P$52=0,0,P$52/NMM_fec!P$52)</f>
        <v>0.45345850166386509</v>
      </c>
      <c r="Q198" s="276">
        <f>IF(Q$52=0,0,Q$52/NMM_fec!Q$52)</f>
        <v>0.45345850166386509</v>
      </c>
      <c r="R198" s="276">
        <f>IF(R$52=0,0,R$52/NMM_fec!R$52)</f>
        <v>0.46490754764748715</v>
      </c>
      <c r="S198" s="276">
        <f>IF(S$52=0,0,S$52/NMM_fec!S$52)</f>
        <v>0.46490754764748699</v>
      </c>
      <c r="T198" s="276">
        <f>IF(T$52=0,0,T$52/NMM_fec!T$52)</f>
        <v>0.46490754764748693</v>
      </c>
      <c r="U198" s="276">
        <f>IF(U$52=0,0,U$52/NMM_fec!U$52)</f>
        <v>0.4778385103886571</v>
      </c>
      <c r="V198" s="276">
        <f>IF(V$52=0,0,V$52/NMM_fec!V$52)</f>
        <v>0.49520687727501977</v>
      </c>
      <c r="W198" s="276">
        <f>IF(W$52=0,0,W$52/NMM_fec!W$52)</f>
        <v>0.49877844738665583</v>
      </c>
      <c r="DA198" s="77"/>
    </row>
    <row r="199" spans="1:105" ht="12" customHeight="1" x14ac:dyDescent="0.3">
      <c r="A199" s="56" t="s">
        <v>96</v>
      </c>
      <c r="B199" s="277">
        <f>IF(B$53=0,0,B$53/NMM_fec!B$53)</f>
        <v>0.82637815068593268</v>
      </c>
      <c r="C199" s="277">
        <f>IF(C$53=0,0,C$53/NMM_fec!C$53)</f>
        <v>0.82896591788994434</v>
      </c>
      <c r="D199" s="277">
        <f>IF(D$53=0,0,D$53/NMM_fec!D$53)</f>
        <v>0.83778610571090328</v>
      </c>
      <c r="E199" s="277">
        <f>IF(E$53=0,0,E$53/NMM_fec!E$53)</f>
        <v>0.83544967830840844</v>
      </c>
      <c r="F199" s="277">
        <f>IF(F$53=0,0,F$53/NMM_fec!F$53)</f>
        <v>0.83589651131473974</v>
      </c>
      <c r="G199" s="277">
        <f>IF(G$53=0,0,G$53/NMM_fec!G$53)</f>
        <v>0.84736445014613149</v>
      </c>
      <c r="H199" s="277">
        <f>IF(H$53=0,0,H$53/NMM_fec!H$53)</f>
        <v>0.85682347817889348</v>
      </c>
      <c r="I199" s="277">
        <f>IF(I$53=0,0,I$53/NMM_fec!I$53)</f>
        <v>0.86751637869951748</v>
      </c>
      <c r="J199" s="277">
        <f>IF(J$53=0,0,J$53/NMM_fec!J$53)</f>
        <v>0.87956153574857332</v>
      </c>
      <c r="K199" s="277">
        <f>IF(K$53=0,0,K$53/NMM_fec!K$53)</f>
        <v>0.88740983010999364</v>
      </c>
      <c r="L199" s="277">
        <f>IF(L$53=0,0,L$53/NMM_fec!L$53)</f>
        <v>0.88764327431105294</v>
      </c>
      <c r="M199" s="277">
        <f>IF(M$53=0,0,M$53/NMM_fec!M$53)</f>
        <v>0.88933544560636679</v>
      </c>
      <c r="N199" s="277">
        <f>IF(N$53=0,0,N$53/NMM_fec!N$53)</f>
        <v>0.89413443662693903</v>
      </c>
      <c r="O199" s="277">
        <f>IF(O$53=0,0,O$53/NMM_fec!O$53)</f>
        <v>0.89896839976316012</v>
      </c>
      <c r="P199" s="277">
        <f>IF(P$53=0,0,P$53/NMM_fec!P$53)</f>
        <v>0.90206130833460652</v>
      </c>
      <c r="Q199" s="277">
        <f>IF(Q$53=0,0,Q$53/NMM_fec!Q$53)</f>
        <v>0.90380076505362739</v>
      </c>
      <c r="R199" s="277">
        <f>IF(R$53=0,0,R$53/NMM_fec!R$53)</f>
        <v>0.92748098946235313</v>
      </c>
      <c r="S199" s="277">
        <f>IF(S$53=0,0,S$53/NMM_fec!S$53)</f>
        <v>0.92616784945165331</v>
      </c>
      <c r="T199" s="277">
        <f>IF(T$53=0,0,T$53/NMM_fec!T$53)</f>
        <v>0.92686856278390262</v>
      </c>
      <c r="U199" s="277">
        <f>IF(U$53=0,0,U$53/NMM_fec!U$53)</f>
        <v>0.95581760789178927</v>
      </c>
      <c r="V199" s="277">
        <f>IF(V$53=0,0,V$53/NMM_fec!V$53)</f>
        <v>0.99904933520561179</v>
      </c>
      <c r="W199" s="277">
        <f>IF(W$53=0,0,W$53/NMM_fec!W$53)</f>
        <v>0.99873924171506379</v>
      </c>
      <c r="DA199" s="78"/>
    </row>
    <row r="200" spans="1:105" ht="12" customHeight="1" x14ac:dyDescent="0.3">
      <c r="A200" s="203" t="s">
        <v>1498</v>
      </c>
      <c r="B200" s="278">
        <f>IF(B$59=0,0,B$59/NMM_fec!B$59)</f>
        <v>0.54301826634836681</v>
      </c>
      <c r="C200" s="278">
        <f>IF(C$59=0,0,C$59/NMM_fec!C$59)</f>
        <v>0.54301826634836692</v>
      </c>
      <c r="D200" s="278">
        <f>IF(D$59=0,0,D$59/NMM_fec!D$59)</f>
        <v>0.5430182663483667</v>
      </c>
      <c r="E200" s="278">
        <f>IF(E$59=0,0,E$59/NMM_fec!E$59)</f>
        <v>0.54301826634836659</v>
      </c>
      <c r="F200" s="278">
        <f>IF(F$59=0,0,F$59/NMM_fec!F$59)</f>
        <v>0.54301826634836659</v>
      </c>
      <c r="G200" s="278">
        <f>IF(G$59=0,0,G$59/NMM_fec!G$59)</f>
        <v>0.54654691414298728</v>
      </c>
      <c r="H200" s="278">
        <f>IF(H$59=0,0,H$59/NMM_fec!H$59)</f>
        <v>0.54654691414298762</v>
      </c>
      <c r="I200" s="278">
        <f>IF(I$59=0,0,I$59/NMM_fec!I$59)</f>
        <v>0.55127128400829095</v>
      </c>
      <c r="J200" s="278">
        <f>IF(J$59=0,0,J$59/NMM_fec!J$59)</f>
        <v>0.55127128400829095</v>
      </c>
      <c r="K200" s="278">
        <f>IF(K$59=0,0,K$59/NMM_fec!K$59)</f>
        <v>0.55127128400829095</v>
      </c>
      <c r="L200" s="278">
        <f>IF(L$59=0,0,L$59/NMM_fec!L$59)</f>
        <v>0.55127128400829106</v>
      </c>
      <c r="M200" s="278">
        <f>IF(M$59=0,0,M$59/NMM_fec!M$59)</f>
        <v>0.55127128400829106</v>
      </c>
      <c r="N200" s="278">
        <f>IF(N$59=0,0,N$59/NMM_fec!N$59)</f>
        <v>0.55127128400829095</v>
      </c>
      <c r="O200" s="278">
        <f>IF(O$59=0,0,O$59/NMM_fec!O$59)</f>
        <v>0.55127128400829095</v>
      </c>
      <c r="P200" s="278">
        <f>IF(P$59=0,0,P$59/NMM_fec!P$59)</f>
        <v>0.55127128400829095</v>
      </c>
      <c r="Q200" s="278">
        <f>IF(Q$59=0,0,Q$59/NMM_fec!Q$59)</f>
        <v>0.55127128400829095</v>
      </c>
      <c r="R200" s="278">
        <f>IF(R$59=0,0,R$59/NMM_fec!R$59)</f>
        <v>0.56283415560746208</v>
      </c>
      <c r="S200" s="278">
        <f>IF(S$59=0,0,S$59/NMM_fec!S$59)</f>
        <v>0.56518993424177977</v>
      </c>
      <c r="T200" s="278">
        <f>IF(T$59=0,0,T$59/NMM_fec!T$59)</f>
        <v>0.56518993424177988</v>
      </c>
      <c r="U200" s="278">
        <f>IF(U$59=0,0,U$59/NMM_fec!U$59)</f>
        <v>0.57536094081760192</v>
      </c>
      <c r="V200" s="278">
        <f>IF(V$59=0,0,V$59/NMM_fec!V$59)</f>
        <v>0.58451484673584175</v>
      </c>
      <c r="W200" s="278">
        <f>IF(W$59=0,0,W$59/NMM_fec!W$59)</f>
        <v>0.59275336206225748</v>
      </c>
      <c r="DA200" s="79"/>
    </row>
    <row r="201" spans="1:105" ht="12" customHeight="1" x14ac:dyDescent="0.3">
      <c r="A201" s="203" t="s">
        <v>1500</v>
      </c>
      <c r="B201" s="278">
        <f>IF(B$60=0,0,B$60/NMM_fec!B$60)</f>
        <v>0.39315788950458758</v>
      </c>
      <c r="C201" s="278">
        <f>IF(C$60=0,0,C$60/NMM_fec!C$60)</f>
        <v>0.39523148322395746</v>
      </c>
      <c r="D201" s="278">
        <f>IF(D$60=0,0,D$60/NMM_fec!D$60)</f>
        <v>0.39803256479743548</v>
      </c>
      <c r="E201" s="278">
        <f>IF(E$60=0,0,E$60/NMM_fec!E$60)</f>
        <v>0.39652617873288376</v>
      </c>
      <c r="F201" s="278">
        <f>IF(F$60=0,0,F$60/NMM_fec!F$60)</f>
        <v>0.39248195005470171</v>
      </c>
      <c r="G201" s="278">
        <f>IF(G$60=0,0,G$60/NMM_fec!G$60)</f>
        <v>0.39473116763572369</v>
      </c>
      <c r="H201" s="278">
        <f>IF(H$60=0,0,H$60/NMM_fec!H$60)</f>
        <v>0.39228778730546449</v>
      </c>
      <c r="I201" s="278">
        <f>IF(I$60=0,0,I$60/NMM_fec!I$60)</f>
        <v>0.3941824780367687</v>
      </c>
      <c r="J201" s="278">
        <f>IF(J$60=0,0,J$60/NMM_fec!J$60)</f>
        <v>0.39925798521030181</v>
      </c>
      <c r="K201" s="278">
        <f>IF(K$60=0,0,K$60/NMM_fec!K$60)</f>
        <v>0.40891667315996461</v>
      </c>
      <c r="L201" s="278">
        <f>IF(L$60=0,0,L$60/NMM_fec!L$60)</f>
        <v>0.4075628526924247</v>
      </c>
      <c r="M201" s="278">
        <f>IF(M$60=0,0,M$60/NMM_fec!M$60)</f>
        <v>0.40637057629759055</v>
      </c>
      <c r="N201" s="278">
        <f>IF(N$60=0,0,N$60/NMM_fec!N$60)</f>
        <v>0.41410295223758603</v>
      </c>
      <c r="O201" s="278">
        <f>IF(O$60=0,0,O$60/NMM_fec!O$60)</f>
        <v>0.41077462520147234</v>
      </c>
      <c r="P201" s="278">
        <f>IF(P$60=0,0,P$60/NMM_fec!P$60)</f>
        <v>0.40349566322777647</v>
      </c>
      <c r="Q201" s="278">
        <f>IF(Q$60=0,0,Q$60/NMM_fec!Q$60)</f>
        <v>0.40080877710818852</v>
      </c>
      <c r="R201" s="278">
        <f>IF(R$60=0,0,R$60/NMM_fec!R$60)</f>
        <v>0.41324085455772835</v>
      </c>
      <c r="S201" s="278">
        <f>IF(S$60=0,0,S$60/NMM_fec!S$60)</f>
        <v>0.41219027625185994</v>
      </c>
      <c r="T201" s="278">
        <f>IF(T$60=0,0,T$60/NMM_fec!T$60)</f>
        <v>0.41072015068911755</v>
      </c>
      <c r="U201" s="278">
        <f>IF(U$60=0,0,U$60/NMM_fec!U$60)</f>
        <v>0.42298241778615975</v>
      </c>
      <c r="V201" s="278">
        <f>IF(V$60=0,0,V$60/NMM_fec!V$60)</f>
        <v>0.43908326288296068</v>
      </c>
      <c r="W201" s="278">
        <f>IF(W$60=0,0,W$60/NMM_fec!W$60)</f>
        <v>0.43912310778873714</v>
      </c>
      <c r="DA201" s="79"/>
    </row>
    <row r="202" spans="1:105" ht="12" customHeight="1" x14ac:dyDescent="0.3">
      <c r="A202" s="203" t="s">
        <v>1522</v>
      </c>
      <c r="B202" s="278">
        <f>IF(B$79=0,0,B$79/NMM_fec!B$79)</f>
        <v>0.53352048022543019</v>
      </c>
      <c r="C202" s="278">
        <f>IF(C$79=0,0,C$79/NMM_fec!C$79)</f>
        <v>0.53068213187974345</v>
      </c>
      <c r="D202" s="278">
        <f>IF(D$79=0,0,D$79/NMM_fec!D$79)</f>
        <v>0.52953760028075481</v>
      </c>
      <c r="E202" s="278">
        <f>IF(E$79=0,0,E$79/NMM_fec!E$79)</f>
        <v>0.53089855763627825</v>
      </c>
      <c r="F202" s="278">
        <f>IF(F$79=0,0,F$79/NMM_fec!F$79)</f>
        <v>0.53149649236845475</v>
      </c>
      <c r="G202" s="278">
        <f>IF(G$79=0,0,G$79/NMM_fec!G$79)</f>
        <v>0.53567914082369417</v>
      </c>
      <c r="H202" s="278">
        <f>IF(H$79=0,0,H$79/NMM_fec!H$79)</f>
        <v>0.53511514402430627</v>
      </c>
      <c r="I202" s="278">
        <f>IF(I$79=0,0,I$79/NMM_fec!I$79)</f>
        <v>0.53862938811219518</v>
      </c>
      <c r="J202" s="278">
        <f>IF(J$79=0,0,J$79/NMM_fec!J$79)</f>
        <v>0.53945716161849044</v>
      </c>
      <c r="K202" s="278">
        <f>IF(K$79=0,0,K$79/NMM_fec!K$79)</f>
        <v>0.53628986488504127</v>
      </c>
      <c r="L202" s="278">
        <f>IF(L$79=0,0,L$79/NMM_fec!L$79)</f>
        <v>0.53817573847299094</v>
      </c>
      <c r="M202" s="278">
        <f>IF(M$79=0,0,M$79/NMM_fec!M$79)</f>
        <v>0.53616725568455081</v>
      </c>
      <c r="N202" s="278">
        <f>IF(N$79=0,0,N$79/NMM_fec!N$79)</f>
        <v>0.53530554658752849</v>
      </c>
      <c r="O202" s="278">
        <f>IF(O$79=0,0,O$79/NMM_fec!O$79)</f>
        <v>0.53658569431821035</v>
      </c>
      <c r="P202" s="278">
        <f>IF(P$79=0,0,P$79/NMM_fec!P$79)</f>
        <v>0.53553701161475153</v>
      </c>
      <c r="Q202" s="278">
        <f>IF(Q$79=0,0,Q$79/NMM_fec!Q$79)</f>
        <v>0.53635262637100301</v>
      </c>
      <c r="R202" s="278">
        <f>IF(R$79=0,0,R$79/NMM_fec!R$79)</f>
        <v>0.54968351864311871</v>
      </c>
      <c r="S202" s="278">
        <f>IF(S$79=0,0,S$79/NMM_fec!S$79)</f>
        <v>0.55072277682102488</v>
      </c>
      <c r="T202" s="278">
        <f>IF(T$79=0,0,T$79/NMM_fec!T$79)</f>
        <v>0.55451629698258442</v>
      </c>
      <c r="U202" s="278">
        <f>IF(U$79=0,0,U$79/NMM_fec!U$79)</f>
        <v>0.56702674993388857</v>
      </c>
      <c r="V202" s="278">
        <f>IF(V$79=0,0,V$79/NMM_fec!V$79)</f>
        <v>0.58981378458476541</v>
      </c>
      <c r="W202" s="278">
        <f>IF(W$79=0,0,W$79/NMM_fec!W$79)</f>
        <v>0.59606371159605964</v>
      </c>
      <c r="DA202" s="79"/>
    </row>
    <row r="203" spans="1:105" ht="12" customHeight="1" x14ac:dyDescent="0.3">
      <c r="A203" s="41" t="s">
        <v>1534</v>
      </c>
      <c r="B203" s="279">
        <f>IF(B$89=0,0,B$89/NMM_fec!B$89)</f>
        <v>0.42977522870228957</v>
      </c>
      <c r="C203" s="279">
        <f>IF(C$89=0,0,C$89/NMM_fec!C$89)</f>
        <v>0.43185089477273825</v>
      </c>
      <c r="D203" s="279">
        <f>IF(D$89=0,0,D$89/NMM_fec!D$89)</f>
        <v>0.43557670907274743</v>
      </c>
      <c r="E203" s="279">
        <f>IF(E$89=0,0,E$89/NMM_fec!E$89)</f>
        <v>0.43190813113370935</v>
      </c>
      <c r="F203" s="279">
        <f>IF(F$89=0,0,F$89/NMM_fec!F$89)</f>
        <v>0.43020932054088773</v>
      </c>
      <c r="G203" s="279">
        <f>IF(G$89=0,0,G$89/NMM_fec!G$89)</f>
        <v>0.43557925136587761</v>
      </c>
      <c r="H203" s="279">
        <f>IF(H$89=0,0,H$89/NMM_fec!H$89)</f>
        <v>0.43385015698688462</v>
      </c>
      <c r="I203" s="279">
        <f>IF(I$89=0,0,I$89/NMM_fec!I$89)</f>
        <v>0.4364398597253869</v>
      </c>
      <c r="J203" s="279">
        <f>IF(J$89=0,0,J$89/NMM_fec!J$89)</f>
        <v>0.44528988454699164</v>
      </c>
      <c r="K203" s="279">
        <f>IF(K$89=0,0,K$89/NMM_fec!K$89)</f>
        <v>0.45169928335113696</v>
      </c>
      <c r="L203" s="279">
        <f>IF(L$89=0,0,L$89/NMM_fec!L$89)</f>
        <v>0.45054005108109035</v>
      </c>
      <c r="M203" s="279">
        <f>IF(M$89=0,0,M$89/NMM_fec!M$89)</f>
        <v>0.4484060191298585</v>
      </c>
      <c r="N203" s="279">
        <f>IF(N$89=0,0,N$89/NMM_fec!N$89)</f>
        <v>0.45430301866091755</v>
      </c>
      <c r="O203" s="279">
        <f>IF(O$89=0,0,O$89/NMM_fec!O$89)</f>
        <v>0.45456474884218717</v>
      </c>
      <c r="P203" s="279">
        <f>IF(P$89=0,0,P$89/NMM_fec!P$89)</f>
        <v>0.45354307449716508</v>
      </c>
      <c r="Q203" s="279">
        <f>IF(Q$89=0,0,Q$89/NMM_fec!Q$89)</f>
        <v>0.45497544883524188</v>
      </c>
      <c r="R203" s="279">
        <f>IF(R$89=0,0,R$89/NMM_fec!R$89)</f>
        <v>0.46484369264490155</v>
      </c>
      <c r="S203" s="279">
        <f>IF(S$89=0,0,S$89/NMM_fec!S$89)</f>
        <v>0.46146258773893167</v>
      </c>
      <c r="T203" s="279">
        <f>IF(T$89=0,0,T$89/NMM_fec!T$89)</f>
        <v>0.45975583698024325</v>
      </c>
      <c r="U203" s="279">
        <f>IF(U$89=0,0,U$89/NMM_fec!U$89)</f>
        <v>0.47358588423940762</v>
      </c>
      <c r="V203" s="279">
        <f>IF(V$89=0,0,V$89/NMM_fec!V$89)</f>
        <v>0.49467845669673161</v>
      </c>
      <c r="W203" s="279">
        <f>IF(W$89=0,0,W$89/NMM_fec!W$89)</f>
        <v>0.49473453634067183</v>
      </c>
      <c r="DA203" s="82"/>
    </row>
    <row r="204" spans="1:105" ht="12" customHeight="1" x14ac:dyDescent="0.3">
      <c r="A204" s="201"/>
      <c r="B204" s="201"/>
      <c r="C204" s="201"/>
      <c r="D204" s="201"/>
      <c r="E204" s="201"/>
      <c r="F204" s="201"/>
      <c r="G204" s="201"/>
      <c r="H204" s="201"/>
      <c r="I204" s="201"/>
      <c r="J204" s="201"/>
      <c r="K204" s="201"/>
      <c r="L204" s="201"/>
      <c r="M204" s="201"/>
      <c r="N204" s="201"/>
      <c r="O204" s="201"/>
      <c r="P204" s="201"/>
      <c r="Q204" s="201"/>
      <c r="R204" s="201"/>
      <c r="S204" s="201"/>
      <c r="T204" s="201"/>
      <c r="U204" s="201"/>
      <c r="V204" s="201"/>
      <c r="W204" s="201"/>
      <c r="DA204" s="173"/>
    </row>
    <row r="205" spans="1:105" ht="12" customHeight="1" x14ac:dyDescent="0.3">
      <c r="A205" s="35" t="s">
        <v>51</v>
      </c>
      <c r="B205" s="322">
        <f>IF(B$99=0,0,B$99/NMM_fec!B$99)</f>
        <v>0.45479972256208684</v>
      </c>
      <c r="C205" s="322">
        <f>IF(C$99=0,0,C$99/NMM_fec!C$99)</f>
        <v>0.45792276182233466</v>
      </c>
      <c r="D205" s="322">
        <f>IF(D$99=0,0,D$99/NMM_fec!D$99)</f>
        <v>0.46199450829613381</v>
      </c>
      <c r="E205" s="322">
        <f>IF(E$99=0,0,E$99/NMM_fec!E$99)</f>
        <v>0.46033447294667135</v>
      </c>
      <c r="F205" s="322">
        <f>IF(F$99=0,0,F$99/NMM_fec!F$99)</f>
        <v>0.46051248815270923</v>
      </c>
      <c r="G205" s="322">
        <f>IF(G$99=0,0,G$99/NMM_fec!G$99)</f>
        <v>0.46469053325868459</v>
      </c>
      <c r="H205" s="322">
        <f>IF(H$99=0,0,H$99/NMM_fec!H$99)</f>
        <v>0.47236659254216701</v>
      </c>
      <c r="I205" s="322">
        <f>IF(I$99=0,0,I$99/NMM_fec!I$99)</f>
        <v>0.47578677598573221</v>
      </c>
      <c r="J205" s="322">
        <f>IF(J$99=0,0,J$99/NMM_fec!J$99)</f>
        <v>0.48577288637706995</v>
      </c>
      <c r="K205" s="322">
        <f>IF(K$99=0,0,K$99/NMM_fec!K$99)</f>
        <v>0.49498852357208628</v>
      </c>
      <c r="L205" s="322">
        <f>IF(L$99=0,0,L$99/NMM_fec!L$99)</f>
        <v>0.49365804129669022</v>
      </c>
      <c r="M205" s="322">
        <f>IF(M$99=0,0,M$99/NMM_fec!M$99)</f>
        <v>0.49289813883969258</v>
      </c>
      <c r="N205" s="322">
        <f>IF(N$99=0,0,N$99/NMM_fec!N$99)</f>
        <v>0.50045742375832447</v>
      </c>
      <c r="O205" s="322">
        <f>IF(O$99=0,0,O$99/NMM_fec!O$99)</f>
        <v>0.50137117546751453</v>
      </c>
      <c r="P205" s="322">
        <f>IF(P$99=0,0,P$99/NMM_fec!P$99)</f>
        <v>0.5050051948385057</v>
      </c>
      <c r="Q205" s="322">
        <f>IF(Q$99=0,0,Q$99/NMM_fec!Q$99)</f>
        <v>0.50688283525283839</v>
      </c>
      <c r="R205" s="322">
        <f>IF(R$99=0,0,R$99/NMM_fec!R$99)</f>
        <v>0.50859753217896542</v>
      </c>
      <c r="S205" s="322">
        <f>IF(S$99=0,0,S$99/NMM_fec!S$99)</f>
        <v>0.51040358668494479</v>
      </c>
      <c r="T205" s="322">
        <f>IF(T$99=0,0,T$99/NMM_fec!T$99)</f>
        <v>0.51212114378275875</v>
      </c>
      <c r="U205" s="322">
        <f>IF(U$99=0,0,U$99/NMM_fec!U$99)</f>
        <v>0.52121128307291198</v>
      </c>
      <c r="V205" s="322">
        <f>IF(V$99=0,0,V$99/NMM_fec!V$99)</f>
        <v>0.53102732546569986</v>
      </c>
      <c r="W205" s="322">
        <f>IF(W$99=0,0,W$99/NMM_fec!W$99)</f>
        <v>0.53071429472855602</v>
      </c>
      <c r="DA205" s="95"/>
    </row>
    <row r="206" spans="1:105" ht="12" customHeight="1" x14ac:dyDescent="0.3">
      <c r="A206" s="55" t="s">
        <v>92</v>
      </c>
      <c r="B206" s="275">
        <f>IF(B$100=0,0,B$100/NMM_fec!B$100)</f>
        <v>0.46172755060233922</v>
      </c>
      <c r="C206" s="275">
        <f>IF(C$100=0,0,C$100/NMM_fec!C$100)</f>
        <v>0.4623971978402226</v>
      </c>
      <c r="D206" s="275">
        <f>IF(D$100=0,0,D$100/NMM_fec!D$100)</f>
        <v>0.46283659125353233</v>
      </c>
      <c r="E206" s="275">
        <f>IF(E$100=0,0,E$100/NMM_fec!E$100)</f>
        <v>0.46469830605894286</v>
      </c>
      <c r="F206" s="275">
        <f>IF(F$100=0,0,F$100/NMM_fec!F$100)</f>
        <v>0.46697854107904513</v>
      </c>
      <c r="G206" s="275">
        <f>IF(G$100=0,0,G$100/NMM_fec!G$100)</f>
        <v>0.46875216882086052</v>
      </c>
      <c r="H206" s="275">
        <f>IF(H$100=0,0,H$100/NMM_fec!H$100)</f>
        <v>0.47687695193877466</v>
      </c>
      <c r="I206" s="275">
        <f>IF(I$100=0,0,I$100/NMM_fec!I$100)</f>
        <v>0.48163238881206005</v>
      </c>
      <c r="J206" s="275">
        <f>IF(J$100=0,0,J$100/NMM_fec!J$100)</f>
        <v>0.48163238881206016</v>
      </c>
      <c r="K206" s="275">
        <f>IF(K$100=0,0,K$100/NMM_fec!K$100)</f>
        <v>0.48163238881206016</v>
      </c>
      <c r="L206" s="275">
        <f>IF(L$100=0,0,L$100/NMM_fec!L$100)</f>
        <v>0.48163238881206</v>
      </c>
      <c r="M206" s="275">
        <f>IF(M$100=0,0,M$100/NMM_fec!M$100)</f>
        <v>0.48163238881206011</v>
      </c>
      <c r="N206" s="275">
        <f>IF(N$100=0,0,N$100/NMM_fec!N$100)</f>
        <v>0.48163238881205994</v>
      </c>
      <c r="O206" s="275">
        <f>IF(O$100=0,0,O$100/NMM_fec!O$100)</f>
        <v>0.48163238881206016</v>
      </c>
      <c r="P206" s="275">
        <f>IF(P$100=0,0,P$100/NMM_fec!P$100)</f>
        <v>0.48569809046993745</v>
      </c>
      <c r="Q206" s="275">
        <f>IF(Q$100=0,0,Q$100/NMM_fec!Q$100)</f>
        <v>0.48569809046993756</v>
      </c>
      <c r="R206" s="275">
        <f>IF(R$100=0,0,R$100/NMM_fec!R$100)</f>
        <v>0.48846018302105748</v>
      </c>
      <c r="S206" s="275">
        <f>IF(S$100=0,0,S$100/NMM_fec!S$100)</f>
        <v>0.49366182312540818</v>
      </c>
      <c r="T206" s="275">
        <f>IF(T$100=0,0,T$100/NMM_fec!T$100)</f>
        <v>0.49669603244796368</v>
      </c>
      <c r="U206" s="275">
        <f>IF(U$100=0,0,U$100/NMM_fec!U$100)</f>
        <v>0.50202642920316687</v>
      </c>
      <c r="V206" s="275">
        <f>IF(V$100=0,0,V$100/NMM_fec!V$100)</f>
        <v>0.50682378628285019</v>
      </c>
      <c r="W206" s="275">
        <f>IF(W$100=0,0,W$100/NMM_fec!W$100)</f>
        <v>0.51114140765456539</v>
      </c>
      <c r="DA206" s="76"/>
    </row>
    <row r="207" spans="1:105" ht="12" customHeight="1" x14ac:dyDescent="0.3">
      <c r="A207" s="202" t="s">
        <v>93</v>
      </c>
      <c r="B207" s="276">
        <f>IF(B$101=0,0,B$101/NMM_fec!B$101)</f>
        <v>0.11984672001904534</v>
      </c>
      <c r="C207" s="276">
        <f>IF(C$101=0,0,C$101/NMM_fec!C$101)</f>
        <v>0.12002053469595916</v>
      </c>
      <c r="D207" s="276">
        <f>IF(D$101=0,0,D$101/NMM_fec!D$101)</f>
        <v>0.12013458433262139</v>
      </c>
      <c r="E207" s="276">
        <f>IF(E$101=0,0,E$101/NMM_fec!E$101)</f>
        <v>0.12061781391844155</v>
      </c>
      <c r="F207" s="276">
        <f>IF(F$101=0,0,F$101/NMM_fec!F$101)</f>
        <v>0.12120967526107827</v>
      </c>
      <c r="G207" s="276">
        <f>IF(G$101=0,0,G$101/NMM_fec!G$101)</f>
        <v>0.1216700408318874</v>
      </c>
      <c r="H207" s="276">
        <f>IF(H$101=0,0,H$101/NMM_fec!H$101)</f>
        <v>0.12399230010053854</v>
      </c>
      <c r="I207" s="276">
        <f>IF(I$101=0,0,I$101/NMM_fec!I$101)</f>
        <v>0.12501325073360375</v>
      </c>
      <c r="J207" s="276">
        <f>IF(J$101=0,0,J$101/NMM_fec!J$101)</f>
        <v>0.12501325073360375</v>
      </c>
      <c r="K207" s="276">
        <f>IF(K$101=0,0,K$101/NMM_fec!K$101)</f>
        <v>0.12501325073360375</v>
      </c>
      <c r="L207" s="276">
        <f>IF(L$101=0,0,L$101/NMM_fec!L$101)</f>
        <v>0.12501325073360373</v>
      </c>
      <c r="M207" s="276">
        <f>IF(M$101=0,0,M$101/NMM_fec!M$101)</f>
        <v>0.12501325073360373</v>
      </c>
      <c r="N207" s="276">
        <f>IF(N$101=0,0,N$101/NMM_fec!N$101)</f>
        <v>0.12501325073360375</v>
      </c>
      <c r="O207" s="276">
        <f>IF(O$101=0,0,O$101/NMM_fec!O$101)</f>
        <v>0.12501325073360373</v>
      </c>
      <c r="P207" s="276">
        <f>IF(P$101=0,0,P$101/NMM_fec!P$101)</f>
        <v>0.12606855056926863</v>
      </c>
      <c r="Q207" s="276">
        <f>IF(Q$101=0,0,Q$101/NMM_fec!Q$101)</f>
        <v>0.12606855056926863</v>
      </c>
      <c r="R207" s="276">
        <f>IF(R$101=0,0,R$101/NMM_fec!R$101)</f>
        <v>0.12678548360089942</v>
      </c>
      <c r="S207" s="276">
        <f>IF(S$101=0,0,S$101/NMM_fec!S$101)</f>
        <v>0.12813562938365086</v>
      </c>
      <c r="T207" s="276">
        <f>IF(T$101=0,0,T$101/NMM_fec!T$101)</f>
        <v>0.12892319346702666</v>
      </c>
      <c r="U207" s="276">
        <f>IF(U$101=0,0,U$101/NMM_fec!U$101)</f>
        <v>0.1303987972931295</v>
      </c>
      <c r="V207" s="276">
        <f>IF(V$101=0,0,V$101/NMM_fec!V$101)</f>
        <v>0.13277702821266563</v>
      </c>
      <c r="W207" s="276">
        <f>IF(W$101=0,0,W$101/NMM_fec!W$101)</f>
        <v>0.13277702821266563</v>
      </c>
      <c r="DA207" s="77"/>
    </row>
    <row r="208" spans="1:105" ht="12" customHeight="1" x14ac:dyDescent="0.3">
      <c r="A208" s="202" t="s">
        <v>94</v>
      </c>
      <c r="B208" s="276">
        <f>IF(B$102=0,0,B$102/NMM_fec!B$102)</f>
        <v>0.65484844014053956</v>
      </c>
      <c r="C208" s="276">
        <f>IF(C$102=0,0,C$102/NMM_fec!C$102)</f>
        <v>0.65579817218187086</v>
      </c>
      <c r="D208" s="276">
        <f>IF(D$102=0,0,D$102/NMM_fec!D$102)</f>
        <v>0.65642134507016492</v>
      </c>
      <c r="E208" s="276">
        <f>IF(E$102=0,0,E$102/NMM_fec!E$102)</f>
        <v>0.65906173556607339</v>
      </c>
      <c r="F208" s="276">
        <f>IF(F$102=0,0,F$102/NMM_fec!F$102)</f>
        <v>0.66229569538527866</v>
      </c>
      <c r="G208" s="276">
        <f>IF(G$102=0,0,G$102/NMM_fec!G$102)</f>
        <v>0.664811155765762</v>
      </c>
      <c r="H208" s="276">
        <f>IF(H$102=0,0,H$102/NMM_fec!H$102)</f>
        <v>0.67494604210491871</v>
      </c>
      <c r="I208" s="276">
        <f>IF(I$102=0,0,I$102/NMM_fec!I$102)</f>
        <v>0.68307862098177674</v>
      </c>
      <c r="J208" s="276">
        <f>IF(J$102=0,0,J$102/NMM_fec!J$102)</f>
        <v>0.68307862098177674</v>
      </c>
      <c r="K208" s="276">
        <f>IF(K$102=0,0,K$102/NMM_fec!K$102)</f>
        <v>0.68307862098177652</v>
      </c>
      <c r="L208" s="276">
        <f>IF(L$102=0,0,L$102/NMM_fec!L$102)</f>
        <v>0.68307862098177674</v>
      </c>
      <c r="M208" s="276">
        <f>IF(M$102=0,0,M$102/NMM_fec!M$102)</f>
        <v>0.68307862098177652</v>
      </c>
      <c r="N208" s="276">
        <f>IF(N$102=0,0,N$102/NMM_fec!N$102)</f>
        <v>0.68307862098177663</v>
      </c>
      <c r="O208" s="276">
        <f>IF(O$102=0,0,O$102/NMM_fec!O$102)</f>
        <v>0.68307862098177663</v>
      </c>
      <c r="P208" s="276">
        <f>IF(P$102=0,0,P$102/NMM_fec!P$102)</f>
        <v>0.68884483178133715</v>
      </c>
      <c r="Q208" s="276">
        <f>IF(Q$102=0,0,Q$102/NMM_fec!Q$102)</f>
        <v>0.68884483178133726</v>
      </c>
      <c r="R208" s="276">
        <f>IF(R$102=0,0,R$102/NMM_fec!R$102)</f>
        <v>0.69276218953108659</v>
      </c>
      <c r="S208" s="276">
        <f>IF(S$102=0,0,S$102/NMM_fec!S$102)</f>
        <v>0.70010197249371098</v>
      </c>
      <c r="T208" s="276">
        <f>IF(T$102=0,0,T$102/NMM_fec!T$102)</f>
        <v>0.70444274258321848</v>
      </c>
      <c r="U208" s="276">
        <f>IF(U$102=0,0,U$102/NMM_fec!U$102)</f>
        <v>0.71061447024062951</v>
      </c>
      <c r="V208" s="276">
        <f>IF(V$102=0,0,V$102/NMM_fec!V$102)</f>
        <v>0.71616902513229963</v>
      </c>
      <c r="W208" s="276">
        <f>IF(W$102=0,0,W$102/NMM_fec!W$102)</f>
        <v>0.72116812453480272</v>
      </c>
      <c r="DA208" s="77"/>
    </row>
    <row r="209" spans="1:105" ht="12" customHeight="1" x14ac:dyDescent="0.3">
      <c r="A209" s="202" t="s">
        <v>95</v>
      </c>
      <c r="B209" s="276">
        <f>IF(B$103=0,0,B$103/NMM_fec!B$103)</f>
        <v>0.45745203527901585</v>
      </c>
      <c r="C209" s="276">
        <f>IF(C$103=0,0,C$103/NMM_fec!C$103)</f>
        <v>0.45811548170210509</v>
      </c>
      <c r="D209" s="276">
        <f>IF(D$103=0,0,D$103/NMM_fec!D$103)</f>
        <v>0.45855080641024587</v>
      </c>
      <c r="E209" s="276">
        <f>IF(E$103=0,0,E$103/NMM_fec!E$103)</f>
        <v>0.46039528206636188</v>
      </c>
      <c r="F209" s="276">
        <f>IF(F$103=0,0,F$103/NMM_fec!F$103)</f>
        <v>0.46265440251412304</v>
      </c>
      <c r="G209" s="276">
        <f>IF(G$103=0,0,G$103/NMM_fec!G$103)</f>
        <v>0.46441160677724813</v>
      </c>
      <c r="H209" s="276">
        <f>IF(H$103=0,0,H$103/NMM_fec!H$103)</f>
        <v>0.47327561430887877</v>
      </c>
      <c r="I209" s="276">
        <f>IF(I$103=0,0,I$103/NMM_fec!I$103)</f>
        <v>0.47717255821306609</v>
      </c>
      <c r="J209" s="276">
        <f>IF(J$103=0,0,J$103/NMM_fec!J$103)</f>
        <v>0.47717255821306603</v>
      </c>
      <c r="K209" s="276">
        <f>IF(K$103=0,0,K$103/NMM_fec!K$103)</f>
        <v>0.47717255821306614</v>
      </c>
      <c r="L209" s="276">
        <f>IF(L$103=0,0,L$103/NMM_fec!L$103)</f>
        <v>0.47717255821306626</v>
      </c>
      <c r="M209" s="276">
        <f>IF(M$103=0,0,M$103/NMM_fec!M$103)</f>
        <v>0.47717255821306614</v>
      </c>
      <c r="N209" s="276">
        <f>IF(N$103=0,0,N$103/NMM_fec!N$103)</f>
        <v>0.47717255821306598</v>
      </c>
      <c r="O209" s="276">
        <f>IF(O$103=0,0,O$103/NMM_fec!O$103)</f>
        <v>0.4771725582130662</v>
      </c>
      <c r="P209" s="276">
        <f>IF(P$103=0,0,P$103/NMM_fec!P$103)</f>
        <v>0.4812006121938327</v>
      </c>
      <c r="Q209" s="276">
        <f>IF(Q$103=0,0,Q$103/NMM_fec!Q$103)</f>
        <v>0.48120061219383259</v>
      </c>
      <c r="R209" s="276">
        <f>IF(R$103=0,0,R$103/NMM_fec!R$103)</f>
        <v>0.48393712825723523</v>
      </c>
      <c r="S209" s="276">
        <f>IF(S$103=0,0,S$103/NMM_fec!S$103)</f>
        <v>0.48909060209569216</v>
      </c>
      <c r="T209" s="276">
        <f>IF(T$103=0,0,T$103/NMM_fec!T$103)</f>
        <v>0.49209671517743236</v>
      </c>
      <c r="U209" s="276">
        <f>IF(U$103=0,0,U$103/NMM_fec!U$103)</f>
        <v>0.49772905933678013</v>
      </c>
      <c r="V209" s="276">
        <f>IF(V$103=0,0,V$103/NMM_fec!V$103)</f>
        <v>0.5068067093077796</v>
      </c>
      <c r="W209" s="276">
        <f>IF(W$103=0,0,W$103/NMM_fec!W$103)</f>
        <v>0.50680670930777982</v>
      </c>
      <c r="DA209" s="77"/>
    </row>
    <row r="210" spans="1:105" ht="12" customHeight="1" x14ac:dyDescent="0.3">
      <c r="A210" s="56" t="s">
        <v>96</v>
      </c>
      <c r="B210" s="277">
        <f>IF(B$104=0,0,B$104/NMM_fec!B$104)</f>
        <v>0.84513348052500481</v>
      </c>
      <c r="C210" s="277">
        <f>IF(C$104=0,0,C$104/NMM_fec!C$104)</f>
        <v>0.84900952145620223</v>
      </c>
      <c r="D210" s="277">
        <f>IF(D$104=0,0,D$104/NMM_fec!D$104)</f>
        <v>0.85885832920678962</v>
      </c>
      <c r="E210" s="277">
        <f>IF(E$104=0,0,E$104/NMM_fec!E$104)</f>
        <v>0.85990817433062405</v>
      </c>
      <c r="F210" s="277">
        <f>IF(F$104=0,0,F$104/NMM_fec!F$104)</f>
        <v>0.86458984170480868</v>
      </c>
      <c r="G210" s="277">
        <f>IF(G$104=0,0,G$104/NMM_fec!G$104)</f>
        <v>0.8741001891612864</v>
      </c>
      <c r="H210" s="277">
        <f>IF(H$104=0,0,H$104/NMM_fec!H$104)</f>
        <v>0.90072744368253277</v>
      </c>
      <c r="I210" s="277">
        <f>IF(I$104=0,0,I$104/NMM_fec!I$104)</f>
        <v>0.91159750525769356</v>
      </c>
      <c r="J210" s="277">
        <f>IF(J$104=0,0,J$104/NMM_fec!J$104)</f>
        <v>0.92425471310524676</v>
      </c>
      <c r="K210" s="277">
        <f>IF(K$104=0,0,K$104/NMM_fec!K$104)</f>
        <v>0.93250180300010732</v>
      </c>
      <c r="L210" s="277">
        <f>IF(L$104=0,0,L$104/NMM_fec!L$104)</f>
        <v>0.93274710920587767</v>
      </c>
      <c r="M210" s="277">
        <f>IF(M$104=0,0,M$104/NMM_fec!M$104)</f>
        <v>0.93452526483400478</v>
      </c>
      <c r="N210" s="277">
        <f>IF(N$104=0,0,N$104/NMM_fec!N$104)</f>
        <v>0.9395681070782812</v>
      </c>
      <c r="O210" s="277">
        <f>IF(O$104=0,0,O$104/NMM_fec!O$104)</f>
        <v>0.94464769847699681</v>
      </c>
      <c r="P210" s="277">
        <f>IF(P$104=0,0,P$104/NMM_fec!P$104)</f>
        <v>0.9558994497088289</v>
      </c>
      <c r="Q210" s="277">
        <f>IF(Q$104=0,0,Q$104/NMM_fec!Q$104)</f>
        <v>0.95774272322598475</v>
      </c>
      <c r="R210" s="277">
        <f>IF(R$104=0,0,R$104/NMM_fec!R$104)</f>
        <v>0.96408404720957896</v>
      </c>
      <c r="S210" s="277">
        <f>IF(S$104=0,0,S$104/NMM_fec!S$104)</f>
        <v>0.97297113405375024</v>
      </c>
      <c r="T210" s="277">
        <f>IF(T$104=0,0,T$104/NMM_fec!T$104)</f>
        <v>0.97969198527735757</v>
      </c>
      <c r="U210" s="277">
        <f>IF(U$104=0,0,U$104/NMM_fec!U$104)</f>
        <v>0.99420149069963548</v>
      </c>
      <c r="V210" s="277">
        <f>IF(V$104=0,0,V$104/NMM_fec!V$104)</f>
        <v>1.0136992976749364</v>
      </c>
      <c r="W210" s="277">
        <f>IF(W$104=0,0,W$104/NMM_fec!W$104)</f>
        <v>1.0133846570035452</v>
      </c>
      <c r="DA210" s="78"/>
    </row>
    <row r="211" spans="1:105" ht="12" customHeight="1" x14ac:dyDescent="0.3">
      <c r="A211" s="203" t="s">
        <v>1555</v>
      </c>
      <c r="B211" s="278">
        <f>IF(B$110=0,0,B$110/NMM_fec!B$110)</f>
        <v>0.43086371672093798</v>
      </c>
      <c r="C211" s="278">
        <f>IF(C$110=0,0,C$110/NMM_fec!C$110)</f>
        <v>0.43393307244885077</v>
      </c>
      <c r="D211" s="278">
        <f>IF(D$110=0,0,D$110/NMM_fec!D$110)</f>
        <v>0.43637540976994937</v>
      </c>
      <c r="E211" s="278">
        <f>IF(E$110=0,0,E$110/NMM_fec!E$110)</f>
        <v>0.43557587857775559</v>
      </c>
      <c r="F211" s="278">
        <f>IF(F$110=0,0,F$110/NMM_fec!F$110)</f>
        <v>0.43532954593053952</v>
      </c>
      <c r="G211" s="278">
        <f>IF(G$110=0,0,G$110/NMM_fec!G$110)</f>
        <v>0.43804650121446592</v>
      </c>
      <c r="H211" s="278">
        <f>IF(H$110=0,0,H$110/NMM_fec!H$110)</f>
        <v>0.44479480345878192</v>
      </c>
      <c r="I211" s="278">
        <f>IF(I$110=0,0,I$110/NMM_fec!I$110)</f>
        <v>0.44842098888891946</v>
      </c>
      <c r="J211" s="278">
        <f>IF(J$110=0,0,J$110/NMM_fec!J$110)</f>
        <v>0.45564105894361412</v>
      </c>
      <c r="K211" s="278">
        <f>IF(K$110=0,0,K$110/NMM_fec!K$110)</f>
        <v>0.46517546318001401</v>
      </c>
      <c r="L211" s="278">
        <f>IF(L$110=0,0,L$110/NMM_fec!L$110)</f>
        <v>0.46359870020309446</v>
      </c>
      <c r="M211" s="278">
        <f>IF(M$110=0,0,M$110/NMM_fec!M$110)</f>
        <v>0.46408579420684898</v>
      </c>
      <c r="N211" s="278">
        <f>IF(N$110=0,0,N$110/NMM_fec!N$110)</f>
        <v>0.47064175118091534</v>
      </c>
      <c r="O211" s="278">
        <f>IF(O$110=0,0,O$110/NMM_fec!O$110)</f>
        <v>0.46952434717913721</v>
      </c>
      <c r="P211" s="278">
        <f>IF(P$110=0,0,P$110/NMM_fec!P$110)</f>
        <v>0.4715999391291591</v>
      </c>
      <c r="Q211" s="278">
        <f>IF(Q$110=0,0,Q$110/NMM_fec!Q$110)</f>
        <v>0.47211218273959132</v>
      </c>
      <c r="R211" s="278">
        <f>IF(R$110=0,0,R$110/NMM_fec!R$110)</f>
        <v>0.47343830164829748</v>
      </c>
      <c r="S211" s="278">
        <f>IF(S$110=0,0,S$110/NMM_fec!S$110)</f>
        <v>0.47653533785165958</v>
      </c>
      <c r="T211" s="278">
        <f>IF(T$110=0,0,T$110/NMM_fec!T$110)</f>
        <v>0.47773074067915372</v>
      </c>
      <c r="U211" s="278">
        <f>IF(U$110=0,0,U$110/NMM_fec!U$110)</f>
        <v>0.48534079012147674</v>
      </c>
      <c r="V211" s="278">
        <f>IF(V$110=0,0,V$110/NMM_fec!V$110)</f>
        <v>0.49276371277051328</v>
      </c>
      <c r="W211" s="278">
        <f>IF(W$110=0,0,W$110/NMM_fec!W$110)</f>
        <v>0.49159799461407505</v>
      </c>
      <c r="DA211" s="79"/>
    </row>
    <row r="212" spans="1:105" ht="12" customHeight="1" x14ac:dyDescent="0.3">
      <c r="A212" s="203" t="s">
        <v>1565</v>
      </c>
      <c r="B212" s="278">
        <f>IF(B$118=0,0,B$118/NMM_fec!B$118)</f>
        <v>0.55834646885415917</v>
      </c>
      <c r="C212" s="278">
        <f>IF(C$118=0,0,C$118/NMM_fec!C$118)</f>
        <v>0.55915624329833624</v>
      </c>
      <c r="D212" s="278">
        <f>IF(D$118=0,0,D$118/NMM_fec!D$118)</f>
        <v>0.55968758209421099</v>
      </c>
      <c r="E212" s="278">
        <f>IF(E$118=0,0,E$118/NMM_fec!E$118)</f>
        <v>0.56193887051366564</v>
      </c>
      <c r="F212" s="278">
        <f>IF(F$118=0,0,F$118/NMM_fec!F$118)</f>
        <v>0.56469625670379253</v>
      </c>
      <c r="G212" s="278">
        <f>IF(G$118=0,0,G$118/NMM_fec!G$118)</f>
        <v>0.56684102537833336</v>
      </c>
      <c r="H212" s="278">
        <f>IF(H$118=0,0,H$118/NMM_fec!H$118)</f>
        <v>0.57766005540442977</v>
      </c>
      <c r="I212" s="278">
        <f>IF(I$118=0,0,I$118/NMM_fec!I$118)</f>
        <v>0.58241649914152838</v>
      </c>
      <c r="J212" s="278">
        <f>IF(J$118=0,0,J$118/NMM_fec!J$118)</f>
        <v>0.58241649914152827</v>
      </c>
      <c r="K212" s="278">
        <f>IF(K$118=0,0,K$118/NMM_fec!K$118)</f>
        <v>0.58241649914152849</v>
      </c>
      <c r="L212" s="278">
        <f>IF(L$118=0,0,L$118/NMM_fec!L$118)</f>
        <v>0.58241649914152815</v>
      </c>
      <c r="M212" s="278">
        <f>IF(M$118=0,0,M$118/NMM_fec!M$118)</f>
        <v>0.58241649914152827</v>
      </c>
      <c r="N212" s="278">
        <f>IF(N$118=0,0,N$118/NMM_fec!N$118)</f>
        <v>0.58241649914152815</v>
      </c>
      <c r="O212" s="278">
        <f>IF(O$118=0,0,O$118/NMM_fec!O$118)</f>
        <v>0.58241649914152815</v>
      </c>
      <c r="P212" s="278">
        <f>IF(P$118=0,0,P$118/NMM_fec!P$118)</f>
        <v>0.58733297025339681</v>
      </c>
      <c r="Q212" s="278">
        <f>IF(Q$118=0,0,Q$118/NMM_fec!Q$118)</f>
        <v>0.58733297025339692</v>
      </c>
      <c r="R212" s="278">
        <f>IF(R$118=0,0,R$118/NMM_fec!R$118)</f>
        <v>0.5906730451970611</v>
      </c>
      <c r="S212" s="278">
        <f>IF(S$118=0,0,S$118/NMM_fec!S$118)</f>
        <v>0.59696315584938298</v>
      </c>
      <c r="T212" s="278">
        <f>IF(T$118=0,0,T$118/NMM_fec!T$118)</f>
        <v>0.60063228943000435</v>
      </c>
      <c r="U212" s="278">
        <f>IF(U$118=0,0,U$118/NMM_fec!U$118)</f>
        <v>0.60750688879827475</v>
      </c>
      <c r="V212" s="278">
        <f>IF(V$118=0,0,V$118/NMM_fec!V$118)</f>
        <v>0.61858668168565412</v>
      </c>
      <c r="W212" s="278">
        <f>IF(W$118=0,0,W$118/NMM_fec!W$118)</f>
        <v>0.61858668168565423</v>
      </c>
      <c r="DA212" s="79"/>
    </row>
    <row r="213" spans="1:105" ht="12" customHeight="1" x14ac:dyDescent="0.3">
      <c r="A213" s="203" t="s">
        <v>1567</v>
      </c>
      <c r="B213" s="278">
        <f>IF(B$119=0,0,B$119/NMM_fec!B$119)</f>
        <v>0.46445666474710284</v>
      </c>
      <c r="C213" s="278">
        <f>IF(C$119=0,0,C$119/NMM_fec!C$119)</f>
        <v>0.46760785336017657</v>
      </c>
      <c r="D213" s="278">
        <f>IF(D$119=0,0,D$119/NMM_fec!D$119)</f>
        <v>0.47155610363058914</v>
      </c>
      <c r="E213" s="278">
        <f>IF(E$119=0,0,E$119/NMM_fec!E$119)</f>
        <v>0.46976371879797291</v>
      </c>
      <c r="F213" s="278">
        <f>IF(F$119=0,0,F$119/NMM_fec!F$119)</f>
        <v>0.46987039508111089</v>
      </c>
      <c r="G213" s="278">
        <f>IF(G$119=0,0,G$119/NMM_fec!G$119)</f>
        <v>0.47394890417283464</v>
      </c>
      <c r="H213" s="278">
        <f>IF(H$119=0,0,H$119/NMM_fec!H$119)</f>
        <v>0.4810625527841948</v>
      </c>
      <c r="I213" s="278">
        <f>IF(I$119=0,0,I$119/NMM_fec!I$119)</f>
        <v>0.48415668457888777</v>
      </c>
      <c r="J213" s="278">
        <f>IF(J$119=0,0,J$119/NMM_fec!J$119)</f>
        <v>0.49365328905471351</v>
      </c>
      <c r="K213" s="278">
        <f>IF(K$119=0,0,K$119/NMM_fec!K$119)</f>
        <v>0.50226475928422254</v>
      </c>
      <c r="L213" s="278">
        <f>IF(L$119=0,0,L$119/NMM_fec!L$119)</f>
        <v>0.50076386438948195</v>
      </c>
      <c r="M213" s="278">
        <f>IF(M$119=0,0,M$119/NMM_fec!M$119)</f>
        <v>0.49933601258251953</v>
      </c>
      <c r="N213" s="278">
        <f>IF(N$119=0,0,N$119/NMM_fec!N$119)</f>
        <v>0.50637903081528246</v>
      </c>
      <c r="O213" s="278">
        <f>IF(O$119=0,0,O$119/NMM_fec!O$119)</f>
        <v>0.50614941670817548</v>
      </c>
      <c r="P213" s="278">
        <f>IF(P$119=0,0,P$119/NMM_fec!P$119)</f>
        <v>0.50890096077505542</v>
      </c>
      <c r="Q213" s="278">
        <f>IF(Q$119=0,0,Q$119/NMM_fec!Q$119)</f>
        <v>0.51022264265131301</v>
      </c>
      <c r="R213" s="278">
        <f>IF(R$119=0,0,R$119/NMM_fec!R$119)</f>
        <v>0.51135726555848326</v>
      </c>
      <c r="S213" s="278">
        <f>IF(S$119=0,0,S$119/NMM_fec!S$119)</f>
        <v>0.51345387188376901</v>
      </c>
      <c r="T213" s="278">
        <f>IF(T$119=0,0,T$119/NMM_fec!T$119)</f>
        <v>0.51462893049652814</v>
      </c>
      <c r="U213" s="278">
        <f>IF(U$119=0,0,U$119/NMM_fec!U$119)</f>
        <v>0.5221446455414972</v>
      </c>
      <c r="V213" s="278">
        <f>IF(V$119=0,0,V$119/NMM_fec!V$119)</f>
        <v>0.53135122098492615</v>
      </c>
      <c r="W213" s="278">
        <f>IF(W$119=0,0,W$119/NMM_fec!W$119)</f>
        <v>0.53093840997855213</v>
      </c>
      <c r="DA213" s="79"/>
    </row>
    <row r="214" spans="1:105" ht="12" customHeight="1" x14ac:dyDescent="0.3">
      <c r="A214" s="41" t="s">
        <v>1577</v>
      </c>
      <c r="B214" s="279">
        <f>IF(B$127=0,0,B$127/NMM_fec!B$127)</f>
        <v>0.57385609298899687</v>
      </c>
      <c r="C214" s="279">
        <f>IF(C$127=0,0,C$127/NMM_fec!C$127)</f>
        <v>0.57468836116773492</v>
      </c>
      <c r="D214" s="279">
        <f>IF(D$127=0,0,D$127/NMM_fec!D$127)</f>
        <v>0.57523445937460538</v>
      </c>
      <c r="E214" s="279">
        <f>IF(E$127=0,0,E$127/NMM_fec!E$127)</f>
        <v>0.57754828358349031</v>
      </c>
      <c r="F214" s="279">
        <f>IF(F$127=0,0,F$127/NMM_fec!F$127)</f>
        <v>0.5803822638344539</v>
      </c>
      <c r="G214" s="279">
        <f>IF(G$127=0,0,G$127/NMM_fec!G$127)</f>
        <v>0.58258660941662044</v>
      </c>
      <c r="H214" s="279">
        <f>IF(H$127=0,0,H$127/NMM_fec!H$127)</f>
        <v>0.5937061680545529</v>
      </c>
      <c r="I214" s="279">
        <f>IF(I$127=0,0,I$127/NMM_fec!I$127)</f>
        <v>0.59859473522879281</v>
      </c>
      <c r="J214" s="279">
        <f>IF(J$127=0,0,J$127/NMM_fec!J$127)</f>
        <v>0.59859473522879303</v>
      </c>
      <c r="K214" s="279">
        <f>IF(K$127=0,0,K$127/NMM_fec!K$127)</f>
        <v>0.5985947352287927</v>
      </c>
      <c r="L214" s="279">
        <f>IF(L$127=0,0,L$127/NMM_fec!L$127)</f>
        <v>0.59859473522879303</v>
      </c>
      <c r="M214" s="279">
        <f>IF(M$127=0,0,M$127/NMM_fec!M$127)</f>
        <v>0.59859473522879292</v>
      </c>
      <c r="N214" s="279">
        <f>IF(N$127=0,0,N$127/NMM_fec!N$127)</f>
        <v>0.59859473522879281</v>
      </c>
      <c r="O214" s="279">
        <f>IF(O$127=0,0,O$127/NMM_fec!O$127)</f>
        <v>0.5985947352287927</v>
      </c>
      <c r="P214" s="279">
        <f>IF(P$127=0,0,P$127/NMM_fec!P$127)</f>
        <v>0.60364777498265798</v>
      </c>
      <c r="Q214" s="279">
        <f>IF(Q$127=0,0,Q$127/NMM_fec!Q$127)</f>
        <v>0.60364777498265831</v>
      </c>
      <c r="R214" s="279">
        <f>IF(R$127=0,0,R$127/NMM_fec!R$127)</f>
        <v>0.60708062978586852</v>
      </c>
      <c r="S214" s="279">
        <f>IF(S$127=0,0,S$127/NMM_fec!S$127)</f>
        <v>0.6135454657340883</v>
      </c>
      <c r="T214" s="279">
        <f>IF(T$127=0,0,T$127/NMM_fec!T$127)</f>
        <v>0.6173165196919489</v>
      </c>
      <c r="U214" s="279">
        <f>IF(U$127=0,0,U$127/NMM_fec!U$127)</f>
        <v>0.62438208015378205</v>
      </c>
      <c r="V214" s="279">
        <f>IF(V$127=0,0,V$127/NMM_fec!V$127)</f>
        <v>0.63576964506581135</v>
      </c>
      <c r="W214" s="279">
        <f>IF(W$127=0,0,W$127/NMM_fec!W$127)</f>
        <v>0.63576964506581157</v>
      </c>
      <c r="DA214" s="82"/>
    </row>
  </sheetData>
  <conditionalFormatting sqref="B16:V16">
    <cfRule type="cellIs" dxfId="79" priority="428" operator="lessThan">
      <formula>0</formula>
    </cfRule>
  </conditionalFormatting>
  <conditionalFormatting sqref="B6:W16">
    <cfRule type="cellIs" dxfId="78" priority="334" operator="lessThan">
      <formula>0</formula>
    </cfRule>
  </conditionalFormatting>
  <conditionalFormatting sqref="B20:W25">
    <cfRule type="cellIs" dxfId="77" priority="336" operator="lessThan">
      <formula>0</formula>
    </cfRule>
  </conditionalFormatting>
  <conditionalFormatting sqref="B27:W46">
    <cfRule type="cellIs" dxfId="76" priority="299" operator="lessThan">
      <formula>0</formula>
    </cfRule>
  </conditionalFormatting>
  <conditionalFormatting sqref="B49:W59 B100:W110 B147:W152 B166:W171">
    <cfRule type="cellIs" dxfId="75" priority="338" operator="lessThan">
      <formula>0</formula>
    </cfRule>
  </conditionalFormatting>
  <conditionalFormatting sqref="B63:W97">
    <cfRule type="cellIs" dxfId="74" priority="315" operator="lessThan">
      <formula>0</formula>
    </cfRule>
  </conditionalFormatting>
  <conditionalFormatting sqref="B113:W117">
    <cfRule type="cellIs" dxfId="73" priority="310" operator="lessThan">
      <formula>0</formula>
    </cfRule>
  </conditionalFormatting>
  <conditionalFormatting sqref="B122:W128">
    <cfRule type="cellIs" dxfId="72" priority="309" operator="lessThan">
      <formula>0</formula>
    </cfRule>
  </conditionalFormatting>
  <conditionalFormatting sqref="B133:W139">
    <cfRule type="cellIs" dxfId="71" priority="307" operator="lessThan">
      <formula>0</formula>
    </cfRule>
  </conditionalFormatting>
  <conditionalFormatting sqref="B142:W144">
    <cfRule type="cellIs" dxfId="70" priority="300" operator="lessThan">
      <formula>0</formula>
    </cfRule>
  </conditionalFormatting>
  <conditionalFormatting sqref="B156:W163">
    <cfRule type="cellIs" dxfId="69" priority="303" operator="lessThan">
      <formula>0</formula>
    </cfRule>
  </conditionalFormatting>
  <conditionalFormatting sqref="B177:W179">
    <cfRule type="cellIs" dxfId="68" priority="302" operator="lessThan">
      <formula>0</formula>
    </cfRule>
  </conditionalFormatting>
  <conditionalFormatting sqref="B184:W190">
    <cfRule type="cellIs" dxfId="67" priority="296" operator="lessThan">
      <formula>0</formula>
    </cfRule>
  </conditionalFormatting>
  <conditionalFormatting sqref="B192:W193">
    <cfRule type="cellIs" dxfId="66" priority="297" operator="lessThan">
      <formula>0</formula>
    </cfRule>
  </conditionalFormatting>
  <conditionalFormatting sqref="B195:W200 B206:W211 B214:W214">
    <cfRule type="cellIs" dxfId="65" priority="298" operator="lessThan">
      <formula>0</formula>
    </cfRule>
  </conditionalFormatting>
  <conditionalFormatting sqref="DA6:DA16">
    <cfRule type="cellIs" dxfId="64" priority="42" operator="lessThan">
      <formula>0</formula>
    </cfRule>
  </conditionalFormatting>
  <conditionalFormatting sqref="DA20:DA25">
    <cfRule type="cellIs" dxfId="63" priority="44" operator="lessThan">
      <formula>0</formula>
    </cfRule>
  </conditionalFormatting>
  <conditionalFormatting sqref="DA27:DA46">
    <cfRule type="cellIs" dxfId="62" priority="9" operator="lessThan">
      <formula>0</formula>
    </cfRule>
  </conditionalFormatting>
  <conditionalFormatting sqref="DA49:DA59 DA100:DA110">
    <cfRule type="cellIs" dxfId="61" priority="45" operator="lessThan">
      <formula>0</formula>
    </cfRule>
  </conditionalFormatting>
  <conditionalFormatting sqref="DA63:DA97">
    <cfRule type="cellIs" dxfId="60" priority="32" operator="lessThan">
      <formula>0</formula>
    </cfRule>
  </conditionalFormatting>
  <conditionalFormatting sqref="DA113:DA117">
    <cfRule type="cellIs" dxfId="59" priority="30" operator="lessThan">
      <formula>0</formula>
    </cfRule>
  </conditionalFormatting>
  <conditionalFormatting sqref="DA122:DA128">
    <cfRule type="cellIs" dxfId="58" priority="29" operator="lessThan">
      <formula>0</formula>
    </cfRule>
  </conditionalFormatting>
  <conditionalFormatting sqref="DA133:DA139">
    <cfRule type="cellIs" dxfId="57" priority="24" operator="lessThan">
      <formula>0</formula>
    </cfRule>
  </conditionalFormatting>
  <conditionalFormatting sqref="DA142:DA144">
    <cfRule type="cellIs" dxfId="56" priority="10" operator="lessThan">
      <formula>0</formula>
    </cfRule>
  </conditionalFormatting>
  <conditionalFormatting sqref="DA147:DA152">
    <cfRule type="cellIs" dxfId="55" priority="15" operator="lessThan">
      <formula>0</formula>
    </cfRule>
  </conditionalFormatting>
  <conditionalFormatting sqref="DA156:DA163">
    <cfRule type="cellIs" dxfId="54" priority="16" operator="lessThan">
      <formula>0</formula>
    </cfRule>
  </conditionalFormatting>
  <conditionalFormatting sqref="DA166:DA171">
    <cfRule type="cellIs" dxfId="53" priority="12" operator="lessThan">
      <formula>0</formula>
    </cfRule>
  </conditionalFormatting>
  <conditionalFormatting sqref="DA177:DA179">
    <cfRule type="cellIs" dxfId="52" priority="13" operator="lessThan">
      <formula>0</formula>
    </cfRule>
  </conditionalFormatting>
  <conditionalFormatting sqref="DA184:DA190">
    <cfRule type="cellIs" dxfId="51" priority="3" operator="lessThan">
      <formula>0</formula>
    </cfRule>
  </conditionalFormatting>
  <conditionalFormatting sqref="DA192:DA193">
    <cfRule type="cellIs" dxfId="50" priority="5" operator="lessThan">
      <formula>0</formula>
    </cfRule>
  </conditionalFormatting>
  <conditionalFormatting sqref="DA195:DA200">
    <cfRule type="cellIs" dxfId="49" priority="2" operator="lessThan">
      <formula>0</formula>
    </cfRule>
  </conditionalFormatting>
  <conditionalFormatting sqref="DA206:DA211">
    <cfRule type="cellIs" dxfId="48" priority="1" operator="lessThan">
      <formula>0</formula>
    </cfRule>
  </conditionalFormatting>
  <conditionalFormatting sqref="DA214">
    <cfRule type="cellIs" dxfId="47" priority="8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5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42">
    <tabColor theme="4" tint="0.79998168889431442"/>
    <pageSetUpPr fitToPage="1"/>
  </sheetPr>
  <dimension ref="A1:DA214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Non-metallic mineral products / CO2 emissions"</f>
        <v>DK: Non-metallic mineral products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3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3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3">
      <c r="A5" s="34" t="s">
        <v>49</v>
      </c>
      <c r="B5" s="225">
        <f t="shared" ref="B5:W5" si="0">SUM(B6:B10)+B16+B17+B25+B33+B46</f>
        <v>2005.0073641345982</v>
      </c>
      <c r="C5" s="225">
        <f t="shared" si="0"/>
        <v>2076.7257233106966</v>
      </c>
      <c r="D5" s="225">
        <f t="shared" si="0"/>
        <v>2095.4545494464201</v>
      </c>
      <c r="E5" s="225">
        <f t="shared" si="0"/>
        <v>1970.1288342081943</v>
      </c>
      <c r="F5" s="225">
        <f t="shared" si="0"/>
        <v>2161.6891772432564</v>
      </c>
      <c r="G5" s="225">
        <f t="shared" si="0"/>
        <v>1984.0627044100715</v>
      </c>
      <c r="H5" s="225">
        <f t="shared" si="0"/>
        <v>2225.1916548402455</v>
      </c>
      <c r="I5" s="225">
        <f t="shared" si="0"/>
        <v>2192.4549407870204</v>
      </c>
      <c r="J5" s="225">
        <f t="shared" si="0"/>
        <v>1881.1707126531246</v>
      </c>
      <c r="K5" s="225">
        <f t="shared" si="0"/>
        <v>1205.4539928607401</v>
      </c>
      <c r="L5" s="225">
        <f t="shared" si="0"/>
        <v>1092.2377418727763</v>
      </c>
      <c r="M5" s="225">
        <f t="shared" si="0"/>
        <v>1363.9068147067323</v>
      </c>
      <c r="N5" s="225">
        <f t="shared" si="0"/>
        <v>1387.0975617344486</v>
      </c>
      <c r="O5" s="225">
        <f t="shared" si="0"/>
        <v>1384.2388738176423</v>
      </c>
      <c r="P5" s="225">
        <f t="shared" si="0"/>
        <v>1438.560309730301</v>
      </c>
      <c r="Q5" s="225">
        <f t="shared" si="0"/>
        <v>1497.2947303488636</v>
      </c>
      <c r="R5" s="225">
        <f t="shared" si="0"/>
        <v>1743.071208238073</v>
      </c>
      <c r="S5" s="225">
        <f t="shared" si="0"/>
        <v>1833.0748231725152</v>
      </c>
      <c r="T5" s="225">
        <f t="shared" si="0"/>
        <v>1735.9841608120091</v>
      </c>
      <c r="U5" s="225">
        <f t="shared" si="0"/>
        <v>1729.4772298394894</v>
      </c>
      <c r="V5" s="225">
        <f t="shared" si="0"/>
        <v>1840.2647291426481</v>
      </c>
      <c r="W5" s="225">
        <f t="shared" si="0"/>
        <v>1826.0608740643493</v>
      </c>
      <c r="DA5" s="89"/>
    </row>
    <row r="6" spans="1:105" ht="12" customHeight="1" x14ac:dyDescent="0.3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1694</v>
      </c>
    </row>
    <row r="7" spans="1:105" ht="12" customHeight="1" x14ac:dyDescent="0.3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1695</v>
      </c>
    </row>
    <row r="8" spans="1:105" ht="12" customHeight="1" x14ac:dyDescent="0.3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1696</v>
      </c>
    </row>
    <row r="9" spans="1:105" ht="12" customHeight="1" x14ac:dyDescent="0.3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1697</v>
      </c>
    </row>
    <row r="10" spans="1:105" ht="12" customHeight="1" x14ac:dyDescent="0.3">
      <c r="A10" s="56" t="s">
        <v>96</v>
      </c>
      <c r="B10" s="262">
        <v>0.63086201762021321</v>
      </c>
      <c r="C10" s="262">
        <v>0.68543402024974531</v>
      </c>
      <c r="D10" s="262">
        <v>0.5815098604036355</v>
      </c>
      <c r="E10" s="262">
        <v>0.60216665448096474</v>
      </c>
      <c r="F10" s="262">
        <v>0.66545982389502678</v>
      </c>
      <c r="G10" s="262">
        <v>0.54588572338648311</v>
      </c>
      <c r="H10" s="262">
        <v>0.68657948463828866</v>
      </c>
      <c r="I10" s="262">
        <v>0.62830578988899421</v>
      </c>
      <c r="J10" s="262">
        <v>0.49155482206025891</v>
      </c>
      <c r="K10" s="262">
        <v>0.26706100555035017</v>
      </c>
      <c r="L10" s="262">
        <v>0.2614505907685753</v>
      </c>
      <c r="M10" s="262">
        <v>0.31859035550301629</v>
      </c>
      <c r="N10" s="262">
        <v>0.29649040955100042</v>
      </c>
      <c r="O10" s="262">
        <v>0.25701161078493778</v>
      </c>
      <c r="P10" s="262">
        <v>0.2278101249298993</v>
      </c>
      <c r="Q10" s="262">
        <v>0.2219033771470667</v>
      </c>
      <c r="R10" s="262">
        <v>0.25222244316294828</v>
      </c>
      <c r="S10" s="262">
        <v>0.27612534030889591</v>
      </c>
      <c r="T10" s="262">
        <v>0.26457883878765448</v>
      </c>
      <c r="U10" s="262">
        <v>0.23892546023823349</v>
      </c>
      <c r="V10" s="262">
        <v>0.22386622390785851</v>
      </c>
      <c r="W10" s="262">
        <v>0.24067839876497271</v>
      </c>
      <c r="DA10" s="68" t="s">
        <v>1698</v>
      </c>
    </row>
    <row r="11" spans="1:105" ht="12" customHeight="1" x14ac:dyDescent="0.3">
      <c r="A11" s="37" t="s">
        <v>160</v>
      </c>
      <c r="B11" s="228">
        <v>0.1037982971749043</v>
      </c>
      <c r="C11" s="228">
        <v>0.12600016061774419</v>
      </c>
      <c r="D11" s="228">
        <v>0.10569640076628679</v>
      </c>
      <c r="E11" s="228">
        <v>0.1272941638171794</v>
      </c>
      <c r="F11" s="228">
        <v>0.1496056255765493</v>
      </c>
      <c r="G11" s="228">
        <v>0.1356388771845046</v>
      </c>
      <c r="H11" s="228">
        <v>0.15291438222800821</v>
      </c>
      <c r="I11" s="228">
        <v>0.1128790830803315</v>
      </c>
      <c r="J11" s="228">
        <v>7.882138106822463E-2</v>
      </c>
      <c r="K11" s="228">
        <v>3.7667591959566031E-2</v>
      </c>
      <c r="L11" s="228">
        <v>3.8948224392536861E-2</v>
      </c>
      <c r="M11" s="228">
        <v>7.3104566702301199E-2</v>
      </c>
      <c r="N11" s="228">
        <v>8.2311178503677293E-2</v>
      </c>
      <c r="O11" s="228">
        <v>5.5585434044432579E-2</v>
      </c>
      <c r="P11" s="228">
        <v>1.876642643339763E-2</v>
      </c>
      <c r="Q11" s="228">
        <v>1.9023651819905368E-2</v>
      </c>
      <c r="R11" s="228">
        <v>3.0449787046764199E-2</v>
      </c>
      <c r="S11" s="228">
        <v>2.769240292874366E-2</v>
      </c>
      <c r="T11" s="228">
        <v>2.5882089265622351E-2</v>
      </c>
      <c r="U11" s="228">
        <v>2.416068923623178E-2</v>
      </c>
      <c r="V11" s="228">
        <v>2.289408637519786E-2</v>
      </c>
      <c r="W11" s="228">
        <v>4.2451597016118912E-2</v>
      </c>
      <c r="DA11" s="69" t="s">
        <v>1699</v>
      </c>
    </row>
    <row r="12" spans="1:105" ht="12" customHeight="1" x14ac:dyDescent="0.3">
      <c r="A12" s="37" t="s">
        <v>162</v>
      </c>
      <c r="B12" s="228">
        <v>0.52706372044530891</v>
      </c>
      <c r="C12" s="228">
        <v>0.55943385963200121</v>
      </c>
      <c r="D12" s="228">
        <v>0.47581345963734872</v>
      </c>
      <c r="E12" s="228">
        <v>0.4748724906637854</v>
      </c>
      <c r="F12" s="228">
        <v>0.51585419831847745</v>
      </c>
      <c r="G12" s="228">
        <v>0.41024684620197849</v>
      </c>
      <c r="H12" s="228">
        <v>0.53366510241028053</v>
      </c>
      <c r="I12" s="228">
        <v>0.51542670680866276</v>
      </c>
      <c r="J12" s="228">
        <v>0.41273344099203418</v>
      </c>
      <c r="K12" s="228">
        <v>0.22939341359078419</v>
      </c>
      <c r="L12" s="228">
        <v>0.22250236637603851</v>
      </c>
      <c r="M12" s="228">
        <v>0.24548578880071509</v>
      </c>
      <c r="N12" s="228">
        <v>0.21417923104732309</v>
      </c>
      <c r="O12" s="228">
        <v>0.20142617674050531</v>
      </c>
      <c r="P12" s="228">
        <v>0.20904369849650159</v>
      </c>
      <c r="Q12" s="228">
        <v>0.20287972532716131</v>
      </c>
      <c r="R12" s="228">
        <v>0.2217726561161841</v>
      </c>
      <c r="S12" s="228">
        <v>0.24843293738015221</v>
      </c>
      <c r="T12" s="228">
        <v>0.23869674952203221</v>
      </c>
      <c r="U12" s="228">
        <v>0.2147647710020017</v>
      </c>
      <c r="V12" s="228">
        <v>0.20097213753266069</v>
      </c>
      <c r="W12" s="228">
        <v>0.19822680174885371</v>
      </c>
      <c r="DA12" s="69" t="s">
        <v>1700</v>
      </c>
    </row>
    <row r="13" spans="1:105" ht="12" customHeight="1" x14ac:dyDescent="0.3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1701</v>
      </c>
    </row>
    <row r="14" spans="1:105" ht="12" customHeight="1" x14ac:dyDescent="0.3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1702</v>
      </c>
    </row>
    <row r="15" spans="1:105" ht="12" customHeight="1" x14ac:dyDescent="0.3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1703</v>
      </c>
    </row>
    <row r="16" spans="1:105" ht="12" customHeight="1" x14ac:dyDescent="0.3">
      <c r="A16" s="57" t="s">
        <v>1452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1704</v>
      </c>
    </row>
    <row r="17" spans="1:105" ht="12" customHeight="1" x14ac:dyDescent="0.3">
      <c r="A17" s="57" t="s">
        <v>1454</v>
      </c>
      <c r="B17" s="263">
        <v>81.482928619760031</v>
      </c>
      <c r="C17" s="263">
        <v>91.372642418731076</v>
      </c>
      <c r="D17" s="263">
        <v>86.905559319635884</v>
      </c>
      <c r="E17" s="263">
        <v>85.315715415524082</v>
      </c>
      <c r="F17" s="263">
        <v>95.714046431455699</v>
      </c>
      <c r="G17" s="263">
        <v>84.202401990000851</v>
      </c>
      <c r="H17" s="263">
        <v>114.8317015081072</v>
      </c>
      <c r="I17" s="263">
        <v>108.4999156264</v>
      </c>
      <c r="J17" s="263">
        <v>99.715096669926638</v>
      </c>
      <c r="K17" s="263">
        <v>60.479544187518513</v>
      </c>
      <c r="L17" s="263">
        <v>56.870724720447178</v>
      </c>
      <c r="M17" s="263">
        <v>67.943421624727591</v>
      </c>
      <c r="N17" s="263">
        <v>68.999901555375885</v>
      </c>
      <c r="O17" s="263">
        <v>69.46429520943957</v>
      </c>
      <c r="P17" s="263">
        <v>73.674770581741242</v>
      </c>
      <c r="Q17" s="263">
        <v>76.911396248252288</v>
      </c>
      <c r="R17" s="263">
        <v>88.609138572347547</v>
      </c>
      <c r="S17" s="263">
        <v>88.024634789193527</v>
      </c>
      <c r="T17" s="263">
        <v>80.640102805482613</v>
      </c>
      <c r="U17" s="263">
        <v>84.675166430450219</v>
      </c>
      <c r="V17" s="263">
        <v>85.29342253149045</v>
      </c>
      <c r="W17" s="263">
        <v>84.271230667469112</v>
      </c>
      <c r="DA17" s="70" t="s">
        <v>1705</v>
      </c>
    </row>
    <row r="18" spans="1:105" ht="12" customHeight="1" x14ac:dyDescent="0.3">
      <c r="A18" s="18" t="s">
        <v>30</v>
      </c>
      <c r="B18" s="232">
        <v>25.951848501633201</v>
      </c>
      <c r="C18" s="232">
        <v>23.622703302879021</v>
      </c>
      <c r="D18" s="232">
        <v>20.547403708297079</v>
      </c>
      <c r="E18" s="232">
        <v>21.893763642120561</v>
      </c>
      <c r="F18" s="232">
        <v>26.011426508233871</v>
      </c>
      <c r="G18" s="232">
        <v>23.215561102053091</v>
      </c>
      <c r="H18" s="232">
        <v>32.685927944293979</v>
      </c>
      <c r="I18" s="232">
        <v>29.341328272316829</v>
      </c>
      <c r="J18" s="232">
        <v>23.465517429216099</v>
      </c>
      <c r="K18" s="232">
        <v>8.9616001791227848</v>
      </c>
      <c r="L18" s="232">
        <v>9.826466596441314</v>
      </c>
      <c r="M18" s="232">
        <v>9.7758808161939044</v>
      </c>
      <c r="N18" s="232">
        <v>6.6534097976985294</v>
      </c>
      <c r="O18" s="232">
        <v>8.5039732345196111</v>
      </c>
      <c r="P18" s="232">
        <v>10.03976507533555</v>
      </c>
      <c r="Q18" s="232">
        <v>10.6545974222452</v>
      </c>
      <c r="R18" s="232">
        <v>12.233098668288161</v>
      </c>
      <c r="S18" s="232">
        <v>12.57263996364286</v>
      </c>
      <c r="T18" s="232">
        <v>14.1634981795415</v>
      </c>
      <c r="U18" s="232">
        <v>11.52729730621933</v>
      </c>
      <c r="V18" s="232">
        <v>13.45343608866011</v>
      </c>
      <c r="W18" s="232">
        <v>16.674733373452359</v>
      </c>
      <c r="DA18" s="71" t="s">
        <v>1706</v>
      </c>
    </row>
    <row r="19" spans="1:105" ht="12" customHeight="1" x14ac:dyDescent="0.3">
      <c r="A19" s="18" t="s">
        <v>33</v>
      </c>
      <c r="B19" s="232">
        <v>1.4639544110266089</v>
      </c>
      <c r="C19" s="232">
        <v>0.98186754503540308</v>
      </c>
      <c r="D19" s="232">
        <v>0.98217718003194676</v>
      </c>
      <c r="E19" s="232">
        <v>1.028500134228854</v>
      </c>
      <c r="F19" s="232">
        <v>1.089943892620201</v>
      </c>
      <c r="G19" s="232">
        <v>1.106412497595701</v>
      </c>
      <c r="H19" s="232">
        <v>1.422575841574546</v>
      </c>
      <c r="I19" s="232">
        <v>0.76042408366077374</v>
      </c>
      <c r="J19" s="232">
        <v>0.63527313830968168</v>
      </c>
      <c r="K19" s="232">
        <v>0.46897147123793781</v>
      </c>
      <c r="L19" s="232">
        <v>0.4731360337370939</v>
      </c>
      <c r="M19" s="232">
        <v>0.46897828038200012</v>
      </c>
      <c r="N19" s="232">
        <v>0.57949775307709739</v>
      </c>
      <c r="O19" s="232">
        <v>0.50013568073595915</v>
      </c>
      <c r="P19" s="232">
        <v>0.50354773471072078</v>
      </c>
      <c r="Q19" s="232">
        <v>0.57412818160323398</v>
      </c>
      <c r="R19" s="232">
        <v>0.61659484467177916</v>
      </c>
      <c r="S19" s="232">
        <v>0.60442350496633879</v>
      </c>
      <c r="T19" s="232">
        <v>0.435713916723313</v>
      </c>
      <c r="U19" s="232">
        <v>0.43827137375828951</v>
      </c>
      <c r="V19" s="232">
        <v>0.41857418865412083</v>
      </c>
      <c r="W19" s="232">
        <v>0.51102717805900799</v>
      </c>
      <c r="DA19" s="71" t="s">
        <v>1707</v>
      </c>
    </row>
    <row r="20" spans="1:105" ht="12" customHeight="1" x14ac:dyDescent="0.3">
      <c r="A20" s="18" t="s">
        <v>160</v>
      </c>
      <c r="B20" s="297">
        <v>2.3059877993768589</v>
      </c>
      <c r="C20" s="297">
        <v>2.779580213466248</v>
      </c>
      <c r="D20" s="297">
        <v>2.5178846214467931</v>
      </c>
      <c r="E20" s="297">
        <v>2.8347716462658559</v>
      </c>
      <c r="F20" s="297">
        <v>3.1329849757073829</v>
      </c>
      <c r="G20" s="297">
        <v>3.1031247434096789</v>
      </c>
      <c r="H20" s="297">
        <v>3.6861569470487732</v>
      </c>
      <c r="I20" s="297">
        <v>2.7366964082653191</v>
      </c>
      <c r="J20" s="297">
        <v>2.406968422600984</v>
      </c>
      <c r="K20" s="297">
        <v>1.3977600812328179</v>
      </c>
      <c r="L20" s="297">
        <v>1.5385574379316631</v>
      </c>
      <c r="M20" s="297">
        <v>2.923585489955586</v>
      </c>
      <c r="N20" s="297">
        <v>4.0251926700332321</v>
      </c>
      <c r="O20" s="297">
        <v>2.9867750037826748</v>
      </c>
      <c r="P20" s="297">
        <v>0.95676940139335431</v>
      </c>
      <c r="Q20" s="297">
        <v>1.0284703101248931</v>
      </c>
      <c r="R20" s="297">
        <v>1.646329898231891</v>
      </c>
      <c r="S20" s="297">
        <v>1.3387786735737071</v>
      </c>
      <c r="T20" s="297">
        <v>1.348865364661759</v>
      </c>
      <c r="U20" s="297">
        <v>1.318528199085383</v>
      </c>
      <c r="V20" s="297">
        <v>1.366810863130727</v>
      </c>
      <c r="W20" s="297">
        <v>2.8923048962628939</v>
      </c>
      <c r="DA20" s="122" t="s">
        <v>1708</v>
      </c>
    </row>
    <row r="21" spans="1:105" ht="12" customHeight="1" x14ac:dyDescent="0.3">
      <c r="A21" s="18" t="s">
        <v>70</v>
      </c>
      <c r="B21" s="297">
        <v>3.5399437920869978</v>
      </c>
      <c r="C21" s="297">
        <v>2.9268566030122298</v>
      </c>
      <c r="D21" s="297">
        <v>3.19393709214566</v>
      </c>
      <c r="E21" s="297">
        <v>2.1058349543873511</v>
      </c>
      <c r="F21" s="297">
        <v>2.4941939885694882</v>
      </c>
      <c r="G21" s="297">
        <v>1.918895927192575</v>
      </c>
      <c r="H21" s="297">
        <v>4.6260492096798833</v>
      </c>
      <c r="I21" s="297">
        <v>4.2587206307223013</v>
      </c>
      <c r="J21" s="297">
        <v>1.882035024512148</v>
      </c>
      <c r="K21" s="297">
        <v>0.88414401012343169</v>
      </c>
      <c r="L21" s="297">
        <v>1.2742693952423481</v>
      </c>
      <c r="M21" s="297">
        <v>0.88415684728796273</v>
      </c>
      <c r="N21" s="297">
        <v>0.74914387319155895</v>
      </c>
      <c r="O21" s="297">
        <v>0.53879678188244262</v>
      </c>
      <c r="P21" s="297">
        <v>0.5424725918116714</v>
      </c>
      <c r="Q21" s="297">
        <v>0.48947326140768099</v>
      </c>
      <c r="R21" s="297">
        <v>0.39790623722177149</v>
      </c>
      <c r="S21" s="297">
        <v>0.39427460179454082</v>
      </c>
      <c r="T21" s="297">
        <v>0.21453079822196239</v>
      </c>
      <c r="U21" s="297">
        <v>0.26752608352448559</v>
      </c>
      <c r="V21" s="297">
        <v>0.29523610831300401</v>
      </c>
      <c r="W21" s="297">
        <v>0.220593607459425</v>
      </c>
      <c r="DA21" s="122" t="s">
        <v>1709</v>
      </c>
    </row>
    <row r="22" spans="1:105" ht="12" customHeight="1" x14ac:dyDescent="0.3">
      <c r="A22" s="18" t="s">
        <v>34</v>
      </c>
      <c r="B22" s="297">
        <v>36.511921979957137</v>
      </c>
      <c r="C22" s="297">
        <v>47.581781862770072</v>
      </c>
      <c r="D22" s="297">
        <v>47.366887626641727</v>
      </c>
      <c r="E22" s="297">
        <v>45.213917920258623</v>
      </c>
      <c r="F22" s="297">
        <v>49.91527090053318</v>
      </c>
      <c r="G22" s="297">
        <v>43.387440235180961</v>
      </c>
      <c r="H22" s="297">
        <v>57.956377905871953</v>
      </c>
      <c r="I22" s="297">
        <v>57.09643661684337</v>
      </c>
      <c r="J22" s="297">
        <v>54.370710815253211</v>
      </c>
      <c r="K22" s="297">
        <v>36.975213299626368</v>
      </c>
      <c r="L22" s="297">
        <v>31.933770910618701</v>
      </c>
      <c r="M22" s="297">
        <v>40.861642728434418</v>
      </c>
      <c r="N22" s="297">
        <v>42.841661849137097</v>
      </c>
      <c r="O22" s="297">
        <v>41.860993065060207</v>
      </c>
      <c r="P22" s="297">
        <v>46.672650888540453</v>
      </c>
      <c r="Q22" s="297">
        <v>47.912936812830111</v>
      </c>
      <c r="R22" s="297">
        <v>55.58345462606318</v>
      </c>
      <c r="S22" s="297">
        <v>53.459561611278033</v>
      </c>
      <c r="T22" s="297">
        <v>42.732248975188497</v>
      </c>
      <c r="U22" s="297">
        <v>50.063713929888642</v>
      </c>
      <c r="V22" s="297">
        <v>49.136551570623872</v>
      </c>
      <c r="W22" s="297">
        <v>42.97590412953754</v>
      </c>
      <c r="DA22" s="122" t="s">
        <v>1710</v>
      </c>
    </row>
    <row r="23" spans="1:105" ht="12" customHeight="1" x14ac:dyDescent="0.3">
      <c r="A23" s="18" t="s">
        <v>162</v>
      </c>
      <c r="B23" s="297">
        <v>11.709272135679219</v>
      </c>
      <c r="C23" s="297">
        <v>12.34118495843553</v>
      </c>
      <c r="D23" s="297">
        <v>11.33476054068632</v>
      </c>
      <c r="E23" s="297">
        <v>10.57515153686623</v>
      </c>
      <c r="F23" s="297">
        <v>10.802825406858901</v>
      </c>
      <c r="G23" s="297">
        <v>9.3855623533617543</v>
      </c>
      <c r="H23" s="297">
        <v>12.86454090180955</v>
      </c>
      <c r="I23" s="297">
        <v>12.49626041206807</v>
      </c>
      <c r="J23" s="297">
        <v>12.603640610653519</v>
      </c>
      <c r="K23" s="297">
        <v>8.5122764619281419</v>
      </c>
      <c r="L23" s="297">
        <v>8.7894294562718684</v>
      </c>
      <c r="M23" s="297">
        <v>9.8174262225054747</v>
      </c>
      <c r="N23" s="297">
        <v>10.47382246928373</v>
      </c>
      <c r="O23" s="297">
        <v>10.82324317761282</v>
      </c>
      <c r="P23" s="297">
        <v>10.657682483416741</v>
      </c>
      <c r="Q23" s="297">
        <v>10.968229233829449</v>
      </c>
      <c r="R23" s="297">
        <v>11.99059138947813</v>
      </c>
      <c r="S23" s="297">
        <v>12.01039574765819</v>
      </c>
      <c r="T23" s="297">
        <v>12.439868156828661</v>
      </c>
      <c r="U23" s="297">
        <v>11.72041923007736</v>
      </c>
      <c r="V23" s="297">
        <v>11.99833425385463</v>
      </c>
      <c r="W23" s="297">
        <v>13.505554315213359</v>
      </c>
      <c r="DA23" s="122" t="s">
        <v>1711</v>
      </c>
    </row>
    <row r="24" spans="1:105" ht="12" customHeight="1" x14ac:dyDescent="0.3">
      <c r="A24" s="18" t="s">
        <v>73</v>
      </c>
      <c r="B24" s="297">
        <v>0</v>
      </c>
      <c r="C24" s="297">
        <v>1.1386679331325711</v>
      </c>
      <c r="D24" s="297">
        <v>0.96250855038635974</v>
      </c>
      <c r="E24" s="297">
        <v>1.663775581396612</v>
      </c>
      <c r="F24" s="297">
        <v>2.267400758932673</v>
      </c>
      <c r="G24" s="297">
        <v>2.0854051312070929</v>
      </c>
      <c r="H24" s="297">
        <v>1.590072757828555</v>
      </c>
      <c r="I24" s="297">
        <v>1.810049202523289</v>
      </c>
      <c r="J24" s="297">
        <v>4.3509512293809927</v>
      </c>
      <c r="K24" s="297">
        <v>3.279578684247026</v>
      </c>
      <c r="L24" s="297">
        <v>3.0350948902041939</v>
      </c>
      <c r="M24" s="297">
        <v>3.2117512399682382</v>
      </c>
      <c r="N24" s="297">
        <v>3.6771731429546382</v>
      </c>
      <c r="O24" s="297">
        <v>4.2503782658458542</v>
      </c>
      <c r="P24" s="297">
        <v>4.3018824065327559</v>
      </c>
      <c r="Q24" s="297">
        <v>5.2835610262117081</v>
      </c>
      <c r="R24" s="297">
        <v>6.1411629083926504</v>
      </c>
      <c r="S24" s="297">
        <v>7.6445606862798758</v>
      </c>
      <c r="T24" s="297">
        <v>9.3053774143169186</v>
      </c>
      <c r="U24" s="297">
        <v>9.3394103078967117</v>
      </c>
      <c r="V24" s="297">
        <v>8.6244794582539939</v>
      </c>
      <c r="W24" s="297">
        <v>7.4911131674845306</v>
      </c>
      <c r="DA24" s="122" t="s">
        <v>1712</v>
      </c>
    </row>
    <row r="25" spans="1:105" ht="12" customHeight="1" x14ac:dyDescent="0.3">
      <c r="A25" s="57" t="s">
        <v>1463</v>
      </c>
      <c r="B25" s="263">
        <v>446.71866224334752</v>
      </c>
      <c r="C25" s="263">
        <v>500.93762311136112</v>
      </c>
      <c r="D25" s="263">
        <v>476.44747014361741</v>
      </c>
      <c r="E25" s="263">
        <v>467.73137520139028</v>
      </c>
      <c r="F25" s="263">
        <v>524.73875821626621</v>
      </c>
      <c r="G25" s="263">
        <v>461.62779138902971</v>
      </c>
      <c r="H25" s="263">
        <v>629.54860545340273</v>
      </c>
      <c r="I25" s="263">
        <v>594.83548251341949</v>
      </c>
      <c r="J25" s="263">
        <v>546.6739517638473</v>
      </c>
      <c r="K25" s="263">
        <v>331.57056981361183</v>
      </c>
      <c r="L25" s="263">
        <v>311.78572614248122</v>
      </c>
      <c r="M25" s="263">
        <v>372.49022501473542</v>
      </c>
      <c r="N25" s="263">
        <v>378.28222720833003</v>
      </c>
      <c r="O25" s="263">
        <v>380.82819990974951</v>
      </c>
      <c r="P25" s="263">
        <v>403.91153721222139</v>
      </c>
      <c r="Q25" s="263">
        <v>421.65588087312989</v>
      </c>
      <c r="R25" s="263">
        <v>485.78710309112961</v>
      </c>
      <c r="S25" s="263">
        <v>482.58264354960733</v>
      </c>
      <c r="T25" s="263">
        <v>442.09798860488343</v>
      </c>
      <c r="U25" s="263">
        <v>464.21965574603252</v>
      </c>
      <c r="V25" s="263">
        <v>467.60915760929157</v>
      </c>
      <c r="W25" s="263">
        <v>462.00513490433298</v>
      </c>
      <c r="DA25" s="70" t="s">
        <v>1713</v>
      </c>
    </row>
    <row r="26" spans="1:105" ht="12" customHeight="1" x14ac:dyDescent="0.3">
      <c r="A26" s="18" t="s">
        <v>30</v>
      </c>
      <c r="B26" s="232">
        <v>142.27734866392859</v>
      </c>
      <c r="C26" s="232">
        <v>129.5081386590532</v>
      </c>
      <c r="D26" s="232">
        <v>112.64824243097389</v>
      </c>
      <c r="E26" s="232">
        <v>120.029470851743</v>
      </c>
      <c r="F26" s="232">
        <v>142.6039766810924</v>
      </c>
      <c r="G26" s="232">
        <v>127.27603897416709</v>
      </c>
      <c r="H26" s="232">
        <v>179.1959893046425</v>
      </c>
      <c r="I26" s="232">
        <v>160.85969338948991</v>
      </c>
      <c r="J26" s="232">
        <v>128.64638927920561</v>
      </c>
      <c r="K26" s="232">
        <v>49.130708866134803</v>
      </c>
      <c r="L26" s="232">
        <v>53.87221700174247</v>
      </c>
      <c r="M26" s="232">
        <v>53.594887597124362</v>
      </c>
      <c r="N26" s="232">
        <v>36.476380691401602</v>
      </c>
      <c r="O26" s="232">
        <v>46.621833694826059</v>
      </c>
      <c r="P26" s="232">
        <v>55.0415958245732</v>
      </c>
      <c r="Q26" s="232">
        <v>58.412327438763249</v>
      </c>
      <c r="R26" s="232">
        <v>67.066237858114164</v>
      </c>
      <c r="S26" s="232">
        <v>68.927725114482115</v>
      </c>
      <c r="T26" s="232">
        <v>77.649380878002859</v>
      </c>
      <c r="U26" s="232">
        <v>63.196781450327933</v>
      </c>
      <c r="V26" s="232">
        <v>73.756565625516657</v>
      </c>
      <c r="W26" s="232">
        <v>91.41687359586065</v>
      </c>
      <c r="DA26" s="71" t="s">
        <v>1714</v>
      </c>
    </row>
    <row r="27" spans="1:105" ht="12" customHeight="1" x14ac:dyDescent="0.3">
      <c r="A27" s="18" t="s">
        <v>33</v>
      </c>
      <c r="B27" s="297">
        <v>8.0259235542555309</v>
      </c>
      <c r="C27" s="297">
        <v>5.3829503142331561</v>
      </c>
      <c r="D27" s="297">
        <v>5.3846478444248511</v>
      </c>
      <c r="E27" s="297">
        <v>5.6386069065318098</v>
      </c>
      <c r="F27" s="297">
        <v>5.9754636447066511</v>
      </c>
      <c r="G27" s="297">
        <v>6.0657504484370399</v>
      </c>
      <c r="H27" s="297">
        <v>7.7990713840613726</v>
      </c>
      <c r="I27" s="297">
        <v>4.1689177738781753</v>
      </c>
      <c r="J27" s="297">
        <v>3.4827953696796059</v>
      </c>
      <c r="K27" s="297">
        <v>2.5710699383343192</v>
      </c>
      <c r="L27" s="297">
        <v>2.593901564786202</v>
      </c>
      <c r="M27" s="297">
        <v>2.571107268506148</v>
      </c>
      <c r="N27" s="297">
        <v>3.177014687771651</v>
      </c>
      <c r="O27" s="297">
        <v>2.741923320909617</v>
      </c>
      <c r="P27" s="297">
        <v>2.760629425524737</v>
      </c>
      <c r="Q27" s="297">
        <v>3.1475767695935049</v>
      </c>
      <c r="R27" s="297">
        <v>3.3803942595544512</v>
      </c>
      <c r="S27" s="297">
        <v>3.3136666064984799</v>
      </c>
      <c r="T27" s="297">
        <v>2.388740086991008</v>
      </c>
      <c r="U27" s="297">
        <v>2.402760984432494</v>
      </c>
      <c r="V27" s="297">
        <v>2.2947739455675218</v>
      </c>
      <c r="W27" s="297">
        <v>2.8016344186376312</v>
      </c>
      <c r="DA27" s="122" t="s">
        <v>1715</v>
      </c>
    </row>
    <row r="28" spans="1:105" ht="12" customHeight="1" x14ac:dyDescent="0.3">
      <c r="A28" s="18" t="s">
        <v>160</v>
      </c>
      <c r="B28" s="297">
        <v>12.642252829352771</v>
      </c>
      <c r="C28" s="297">
        <v>15.238656435043801</v>
      </c>
      <c r="D28" s="297">
        <v>13.803947266360799</v>
      </c>
      <c r="E28" s="297">
        <v>15.541235680109811</v>
      </c>
      <c r="F28" s="297">
        <v>17.176148193047489</v>
      </c>
      <c r="G28" s="297">
        <v>17.012443681535</v>
      </c>
      <c r="H28" s="297">
        <v>20.208835495946118</v>
      </c>
      <c r="I28" s="297">
        <v>15.003552022183779</v>
      </c>
      <c r="J28" s="297">
        <v>13.195864851935889</v>
      </c>
      <c r="K28" s="297">
        <v>7.6630224784784611</v>
      </c>
      <c r="L28" s="297">
        <v>8.4349241258212508</v>
      </c>
      <c r="M28" s="297">
        <v>16.02814505013145</v>
      </c>
      <c r="N28" s="297">
        <v>22.067551023109871</v>
      </c>
      <c r="O28" s="297">
        <v>16.374572646227939</v>
      </c>
      <c r="P28" s="297">
        <v>5.2453532820389972</v>
      </c>
      <c r="Q28" s="297">
        <v>5.6384434000888053</v>
      </c>
      <c r="R28" s="297">
        <v>9.0257714371231774</v>
      </c>
      <c r="S28" s="297">
        <v>7.3396652308559434</v>
      </c>
      <c r="T28" s="297">
        <v>7.3949640919258917</v>
      </c>
      <c r="U28" s="297">
        <v>7.2286448609888883</v>
      </c>
      <c r="V28" s="297">
        <v>7.4933477559048498</v>
      </c>
      <c r="W28" s="297">
        <v>15.85665360762593</v>
      </c>
      <c r="DA28" s="122" t="s">
        <v>1716</v>
      </c>
    </row>
    <row r="29" spans="1:105" ht="12" customHeight="1" x14ac:dyDescent="0.3">
      <c r="A29" s="18" t="s">
        <v>70</v>
      </c>
      <c r="B29" s="297">
        <v>19.407242498574831</v>
      </c>
      <c r="C29" s="297">
        <v>16.046078466044001</v>
      </c>
      <c r="D29" s="297">
        <v>17.51030957356523</v>
      </c>
      <c r="E29" s="297">
        <v>11.54494309009249</v>
      </c>
      <c r="F29" s="297">
        <v>13.674066713392049</v>
      </c>
      <c r="G29" s="297">
        <v>10.520076242961631</v>
      </c>
      <c r="H29" s="297">
        <v>25.361662245396349</v>
      </c>
      <c r="I29" s="297">
        <v>23.3478351263268</v>
      </c>
      <c r="J29" s="297">
        <v>10.317991543584609</v>
      </c>
      <c r="K29" s="297">
        <v>4.8471948188792444</v>
      </c>
      <c r="L29" s="297">
        <v>6.9860022120296961</v>
      </c>
      <c r="M29" s="297">
        <v>4.8472651968229856</v>
      </c>
      <c r="N29" s="297">
        <v>4.1070756111578612</v>
      </c>
      <c r="O29" s="297">
        <v>2.9538773544422749</v>
      </c>
      <c r="P29" s="297">
        <v>2.9740294638725651</v>
      </c>
      <c r="Q29" s="297">
        <v>2.683468110974379</v>
      </c>
      <c r="R29" s="297">
        <v>2.181464817243794</v>
      </c>
      <c r="S29" s="297">
        <v>2.1615548882894879</v>
      </c>
      <c r="T29" s="297">
        <v>1.176134839715028</v>
      </c>
      <c r="U29" s="297">
        <v>1.4666740159150189</v>
      </c>
      <c r="V29" s="297">
        <v>1.6185903180649039</v>
      </c>
      <c r="W29" s="297">
        <v>1.2093733361445631</v>
      </c>
      <c r="DA29" s="122" t="s">
        <v>1717</v>
      </c>
    </row>
    <row r="30" spans="1:105" ht="12" customHeight="1" x14ac:dyDescent="0.3">
      <c r="A30" s="18" t="s">
        <v>34</v>
      </c>
      <c r="B30" s="297">
        <v>200.17146191361289</v>
      </c>
      <c r="C30" s="297">
        <v>260.8604072158596</v>
      </c>
      <c r="D30" s="297">
        <v>259.68227987908909</v>
      </c>
      <c r="E30" s="297">
        <v>247.87892715996909</v>
      </c>
      <c r="F30" s="297">
        <v>273.65343170536312</v>
      </c>
      <c r="G30" s="297">
        <v>237.8655208929618</v>
      </c>
      <c r="H30" s="297">
        <v>317.73766659023261</v>
      </c>
      <c r="I30" s="297">
        <v>313.02315977573988</v>
      </c>
      <c r="J30" s="297">
        <v>298.07975255714803</v>
      </c>
      <c r="K30" s="297">
        <v>202.71139122220919</v>
      </c>
      <c r="L30" s="297">
        <v>175.07239446616649</v>
      </c>
      <c r="M30" s="297">
        <v>224.01819234913</v>
      </c>
      <c r="N30" s="297">
        <v>234.87336787852371</v>
      </c>
      <c r="O30" s="297">
        <v>229.49698960214931</v>
      </c>
      <c r="P30" s="297">
        <v>255.8762248909087</v>
      </c>
      <c r="Q30" s="297">
        <v>262.67591751712058</v>
      </c>
      <c r="R30" s="297">
        <v>304.72844943127541</v>
      </c>
      <c r="S30" s="297">
        <v>293.08450557230668</v>
      </c>
      <c r="T30" s="297">
        <v>234.2735272307898</v>
      </c>
      <c r="U30" s="297">
        <v>274.4672496745535</v>
      </c>
      <c r="V30" s="297">
        <v>269.38421282463969</v>
      </c>
      <c r="W30" s="297">
        <v>235.60933224471421</v>
      </c>
      <c r="DA30" s="122" t="s">
        <v>1718</v>
      </c>
    </row>
    <row r="31" spans="1:105" ht="12" customHeight="1" x14ac:dyDescent="0.3">
      <c r="A31" s="18" t="s">
        <v>162</v>
      </c>
      <c r="B31" s="297">
        <v>64.194432783622872</v>
      </c>
      <c r="C31" s="297">
        <v>67.658805697284464</v>
      </c>
      <c r="D31" s="297">
        <v>62.141225792370008</v>
      </c>
      <c r="E31" s="297">
        <v>57.976776578743923</v>
      </c>
      <c r="F31" s="297">
        <v>59.224966455491021</v>
      </c>
      <c r="G31" s="297">
        <v>51.455021682646503</v>
      </c>
      <c r="H31" s="297">
        <v>70.528030832676251</v>
      </c>
      <c r="I31" s="297">
        <v>68.508984997009691</v>
      </c>
      <c r="J31" s="297">
        <v>69.097681788792499</v>
      </c>
      <c r="K31" s="297">
        <v>46.667354967846947</v>
      </c>
      <c r="L31" s="297">
        <v>48.18680716436436</v>
      </c>
      <c r="M31" s="297">
        <v>53.82265442686689</v>
      </c>
      <c r="N31" s="297">
        <v>57.421254259117283</v>
      </c>
      <c r="O31" s="297">
        <v>59.336904003535537</v>
      </c>
      <c r="P31" s="297">
        <v>58.429240851460023</v>
      </c>
      <c r="Q31" s="297">
        <v>60.131769605130053</v>
      </c>
      <c r="R31" s="297">
        <v>65.736725909914242</v>
      </c>
      <c r="S31" s="297">
        <v>65.845300510050009</v>
      </c>
      <c r="T31" s="297">
        <v>68.199822412304457</v>
      </c>
      <c r="U31" s="297">
        <v>64.255545156260808</v>
      </c>
      <c r="V31" s="297">
        <v>65.779175071656383</v>
      </c>
      <c r="W31" s="297">
        <v>74.042296450840951</v>
      </c>
      <c r="DA31" s="122" t="s">
        <v>1719</v>
      </c>
    </row>
    <row r="32" spans="1:105" ht="12" customHeight="1" x14ac:dyDescent="0.3">
      <c r="A32" s="18" t="s">
        <v>73</v>
      </c>
      <c r="B32" s="297">
        <v>0</v>
      </c>
      <c r="C32" s="297">
        <v>6.2425863238428807</v>
      </c>
      <c r="D32" s="297">
        <v>5.2768173568335426</v>
      </c>
      <c r="E32" s="297">
        <v>9.1214149342001338</v>
      </c>
      <c r="F32" s="297">
        <v>12.430704823173521</v>
      </c>
      <c r="G32" s="297">
        <v>11.43293946632069</v>
      </c>
      <c r="H32" s="297">
        <v>8.7173496004475677</v>
      </c>
      <c r="I32" s="297">
        <v>9.9233394287911771</v>
      </c>
      <c r="J32" s="297">
        <v>23.853476373501142</v>
      </c>
      <c r="K32" s="297">
        <v>17.979827521728861</v>
      </c>
      <c r="L32" s="297">
        <v>16.639479607570721</v>
      </c>
      <c r="M32" s="297">
        <v>17.60797312615356</v>
      </c>
      <c r="N32" s="297">
        <v>20.159583057247989</v>
      </c>
      <c r="O32" s="297">
        <v>23.302099287658759</v>
      </c>
      <c r="P32" s="297">
        <v>23.584463473843229</v>
      </c>
      <c r="Q32" s="297">
        <v>28.966378031459289</v>
      </c>
      <c r="R32" s="297">
        <v>33.668059377904449</v>
      </c>
      <c r="S32" s="297">
        <v>41.910225627124611</v>
      </c>
      <c r="T32" s="297">
        <v>51.015419065154298</v>
      </c>
      <c r="U32" s="297">
        <v>51.20199960355373</v>
      </c>
      <c r="V32" s="297">
        <v>47.282492067941618</v>
      </c>
      <c r="W32" s="297">
        <v>41.068971250509172</v>
      </c>
      <c r="DA32" s="122" t="s">
        <v>1720</v>
      </c>
    </row>
    <row r="33" spans="1:105" ht="12" customHeight="1" x14ac:dyDescent="0.3">
      <c r="A33" s="57" t="s">
        <v>1472</v>
      </c>
      <c r="B33" s="263">
        <f t="shared" ref="B33:W33" si="1">B34+B35</f>
        <v>13.81226325387045</v>
      </c>
      <c r="C33" s="263">
        <f t="shared" si="1"/>
        <v>15.4957197603546</v>
      </c>
      <c r="D33" s="263">
        <f t="shared" si="1"/>
        <v>13.99983412276335</v>
      </c>
      <c r="E33" s="263">
        <f t="shared" si="1"/>
        <v>13.893700936798879</v>
      </c>
      <c r="F33" s="263">
        <f t="shared" si="1"/>
        <v>16.371720771639531</v>
      </c>
      <c r="G33" s="263">
        <f t="shared" si="1"/>
        <v>14.478361307654239</v>
      </c>
      <c r="H33" s="263">
        <f t="shared" si="1"/>
        <v>20.354036394097388</v>
      </c>
      <c r="I33" s="263">
        <f t="shared" si="1"/>
        <v>20.181728857311739</v>
      </c>
      <c r="J33" s="263">
        <f t="shared" si="1"/>
        <v>17.971097397290571</v>
      </c>
      <c r="K33" s="263">
        <f t="shared" si="1"/>
        <v>10.408205854059361</v>
      </c>
      <c r="L33" s="263">
        <f t="shared" si="1"/>
        <v>9.7813244190793576</v>
      </c>
      <c r="M33" s="263">
        <f t="shared" si="1"/>
        <v>12.502889711766141</v>
      </c>
      <c r="N33" s="263">
        <f t="shared" si="1"/>
        <v>11.72353624119166</v>
      </c>
      <c r="O33" s="263">
        <f t="shared" si="1"/>
        <v>12.35209128766817</v>
      </c>
      <c r="P33" s="263">
        <f t="shared" si="1"/>
        <v>14.96063437140857</v>
      </c>
      <c r="Q33" s="263">
        <f t="shared" si="1"/>
        <v>16.406197850334159</v>
      </c>
      <c r="R33" s="263">
        <f t="shared" si="1"/>
        <v>17.550912131432931</v>
      </c>
      <c r="S33" s="263">
        <f t="shared" si="1"/>
        <v>17.85061949340534</v>
      </c>
      <c r="T33" s="263">
        <f t="shared" si="1"/>
        <v>16.452270562855581</v>
      </c>
      <c r="U33" s="263">
        <f t="shared" si="1"/>
        <v>17.454130202768489</v>
      </c>
      <c r="V33" s="263">
        <f t="shared" si="1"/>
        <v>16.985330777958382</v>
      </c>
      <c r="W33" s="263">
        <f t="shared" si="1"/>
        <v>16.516188093782059</v>
      </c>
      <c r="DA33" s="70"/>
    </row>
    <row r="34" spans="1:105" ht="12" customHeight="1" x14ac:dyDescent="0.3">
      <c r="A34" s="60" t="s">
        <v>1473</v>
      </c>
      <c r="B34" s="264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1721</v>
      </c>
    </row>
    <row r="35" spans="1:105" ht="12" customHeight="1" x14ac:dyDescent="0.3">
      <c r="A35" s="60" t="s">
        <v>1475</v>
      </c>
      <c r="B35" s="264">
        <v>13.81226325387045</v>
      </c>
      <c r="C35" s="264">
        <v>15.4957197603546</v>
      </c>
      <c r="D35" s="264">
        <v>13.99983412276335</v>
      </c>
      <c r="E35" s="264">
        <v>13.893700936798879</v>
      </c>
      <c r="F35" s="264">
        <v>16.371720771639531</v>
      </c>
      <c r="G35" s="264">
        <v>14.478361307654239</v>
      </c>
      <c r="H35" s="264">
        <v>20.354036394097388</v>
      </c>
      <c r="I35" s="264">
        <v>20.181728857311739</v>
      </c>
      <c r="J35" s="264">
        <v>17.971097397290571</v>
      </c>
      <c r="K35" s="264">
        <v>10.408205854059361</v>
      </c>
      <c r="L35" s="264">
        <v>9.7813244190793576</v>
      </c>
      <c r="M35" s="264">
        <v>12.502889711766141</v>
      </c>
      <c r="N35" s="264">
        <v>11.72353624119166</v>
      </c>
      <c r="O35" s="264">
        <v>12.35209128766817</v>
      </c>
      <c r="P35" s="264">
        <v>14.96063437140857</v>
      </c>
      <c r="Q35" s="264">
        <v>16.406197850334159</v>
      </c>
      <c r="R35" s="264">
        <v>17.550912131432931</v>
      </c>
      <c r="S35" s="264">
        <v>17.85061949340534</v>
      </c>
      <c r="T35" s="264">
        <v>16.452270562855581</v>
      </c>
      <c r="U35" s="264">
        <v>17.454130202768489</v>
      </c>
      <c r="V35" s="264">
        <v>16.985330777958382</v>
      </c>
      <c r="W35" s="264">
        <v>16.516188093782059</v>
      </c>
      <c r="DA35" s="72" t="s">
        <v>1722</v>
      </c>
    </row>
    <row r="36" spans="1:105" ht="12" customHeight="1" x14ac:dyDescent="0.3">
      <c r="A36" s="64" t="s">
        <v>30</v>
      </c>
      <c r="B36" s="231">
        <v>4.3991271484833971</v>
      </c>
      <c r="C36" s="231">
        <v>4.0061311643579769</v>
      </c>
      <c r="D36" s="231">
        <v>3.3100327047157769</v>
      </c>
      <c r="E36" s="231">
        <v>3.5654088223145122</v>
      </c>
      <c r="F36" s="231">
        <v>4.4492091552079094</v>
      </c>
      <c r="G36" s="231">
        <v>3.9918490880505209</v>
      </c>
      <c r="H36" s="231">
        <v>5.7936141171437283</v>
      </c>
      <c r="I36" s="231">
        <v>5.4576884054386356</v>
      </c>
      <c r="J36" s="231">
        <v>4.2290597239669916</v>
      </c>
      <c r="K36" s="231">
        <v>1.5422434262547671</v>
      </c>
      <c r="L36" s="231">
        <v>1.6900761885047999</v>
      </c>
      <c r="M36" s="231">
        <v>1.7989491367587991</v>
      </c>
      <c r="N36" s="231">
        <v>1.1304580025845159</v>
      </c>
      <c r="O36" s="231">
        <v>1.5121704378337779</v>
      </c>
      <c r="P36" s="231">
        <v>2.038706782266611</v>
      </c>
      <c r="Q36" s="231">
        <v>2.27276374961126</v>
      </c>
      <c r="R36" s="231">
        <v>2.4230236664243709</v>
      </c>
      <c r="S36" s="231">
        <v>2.5496204847205188</v>
      </c>
      <c r="T36" s="231">
        <v>2.8896503855955702</v>
      </c>
      <c r="U36" s="231">
        <v>2.3761269868189041</v>
      </c>
      <c r="V36" s="231">
        <v>2.6791170442439221</v>
      </c>
      <c r="W36" s="231">
        <v>3.2680551907012432</v>
      </c>
      <c r="DA36" s="73" t="s">
        <v>1723</v>
      </c>
    </row>
    <row r="37" spans="1:105" ht="12" customHeight="1" x14ac:dyDescent="0.3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1724</v>
      </c>
    </row>
    <row r="38" spans="1:105" ht="12" customHeight="1" x14ac:dyDescent="0.3">
      <c r="A38" s="64" t="s">
        <v>33</v>
      </c>
      <c r="B38" s="231">
        <v>0.2481565655442188</v>
      </c>
      <c r="C38" s="231">
        <v>0.16651312599598181</v>
      </c>
      <c r="D38" s="231">
        <v>0.15822138085594159</v>
      </c>
      <c r="E38" s="231">
        <v>0.16749168906146289</v>
      </c>
      <c r="F38" s="231">
        <v>0.1864330025949818</v>
      </c>
      <c r="G38" s="231">
        <v>0.19024445285298361</v>
      </c>
      <c r="H38" s="231">
        <v>0.25215302109520488</v>
      </c>
      <c r="I38" s="231">
        <v>0.14144409776183611</v>
      </c>
      <c r="J38" s="231">
        <v>0.114491745219246</v>
      </c>
      <c r="K38" s="231">
        <v>8.0707480155462002E-2</v>
      </c>
      <c r="L38" s="231">
        <v>8.1375735285382902E-2</v>
      </c>
      <c r="M38" s="231">
        <v>8.6300977734331139E-2</v>
      </c>
      <c r="N38" s="231">
        <v>9.8460472504241933E-2</v>
      </c>
      <c r="O38" s="231">
        <v>8.8933769011034863E-2</v>
      </c>
      <c r="P38" s="231">
        <v>0.1022520122977502</v>
      </c>
      <c r="Q38" s="231">
        <v>0.1224689837697399</v>
      </c>
      <c r="R38" s="231">
        <v>0.1221296371219447</v>
      </c>
      <c r="S38" s="231">
        <v>0.12257175534852741</v>
      </c>
      <c r="T38" s="231">
        <v>8.889476819275699E-2</v>
      </c>
      <c r="U38" s="231">
        <v>9.0341075715588956E-2</v>
      </c>
      <c r="V38" s="231">
        <v>8.3354857131930818E-2</v>
      </c>
      <c r="W38" s="231">
        <v>0.10015542584351241</v>
      </c>
      <c r="DA38" s="73" t="s">
        <v>1725</v>
      </c>
    </row>
    <row r="39" spans="1:105" ht="12" customHeight="1" x14ac:dyDescent="0.3">
      <c r="A39" s="64" t="s">
        <v>160</v>
      </c>
      <c r="B39" s="231">
        <v>0.39089059616203559</v>
      </c>
      <c r="C39" s="231">
        <v>0.47138393833371378</v>
      </c>
      <c r="D39" s="231">
        <v>0.40561233730587543</v>
      </c>
      <c r="E39" s="231">
        <v>0.46164378140077378</v>
      </c>
      <c r="F39" s="231">
        <v>0.53589161796388451</v>
      </c>
      <c r="G39" s="231">
        <v>0.53357339168474649</v>
      </c>
      <c r="H39" s="231">
        <v>0.65337508431231051</v>
      </c>
      <c r="I39" s="231">
        <v>0.5090443117630481</v>
      </c>
      <c r="J39" s="231">
        <v>0.43379453462246692</v>
      </c>
      <c r="K39" s="231">
        <v>0.24054702884252699</v>
      </c>
      <c r="L39" s="231">
        <v>0.26461996944425109</v>
      </c>
      <c r="M39" s="231">
        <v>0.5379956744853005</v>
      </c>
      <c r="N39" s="231">
        <v>0.68390665901228409</v>
      </c>
      <c r="O39" s="231">
        <v>0.53110619478991905</v>
      </c>
      <c r="P39" s="231">
        <v>0.19428465238471779</v>
      </c>
      <c r="Q39" s="231">
        <v>0.21938604958672769</v>
      </c>
      <c r="R39" s="231">
        <v>0.32609042192219229</v>
      </c>
      <c r="S39" s="231">
        <v>0.27149250599087998</v>
      </c>
      <c r="T39" s="231">
        <v>0.27519679613765707</v>
      </c>
      <c r="U39" s="231">
        <v>0.2717888116790535</v>
      </c>
      <c r="V39" s="231">
        <v>0.27218669309009041</v>
      </c>
      <c r="W39" s="231">
        <v>0.5668583609481469</v>
      </c>
      <c r="DA39" s="73" t="s">
        <v>1726</v>
      </c>
    </row>
    <row r="40" spans="1:105" ht="12" customHeight="1" x14ac:dyDescent="0.3">
      <c r="A40" s="64" t="s">
        <v>70</v>
      </c>
      <c r="B40" s="231">
        <v>0.60005987006648731</v>
      </c>
      <c r="C40" s="231">
        <v>0.49636027259865712</v>
      </c>
      <c r="D40" s="231">
        <v>0.51451932233841979</v>
      </c>
      <c r="E40" s="231">
        <v>0.34293612772297749</v>
      </c>
      <c r="F40" s="231">
        <v>0.42662753329945607</v>
      </c>
      <c r="G40" s="231">
        <v>0.32994864622721221</v>
      </c>
      <c r="H40" s="231">
        <v>0.81997194797346185</v>
      </c>
      <c r="I40" s="231">
        <v>0.79215126161226623</v>
      </c>
      <c r="J40" s="231">
        <v>0.33918870722832573</v>
      </c>
      <c r="K40" s="231">
        <v>0.1521564519974897</v>
      </c>
      <c r="L40" s="231">
        <v>0.21916447193942951</v>
      </c>
      <c r="M40" s="231">
        <v>0.16270177870348879</v>
      </c>
      <c r="N40" s="231">
        <v>0.127284461995637</v>
      </c>
      <c r="O40" s="231">
        <v>9.5808458363360355E-2</v>
      </c>
      <c r="P40" s="231">
        <v>0.11015621818055719</v>
      </c>
      <c r="Q40" s="231">
        <v>0.1044109918793111</v>
      </c>
      <c r="R40" s="231">
        <v>7.8813737708627374E-2</v>
      </c>
      <c r="S40" s="231">
        <v>7.9955411452752687E-2</v>
      </c>
      <c r="T40" s="231">
        <v>4.3768777737385703E-2</v>
      </c>
      <c r="U40" s="231">
        <v>5.5145272118342199E-2</v>
      </c>
      <c r="V40" s="231">
        <v>5.8793313815518333E-2</v>
      </c>
      <c r="W40" s="231">
        <v>4.323379977043839E-2</v>
      </c>
      <c r="DA40" s="73" t="s">
        <v>1727</v>
      </c>
    </row>
    <row r="41" spans="1:105" ht="12" customHeight="1" x14ac:dyDescent="0.3">
      <c r="A41" s="64" t="s">
        <v>34</v>
      </c>
      <c r="B41" s="231">
        <v>6.1891771299153913</v>
      </c>
      <c r="C41" s="231">
        <v>8.0693075949903967</v>
      </c>
      <c r="D41" s="231">
        <v>7.630450512902061</v>
      </c>
      <c r="E41" s="231">
        <v>7.3631059729792687</v>
      </c>
      <c r="F41" s="231">
        <v>8.5379200639009554</v>
      </c>
      <c r="G41" s="231">
        <v>7.4603457988502768</v>
      </c>
      <c r="H41" s="231">
        <v>10.27282718686264</v>
      </c>
      <c r="I41" s="231">
        <v>10.620329019310709</v>
      </c>
      <c r="J41" s="231">
        <v>9.7989308765873364</v>
      </c>
      <c r="K41" s="231">
        <v>6.3632363089086796</v>
      </c>
      <c r="L41" s="231">
        <v>5.4923613992388134</v>
      </c>
      <c r="M41" s="231">
        <v>7.5193241708814957</v>
      </c>
      <c r="N41" s="231">
        <v>7.2790795928621961</v>
      </c>
      <c r="O41" s="231">
        <v>7.4436918444657669</v>
      </c>
      <c r="P41" s="231">
        <v>9.4774976504765451</v>
      </c>
      <c r="Q41" s="231">
        <v>10.220450535114461</v>
      </c>
      <c r="R41" s="231">
        <v>11.00947762071984</v>
      </c>
      <c r="S41" s="231">
        <v>10.84112754222228</v>
      </c>
      <c r="T41" s="231">
        <v>8.7182741271419886</v>
      </c>
      <c r="U41" s="231">
        <v>10.31965590624686</v>
      </c>
      <c r="V41" s="231">
        <v>9.7850520819131308</v>
      </c>
      <c r="W41" s="231">
        <v>8.4227809476833428</v>
      </c>
      <c r="DA41" s="73" t="s">
        <v>1728</v>
      </c>
    </row>
    <row r="42" spans="1:105" ht="12" customHeight="1" x14ac:dyDescent="0.3">
      <c r="A42" s="64" t="s">
        <v>162</v>
      </c>
      <c r="B42" s="231">
        <v>1.9848519436989229</v>
      </c>
      <c r="C42" s="231">
        <v>2.0929190462748171</v>
      </c>
      <c r="D42" s="231">
        <v>1.825944952580242</v>
      </c>
      <c r="E42" s="231">
        <v>1.722167974551303</v>
      </c>
      <c r="F42" s="231">
        <v>1.8478044519048069</v>
      </c>
      <c r="G42" s="231">
        <v>1.613820504118469</v>
      </c>
      <c r="H42" s="231">
        <v>2.2802530161089658</v>
      </c>
      <c r="I42" s="231">
        <v>2.324390188791563</v>
      </c>
      <c r="J42" s="231">
        <v>2.2714840634839639</v>
      </c>
      <c r="K42" s="231">
        <v>1.4649172194108</v>
      </c>
      <c r="L42" s="231">
        <v>1.511713828037383</v>
      </c>
      <c r="M42" s="231">
        <v>1.8065942865131499</v>
      </c>
      <c r="N42" s="231">
        <v>1.7795711955314899</v>
      </c>
      <c r="O42" s="231">
        <v>1.924581360185428</v>
      </c>
      <c r="P42" s="231">
        <v>2.1641830659528218</v>
      </c>
      <c r="Q42" s="231">
        <v>2.3396654807461519</v>
      </c>
      <c r="R42" s="231">
        <v>2.3749899758795441</v>
      </c>
      <c r="S42" s="231">
        <v>2.4356023171252059</v>
      </c>
      <c r="T42" s="231">
        <v>2.537993747057596</v>
      </c>
      <c r="U42" s="231">
        <v>2.4159352959858631</v>
      </c>
      <c r="V42" s="231">
        <v>2.3893480884881559</v>
      </c>
      <c r="W42" s="231">
        <v>2.6469326911937561</v>
      </c>
      <c r="DA42" s="73" t="s">
        <v>1729</v>
      </c>
    </row>
    <row r="43" spans="1:105" ht="12" customHeight="1" x14ac:dyDescent="0.3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1730</v>
      </c>
    </row>
    <row r="44" spans="1:105" ht="12" customHeight="1" x14ac:dyDescent="0.3">
      <c r="A44" s="64" t="s">
        <v>73</v>
      </c>
      <c r="B44" s="231">
        <v>0</v>
      </c>
      <c r="C44" s="231">
        <v>0.1931046178030576</v>
      </c>
      <c r="D44" s="231">
        <v>0.1550529120650381</v>
      </c>
      <c r="E44" s="231">
        <v>0.27094656876858358</v>
      </c>
      <c r="F44" s="231">
        <v>0.38783494676753821</v>
      </c>
      <c r="G44" s="231">
        <v>0.35857942587003511</v>
      </c>
      <c r="H44" s="231">
        <v>0.28184202060108149</v>
      </c>
      <c r="I44" s="231">
        <v>0.33668157263368409</v>
      </c>
      <c r="J44" s="231">
        <v>0.78414774618223793</v>
      </c>
      <c r="K44" s="231">
        <v>0.56439793848963438</v>
      </c>
      <c r="L44" s="231">
        <v>0.52201282662929693</v>
      </c>
      <c r="M44" s="231">
        <v>0.59102368668958016</v>
      </c>
      <c r="N44" s="231">
        <v>0.62477585670130031</v>
      </c>
      <c r="O44" s="231">
        <v>0.75579922301888269</v>
      </c>
      <c r="P44" s="231">
        <v>0.87355398984957011</v>
      </c>
      <c r="Q44" s="231">
        <v>1.1270520596265159</v>
      </c>
      <c r="R44" s="231">
        <v>1.2163870716564049</v>
      </c>
      <c r="S44" s="231">
        <v>1.550249476545176</v>
      </c>
      <c r="T44" s="231">
        <v>1.8984919609926221</v>
      </c>
      <c r="U44" s="231">
        <v>1.925136854203886</v>
      </c>
      <c r="V44" s="231">
        <v>1.7174786992756339</v>
      </c>
      <c r="W44" s="231">
        <v>1.4681716776416189</v>
      </c>
      <c r="DA44" s="73" t="s">
        <v>1731</v>
      </c>
    </row>
    <row r="45" spans="1:105" ht="12" customHeight="1" x14ac:dyDescent="0.3">
      <c r="A45" s="146" t="s">
        <v>79</v>
      </c>
      <c r="B45" s="327">
        <v>0</v>
      </c>
      <c r="C45" s="327">
        <v>0</v>
      </c>
      <c r="D45" s="327">
        <v>0</v>
      </c>
      <c r="E45" s="327">
        <v>0</v>
      </c>
      <c r="F45" s="327">
        <v>0</v>
      </c>
      <c r="G45" s="327">
        <v>0</v>
      </c>
      <c r="H45" s="327">
        <v>0</v>
      </c>
      <c r="I45" s="327">
        <v>0</v>
      </c>
      <c r="J45" s="327">
        <v>0</v>
      </c>
      <c r="K45" s="327">
        <v>0</v>
      </c>
      <c r="L45" s="327">
        <v>0</v>
      </c>
      <c r="M45" s="327">
        <v>0</v>
      </c>
      <c r="N45" s="327">
        <v>0</v>
      </c>
      <c r="O45" s="327">
        <v>0</v>
      </c>
      <c r="P45" s="327">
        <v>0</v>
      </c>
      <c r="Q45" s="327">
        <v>0</v>
      </c>
      <c r="R45" s="327">
        <v>0</v>
      </c>
      <c r="S45" s="327">
        <v>0</v>
      </c>
      <c r="T45" s="327">
        <v>0</v>
      </c>
      <c r="U45" s="327">
        <v>0</v>
      </c>
      <c r="V45" s="327">
        <v>0</v>
      </c>
      <c r="W45" s="327">
        <v>0</v>
      </c>
      <c r="DA45" s="148" t="s">
        <v>1732</v>
      </c>
    </row>
    <row r="46" spans="1:105" ht="12" customHeight="1" x14ac:dyDescent="0.3">
      <c r="A46" s="100" t="s">
        <v>106</v>
      </c>
      <c r="B46" s="281">
        <v>1462.362648</v>
      </c>
      <c r="C46" s="281">
        <v>1468.2343040000001</v>
      </c>
      <c r="D46" s="281">
        <v>1517.520176</v>
      </c>
      <c r="E46" s="281">
        <v>1402.5858760000001</v>
      </c>
      <c r="F46" s="281">
        <v>1524.199192</v>
      </c>
      <c r="G46" s="281">
        <v>1423.2082640000001</v>
      </c>
      <c r="H46" s="281">
        <v>1459.770732</v>
      </c>
      <c r="I46" s="281">
        <v>1468.3095080000001</v>
      </c>
      <c r="J46" s="281">
        <v>1216.3190119999999</v>
      </c>
      <c r="K46" s="281">
        <v>802.728612</v>
      </c>
      <c r="L46" s="281">
        <v>713.53851599999996</v>
      </c>
      <c r="M46" s="281">
        <v>910.65168800000004</v>
      </c>
      <c r="N46" s="281">
        <v>927.79540631999998</v>
      </c>
      <c r="O46" s="281">
        <v>921.33727580000016</v>
      </c>
      <c r="P46" s="281">
        <v>945.78555744000005</v>
      </c>
      <c r="Q46" s="281">
        <v>982.09935200000007</v>
      </c>
      <c r="R46" s="281">
        <v>1150.871832</v>
      </c>
      <c r="S46" s="281">
        <v>1244.3407999999999</v>
      </c>
      <c r="T46" s="281">
        <v>1196.5292199999999</v>
      </c>
      <c r="U46" s="281">
        <v>1162.8893519999999</v>
      </c>
      <c r="V46" s="281">
        <v>1270.1529519999999</v>
      </c>
      <c r="W46" s="281">
        <v>1263.027642</v>
      </c>
      <c r="DA46" s="105" t="s">
        <v>1733</v>
      </c>
    </row>
    <row r="47" spans="1:105" ht="12" customHeight="1" x14ac:dyDescent="0.3">
      <c r="A47" s="201"/>
      <c r="B47" s="201"/>
      <c r="C47" s="201"/>
      <c r="D47" s="201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DA47" s="173"/>
    </row>
    <row r="48" spans="1:105" ht="15" customHeight="1" x14ac:dyDescent="0.3">
      <c r="A48" s="34" t="s">
        <v>50</v>
      </c>
      <c r="B48" s="225">
        <f t="shared" ref="B48:W48" si="2">SUM(B49:B53)+B59+B60+B79+B89+B97</f>
        <v>1340.7110092047824</v>
      </c>
      <c r="C48" s="225">
        <f t="shared" si="2"/>
        <v>1225.5840901110344</v>
      </c>
      <c r="D48" s="225">
        <f t="shared" si="2"/>
        <v>1156.4682277125239</v>
      </c>
      <c r="E48" s="225">
        <f t="shared" si="2"/>
        <v>1256.7823743829988</v>
      </c>
      <c r="F48" s="225">
        <f t="shared" si="2"/>
        <v>1302.9349335466154</v>
      </c>
      <c r="G48" s="225">
        <f t="shared" si="2"/>
        <v>1334.5475873110202</v>
      </c>
      <c r="H48" s="225">
        <f t="shared" si="2"/>
        <v>1248.060064986325</v>
      </c>
      <c r="I48" s="225">
        <f t="shared" si="2"/>
        <v>1350.2058521163785</v>
      </c>
      <c r="J48" s="225">
        <f t="shared" si="2"/>
        <v>798.13580238319878</v>
      </c>
      <c r="K48" s="225">
        <f t="shared" si="2"/>
        <v>728.02387030263276</v>
      </c>
      <c r="L48" s="225">
        <f t="shared" si="2"/>
        <v>723.93488479260793</v>
      </c>
      <c r="M48" s="225">
        <f t="shared" si="2"/>
        <v>824.98203269161615</v>
      </c>
      <c r="N48" s="225">
        <f t="shared" si="2"/>
        <v>797.06056759270678</v>
      </c>
      <c r="O48" s="225">
        <f t="shared" si="2"/>
        <v>706.89401873602992</v>
      </c>
      <c r="P48" s="225">
        <f t="shared" si="2"/>
        <v>708.32906737135954</v>
      </c>
      <c r="Q48" s="225">
        <f t="shared" si="2"/>
        <v>693.01787415291619</v>
      </c>
      <c r="R48" s="225">
        <f t="shared" si="2"/>
        <v>796.01039798604154</v>
      </c>
      <c r="S48" s="225">
        <f t="shared" si="2"/>
        <v>929.25097467178841</v>
      </c>
      <c r="T48" s="225">
        <f t="shared" si="2"/>
        <v>1005.7428082057747</v>
      </c>
      <c r="U48" s="225">
        <f t="shared" si="2"/>
        <v>958.17003810893607</v>
      </c>
      <c r="V48" s="225">
        <f t="shared" si="2"/>
        <v>1028.2866941817399</v>
      </c>
      <c r="W48" s="225">
        <f t="shared" si="2"/>
        <v>1039.15965783044</v>
      </c>
      <c r="DA48" s="89"/>
    </row>
    <row r="49" spans="1:105" ht="12" customHeight="1" x14ac:dyDescent="0.3">
      <c r="A49" s="55" t="s">
        <v>92</v>
      </c>
      <c r="B49" s="261">
        <v>0</v>
      </c>
      <c r="C49" s="261">
        <v>0</v>
      </c>
      <c r="D49" s="261">
        <v>0</v>
      </c>
      <c r="E49" s="261">
        <v>0</v>
      </c>
      <c r="F49" s="261">
        <v>0</v>
      </c>
      <c r="G49" s="261">
        <v>0</v>
      </c>
      <c r="H49" s="261">
        <v>0</v>
      </c>
      <c r="I49" s="261">
        <v>0</v>
      </c>
      <c r="J49" s="261">
        <v>0</v>
      </c>
      <c r="K49" s="261">
        <v>0</v>
      </c>
      <c r="L49" s="261">
        <v>0</v>
      </c>
      <c r="M49" s="261">
        <v>0</v>
      </c>
      <c r="N49" s="261">
        <v>0</v>
      </c>
      <c r="O49" s="261">
        <v>0</v>
      </c>
      <c r="P49" s="261">
        <v>0</v>
      </c>
      <c r="Q49" s="261">
        <v>0</v>
      </c>
      <c r="R49" s="261">
        <v>0</v>
      </c>
      <c r="S49" s="261">
        <v>0</v>
      </c>
      <c r="T49" s="261">
        <v>0</v>
      </c>
      <c r="U49" s="261">
        <v>0</v>
      </c>
      <c r="V49" s="261">
        <v>0</v>
      </c>
      <c r="W49" s="261">
        <v>0</v>
      </c>
      <c r="DA49" s="67" t="s">
        <v>1734</v>
      </c>
    </row>
    <row r="50" spans="1:105" ht="12" customHeight="1" x14ac:dyDescent="0.3">
      <c r="A50" s="202" t="s">
        <v>93</v>
      </c>
      <c r="B50" s="226">
        <v>0</v>
      </c>
      <c r="C50" s="226">
        <v>0</v>
      </c>
      <c r="D50" s="226">
        <v>0</v>
      </c>
      <c r="E50" s="226">
        <v>0</v>
      </c>
      <c r="F50" s="226">
        <v>0</v>
      </c>
      <c r="G50" s="226">
        <v>0</v>
      </c>
      <c r="H50" s="226">
        <v>0</v>
      </c>
      <c r="I50" s="226">
        <v>0</v>
      </c>
      <c r="J50" s="226">
        <v>0</v>
      </c>
      <c r="K50" s="226">
        <v>0</v>
      </c>
      <c r="L50" s="226">
        <v>0</v>
      </c>
      <c r="M50" s="226">
        <v>0</v>
      </c>
      <c r="N50" s="226">
        <v>0</v>
      </c>
      <c r="O50" s="226">
        <v>0</v>
      </c>
      <c r="P50" s="226">
        <v>0</v>
      </c>
      <c r="Q50" s="226">
        <v>0</v>
      </c>
      <c r="R50" s="226">
        <v>0</v>
      </c>
      <c r="S50" s="226">
        <v>0</v>
      </c>
      <c r="T50" s="226">
        <v>0</v>
      </c>
      <c r="U50" s="226">
        <v>0</v>
      </c>
      <c r="V50" s="226">
        <v>0</v>
      </c>
      <c r="W50" s="226">
        <v>0</v>
      </c>
      <c r="DA50" s="174" t="s">
        <v>1735</v>
      </c>
    </row>
    <row r="51" spans="1:105" ht="12" customHeight="1" x14ac:dyDescent="0.3">
      <c r="A51" s="202" t="s">
        <v>94</v>
      </c>
      <c r="B51" s="226">
        <v>0</v>
      </c>
      <c r="C51" s="226">
        <v>0</v>
      </c>
      <c r="D51" s="226">
        <v>0</v>
      </c>
      <c r="E51" s="226">
        <v>0</v>
      </c>
      <c r="F51" s="226">
        <v>0</v>
      </c>
      <c r="G51" s="226">
        <v>0</v>
      </c>
      <c r="H51" s="226">
        <v>0</v>
      </c>
      <c r="I51" s="226">
        <v>0</v>
      </c>
      <c r="J51" s="226">
        <v>0</v>
      </c>
      <c r="K51" s="226">
        <v>0</v>
      </c>
      <c r="L51" s="226">
        <v>0</v>
      </c>
      <c r="M51" s="226">
        <v>0</v>
      </c>
      <c r="N51" s="226">
        <v>0</v>
      </c>
      <c r="O51" s="226">
        <v>0</v>
      </c>
      <c r="P51" s="226">
        <v>0</v>
      </c>
      <c r="Q51" s="226">
        <v>0</v>
      </c>
      <c r="R51" s="226">
        <v>0</v>
      </c>
      <c r="S51" s="226">
        <v>0</v>
      </c>
      <c r="T51" s="226">
        <v>0</v>
      </c>
      <c r="U51" s="226">
        <v>0</v>
      </c>
      <c r="V51" s="226">
        <v>0</v>
      </c>
      <c r="W51" s="226">
        <v>0</v>
      </c>
      <c r="DA51" s="174" t="s">
        <v>1736</v>
      </c>
    </row>
    <row r="52" spans="1:105" ht="12" customHeight="1" x14ac:dyDescent="0.3">
      <c r="A52" s="202" t="s">
        <v>95</v>
      </c>
      <c r="B52" s="226">
        <v>0</v>
      </c>
      <c r="C52" s="226">
        <v>0</v>
      </c>
      <c r="D52" s="226">
        <v>0</v>
      </c>
      <c r="E52" s="226">
        <v>0</v>
      </c>
      <c r="F52" s="226">
        <v>0</v>
      </c>
      <c r="G52" s="226">
        <v>0</v>
      </c>
      <c r="H52" s="226">
        <v>0</v>
      </c>
      <c r="I52" s="226">
        <v>0</v>
      </c>
      <c r="J52" s="226">
        <v>0</v>
      </c>
      <c r="K52" s="226">
        <v>0</v>
      </c>
      <c r="L52" s="226">
        <v>0</v>
      </c>
      <c r="M52" s="226">
        <v>0</v>
      </c>
      <c r="N52" s="226">
        <v>0</v>
      </c>
      <c r="O52" s="226">
        <v>0</v>
      </c>
      <c r="P52" s="226">
        <v>0</v>
      </c>
      <c r="Q52" s="226">
        <v>0</v>
      </c>
      <c r="R52" s="226">
        <v>0</v>
      </c>
      <c r="S52" s="226">
        <v>0</v>
      </c>
      <c r="T52" s="226">
        <v>0</v>
      </c>
      <c r="U52" s="226">
        <v>0</v>
      </c>
      <c r="V52" s="226">
        <v>0</v>
      </c>
      <c r="W52" s="226">
        <v>0</v>
      </c>
      <c r="DA52" s="174" t="s">
        <v>1737</v>
      </c>
    </row>
    <row r="53" spans="1:105" ht="12" customHeight="1" x14ac:dyDescent="0.3">
      <c r="A53" s="56" t="s">
        <v>96</v>
      </c>
      <c r="B53" s="262">
        <v>3.1802456878572962</v>
      </c>
      <c r="C53" s="262">
        <v>2.8250159336711929</v>
      </c>
      <c r="D53" s="262">
        <v>2.3875927724633499</v>
      </c>
      <c r="E53" s="262">
        <v>2.7806025235984562</v>
      </c>
      <c r="F53" s="262">
        <v>2.8457365943230641</v>
      </c>
      <c r="G53" s="262">
        <v>2.7051367644985529</v>
      </c>
      <c r="H53" s="262">
        <v>2.277829394261071</v>
      </c>
      <c r="I53" s="262">
        <v>2.4340305027707818</v>
      </c>
      <c r="J53" s="262">
        <v>1.1874386768347169</v>
      </c>
      <c r="K53" s="262">
        <v>1.0174411538902779</v>
      </c>
      <c r="L53" s="262">
        <v>1.031632771511535</v>
      </c>
      <c r="M53" s="262">
        <v>1.236678970433736</v>
      </c>
      <c r="N53" s="262">
        <v>1.126939498902662</v>
      </c>
      <c r="O53" s="262">
        <v>0.84184565630555186</v>
      </c>
      <c r="P53" s="262">
        <v>0.70039985591841514</v>
      </c>
      <c r="Q53" s="262">
        <v>0.64721171134281108</v>
      </c>
      <c r="R53" s="262">
        <v>0.72990925565329201</v>
      </c>
      <c r="S53" s="262">
        <v>0.93476205018575032</v>
      </c>
      <c r="T53" s="262">
        <v>1.0450453712890551</v>
      </c>
      <c r="U53" s="262">
        <v>0.87159365230321806</v>
      </c>
      <c r="V53" s="262">
        <v>0.87600837733089232</v>
      </c>
      <c r="W53" s="262">
        <v>0.94279334603699216</v>
      </c>
      <c r="DA53" s="68" t="s">
        <v>1738</v>
      </c>
    </row>
    <row r="54" spans="1:105" ht="12" customHeight="1" x14ac:dyDescent="0.3">
      <c r="A54" s="37" t="s">
        <v>160</v>
      </c>
      <c r="B54" s="228">
        <v>0.52325877573461121</v>
      </c>
      <c r="C54" s="228">
        <v>0.51930959198751403</v>
      </c>
      <c r="D54" s="228">
        <v>0.43397366017114303</v>
      </c>
      <c r="E54" s="228">
        <v>0.58780151726351215</v>
      </c>
      <c r="F54" s="228">
        <v>0.63976544959224957</v>
      </c>
      <c r="G54" s="228">
        <v>0.67215847135707096</v>
      </c>
      <c r="H54" s="228">
        <v>0.50731617014122088</v>
      </c>
      <c r="I54" s="228">
        <v>0.43728887392692289</v>
      </c>
      <c r="J54" s="228">
        <v>0.1904071575366704</v>
      </c>
      <c r="K54" s="228">
        <v>0.14350488252162119</v>
      </c>
      <c r="L54" s="228">
        <v>0.15368205731495871</v>
      </c>
      <c r="M54" s="228">
        <v>0.28377155404049992</v>
      </c>
      <c r="N54" s="228">
        <v>0.31285908504593868</v>
      </c>
      <c r="O54" s="228">
        <v>0.18207098138971189</v>
      </c>
      <c r="P54" s="228">
        <v>5.769718257298638E-2</v>
      </c>
      <c r="Q54" s="228">
        <v>5.5485096300227667E-2</v>
      </c>
      <c r="R54" s="228">
        <v>8.8118968000583789E-2</v>
      </c>
      <c r="S54" s="228">
        <v>9.374658373362027E-2</v>
      </c>
      <c r="T54" s="228">
        <v>0.1022302377252358</v>
      </c>
      <c r="U54" s="228">
        <v>8.813754445663928E-2</v>
      </c>
      <c r="V54" s="228">
        <v>8.9586589284969625E-2</v>
      </c>
      <c r="W54" s="228">
        <v>0.16629279320793591</v>
      </c>
      <c r="DA54" s="69" t="s">
        <v>1739</v>
      </c>
    </row>
    <row r="55" spans="1:105" ht="12" customHeight="1" x14ac:dyDescent="0.3">
      <c r="A55" s="37" t="s">
        <v>162</v>
      </c>
      <c r="B55" s="228">
        <v>2.6569869121226839</v>
      </c>
      <c r="C55" s="228">
        <v>2.3057063416836789</v>
      </c>
      <c r="D55" s="228">
        <v>1.953619112292208</v>
      </c>
      <c r="E55" s="228">
        <v>2.192801006334943</v>
      </c>
      <c r="F55" s="228">
        <v>2.2059711447308148</v>
      </c>
      <c r="G55" s="228">
        <v>2.0329782931414822</v>
      </c>
      <c r="H55" s="228">
        <v>1.77051322411985</v>
      </c>
      <c r="I55" s="228">
        <v>1.9967416288438591</v>
      </c>
      <c r="J55" s="228">
        <v>0.99703151929804668</v>
      </c>
      <c r="K55" s="228">
        <v>0.87393627136865693</v>
      </c>
      <c r="L55" s="228">
        <v>0.87795071419657678</v>
      </c>
      <c r="M55" s="228">
        <v>0.95290741639323662</v>
      </c>
      <c r="N55" s="228">
        <v>0.81408041385672325</v>
      </c>
      <c r="O55" s="228">
        <v>0.65977467491583996</v>
      </c>
      <c r="P55" s="228">
        <v>0.64270267334542874</v>
      </c>
      <c r="Q55" s="228">
        <v>0.59172661504258339</v>
      </c>
      <c r="R55" s="228">
        <v>0.64179028765270818</v>
      </c>
      <c r="S55" s="228">
        <v>0.8410154664521301</v>
      </c>
      <c r="T55" s="228">
        <v>0.94281513356381874</v>
      </c>
      <c r="U55" s="228">
        <v>0.78345610784657882</v>
      </c>
      <c r="V55" s="228">
        <v>0.78642178804592267</v>
      </c>
      <c r="W55" s="228">
        <v>0.77650055282905617</v>
      </c>
      <c r="DA55" s="69" t="s">
        <v>1740</v>
      </c>
    </row>
    <row r="56" spans="1:105" ht="12" customHeight="1" x14ac:dyDescent="0.3">
      <c r="A56" s="37" t="s">
        <v>97</v>
      </c>
      <c r="B56" s="228">
        <v>0</v>
      </c>
      <c r="C56" s="228">
        <v>0</v>
      </c>
      <c r="D56" s="228">
        <v>0</v>
      </c>
      <c r="E56" s="228">
        <v>0</v>
      </c>
      <c r="F56" s="228">
        <v>0</v>
      </c>
      <c r="G56" s="228">
        <v>0</v>
      </c>
      <c r="H56" s="228">
        <v>0</v>
      </c>
      <c r="I56" s="228">
        <v>0</v>
      </c>
      <c r="J56" s="228">
        <v>0</v>
      </c>
      <c r="K56" s="228">
        <v>0</v>
      </c>
      <c r="L56" s="228">
        <v>0</v>
      </c>
      <c r="M56" s="228">
        <v>0</v>
      </c>
      <c r="N56" s="228">
        <v>0</v>
      </c>
      <c r="O56" s="228">
        <v>0</v>
      </c>
      <c r="P56" s="228">
        <v>0</v>
      </c>
      <c r="Q56" s="228">
        <v>0</v>
      </c>
      <c r="R56" s="228">
        <v>0</v>
      </c>
      <c r="S56" s="228">
        <v>0</v>
      </c>
      <c r="T56" s="228">
        <v>0</v>
      </c>
      <c r="U56" s="228">
        <v>0</v>
      </c>
      <c r="V56" s="228">
        <v>0</v>
      </c>
      <c r="W56" s="228">
        <v>0</v>
      </c>
      <c r="DA56" s="69" t="s">
        <v>1741</v>
      </c>
    </row>
    <row r="57" spans="1:105" ht="12" customHeight="1" x14ac:dyDescent="0.3">
      <c r="A57" s="37" t="s">
        <v>78</v>
      </c>
      <c r="B57" s="228">
        <v>0</v>
      </c>
      <c r="C57" s="228">
        <v>0</v>
      </c>
      <c r="D57" s="228">
        <v>0</v>
      </c>
      <c r="E57" s="228">
        <v>0</v>
      </c>
      <c r="F57" s="228">
        <v>0</v>
      </c>
      <c r="G57" s="228">
        <v>0</v>
      </c>
      <c r="H57" s="228">
        <v>0</v>
      </c>
      <c r="I57" s="228">
        <v>0</v>
      </c>
      <c r="J57" s="228">
        <v>0</v>
      </c>
      <c r="K57" s="228">
        <v>0</v>
      </c>
      <c r="L57" s="228">
        <v>0</v>
      </c>
      <c r="M57" s="228">
        <v>0</v>
      </c>
      <c r="N57" s="228">
        <v>0</v>
      </c>
      <c r="O57" s="228">
        <v>0</v>
      </c>
      <c r="P57" s="228">
        <v>0</v>
      </c>
      <c r="Q57" s="228">
        <v>0</v>
      </c>
      <c r="R57" s="228">
        <v>0</v>
      </c>
      <c r="S57" s="228">
        <v>0</v>
      </c>
      <c r="T57" s="228">
        <v>0</v>
      </c>
      <c r="U57" s="228">
        <v>0</v>
      </c>
      <c r="V57" s="228">
        <v>0</v>
      </c>
      <c r="W57" s="228">
        <v>0</v>
      </c>
      <c r="DA57" s="69" t="s">
        <v>1742</v>
      </c>
    </row>
    <row r="58" spans="1:105" ht="12" customHeight="1" x14ac:dyDescent="0.3">
      <c r="A58" s="37" t="s">
        <v>38</v>
      </c>
      <c r="B58" s="228">
        <v>0</v>
      </c>
      <c r="C58" s="228">
        <v>0</v>
      </c>
      <c r="D58" s="228">
        <v>0</v>
      </c>
      <c r="E58" s="228">
        <v>0</v>
      </c>
      <c r="F58" s="228">
        <v>0</v>
      </c>
      <c r="G58" s="228">
        <v>0</v>
      </c>
      <c r="H58" s="228">
        <v>0</v>
      </c>
      <c r="I58" s="228">
        <v>0</v>
      </c>
      <c r="J58" s="228">
        <v>0</v>
      </c>
      <c r="K58" s="228">
        <v>0</v>
      </c>
      <c r="L58" s="228">
        <v>0</v>
      </c>
      <c r="M58" s="228">
        <v>0</v>
      </c>
      <c r="N58" s="228">
        <v>0</v>
      </c>
      <c r="O58" s="228">
        <v>0</v>
      </c>
      <c r="P58" s="228">
        <v>0</v>
      </c>
      <c r="Q58" s="228">
        <v>0</v>
      </c>
      <c r="R58" s="228">
        <v>0</v>
      </c>
      <c r="S58" s="228">
        <v>0</v>
      </c>
      <c r="T58" s="228">
        <v>0</v>
      </c>
      <c r="U58" s="228">
        <v>0</v>
      </c>
      <c r="V58" s="228">
        <v>0</v>
      </c>
      <c r="W58" s="228">
        <v>0</v>
      </c>
      <c r="DA58" s="69" t="s">
        <v>1743</v>
      </c>
    </row>
    <row r="59" spans="1:105" ht="12" customHeight="1" x14ac:dyDescent="0.3">
      <c r="A59" s="57" t="s">
        <v>1498</v>
      </c>
      <c r="B59" s="263">
        <v>0</v>
      </c>
      <c r="C59" s="263">
        <v>0</v>
      </c>
      <c r="D59" s="263">
        <v>0</v>
      </c>
      <c r="E59" s="263">
        <v>0</v>
      </c>
      <c r="F59" s="263">
        <v>0</v>
      </c>
      <c r="G59" s="263">
        <v>0</v>
      </c>
      <c r="H59" s="263">
        <v>0</v>
      </c>
      <c r="I59" s="263">
        <v>0</v>
      </c>
      <c r="J59" s="263">
        <v>0</v>
      </c>
      <c r="K59" s="263">
        <v>0</v>
      </c>
      <c r="L59" s="263">
        <v>0</v>
      </c>
      <c r="M59" s="263">
        <v>0</v>
      </c>
      <c r="N59" s="263">
        <v>0</v>
      </c>
      <c r="O59" s="263">
        <v>0</v>
      </c>
      <c r="P59" s="263">
        <v>0</v>
      </c>
      <c r="Q59" s="263">
        <v>0</v>
      </c>
      <c r="R59" s="263">
        <v>0</v>
      </c>
      <c r="S59" s="263">
        <v>0</v>
      </c>
      <c r="T59" s="263">
        <v>0</v>
      </c>
      <c r="U59" s="263">
        <v>0</v>
      </c>
      <c r="V59" s="263">
        <v>0</v>
      </c>
      <c r="W59" s="263">
        <v>0</v>
      </c>
      <c r="DA59" s="70" t="s">
        <v>1744</v>
      </c>
    </row>
    <row r="60" spans="1:105" ht="12" customHeight="1" x14ac:dyDescent="0.3">
      <c r="A60" s="57" t="s">
        <v>1500</v>
      </c>
      <c r="B60" s="263">
        <f t="shared" ref="B60:W60" si="3">B61+B67+B78</f>
        <v>186.89795285656191</v>
      </c>
      <c r="C60" s="263">
        <f t="shared" si="3"/>
        <v>166.88554060765404</v>
      </c>
      <c r="D60" s="263">
        <f t="shared" si="3"/>
        <v>154.98022352708909</v>
      </c>
      <c r="E60" s="263">
        <f t="shared" si="3"/>
        <v>174.12122620482626</v>
      </c>
      <c r="F60" s="263">
        <f t="shared" si="3"/>
        <v>184.77850650055234</v>
      </c>
      <c r="G60" s="263">
        <f t="shared" si="3"/>
        <v>189.12710427417173</v>
      </c>
      <c r="H60" s="263">
        <f t="shared" si="3"/>
        <v>173.47645562139854</v>
      </c>
      <c r="I60" s="263">
        <f t="shared" si="3"/>
        <v>190.75170835585189</v>
      </c>
      <c r="J60" s="263">
        <f t="shared" si="3"/>
        <v>108.70954337163344</v>
      </c>
      <c r="K60" s="263">
        <f t="shared" si="3"/>
        <v>96.71017256158953</v>
      </c>
      <c r="L60" s="263">
        <f t="shared" si="3"/>
        <v>97.161808045570851</v>
      </c>
      <c r="M60" s="263">
        <f t="shared" si="3"/>
        <v>112.12684267048377</v>
      </c>
      <c r="N60" s="263">
        <f t="shared" si="3"/>
        <v>106.23567783089874</v>
      </c>
      <c r="O60" s="263">
        <f t="shared" si="3"/>
        <v>93.97102614512437</v>
      </c>
      <c r="P60" s="263">
        <f t="shared" si="3"/>
        <v>94.322534107505007</v>
      </c>
      <c r="Q60" s="263">
        <f t="shared" si="3"/>
        <v>95.653248233558116</v>
      </c>
      <c r="R60" s="263">
        <f t="shared" si="3"/>
        <v>108.06705354333673</v>
      </c>
      <c r="S60" s="263">
        <f t="shared" si="3"/>
        <v>128.53551955843776</v>
      </c>
      <c r="T60" s="263">
        <f t="shared" si="3"/>
        <v>144.57852466250648</v>
      </c>
      <c r="U60" s="263">
        <f t="shared" si="3"/>
        <v>134.93448437749794</v>
      </c>
      <c r="V60" s="263">
        <f t="shared" si="3"/>
        <v>148.17921098350666</v>
      </c>
      <c r="W60" s="263">
        <f t="shared" si="3"/>
        <v>152.8508727382661</v>
      </c>
      <c r="DA60" s="70"/>
    </row>
    <row r="61" spans="1:105" ht="12" customHeight="1" x14ac:dyDescent="0.3">
      <c r="A61" s="60" t="s">
        <v>1501</v>
      </c>
      <c r="B61" s="264">
        <v>163.01105040548191</v>
      </c>
      <c r="C61" s="264">
        <v>144.9758776770818</v>
      </c>
      <c r="D61" s="264">
        <v>135.26077527600091</v>
      </c>
      <c r="E61" s="264">
        <v>152.1117932535758</v>
      </c>
      <c r="F61" s="264">
        <v>160.76055940825901</v>
      </c>
      <c r="G61" s="264">
        <v>164.51347825003771</v>
      </c>
      <c r="H61" s="264">
        <v>150.31053230661459</v>
      </c>
      <c r="I61" s="264">
        <v>163.93027280245011</v>
      </c>
      <c r="J61" s="264">
        <v>93.816531880112819</v>
      </c>
      <c r="K61" s="264">
        <v>83.106900296604778</v>
      </c>
      <c r="L61" s="264">
        <v>83.921384962271006</v>
      </c>
      <c r="M61" s="264">
        <v>95.477256308960676</v>
      </c>
      <c r="N61" s="264">
        <v>90.948853377872993</v>
      </c>
      <c r="O61" s="264">
        <v>80.091043550692262</v>
      </c>
      <c r="P61" s="264">
        <v>78.543088815691959</v>
      </c>
      <c r="Q61" s="264">
        <v>79.237559937290328</v>
      </c>
      <c r="R61" s="264">
        <v>90.642826096154579</v>
      </c>
      <c r="S61" s="264">
        <v>107.8046844218884</v>
      </c>
      <c r="T61" s="264">
        <v>122.28521338893169</v>
      </c>
      <c r="U61" s="264">
        <v>113.0911700296751</v>
      </c>
      <c r="V61" s="264">
        <v>125.37776488386341</v>
      </c>
      <c r="W61" s="264">
        <v>130.65573152878551</v>
      </c>
      <c r="DA61" s="72" t="s">
        <v>1745</v>
      </c>
    </row>
    <row r="62" spans="1:105" ht="12" customHeight="1" x14ac:dyDescent="0.3">
      <c r="A62" s="59" t="s">
        <v>30</v>
      </c>
      <c r="B62" s="232">
        <v>94.07034443544984</v>
      </c>
      <c r="C62" s="232">
        <v>80.294163883316841</v>
      </c>
      <c r="D62" s="232">
        <v>72.045987186929906</v>
      </c>
      <c r="E62" s="232">
        <v>86.640765649579123</v>
      </c>
      <c r="F62" s="232">
        <v>96.059715512617856</v>
      </c>
      <c r="G62" s="232">
        <v>98.613902130149413</v>
      </c>
      <c r="H62" s="232">
        <v>88.867087572227859</v>
      </c>
      <c r="I62" s="232">
        <v>96.987281718212586</v>
      </c>
      <c r="J62" s="232">
        <v>53.702586380091347</v>
      </c>
      <c r="K62" s="232">
        <v>36.824718794337677</v>
      </c>
      <c r="L62" s="232">
        <v>37.652086477461197</v>
      </c>
      <c r="M62" s="232">
        <v>39.102354290162623</v>
      </c>
      <c r="N62" s="232">
        <v>26.916872046545301</v>
      </c>
      <c r="O62" s="232">
        <v>29.165174100785961</v>
      </c>
      <c r="P62" s="232">
        <v>34.737705603803732</v>
      </c>
      <c r="Q62" s="232">
        <v>35.599743557196248</v>
      </c>
      <c r="R62" s="232">
        <v>41.244649054521467</v>
      </c>
      <c r="S62" s="232">
        <v>50.347833610213392</v>
      </c>
      <c r="T62" s="232">
        <v>60.553721713812863</v>
      </c>
      <c r="U62" s="232">
        <v>51.584099523965001</v>
      </c>
      <c r="V62" s="232">
        <v>61.26462885158562</v>
      </c>
      <c r="W62" s="232">
        <v>64.449051456423788</v>
      </c>
      <c r="DA62" s="71" t="s">
        <v>1746</v>
      </c>
    </row>
    <row r="63" spans="1:105" ht="12" customHeight="1" x14ac:dyDescent="0.3">
      <c r="A63" s="59" t="s">
        <v>33</v>
      </c>
      <c r="B63" s="297">
        <v>5.3065466868151034</v>
      </c>
      <c r="C63" s="297">
        <v>3.3373925313270241</v>
      </c>
      <c r="D63" s="297">
        <v>3.4438377486739511</v>
      </c>
      <c r="E63" s="297">
        <v>4.0701105829446114</v>
      </c>
      <c r="F63" s="297">
        <v>4.0251425740402711</v>
      </c>
      <c r="G63" s="297">
        <v>4.6997638038491214</v>
      </c>
      <c r="H63" s="297">
        <v>3.8677247317804939</v>
      </c>
      <c r="I63" s="297">
        <v>2.513569397500818</v>
      </c>
      <c r="J63" s="297">
        <v>1.45386994716558</v>
      </c>
      <c r="K63" s="297">
        <v>1.927082463591268</v>
      </c>
      <c r="L63" s="297">
        <v>1.812916034775274</v>
      </c>
      <c r="M63" s="297">
        <v>1.875857042314871</v>
      </c>
      <c r="N63" s="297">
        <v>2.3444019450346052</v>
      </c>
      <c r="O63" s="297">
        <v>1.7152622427677879</v>
      </c>
      <c r="P63" s="297">
        <v>1.742281102654053</v>
      </c>
      <c r="Q63" s="297">
        <v>1.918309554461564</v>
      </c>
      <c r="R63" s="297">
        <v>2.0788876691757618</v>
      </c>
      <c r="S63" s="297">
        <v>2.4204474276005472</v>
      </c>
      <c r="T63" s="297">
        <v>1.8628236418464399</v>
      </c>
      <c r="U63" s="297">
        <v>1.9612432612677411</v>
      </c>
      <c r="V63" s="297">
        <v>1.9061147015343849</v>
      </c>
      <c r="W63" s="297">
        <v>1.975157032902956</v>
      </c>
      <c r="DA63" s="122" t="s">
        <v>1747</v>
      </c>
    </row>
    <row r="64" spans="1:105" ht="12" customHeight="1" x14ac:dyDescent="0.3">
      <c r="A64" s="59" t="s">
        <v>160</v>
      </c>
      <c r="B64" s="297">
        <v>8.3587520379395954</v>
      </c>
      <c r="C64" s="297">
        <v>9.4478631986070472</v>
      </c>
      <c r="D64" s="297">
        <v>8.8285355050318337</v>
      </c>
      <c r="E64" s="297">
        <v>11.21811625853484</v>
      </c>
      <c r="F64" s="297">
        <v>11.570055389945299</v>
      </c>
      <c r="G64" s="297">
        <v>13.18129845748957</v>
      </c>
      <c r="H64" s="297">
        <v>10.02198967019215</v>
      </c>
      <c r="I64" s="297">
        <v>9.0461053113288603</v>
      </c>
      <c r="J64" s="297">
        <v>5.5085267145204284</v>
      </c>
      <c r="K64" s="297">
        <v>5.7436307026127</v>
      </c>
      <c r="L64" s="297">
        <v>5.8952927926833443</v>
      </c>
      <c r="M64" s="297">
        <v>11.693992365010279</v>
      </c>
      <c r="N64" s="297">
        <v>16.28422107705649</v>
      </c>
      <c r="O64" s="297">
        <v>10.24342511234611</v>
      </c>
      <c r="P64" s="297">
        <v>3.3104334162140772</v>
      </c>
      <c r="Q64" s="297">
        <v>3.436383172975944</v>
      </c>
      <c r="R64" s="297">
        <v>5.5507031147033397</v>
      </c>
      <c r="S64" s="297">
        <v>5.3612134040988622</v>
      </c>
      <c r="T64" s="297">
        <v>5.7668534203725166</v>
      </c>
      <c r="U64" s="297">
        <v>5.9003501028882557</v>
      </c>
      <c r="V64" s="297">
        <v>6.2242210605661841</v>
      </c>
      <c r="W64" s="297">
        <v>11.17896777790096</v>
      </c>
      <c r="DA64" s="122" t="s">
        <v>1748</v>
      </c>
    </row>
    <row r="65" spans="1:105" ht="12" customHeight="1" x14ac:dyDescent="0.3">
      <c r="A65" s="59" t="s">
        <v>70</v>
      </c>
      <c r="B65" s="297">
        <v>12.83159971370825</v>
      </c>
      <c r="C65" s="297">
        <v>9.94845935844228</v>
      </c>
      <c r="D65" s="297">
        <v>11.19899886542199</v>
      </c>
      <c r="E65" s="297">
        <v>8.3334759506015654</v>
      </c>
      <c r="F65" s="297">
        <v>9.2110121257449862</v>
      </c>
      <c r="G65" s="297">
        <v>8.1509903779743791</v>
      </c>
      <c r="H65" s="297">
        <v>12.5773856238897</v>
      </c>
      <c r="I65" s="297">
        <v>14.077131537386039</v>
      </c>
      <c r="J65" s="297">
        <v>4.3071774905070734</v>
      </c>
      <c r="K65" s="297">
        <v>3.633096087274942</v>
      </c>
      <c r="L65" s="297">
        <v>4.8826199116804396</v>
      </c>
      <c r="M65" s="297">
        <v>3.536521663956564</v>
      </c>
      <c r="N65" s="297">
        <v>3.030718141865492</v>
      </c>
      <c r="O65" s="297">
        <v>1.847854116562528</v>
      </c>
      <c r="P65" s="297">
        <v>1.876961567435522</v>
      </c>
      <c r="Q65" s="297">
        <v>1.635455746815631</v>
      </c>
      <c r="R65" s="297">
        <v>1.341565498311613</v>
      </c>
      <c r="S65" s="297">
        <v>1.578894496723739</v>
      </c>
      <c r="T65" s="297">
        <v>0.91719136684320013</v>
      </c>
      <c r="U65" s="297">
        <v>1.1971663219216231</v>
      </c>
      <c r="V65" s="297">
        <v>1.344454344613766</v>
      </c>
      <c r="W65" s="297">
        <v>0.85261026006841101</v>
      </c>
      <c r="DA65" s="122" t="s">
        <v>1749</v>
      </c>
    </row>
    <row r="66" spans="1:105" ht="12" customHeight="1" x14ac:dyDescent="0.3">
      <c r="A66" s="59" t="s">
        <v>162</v>
      </c>
      <c r="B66" s="297">
        <v>42.443807531569099</v>
      </c>
      <c r="C66" s="297">
        <v>41.947998705388578</v>
      </c>
      <c r="D66" s="297">
        <v>39.743415969943243</v>
      </c>
      <c r="E66" s="297">
        <v>41.849324811915693</v>
      </c>
      <c r="F66" s="297">
        <v>39.894633805910622</v>
      </c>
      <c r="G66" s="297">
        <v>39.867523480575251</v>
      </c>
      <c r="H66" s="297">
        <v>34.976344708524387</v>
      </c>
      <c r="I66" s="297">
        <v>41.306184838021757</v>
      </c>
      <c r="J66" s="297">
        <v>28.844371347828378</v>
      </c>
      <c r="K66" s="297">
        <v>34.978372248788183</v>
      </c>
      <c r="L66" s="297">
        <v>33.678469745670753</v>
      </c>
      <c r="M66" s="297">
        <v>39.268530947516361</v>
      </c>
      <c r="N66" s="297">
        <v>42.372640167371117</v>
      </c>
      <c r="O66" s="297">
        <v>37.119327978229869</v>
      </c>
      <c r="P66" s="297">
        <v>36.875707125584583</v>
      </c>
      <c r="Q66" s="297">
        <v>36.64766790584094</v>
      </c>
      <c r="R66" s="297">
        <v>40.427020759442392</v>
      </c>
      <c r="S66" s="297">
        <v>48.096295483251893</v>
      </c>
      <c r="T66" s="297">
        <v>53.184623246056681</v>
      </c>
      <c r="U66" s="297">
        <v>52.448310819632482</v>
      </c>
      <c r="V66" s="297">
        <v>54.638345925563463</v>
      </c>
      <c r="W66" s="297">
        <v>52.199945001489382</v>
      </c>
      <c r="DA66" s="122" t="s">
        <v>1750</v>
      </c>
    </row>
    <row r="67" spans="1:105" ht="12" customHeight="1" x14ac:dyDescent="0.3">
      <c r="A67" s="60" t="s">
        <v>1508</v>
      </c>
      <c r="B67" s="264">
        <v>23.88690245107999</v>
      </c>
      <c r="C67" s="264">
        <v>21.909662930572249</v>
      </c>
      <c r="D67" s="264">
        <v>19.719448251088181</v>
      </c>
      <c r="E67" s="264">
        <v>22.009432951250449</v>
      </c>
      <c r="F67" s="264">
        <v>24.017947092293319</v>
      </c>
      <c r="G67" s="264">
        <v>24.613626024134032</v>
      </c>
      <c r="H67" s="264">
        <v>23.165923314783949</v>
      </c>
      <c r="I67" s="264">
        <v>26.821435553401791</v>
      </c>
      <c r="J67" s="264">
        <v>14.893011491520619</v>
      </c>
      <c r="K67" s="264">
        <v>13.60327226498476</v>
      </c>
      <c r="L67" s="264">
        <v>13.24042308329984</v>
      </c>
      <c r="M67" s="264">
        <v>16.649586361523099</v>
      </c>
      <c r="N67" s="264">
        <v>15.28682445302575</v>
      </c>
      <c r="O67" s="264">
        <v>13.8799825944321</v>
      </c>
      <c r="P67" s="264">
        <v>15.779445291813049</v>
      </c>
      <c r="Q67" s="264">
        <v>16.415688296267788</v>
      </c>
      <c r="R67" s="264">
        <v>17.424227447182151</v>
      </c>
      <c r="S67" s="264">
        <v>20.730835136549359</v>
      </c>
      <c r="T67" s="264">
        <v>22.29331127357478</v>
      </c>
      <c r="U67" s="264">
        <v>21.84331434782283</v>
      </c>
      <c r="V67" s="264">
        <v>22.801446099643272</v>
      </c>
      <c r="W67" s="264">
        <v>22.1951412094806</v>
      </c>
      <c r="DA67" s="72" t="s">
        <v>1751</v>
      </c>
    </row>
    <row r="68" spans="1:105" ht="12" customHeight="1" x14ac:dyDescent="0.3">
      <c r="A68" s="147" t="s">
        <v>30</v>
      </c>
      <c r="B68" s="231">
        <v>7.6078423307110654</v>
      </c>
      <c r="C68" s="231">
        <v>5.6643373024407131</v>
      </c>
      <c r="D68" s="231">
        <v>4.662342286179066</v>
      </c>
      <c r="E68" s="231">
        <v>5.6480722289541552</v>
      </c>
      <c r="F68" s="231">
        <v>6.5271617799299388</v>
      </c>
      <c r="G68" s="231">
        <v>6.786256987944645</v>
      </c>
      <c r="H68" s="231">
        <v>6.5939953016947106</v>
      </c>
      <c r="I68" s="231">
        <v>7.2532456893050936</v>
      </c>
      <c r="J68" s="231">
        <v>3.504707234899477</v>
      </c>
      <c r="K68" s="231">
        <v>2.015674701326569</v>
      </c>
      <c r="L68" s="231">
        <v>2.2877601048755078</v>
      </c>
      <c r="M68" s="231">
        <v>2.3955869165402799</v>
      </c>
      <c r="N68" s="231">
        <v>1.4740529377398019</v>
      </c>
      <c r="O68" s="231">
        <v>1.699218283619883</v>
      </c>
      <c r="P68" s="231">
        <v>2.1502873032111518</v>
      </c>
      <c r="Q68" s="231">
        <v>2.2740784686998849</v>
      </c>
      <c r="R68" s="231">
        <v>2.4055339778079379</v>
      </c>
      <c r="S68" s="231">
        <v>2.9610043477223278</v>
      </c>
      <c r="T68" s="231">
        <v>3.9155613975452539</v>
      </c>
      <c r="U68" s="231">
        <v>2.9736508265074031</v>
      </c>
      <c r="V68" s="231">
        <v>3.596500043333632</v>
      </c>
      <c r="W68" s="231">
        <v>4.3917486302603796</v>
      </c>
      <c r="DA68" s="73" t="s">
        <v>1752</v>
      </c>
    </row>
    <row r="69" spans="1:105" ht="12" customHeight="1" x14ac:dyDescent="0.3">
      <c r="A69" s="147" t="s">
        <v>32</v>
      </c>
      <c r="B69" s="231">
        <v>0</v>
      </c>
      <c r="C69" s="231">
        <v>0</v>
      </c>
      <c r="D69" s="231">
        <v>0</v>
      </c>
      <c r="E69" s="231">
        <v>0</v>
      </c>
      <c r="F69" s="231">
        <v>0</v>
      </c>
      <c r="G69" s="231">
        <v>0</v>
      </c>
      <c r="H69" s="231">
        <v>0</v>
      </c>
      <c r="I69" s="231">
        <v>0</v>
      </c>
      <c r="J69" s="231">
        <v>0</v>
      </c>
      <c r="K69" s="231">
        <v>0</v>
      </c>
      <c r="L69" s="231">
        <v>0</v>
      </c>
      <c r="M69" s="231">
        <v>0</v>
      </c>
      <c r="N69" s="231">
        <v>0</v>
      </c>
      <c r="O69" s="231">
        <v>0</v>
      </c>
      <c r="P69" s="231">
        <v>0</v>
      </c>
      <c r="Q69" s="231">
        <v>0</v>
      </c>
      <c r="R69" s="231">
        <v>0</v>
      </c>
      <c r="S69" s="231">
        <v>0</v>
      </c>
      <c r="T69" s="231">
        <v>0</v>
      </c>
      <c r="U69" s="231">
        <v>0</v>
      </c>
      <c r="V69" s="231">
        <v>0</v>
      </c>
      <c r="W69" s="231">
        <v>0</v>
      </c>
      <c r="DA69" s="73" t="s">
        <v>1753</v>
      </c>
    </row>
    <row r="70" spans="1:105" ht="12" customHeight="1" x14ac:dyDescent="0.3">
      <c r="A70" s="147" t="s">
        <v>33</v>
      </c>
      <c r="B70" s="231">
        <v>0.42916150415021542</v>
      </c>
      <c r="C70" s="231">
        <v>0.23543575390552771</v>
      </c>
      <c r="D70" s="231">
        <v>0.22286252141597551</v>
      </c>
      <c r="E70" s="231">
        <v>0.26532866347555811</v>
      </c>
      <c r="F70" s="231">
        <v>0.27350441991048191</v>
      </c>
      <c r="G70" s="231">
        <v>0.32342098088226279</v>
      </c>
      <c r="H70" s="231">
        <v>0.28698767346100412</v>
      </c>
      <c r="I70" s="231">
        <v>0.18797863054005401</v>
      </c>
      <c r="J70" s="231">
        <v>9.4881622392829351E-2</v>
      </c>
      <c r="K70" s="231">
        <v>0.105482716403751</v>
      </c>
      <c r="L70" s="231">
        <v>0.11015370902036729</v>
      </c>
      <c r="M70" s="231">
        <v>0.11492347889139749</v>
      </c>
      <c r="N70" s="231">
        <v>0.1283868559595395</v>
      </c>
      <c r="O70" s="231">
        <v>9.9934427068457857E-2</v>
      </c>
      <c r="P70" s="231">
        <v>0.1078483701943605</v>
      </c>
      <c r="Q70" s="231">
        <v>0.1225398280494211</v>
      </c>
      <c r="R70" s="231">
        <v>0.1212480900889135</v>
      </c>
      <c r="S70" s="231">
        <v>0.142348832961597</v>
      </c>
      <c r="T70" s="231">
        <v>0.1204550296168627</v>
      </c>
      <c r="U70" s="231">
        <v>0.1130591150891649</v>
      </c>
      <c r="V70" s="231">
        <v>0.1118972192465973</v>
      </c>
      <c r="W70" s="231">
        <v>0.13459303120490079</v>
      </c>
      <c r="DA70" s="73" t="s">
        <v>1754</v>
      </c>
    </row>
    <row r="71" spans="1:105" ht="12" customHeight="1" x14ac:dyDescent="0.3">
      <c r="A71" s="147" t="s">
        <v>160</v>
      </c>
      <c r="B71" s="231">
        <v>0.67600547194541749</v>
      </c>
      <c r="C71" s="231">
        <v>0.66649780452282692</v>
      </c>
      <c r="D71" s="231">
        <v>0.57132473323386479</v>
      </c>
      <c r="E71" s="231">
        <v>0.73130391249396254</v>
      </c>
      <c r="F71" s="231">
        <v>0.78617371423511551</v>
      </c>
      <c r="G71" s="231">
        <v>0.90708994203743532</v>
      </c>
      <c r="H71" s="231">
        <v>0.74363810724829438</v>
      </c>
      <c r="I71" s="231">
        <v>0.67651781957380963</v>
      </c>
      <c r="J71" s="231">
        <v>0.35949429499309621</v>
      </c>
      <c r="K71" s="231">
        <v>0.31438912448122053</v>
      </c>
      <c r="L71" s="231">
        <v>0.35820101671482379</v>
      </c>
      <c r="M71" s="231">
        <v>0.71642681419794507</v>
      </c>
      <c r="N71" s="231">
        <v>0.89177538444777549</v>
      </c>
      <c r="O71" s="231">
        <v>0.59680134867840506</v>
      </c>
      <c r="P71" s="231">
        <v>0.20491805141648739</v>
      </c>
      <c r="Q71" s="231">
        <v>0.21951295720183681</v>
      </c>
      <c r="R71" s="231">
        <v>0.32373666037241899</v>
      </c>
      <c r="S71" s="231">
        <v>0.31529809845450207</v>
      </c>
      <c r="T71" s="231">
        <v>0.37289976567966482</v>
      </c>
      <c r="U71" s="231">
        <v>0.34013545107994669</v>
      </c>
      <c r="V71" s="231">
        <v>0.36538883420437152</v>
      </c>
      <c r="W71" s="231">
        <v>0.76176786650640471</v>
      </c>
      <c r="DA71" s="73" t="s">
        <v>1755</v>
      </c>
    </row>
    <row r="72" spans="1:105" ht="12" customHeight="1" x14ac:dyDescent="0.3">
      <c r="A72" s="147" t="s">
        <v>70</v>
      </c>
      <c r="B72" s="231">
        <v>1.037742426250772</v>
      </c>
      <c r="C72" s="231">
        <v>0.70181227028815807</v>
      </c>
      <c r="D72" s="231">
        <v>0.72472552617893093</v>
      </c>
      <c r="E72" s="231">
        <v>0.54325551874296807</v>
      </c>
      <c r="F72" s="231">
        <v>0.62587907928726494</v>
      </c>
      <c r="G72" s="231">
        <v>0.56092208315815872</v>
      </c>
      <c r="H72" s="231">
        <v>0.93325013767469955</v>
      </c>
      <c r="I72" s="231">
        <v>1.05276580426269</v>
      </c>
      <c r="J72" s="231">
        <v>0.28109253446631921</v>
      </c>
      <c r="K72" s="231">
        <v>0.19886478730516971</v>
      </c>
      <c r="L72" s="231">
        <v>0.29667049256088063</v>
      </c>
      <c r="M72" s="231">
        <v>0.21666329769732071</v>
      </c>
      <c r="N72" s="231">
        <v>0.16597169881971949</v>
      </c>
      <c r="O72" s="231">
        <v>0.1076594807723331</v>
      </c>
      <c r="P72" s="231">
        <v>0.1161851814021352</v>
      </c>
      <c r="Q72" s="231">
        <v>0.1044713902045262</v>
      </c>
      <c r="R72" s="231">
        <v>7.8244850268392327E-2</v>
      </c>
      <c r="S72" s="231">
        <v>9.2856298556716316E-2</v>
      </c>
      <c r="T72" s="231">
        <v>5.9307983201200842E-2</v>
      </c>
      <c r="U72" s="231">
        <v>6.9012634813857235E-2</v>
      </c>
      <c r="V72" s="231">
        <v>7.892531464406892E-2</v>
      </c>
      <c r="W72" s="231">
        <v>5.8099380164394511E-2</v>
      </c>
      <c r="DA72" s="73" t="s">
        <v>1756</v>
      </c>
    </row>
    <row r="73" spans="1:105" ht="12" customHeight="1" x14ac:dyDescent="0.3">
      <c r="A73" s="147" t="s">
        <v>34</v>
      </c>
      <c r="B73" s="231">
        <v>10.703551448262219</v>
      </c>
      <c r="C73" s="231">
        <v>11.409331881547949</v>
      </c>
      <c r="D73" s="231">
        <v>10.74786120336984</v>
      </c>
      <c r="E73" s="231">
        <v>11.66411944250307</v>
      </c>
      <c r="F73" s="231">
        <v>12.52545869999387</v>
      </c>
      <c r="G73" s="231">
        <v>12.68280004910106</v>
      </c>
      <c r="H73" s="231">
        <v>11.692006549909721</v>
      </c>
      <c r="I73" s="231">
        <v>14.11437406385352</v>
      </c>
      <c r="J73" s="231">
        <v>8.1205719897569271</v>
      </c>
      <c r="K73" s="231">
        <v>8.3165953104935362</v>
      </c>
      <c r="L73" s="231">
        <v>7.4346975457083646</v>
      </c>
      <c r="M73" s="231">
        <v>10.01317615763362</v>
      </c>
      <c r="N73" s="231">
        <v>9.4915057732082229</v>
      </c>
      <c r="O73" s="231">
        <v>8.3644389304870064</v>
      </c>
      <c r="P73" s="231">
        <v>9.9962108535175034</v>
      </c>
      <c r="Q73" s="231">
        <v>10.226362729646411</v>
      </c>
      <c r="R73" s="231">
        <v>10.93000983091483</v>
      </c>
      <c r="S73" s="231">
        <v>12.59035451711598</v>
      </c>
      <c r="T73" s="231">
        <v>11.81351827045296</v>
      </c>
      <c r="U73" s="231">
        <v>12.914736243102061</v>
      </c>
      <c r="V73" s="231">
        <v>13.135648669113669</v>
      </c>
      <c r="W73" s="231">
        <v>11.318883718739841</v>
      </c>
      <c r="DA73" s="73" t="s">
        <v>1757</v>
      </c>
    </row>
    <row r="74" spans="1:105" ht="12" customHeight="1" x14ac:dyDescent="0.3">
      <c r="A74" s="147" t="s">
        <v>162</v>
      </c>
      <c r="B74" s="231">
        <v>3.4325992697602961</v>
      </c>
      <c r="C74" s="231">
        <v>2.9592139993506601</v>
      </c>
      <c r="D74" s="231">
        <v>2.571932401912957</v>
      </c>
      <c r="E74" s="231">
        <v>2.7281385096094342</v>
      </c>
      <c r="F74" s="231">
        <v>2.7108005433144982</v>
      </c>
      <c r="G74" s="231">
        <v>2.7435407581279039</v>
      </c>
      <c r="H74" s="231">
        <v>2.5952673703975471</v>
      </c>
      <c r="I74" s="231">
        <v>3.0891051054352872</v>
      </c>
      <c r="J74" s="231">
        <v>1.8824247352514449</v>
      </c>
      <c r="K74" s="231">
        <v>1.914611227019249</v>
      </c>
      <c r="L74" s="231">
        <v>2.0463211122051348</v>
      </c>
      <c r="M74" s="231">
        <v>2.405767649476128</v>
      </c>
      <c r="N74" s="231">
        <v>2.3204596214039448</v>
      </c>
      <c r="O74" s="231">
        <v>2.162642354142212</v>
      </c>
      <c r="P74" s="231">
        <v>2.2826310330753401</v>
      </c>
      <c r="Q74" s="231">
        <v>2.341018900286155</v>
      </c>
      <c r="R74" s="231">
        <v>2.357847000463797</v>
      </c>
      <c r="S74" s="231">
        <v>2.828589232613123</v>
      </c>
      <c r="T74" s="231">
        <v>3.439056293013024</v>
      </c>
      <c r="U74" s="231">
        <v>3.0234697175485219</v>
      </c>
      <c r="V74" s="231">
        <v>3.2075084297826599</v>
      </c>
      <c r="W74" s="231">
        <v>3.557058355078524</v>
      </c>
      <c r="DA74" s="73" t="s">
        <v>1758</v>
      </c>
    </row>
    <row r="75" spans="1:105" ht="12" customHeight="1" x14ac:dyDescent="0.3">
      <c r="A75" s="147" t="s">
        <v>36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1759</v>
      </c>
    </row>
    <row r="76" spans="1:105" ht="12" customHeight="1" x14ac:dyDescent="0.3">
      <c r="A76" s="147" t="s">
        <v>73</v>
      </c>
      <c r="B76" s="231">
        <v>0</v>
      </c>
      <c r="C76" s="231">
        <v>0.27303391851642228</v>
      </c>
      <c r="D76" s="231">
        <v>0.21839957879754709</v>
      </c>
      <c r="E76" s="231">
        <v>0.42921467547130587</v>
      </c>
      <c r="F76" s="231">
        <v>0.56896885562214994</v>
      </c>
      <c r="G76" s="231">
        <v>0.60959522288256085</v>
      </c>
      <c r="H76" s="231">
        <v>0.32077817439797057</v>
      </c>
      <c r="I76" s="231">
        <v>0.44744844043134102</v>
      </c>
      <c r="J76" s="231">
        <v>0.64983907976052468</v>
      </c>
      <c r="K76" s="231">
        <v>0.73765439795526455</v>
      </c>
      <c r="L76" s="231">
        <v>0.70661910221475732</v>
      </c>
      <c r="M76" s="231">
        <v>0.78704204708640135</v>
      </c>
      <c r="N76" s="231">
        <v>0.81467218144674158</v>
      </c>
      <c r="O76" s="231">
        <v>0.84928776966380326</v>
      </c>
      <c r="P76" s="231">
        <v>0.92136449899607409</v>
      </c>
      <c r="Q76" s="231">
        <v>1.1277040221795609</v>
      </c>
      <c r="R76" s="231">
        <v>1.2076070372658541</v>
      </c>
      <c r="S76" s="231">
        <v>1.800383809125107</v>
      </c>
      <c r="T76" s="231">
        <v>2.5725125340658082</v>
      </c>
      <c r="U76" s="231">
        <v>2.4092503596818728</v>
      </c>
      <c r="V76" s="231">
        <v>2.3055775893182768</v>
      </c>
      <c r="W76" s="231">
        <v>1.9729902275261511</v>
      </c>
      <c r="DA76" s="73" t="s">
        <v>1760</v>
      </c>
    </row>
    <row r="77" spans="1:105" ht="12" customHeight="1" x14ac:dyDescent="0.3">
      <c r="A77" s="147" t="s">
        <v>79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0</v>
      </c>
      <c r="J77" s="231">
        <v>0</v>
      </c>
      <c r="K77" s="231">
        <v>0</v>
      </c>
      <c r="L77" s="231">
        <v>0</v>
      </c>
      <c r="M77" s="231">
        <v>0</v>
      </c>
      <c r="N77" s="231">
        <v>0</v>
      </c>
      <c r="O77" s="231">
        <v>0</v>
      </c>
      <c r="P77" s="231">
        <v>0</v>
      </c>
      <c r="Q77" s="231">
        <v>0</v>
      </c>
      <c r="R77" s="231">
        <v>0</v>
      </c>
      <c r="S77" s="231">
        <v>0</v>
      </c>
      <c r="T77" s="231">
        <v>0</v>
      </c>
      <c r="U77" s="231">
        <v>0</v>
      </c>
      <c r="V77" s="231">
        <v>0</v>
      </c>
      <c r="W77" s="231">
        <v>0</v>
      </c>
      <c r="DA77" s="73" t="s">
        <v>1761</v>
      </c>
    </row>
    <row r="78" spans="1:105" ht="12" customHeight="1" x14ac:dyDescent="0.3">
      <c r="A78" s="60" t="s">
        <v>1520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1762</v>
      </c>
    </row>
    <row r="79" spans="1:105" ht="12" customHeight="1" x14ac:dyDescent="0.3">
      <c r="A79" s="57" t="s">
        <v>1522</v>
      </c>
      <c r="B79" s="263">
        <f t="shared" ref="B79:W79" si="4">B80+B88</f>
        <v>909.81554610351259</v>
      </c>
      <c r="C79" s="263">
        <f t="shared" si="4"/>
        <v>834.12639060701849</v>
      </c>
      <c r="D79" s="263">
        <f t="shared" si="4"/>
        <v>790.33490524395211</v>
      </c>
      <c r="E79" s="263">
        <f t="shared" si="4"/>
        <v>872.59290777190051</v>
      </c>
      <c r="F79" s="263">
        <f t="shared" si="4"/>
        <v>906.58591324814063</v>
      </c>
      <c r="G79" s="263">
        <f t="shared" si="4"/>
        <v>924.21370163881897</v>
      </c>
      <c r="H79" s="263">
        <f t="shared" si="4"/>
        <v>843.82541641598709</v>
      </c>
      <c r="I79" s="263">
        <f t="shared" si="4"/>
        <v>930.98950840373823</v>
      </c>
      <c r="J79" s="263">
        <f t="shared" si="4"/>
        <v>533.53212720669853</v>
      </c>
      <c r="K79" s="263">
        <f t="shared" si="4"/>
        <v>510.34957964817698</v>
      </c>
      <c r="L79" s="263">
        <f t="shared" si="4"/>
        <v>497.03239618744692</v>
      </c>
      <c r="M79" s="263">
        <f t="shared" si="4"/>
        <v>584.16051307563623</v>
      </c>
      <c r="N79" s="263">
        <f t="shared" si="4"/>
        <v>580.89662589461773</v>
      </c>
      <c r="O79" s="263">
        <f t="shared" si="4"/>
        <v>503.96664924292622</v>
      </c>
      <c r="P79" s="263">
        <f t="shared" si="4"/>
        <v>501.70941354398701</v>
      </c>
      <c r="Q79" s="263">
        <f t="shared" si="4"/>
        <v>496.85948261266333</v>
      </c>
      <c r="R79" s="263">
        <f t="shared" si="4"/>
        <v>567.96828917126345</v>
      </c>
      <c r="S79" s="263">
        <f t="shared" si="4"/>
        <v>660.02361114141854</v>
      </c>
      <c r="T79" s="263">
        <f t="shared" si="4"/>
        <v>705.49110831137955</v>
      </c>
      <c r="U79" s="263">
        <f t="shared" si="4"/>
        <v>684.17644496544256</v>
      </c>
      <c r="V79" s="263">
        <f t="shared" si="4"/>
        <v>739.2573630218269</v>
      </c>
      <c r="W79" s="263">
        <f t="shared" si="4"/>
        <v>731.1713457266643</v>
      </c>
      <c r="DA79" s="70"/>
    </row>
    <row r="80" spans="1:105" ht="12" customHeight="1" x14ac:dyDescent="0.3">
      <c r="A80" s="60" t="s">
        <v>1523</v>
      </c>
      <c r="B80" s="264">
        <v>909.81554610351259</v>
      </c>
      <c r="C80" s="264">
        <v>834.12639060701849</v>
      </c>
      <c r="D80" s="264">
        <v>790.33490524395211</v>
      </c>
      <c r="E80" s="264">
        <v>872.59290777190051</v>
      </c>
      <c r="F80" s="264">
        <v>906.58591324814063</v>
      </c>
      <c r="G80" s="264">
        <v>924.21370163881897</v>
      </c>
      <c r="H80" s="264">
        <v>843.82541641598709</v>
      </c>
      <c r="I80" s="264">
        <v>930.98950840373823</v>
      </c>
      <c r="J80" s="264">
        <v>533.53212720669853</v>
      </c>
      <c r="K80" s="264">
        <v>510.34957964817698</v>
      </c>
      <c r="L80" s="264">
        <v>497.03239618744692</v>
      </c>
      <c r="M80" s="264">
        <v>584.16051307563623</v>
      </c>
      <c r="N80" s="264">
        <v>580.89662589461773</v>
      </c>
      <c r="O80" s="264">
        <v>503.96664924292622</v>
      </c>
      <c r="P80" s="264">
        <v>501.70941354398701</v>
      </c>
      <c r="Q80" s="264">
        <v>496.85948261266333</v>
      </c>
      <c r="R80" s="264">
        <v>567.96828917126345</v>
      </c>
      <c r="S80" s="264">
        <v>660.02361114141854</v>
      </c>
      <c r="T80" s="264">
        <v>705.49110831137955</v>
      </c>
      <c r="U80" s="264">
        <v>684.17644496544256</v>
      </c>
      <c r="V80" s="264">
        <v>739.2573630218269</v>
      </c>
      <c r="W80" s="264">
        <v>731.1713457266643</v>
      </c>
      <c r="DA80" s="72" t="s">
        <v>1763</v>
      </c>
    </row>
    <row r="81" spans="1:105" ht="12" customHeight="1" x14ac:dyDescent="0.3">
      <c r="A81" s="59" t="s">
        <v>30</v>
      </c>
      <c r="B81" s="232">
        <v>289.77106759492619</v>
      </c>
      <c r="C81" s="232">
        <v>215.64791956122369</v>
      </c>
      <c r="D81" s="232">
        <v>186.86181286836279</v>
      </c>
      <c r="E81" s="232">
        <v>223.9252497092987</v>
      </c>
      <c r="F81" s="232">
        <v>246.37546666404629</v>
      </c>
      <c r="G81" s="232">
        <v>254.8162422290354</v>
      </c>
      <c r="H81" s="232">
        <v>240.1881744875962</v>
      </c>
      <c r="I81" s="232">
        <v>251.76488503655921</v>
      </c>
      <c r="J81" s="232">
        <v>125.553781203838</v>
      </c>
      <c r="K81" s="232">
        <v>75.621417883208991</v>
      </c>
      <c r="L81" s="232">
        <v>85.880253196933907</v>
      </c>
      <c r="M81" s="232">
        <v>84.050573503583067</v>
      </c>
      <c r="N81" s="232">
        <v>56.013750962752539</v>
      </c>
      <c r="O81" s="232">
        <v>61.696716037075532</v>
      </c>
      <c r="P81" s="232">
        <v>68.368650601734316</v>
      </c>
      <c r="Q81" s="232">
        <v>68.830342717686193</v>
      </c>
      <c r="R81" s="232">
        <v>78.411913644978924</v>
      </c>
      <c r="S81" s="232">
        <v>94.27178255561725</v>
      </c>
      <c r="T81" s="232">
        <v>123.91132551447571</v>
      </c>
      <c r="U81" s="232">
        <v>93.140712011552793</v>
      </c>
      <c r="V81" s="232">
        <v>116.6039700518952</v>
      </c>
      <c r="W81" s="232">
        <v>144.67674369690849</v>
      </c>
      <c r="DA81" s="71" t="s">
        <v>1764</v>
      </c>
    </row>
    <row r="82" spans="1:105" ht="12" customHeight="1" x14ac:dyDescent="0.3">
      <c r="A82" s="59" t="s">
        <v>33</v>
      </c>
      <c r="B82" s="297">
        <v>16.346104693343339</v>
      </c>
      <c r="C82" s="297">
        <v>8.963313413235193</v>
      </c>
      <c r="D82" s="297">
        <v>8.9320972627113751</v>
      </c>
      <c r="E82" s="297">
        <v>10.519303722643849</v>
      </c>
      <c r="F82" s="297">
        <v>10.323748876168899</v>
      </c>
      <c r="G82" s="297">
        <v>12.14409049831862</v>
      </c>
      <c r="H82" s="297">
        <v>10.453608508232501</v>
      </c>
      <c r="I82" s="297">
        <v>6.5248607774350278</v>
      </c>
      <c r="J82" s="297">
        <v>3.399070353023697</v>
      </c>
      <c r="K82" s="297">
        <v>3.9573610619681641</v>
      </c>
      <c r="L82" s="297">
        <v>4.1350613646465826</v>
      </c>
      <c r="M82" s="297">
        <v>4.0321577326858282</v>
      </c>
      <c r="N82" s="297">
        <v>4.8786778225449643</v>
      </c>
      <c r="O82" s="297">
        <v>3.628507313395728</v>
      </c>
      <c r="P82" s="297">
        <v>3.4290522614227048</v>
      </c>
      <c r="Q82" s="297">
        <v>3.7089566069503559</v>
      </c>
      <c r="R82" s="297">
        <v>3.9522596053014891</v>
      </c>
      <c r="S82" s="297">
        <v>4.532069747997542</v>
      </c>
      <c r="T82" s="297">
        <v>3.8119035482544419</v>
      </c>
      <c r="U82" s="297">
        <v>3.541238394545815</v>
      </c>
      <c r="V82" s="297">
        <v>3.627877059561099</v>
      </c>
      <c r="W82" s="297">
        <v>4.4338788756830461</v>
      </c>
      <c r="DA82" s="122" t="s">
        <v>1765</v>
      </c>
    </row>
    <row r="83" spans="1:105" ht="12" customHeight="1" x14ac:dyDescent="0.3">
      <c r="A83" s="59" t="s">
        <v>160</v>
      </c>
      <c r="B83" s="297">
        <v>25.74801353530771</v>
      </c>
      <c r="C83" s="297">
        <v>25.374347829805121</v>
      </c>
      <c r="D83" s="297">
        <v>22.898099031700621</v>
      </c>
      <c r="E83" s="297">
        <v>28.99350514306726</v>
      </c>
      <c r="F83" s="297">
        <v>29.67505973565164</v>
      </c>
      <c r="G83" s="297">
        <v>34.060197072456958</v>
      </c>
      <c r="H83" s="297">
        <v>27.087231835526801</v>
      </c>
      <c r="I83" s="297">
        <v>23.482374424642149</v>
      </c>
      <c r="J83" s="297">
        <v>12.87864150481197</v>
      </c>
      <c r="K83" s="297">
        <v>11.79483541897109</v>
      </c>
      <c r="L83" s="297">
        <v>13.44651213442776</v>
      </c>
      <c r="M83" s="297">
        <v>25.136255416541779</v>
      </c>
      <c r="N83" s="297">
        <v>33.887306907554233</v>
      </c>
      <c r="O83" s="297">
        <v>21.66918970617203</v>
      </c>
      <c r="P83" s="297">
        <v>6.5153947746238954</v>
      </c>
      <c r="Q83" s="297">
        <v>6.6440768351380957</v>
      </c>
      <c r="R83" s="297">
        <v>10.55267200173498</v>
      </c>
      <c r="S83" s="297">
        <v>10.038389102861871</v>
      </c>
      <c r="T83" s="297">
        <v>11.800735465001891</v>
      </c>
      <c r="U83" s="297">
        <v>10.65372498060443</v>
      </c>
      <c r="V83" s="297">
        <v>11.8464585478975</v>
      </c>
      <c r="W83" s="297">
        <v>25.09480930208743</v>
      </c>
      <c r="DA83" s="122" t="s">
        <v>1766</v>
      </c>
    </row>
    <row r="84" spans="1:105" ht="12" customHeight="1" x14ac:dyDescent="0.3">
      <c r="A84" s="59" t="s">
        <v>70</v>
      </c>
      <c r="B84" s="297">
        <v>39.526020344736779</v>
      </c>
      <c r="C84" s="297">
        <v>26.71881067975373</v>
      </c>
      <c r="D84" s="297">
        <v>29.046242712642378</v>
      </c>
      <c r="E84" s="297">
        <v>21.538079323217001</v>
      </c>
      <c r="F84" s="297">
        <v>23.624548530237099</v>
      </c>
      <c r="G84" s="297">
        <v>21.061987140710141</v>
      </c>
      <c r="H84" s="297">
        <v>33.993904552945928</v>
      </c>
      <c r="I84" s="297">
        <v>36.542187185446089</v>
      </c>
      <c r="J84" s="297">
        <v>10.069951127152789</v>
      </c>
      <c r="K84" s="297">
        <v>7.4607461080711683</v>
      </c>
      <c r="L84" s="297">
        <v>11.1367170722535</v>
      </c>
      <c r="M84" s="297">
        <v>7.6017590106633683</v>
      </c>
      <c r="N84" s="297">
        <v>6.3068952047323137</v>
      </c>
      <c r="O84" s="297">
        <v>3.908995376250032</v>
      </c>
      <c r="P84" s="297">
        <v>3.6941222042837332</v>
      </c>
      <c r="Q84" s="297">
        <v>3.1620727652734528</v>
      </c>
      <c r="R84" s="297">
        <v>2.550505833220595</v>
      </c>
      <c r="S84" s="297">
        <v>2.9563377011559631</v>
      </c>
      <c r="T84" s="297">
        <v>1.8768524014610639</v>
      </c>
      <c r="U84" s="297">
        <v>2.161614230916812</v>
      </c>
      <c r="V84" s="297">
        <v>2.5588780520528132</v>
      </c>
      <c r="W84" s="297">
        <v>1.9139595274365691</v>
      </c>
      <c r="DA84" s="122" t="s">
        <v>1767</v>
      </c>
    </row>
    <row r="85" spans="1:105" ht="12" customHeight="1" x14ac:dyDescent="0.3">
      <c r="A85" s="59" t="s">
        <v>34</v>
      </c>
      <c r="B85" s="297">
        <v>407.68188868739003</v>
      </c>
      <c r="C85" s="297">
        <v>434.36655560381098</v>
      </c>
      <c r="D85" s="297">
        <v>430.76305977636582</v>
      </c>
      <c r="E85" s="297">
        <v>462.43935150334062</v>
      </c>
      <c r="F85" s="297">
        <v>472.78830162921957</v>
      </c>
      <c r="G85" s="297">
        <v>476.22473702295889</v>
      </c>
      <c r="H85" s="297">
        <v>425.8846997658739</v>
      </c>
      <c r="I85" s="297">
        <v>489.91912252313642</v>
      </c>
      <c r="J85" s="297">
        <v>290.91403375985561</v>
      </c>
      <c r="K85" s="297">
        <v>312.01102485756439</v>
      </c>
      <c r="L85" s="297">
        <v>279.09119767730277</v>
      </c>
      <c r="M85" s="297">
        <v>351.31816459282271</v>
      </c>
      <c r="N85" s="297">
        <v>360.6755409050719</v>
      </c>
      <c r="O85" s="297">
        <v>303.70342555657191</v>
      </c>
      <c r="P85" s="297">
        <v>317.83075971513188</v>
      </c>
      <c r="Q85" s="297">
        <v>309.52496192418249</v>
      </c>
      <c r="R85" s="297">
        <v>356.27972620925192</v>
      </c>
      <c r="S85" s="297">
        <v>400.84884179541791</v>
      </c>
      <c r="T85" s="297">
        <v>373.84899871548618</v>
      </c>
      <c r="U85" s="297">
        <v>404.51545904491468</v>
      </c>
      <c r="V85" s="297">
        <v>425.87759365236309</v>
      </c>
      <c r="W85" s="297">
        <v>372.87635895821887</v>
      </c>
      <c r="DA85" s="122" t="s">
        <v>1768</v>
      </c>
    </row>
    <row r="86" spans="1:105" ht="12" customHeight="1" x14ac:dyDescent="0.3">
      <c r="A86" s="59" t="s">
        <v>162</v>
      </c>
      <c r="B86" s="297">
        <v>130.7424512478085</v>
      </c>
      <c r="C86" s="297">
        <v>112.660724180646</v>
      </c>
      <c r="D86" s="297">
        <v>103.0803664117508</v>
      </c>
      <c r="E86" s="297">
        <v>108.1606382216833</v>
      </c>
      <c r="F86" s="297">
        <v>102.32238320580269</v>
      </c>
      <c r="G86" s="297">
        <v>103.01683941976491</v>
      </c>
      <c r="H86" s="297">
        <v>94.533360046951302</v>
      </c>
      <c r="I86" s="297">
        <v>107.2248514733925</v>
      </c>
      <c r="J86" s="297">
        <v>67.436600977379925</v>
      </c>
      <c r="K86" s="297">
        <v>71.829852102136783</v>
      </c>
      <c r="L86" s="297">
        <v>76.816872041735152</v>
      </c>
      <c r="M86" s="297">
        <v>84.407770496118246</v>
      </c>
      <c r="N86" s="297">
        <v>88.177055263524807</v>
      </c>
      <c r="O86" s="297">
        <v>78.523125898233715</v>
      </c>
      <c r="P86" s="297">
        <v>72.576535851720607</v>
      </c>
      <c r="Q86" s="297">
        <v>70.856452595234543</v>
      </c>
      <c r="R86" s="297">
        <v>76.857486568082621</v>
      </c>
      <c r="S86" s="297">
        <v>90.055980255882645</v>
      </c>
      <c r="T86" s="297">
        <v>108.8319095323847</v>
      </c>
      <c r="U86" s="297">
        <v>94.701139665611223</v>
      </c>
      <c r="V86" s="297">
        <v>103.992273705329</v>
      </c>
      <c r="W86" s="297">
        <v>117.1796619703463</v>
      </c>
      <c r="DA86" s="122" t="s">
        <v>1769</v>
      </c>
    </row>
    <row r="87" spans="1:105" ht="12" customHeight="1" x14ac:dyDescent="0.3">
      <c r="A87" s="59" t="s">
        <v>73</v>
      </c>
      <c r="B87" s="297">
        <v>0</v>
      </c>
      <c r="C87" s="297">
        <v>10.39471933854373</v>
      </c>
      <c r="D87" s="297">
        <v>8.7532271804183654</v>
      </c>
      <c r="E87" s="297">
        <v>17.01678014864989</v>
      </c>
      <c r="F87" s="297">
        <v>21.476404607014398</v>
      </c>
      <c r="G87" s="297">
        <v>22.889608255574132</v>
      </c>
      <c r="H87" s="297">
        <v>11.68443721886041</v>
      </c>
      <c r="I87" s="297">
        <v>15.53122698312691</v>
      </c>
      <c r="J87" s="297">
        <v>23.280048280636631</v>
      </c>
      <c r="K87" s="297">
        <v>27.674342216256459</v>
      </c>
      <c r="L87" s="297">
        <v>26.525782700147111</v>
      </c>
      <c r="M87" s="297">
        <v>27.61383232322131</v>
      </c>
      <c r="N87" s="297">
        <v>30.957398828436919</v>
      </c>
      <c r="O87" s="297">
        <v>30.83668935522735</v>
      </c>
      <c r="P87" s="297">
        <v>29.294898135069769</v>
      </c>
      <c r="Q87" s="297">
        <v>34.132619168198183</v>
      </c>
      <c r="R87" s="297">
        <v>39.363725308692899</v>
      </c>
      <c r="S87" s="297">
        <v>57.320209982485409</v>
      </c>
      <c r="T87" s="297">
        <v>81.409383134315462</v>
      </c>
      <c r="U87" s="297">
        <v>75.4625566372968</v>
      </c>
      <c r="V87" s="297">
        <v>74.750311952728111</v>
      </c>
      <c r="W87" s="297">
        <v>64.995933395983684</v>
      </c>
      <c r="DA87" s="122" t="s">
        <v>1770</v>
      </c>
    </row>
    <row r="88" spans="1:105" ht="12" customHeight="1" x14ac:dyDescent="0.3">
      <c r="A88" s="60" t="s">
        <v>1532</v>
      </c>
      <c r="B88" s="264">
        <v>0</v>
      </c>
      <c r="C88" s="264">
        <v>0</v>
      </c>
      <c r="D88" s="264">
        <v>0</v>
      </c>
      <c r="E88" s="264">
        <v>0</v>
      </c>
      <c r="F88" s="264">
        <v>0</v>
      </c>
      <c r="G88" s="264">
        <v>0</v>
      </c>
      <c r="H88" s="264">
        <v>0</v>
      </c>
      <c r="I88" s="264">
        <v>0</v>
      </c>
      <c r="J88" s="264">
        <v>0</v>
      </c>
      <c r="K88" s="264">
        <v>0</v>
      </c>
      <c r="L88" s="264">
        <v>0</v>
      </c>
      <c r="M88" s="264">
        <v>0</v>
      </c>
      <c r="N88" s="264">
        <v>0</v>
      </c>
      <c r="O88" s="264">
        <v>0</v>
      </c>
      <c r="P88" s="264">
        <v>0</v>
      </c>
      <c r="Q88" s="264">
        <v>0</v>
      </c>
      <c r="R88" s="264">
        <v>0</v>
      </c>
      <c r="S88" s="264">
        <v>0</v>
      </c>
      <c r="T88" s="264">
        <v>0</v>
      </c>
      <c r="U88" s="264">
        <v>0</v>
      </c>
      <c r="V88" s="264">
        <v>0</v>
      </c>
      <c r="W88" s="264">
        <v>0</v>
      </c>
      <c r="DA88" s="72" t="s">
        <v>1771</v>
      </c>
    </row>
    <row r="89" spans="1:105" ht="12" customHeight="1" x14ac:dyDescent="0.3">
      <c r="A89" s="57" t="s">
        <v>1534</v>
      </c>
      <c r="B89" s="263">
        <f t="shared" ref="B89:W89" si="5">B90+B96</f>
        <v>86.84832046991076</v>
      </c>
      <c r="C89" s="263">
        <f t="shared" si="5"/>
        <v>77.239619360690639</v>
      </c>
      <c r="D89" s="263">
        <f t="shared" si="5"/>
        <v>72.063649237019263</v>
      </c>
      <c r="E89" s="263">
        <f t="shared" si="5"/>
        <v>81.041461513673596</v>
      </c>
      <c r="F89" s="263">
        <f t="shared" si="5"/>
        <v>85.649313636599246</v>
      </c>
      <c r="G89" s="263">
        <f t="shared" si="5"/>
        <v>87.648777461030875</v>
      </c>
      <c r="H89" s="263">
        <f t="shared" si="5"/>
        <v>80.081793518267801</v>
      </c>
      <c r="I89" s="263">
        <f t="shared" si="5"/>
        <v>87.33805979197777</v>
      </c>
      <c r="J89" s="263">
        <f t="shared" si="5"/>
        <v>49.983164980732077</v>
      </c>
      <c r="K89" s="263">
        <f t="shared" si="5"/>
        <v>44.277333912435978</v>
      </c>
      <c r="L89" s="263">
        <f t="shared" si="5"/>
        <v>44.71127152025862</v>
      </c>
      <c r="M89" s="263">
        <f t="shared" si="5"/>
        <v>50.867958539512458</v>
      </c>
      <c r="N89" s="263">
        <f t="shared" si="5"/>
        <v>48.45533566518759</v>
      </c>
      <c r="O89" s="263">
        <f t="shared" si="5"/>
        <v>42.670558834864011</v>
      </c>
      <c r="P89" s="263">
        <f t="shared" si="5"/>
        <v>41.845846224499169</v>
      </c>
      <c r="Q89" s="263">
        <f t="shared" si="5"/>
        <v>42.215843536801913</v>
      </c>
      <c r="R89" s="263">
        <f t="shared" si="5"/>
        <v>48.292291777248067</v>
      </c>
      <c r="S89" s="263">
        <f t="shared" si="5"/>
        <v>57.435712226506247</v>
      </c>
      <c r="T89" s="263">
        <f t="shared" si="5"/>
        <v>65.150585648739636</v>
      </c>
      <c r="U89" s="263">
        <f t="shared" si="5"/>
        <v>60.252223101582423</v>
      </c>
      <c r="V89" s="263">
        <f t="shared" si="5"/>
        <v>66.798221822075405</v>
      </c>
      <c r="W89" s="263">
        <f t="shared" si="5"/>
        <v>69.610194001062581</v>
      </c>
      <c r="DA89" s="70"/>
    </row>
    <row r="90" spans="1:105" ht="12" customHeight="1" x14ac:dyDescent="0.3">
      <c r="A90" s="60" t="s">
        <v>1535</v>
      </c>
      <c r="B90" s="264">
        <v>86.84832046991076</v>
      </c>
      <c r="C90" s="264">
        <v>77.239619360690639</v>
      </c>
      <c r="D90" s="264">
        <v>72.063649237019263</v>
      </c>
      <c r="E90" s="264">
        <v>81.041461513673596</v>
      </c>
      <c r="F90" s="264">
        <v>85.649313636599246</v>
      </c>
      <c r="G90" s="264">
        <v>87.648777461030875</v>
      </c>
      <c r="H90" s="264">
        <v>80.081793518267801</v>
      </c>
      <c r="I90" s="264">
        <v>87.33805979197777</v>
      </c>
      <c r="J90" s="264">
        <v>49.983164980732077</v>
      </c>
      <c r="K90" s="264">
        <v>44.277333912435978</v>
      </c>
      <c r="L90" s="264">
        <v>44.71127152025862</v>
      </c>
      <c r="M90" s="264">
        <v>50.867958539512458</v>
      </c>
      <c r="N90" s="264">
        <v>48.45533566518759</v>
      </c>
      <c r="O90" s="264">
        <v>42.670558834864011</v>
      </c>
      <c r="P90" s="264">
        <v>41.845846224499169</v>
      </c>
      <c r="Q90" s="264">
        <v>42.215843536801913</v>
      </c>
      <c r="R90" s="264">
        <v>48.292291777248067</v>
      </c>
      <c r="S90" s="264">
        <v>57.435712226506247</v>
      </c>
      <c r="T90" s="264">
        <v>65.150585648739636</v>
      </c>
      <c r="U90" s="264">
        <v>60.252223101582423</v>
      </c>
      <c r="V90" s="264">
        <v>66.798221822075405</v>
      </c>
      <c r="W90" s="264">
        <v>69.610194001062581</v>
      </c>
      <c r="DA90" s="72" t="s">
        <v>1772</v>
      </c>
    </row>
    <row r="91" spans="1:105" ht="12" customHeight="1" x14ac:dyDescent="0.3">
      <c r="A91" s="59" t="s">
        <v>30</v>
      </c>
      <c r="B91" s="232">
        <v>50.11839013320099</v>
      </c>
      <c r="C91" s="232">
        <v>42.778776404764074</v>
      </c>
      <c r="D91" s="232">
        <v>38.384348596106932</v>
      </c>
      <c r="E91" s="232">
        <v>46.160091369118867</v>
      </c>
      <c r="F91" s="232">
        <v>51.178278627960673</v>
      </c>
      <c r="G91" s="232">
        <v>52.539087096758053</v>
      </c>
      <c r="H91" s="232">
        <v>47.346221507698019</v>
      </c>
      <c r="I91" s="232">
        <v>51.672463328201339</v>
      </c>
      <c r="J91" s="232">
        <v>28.611431068015449</v>
      </c>
      <c r="K91" s="232">
        <v>19.619313973560129</v>
      </c>
      <c r="L91" s="232">
        <v>20.0601153395511</v>
      </c>
      <c r="M91" s="232">
        <v>20.832782735113462</v>
      </c>
      <c r="N91" s="232">
        <v>14.34065435276365</v>
      </c>
      <c r="O91" s="232">
        <v>15.53849497052636</v>
      </c>
      <c r="P91" s="232">
        <v>18.507404137106921</v>
      </c>
      <c r="Q91" s="232">
        <v>18.96667697932979</v>
      </c>
      <c r="R91" s="232">
        <v>21.974145248717591</v>
      </c>
      <c r="S91" s="232">
        <v>26.82410043655856</v>
      </c>
      <c r="T91" s="232">
        <v>32.261549238321813</v>
      </c>
      <c r="U91" s="232">
        <v>27.48275282850657</v>
      </c>
      <c r="V91" s="232">
        <v>32.640303260040326</v>
      </c>
      <c r="W91" s="232">
        <v>34.33688612487483</v>
      </c>
      <c r="DA91" s="71" t="s">
        <v>1773</v>
      </c>
    </row>
    <row r="92" spans="1:105" ht="12" customHeight="1" x14ac:dyDescent="0.3">
      <c r="A92" s="59" t="s">
        <v>33</v>
      </c>
      <c r="B92" s="297">
        <v>2.8271989297577269</v>
      </c>
      <c r="C92" s="297">
        <v>1.7780815188516119</v>
      </c>
      <c r="D92" s="297">
        <v>1.834792940105815</v>
      </c>
      <c r="E92" s="297">
        <v>2.1684558646562881</v>
      </c>
      <c r="F92" s="297">
        <v>2.1444980038946788</v>
      </c>
      <c r="G92" s="297">
        <v>2.5039197769370909</v>
      </c>
      <c r="H92" s="297">
        <v>2.0606296086033682</v>
      </c>
      <c r="I92" s="297">
        <v>1.3391686024628571</v>
      </c>
      <c r="J92" s="297">
        <v>0.7745865251400299</v>
      </c>
      <c r="K92" s="297">
        <v>1.026702637358696</v>
      </c>
      <c r="L92" s="297">
        <v>0.96587754254424463</v>
      </c>
      <c r="M92" s="297">
        <v>0.99941097957137182</v>
      </c>
      <c r="N92" s="297">
        <v>1.2490403008028239</v>
      </c>
      <c r="O92" s="297">
        <v>0.91384997875472307</v>
      </c>
      <c r="P92" s="297">
        <v>0.9282449697464199</v>
      </c>
      <c r="Q92" s="297">
        <v>1.0220286448799361</v>
      </c>
      <c r="R92" s="297">
        <v>1.107580756423681</v>
      </c>
      <c r="S92" s="297">
        <v>1.2895554832014891</v>
      </c>
      <c r="T92" s="297">
        <v>0.99246710099455515</v>
      </c>
      <c r="U92" s="297">
        <v>1.0449026789922811</v>
      </c>
      <c r="V92" s="297">
        <v>1.0155315240254379</v>
      </c>
      <c r="W92" s="297">
        <v>1.0523155979012411</v>
      </c>
      <c r="DA92" s="122" t="s">
        <v>1774</v>
      </c>
    </row>
    <row r="93" spans="1:105" ht="12" customHeight="1" x14ac:dyDescent="0.3">
      <c r="A93" s="59" t="s">
        <v>160</v>
      </c>
      <c r="B93" s="297">
        <v>4.4533396595736852</v>
      </c>
      <c r="C93" s="297">
        <v>5.0335915803712119</v>
      </c>
      <c r="D93" s="297">
        <v>4.7036288577599743</v>
      </c>
      <c r="E93" s="297">
        <v>5.9767393282019272</v>
      </c>
      <c r="F93" s="297">
        <v>6.1642439323045766</v>
      </c>
      <c r="G93" s="297">
        <v>7.022675026006068</v>
      </c>
      <c r="H93" s="297">
        <v>5.339472191964437</v>
      </c>
      <c r="I93" s="297">
        <v>4.819544755577077</v>
      </c>
      <c r="J93" s="297">
        <v>2.934808972948292</v>
      </c>
      <c r="K93" s="297">
        <v>3.060066656098007</v>
      </c>
      <c r="L93" s="297">
        <v>3.1408685267002028</v>
      </c>
      <c r="M93" s="297">
        <v>6.230274536375533</v>
      </c>
      <c r="N93" s="297">
        <v>8.6758366821462847</v>
      </c>
      <c r="O93" s="297">
        <v>5.4574476064884561</v>
      </c>
      <c r="P93" s="297">
        <v>1.763718358421136</v>
      </c>
      <c r="Q93" s="297">
        <v>1.8308213235952939</v>
      </c>
      <c r="R93" s="297">
        <v>2.95727953252227</v>
      </c>
      <c r="S93" s="297">
        <v>2.8563240263072451</v>
      </c>
      <c r="T93" s="297">
        <v>3.072439154951121</v>
      </c>
      <c r="U93" s="297">
        <v>3.1435629384980488</v>
      </c>
      <c r="V93" s="297">
        <v>3.3161135027287769</v>
      </c>
      <c r="W93" s="297">
        <v>5.9558819704734516</v>
      </c>
      <c r="DA93" s="122" t="s">
        <v>1775</v>
      </c>
    </row>
    <row r="94" spans="1:105" ht="12" customHeight="1" x14ac:dyDescent="0.3">
      <c r="A94" s="59" t="s">
        <v>70</v>
      </c>
      <c r="B94" s="297">
        <v>6.8363640459080957</v>
      </c>
      <c r="C94" s="297">
        <v>5.3002970313650728</v>
      </c>
      <c r="D94" s="297">
        <v>5.9665540464097742</v>
      </c>
      <c r="E94" s="297">
        <v>4.4398731753819813</v>
      </c>
      <c r="F94" s="297">
        <v>4.9074030929748078</v>
      </c>
      <c r="G94" s="297">
        <v>4.3426493034221441</v>
      </c>
      <c r="H94" s="297">
        <v>6.7009249656395546</v>
      </c>
      <c r="I94" s="297">
        <v>7.4999530891611048</v>
      </c>
      <c r="J94" s="297">
        <v>2.294759343528312</v>
      </c>
      <c r="K94" s="297">
        <v>1.9356251769482631</v>
      </c>
      <c r="L94" s="297">
        <v>2.601341061036007</v>
      </c>
      <c r="M94" s="297">
        <v>1.884172674527794</v>
      </c>
      <c r="N94" s="297">
        <v>1.614692867655156</v>
      </c>
      <c r="O94" s="297">
        <v>0.98449170223535598</v>
      </c>
      <c r="P94" s="297">
        <v>0.99999944367491977</v>
      </c>
      <c r="Q94" s="297">
        <v>0.87133101995534756</v>
      </c>
      <c r="R94" s="297">
        <v>0.71475344793449846</v>
      </c>
      <c r="S94" s="297">
        <v>0.84119656243274188</v>
      </c>
      <c r="T94" s="297">
        <v>0.48865723864542981</v>
      </c>
      <c r="U94" s="297">
        <v>0.63782108098444001</v>
      </c>
      <c r="V94" s="297">
        <v>0.71629255493867783</v>
      </c>
      <c r="W94" s="297">
        <v>0.45424999666074878</v>
      </c>
      <c r="DA94" s="122" t="s">
        <v>1776</v>
      </c>
    </row>
    <row r="95" spans="1:105" ht="12" customHeight="1" x14ac:dyDescent="0.3">
      <c r="A95" s="59" t="s">
        <v>162</v>
      </c>
      <c r="B95" s="297">
        <v>22.613027701470251</v>
      </c>
      <c r="C95" s="297">
        <v>22.348872825338681</v>
      </c>
      <c r="D95" s="297">
        <v>21.17432479663676</v>
      </c>
      <c r="E95" s="297">
        <v>22.296301776314529</v>
      </c>
      <c r="F95" s="297">
        <v>21.254889979464512</v>
      </c>
      <c r="G95" s="297">
        <v>21.240446257907521</v>
      </c>
      <c r="H95" s="297">
        <v>18.634545244362421</v>
      </c>
      <c r="I95" s="297">
        <v>22.006930016575389</v>
      </c>
      <c r="J95" s="297">
        <v>15.3675790711</v>
      </c>
      <c r="K95" s="297">
        <v>18.635625468470881</v>
      </c>
      <c r="L95" s="297">
        <v>17.943069050427059</v>
      </c>
      <c r="M95" s="297">
        <v>20.921317613924298</v>
      </c>
      <c r="N95" s="297">
        <v>22.57511146181967</v>
      </c>
      <c r="O95" s="297">
        <v>19.776274576859109</v>
      </c>
      <c r="P95" s="297">
        <v>19.646479315549779</v>
      </c>
      <c r="Q95" s="297">
        <v>19.524985569041551</v>
      </c>
      <c r="R95" s="297">
        <v>21.53853279165002</v>
      </c>
      <c r="S95" s="297">
        <v>25.624535718006221</v>
      </c>
      <c r="T95" s="297">
        <v>28.33547291582672</v>
      </c>
      <c r="U95" s="297">
        <v>27.943183574601079</v>
      </c>
      <c r="V95" s="297">
        <v>29.109980980342179</v>
      </c>
      <c r="W95" s="297">
        <v>27.810860311152311</v>
      </c>
      <c r="DA95" s="122" t="s">
        <v>1777</v>
      </c>
    </row>
    <row r="96" spans="1:105" ht="12" customHeight="1" x14ac:dyDescent="0.3">
      <c r="A96" s="60" t="s">
        <v>1542</v>
      </c>
      <c r="B96" s="264">
        <v>0</v>
      </c>
      <c r="C96" s="264">
        <v>0</v>
      </c>
      <c r="D96" s="264">
        <v>0</v>
      </c>
      <c r="E96" s="264">
        <v>0</v>
      </c>
      <c r="F96" s="264">
        <v>0</v>
      </c>
      <c r="G96" s="264">
        <v>0</v>
      </c>
      <c r="H96" s="264">
        <v>0</v>
      </c>
      <c r="I96" s="264">
        <v>0</v>
      </c>
      <c r="J96" s="264">
        <v>0</v>
      </c>
      <c r="K96" s="264">
        <v>0</v>
      </c>
      <c r="L96" s="264">
        <v>0</v>
      </c>
      <c r="M96" s="264">
        <v>0</v>
      </c>
      <c r="N96" s="264">
        <v>0</v>
      </c>
      <c r="O96" s="264">
        <v>0</v>
      </c>
      <c r="P96" s="264">
        <v>0</v>
      </c>
      <c r="Q96" s="264">
        <v>0</v>
      </c>
      <c r="R96" s="264">
        <v>0</v>
      </c>
      <c r="S96" s="264">
        <v>0</v>
      </c>
      <c r="T96" s="264">
        <v>0</v>
      </c>
      <c r="U96" s="264">
        <v>0</v>
      </c>
      <c r="V96" s="264">
        <v>0</v>
      </c>
      <c r="W96" s="264">
        <v>0</v>
      </c>
      <c r="DA96" s="72" t="s">
        <v>1778</v>
      </c>
    </row>
    <row r="97" spans="1:105" ht="12" customHeight="1" x14ac:dyDescent="0.3">
      <c r="A97" s="100" t="s">
        <v>106</v>
      </c>
      <c r="B97" s="281">
        <v>153.9689440869399</v>
      </c>
      <c r="C97" s="281">
        <v>144.50752360199991</v>
      </c>
      <c r="D97" s="281">
        <v>136.701856932</v>
      </c>
      <c r="E97" s="281">
        <v>126.2461763690001</v>
      </c>
      <c r="F97" s="281">
        <v>123.075463567</v>
      </c>
      <c r="G97" s="281">
        <v>130.85286717250011</v>
      </c>
      <c r="H97" s="281">
        <v>148.39857003641021</v>
      </c>
      <c r="I97" s="281">
        <v>138.6925450620399</v>
      </c>
      <c r="J97" s="281">
        <v>104.7235281472999</v>
      </c>
      <c r="K97" s="281">
        <v>75.669343026540034</v>
      </c>
      <c r="L97" s="281">
        <v>83.997776267820015</v>
      </c>
      <c r="M97" s="281">
        <v>76.590039435549983</v>
      </c>
      <c r="N97" s="281">
        <v>60.345988703099977</v>
      </c>
      <c r="O97" s="281">
        <v>65.443938856809893</v>
      </c>
      <c r="P97" s="281">
        <v>69.750873639449992</v>
      </c>
      <c r="Q97" s="281">
        <v>57.642088058550009</v>
      </c>
      <c r="R97" s="281">
        <v>70.952854238540041</v>
      </c>
      <c r="S97" s="281">
        <v>82.321369695240151</v>
      </c>
      <c r="T97" s="281">
        <v>89.477544211860092</v>
      </c>
      <c r="U97" s="281">
        <v>77.935292012109954</v>
      </c>
      <c r="V97" s="281">
        <v>73.175889976999983</v>
      </c>
      <c r="W97" s="281">
        <v>84.584452018409948</v>
      </c>
      <c r="DA97" s="105" t="s">
        <v>1779</v>
      </c>
    </row>
    <row r="98" spans="1:105" ht="12" customHeight="1" x14ac:dyDescent="0.3">
      <c r="A98" s="201"/>
      <c r="B98" s="201"/>
      <c r="C98" s="201"/>
      <c r="D98" s="201"/>
      <c r="E98" s="201"/>
      <c r="F98" s="201"/>
      <c r="G98" s="201"/>
      <c r="H98" s="201"/>
      <c r="I98" s="201"/>
      <c r="J98" s="201"/>
      <c r="K98" s="201"/>
      <c r="L98" s="201"/>
      <c r="M98" s="201"/>
      <c r="N98" s="201"/>
      <c r="O98" s="201"/>
      <c r="P98" s="201"/>
      <c r="Q98" s="201"/>
      <c r="R98" s="201"/>
      <c r="S98" s="201"/>
      <c r="T98" s="201"/>
      <c r="U98" s="201"/>
      <c r="V98" s="201"/>
      <c r="W98" s="201"/>
      <c r="DA98" s="173"/>
    </row>
    <row r="99" spans="1:105" ht="15" customHeight="1" x14ac:dyDescent="0.3">
      <c r="A99" s="34" t="s">
        <v>51</v>
      </c>
      <c r="B99" s="225">
        <f t="shared" ref="B99:W99" si="6">SUM(B100:B104)+B110+B118+B119+B127+B128</f>
        <v>111.16292069798446</v>
      </c>
      <c r="C99" s="225">
        <f t="shared" si="6"/>
        <v>119.68891018406833</v>
      </c>
      <c r="D99" s="225">
        <f t="shared" si="6"/>
        <v>104.4347839033569</v>
      </c>
      <c r="E99" s="225">
        <f t="shared" si="6"/>
        <v>98.622100038220083</v>
      </c>
      <c r="F99" s="225">
        <f t="shared" si="6"/>
        <v>97.827043679764728</v>
      </c>
      <c r="G99" s="225">
        <f t="shared" si="6"/>
        <v>82.78335742444564</v>
      </c>
      <c r="H99" s="225">
        <f t="shared" si="6"/>
        <v>125.31592516975356</v>
      </c>
      <c r="I99" s="225">
        <f t="shared" si="6"/>
        <v>130.65782430053301</v>
      </c>
      <c r="J99" s="225">
        <f t="shared" si="6"/>
        <v>122.18691641365315</v>
      </c>
      <c r="K99" s="225">
        <f t="shared" si="6"/>
        <v>72.862372378616314</v>
      </c>
      <c r="L99" s="225">
        <f t="shared" si="6"/>
        <v>76.03792356588734</v>
      </c>
      <c r="M99" s="225">
        <f t="shared" si="6"/>
        <v>84.040549943572813</v>
      </c>
      <c r="N99" s="225">
        <f t="shared" si="6"/>
        <v>89.68318280311891</v>
      </c>
      <c r="O99" s="225">
        <f t="shared" si="6"/>
        <v>96.904356284307227</v>
      </c>
      <c r="P99" s="225">
        <f t="shared" si="6"/>
        <v>99.954178294103286</v>
      </c>
      <c r="Q99" s="225">
        <f t="shared" si="6"/>
        <v>82.547990128266207</v>
      </c>
      <c r="R99" s="225">
        <f t="shared" si="6"/>
        <v>86.147789671492006</v>
      </c>
      <c r="S99" s="225">
        <f t="shared" si="6"/>
        <v>79.655761015086668</v>
      </c>
      <c r="T99" s="225">
        <f t="shared" si="6"/>
        <v>85.506797097901625</v>
      </c>
      <c r="U99" s="225">
        <f t="shared" si="6"/>
        <v>71.685670370147164</v>
      </c>
      <c r="V99" s="225">
        <f t="shared" si="6"/>
        <v>61.661497819019353</v>
      </c>
      <c r="W99" s="225">
        <f t="shared" si="6"/>
        <v>63.147790432683131</v>
      </c>
      <c r="DA99" s="89"/>
    </row>
    <row r="100" spans="1:105" ht="12" customHeight="1" x14ac:dyDescent="0.3">
      <c r="A100" s="55" t="s">
        <v>92</v>
      </c>
      <c r="B100" s="261">
        <v>0</v>
      </c>
      <c r="C100" s="261">
        <v>0</v>
      </c>
      <c r="D100" s="261">
        <v>0</v>
      </c>
      <c r="E100" s="261">
        <v>0</v>
      </c>
      <c r="F100" s="261">
        <v>0</v>
      </c>
      <c r="G100" s="261">
        <v>0</v>
      </c>
      <c r="H100" s="261">
        <v>0</v>
      </c>
      <c r="I100" s="261">
        <v>0</v>
      </c>
      <c r="J100" s="261">
        <v>0</v>
      </c>
      <c r="K100" s="261">
        <v>0</v>
      </c>
      <c r="L100" s="261">
        <v>0</v>
      </c>
      <c r="M100" s="261">
        <v>0</v>
      </c>
      <c r="N100" s="261">
        <v>0</v>
      </c>
      <c r="O100" s="261">
        <v>0</v>
      </c>
      <c r="P100" s="261">
        <v>0</v>
      </c>
      <c r="Q100" s="261">
        <v>0</v>
      </c>
      <c r="R100" s="261">
        <v>0</v>
      </c>
      <c r="S100" s="261">
        <v>0</v>
      </c>
      <c r="T100" s="261">
        <v>0</v>
      </c>
      <c r="U100" s="261">
        <v>0</v>
      </c>
      <c r="V100" s="261">
        <v>0</v>
      </c>
      <c r="W100" s="261">
        <v>0</v>
      </c>
      <c r="DA100" s="67" t="s">
        <v>1780</v>
      </c>
    </row>
    <row r="101" spans="1:105" ht="12" customHeight="1" x14ac:dyDescent="0.3">
      <c r="A101" s="202" t="s">
        <v>93</v>
      </c>
      <c r="B101" s="226">
        <v>0</v>
      </c>
      <c r="C101" s="226">
        <v>0</v>
      </c>
      <c r="D101" s="226">
        <v>0</v>
      </c>
      <c r="E101" s="226">
        <v>0</v>
      </c>
      <c r="F101" s="226">
        <v>0</v>
      </c>
      <c r="G101" s="226">
        <v>0</v>
      </c>
      <c r="H101" s="226">
        <v>0</v>
      </c>
      <c r="I101" s="226">
        <v>0</v>
      </c>
      <c r="J101" s="226">
        <v>0</v>
      </c>
      <c r="K101" s="226">
        <v>0</v>
      </c>
      <c r="L101" s="226">
        <v>0</v>
      </c>
      <c r="M101" s="226">
        <v>0</v>
      </c>
      <c r="N101" s="226">
        <v>0</v>
      </c>
      <c r="O101" s="226">
        <v>0</v>
      </c>
      <c r="P101" s="226">
        <v>0</v>
      </c>
      <c r="Q101" s="226">
        <v>0</v>
      </c>
      <c r="R101" s="226">
        <v>0</v>
      </c>
      <c r="S101" s="226">
        <v>0</v>
      </c>
      <c r="T101" s="226">
        <v>0</v>
      </c>
      <c r="U101" s="226">
        <v>0</v>
      </c>
      <c r="V101" s="226">
        <v>0</v>
      </c>
      <c r="W101" s="226">
        <v>0</v>
      </c>
      <c r="DA101" s="174" t="s">
        <v>1781</v>
      </c>
    </row>
    <row r="102" spans="1:105" ht="12" customHeight="1" x14ac:dyDescent="0.3">
      <c r="A102" s="202" t="s">
        <v>94</v>
      </c>
      <c r="B102" s="226">
        <v>0</v>
      </c>
      <c r="C102" s="226">
        <v>0</v>
      </c>
      <c r="D102" s="226">
        <v>0</v>
      </c>
      <c r="E102" s="226">
        <v>0</v>
      </c>
      <c r="F102" s="226">
        <v>0</v>
      </c>
      <c r="G102" s="226">
        <v>0</v>
      </c>
      <c r="H102" s="226">
        <v>0</v>
      </c>
      <c r="I102" s="226">
        <v>0</v>
      </c>
      <c r="J102" s="226">
        <v>0</v>
      </c>
      <c r="K102" s="226">
        <v>0</v>
      </c>
      <c r="L102" s="226">
        <v>0</v>
      </c>
      <c r="M102" s="226">
        <v>0</v>
      </c>
      <c r="N102" s="226">
        <v>0</v>
      </c>
      <c r="O102" s="226">
        <v>0</v>
      </c>
      <c r="P102" s="226">
        <v>0</v>
      </c>
      <c r="Q102" s="226">
        <v>0</v>
      </c>
      <c r="R102" s="226">
        <v>0</v>
      </c>
      <c r="S102" s="226">
        <v>0</v>
      </c>
      <c r="T102" s="226">
        <v>0</v>
      </c>
      <c r="U102" s="226">
        <v>0</v>
      </c>
      <c r="V102" s="226">
        <v>0</v>
      </c>
      <c r="W102" s="226">
        <v>0</v>
      </c>
      <c r="DA102" s="174" t="s">
        <v>1782</v>
      </c>
    </row>
    <row r="103" spans="1:105" ht="12" customHeight="1" x14ac:dyDescent="0.3">
      <c r="A103" s="202" t="s">
        <v>95</v>
      </c>
      <c r="B103" s="226">
        <v>0</v>
      </c>
      <c r="C103" s="226">
        <v>0</v>
      </c>
      <c r="D103" s="226">
        <v>0</v>
      </c>
      <c r="E103" s="226">
        <v>0</v>
      </c>
      <c r="F103" s="226">
        <v>0</v>
      </c>
      <c r="G103" s="226">
        <v>0</v>
      </c>
      <c r="H103" s="226">
        <v>0</v>
      </c>
      <c r="I103" s="226">
        <v>0</v>
      </c>
      <c r="J103" s="226">
        <v>0</v>
      </c>
      <c r="K103" s="226">
        <v>0</v>
      </c>
      <c r="L103" s="226">
        <v>0</v>
      </c>
      <c r="M103" s="226">
        <v>0</v>
      </c>
      <c r="N103" s="226">
        <v>0</v>
      </c>
      <c r="O103" s="226">
        <v>0</v>
      </c>
      <c r="P103" s="226">
        <v>0</v>
      </c>
      <c r="Q103" s="226">
        <v>0</v>
      </c>
      <c r="R103" s="226">
        <v>0</v>
      </c>
      <c r="S103" s="226">
        <v>0</v>
      </c>
      <c r="T103" s="226">
        <v>0</v>
      </c>
      <c r="U103" s="226">
        <v>0</v>
      </c>
      <c r="V103" s="226">
        <v>0</v>
      </c>
      <c r="W103" s="226">
        <v>0</v>
      </c>
      <c r="DA103" s="174" t="s">
        <v>1783</v>
      </c>
    </row>
    <row r="104" spans="1:105" ht="12" customHeight="1" x14ac:dyDescent="0.3">
      <c r="A104" s="56" t="s">
        <v>96</v>
      </c>
      <c r="B104" s="262">
        <v>0.32125100492319941</v>
      </c>
      <c r="C104" s="262">
        <v>0.3491486220688319</v>
      </c>
      <c r="D104" s="262">
        <v>0.27235113675248468</v>
      </c>
      <c r="E104" s="262">
        <v>0.26879042794369551</v>
      </c>
      <c r="F104" s="262">
        <v>0.25840084082829551</v>
      </c>
      <c r="G104" s="262">
        <v>0.19915792237938201</v>
      </c>
      <c r="H104" s="262">
        <v>0.29488509117766382</v>
      </c>
      <c r="I104" s="262">
        <v>0.29921593811240171</v>
      </c>
      <c r="J104" s="262">
        <v>0.23479430763720061</v>
      </c>
      <c r="K104" s="262">
        <v>0.13505424908692529</v>
      </c>
      <c r="L104" s="262">
        <v>0.14209848737606931</v>
      </c>
      <c r="M104" s="262">
        <v>0.16733806865242751</v>
      </c>
      <c r="N104" s="262">
        <v>0.1717573565123984</v>
      </c>
      <c r="O104" s="262">
        <v>0.16379998677533941</v>
      </c>
      <c r="P104" s="262">
        <v>0.1421718633245167</v>
      </c>
      <c r="Q104" s="262">
        <v>0.1043504138282822</v>
      </c>
      <c r="R104" s="262">
        <v>0.1077314890204189</v>
      </c>
      <c r="S104" s="262">
        <v>0.1067421629987937</v>
      </c>
      <c r="T104" s="262">
        <v>0.1113704799843883</v>
      </c>
      <c r="U104" s="262">
        <v>8.2765923133089767E-2</v>
      </c>
      <c r="V104" s="262">
        <v>6.290258761017517E-2</v>
      </c>
      <c r="W104" s="262">
        <v>6.5026815505562191E-2</v>
      </c>
      <c r="DA104" s="68" t="s">
        <v>1784</v>
      </c>
    </row>
    <row r="105" spans="1:105" ht="12" customHeight="1" x14ac:dyDescent="0.3">
      <c r="A105" s="37" t="s">
        <v>160</v>
      </c>
      <c r="B105" s="228">
        <v>5.2856736251997931E-2</v>
      </c>
      <c r="C105" s="228">
        <v>6.4182373737602952E-2</v>
      </c>
      <c r="D105" s="228">
        <v>4.9503089903519773E-2</v>
      </c>
      <c r="E105" s="228">
        <v>5.6820570372908469E-2</v>
      </c>
      <c r="F105" s="228">
        <v>5.8092491918372603E-2</v>
      </c>
      <c r="G105" s="228">
        <v>4.9485736330225842E-2</v>
      </c>
      <c r="H105" s="228">
        <v>6.5676549554110647E-2</v>
      </c>
      <c r="I105" s="228">
        <v>5.3756023389687921E-2</v>
      </c>
      <c r="J105" s="228">
        <v>3.7649537273083733E-2</v>
      </c>
      <c r="K105" s="228">
        <v>1.9048712621029921E-2</v>
      </c>
      <c r="L105" s="228">
        <v>2.1168373557289441E-2</v>
      </c>
      <c r="M105" s="228">
        <v>3.8397825892503568E-2</v>
      </c>
      <c r="N105" s="228">
        <v>4.7682994038901333E-2</v>
      </c>
      <c r="O105" s="228">
        <v>3.5426000146734013E-2</v>
      </c>
      <c r="P105" s="228">
        <v>1.171176133984215E-2</v>
      </c>
      <c r="Q105" s="228">
        <v>8.9459023357568584E-3</v>
      </c>
      <c r="R105" s="228">
        <v>1.3005983360423121E-2</v>
      </c>
      <c r="S105" s="228">
        <v>1.0705091332586391E-2</v>
      </c>
      <c r="T105" s="228">
        <v>1.0894675922380109E-2</v>
      </c>
      <c r="U105" s="228">
        <v>8.369479527943726E-3</v>
      </c>
      <c r="V105" s="228">
        <v>6.4328474784277117E-3</v>
      </c>
      <c r="W105" s="228">
        <v>1.1469629934588841E-2</v>
      </c>
      <c r="DA105" s="69" t="s">
        <v>1785</v>
      </c>
    </row>
    <row r="106" spans="1:105" ht="12" customHeight="1" x14ac:dyDescent="0.3">
      <c r="A106" s="37" t="s">
        <v>162</v>
      </c>
      <c r="B106" s="228">
        <v>0.26839426867120142</v>
      </c>
      <c r="C106" s="228">
        <v>0.28496624833122902</v>
      </c>
      <c r="D106" s="228">
        <v>0.22284804684896489</v>
      </c>
      <c r="E106" s="228">
        <v>0.21196985757078701</v>
      </c>
      <c r="F106" s="228">
        <v>0.20030834890992291</v>
      </c>
      <c r="G106" s="228">
        <v>0.14967218604915619</v>
      </c>
      <c r="H106" s="228">
        <v>0.22920854162355311</v>
      </c>
      <c r="I106" s="228">
        <v>0.24545991472271381</v>
      </c>
      <c r="J106" s="228">
        <v>0.1971447703641169</v>
      </c>
      <c r="K106" s="228">
        <v>0.1160055364658954</v>
      </c>
      <c r="L106" s="228">
        <v>0.1209301138187798</v>
      </c>
      <c r="M106" s="228">
        <v>0.12894024275992391</v>
      </c>
      <c r="N106" s="228">
        <v>0.1240743624734971</v>
      </c>
      <c r="O106" s="228">
        <v>0.12837398662860541</v>
      </c>
      <c r="P106" s="228">
        <v>0.1304601019846745</v>
      </c>
      <c r="Q106" s="228">
        <v>9.5404511492525351E-2</v>
      </c>
      <c r="R106" s="228">
        <v>9.4725505659995823E-2</v>
      </c>
      <c r="S106" s="228">
        <v>9.6037071666207355E-2</v>
      </c>
      <c r="T106" s="228">
        <v>0.10047580406200821</v>
      </c>
      <c r="U106" s="228">
        <v>7.4396443605146037E-2</v>
      </c>
      <c r="V106" s="228">
        <v>5.6469740131747458E-2</v>
      </c>
      <c r="W106" s="228">
        <v>5.3557185570973359E-2</v>
      </c>
      <c r="DA106" s="69" t="s">
        <v>1786</v>
      </c>
    </row>
    <row r="107" spans="1:105" ht="12" customHeight="1" x14ac:dyDescent="0.3">
      <c r="A107" s="37" t="s">
        <v>97</v>
      </c>
      <c r="B107" s="228">
        <v>0</v>
      </c>
      <c r="C107" s="228">
        <v>0</v>
      </c>
      <c r="D107" s="228">
        <v>0</v>
      </c>
      <c r="E107" s="228">
        <v>0</v>
      </c>
      <c r="F107" s="228">
        <v>0</v>
      </c>
      <c r="G107" s="228">
        <v>0</v>
      </c>
      <c r="H107" s="228">
        <v>0</v>
      </c>
      <c r="I107" s="228">
        <v>0</v>
      </c>
      <c r="J107" s="228">
        <v>0</v>
      </c>
      <c r="K107" s="228">
        <v>0</v>
      </c>
      <c r="L107" s="228">
        <v>0</v>
      </c>
      <c r="M107" s="228">
        <v>0</v>
      </c>
      <c r="N107" s="228">
        <v>0</v>
      </c>
      <c r="O107" s="228">
        <v>0</v>
      </c>
      <c r="P107" s="228">
        <v>0</v>
      </c>
      <c r="Q107" s="228">
        <v>0</v>
      </c>
      <c r="R107" s="228">
        <v>0</v>
      </c>
      <c r="S107" s="228">
        <v>0</v>
      </c>
      <c r="T107" s="228">
        <v>0</v>
      </c>
      <c r="U107" s="228">
        <v>0</v>
      </c>
      <c r="V107" s="228">
        <v>0</v>
      </c>
      <c r="W107" s="228">
        <v>0</v>
      </c>
      <c r="DA107" s="69" t="s">
        <v>1787</v>
      </c>
    </row>
    <row r="108" spans="1:105" ht="12" customHeight="1" x14ac:dyDescent="0.3">
      <c r="A108" s="37" t="s">
        <v>78</v>
      </c>
      <c r="B108" s="228">
        <v>0</v>
      </c>
      <c r="C108" s="228">
        <v>0</v>
      </c>
      <c r="D108" s="228">
        <v>0</v>
      </c>
      <c r="E108" s="228">
        <v>0</v>
      </c>
      <c r="F108" s="228">
        <v>0</v>
      </c>
      <c r="G108" s="228">
        <v>0</v>
      </c>
      <c r="H108" s="228">
        <v>0</v>
      </c>
      <c r="I108" s="228">
        <v>0</v>
      </c>
      <c r="J108" s="228">
        <v>0</v>
      </c>
      <c r="K108" s="228">
        <v>0</v>
      </c>
      <c r="L108" s="228">
        <v>0</v>
      </c>
      <c r="M108" s="228">
        <v>0</v>
      </c>
      <c r="N108" s="228">
        <v>0</v>
      </c>
      <c r="O108" s="228">
        <v>0</v>
      </c>
      <c r="P108" s="228">
        <v>0</v>
      </c>
      <c r="Q108" s="228">
        <v>0</v>
      </c>
      <c r="R108" s="228">
        <v>0</v>
      </c>
      <c r="S108" s="228">
        <v>0</v>
      </c>
      <c r="T108" s="228">
        <v>0</v>
      </c>
      <c r="U108" s="228">
        <v>0</v>
      </c>
      <c r="V108" s="228">
        <v>0</v>
      </c>
      <c r="W108" s="228">
        <v>0</v>
      </c>
      <c r="DA108" s="69" t="s">
        <v>1788</v>
      </c>
    </row>
    <row r="109" spans="1:105" ht="12" customHeight="1" x14ac:dyDescent="0.3">
      <c r="A109" s="37" t="s">
        <v>38</v>
      </c>
      <c r="B109" s="228">
        <v>0</v>
      </c>
      <c r="C109" s="228">
        <v>0</v>
      </c>
      <c r="D109" s="228">
        <v>0</v>
      </c>
      <c r="E109" s="228">
        <v>0</v>
      </c>
      <c r="F109" s="228">
        <v>0</v>
      </c>
      <c r="G109" s="228">
        <v>0</v>
      </c>
      <c r="H109" s="228">
        <v>0</v>
      </c>
      <c r="I109" s="228">
        <v>0</v>
      </c>
      <c r="J109" s="228">
        <v>0</v>
      </c>
      <c r="K109" s="228">
        <v>0</v>
      </c>
      <c r="L109" s="228">
        <v>0</v>
      </c>
      <c r="M109" s="228">
        <v>0</v>
      </c>
      <c r="N109" s="228">
        <v>0</v>
      </c>
      <c r="O109" s="228">
        <v>0</v>
      </c>
      <c r="P109" s="228">
        <v>0</v>
      </c>
      <c r="Q109" s="228">
        <v>0</v>
      </c>
      <c r="R109" s="228">
        <v>0</v>
      </c>
      <c r="S109" s="228">
        <v>0</v>
      </c>
      <c r="T109" s="228">
        <v>0</v>
      </c>
      <c r="U109" s="228">
        <v>0</v>
      </c>
      <c r="V109" s="228">
        <v>0</v>
      </c>
      <c r="W109" s="228">
        <v>0</v>
      </c>
      <c r="DA109" s="69" t="s">
        <v>1789</v>
      </c>
    </row>
    <row r="110" spans="1:105" ht="12" customHeight="1" x14ac:dyDescent="0.3">
      <c r="A110" s="57" t="s">
        <v>1555</v>
      </c>
      <c r="B110" s="263">
        <f t="shared" ref="B110:W110" si="7">B111+B117</f>
        <v>87.503268940800595</v>
      </c>
      <c r="C110" s="263">
        <f t="shared" si="7"/>
        <v>95.215704841907581</v>
      </c>
      <c r="D110" s="263">
        <f t="shared" si="7"/>
        <v>81.99062903898907</v>
      </c>
      <c r="E110" s="263">
        <f t="shared" si="7"/>
        <v>78.137800431239683</v>
      </c>
      <c r="F110" s="263">
        <f t="shared" si="7"/>
        <v>77.571491502231666</v>
      </c>
      <c r="G110" s="263">
        <f t="shared" si="7"/>
        <v>64.362551771450214</v>
      </c>
      <c r="H110" s="263">
        <f t="shared" si="7"/>
        <v>103.4056919530304</v>
      </c>
      <c r="I110" s="263">
        <f t="shared" si="7"/>
        <v>107.088115859147</v>
      </c>
      <c r="J110" s="263">
        <f t="shared" si="7"/>
        <v>98.577807978556208</v>
      </c>
      <c r="K110" s="263">
        <f t="shared" si="7"/>
        <v>58.621840034717181</v>
      </c>
      <c r="L110" s="263">
        <f t="shared" si="7"/>
        <v>61.427151531057369</v>
      </c>
      <c r="M110" s="263">
        <f t="shared" si="7"/>
        <v>68.653252352371652</v>
      </c>
      <c r="N110" s="263">
        <f t="shared" si="7"/>
        <v>73.660622327362717</v>
      </c>
      <c r="O110" s="263">
        <f t="shared" si="7"/>
        <v>82.811137200863158</v>
      </c>
      <c r="P110" s="263">
        <f t="shared" si="7"/>
        <v>84.722544986729645</v>
      </c>
      <c r="Q110" s="263">
        <f t="shared" si="7"/>
        <v>67.889453240764013</v>
      </c>
      <c r="R110" s="263">
        <f t="shared" si="7"/>
        <v>71.09362166384426</v>
      </c>
      <c r="S110" s="263">
        <f t="shared" si="7"/>
        <v>65.417805082327888</v>
      </c>
      <c r="T110" s="263">
        <f t="shared" si="7"/>
        <v>69.251996816617066</v>
      </c>
      <c r="U110" s="263">
        <f t="shared" si="7"/>
        <v>57.067600353980893</v>
      </c>
      <c r="V110" s="263">
        <f t="shared" si="7"/>
        <v>47.841433543514533</v>
      </c>
      <c r="W110" s="263">
        <f t="shared" si="7"/>
        <v>47.888127154758081</v>
      </c>
      <c r="DA110" s="70"/>
    </row>
    <row r="111" spans="1:105" ht="12" customHeight="1" x14ac:dyDescent="0.3">
      <c r="A111" s="60" t="s">
        <v>1556</v>
      </c>
      <c r="B111" s="264">
        <v>87.503268940800595</v>
      </c>
      <c r="C111" s="264">
        <v>95.215704841907581</v>
      </c>
      <c r="D111" s="264">
        <v>81.99062903898907</v>
      </c>
      <c r="E111" s="264">
        <v>78.137800431239683</v>
      </c>
      <c r="F111" s="264">
        <v>77.571491502231666</v>
      </c>
      <c r="G111" s="264">
        <v>64.362551771450214</v>
      </c>
      <c r="H111" s="264">
        <v>103.4056919530304</v>
      </c>
      <c r="I111" s="264">
        <v>107.088115859147</v>
      </c>
      <c r="J111" s="264">
        <v>98.577807978556208</v>
      </c>
      <c r="K111" s="264">
        <v>58.621840034717181</v>
      </c>
      <c r="L111" s="264">
        <v>61.427151531057369</v>
      </c>
      <c r="M111" s="264">
        <v>68.653252352371652</v>
      </c>
      <c r="N111" s="264">
        <v>73.660622327362717</v>
      </c>
      <c r="O111" s="264">
        <v>82.811137200863158</v>
      </c>
      <c r="P111" s="264">
        <v>84.722544986729645</v>
      </c>
      <c r="Q111" s="264">
        <v>67.889453240764013</v>
      </c>
      <c r="R111" s="264">
        <v>71.09362166384426</v>
      </c>
      <c r="S111" s="264">
        <v>65.417805082327888</v>
      </c>
      <c r="T111" s="264">
        <v>69.251996816617066</v>
      </c>
      <c r="U111" s="264">
        <v>57.067600353980893</v>
      </c>
      <c r="V111" s="264">
        <v>47.841433543514533</v>
      </c>
      <c r="W111" s="264">
        <v>47.888127154758081</v>
      </c>
      <c r="DA111" s="72" t="s">
        <v>1790</v>
      </c>
    </row>
    <row r="112" spans="1:105" ht="12" customHeight="1" x14ac:dyDescent="0.3">
      <c r="A112" s="59" t="s">
        <v>30</v>
      </c>
      <c r="B112" s="232">
        <v>50.496347505359651</v>
      </c>
      <c r="C112" s="232">
        <v>52.734741333111032</v>
      </c>
      <c r="D112" s="232">
        <v>43.671905599667333</v>
      </c>
      <c r="E112" s="232">
        <v>44.506206328466057</v>
      </c>
      <c r="F112" s="232">
        <v>46.351514532058843</v>
      </c>
      <c r="G112" s="232">
        <v>38.580683168037083</v>
      </c>
      <c r="H112" s="232">
        <v>61.135853497688522</v>
      </c>
      <c r="I112" s="232">
        <v>63.357335310604377</v>
      </c>
      <c r="J112" s="232">
        <v>56.428042499945242</v>
      </c>
      <c r="K112" s="232">
        <v>25.975373486204958</v>
      </c>
      <c r="L112" s="232">
        <v>27.559845712166101</v>
      </c>
      <c r="M112" s="232">
        <v>28.116683495464361</v>
      </c>
      <c r="N112" s="232">
        <v>21.800313829320871</v>
      </c>
      <c r="O112" s="232">
        <v>30.155696902845161</v>
      </c>
      <c r="P112" s="232">
        <v>37.470729380915849</v>
      </c>
      <c r="Q112" s="232">
        <v>30.501281557915078</v>
      </c>
      <c r="R112" s="232">
        <v>32.349294498272258</v>
      </c>
      <c r="S112" s="232">
        <v>30.551963331583028</v>
      </c>
      <c r="T112" s="232">
        <v>34.292503788024163</v>
      </c>
      <c r="U112" s="232">
        <v>26.03015580686948</v>
      </c>
      <c r="V112" s="232">
        <v>23.377252517511149</v>
      </c>
      <c r="W112" s="232">
        <v>23.621959289775202</v>
      </c>
      <c r="DA112" s="71" t="s">
        <v>1791</v>
      </c>
    </row>
    <row r="113" spans="1:105" ht="12" customHeight="1" x14ac:dyDescent="0.3">
      <c r="A113" s="59" t="s">
        <v>33</v>
      </c>
      <c r="B113" s="297">
        <v>2.8485196600369931</v>
      </c>
      <c r="C113" s="297">
        <v>2.1918969368974901</v>
      </c>
      <c r="D113" s="297">
        <v>2.0875410683239828</v>
      </c>
      <c r="E113" s="297">
        <v>2.0907615488631839</v>
      </c>
      <c r="F113" s="297">
        <v>1.942244504042169</v>
      </c>
      <c r="G113" s="297">
        <v>1.838686983926543</v>
      </c>
      <c r="H113" s="297">
        <v>2.6607899395750509</v>
      </c>
      <c r="I113" s="297">
        <v>1.641999407784497</v>
      </c>
      <c r="J113" s="297">
        <v>1.527655196854095</v>
      </c>
      <c r="K113" s="297">
        <v>1.359322986553154</v>
      </c>
      <c r="L113" s="297">
        <v>1.326983200185389</v>
      </c>
      <c r="M113" s="297">
        <v>1.3488415134833509</v>
      </c>
      <c r="N113" s="297">
        <v>1.8987606752911801</v>
      </c>
      <c r="O113" s="297">
        <v>1.773516870602392</v>
      </c>
      <c r="P113" s="297">
        <v>1.879356813245753</v>
      </c>
      <c r="Q113" s="297">
        <v>1.64357644155117</v>
      </c>
      <c r="R113" s="297">
        <v>1.6305278619317309</v>
      </c>
      <c r="S113" s="297">
        <v>1.4687706650217269</v>
      </c>
      <c r="T113" s="297">
        <v>1.0549456744599759</v>
      </c>
      <c r="U113" s="297">
        <v>0.9896744953792318</v>
      </c>
      <c r="V113" s="297">
        <v>0.72733199466622434</v>
      </c>
      <c r="W113" s="297">
        <v>0.72393740431840581</v>
      </c>
      <c r="DA113" s="122" t="s">
        <v>1792</v>
      </c>
    </row>
    <row r="114" spans="1:105" ht="12" customHeight="1" x14ac:dyDescent="0.3">
      <c r="A114" s="59" t="s">
        <v>160</v>
      </c>
      <c r="B114" s="297">
        <v>4.4869235905536904</v>
      </c>
      <c r="C114" s="297">
        <v>6.2050664435984197</v>
      </c>
      <c r="D114" s="297">
        <v>5.3515675780622409</v>
      </c>
      <c r="E114" s="297">
        <v>5.7625967761920034</v>
      </c>
      <c r="F114" s="297">
        <v>5.5828771476356422</v>
      </c>
      <c r="G114" s="297">
        <v>5.1569148826559124</v>
      </c>
      <c r="H114" s="297">
        <v>6.8945985400301666</v>
      </c>
      <c r="I114" s="297">
        <v>5.9094049994111391</v>
      </c>
      <c r="J114" s="297">
        <v>5.788089559766072</v>
      </c>
      <c r="K114" s="297">
        <v>4.0514349478247533</v>
      </c>
      <c r="L114" s="297">
        <v>4.3151223476461382</v>
      </c>
      <c r="M114" s="297">
        <v>8.4086057756396908</v>
      </c>
      <c r="N114" s="297">
        <v>13.18879583526631</v>
      </c>
      <c r="O114" s="297">
        <v>10.591317640259771</v>
      </c>
      <c r="P114" s="297">
        <v>3.5708850805309318</v>
      </c>
      <c r="Q114" s="297">
        <v>2.9442372395582441</v>
      </c>
      <c r="R114" s="297">
        <v>4.3535666770410044</v>
      </c>
      <c r="S114" s="297">
        <v>3.253279904809903</v>
      </c>
      <c r="T114" s="297">
        <v>3.2658577733297909</v>
      </c>
      <c r="U114" s="297">
        <v>2.9774103630888429</v>
      </c>
      <c r="V114" s="297">
        <v>2.3750276494803368</v>
      </c>
      <c r="W114" s="297">
        <v>4.0973313925315313</v>
      </c>
      <c r="DA114" s="122" t="s">
        <v>1793</v>
      </c>
    </row>
    <row r="115" spans="1:105" ht="12" customHeight="1" x14ac:dyDescent="0.3">
      <c r="A115" s="59" t="s">
        <v>70</v>
      </c>
      <c r="B115" s="297">
        <v>6.8879190576122653</v>
      </c>
      <c r="C115" s="297">
        <v>6.5338426301170598</v>
      </c>
      <c r="D115" s="297">
        <v>6.788464428872679</v>
      </c>
      <c r="E115" s="297">
        <v>4.2807955044033577</v>
      </c>
      <c r="F115" s="297">
        <v>4.4445724216761588</v>
      </c>
      <c r="G115" s="297">
        <v>3.1889091749286411</v>
      </c>
      <c r="H115" s="297">
        <v>8.6525757273309676</v>
      </c>
      <c r="I115" s="297">
        <v>9.1959432950905118</v>
      </c>
      <c r="J115" s="297">
        <v>4.5257707472212658</v>
      </c>
      <c r="K115" s="297">
        <v>2.5627087149066679</v>
      </c>
      <c r="L115" s="297">
        <v>3.5738856468847771</v>
      </c>
      <c r="M115" s="297">
        <v>2.5429481703953489</v>
      </c>
      <c r="N115" s="297">
        <v>2.4546168108475999</v>
      </c>
      <c r="O115" s="297">
        <v>1.910611898532526</v>
      </c>
      <c r="P115" s="297">
        <v>2.0246333984722038</v>
      </c>
      <c r="Q115" s="297">
        <v>1.4012318973306259</v>
      </c>
      <c r="R115" s="297">
        <v>1.0522261284423791</v>
      </c>
      <c r="S115" s="297">
        <v>0.9581013384170014</v>
      </c>
      <c r="T115" s="297">
        <v>0.51941957540553352</v>
      </c>
      <c r="U115" s="297">
        <v>0.60410913777566744</v>
      </c>
      <c r="V115" s="297">
        <v>0.51301459425208795</v>
      </c>
      <c r="W115" s="297">
        <v>0.31249994217522681</v>
      </c>
      <c r="DA115" s="122" t="s">
        <v>1794</v>
      </c>
    </row>
    <row r="116" spans="1:105" ht="12" customHeight="1" x14ac:dyDescent="0.3">
      <c r="A116" s="59" t="s">
        <v>162</v>
      </c>
      <c r="B116" s="297">
        <v>22.783559127237989</v>
      </c>
      <c r="C116" s="297">
        <v>27.55015749818358</v>
      </c>
      <c r="D116" s="297">
        <v>24.09115036406283</v>
      </c>
      <c r="E116" s="297">
        <v>21.497440273315071</v>
      </c>
      <c r="F116" s="297">
        <v>19.250282896818849</v>
      </c>
      <c r="G116" s="297">
        <v>15.59735756190204</v>
      </c>
      <c r="H116" s="297">
        <v>24.061874248405651</v>
      </c>
      <c r="I116" s="297">
        <v>26.983432846256481</v>
      </c>
      <c r="J116" s="297">
        <v>30.308249974769542</v>
      </c>
      <c r="K116" s="297">
        <v>24.672999899227641</v>
      </c>
      <c r="L116" s="297">
        <v>24.651314624174969</v>
      </c>
      <c r="M116" s="297">
        <v>28.236173397388889</v>
      </c>
      <c r="N116" s="297">
        <v>34.318135176636773</v>
      </c>
      <c r="O116" s="297">
        <v>38.379993888623297</v>
      </c>
      <c r="P116" s="297">
        <v>39.776940313564907</v>
      </c>
      <c r="Q116" s="297">
        <v>31.399126104408889</v>
      </c>
      <c r="R116" s="297">
        <v>31.708006498156891</v>
      </c>
      <c r="S116" s="297">
        <v>29.18568984249622</v>
      </c>
      <c r="T116" s="297">
        <v>30.119270005397599</v>
      </c>
      <c r="U116" s="297">
        <v>26.46625055086767</v>
      </c>
      <c r="V116" s="297">
        <v>20.84880678760473</v>
      </c>
      <c r="W116" s="297">
        <v>19.132399125957718</v>
      </c>
      <c r="DA116" s="122" t="s">
        <v>1795</v>
      </c>
    </row>
    <row r="117" spans="1:105" ht="12" customHeight="1" x14ac:dyDescent="0.3">
      <c r="A117" s="60" t="s">
        <v>1563</v>
      </c>
      <c r="B117" s="264">
        <v>0</v>
      </c>
      <c r="C117" s="264">
        <v>0</v>
      </c>
      <c r="D117" s="264">
        <v>0</v>
      </c>
      <c r="E117" s="264">
        <v>0</v>
      </c>
      <c r="F117" s="264">
        <v>0</v>
      </c>
      <c r="G117" s="264">
        <v>0</v>
      </c>
      <c r="H117" s="264">
        <v>0</v>
      </c>
      <c r="I117" s="264">
        <v>0</v>
      </c>
      <c r="J117" s="264">
        <v>0</v>
      </c>
      <c r="K117" s="264">
        <v>0</v>
      </c>
      <c r="L117" s="264">
        <v>0</v>
      </c>
      <c r="M117" s="264">
        <v>0</v>
      </c>
      <c r="N117" s="264">
        <v>0</v>
      </c>
      <c r="O117" s="264">
        <v>0</v>
      </c>
      <c r="P117" s="264">
        <v>0</v>
      </c>
      <c r="Q117" s="264">
        <v>0</v>
      </c>
      <c r="R117" s="264">
        <v>0</v>
      </c>
      <c r="S117" s="264">
        <v>0</v>
      </c>
      <c r="T117" s="264">
        <v>0</v>
      </c>
      <c r="U117" s="264">
        <v>0</v>
      </c>
      <c r="V117" s="264">
        <v>0</v>
      </c>
      <c r="W117" s="264">
        <v>0</v>
      </c>
      <c r="DA117" s="72" t="s">
        <v>1796</v>
      </c>
    </row>
    <row r="118" spans="1:105" ht="12" customHeight="1" x14ac:dyDescent="0.3">
      <c r="A118" s="57" t="s">
        <v>1565</v>
      </c>
      <c r="B118" s="263">
        <v>0</v>
      </c>
      <c r="C118" s="263">
        <v>0</v>
      </c>
      <c r="D118" s="263">
        <v>0</v>
      </c>
      <c r="E118" s="263">
        <v>0</v>
      </c>
      <c r="F118" s="263">
        <v>0</v>
      </c>
      <c r="G118" s="263">
        <v>0</v>
      </c>
      <c r="H118" s="263">
        <v>0</v>
      </c>
      <c r="I118" s="263">
        <v>0</v>
      </c>
      <c r="J118" s="263">
        <v>0</v>
      </c>
      <c r="K118" s="263">
        <v>0</v>
      </c>
      <c r="L118" s="263">
        <v>0</v>
      </c>
      <c r="M118" s="263">
        <v>0</v>
      </c>
      <c r="N118" s="263">
        <v>0</v>
      </c>
      <c r="O118" s="263">
        <v>0</v>
      </c>
      <c r="P118" s="263">
        <v>0</v>
      </c>
      <c r="Q118" s="263">
        <v>0</v>
      </c>
      <c r="R118" s="263">
        <v>0</v>
      </c>
      <c r="S118" s="263">
        <v>0</v>
      </c>
      <c r="T118" s="263">
        <v>0</v>
      </c>
      <c r="U118" s="263">
        <v>0</v>
      </c>
      <c r="V118" s="263">
        <v>0</v>
      </c>
      <c r="W118" s="263">
        <v>0</v>
      </c>
      <c r="DA118" s="70" t="s">
        <v>1797</v>
      </c>
    </row>
    <row r="119" spans="1:105" ht="12" customHeight="1" x14ac:dyDescent="0.3">
      <c r="A119" s="57" t="s">
        <v>1567</v>
      </c>
      <c r="B119" s="263">
        <f t="shared" ref="B119:W119" si="8">B120+B126</f>
        <v>7.3175007522606688</v>
      </c>
      <c r="C119" s="263">
        <f t="shared" si="8"/>
        <v>7.9624567200919234</v>
      </c>
      <c r="D119" s="263">
        <f t="shared" si="8"/>
        <v>6.8565037276153538</v>
      </c>
      <c r="E119" s="263">
        <f t="shared" si="8"/>
        <v>6.5343091790367032</v>
      </c>
      <c r="F119" s="263">
        <f t="shared" si="8"/>
        <v>6.4869513367047604</v>
      </c>
      <c r="G119" s="263">
        <f t="shared" si="8"/>
        <v>5.3823477306160434</v>
      </c>
      <c r="H119" s="263">
        <f t="shared" si="8"/>
        <v>8.6473481255454896</v>
      </c>
      <c r="I119" s="263">
        <f t="shared" si="8"/>
        <v>8.9552925032736095</v>
      </c>
      <c r="J119" s="263">
        <f t="shared" si="8"/>
        <v>8.2436141274597414</v>
      </c>
      <c r="K119" s="263">
        <f t="shared" si="8"/>
        <v>4.9022780948122007</v>
      </c>
      <c r="L119" s="263">
        <f t="shared" si="8"/>
        <v>5.1368735474538951</v>
      </c>
      <c r="M119" s="263">
        <f t="shared" si="8"/>
        <v>5.7411595225487444</v>
      </c>
      <c r="N119" s="263">
        <f t="shared" si="8"/>
        <v>6.1599031192437899</v>
      </c>
      <c r="O119" s="263">
        <f t="shared" si="8"/>
        <v>6.9251190966687286</v>
      </c>
      <c r="P119" s="263">
        <f t="shared" si="8"/>
        <v>7.0849614440491138</v>
      </c>
      <c r="Q119" s="263">
        <f t="shared" si="8"/>
        <v>5.677286473673897</v>
      </c>
      <c r="R119" s="263">
        <f t="shared" si="8"/>
        <v>5.9452365186273264</v>
      </c>
      <c r="S119" s="263">
        <f t="shared" si="8"/>
        <v>5.4705937697599856</v>
      </c>
      <c r="T119" s="263">
        <f t="shared" si="8"/>
        <v>5.7912298013001813</v>
      </c>
      <c r="U119" s="263">
        <f t="shared" si="8"/>
        <v>4.7723040930331848</v>
      </c>
      <c r="V119" s="263">
        <f t="shared" si="8"/>
        <v>4.0007616878946433</v>
      </c>
      <c r="W119" s="263">
        <f t="shared" si="8"/>
        <v>4.0046664624194888</v>
      </c>
      <c r="DA119" s="70"/>
    </row>
    <row r="120" spans="1:105" ht="12" customHeight="1" x14ac:dyDescent="0.3">
      <c r="A120" s="60" t="s">
        <v>1568</v>
      </c>
      <c r="B120" s="264">
        <v>7.3175007522606688</v>
      </c>
      <c r="C120" s="264">
        <v>7.9624567200919234</v>
      </c>
      <c r="D120" s="264">
        <v>6.8565037276153538</v>
      </c>
      <c r="E120" s="264">
        <v>6.5343091790367032</v>
      </c>
      <c r="F120" s="264">
        <v>6.4869513367047604</v>
      </c>
      <c r="G120" s="264">
        <v>5.3823477306160434</v>
      </c>
      <c r="H120" s="264">
        <v>8.6473481255454896</v>
      </c>
      <c r="I120" s="264">
        <v>8.9552925032736095</v>
      </c>
      <c r="J120" s="264">
        <v>8.2436141274597414</v>
      </c>
      <c r="K120" s="264">
        <v>4.9022780948122007</v>
      </c>
      <c r="L120" s="264">
        <v>5.1368735474538951</v>
      </c>
      <c r="M120" s="264">
        <v>5.7411595225487444</v>
      </c>
      <c r="N120" s="264">
        <v>6.1599031192437899</v>
      </c>
      <c r="O120" s="264">
        <v>6.9251190966687286</v>
      </c>
      <c r="P120" s="264">
        <v>7.0849614440491138</v>
      </c>
      <c r="Q120" s="264">
        <v>5.677286473673897</v>
      </c>
      <c r="R120" s="264">
        <v>5.9452365186273264</v>
      </c>
      <c r="S120" s="264">
        <v>5.4705937697599856</v>
      </c>
      <c r="T120" s="264">
        <v>5.7912298013001813</v>
      </c>
      <c r="U120" s="264">
        <v>4.7723040930331848</v>
      </c>
      <c r="V120" s="264">
        <v>4.0007616878946433</v>
      </c>
      <c r="W120" s="264">
        <v>4.0046664624194888</v>
      </c>
      <c r="DA120" s="72" t="s">
        <v>1798</v>
      </c>
    </row>
    <row r="121" spans="1:105" ht="12" customHeight="1" x14ac:dyDescent="0.3">
      <c r="A121" s="59" t="s">
        <v>30</v>
      </c>
      <c r="B121" s="232">
        <v>4.2227800781576681</v>
      </c>
      <c r="C121" s="232">
        <v>4.4099667823424884</v>
      </c>
      <c r="D121" s="232">
        <v>3.6520830129720512</v>
      </c>
      <c r="E121" s="232">
        <v>3.7218517917216389</v>
      </c>
      <c r="F121" s="232">
        <v>3.8761665314038578</v>
      </c>
      <c r="G121" s="232">
        <v>3.226327216367638</v>
      </c>
      <c r="H121" s="232">
        <v>5.1125136166294736</v>
      </c>
      <c r="I121" s="232">
        <v>5.298286045864578</v>
      </c>
      <c r="J121" s="232">
        <v>4.7188207759563561</v>
      </c>
      <c r="K121" s="232">
        <v>2.1722024482782429</v>
      </c>
      <c r="L121" s="232">
        <v>2.3047046604327508</v>
      </c>
      <c r="M121" s="232">
        <v>2.3512704738874319</v>
      </c>
      <c r="N121" s="232">
        <v>1.8230611813313879</v>
      </c>
      <c r="O121" s="232">
        <v>2.5217838995341122</v>
      </c>
      <c r="P121" s="232">
        <v>3.1335068249634128</v>
      </c>
      <c r="Q121" s="232">
        <v>2.550683573844049</v>
      </c>
      <c r="R121" s="232">
        <v>2.705224498371106</v>
      </c>
      <c r="S121" s="232">
        <v>2.5549218602695758</v>
      </c>
      <c r="T121" s="232">
        <v>2.8677262610101621</v>
      </c>
      <c r="U121" s="232">
        <v>2.1767836448155329</v>
      </c>
      <c r="V121" s="232">
        <v>1.954933397955753</v>
      </c>
      <c r="W121" s="232">
        <v>1.9753971133323409</v>
      </c>
      <c r="DA121" s="71" t="s">
        <v>1799</v>
      </c>
    </row>
    <row r="122" spans="1:105" ht="12" customHeight="1" x14ac:dyDescent="0.3">
      <c r="A122" s="59" t="s">
        <v>33</v>
      </c>
      <c r="B122" s="297">
        <v>0.23820875502664721</v>
      </c>
      <c r="C122" s="297">
        <v>0.18329838049223501</v>
      </c>
      <c r="D122" s="297">
        <v>0.1745715734136781</v>
      </c>
      <c r="E122" s="297">
        <v>0.17484088756677779</v>
      </c>
      <c r="F122" s="297">
        <v>0.1624210819942962</v>
      </c>
      <c r="G122" s="297">
        <v>0.153761037169445</v>
      </c>
      <c r="H122" s="297">
        <v>0.2225097715791681</v>
      </c>
      <c r="I122" s="297">
        <v>0.1373129489574095</v>
      </c>
      <c r="J122" s="297">
        <v>0.12775086219621731</v>
      </c>
      <c r="K122" s="297">
        <v>0.1136740043780234</v>
      </c>
      <c r="L122" s="297">
        <v>0.1109695750014001</v>
      </c>
      <c r="M122" s="297">
        <v>0.1127974864147348</v>
      </c>
      <c r="N122" s="297">
        <v>0.15878472699352689</v>
      </c>
      <c r="O122" s="297">
        <v>0.1483111567358692</v>
      </c>
      <c r="P122" s="297">
        <v>0.15716207018501119</v>
      </c>
      <c r="Q122" s="297">
        <v>0.13744482912501541</v>
      </c>
      <c r="R122" s="297">
        <v>0.13635363570633549</v>
      </c>
      <c r="S122" s="297">
        <v>0.1228266163800824</v>
      </c>
      <c r="T122" s="297">
        <v>8.8220312908282417E-2</v>
      </c>
      <c r="U122" s="297">
        <v>8.2761980804742091E-2</v>
      </c>
      <c r="V122" s="297">
        <v>6.0823469597622283E-2</v>
      </c>
      <c r="W122" s="297">
        <v>6.053959543241158E-2</v>
      </c>
      <c r="DA122" s="122" t="s">
        <v>1800</v>
      </c>
    </row>
    <row r="123" spans="1:105" ht="12" customHeight="1" x14ac:dyDescent="0.3">
      <c r="A123" s="59" t="s">
        <v>160</v>
      </c>
      <c r="B123" s="297">
        <v>0.37522103055859118</v>
      </c>
      <c r="C123" s="297">
        <v>0.51890150983476446</v>
      </c>
      <c r="D123" s="297">
        <v>0.44752727814931809</v>
      </c>
      <c r="E123" s="297">
        <v>0.48189978220457202</v>
      </c>
      <c r="F123" s="297">
        <v>0.46687064634398029</v>
      </c>
      <c r="G123" s="297">
        <v>0.43124935776637768</v>
      </c>
      <c r="H123" s="297">
        <v>0.57656394571199732</v>
      </c>
      <c r="I123" s="297">
        <v>0.49417668679165511</v>
      </c>
      <c r="J123" s="297">
        <v>0.48403162785146642</v>
      </c>
      <c r="K123" s="297">
        <v>0.33880309429925121</v>
      </c>
      <c r="L123" s="297">
        <v>0.36085407330736169</v>
      </c>
      <c r="M123" s="297">
        <v>0.70317349092791359</v>
      </c>
      <c r="N123" s="297">
        <v>1.1029190636439621</v>
      </c>
      <c r="O123" s="297">
        <v>0.88570376556406993</v>
      </c>
      <c r="P123" s="297">
        <v>0.29861689259517188</v>
      </c>
      <c r="Q123" s="297">
        <v>0.24621318124557159</v>
      </c>
      <c r="R123" s="297">
        <v>0.36406899787729308</v>
      </c>
      <c r="S123" s="297">
        <v>0.27205701499982371</v>
      </c>
      <c r="T123" s="297">
        <v>0.27310884498823679</v>
      </c>
      <c r="U123" s="297">
        <v>0.24898729882230131</v>
      </c>
      <c r="V123" s="297">
        <v>0.1986127698094344</v>
      </c>
      <c r="W123" s="297">
        <v>0.34264120540907922</v>
      </c>
      <c r="DA123" s="122" t="s">
        <v>1801</v>
      </c>
    </row>
    <row r="124" spans="1:105" ht="12" customHeight="1" x14ac:dyDescent="0.3">
      <c r="A124" s="59" t="s">
        <v>70</v>
      </c>
      <c r="B124" s="297">
        <v>0.57600537095005588</v>
      </c>
      <c r="C124" s="297">
        <v>0.54639556830020508</v>
      </c>
      <c r="D124" s="297">
        <v>0.56768843228676924</v>
      </c>
      <c r="E124" s="297">
        <v>0.35798347539379438</v>
      </c>
      <c r="F124" s="297">
        <v>0.37167939475604639</v>
      </c>
      <c r="G124" s="297">
        <v>0.26667398337104659</v>
      </c>
      <c r="H124" s="297">
        <v>0.72357558934823363</v>
      </c>
      <c r="I124" s="297">
        <v>0.76901494988828922</v>
      </c>
      <c r="J124" s="297">
        <v>0.37846964174282582</v>
      </c>
      <c r="K124" s="297">
        <v>0.21430768445738191</v>
      </c>
      <c r="L124" s="297">
        <v>0.29886781632427661</v>
      </c>
      <c r="M124" s="297">
        <v>0.21265519991506729</v>
      </c>
      <c r="N124" s="297">
        <v>0.20526844970832761</v>
      </c>
      <c r="O124" s="297">
        <v>0.1597757909392914</v>
      </c>
      <c r="P124" s="297">
        <v>0.16931089084678119</v>
      </c>
      <c r="Q124" s="297">
        <v>0.117178656145354</v>
      </c>
      <c r="R124" s="297">
        <v>8.7992889632895505E-2</v>
      </c>
      <c r="S124" s="297">
        <v>8.0121661161613483E-2</v>
      </c>
      <c r="T124" s="297">
        <v>4.3436698763109481E-2</v>
      </c>
      <c r="U124" s="297">
        <v>5.0518902020811107E-2</v>
      </c>
      <c r="V124" s="297">
        <v>4.290107929453553E-2</v>
      </c>
      <c r="W124" s="297">
        <v>2.613295011293457E-2</v>
      </c>
      <c r="DA124" s="122" t="s">
        <v>1802</v>
      </c>
    </row>
    <row r="125" spans="1:105" ht="12" customHeight="1" x14ac:dyDescent="0.3">
      <c r="A125" s="59" t="s">
        <v>162</v>
      </c>
      <c r="B125" s="297">
        <v>1.9052855175677059</v>
      </c>
      <c r="C125" s="297">
        <v>2.3038944791222309</v>
      </c>
      <c r="D125" s="297">
        <v>2.0146334307935381</v>
      </c>
      <c r="E125" s="297">
        <v>1.7977332421499199</v>
      </c>
      <c r="F125" s="297">
        <v>1.6098136822065781</v>
      </c>
      <c r="G125" s="297">
        <v>1.3043361359415351</v>
      </c>
      <c r="H125" s="297">
        <v>2.012185202276616</v>
      </c>
      <c r="I125" s="297">
        <v>2.256501871771678</v>
      </c>
      <c r="J125" s="297">
        <v>2.5345412197128758</v>
      </c>
      <c r="K125" s="297">
        <v>2.0632908633993008</v>
      </c>
      <c r="L125" s="297">
        <v>2.0614774223881058</v>
      </c>
      <c r="M125" s="297">
        <v>2.3612628714035959</v>
      </c>
      <c r="N125" s="297">
        <v>2.8698696975665849</v>
      </c>
      <c r="O125" s="297">
        <v>3.2095444838953862</v>
      </c>
      <c r="P125" s="297">
        <v>3.3263647654587372</v>
      </c>
      <c r="Q125" s="297">
        <v>2.6257662333139069</v>
      </c>
      <c r="R125" s="297">
        <v>2.651596497039697</v>
      </c>
      <c r="S125" s="297">
        <v>2.44066661694889</v>
      </c>
      <c r="T125" s="297">
        <v>2.5187376836303899</v>
      </c>
      <c r="U125" s="297">
        <v>2.213252266569798</v>
      </c>
      <c r="V125" s="297">
        <v>1.743490971237299</v>
      </c>
      <c r="W125" s="297">
        <v>1.599955598132722</v>
      </c>
      <c r="DA125" s="122" t="s">
        <v>1803</v>
      </c>
    </row>
    <row r="126" spans="1:105" ht="12" customHeight="1" x14ac:dyDescent="0.3">
      <c r="A126" s="60" t="s">
        <v>1575</v>
      </c>
      <c r="B126" s="264">
        <v>0</v>
      </c>
      <c r="C126" s="264">
        <v>0</v>
      </c>
      <c r="D126" s="264">
        <v>0</v>
      </c>
      <c r="E126" s="264">
        <v>0</v>
      </c>
      <c r="F126" s="264">
        <v>0</v>
      </c>
      <c r="G126" s="264">
        <v>0</v>
      </c>
      <c r="H126" s="264">
        <v>0</v>
      </c>
      <c r="I126" s="264">
        <v>0</v>
      </c>
      <c r="J126" s="264">
        <v>0</v>
      </c>
      <c r="K126" s="264">
        <v>0</v>
      </c>
      <c r="L126" s="264">
        <v>0</v>
      </c>
      <c r="M126" s="264">
        <v>0</v>
      </c>
      <c r="N126" s="264">
        <v>0</v>
      </c>
      <c r="O126" s="264">
        <v>0</v>
      </c>
      <c r="P126" s="264">
        <v>0</v>
      </c>
      <c r="Q126" s="264">
        <v>0</v>
      </c>
      <c r="R126" s="264">
        <v>0</v>
      </c>
      <c r="S126" s="264">
        <v>0</v>
      </c>
      <c r="T126" s="264">
        <v>0</v>
      </c>
      <c r="U126" s="264">
        <v>0</v>
      </c>
      <c r="V126" s="264">
        <v>0</v>
      </c>
      <c r="W126" s="264">
        <v>0</v>
      </c>
      <c r="DA126" s="72" t="s">
        <v>1804</v>
      </c>
    </row>
    <row r="127" spans="1:105" ht="12" customHeight="1" x14ac:dyDescent="0.3">
      <c r="A127" s="133" t="s">
        <v>1577</v>
      </c>
      <c r="B127" s="263">
        <v>0</v>
      </c>
      <c r="C127" s="263">
        <v>0</v>
      </c>
      <c r="D127" s="263">
        <v>0</v>
      </c>
      <c r="E127" s="263">
        <v>0</v>
      </c>
      <c r="F127" s="263">
        <v>0</v>
      </c>
      <c r="G127" s="263">
        <v>0</v>
      </c>
      <c r="H127" s="263">
        <v>0</v>
      </c>
      <c r="I127" s="263">
        <v>0</v>
      </c>
      <c r="J127" s="263">
        <v>0</v>
      </c>
      <c r="K127" s="263">
        <v>0</v>
      </c>
      <c r="L127" s="263">
        <v>0</v>
      </c>
      <c r="M127" s="263">
        <v>0</v>
      </c>
      <c r="N127" s="263">
        <v>0</v>
      </c>
      <c r="O127" s="263">
        <v>0</v>
      </c>
      <c r="P127" s="263">
        <v>0</v>
      </c>
      <c r="Q127" s="263">
        <v>0</v>
      </c>
      <c r="R127" s="263">
        <v>0</v>
      </c>
      <c r="S127" s="263">
        <v>0</v>
      </c>
      <c r="T127" s="263">
        <v>0</v>
      </c>
      <c r="U127" s="263">
        <v>0</v>
      </c>
      <c r="V127" s="263">
        <v>0</v>
      </c>
      <c r="W127" s="263">
        <v>0</v>
      </c>
      <c r="DA127" s="70" t="s">
        <v>1805</v>
      </c>
    </row>
    <row r="128" spans="1:105" ht="12" customHeight="1" x14ac:dyDescent="0.3">
      <c r="A128" s="100" t="s">
        <v>106</v>
      </c>
      <c r="B128" s="281">
        <v>16.020900000000001</v>
      </c>
      <c r="C128" s="281">
        <v>16.1616</v>
      </c>
      <c r="D128" s="281">
        <v>15.315300000000001</v>
      </c>
      <c r="E128" s="281">
        <v>13.6812</v>
      </c>
      <c r="F128" s="281">
        <v>13.510199999999999</v>
      </c>
      <c r="G128" s="281">
        <v>12.8393</v>
      </c>
      <c r="H128" s="281">
        <v>12.968</v>
      </c>
      <c r="I128" s="281">
        <v>14.315200000000001</v>
      </c>
      <c r="J128" s="281">
        <v>15.130699999999999</v>
      </c>
      <c r="K128" s="281">
        <v>9.2032000000000007</v>
      </c>
      <c r="L128" s="281">
        <v>9.3317999999999994</v>
      </c>
      <c r="M128" s="281">
        <v>9.4787999999999997</v>
      </c>
      <c r="N128" s="281">
        <v>9.6908999999999992</v>
      </c>
      <c r="O128" s="281">
        <v>7.0042999999999997</v>
      </c>
      <c r="P128" s="281">
        <v>8.0045000000000002</v>
      </c>
      <c r="Q128" s="281">
        <v>8.8768999999999991</v>
      </c>
      <c r="R128" s="281">
        <v>9.0012000000000008</v>
      </c>
      <c r="S128" s="281">
        <v>8.6606199999999998</v>
      </c>
      <c r="T128" s="281">
        <v>10.3522</v>
      </c>
      <c r="U128" s="281">
        <v>9.7629999999999999</v>
      </c>
      <c r="V128" s="281">
        <v>9.7563999999999993</v>
      </c>
      <c r="W128" s="281">
        <v>11.189970000000001</v>
      </c>
      <c r="DA128" s="105" t="s">
        <v>1806</v>
      </c>
    </row>
    <row r="129" spans="1:105" ht="12" customHeight="1" x14ac:dyDescent="0.3">
      <c r="A129" s="201"/>
      <c r="B129" s="201"/>
      <c r="C129" s="201"/>
      <c r="D129" s="201"/>
      <c r="E129" s="201"/>
      <c r="F129" s="201"/>
      <c r="G129" s="201"/>
      <c r="H129" s="201"/>
      <c r="I129" s="201"/>
      <c r="J129" s="201"/>
      <c r="K129" s="201"/>
      <c r="L129" s="201"/>
      <c r="M129" s="201"/>
      <c r="N129" s="201"/>
      <c r="O129" s="201"/>
      <c r="P129" s="201"/>
      <c r="Q129" s="201"/>
      <c r="R129" s="201"/>
      <c r="S129" s="201"/>
      <c r="T129" s="201"/>
      <c r="U129" s="201"/>
      <c r="V129" s="201"/>
      <c r="W129" s="201"/>
      <c r="DA129" s="173"/>
    </row>
    <row r="130" spans="1:105" ht="15" customHeight="1" x14ac:dyDescent="0.3">
      <c r="A130" s="32" t="s">
        <v>431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DA130" s="88"/>
    </row>
    <row r="131" spans="1:105" ht="12" customHeight="1" x14ac:dyDescent="0.3">
      <c r="A131" s="201"/>
      <c r="B131" s="201"/>
      <c r="C131" s="201"/>
      <c r="D131" s="201"/>
      <c r="E131" s="201"/>
      <c r="F131" s="201"/>
      <c r="G131" s="201"/>
      <c r="H131" s="201"/>
      <c r="I131" s="201"/>
      <c r="J131" s="201"/>
      <c r="K131" s="201"/>
      <c r="L131" s="201"/>
      <c r="M131" s="201"/>
      <c r="N131" s="201"/>
      <c r="O131" s="201"/>
      <c r="P131" s="201"/>
      <c r="Q131" s="201"/>
      <c r="R131" s="201"/>
      <c r="S131" s="201"/>
      <c r="T131" s="201"/>
      <c r="U131" s="201"/>
      <c r="V131" s="201"/>
      <c r="W131" s="201"/>
      <c r="DA131" s="173"/>
    </row>
    <row r="132" spans="1:105" ht="12" customHeight="1" x14ac:dyDescent="0.3">
      <c r="A132" s="35" t="s">
        <v>49</v>
      </c>
      <c r="B132" s="234">
        <f t="shared" ref="B132:W132" si="9">SUM(B133:B138,B140:B141,B139,B144)</f>
        <v>1</v>
      </c>
      <c r="C132" s="234">
        <f t="shared" si="9"/>
        <v>1</v>
      </c>
      <c r="D132" s="234">
        <f t="shared" si="9"/>
        <v>1</v>
      </c>
      <c r="E132" s="234">
        <f t="shared" si="9"/>
        <v>1</v>
      </c>
      <c r="F132" s="234">
        <f t="shared" si="9"/>
        <v>1</v>
      </c>
      <c r="G132" s="234">
        <f t="shared" si="9"/>
        <v>0.99999999999999989</v>
      </c>
      <c r="H132" s="234">
        <f t="shared" si="9"/>
        <v>1</v>
      </c>
      <c r="I132" s="234">
        <f t="shared" si="9"/>
        <v>1</v>
      </c>
      <c r="J132" s="234">
        <f t="shared" si="9"/>
        <v>1</v>
      </c>
      <c r="K132" s="234">
        <f t="shared" si="9"/>
        <v>1</v>
      </c>
      <c r="L132" s="234">
        <f t="shared" si="9"/>
        <v>1</v>
      </c>
      <c r="M132" s="234">
        <f t="shared" si="9"/>
        <v>0.99999999999999978</v>
      </c>
      <c r="N132" s="234">
        <f t="shared" si="9"/>
        <v>0.99999999999999989</v>
      </c>
      <c r="O132" s="234">
        <f t="shared" si="9"/>
        <v>1</v>
      </c>
      <c r="P132" s="234">
        <f t="shared" si="9"/>
        <v>1</v>
      </c>
      <c r="Q132" s="234">
        <f t="shared" si="9"/>
        <v>1</v>
      </c>
      <c r="R132" s="234">
        <f t="shared" si="9"/>
        <v>1</v>
      </c>
      <c r="S132" s="234">
        <f t="shared" si="9"/>
        <v>0.99999999999999989</v>
      </c>
      <c r="T132" s="234">
        <f t="shared" si="9"/>
        <v>1</v>
      </c>
      <c r="U132" s="234">
        <f t="shared" si="9"/>
        <v>1</v>
      </c>
      <c r="V132" s="234">
        <f t="shared" si="9"/>
        <v>1</v>
      </c>
      <c r="W132" s="234">
        <f t="shared" si="9"/>
        <v>1</v>
      </c>
      <c r="DA132" s="95"/>
    </row>
    <row r="133" spans="1:105" ht="12" customHeight="1" x14ac:dyDescent="0.3">
      <c r="A133" s="55" t="s">
        <v>92</v>
      </c>
      <c r="B133" s="268">
        <f t="shared" ref="B133:W133" si="10">IF(B$6=0,0,B$6/B$5)</f>
        <v>0</v>
      </c>
      <c r="C133" s="268">
        <f t="shared" si="10"/>
        <v>0</v>
      </c>
      <c r="D133" s="268">
        <f t="shared" si="10"/>
        <v>0</v>
      </c>
      <c r="E133" s="268">
        <f t="shared" si="10"/>
        <v>0</v>
      </c>
      <c r="F133" s="268">
        <f t="shared" si="10"/>
        <v>0</v>
      </c>
      <c r="G133" s="268">
        <f t="shared" si="10"/>
        <v>0</v>
      </c>
      <c r="H133" s="268">
        <f t="shared" si="10"/>
        <v>0</v>
      </c>
      <c r="I133" s="268">
        <f t="shared" si="10"/>
        <v>0</v>
      </c>
      <c r="J133" s="268">
        <f t="shared" si="10"/>
        <v>0</v>
      </c>
      <c r="K133" s="268">
        <f t="shared" si="10"/>
        <v>0</v>
      </c>
      <c r="L133" s="268">
        <f t="shared" si="10"/>
        <v>0</v>
      </c>
      <c r="M133" s="268">
        <f t="shared" si="10"/>
        <v>0</v>
      </c>
      <c r="N133" s="268">
        <f t="shared" si="10"/>
        <v>0</v>
      </c>
      <c r="O133" s="268">
        <f t="shared" si="10"/>
        <v>0</v>
      </c>
      <c r="P133" s="268">
        <f t="shared" si="10"/>
        <v>0</v>
      </c>
      <c r="Q133" s="268">
        <f t="shared" si="10"/>
        <v>0</v>
      </c>
      <c r="R133" s="268">
        <f t="shared" si="10"/>
        <v>0</v>
      </c>
      <c r="S133" s="268">
        <f t="shared" si="10"/>
        <v>0</v>
      </c>
      <c r="T133" s="268">
        <f t="shared" si="10"/>
        <v>0</v>
      </c>
      <c r="U133" s="268">
        <f t="shared" si="10"/>
        <v>0</v>
      </c>
      <c r="V133" s="268">
        <f t="shared" si="10"/>
        <v>0</v>
      </c>
      <c r="W133" s="268">
        <f t="shared" si="10"/>
        <v>0</v>
      </c>
      <c r="DA133" s="76"/>
    </row>
    <row r="134" spans="1:105" ht="12" customHeight="1" x14ac:dyDescent="0.3">
      <c r="A134" s="202" t="s">
        <v>93</v>
      </c>
      <c r="B134" s="269">
        <f t="shared" ref="B134:W134" si="11">IF(B$7=0,0,B$7/B$5)</f>
        <v>0</v>
      </c>
      <c r="C134" s="269">
        <f t="shared" si="11"/>
        <v>0</v>
      </c>
      <c r="D134" s="269">
        <f t="shared" si="11"/>
        <v>0</v>
      </c>
      <c r="E134" s="269">
        <f t="shared" si="11"/>
        <v>0</v>
      </c>
      <c r="F134" s="269">
        <f t="shared" si="11"/>
        <v>0</v>
      </c>
      <c r="G134" s="269">
        <f t="shared" si="11"/>
        <v>0</v>
      </c>
      <c r="H134" s="269">
        <f t="shared" si="11"/>
        <v>0</v>
      </c>
      <c r="I134" s="269">
        <f t="shared" si="11"/>
        <v>0</v>
      </c>
      <c r="J134" s="269">
        <f t="shared" si="11"/>
        <v>0</v>
      </c>
      <c r="K134" s="269">
        <f t="shared" si="11"/>
        <v>0</v>
      </c>
      <c r="L134" s="269">
        <f t="shared" si="11"/>
        <v>0</v>
      </c>
      <c r="M134" s="269">
        <f t="shared" si="11"/>
        <v>0</v>
      </c>
      <c r="N134" s="269">
        <f t="shared" si="11"/>
        <v>0</v>
      </c>
      <c r="O134" s="269">
        <f t="shared" si="11"/>
        <v>0</v>
      </c>
      <c r="P134" s="269">
        <f t="shared" si="11"/>
        <v>0</v>
      </c>
      <c r="Q134" s="269">
        <f t="shared" si="11"/>
        <v>0</v>
      </c>
      <c r="R134" s="269">
        <f t="shared" si="11"/>
        <v>0</v>
      </c>
      <c r="S134" s="269">
        <f t="shared" si="11"/>
        <v>0</v>
      </c>
      <c r="T134" s="269">
        <f t="shared" si="11"/>
        <v>0</v>
      </c>
      <c r="U134" s="269">
        <f t="shared" si="11"/>
        <v>0</v>
      </c>
      <c r="V134" s="269">
        <f t="shared" si="11"/>
        <v>0</v>
      </c>
      <c r="W134" s="269">
        <f t="shared" si="11"/>
        <v>0</v>
      </c>
      <c r="DA134" s="77"/>
    </row>
    <row r="135" spans="1:105" ht="12" customHeight="1" x14ac:dyDescent="0.3">
      <c r="A135" s="202" t="s">
        <v>94</v>
      </c>
      <c r="B135" s="269">
        <f t="shared" ref="B135:W135" si="12">IF(B$8=0,0,B$8/B$5)</f>
        <v>0</v>
      </c>
      <c r="C135" s="269">
        <f t="shared" si="12"/>
        <v>0</v>
      </c>
      <c r="D135" s="269">
        <f t="shared" si="12"/>
        <v>0</v>
      </c>
      <c r="E135" s="269">
        <f t="shared" si="12"/>
        <v>0</v>
      </c>
      <c r="F135" s="269">
        <f t="shared" si="12"/>
        <v>0</v>
      </c>
      <c r="G135" s="269">
        <f t="shared" si="12"/>
        <v>0</v>
      </c>
      <c r="H135" s="269">
        <f t="shared" si="12"/>
        <v>0</v>
      </c>
      <c r="I135" s="269">
        <f t="shared" si="12"/>
        <v>0</v>
      </c>
      <c r="J135" s="269">
        <f t="shared" si="12"/>
        <v>0</v>
      </c>
      <c r="K135" s="269">
        <f t="shared" si="12"/>
        <v>0</v>
      </c>
      <c r="L135" s="269">
        <f t="shared" si="12"/>
        <v>0</v>
      </c>
      <c r="M135" s="269">
        <f t="shared" si="12"/>
        <v>0</v>
      </c>
      <c r="N135" s="269">
        <f t="shared" si="12"/>
        <v>0</v>
      </c>
      <c r="O135" s="269">
        <f t="shared" si="12"/>
        <v>0</v>
      </c>
      <c r="P135" s="269">
        <f t="shared" si="12"/>
        <v>0</v>
      </c>
      <c r="Q135" s="269">
        <f t="shared" si="12"/>
        <v>0</v>
      </c>
      <c r="R135" s="269">
        <f t="shared" si="12"/>
        <v>0</v>
      </c>
      <c r="S135" s="269">
        <f t="shared" si="12"/>
        <v>0</v>
      </c>
      <c r="T135" s="269">
        <f t="shared" si="12"/>
        <v>0</v>
      </c>
      <c r="U135" s="269">
        <f t="shared" si="12"/>
        <v>0</v>
      </c>
      <c r="V135" s="269">
        <f t="shared" si="12"/>
        <v>0</v>
      </c>
      <c r="W135" s="269">
        <f t="shared" si="12"/>
        <v>0</v>
      </c>
      <c r="DA135" s="77"/>
    </row>
    <row r="136" spans="1:105" ht="12" customHeight="1" x14ac:dyDescent="0.3">
      <c r="A136" s="202" t="s">
        <v>95</v>
      </c>
      <c r="B136" s="269">
        <f t="shared" ref="B136:W136" si="13">IF(B$9=0,0,B$9/B$5)</f>
        <v>0</v>
      </c>
      <c r="C136" s="269">
        <f t="shared" si="13"/>
        <v>0</v>
      </c>
      <c r="D136" s="269">
        <f t="shared" si="13"/>
        <v>0</v>
      </c>
      <c r="E136" s="269">
        <f t="shared" si="13"/>
        <v>0</v>
      </c>
      <c r="F136" s="269">
        <f t="shared" si="13"/>
        <v>0</v>
      </c>
      <c r="G136" s="269">
        <f t="shared" si="13"/>
        <v>0</v>
      </c>
      <c r="H136" s="269">
        <f t="shared" si="13"/>
        <v>0</v>
      </c>
      <c r="I136" s="269">
        <f t="shared" si="13"/>
        <v>0</v>
      </c>
      <c r="J136" s="269">
        <f t="shared" si="13"/>
        <v>0</v>
      </c>
      <c r="K136" s="269">
        <f t="shared" si="13"/>
        <v>0</v>
      </c>
      <c r="L136" s="269">
        <f t="shared" si="13"/>
        <v>0</v>
      </c>
      <c r="M136" s="269">
        <f t="shared" si="13"/>
        <v>0</v>
      </c>
      <c r="N136" s="269">
        <f t="shared" si="13"/>
        <v>0</v>
      </c>
      <c r="O136" s="269">
        <f t="shared" si="13"/>
        <v>0</v>
      </c>
      <c r="P136" s="269">
        <f t="shared" si="13"/>
        <v>0</v>
      </c>
      <c r="Q136" s="269">
        <f t="shared" si="13"/>
        <v>0</v>
      </c>
      <c r="R136" s="269">
        <f t="shared" si="13"/>
        <v>0</v>
      </c>
      <c r="S136" s="269">
        <f t="shared" si="13"/>
        <v>0</v>
      </c>
      <c r="T136" s="269">
        <f t="shared" si="13"/>
        <v>0</v>
      </c>
      <c r="U136" s="269">
        <f t="shared" si="13"/>
        <v>0</v>
      </c>
      <c r="V136" s="269">
        <f t="shared" si="13"/>
        <v>0</v>
      </c>
      <c r="W136" s="269">
        <f t="shared" si="13"/>
        <v>0</v>
      </c>
      <c r="DA136" s="77"/>
    </row>
    <row r="137" spans="1:105" ht="12" customHeight="1" x14ac:dyDescent="0.3">
      <c r="A137" s="56" t="s">
        <v>96</v>
      </c>
      <c r="B137" s="270">
        <f t="shared" ref="B137:W137" si="14">IF(B$10=0,0,B$10/B$5)</f>
        <v>3.1464324216709598E-4</v>
      </c>
      <c r="C137" s="270">
        <f t="shared" si="14"/>
        <v>3.3005515006431991E-4</v>
      </c>
      <c r="D137" s="270">
        <f t="shared" si="14"/>
        <v>2.7751012808044899E-4</v>
      </c>
      <c r="E137" s="270">
        <f t="shared" si="14"/>
        <v>3.056483637137258E-4</v>
      </c>
      <c r="F137" s="270">
        <f t="shared" si="14"/>
        <v>3.0784251080151573E-4</v>
      </c>
      <c r="G137" s="270">
        <f t="shared" si="14"/>
        <v>2.7513531813945025E-4</v>
      </c>
      <c r="H137" s="270">
        <f t="shared" si="14"/>
        <v>3.0854847183380284E-4</v>
      </c>
      <c r="I137" s="270">
        <f t="shared" si="14"/>
        <v>2.8657637527704574E-4</v>
      </c>
      <c r="J137" s="270">
        <f t="shared" si="14"/>
        <v>2.6130261265177283E-4</v>
      </c>
      <c r="K137" s="270">
        <f t="shared" si="14"/>
        <v>2.2154392215050083E-4</v>
      </c>
      <c r="L137" s="270">
        <f t="shared" si="14"/>
        <v>2.3937150379027008E-4</v>
      </c>
      <c r="M137" s="270">
        <f t="shared" si="14"/>
        <v>2.3358659995515872E-4</v>
      </c>
      <c r="N137" s="270">
        <f t="shared" si="14"/>
        <v>2.1374877855041729E-4</v>
      </c>
      <c r="O137" s="270">
        <f t="shared" si="14"/>
        <v>1.8566998488932492E-4</v>
      </c>
      <c r="P137" s="270">
        <f t="shared" si="14"/>
        <v>1.5835980138546209E-4</v>
      </c>
      <c r="Q137" s="270">
        <f t="shared" si="14"/>
        <v>1.4820287058337815E-4</v>
      </c>
      <c r="R137" s="270">
        <f t="shared" si="14"/>
        <v>1.4470002256413789E-4</v>
      </c>
      <c r="S137" s="270">
        <f t="shared" si="14"/>
        <v>1.5063506236532337E-4</v>
      </c>
      <c r="T137" s="270">
        <f t="shared" si="14"/>
        <v>1.5240855576925157E-4</v>
      </c>
      <c r="U137" s="270">
        <f t="shared" si="14"/>
        <v>1.3814894820003376E-4</v>
      </c>
      <c r="V137" s="270">
        <f t="shared" si="14"/>
        <v>1.2164892385464262E-4</v>
      </c>
      <c r="W137" s="270">
        <f t="shared" si="14"/>
        <v>1.3180195807453206E-4</v>
      </c>
      <c r="DA137" s="78"/>
    </row>
    <row r="138" spans="1:105" ht="12" customHeight="1" x14ac:dyDescent="0.3">
      <c r="A138" s="203" t="s">
        <v>1452</v>
      </c>
      <c r="B138" s="271">
        <f t="shared" ref="B138:W138" si="15">IF(B$16=0,0,B$16/B$5)</f>
        <v>0</v>
      </c>
      <c r="C138" s="271">
        <f t="shared" si="15"/>
        <v>0</v>
      </c>
      <c r="D138" s="271">
        <f t="shared" si="15"/>
        <v>0</v>
      </c>
      <c r="E138" s="271">
        <f t="shared" si="15"/>
        <v>0</v>
      </c>
      <c r="F138" s="271">
        <f t="shared" si="15"/>
        <v>0</v>
      </c>
      <c r="G138" s="271">
        <f t="shared" si="15"/>
        <v>0</v>
      </c>
      <c r="H138" s="271">
        <f t="shared" si="15"/>
        <v>0</v>
      </c>
      <c r="I138" s="271">
        <f t="shared" si="15"/>
        <v>0</v>
      </c>
      <c r="J138" s="271">
        <f t="shared" si="15"/>
        <v>0</v>
      </c>
      <c r="K138" s="271">
        <f t="shared" si="15"/>
        <v>0</v>
      </c>
      <c r="L138" s="271">
        <f t="shared" si="15"/>
        <v>0</v>
      </c>
      <c r="M138" s="271">
        <f t="shared" si="15"/>
        <v>0</v>
      </c>
      <c r="N138" s="271">
        <f t="shared" si="15"/>
        <v>0</v>
      </c>
      <c r="O138" s="271">
        <f t="shared" si="15"/>
        <v>0</v>
      </c>
      <c r="P138" s="271">
        <f t="shared" si="15"/>
        <v>0</v>
      </c>
      <c r="Q138" s="271">
        <f t="shared" si="15"/>
        <v>0</v>
      </c>
      <c r="R138" s="271">
        <f t="shared" si="15"/>
        <v>0</v>
      </c>
      <c r="S138" s="271">
        <f t="shared" si="15"/>
        <v>0</v>
      </c>
      <c r="T138" s="271">
        <f t="shared" si="15"/>
        <v>0</v>
      </c>
      <c r="U138" s="271">
        <f t="shared" si="15"/>
        <v>0</v>
      </c>
      <c r="V138" s="271">
        <f t="shared" si="15"/>
        <v>0</v>
      </c>
      <c r="W138" s="271">
        <f t="shared" si="15"/>
        <v>0</v>
      </c>
      <c r="DA138" s="79"/>
    </row>
    <row r="139" spans="1:105" ht="12" customHeight="1" x14ac:dyDescent="0.3">
      <c r="A139" s="203" t="s">
        <v>1454</v>
      </c>
      <c r="B139" s="271">
        <f t="shared" ref="B139:W139" si="16">IF(B$17=0,0,B$17/B$5)</f>
        <v>4.0639715383254824E-2</v>
      </c>
      <c r="C139" s="271">
        <f t="shared" si="16"/>
        <v>4.3998416060964309E-2</v>
      </c>
      <c r="D139" s="271">
        <f t="shared" si="16"/>
        <v>4.1473368793703835E-2</v>
      </c>
      <c r="E139" s="271">
        <f t="shared" si="16"/>
        <v>4.3304637714118292E-2</v>
      </c>
      <c r="F139" s="271">
        <f t="shared" si="16"/>
        <v>4.4277432407519954E-2</v>
      </c>
      <c r="G139" s="271">
        <f t="shared" si="16"/>
        <v>4.2439385510770464E-2</v>
      </c>
      <c r="H139" s="271">
        <f t="shared" si="16"/>
        <v>5.1605308359989957E-2</v>
      </c>
      <c r="I139" s="271">
        <f t="shared" si="16"/>
        <v>4.9487865683320288E-2</v>
      </c>
      <c r="J139" s="271">
        <f t="shared" si="16"/>
        <v>5.3006936584342537E-2</v>
      </c>
      <c r="K139" s="271">
        <f t="shared" si="16"/>
        <v>5.0171590575589398E-2</v>
      </c>
      <c r="L139" s="271">
        <f t="shared" si="16"/>
        <v>5.2068082378233252E-2</v>
      </c>
      <c r="M139" s="271">
        <f t="shared" si="16"/>
        <v>4.981529595138566E-2</v>
      </c>
      <c r="N139" s="271">
        <f t="shared" si="16"/>
        <v>4.974408683200144E-2</v>
      </c>
      <c r="O139" s="271">
        <f t="shared" si="16"/>
        <v>5.0182303447281092E-2</v>
      </c>
      <c r="P139" s="271">
        <f t="shared" si="16"/>
        <v>5.1214238348862601E-2</v>
      </c>
      <c r="Q139" s="271">
        <f t="shared" si="16"/>
        <v>5.1366905051707649E-2</v>
      </c>
      <c r="R139" s="271">
        <f t="shared" si="16"/>
        <v>5.0835065230591017E-2</v>
      </c>
      <c r="S139" s="271">
        <f t="shared" si="16"/>
        <v>4.8020208273249147E-2</v>
      </c>
      <c r="T139" s="271">
        <f t="shared" si="16"/>
        <v>4.6452095949863444E-2</v>
      </c>
      <c r="U139" s="271">
        <f t="shared" si="16"/>
        <v>4.8959977598727229E-2</v>
      </c>
      <c r="V139" s="271">
        <f t="shared" si="16"/>
        <v>4.634845257900877E-2</v>
      </c>
      <c r="W139" s="271">
        <f t="shared" si="16"/>
        <v>4.6149190240247953E-2</v>
      </c>
      <c r="DA139" s="79"/>
    </row>
    <row r="140" spans="1:105" ht="12" customHeight="1" x14ac:dyDescent="0.3">
      <c r="A140" s="203" t="s">
        <v>1463</v>
      </c>
      <c r="B140" s="271">
        <f t="shared" ref="B140:W140" si="17">IF(B$25=0,0,B$25/B$5)</f>
        <v>0.22280150698407053</v>
      </c>
      <c r="C140" s="271">
        <f t="shared" si="17"/>
        <v>0.24121510967407439</v>
      </c>
      <c r="D140" s="271">
        <f t="shared" si="17"/>
        <v>0.22737189421239698</v>
      </c>
      <c r="E140" s="271">
        <f t="shared" si="17"/>
        <v>0.2374115677512908</v>
      </c>
      <c r="F140" s="271">
        <f t="shared" si="17"/>
        <v>0.24274477743625072</v>
      </c>
      <c r="G140" s="271">
        <f t="shared" si="17"/>
        <v>0.23266794459819612</v>
      </c>
      <c r="H140" s="271">
        <f t="shared" si="17"/>
        <v>0.28291882368154947</v>
      </c>
      <c r="I140" s="271">
        <f t="shared" si="17"/>
        <v>0.27131024289141958</v>
      </c>
      <c r="J140" s="271">
        <f t="shared" si="17"/>
        <v>0.2906030527090448</v>
      </c>
      <c r="K140" s="271">
        <f t="shared" si="17"/>
        <v>0.27505866816761748</v>
      </c>
      <c r="L140" s="271">
        <f t="shared" si="17"/>
        <v>0.28545591695804812</v>
      </c>
      <c r="M140" s="271">
        <f t="shared" si="17"/>
        <v>0.27310533314904534</v>
      </c>
      <c r="N140" s="271">
        <f t="shared" si="17"/>
        <v>0.27271493919672096</v>
      </c>
      <c r="O140" s="271">
        <f t="shared" si="17"/>
        <v>0.27511739997551843</v>
      </c>
      <c r="P140" s="271">
        <f t="shared" si="17"/>
        <v>0.28077483750955567</v>
      </c>
      <c r="Q140" s="271">
        <f t="shared" si="17"/>
        <v>0.28161181117286493</v>
      </c>
      <c r="R140" s="271">
        <f t="shared" si="17"/>
        <v>0.27869607437447824</v>
      </c>
      <c r="S140" s="271">
        <f t="shared" si="17"/>
        <v>0.26326401816724437</v>
      </c>
      <c r="T140" s="271">
        <f t="shared" si="17"/>
        <v>0.25466706355090907</v>
      </c>
      <c r="U140" s="271">
        <f t="shared" si="17"/>
        <v>0.26841617093109471</v>
      </c>
      <c r="V140" s="271">
        <f t="shared" si="17"/>
        <v>0.25409885339004662</v>
      </c>
      <c r="W140" s="271">
        <f t="shared" si="17"/>
        <v>0.25300642572557097</v>
      </c>
      <c r="DA140" s="79"/>
    </row>
    <row r="141" spans="1:105" ht="12" customHeight="1" x14ac:dyDescent="0.3">
      <c r="A141" s="203" t="s">
        <v>1472</v>
      </c>
      <c r="B141" s="271">
        <f t="shared" ref="B141:W141" si="18">IF(B$33=0,0,B$33/B$5)</f>
        <v>6.8888840514718516E-3</v>
      </c>
      <c r="C141" s="271">
        <f t="shared" si="18"/>
        <v>7.4616111248679822E-3</v>
      </c>
      <c r="D141" s="271">
        <f t="shared" si="18"/>
        <v>6.6810488094155244E-3</v>
      </c>
      <c r="E141" s="271">
        <f t="shared" si="18"/>
        <v>7.0521788705167777E-3</v>
      </c>
      <c r="F141" s="271">
        <f t="shared" si="18"/>
        <v>7.573577618831373E-3</v>
      </c>
      <c r="G141" s="271">
        <f t="shared" si="18"/>
        <v>7.2973305105088109E-3</v>
      </c>
      <c r="H141" s="271">
        <f t="shared" si="18"/>
        <v>9.1470936221710198E-3</v>
      </c>
      <c r="I141" s="271">
        <f t="shared" si="18"/>
        <v>9.2050826139519898E-3</v>
      </c>
      <c r="J141" s="271">
        <f t="shared" si="18"/>
        <v>9.5531454303500636E-3</v>
      </c>
      <c r="K141" s="271">
        <f t="shared" si="18"/>
        <v>8.6342622080159033E-3</v>
      </c>
      <c r="L141" s="271">
        <f t="shared" si="18"/>
        <v>8.9553071131822197E-3</v>
      </c>
      <c r="M141" s="271">
        <f t="shared" si="18"/>
        <v>9.1669676967297189E-3</v>
      </c>
      <c r="N141" s="271">
        <f t="shared" si="18"/>
        <v>8.4518469101281992E-3</v>
      </c>
      <c r="O141" s="271">
        <f t="shared" si="18"/>
        <v>8.923381304559011E-3</v>
      </c>
      <c r="P141" s="271">
        <f t="shared" si="18"/>
        <v>1.0399726914621581E-2</v>
      </c>
      <c r="Q141" s="271">
        <f t="shared" si="18"/>
        <v>1.095722673552159E-2</v>
      </c>
      <c r="R141" s="271">
        <f t="shared" si="18"/>
        <v>1.0068958771439809E-2</v>
      </c>
      <c r="S141" s="271">
        <f t="shared" si="18"/>
        <v>9.7380746643561181E-3</v>
      </c>
      <c r="T141" s="271">
        <f t="shared" si="18"/>
        <v>9.4772008490907004E-3</v>
      </c>
      <c r="U141" s="271">
        <f t="shared" si="18"/>
        <v>1.0092142239067459E-2</v>
      </c>
      <c r="V141" s="271">
        <f t="shared" si="18"/>
        <v>9.2298300939950059E-3</v>
      </c>
      <c r="W141" s="271">
        <f t="shared" si="18"/>
        <v>9.0447083820492831E-3</v>
      </c>
      <c r="DA141" s="79"/>
    </row>
    <row r="142" spans="1:105" ht="12" customHeight="1" x14ac:dyDescent="0.3">
      <c r="A142" s="62" t="s">
        <v>1579</v>
      </c>
      <c r="B142" s="320">
        <f t="shared" ref="B142:W142" si="19">IF(B$34=0,0,B$34/B$5)</f>
        <v>0</v>
      </c>
      <c r="C142" s="320">
        <f t="shared" si="19"/>
        <v>0</v>
      </c>
      <c r="D142" s="320">
        <f t="shared" si="19"/>
        <v>0</v>
      </c>
      <c r="E142" s="320">
        <f t="shared" si="19"/>
        <v>0</v>
      </c>
      <c r="F142" s="320">
        <f t="shared" si="19"/>
        <v>0</v>
      </c>
      <c r="G142" s="320">
        <f t="shared" si="19"/>
        <v>0</v>
      </c>
      <c r="H142" s="320">
        <f t="shared" si="19"/>
        <v>0</v>
      </c>
      <c r="I142" s="320">
        <f t="shared" si="19"/>
        <v>0</v>
      </c>
      <c r="J142" s="320">
        <f t="shared" si="19"/>
        <v>0</v>
      </c>
      <c r="K142" s="320">
        <f t="shared" si="19"/>
        <v>0</v>
      </c>
      <c r="L142" s="320">
        <f t="shared" si="19"/>
        <v>0</v>
      </c>
      <c r="M142" s="320">
        <f t="shared" si="19"/>
        <v>0</v>
      </c>
      <c r="N142" s="320">
        <f t="shared" si="19"/>
        <v>0</v>
      </c>
      <c r="O142" s="320">
        <f t="shared" si="19"/>
        <v>0</v>
      </c>
      <c r="P142" s="320">
        <f t="shared" si="19"/>
        <v>0</v>
      </c>
      <c r="Q142" s="320">
        <f t="shared" si="19"/>
        <v>0</v>
      </c>
      <c r="R142" s="320">
        <f t="shared" si="19"/>
        <v>0</v>
      </c>
      <c r="S142" s="320">
        <f t="shared" si="19"/>
        <v>0</v>
      </c>
      <c r="T142" s="320">
        <f t="shared" si="19"/>
        <v>0</v>
      </c>
      <c r="U142" s="320">
        <f t="shared" si="19"/>
        <v>0</v>
      </c>
      <c r="V142" s="320">
        <f t="shared" si="19"/>
        <v>0</v>
      </c>
      <c r="W142" s="320">
        <f t="shared" si="19"/>
        <v>0</v>
      </c>
      <c r="DA142" s="141"/>
    </row>
    <row r="143" spans="1:105" ht="12" customHeight="1" x14ac:dyDescent="0.3">
      <c r="A143" s="62" t="s">
        <v>1580</v>
      </c>
      <c r="B143" s="329">
        <f t="shared" ref="B143:W143" si="20">IF(B$35=0,0,B$35/B$5)</f>
        <v>6.8888840514718516E-3</v>
      </c>
      <c r="C143" s="329">
        <f t="shared" si="20"/>
        <v>7.4616111248679822E-3</v>
      </c>
      <c r="D143" s="329">
        <f t="shared" si="20"/>
        <v>6.6810488094155244E-3</v>
      </c>
      <c r="E143" s="329">
        <f t="shared" si="20"/>
        <v>7.0521788705167777E-3</v>
      </c>
      <c r="F143" s="329">
        <f t="shared" si="20"/>
        <v>7.573577618831373E-3</v>
      </c>
      <c r="G143" s="329">
        <f t="shared" si="20"/>
        <v>7.2973305105088109E-3</v>
      </c>
      <c r="H143" s="329">
        <f t="shared" si="20"/>
        <v>9.1470936221710198E-3</v>
      </c>
      <c r="I143" s="329">
        <f t="shared" si="20"/>
        <v>9.2050826139519898E-3</v>
      </c>
      <c r="J143" s="329">
        <f t="shared" si="20"/>
        <v>9.5531454303500636E-3</v>
      </c>
      <c r="K143" s="329">
        <f t="shared" si="20"/>
        <v>8.6342622080159033E-3</v>
      </c>
      <c r="L143" s="329">
        <f t="shared" si="20"/>
        <v>8.9553071131822197E-3</v>
      </c>
      <c r="M143" s="329">
        <f t="shared" si="20"/>
        <v>9.1669676967297189E-3</v>
      </c>
      <c r="N143" s="329">
        <f t="shared" si="20"/>
        <v>8.4518469101281992E-3</v>
      </c>
      <c r="O143" s="329">
        <f t="shared" si="20"/>
        <v>8.923381304559011E-3</v>
      </c>
      <c r="P143" s="329">
        <f t="shared" si="20"/>
        <v>1.0399726914621581E-2</v>
      </c>
      <c r="Q143" s="329">
        <f t="shared" si="20"/>
        <v>1.095722673552159E-2</v>
      </c>
      <c r="R143" s="329">
        <f t="shared" si="20"/>
        <v>1.0068958771439809E-2</v>
      </c>
      <c r="S143" s="329">
        <f t="shared" si="20"/>
        <v>9.7380746643561181E-3</v>
      </c>
      <c r="T143" s="329">
        <f t="shared" si="20"/>
        <v>9.4772008490907004E-3</v>
      </c>
      <c r="U143" s="329">
        <f t="shared" si="20"/>
        <v>1.0092142239067459E-2</v>
      </c>
      <c r="V143" s="329">
        <f t="shared" si="20"/>
        <v>9.2298300939950059E-3</v>
      </c>
      <c r="W143" s="329">
        <f t="shared" si="20"/>
        <v>9.0447083820492831E-3</v>
      </c>
      <c r="DA143" s="151"/>
    </row>
    <row r="144" spans="1:105" ht="12" customHeight="1" x14ac:dyDescent="0.3">
      <c r="A144" s="100" t="s">
        <v>106</v>
      </c>
      <c r="B144" s="312">
        <f t="shared" ref="B144:W144" si="21">IF(B$5=0,0,B$46/B$5)</f>
        <v>0.7293552503390357</v>
      </c>
      <c r="C144" s="312">
        <f t="shared" si="21"/>
        <v>0.70699480799002901</v>
      </c>
      <c r="D144" s="312">
        <f t="shared" si="21"/>
        <v>0.72419617805640335</v>
      </c>
      <c r="E144" s="312">
        <f t="shared" si="21"/>
        <v>0.7119259673003604</v>
      </c>
      <c r="F144" s="312">
        <f t="shared" si="21"/>
        <v>0.70509637002659653</v>
      </c>
      <c r="G144" s="312">
        <f t="shared" si="21"/>
        <v>0.71732020406238506</v>
      </c>
      <c r="H144" s="312">
        <f t="shared" si="21"/>
        <v>0.65602022586445574</v>
      </c>
      <c r="I144" s="312">
        <f t="shared" si="21"/>
        <v>0.66971023243603101</v>
      </c>
      <c r="J144" s="312">
        <f t="shared" si="21"/>
        <v>0.64657556266361094</v>
      </c>
      <c r="K144" s="312">
        <f t="shared" si="21"/>
        <v>0.66591393512662667</v>
      </c>
      <c r="L144" s="312">
        <f t="shared" si="21"/>
        <v>0.65328132204674616</v>
      </c>
      <c r="M144" s="312">
        <f t="shared" si="21"/>
        <v>0.66767881660288397</v>
      </c>
      <c r="N144" s="312">
        <f t="shared" si="21"/>
        <v>0.66887537828259891</v>
      </c>
      <c r="O144" s="312">
        <f t="shared" si="21"/>
        <v>0.66559124528775215</v>
      </c>
      <c r="P144" s="312">
        <f t="shared" si="21"/>
        <v>0.6574528374255747</v>
      </c>
      <c r="Q144" s="312">
        <f t="shared" si="21"/>
        <v>0.65591585416932241</v>
      </c>
      <c r="R144" s="312">
        <f t="shared" si="21"/>
        <v>0.66025520160092688</v>
      </c>
      <c r="S144" s="312">
        <f t="shared" si="21"/>
        <v>0.6788270638327849</v>
      </c>
      <c r="T144" s="312">
        <f t="shared" si="21"/>
        <v>0.68925123109436759</v>
      </c>
      <c r="U144" s="312">
        <f t="shared" si="21"/>
        <v>0.67239356028291064</v>
      </c>
      <c r="V144" s="312">
        <f t="shared" si="21"/>
        <v>0.69020121501309506</v>
      </c>
      <c r="W144" s="312">
        <f t="shared" si="21"/>
        <v>0.69166787369405724</v>
      </c>
      <c r="DA144" s="127"/>
    </row>
    <row r="145" spans="1:105" ht="12" customHeight="1" x14ac:dyDescent="0.3">
      <c r="A145" s="201"/>
      <c r="B145" s="201"/>
      <c r="C145" s="201"/>
      <c r="D145" s="201"/>
      <c r="E145" s="201"/>
      <c r="F145" s="201"/>
      <c r="G145" s="201"/>
      <c r="H145" s="201"/>
      <c r="I145" s="201"/>
      <c r="J145" s="201"/>
      <c r="K145" s="201"/>
      <c r="L145" s="201"/>
      <c r="M145" s="201"/>
      <c r="N145" s="201"/>
      <c r="O145" s="201"/>
      <c r="P145" s="201"/>
      <c r="Q145" s="201"/>
      <c r="R145" s="201"/>
      <c r="S145" s="201"/>
      <c r="T145" s="201"/>
      <c r="U145" s="201"/>
      <c r="V145" s="201"/>
      <c r="W145" s="201"/>
      <c r="DA145" s="173"/>
    </row>
    <row r="146" spans="1:105" ht="12" customHeight="1" x14ac:dyDescent="0.3">
      <c r="A146" s="35" t="s">
        <v>50</v>
      </c>
      <c r="B146" s="234">
        <f t="shared" ref="B146:W146" si="22">SUM(B147:B152,B154:B156,B158:B159,B161:B162,B163)</f>
        <v>1</v>
      </c>
      <c r="C146" s="234">
        <f t="shared" si="22"/>
        <v>0.99999999999999978</v>
      </c>
      <c r="D146" s="234">
        <f t="shared" si="22"/>
        <v>0.99999999999999989</v>
      </c>
      <c r="E146" s="234">
        <f t="shared" si="22"/>
        <v>1.0000000000000002</v>
      </c>
      <c r="F146" s="234">
        <f t="shared" si="22"/>
        <v>1</v>
      </c>
      <c r="G146" s="234">
        <f t="shared" si="22"/>
        <v>1.0000000000000002</v>
      </c>
      <c r="H146" s="234">
        <f t="shared" si="22"/>
        <v>0.99999999999999978</v>
      </c>
      <c r="I146" s="234">
        <f t="shared" si="22"/>
        <v>1</v>
      </c>
      <c r="J146" s="234">
        <f t="shared" si="22"/>
        <v>0.99999999999999978</v>
      </c>
      <c r="K146" s="234">
        <f t="shared" si="22"/>
        <v>1</v>
      </c>
      <c r="L146" s="234">
        <f t="shared" si="22"/>
        <v>1</v>
      </c>
      <c r="M146" s="234">
        <f t="shared" si="22"/>
        <v>1</v>
      </c>
      <c r="N146" s="234">
        <f t="shared" si="22"/>
        <v>0.99999999999999989</v>
      </c>
      <c r="O146" s="234">
        <f t="shared" si="22"/>
        <v>1</v>
      </c>
      <c r="P146" s="234">
        <f t="shared" si="22"/>
        <v>1.0000000000000002</v>
      </c>
      <c r="Q146" s="234">
        <f t="shared" si="22"/>
        <v>1</v>
      </c>
      <c r="R146" s="234">
        <f t="shared" si="22"/>
        <v>1</v>
      </c>
      <c r="S146" s="234">
        <f t="shared" si="22"/>
        <v>1</v>
      </c>
      <c r="T146" s="234">
        <f t="shared" si="22"/>
        <v>1</v>
      </c>
      <c r="U146" s="234">
        <f t="shared" si="22"/>
        <v>1</v>
      </c>
      <c r="V146" s="234">
        <f t="shared" si="22"/>
        <v>1</v>
      </c>
      <c r="W146" s="234">
        <f t="shared" si="22"/>
        <v>0.99999999999999989</v>
      </c>
      <c r="DA146" s="95"/>
    </row>
    <row r="147" spans="1:105" ht="12" customHeight="1" x14ac:dyDescent="0.3">
      <c r="A147" s="55" t="s">
        <v>92</v>
      </c>
      <c r="B147" s="268">
        <f t="shared" ref="B147:W147" si="23">IF(B$49=0,0,B$49/B$48)</f>
        <v>0</v>
      </c>
      <c r="C147" s="268">
        <f t="shared" si="23"/>
        <v>0</v>
      </c>
      <c r="D147" s="268">
        <f t="shared" si="23"/>
        <v>0</v>
      </c>
      <c r="E147" s="268">
        <f t="shared" si="23"/>
        <v>0</v>
      </c>
      <c r="F147" s="268">
        <f t="shared" si="23"/>
        <v>0</v>
      </c>
      <c r="G147" s="268">
        <f t="shared" si="23"/>
        <v>0</v>
      </c>
      <c r="H147" s="268">
        <f t="shared" si="23"/>
        <v>0</v>
      </c>
      <c r="I147" s="268">
        <f t="shared" si="23"/>
        <v>0</v>
      </c>
      <c r="J147" s="268">
        <f t="shared" si="23"/>
        <v>0</v>
      </c>
      <c r="K147" s="268">
        <f t="shared" si="23"/>
        <v>0</v>
      </c>
      <c r="L147" s="268">
        <f t="shared" si="23"/>
        <v>0</v>
      </c>
      <c r="M147" s="268">
        <f t="shared" si="23"/>
        <v>0</v>
      </c>
      <c r="N147" s="268">
        <f t="shared" si="23"/>
        <v>0</v>
      </c>
      <c r="O147" s="268">
        <f t="shared" si="23"/>
        <v>0</v>
      </c>
      <c r="P147" s="268">
        <f t="shared" si="23"/>
        <v>0</v>
      </c>
      <c r="Q147" s="268">
        <f t="shared" si="23"/>
        <v>0</v>
      </c>
      <c r="R147" s="268">
        <f t="shared" si="23"/>
        <v>0</v>
      </c>
      <c r="S147" s="268">
        <f t="shared" si="23"/>
        <v>0</v>
      </c>
      <c r="T147" s="268">
        <f t="shared" si="23"/>
        <v>0</v>
      </c>
      <c r="U147" s="268">
        <f t="shared" si="23"/>
        <v>0</v>
      </c>
      <c r="V147" s="268">
        <f t="shared" si="23"/>
        <v>0</v>
      </c>
      <c r="W147" s="268">
        <f t="shared" si="23"/>
        <v>0</v>
      </c>
      <c r="DA147" s="76"/>
    </row>
    <row r="148" spans="1:105" ht="12" customHeight="1" x14ac:dyDescent="0.3">
      <c r="A148" s="202" t="s">
        <v>93</v>
      </c>
      <c r="B148" s="269">
        <f t="shared" ref="B148:W148" si="24">IF(B$50=0,0,B$50/B$48)</f>
        <v>0</v>
      </c>
      <c r="C148" s="269">
        <f t="shared" si="24"/>
        <v>0</v>
      </c>
      <c r="D148" s="269">
        <f t="shared" si="24"/>
        <v>0</v>
      </c>
      <c r="E148" s="269">
        <f t="shared" si="24"/>
        <v>0</v>
      </c>
      <c r="F148" s="269">
        <f t="shared" si="24"/>
        <v>0</v>
      </c>
      <c r="G148" s="269">
        <f t="shared" si="24"/>
        <v>0</v>
      </c>
      <c r="H148" s="269">
        <f t="shared" si="24"/>
        <v>0</v>
      </c>
      <c r="I148" s="269">
        <f t="shared" si="24"/>
        <v>0</v>
      </c>
      <c r="J148" s="269">
        <f t="shared" si="24"/>
        <v>0</v>
      </c>
      <c r="K148" s="269">
        <f t="shared" si="24"/>
        <v>0</v>
      </c>
      <c r="L148" s="269">
        <f t="shared" si="24"/>
        <v>0</v>
      </c>
      <c r="M148" s="269">
        <f t="shared" si="24"/>
        <v>0</v>
      </c>
      <c r="N148" s="269">
        <f t="shared" si="24"/>
        <v>0</v>
      </c>
      <c r="O148" s="269">
        <f t="shared" si="24"/>
        <v>0</v>
      </c>
      <c r="P148" s="269">
        <f t="shared" si="24"/>
        <v>0</v>
      </c>
      <c r="Q148" s="269">
        <f t="shared" si="24"/>
        <v>0</v>
      </c>
      <c r="R148" s="269">
        <f t="shared" si="24"/>
        <v>0</v>
      </c>
      <c r="S148" s="269">
        <f t="shared" si="24"/>
        <v>0</v>
      </c>
      <c r="T148" s="269">
        <f t="shared" si="24"/>
        <v>0</v>
      </c>
      <c r="U148" s="269">
        <f t="shared" si="24"/>
        <v>0</v>
      </c>
      <c r="V148" s="269">
        <f t="shared" si="24"/>
        <v>0</v>
      </c>
      <c r="W148" s="269">
        <f t="shared" si="24"/>
        <v>0</v>
      </c>
      <c r="DA148" s="77"/>
    </row>
    <row r="149" spans="1:105" ht="12" customHeight="1" x14ac:dyDescent="0.3">
      <c r="A149" s="202" t="s">
        <v>94</v>
      </c>
      <c r="B149" s="269">
        <f t="shared" ref="B149:W149" si="25">IF(B$51=0,0,B$51/B$48)</f>
        <v>0</v>
      </c>
      <c r="C149" s="269">
        <f t="shared" si="25"/>
        <v>0</v>
      </c>
      <c r="D149" s="269">
        <f t="shared" si="25"/>
        <v>0</v>
      </c>
      <c r="E149" s="269">
        <f t="shared" si="25"/>
        <v>0</v>
      </c>
      <c r="F149" s="269">
        <f t="shared" si="25"/>
        <v>0</v>
      </c>
      <c r="G149" s="269">
        <f t="shared" si="25"/>
        <v>0</v>
      </c>
      <c r="H149" s="269">
        <f t="shared" si="25"/>
        <v>0</v>
      </c>
      <c r="I149" s="269">
        <f t="shared" si="25"/>
        <v>0</v>
      </c>
      <c r="J149" s="269">
        <f t="shared" si="25"/>
        <v>0</v>
      </c>
      <c r="K149" s="269">
        <f t="shared" si="25"/>
        <v>0</v>
      </c>
      <c r="L149" s="269">
        <f t="shared" si="25"/>
        <v>0</v>
      </c>
      <c r="M149" s="269">
        <f t="shared" si="25"/>
        <v>0</v>
      </c>
      <c r="N149" s="269">
        <f t="shared" si="25"/>
        <v>0</v>
      </c>
      <c r="O149" s="269">
        <f t="shared" si="25"/>
        <v>0</v>
      </c>
      <c r="P149" s="269">
        <f t="shared" si="25"/>
        <v>0</v>
      </c>
      <c r="Q149" s="269">
        <f t="shared" si="25"/>
        <v>0</v>
      </c>
      <c r="R149" s="269">
        <f t="shared" si="25"/>
        <v>0</v>
      </c>
      <c r="S149" s="269">
        <f t="shared" si="25"/>
        <v>0</v>
      </c>
      <c r="T149" s="269">
        <f t="shared" si="25"/>
        <v>0</v>
      </c>
      <c r="U149" s="269">
        <f t="shared" si="25"/>
        <v>0</v>
      </c>
      <c r="V149" s="269">
        <f t="shared" si="25"/>
        <v>0</v>
      </c>
      <c r="W149" s="269">
        <f t="shared" si="25"/>
        <v>0</v>
      </c>
      <c r="DA149" s="77"/>
    </row>
    <row r="150" spans="1:105" ht="12" customHeight="1" x14ac:dyDescent="0.3">
      <c r="A150" s="202" t="s">
        <v>95</v>
      </c>
      <c r="B150" s="269">
        <f t="shared" ref="B150:W150" si="26">IF(B$52=0,0,B$52/B$48)</f>
        <v>0</v>
      </c>
      <c r="C150" s="269">
        <f t="shared" si="26"/>
        <v>0</v>
      </c>
      <c r="D150" s="269">
        <f t="shared" si="26"/>
        <v>0</v>
      </c>
      <c r="E150" s="269">
        <f t="shared" si="26"/>
        <v>0</v>
      </c>
      <c r="F150" s="269">
        <f t="shared" si="26"/>
        <v>0</v>
      </c>
      <c r="G150" s="269">
        <f t="shared" si="26"/>
        <v>0</v>
      </c>
      <c r="H150" s="269">
        <f t="shared" si="26"/>
        <v>0</v>
      </c>
      <c r="I150" s="269">
        <f t="shared" si="26"/>
        <v>0</v>
      </c>
      <c r="J150" s="269">
        <f t="shared" si="26"/>
        <v>0</v>
      </c>
      <c r="K150" s="269">
        <f t="shared" si="26"/>
        <v>0</v>
      </c>
      <c r="L150" s="269">
        <f t="shared" si="26"/>
        <v>0</v>
      </c>
      <c r="M150" s="269">
        <f t="shared" si="26"/>
        <v>0</v>
      </c>
      <c r="N150" s="269">
        <f t="shared" si="26"/>
        <v>0</v>
      </c>
      <c r="O150" s="269">
        <f t="shared" si="26"/>
        <v>0</v>
      </c>
      <c r="P150" s="269">
        <f t="shared" si="26"/>
        <v>0</v>
      </c>
      <c r="Q150" s="269">
        <f t="shared" si="26"/>
        <v>0</v>
      </c>
      <c r="R150" s="269">
        <f t="shared" si="26"/>
        <v>0</v>
      </c>
      <c r="S150" s="269">
        <f t="shared" si="26"/>
        <v>0</v>
      </c>
      <c r="T150" s="269">
        <f t="shared" si="26"/>
        <v>0</v>
      </c>
      <c r="U150" s="269">
        <f t="shared" si="26"/>
        <v>0</v>
      </c>
      <c r="V150" s="269">
        <f t="shared" si="26"/>
        <v>0</v>
      </c>
      <c r="W150" s="269">
        <f t="shared" si="26"/>
        <v>0</v>
      </c>
      <c r="DA150" s="77"/>
    </row>
    <row r="151" spans="1:105" ht="12" customHeight="1" x14ac:dyDescent="0.3">
      <c r="A151" s="56" t="s">
        <v>96</v>
      </c>
      <c r="B151" s="270">
        <f t="shared" ref="B151:W151" si="27">IF(B$53=0,0,B$53/B$48)</f>
        <v>2.3720590537580498E-3</v>
      </c>
      <c r="C151" s="270">
        <f t="shared" si="27"/>
        <v>2.305036395679104E-3</v>
      </c>
      <c r="D151" s="270">
        <f t="shared" si="27"/>
        <v>2.0645554415152168E-3</v>
      </c>
      <c r="E151" s="270">
        <f t="shared" si="27"/>
        <v>2.2124773391762097E-3</v>
      </c>
      <c r="F151" s="270">
        <f t="shared" si="27"/>
        <v>2.18409724158436E-3</v>
      </c>
      <c r="G151" s="270">
        <f t="shared" si="27"/>
        <v>2.0270065977558227E-3</v>
      </c>
      <c r="H151" s="270">
        <f t="shared" si="27"/>
        <v>1.8250959694684481E-3</v>
      </c>
      <c r="I151" s="270">
        <f t="shared" si="27"/>
        <v>1.8027106747875248E-3</v>
      </c>
      <c r="J151" s="270">
        <f t="shared" si="27"/>
        <v>1.4877652064837546E-3</v>
      </c>
      <c r="K151" s="270">
        <f t="shared" si="27"/>
        <v>1.3975381788887459E-3</v>
      </c>
      <c r="L151" s="270">
        <f t="shared" si="27"/>
        <v>1.4250353079850214E-3</v>
      </c>
      <c r="M151" s="270">
        <f t="shared" si="27"/>
        <v>1.4990374595176366E-3</v>
      </c>
      <c r="N151" s="270">
        <f t="shared" si="27"/>
        <v>1.4138693403266205E-3</v>
      </c>
      <c r="O151" s="270">
        <f t="shared" si="27"/>
        <v>1.1909078786814802E-3</v>
      </c>
      <c r="P151" s="270">
        <f t="shared" si="27"/>
        <v>9.8880575170750781E-4</v>
      </c>
      <c r="Q151" s="270">
        <f t="shared" si="27"/>
        <v>9.3390334575988462E-4</v>
      </c>
      <c r="R151" s="270">
        <f t="shared" si="27"/>
        <v>9.1695944864540746E-4</v>
      </c>
      <c r="S151" s="270">
        <f t="shared" si="27"/>
        <v>1.0059306642276145E-3</v>
      </c>
      <c r="T151" s="270">
        <f t="shared" si="27"/>
        <v>1.0390781447926984E-3</v>
      </c>
      <c r="U151" s="270">
        <f t="shared" si="27"/>
        <v>9.0964402729959404E-4</v>
      </c>
      <c r="V151" s="270">
        <f t="shared" si="27"/>
        <v>8.5191064154338471E-4</v>
      </c>
      <c r="W151" s="270">
        <f t="shared" si="27"/>
        <v>9.0726515308086383E-4</v>
      </c>
      <c r="DA151" s="78"/>
    </row>
    <row r="152" spans="1:105" ht="12" customHeight="1" x14ac:dyDescent="0.3">
      <c r="A152" s="203" t="s">
        <v>1498</v>
      </c>
      <c r="B152" s="271">
        <f t="shared" ref="B152:W152" si="28">IF(B$59=0,0,B$59/B$48)</f>
        <v>0</v>
      </c>
      <c r="C152" s="271">
        <f t="shared" si="28"/>
        <v>0</v>
      </c>
      <c r="D152" s="271">
        <f t="shared" si="28"/>
        <v>0</v>
      </c>
      <c r="E152" s="271">
        <f t="shared" si="28"/>
        <v>0</v>
      </c>
      <c r="F152" s="271">
        <f t="shared" si="28"/>
        <v>0</v>
      </c>
      <c r="G152" s="271">
        <f t="shared" si="28"/>
        <v>0</v>
      </c>
      <c r="H152" s="271">
        <f t="shared" si="28"/>
        <v>0</v>
      </c>
      <c r="I152" s="271">
        <f t="shared" si="28"/>
        <v>0</v>
      </c>
      <c r="J152" s="271">
        <f t="shared" si="28"/>
        <v>0</v>
      </c>
      <c r="K152" s="271">
        <f t="shared" si="28"/>
        <v>0</v>
      </c>
      <c r="L152" s="271">
        <f t="shared" si="28"/>
        <v>0</v>
      </c>
      <c r="M152" s="271">
        <f t="shared" si="28"/>
        <v>0</v>
      </c>
      <c r="N152" s="271">
        <f t="shared" si="28"/>
        <v>0</v>
      </c>
      <c r="O152" s="271">
        <f t="shared" si="28"/>
        <v>0</v>
      </c>
      <c r="P152" s="271">
        <f t="shared" si="28"/>
        <v>0</v>
      </c>
      <c r="Q152" s="271">
        <f t="shared" si="28"/>
        <v>0</v>
      </c>
      <c r="R152" s="271">
        <f t="shared" si="28"/>
        <v>0</v>
      </c>
      <c r="S152" s="271">
        <f t="shared" si="28"/>
        <v>0</v>
      </c>
      <c r="T152" s="271">
        <f t="shared" si="28"/>
        <v>0</v>
      </c>
      <c r="U152" s="271">
        <f t="shared" si="28"/>
        <v>0</v>
      </c>
      <c r="V152" s="271">
        <f t="shared" si="28"/>
        <v>0</v>
      </c>
      <c r="W152" s="271">
        <f t="shared" si="28"/>
        <v>0</v>
      </c>
      <c r="DA152" s="79"/>
    </row>
    <row r="153" spans="1:105" ht="12" customHeight="1" x14ac:dyDescent="0.3">
      <c r="A153" s="203" t="s">
        <v>1500</v>
      </c>
      <c r="B153" s="271">
        <f t="shared" ref="B153:W153" si="29">IF(B$60=0,0,B$60/B$48)</f>
        <v>0.13940211691661794</v>
      </c>
      <c r="C153" s="271">
        <f t="shared" si="29"/>
        <v>0.1361681682670462</v>
      </c>
      <c r="D153" s="271">
        <f t="shared" si="29"/>
        <v>0.13401165705489165</v>
      </c>
      <c r="E153" s="271">
        <f t="shared" si="29"/>
        <v>0.13854524836912105</v>
      </c>
      <c r="F153" s="271">
        <f t="shared" si="29"/>
        <v>0.14181714047499017</v>
      </c>
      <c r="G153" s="271">
        <f t="shared" si="29"/>
        <v>0.1417162685485378</v>
      </c>
      <c r="H153" s="271">
        <f t="shared" si="29"/>
        <v>0.13899688042922784</v>
      </c>
      <c r="I153" s="271">
        <f t="shared" si="29"/>
        <v>0.14127601954684046</v>
      </c>
      <c r="J153" s="271">
        <f t="shared" si="29"/>
        <v>0.13620431892295956</v>
      </c>
      <c r="K153" s="271">
        <f t="shared" si="29"/>
        <v>0.13283928797745054</v>
      </c>
      <c r="L153" s="271">
        <f t="shared" si="29"/>
        <v>0.13421346323627664</v>
      </c>
      <c r="M153" s="271">
        <f t="shared" si="29"/>
        <v>0.13591428446587459</v>
      </c>
      <c r="N153" s="271">
        <f t="shared" si="29"/>
        <v>0.13328432261020412</v>
      </c>
      <c r="O153" s="271">
        <f t="shared" si="29"/>
        <v>0.13293509869152714</v>
      </c>
      <c r="P153" s="271">
        <f t="shared" si="29"/>
        <v>0.1331620265952661</v>
      </c>
      <c r="Q153" s="271">
        <f t="shared" si="29"/>
        <v>0.13802421524910335</v>
      </c>
      <c r="R153" s="271">
        <f t="shared" si="29"/>
        <v>0.13576085666312079</v>
      </c>
      <c r="S153" s="271">
        <f t="shared" si="29"/>
        <v>0.13832164082887996</v>
      </c>
      <c r="T153" s="271">
        <f t="shared" si="29"/>
        <v>0.1437529788758139</v>
      </c>
      <c r="U153" s="271">
        <f t="shared" si="29"/>
        <v>0.14082519700136667</v>
      </c>
      <c r="V153" s="271">
        <f t="shared" si="29"/>
        <v>0.14410301312069432</v>
      </c>
      <c r="W153" s="271">
        <f t="shared" si="29"/>
        <v>0.14709084555629162</v>
      </c>
      <c r="DA153" s="79"/>
    </row>
    <row r="154" spans="1:105" ht="12" customHeight="1" x14ac:dyDescent="0.3">
      <c r="A154" s="62" t="s">
        <v>1501</v>
      </c>
      <c r="B154" s="320">
        <f t="shared" ref="B154:W154" si="30">IF(B$61=0,0,B$61/B$48)</f>
        <v>0.12158552386481025</v>
      </c>
      <c r="C154" s="320">
        <f t="shared" si="30"/>
        <v>0.11829125300080177</v>
      </c>
      <c r="D154" s="320">
        <f t="shared" si="30"/>
        <v>0.11696021735378291</v>
      </c>
      <c r="E154" s="320">
        <f t="shared" si="30"/>
        <v>0.12103272320973879</v>
      </c>
      <c r="F154" s="320">
        <f t="shared" si="30"/>
        <v>0.1233834132995924</v>
      </c>
      <c r="G154" s="320">
        <f t="shared" si="30"/>
        <v>0.12327284528048633</v>
      </c>
      <c r="H154" s="320">
        <f t="shared" si="30"/>
        <v>0.12043533522423983</v>
      </c>
      <c r="I154" s="320">
        <f t="shared" si="30"/>
        <v>0.12141131853746434</v>
      </c>
      <c r="J154" s="320">
        <f t="shared" si="30"/>
        <v>0.11754457274060472</v>
      </c>
      <c r="K154" s="320">
        <f t="shared" si="30"/>
        <v>0.11415408709340534</v>
      </c>
      <c r="L154" s="320">
        <f t="shared" si="30"/>
        <v>0.1159239411239489</v>
      </c>
      <c r="M154" s="320">
        <f t="shared" si="30"/>
        <v>0.11573252813452571</v>
      </c>
      <c r="N154" s="320">
        <f t="shared" si="30"/>
        <v>0.11410532282704433</v>
      </c>
      <c r="O154" s="320">
        <f t="shared" si="30"/>
        <v>0.11329993100507482</v>
      </c>
      <c r="P154" s="320">
        <f t="shared" si="30"/>
        <v>0.11088502848989218</v>
      </c>
      <c r="Q154" s="320">
        <f t="shared" si="30"/>
        <v>0.11433696430145228</v>
      </c>
      <c r="R154" s="320">
        <f t="shared" si="30"/>
        <v>0.11387140962666677</v>
      </c>
      <c r="S154" s="320">
        <f t="shared" si="30"/>
        <v>0.11601245235170728</v>
      </c>
      <c r="T154" s="320">
        <f t="shared" si="30"/>
        <v>0.1215869627813557</v>
      </c>
      <c r="U154" s="320">
        <f t="shared" si="30"/>
        <v>0.11802828885452747</v>
      </c>
      <c r="V154" s="320">
        <f t="shared" si="30"/>
        <v>0.12192880214562427</v>
      </c>
      <c r="W154" s="320">
        <f t="shared" si="30"/>
        <v>0.12573210530667525</v>
      </c>
      <c r="DA154" s="141"/>
    </row>
    <row r="155" spans="1:105" ht="12" customHeight="1" x14ac:dyDescent="0.3">
      <c r="A155" s="62" t="s">
        <v>1508</v>
      </c>
      <c r="B155" s="320">
        <f t="shared" ref="B155:W155" si="31">IF(B$67=0,0,B$67/B$48)</f>
        <v>1.7816593051807682E-2</v>
      </c>
      <c r="C155" s="320">
        <f t="shared" si="31"/>
        <v>1.787691526624444E-2</v>
      </c>
      <c r="D155" s="320">
        <f t="shared" si="31"/>
        <v>1.7051439701108728E-2</v>
      </c>
      <c r="E155" s="320">
        <f t="shared" si="31"/>
        <v>1.7512525159382265E-2</v>
      </c>
      <c r="F155" s="320">
        <f t="shared" si="31"/>
        <v>1.8433727175397759E-2</v>
      </c>
      <c r="G155" s="320">
        <f t="shared" si="31"/>
        <v>1.8443423268051477E-2</v>
      </c>
      <c r="H155" s="320">
        <f t="shared" si="31"/>
        <v>1.8561545204988015E-2</v>
      </c>
      <c r="I155" s="320">
        <f t="shared" si="31"/>
        <v>1.9864701009376137E-2</v>
      </c>
      <c r="J155" s="320">
        <f t="shared" si="31"/>
        <v>1.8659746182354851E-2</v>
      </c>
      <c r="K155" s="320">
        <f t="shared" si="31"/>
        <v>1.8685200884045197E-2</v>
      </c>
      <c r="L155" s="320">
        <f t="shared" si="31"/>
        <v>1.8289522112327743E-2</v>
      </c>
      <c r="M155" s="320">
        <f t="shared" si="31"/>
        <v>2.0181756331348888E-2</v>
      </c>
      <c r="N155" s="320">
        <f t="shared" si="31"/>
        <v>1.91789997831598E-2</v>
      </c>
      <c r="O155" s="320">
        <f t="shared" si="31"/>
        <v>1.9635167686452296E-2</v>
      </c>
      <c r="P155" s="320">
        <f t="shared" si="31"/>
        <v>2.2276998105373917E-2</v>
      </c>
      <c r="Q155" s="320">
        <f t="shared" si="31"/>
        <v>2.3687250947651062E-2</v>
      </c>
      <c r="R155" s="320">
        <f t="shared" si="31"/>
        <v>2.188944703645403E-2</v>
      </c>
      <c r="S155" s="320">
        <f t="shared" si="31"/>
        <v>2.2309188477172698E-2</v>
      </c>
      <c r="T155" s="320">
        <f t="shared" si="31"/>
        <v>2.2166016094458191E-2</v>
      </c>
      <c r="U155" s="320">
        <f t="shared" si="31"/>
        <v>2.2796908146839198E-2</v>
      </c>
      <c r="V155" s="320">
        <f t="shared" si="31"/>
        <v>2.2174210975070083E-2</v>
      </c>
      <c r="W155" s="320">
        <f t="shared" si="31"/>
        <v>2.1358740249616377E-2</v>
      </c>
      <c r="DA155" s="141"/>
    </row>
    <row r="156" spans="1:105" ht="12" customHeight="1" x14ac:dyDescent="0.3">
      <c r="A156" s="62" t="s">
        <v>1520</v>
      </c>
      <c r="B156" s="320">
        <f t="shared" ref="B156:W156" si="32">IF(B$78=0,0,B$78/B$48)</f>
        <v>0</v>
      </c>
      <c r="C156" s="320">
        <f t="shared" si="32"/>
        <v>0</v>
      </c>
      <c r="D156" s="320">
        <f t="shared" si="32"/>
        <v>0</v>
      </c>
      <c r="E156" s="320">
        <f t="shared" si="32"/>
        <v>0</v>
      </c>
      <c r="F156" s="320">
        <f t="shared" si="32"/>
        <v>0</v>
      </c>
      <c r="G156" s="320">
        <f t="shared" si="32"/>
        <v>0</v>
      </c>
      <c r="H156" s="320">
        <f t="shared" si="32"/>
        <v>0</v>
      </c>
      <c r="I156" s="320">
        <f t="shared" si="32"/>
        <v>0</v>
      </c>
      <c r="J156" s="320">
        <f t="shared" si="32"/>
        <v>0</v>
      </c>
      <c r="K156" s="320">
        <f t="shared" si="32"/>
        <v>0</v>
      </c>
      <c r="L156" s="320">
        <f t="shared" si="32"/>
        <v>0</v>
      </c>
      <c r="M156" s="320">
        <f t="shared" si="32"/>
        <v>0</v>
      </c>
      <c r="N156" s="320">
        <f t="shared" si="32"/>
        <v>0</v>
      </c>
      <c r="O156" s="320">
        <f t="shared" si="32"/>
        <v>0</v>
      </c>
      <c r="P156" s="320">
        <f t="shared" si="32"/>
        <v>0</v>
      </c>
      <c r="Q156" s="320">
        <f t="shared" si="32"/>
        <v>0</v>
      </c>
      <c r="R156" s="320">
        <f t="shared" si="32"/>
        <v>0</v>
      </c>
      <c r="S156" s="320">
        <f t="shared" si="32"/>
        <v>0</v>
      </c>
      <c r="T156" s="320">
        <f t="shared" si="32"/>
        <v>0</v>
      </c>
      <c r="U156" s="320">
        <f t="shared" si="32"/>
        <v>0</v>
      </c>
      <c r="V156" s="320">
        <f t="shared" si="32"/>
        <v>0</v>
      </c>
      <c r="W156" s="320">
        <f t="shared" si="32"/>
        <v>0</v>
      </c>
      <c r="DA156" s="141"/>
    </row>
    <row r="157" spans="1:105" ht="12" customHeight="1" x14ac:dyDescent="0.3">
      <c r="A157" s="203" t="s">
        <v>1522</v>
      </c>
      <c r="B157" s="271">
        <f t="shared" ref="B157:W157" si="33">IF(B$79=0,0,B$79/B$48)</f>
        <v>0.67860675407085125</v>
      </c>
      <c r="C157" s="271">
        <f t="shared" si="33"/>
        <v>0.68059498922791095</v>
      </c>
      <c r="D157" s="271">
        <f t="shared" si="33"/>
        <v>0.68340390708979715</v>
      </c>
      <c r="E157" s="271">
        <f t="shared" si="33"/>
        <v>0.69430708574369437</v>
      </c>
      <c r="F157" s="271">
        <f t="shared" si="33"/>
        <v>0.69580290612087226</v>
      </c>
      <c r="G157" s="271">
        <f t="shared" si="33"/>
        <v>0.6925295961165514</v>
      </c>
      <c r="H157" s="271">
        <f t="shared" si="33"/>
        <v>0.67610962011290132</v>
      </c>
      <c r="I157" s="271">
        <f t="shared" si="33"/>
        <v>0.68951671846515838</v>
      </c>
      <c r="J157" s="271">
        <f t="shared" si="33"/>
        <v>0.66847286591278676</v>
      </c>
      <c r="K157" s="271">
        <f t="shared" si="33"/>
        <v>0.70100665715264177</v>
      </c>
      <c r="L157" s="271">
        <f t="shared" si="33"/>
        <v>0.68657058338863752</v>
      </c>
      <c r="M157" s="271">
        <f t="shared" si="33"/>
        <v>0.70808877033325568</v>
      </c>
      <c r="N157" s="271">
        <f t="shared" si="33"/>
        <v>0.7287986001478528</v>
      </c>
      <c r="O157" s="271">
        <f t="shared" si="33"/>
        <v>0.71293098524733545</v>
      </c>
      <c r="P157" s="271">
        <f t="shared" si="33"/>
        <v>0.70829990841100565</v>
      </c>
      <c r="Q157" s="271">
        <f t="shared" si="33"/>
        <v>0.71695045848562056</v>
      </c>
      <c r="R157" s="271">
        <f t="shared" si="33"/>
        <v>0.71351868092208393</v>
      </c>
      <c r="S157" s="271">
        <f t="shared" si="33"/>
        <v>0.71027486559757336</v>
      </c>
      <c r="T157" s="271">
        <f t="shared" si="33"/>
        <v>0.70146274231874617</v>
      </c>
      <c r="U157" s="271">
        <f t="shared" si="33"/>
        <v>0.71404491661599767</v>
      </c>
      <c r="V157" s="271">
        <f t="shared" si="33"/>
        <v>0.71892145177478117</v>
      </c>
      <c r="W157" s="271">
        <f t="shared" si="33"/>
        <v>0.70361790916056688</v>
      </c>
      <c r="DA157" s="79"/>
    </row>
    <row r="158" spans="1:105" ht="12" customHeight="1" x14ac:dyDescent="0.3">
      <c r="A158" s="62" t="s">
        <v>1523</v>
      </c>
      <c r="B158" s="320">
        <f t="shared" ref="B158:W158" si="34">IF(B$80=0,0,B$80/B$48)</f>
        <v>0.67860675407085125</v>
      </c>
      <c r="C158" s="320">
        <f t="shared" si="34"/>
        <v>0.68059498922791095</v>
      </c>
      <c r="D158" s="320">
        <f t="shared" si="34"/>
        <v>0.68340390708979715</v>
      </c>
      <c r="E158" s="320">
        <f t="shared" si="34"/>
        <v>0.69430708574369437</v>
      </c>
      <c r="F158" s="320">
        <f t="shared" si="34"/>
        <v>0.69580290612087226</v>
      </c>
      <c r="G158" s="320">
        <f t="shared" si="34"/>
        <v>0.6925295961165514</v>
      </c>
      <c r="H158" s="320">
        <f t="shared" si="34"/>
        <v>0.67610962011290132</v>
      </c>
      <c r="I158" s="320">
        <f t="shared" si="34"/>
        <v>0.68951671846515838</v>
      </c>
      <c r="J158" s="320">
        <f t="shared" si="34"/>
        <v>0.66847286591278676</v>
      </c>
      <c r="K158" s="320">
        <f t="shared" si="34"/>
        <v>0.70100665715264177</v>
      </c>
      <c r="L158" s="320">
        <f t="shared" si="34"/>
        <v>0.68657058338863752</v>
      </c>
      <c r="M158" s="320">
        <f t="shared" si="34"/>
        <v>0.70808877033325568</v>
      </c>
      <c r="N158" s="320">
        <f t="shared" si="34"/>
        <v>0.7287986001478528</v>
      </c>
      <c r="O158" s="320">
        <f t="shared" si="34"/>
        <v>0.71293098524733545</v>
      </c>
      <c r="P158" s="320">
        <f t="shared" si="34"/>
        <v>0.70829990841100565</v>
      </c>
      <c r="Q158" s="320">
        <f t="shared" si="34"/>
        <v>0.71695045848562056</v>
      </c>
      <c r="R158" s="320">
        <f t="shared" si="34"/>
        <v>0.71351868092208393</v>
      </c>
      <c r="S158" s="320">
        <f t="shared" si="34"/>
        <v>0.71027486559757336</v>
      </c>
      <c r="T158" s="320">
        <f t="shared" si="34"/>
        <v>0.70146274231874617</v>
      </c>
      <c r="U158" s="320">
        <f t="shared" si="34"/>
        <v>0.71404491661599767</v>
      </c>
      <c r="V158" s="320">
        <f t="shared" si="34"/>
        <v>0.71892145177478117</v>
      </c>
      <c r="W158" s="320">
        <f t="shared" si="34"/>
        <v>0.70361790916056688</v>
      </c>
      <c r="DA158" s="141"/>
    </row>
    <row r="159" spans="1:105" ht="12" customHeight="1" x14ac:dyDescent="0.3">
      <c r="A159" s="62" t="s">
        <v>1532</v>
      </c>
      <c r="B159" s="320">
        <f t="shared" ref="B159:W159" si="35">IF(B$88=0,0,B$88/B$48)</f>
        <v>0</v>
      </c>
      <c r="C159" s="320">
        <f t="shared" si="35"/>
        <v>0</v>
      </c>
      <c r="D159" s="320">
        <f t="shared" si="35"/>
        <v>0</v>
      </c>
      <c r="E159" s="320">
        <f t="shared" si="35"/>
        <v>0</v>
      </c>
      <c r="F159" s="320">
        <f t="shared" si="35"/>
        <v>0</v>
      </c>
      <c r="G159" s="320">
        <f t="shared" si="35"/>
        <v>0</v>
      </c>
      <c r="H159" s="320">
        <f t="shared" si="35"/>
        <v>0</v>
      </c>
      <c r="I159" s="320">
        <f t="shared" si="35"/>
        <v>0</v>
      </c>
      <c r="J159" s="320">
        <f t="shared" si="35"/>
        <v>0</v>
      </c>
      <c r="K159" s="320">
        <f t="shared" si="35"/>
        <v>0</v>
      </c>
      <c r="L159" s="320">
        <f t="shared" si="35"/>
        <v>0</v>
      </c>
      <c r="M159" s="320">
        <f t="shared" si="35"/>
        <v>0</v>
      </c>
      <c r="N159" s="320">
        <f t="shared" si="35"/>
        <v>0</v>
      </c>
      <c r="O159" s="320">
        <f t="shared" si="35"/>
        <v>0</v>
      </c>
      <c r="P159" s="320">
        <f t="shared" si="35"/>
        <v>0</v>
      </c>
      <c r="Q159" s="320">
        <f t="shared" si="35"/>
        <v>0</v>
      </c>
      <c r="R159" s="320">
        <f t="shared" si="35"/>
        <v>0</v>
      </c>
      <c r="S159" s="320">
        <f t="shared" si="35"/>
        <v>0</v>
      </c>
      <c r="T159" s="320">
        <f t="shared" si="35"/>
        <v>0</v>
      </c>
      <c r="U159" s="320">
        <f t="shared" si="35"/>
        <v>0</v>
      </c>
      <c r="V159" s="320">
        <f t="shared" si="35"/>
        <v>0</v>
      </c>
      <c r="W159" s="320">
        <f t="shared" si="35"/>
        <v>0</v>
      </c>
      <c r="DA159" s="141"/>
    </row>
    <row r="160" spans="1:105" ht="12" customHeight="1" x14ac:dyDescent="0.3">
      <c r="A160" s="203" t="s">
        <v>1534</v>
      </c>
      <c r="B160" s="271">
        <f t="shared" ref="B160:W160" si="36">IF(B$89=0,0,B$89/B$48)</f>
        <v>6.477780809857242E-2</v>
      </c>
      <c r="C160" s="271">
        <f t="shared" si="36"/>
        <v>6.3022700754619743E-2</v>
      </c>
      <c r="D160" s="271">
        <f t="shared" si="36"/>
        <v>6.231355735518998E-2</v>
      </c>
      <c r="E160" s="271">
        <f t="shared" si="36"/>
        <v>6.4483289363013119E-2</v>
      </c>
      <c r="F160" s="271">
        <f t="shared" si="36"/>
        <v>6.5735679834341434E-2</v>
      </c>
      <c r="G160" s="271">
        <f t="shared" si="36"/>
        <v>6.567677188464624E-2</v>
      </c>
      <c r="H160" s="271">
        <f t="shared" si="36"/>
        <v>6.4165015582920093E-2</v>
      </c>
      <c r="I160" s="271">
        <f t="shared" si="36"/>
        <v>6.4684995739782813E-2</v>
      </c>
      <c r="J160" s="271">
        <f t="shared" si="36"/>
        <v>6.2624887683881011E-2</v>
      </c>
      <c r="K160" s="271">
        <f t="shared" si="36"/>
        <v>6.0818519445015318E-2</v>
      </c>
      <c r="L160" s="271">
        <f t="shared" si="36"/>
        <v>6.1761454599701261E-2</v>
      </c>
      <c r="M160" s="271">
        <f t="shared" si="36"/>
        <v>6.1659474417338302E-2</v>
      </c>
      <c r="N160" s="271">
        <f t="shared" si="36"/>
        <v>6.0792539030669973E-2</v>
      </c>
      <c r="O160" s="271">
        <f t="shared" si="36"/>
        <v>6.0363445868677174E-2</v>
      </c>
      <c r="P160" s="271">
        <f t="shared" si="36"/>
        <v>5.9076844579865902E-2</v>
      </c>
      <c r="Q160" s="271">
        <f t="shared" si="36"/>
        <v>6.09159519707956E-2</v>
      </c>
      <c r="R160" s="271">
        <f t="shared" si="36"/>
        <v>6.0667915770234573E-2</v>
      </c>
      <c r="S160" s="271">
        <f t="shared" si="36"/>
        <v>6.1808611227760671E-2</v>
      </c>
      <c r="T160" s="271">
        <f t="shared" si="36"/>
        <v>6.4778574718289059E-2</v>
      </c>
      <c r="U160" s="271">
        <f t="shared" si="36"/>
        <v>6.2882599857221E-2</v>
      </c>
      <c r="V160" s="271">
        <f t="shared" si="36"/>
        <v>6.4960698412255685E-2</v>
      </c>
      <c r="W160" s="271">
        <f t="shared" si="36"/>
        <v>6.6987005775796679E-2</v>
      </c>
      <c r="DA160" s="79"/>
    </row>
    <row r="161" spans="1:105" ht="12" customHeight="1" x14ac:dyDescent="0.3">
      <c r="A161" s="62" t="s">
        <v>1535</v>
      </c>
      <c r="B161" s="320">
        <f t="shared" ref="B161:W161" si="37">IF(B$90=0,0,B$90/B$48)</f>
        <v>6.477780809857242E-2</v>
      </c>
      <c r="C161" s="320">
        <f t="shared" si="37"/>
        <v>6.3022700754619743E-2</v>
      </c>
      <c r="D161" s="320">
        <f t="shared" si="37"/>
        <v>6.231355735518998E-2</v>
      </c>
      <c r="E161" s="320">
        <f t="shared" si="37"/>
        <v>6.4483289363013119E-2</v>
      </c>
      <c r="F161" s="320">
        <f t="shared" si="37"/>
        <v>6.5735679834341434E-2</v>
      </c>
      <c r="G161" s="320">
        <f t="shared" si="37"/>
        <v>6.567677188464624E-2</v>
      </c>
      <c r="H161" s="320">
        <f t="shared" si="37"/>
        <v>6.4165015582920093E-2</v>
      </c>
      <c r="I161" s="320">
        <f t="shared" si="37"/>
        <v>6.4684995739782813E-2</v>
      </c>
      <c r="J161" s="320">
        <f t="shared" si="37"/>
        <v>6.2624887683881011E-2</v>
      </c>
      <c r="K161" s="320">
        <f t="shared" si="37"/>
        <v>6.0818519445015318E-2</v>
      </c>
      <c r="L161" s="320">
        <f t="shared" si="37"/>
        <v>6.1761454599701261E-2</v>
      </c>
      <c r="M161" s="320">
        <f t="shared" si="37"/>
        <v>6.1659474417338302E-2</v>
      </c>
      <c r="N161" s="320">
        <f t="shared" si="37"/>
        <v>6.0792539030669973E-2</v>
      </c>
      <c r="O161" s="320">
        <f t="shared" si="37"/>
        <v>6.0363445868677174E-2</v>
      </c>
      <c r="P161" s="320">
        <f t="shared" si="37"/>
        <v>5.9076844579865902E-2</v>
      </c>
      <c r="Q161" s="320">
        <f t="shared" si="37"/>
        <v>6.09159519707956E-2</v>
      </c>
      <c r="R161" s="320">
        <f t="shared" si="37"/>
        <v>6.0667915770234573E-2</v>
      </c>
      <c r="S161" s="320">
        <f t="shared" si="37"/>
        <v>6.1808611227760671E-2</v>
      </c>
      <c r="T161" s="320">
        <f t="shared" si="37"/>
        <v>6.4778574718289059E-2</v>
      </c>
      <c r="U161" s="320">
        <f t="shared" si="37"/>
        <v>6.2882599857221E-2</v>
      </c>
      <c r="V161" s="320">
        <f t="shared" si="37"/>
        <v>6.4960698412255685E-2</v>
      </c>
      <c r="W161" s="320">
        <f t="shared" si="37"/>
        <v>6.6987005775796679E-2</v>
      </c>
      <c r="DA161" s="141"/>
    </row>
    <row r="162" spans="1:105" ht="12" customHeight="1" x14ac:dyDescent="0.3">
      <c r="A162" s="62" t="s">
        <v>1542</v>
      </c>
      <c r="B162" s="329">
        <f t="shared" ref="B162:W162" si="38">IF(B$96=0,0,B$96/B$48)</f>
        <v>0</v>
      </c>
      <c r="C162" s="329">
        <f t="shared" si="38"/>
        <v>0</v>
      </c>
      <c r="D162" s="329">
        <f t="shared" si="38"/>
        <v>0</v>
      </c>
      <c r="E162" s="329">
        <f t="shared" si="38"/>
        <v>0</v>
      </c>
      <c r="F162" s="329">
        <f t="shared" si="38"/>
        <v>0</v>
      </c>
      <c r="G162" s="329">
        <f t="shared" si="38"/>
        <v>0</v>
      </c>
      <c r="H162" s="329">
        <f t="shared" si="38"/>
        <v>0</v>
      </c>
      <c r="I162" s="329">
        <f t="shared" si="38"/>
        <v>0</v>
      </c>
      <c r="J162" s="329">
        <f t="shared" si="38"/>
        <v>0</v>
      </c>
      <c r="K162" s="329">
        <f t="shared" si="38"/>
        <v>0</v>
      </c>
      <c r="L162" s="329">
        <f t="shared" si="38"/>
        <v>0</v>
      </c>
      <c r="M162" s="329">
        <f t="shared" si="38"/>
        <v>0</v>
      </c>
      <c r="N162" s="329">
        <f t="shared" si="38"/>
        <v>0</v>
      </c>
      <c r="O162" s="329">
        <f t="shared" si="38"/>
        <v>0</v>
      </c>
      <c r="P162" s="329">
        <f t="shared" si="38"/>
        <v>0</v>
      </c>
      <c r="Q162" s="329">
        <f t="shared" si="38"/>
        <v>0</v>
      </c>
      <c r="R162" s="329">
        <f t="shared" si="38"/>
        <v>0</v>
      </c>
      <c r="S162" s="329">
        <f t="shared" si="38"/>
        <v>0</v>
      </c>
      <c r="T162" s="329">
        <f t="shared" si="38"/>
        <v>0</v>
      </c>
      <c r="U162" s="329">
        <f t="shared" si="38"/>
        <v>0</v>
      </c>
      <c r="V162" s="329">
        <f t="shared" si="38"/>
        <v>0</v>
      </c>
      <c r="W162" s="329">
        <f t="shared" si="38"/>
        <v>0</v>
      </c>
      <c r="DA162" s="151"/>
    </row>
    <row r="163" spans="1:105" ht="12" customHeight="1" x14ac:dyDescent="0.3">
      <c r="A163" s="100" t="s">
        <v>106</v>
      </c>
      <c r="B163" s="312">
        <f t="shared" ref="B163:W163" si="39">IF(B$48=0,0,B$97/B$48)</f>
        <v>0.11484126186020036</v>
      </c>
      <c r="C163" s="312">
        <f t="shared" si="39"/>
        <v>0.11790910535474391</v>
      </c>
      <c r="D163" s="312">
        <f t="shared" si="39"/>
        <v>0.11820632305860589</v>
      </c>
      <c r="E163" s="312">
        <f t="shared" si="39"/>
        <v>0.10045189918499536</v>
      </c>
      <c r="F163" s="312">
        <f t="shared" si="39"/>
        <v>9.4460176328211631E-2</v>
      </c>
      <c r="G163" s="312">
        <f t="shared" si="39"/>
        <v>9.8050356852508749E-2</v>
      </c>
      <c r="H163" s="312">
        <f t="shared" si="39"/>
        <v>0.11890338790548211</v>
      </c>
      <c r="I163" s="312">
        <f t="shared" si="39"/>
        <v>0.10271955557343085</v>
      </c>
      <c r="J163" s="312">
        <f t="shared" si="39"/>
        <v>0.13121016227388874</v>
      </c>
      <c r="K163" s="312">
        <f t="shared" si="39"/>
        <v>0.10393799724600375</v>
      </c>
      <c r="L163" s="312">
        <f t="shared" si="39"/>
        <v>0.11602946346739956</v>
      </c>
      <c r="M163" s="312">
        <f t="shared" si="39"/>
        <v>9.28384333240138E-2</v>
      </c>
      <c r="N163" s="312">
        <f t="shared" si="39"/>
        <v>7.5710668870946352E-2</v>
      </c>
      <c r="O163" s="312">
        <f t="shared" si="39"/>
        <v>9.2579562313778938E-2</v>
      </c>
      <c r="P163" s="312">
        <f t="shared" si="39"/>
        <v>9.8472414662154922E-2</v>
      </c>
      <c r="Q163" s="312">
        <f t="shared" si="39"/>
        <v>8.3175470948720631E-2</v>
      </c>
      <c r="R163" s="312">
        <f t="shared" si="39"/>
        <v>8.91355871959153E-2</v>
      </c>
      <c r="S163" s="312">
        <f t="shared" si="39"/>
        <v>8.8588951681558448E-2</v>
      </c>
      <c r="T163" s="312">
        <f t="shared" si="39"/>
        <v>8.8966625942358227E-2</v>
      </c>
      <c r="U163" s="312">
        <f t="shared" si="39"/>
        <v>8.1337642498115093E-2</v>
      </c>
      <c r="V163" s="312">
        <f t="shared" si="39"/>
        <v>7.1162926050725342E-2</v>
      </c>
      <c r="W163" s="312">
        <f t="shared" si="39"/>
        <v>8.1396974354263879E-2</v>
      </c>
      <c r="DA163" s="127"/>
    </row>
    <row r="164" spans="1:105" ht="12" customHeight="1" x14ac:dyDescent="0.3">
      <c r="A164" s="201"/>
      <c r="B164" s="201"/>
      <c r="C164" s="201"/>
      <c r="D164" s="201"/>
      <c r="E164" s="201"/>
      <c r="F164" s="201"/>
      <c r="G164" s="201"/>
      <c r="H164" s="201"/>
      <c r="I164" s="201"/>
      <c r="J164" s="201"/>
      <c r="K164" s="201"/>
      <c r="L164" s="201"/>
      <c r="M164" s="201"/>
      <c r="N164" s="201"/>
      <c r="O164" s="201"/>
      <c r="P164" s="201"/>
      <c r="Q164" s="201"/>
      <c r="R164" s="201"/>
      <c r="S164" s="201"/>
      <c r="T164" s="201"/>
      <c r="U164" s="201"/>
      <c r="V164" s="201"/>
      <c r="W164" s="201"/>
      <c r="DA164" s="173"/>
    </row>
    <row r="165" spans="1:105" ht="12" customHeight="1" x14ac:dyDescent="0.3">
      <c r="A165" s="35" t="s">
        <v>51</v>
      </c>
      <c r="B165" s="234">
        <f t="shared" ref="B165:W165" si="40">SUM(B166:B170,B172:B174,B176:B178,B179)</f>
        <v>0.99999999999999989</v>
      </c>
      <c r="C165" s="234">
        <f t="shared" si="40"/>
        <v>1</v>
      </c>
      <c r="D165" s="234">
        <f t="shared" si="40"/>
        <v>1</v>
      </c>
      <c r="E165" s="234">
        <f t="shared" si="40"/>
        <v>1</v>
      </c>
      <c r="F165" s="234">
        <f t="shared" si="40"/>
        <v>0.99999999999999989</v>
      </c>
      <c r="G165" s="234">
        <f t="shared" si="40"/>
        <v>1</v>
      </c>
      <c r="H165" s="234">
        <f t="shared" si="40"/>
        <v>0.99999999999999989</v>
      </c>
      <c r="I165" s="234">
        <f t="shared" si="40"/>
        <v>1.0000000000000002</v>
      </c>
      <c r="J165" s="234">
        <f t="shared" si="40"/>
        <v>1</v>
      </c>
      <c r="K165" s="234">
        <f t="shared" si="40"/>
        <v>0.99999999999999989</v>
      </c>
      <c r="L165" s="234">
        <f t="shared" si="40"/>
        <v>1</v>
      </c>
      <c r="M165" s="234">
        <f t="shared" si="40"/>
        <v>1.0000000000000002</v>
      </c>
      <c r="N165" s="234">
        <f t="shared" si="40"/>
        <v>0.99999999999999989</v>
      </c>
      <c r="O165" s="234">
        <f t="shared" si="40"/>
        <v>1</v>
      </c>
      <c r="P165" s="234">
        <f t="shared" si="40"/>
        <v>0.99999999999999989</v>
      </c>
      <c r="Q165" s="234">
        <f t="shared" si="40"/>
        <v>0.99999999999999978</v>
      </c>
      <c r="R165" s="234">
        <f t="shared" si="40"/>
        <v>1</v>
      </c>
      <c r="S165" s="234">
        <f t="shared" si="40"/>
        <v>1</v>
      </c>
      <c r="T165" s="234">
        <f t="shared" si="40"/>
        <v>1.0000000000000002</v>
      </c>
      <c r="U165" s="234">
        <f t="shared" si="40"/>
        <v>1</v>
      </c>
      <c r="V165" s="234">
        <f t="shared" si="40"/>
        <v>1</v>
      </c>
      <c r="W165" s="234">
        <f t="shared" si="40"/>
        <v>1</v>
      </c>
      <c r="DA165" s="95"/>
    </row>
    <row r="166" spans="1:105" ht="12" customHeight="1" x14ac:dyDescent="0.3">
      <c r="A166" s="55" t="s">
        <v>92</v>
      </c>
      <c r="B166" s="268">
        <f t="shared" ref="B166:W166" si="41">IF(B$100=0,0,B$100/B$99)</f>
        <v>0</v>
      </c>
      <c r="C166" s="268">
        <f t="shared" si="41"/>
        <v>0</v>
      </c>
      <c r="D166" s="268">
        <f t="shared" si="41"/>
        <v>0</v>
      </c>
      <c r="E166" s="268">
        <f t="shared" si="41"/>
        <v>0</v>
      </c>
      <c r="F166" s="268">
        <f t="shared" si="41"/>
        <v>0</v>
      </c>
      <c r="G166" s="268">
        <f t="shared" si="41"/>
        <v>0</v>
      </c>
      <c r="H166" s="268">
        <f t="shared" si="41"/>
        <v>0</v>
      </c>
      <c r="I166" s="268">
        <f t="shared" si="41"/>
        <v>0</v>
      </c>
      <c r="J166" s="268">
        <f t="shared" si="41"/>
        <v>0</v>
      </c>
      <c r="K166" s="268">
        <f t="shared" si="41"/>
        <v>0</v>
      </c>
      <c r="L166" s="268">
        <f t="shared" si="41"/>
        <v>0</v>
      </c>
      <c r="M166" s="268">
        <f t="shared" si="41"/>
        <v>0</v>
      </c>
      <c r="N166" s="268">
        <f t="shared" si="41"/>
        <v>0</v>
      </c>
      <c r="O166" s="268">
        <f t="shared" si="41"/>
        <v>0</v>
      </c>
      <c r="P166" s="268">
        <f t="shared" si="41"/>
        <v>0</v>
      </c>
      <c r="Q166" s="268">
        <f t="shared" si="41"/>
        <v>0</v>
      </c>
      <c r="R166" s="268">
        <f t="shared" si="41"/>
        <v>0</v>
      </c>
      <c r="S166" s="268">
        <f t="shared" si="41"/>
        <v>0</v>
      </c>
      <c r="T166" s="268">
        <f t="shared" si="41"/>
        <v>0</v>
      </c>
      <c r="U166" s="268">
        <f t="shared" si="41"/>
        <v>0</v>
      </c>
      <c r="V166" s="268">
        <f t="shared" si="41"/>
        <v>0</v>
      </c>
      <c r="W166" s="268">
        <f t="shared" si="41"/>
        <v>0</v>
      </c>
      <c r="DA166" s="76"/>
    </row>
    <row r="167" spans="1:105" ht="12" customHeight="1" x14ac:dyDescent="0.3">
      <c r="A167" s="202" t="s">
        <v>93</v>
      </c>
      <c r="B167" s="269">
        <f t="shared" ref="B167:W167" si="42">IF(B$101=0,0,B$101/B$99)</f>
        <v>0</v>
      </c>
      <c r="C167" s="269">
        <f t="shared" si="42"/>
        <v>0</v>
      </c>
      <c r="D167" s="269">
        <f t="shared" si="42"/>
        <v>0</v>
      </c>
      <c r="E167" s="269">
        <f t="shared" si="42"/>
        <v>0</v>
      </c>
      <c r="F167" s="269">
        <f t="shared" si="42"/>
        <v>0</v>
      </c>
      <c r="G167" s="269">
        <f t="shared" si="42"/>
        <v>0</v>
      </c>
      <c r="H167" s="269">
        <f t="shared" si="42"/>
        <v>0</v>
      </c>
      <c r="I167" s="269">
        <f t="shared" si="42"/>
        <v>0</v>
      </c>
      <c r="J167" s="269">
        <f t="shared" si="42"/>
        <v>0</v>
      </c>
      <c r="K167" s="269">
        <f t="shared" si="42"/>
        <v>0</v>
      </c>
      <c r="L167" s="269">
        <f t="shared" si="42"/>
        <v>0</v>
      </c>
      <c r="M167" s="269">
        <f t="shared" si="42"/>
        <v>0</v>
      </c>
      <c r="N167" s="269">
        <f t="shared" si="42"/>
        <v>0</v>
      </c>
      <c r="O167" s="269">
        <f t="shared" si="42"/>
        <v>0</v>
      </c>
      <c r="P167" s="269">
        <f t="shared" si="42"/>
        <v>0</v>
      </c>
      <c r="Q167" s="269">
        <f t="shared" si="42"/>
        <v>0</v>
      </c>
      <c r="R167" s="269">
        <f t="shared" si="42"/>
        <v>0</v>
      </c>
      <c r="S167" s="269">
        <f t="shared" si="42"/>
        <v>0</v>
      </c>
      <c r="T167" s="269">
        <f t="shared" si="42"/>
        <v>0</v>
      </c>
      <c r="U167" s="269">
        <f t="shared" si="42"/>
        <v>0</v>
      </c>
      <c r="V167" s="269">
        <f t="shared" si="42"/>
        <v>0</v>
      </c>
      <c r="W167" s="269">
        <f t="shared" si="42"/>
        <v>0</v>
      </c>
      <c r="DA167" s="77"/>
    </row>
    <row r="168" spans="1:105" ht="12" customHeight="1" x14ac:dyDescent="0.3">
      <c r="A168" s="202" t="s">
        <v>94</v>
      </c>
      <c r="B168" s="269">
        <f t="shared" ref="B168:W168" si="43">IF(B$102=0,0,B$102/B$99)</f>
        <v>0</v>
      </c>
      <c r="C168" s="269">
        <f t="shared" si="43"/>
        <v>0</v>
      </c>
      <c r="D168" s="269">
        <f t="shared" si="43"/>
        <v>0</v>
      </c>
      <c r="E168" s="269">
        <f t="shared" si="43"/>
        <v>0</v>
      </c>
      <c r="F168" s="269">
        <f t="shared" si="43"/>
        <v>0</v>
      </c>
      <c r="G168" s="269">
        <f t="shared" si="43"/>
        <v>0</v>
      </c>
      <c r="H168" s="269">
        <f t="shared" si="43"/>
        <v>0</v>
      </c>
      <c r="I168" s="269">
        <f t="shared" si="43"/>
        <v>0</v>
      </c>
      <c r="J168" s="269">
        <f t="shared" si="43"/>
        <v>0</v>
      </c>
      <c r="K168" s="269">
        <f t="shared" si="43"/>
        <v>0</v>
      </c>
      <c r="L168" s="269">
        <f t="shared" si="43"/>
        <v>0</v>
      </c>
      <c r="M168" s="269">
        <f t="shared" si="43"/>
        <v>0</v>
      </c>
      <c r="N168" s="269">
        <f t="shared" si="43"/>
        <v>0</v>
      </c>
      <c r="O168" s="269">
        <f t="shared" si="43"/>
        <v>0</v>
      </c>
      <c r="P168" s="269">
        <f t="shared" si="43"/>
        <v>0</v>
      </c>
      <c r="Q168" s="269">
        <f t="shared" si="43"/>
        <v>0</v>
      </c>
      <c r="R168" s="269">
        <f t="shared" si="43"/>
        <v>0</v>
      </c>
      <c r="S168" s="269">
        <f t="shared" si="43"/>
        <v>0</v>
      </c>
      <c r="T168" s="269">
        <f t="shared" si="43"/>
        <v>0</v>
      </c>
      <c r="U168" s="269">
        <f t="shared" si="43"/>
        <v>0</v>
      </c>
      <c r="V168" s="269">
        <f t="shared" si="43"/>
        <v>0</v>
      </c>
      <c r="W168" s="269">
        <f t="shared" si="43"/>
        <v>0</v>
      </c>
      <c r="DA168" s="77"/>
    </row>
    <row r="169" spans="1:105" ht="12" customHeight="1" x14ac:dyDescent="0.3">
      <c r="A169" s="202" t="s">
        <v>95</v>
      </c>
      <c r="B169" s="269">
        <f t="shared" ref="B169:W169" si="44">IF(B$103=0,0,B$103/B$99)</f>
        <v>0</v>
      </c>
      <c r="C169" s="269">
        <f t="shared" si="44"/>
        <v>0</v>
      </c>
      <c r="D169" s="269">
        <f t="shared" si="44"/>
        <v>0</v>
      </c>
      <c r="E169" s="269">
        <f t="shared" si="44"/>
        <v>0</v>
      </c>
      <c r="F169" s="269">
        <f t="shared" si="44"/>
        <v>0</v>
      </c>
      <c r="G169" s="269">
        <f t="shared" si="44"/>
        <v>0</v>
      </c>
      <c r="H169" s="269">
        <f t="shared" si="44"/>
        <v>0</v>
      </c>
      <c r="I169" s="269">
        <f t="shared" si="44"/>
        <v>0</v>
      </c>
      <c r="J169" s="269">
        <f t="shared" si="44"/>
        <v>0</v>
      </c>
      <c r="K169" s="269">
        <f t="shared" si="44"/>
        <v>0</v>
      </c>
      <c r="L169" s="269">
        <f t="shared" si="44"/>
        <v>0</v>
      </c>
      <c r="M169" s="269">
        <f t="shared" si="44"/>
        <v>0</v>
      </c>
      <c r="N169" s="269">
        <f t="shared" si="44"/>
        <v>0</v>
      </c>
      <c r="O169" s="269">
        <f t="shared" si="44"/>
        <v>0</v>
      </c>
      <c r="P169" s="269">
        <f t="shared" si="44"/>
        <v>0</v>
      </c>
      <c r="Q169" s="269">
        <f t="shared" si="44"/>
        <v>0</v>
      </c>
      <c r="R169" s="269">
        <f t="shared" si="44"/>
        <v>0</v>
      </c>
      <c r="S169" s="269">
        <f t="shared" si="44"/>
        <v>0</v>
      </c>
      <c r="T169" s="269">
        <f t="shared" si="44"/>
        <v>0</v>
      </c>
      <c r="U169" s="269">
        <f t="shared" si="44"/>
        <v>0</v>
      </c>
      <c r="V169" s="269">
        <f t="shared" si="44"/>
        <v>0</v>
      </c>
      <c r="W169" s="269">
        <f t="shared" si="44"/>
        <v>0</v>
      </c>
      <c r="DA169" s="77"/>
    </row>
    <row r="170" spans="1:105" ht="12" customHeight="1" x14ac:dyDescent="0.3">
      <c r="A170" s="56" t="s">
        <v>96</v>
      </c>
      <c r="B170" s="270">
        <f t="shared" ref="B170:W170" si="45">IF(B$104=0,0,B$104/B$99)</f>
        <v>2.8899115182120629E-3</v>
      </c>
      <c r="C170" s="270">
        <f t="shared" si="45"/>
        <v>2.9171342736088067E-3</v>
      </c>
      <c r="D170" s="270">
        <f t="shared" si="45"/>
        <v>2.6078584794556208E-3</v>
      </c>
      <c r="E170" s="270">
        <f t="shared" si="45"/>
        <v>2.7254583692653904E-3</v>
      </c>
      <c r="F170" s="270">
        <f t="shared" si="45"/>
        <v>2.641404984844135E-3</v>
      </c>
      <c r="G170" s="270">
        <f t="shared" si="45"/>
        <v>2.4057724713708139E-3</v>
      </c>
      <c r="H170" s="270">
        <f t="shared" si="45"/>
        <v>2.3531334168279973E-3</v>
      </c>
      <c r="I170" s="270">
        <f t="shared" si="45"/>
        <v>2.290072865626166E-3</v>
      </c>
      <c r="J170" s="270">
        <f t="shared" si="45"/>
        <v>1.9215994193873013E-3</v>
      </c>
      <c r="K170" s="270">
        <f t="shared" si="45"/>
        <v>1.8535527279449533E-3</v>
      </c>
      <c r="L170" s="270">
        <f t="shared" si="45"/>
        <v>1.8687844264045437E-3</v>
      </c>
      <c r="M170" s="270">
        <f t="shared" si="45"/>
        <v>1.9911586581094838E-3</v>
      </c>
      <c r="N170" s="270">
        <f t="shared" si="45"/>
        <v>1.9151567902028696E-3</v>
      </c>
      <c r="O170" s="270">
        <f t="shared" si="45"/>
        <v>1.6903263491557326E-3</v>
      </c>
      <c r="P170" s="270">
        <f t="shared" si="45"/>
        <v>1.4223703876209445E-3</v>
      </c>
      <c r="Q170" s="270">
        <f t="shared" si="45"/>
        <v>1.2641181652774168E-3</v>
      </c>
      <c r="R170" s="270">
        <f t="shared" si="45"/>
        <v>1.2505426944931747E-3</v>
      </c>
      <c r="S170" s="270">
        <f t="shared" si="45"/>
        <v>1.340043226485237E-3</v>
      </c>
      <c r="T170" s="270">
        <f t="shared" si="45"/>
        <v>1.3024751688087892E-3</v>
      </c>
      <c r="U170" s="270">
        <f t="shared" si="45"/>
        <v>1.1545671918213221E-3</v>
      </c>
      <c r="V170" s="270">
        <f t="shared" si="45"/>
        <v>1.0201274674643567E-3</v>
      </c>
      <c r="W170" s="270">
        <f t="shared" si="45"/>
        <v>1.0297559908272981E-3</v>
      </c>
      <c r="DA170" s="78"/>
    </row>
    <row r="171" spans="1:105" ht="12" customHeight="1" x14ac:dyDescent="0.3">
      <c r="A171" s="203" t="s">
        <v>1555</v>
      </c>
      <c r="B171" s="271">
        <f t="shared" ref="B171:W171" si="46">IF(B$110=0,0,B$110/B$99)</f>
        <v>0.78716237744900441</v>
      </c>
      <c r="C171" s="271">
        <f t="shared" si="46"/>
        <v>0.79552654206205353</v>
      </c>
      <c r="D171" s="271">
        <f t="shared" si="46"/>
        <v>0.78508927748500468</v>
      </c>
      <c r="E171" s="271">
        <f t="shared" si="46"/>
        <v>0.79229503732893647</v>
      </c>
      <c r="F171" s="271">
        <f t="shared" si="46"/>
        <v>0.79294526936907861</v>
      </c>
      <c r="G171" s="271">
        <f t="shared" si="46"/>
        <v>0.7774817762156162</v>
      </c>
      <c r="H171" s="271">
        <f t="shared" si="46"/>
        <v>0.82516002505632502</v>
      </c>
      <c r="I171" s="271">
        <f t="shared" si="46"/>
        <v>0.81960737087453661</v>
      </c>
      <c r="J171" s="271">
        <f t="shared" si="46"/>
        <v>0.80677875235700058</v>
      </c>
      <c r="K171" s="271">
        <f t="shared" si="46"/>
        <v>0.80455574147516429</v>
      </c>
      <c r="L171" s="271">
        <f t="shared" si="46"/>
        <v>0.80784888185209791</v>
      </c>
      <c r="M171" s="271">
        <f t="shared" si="46"/>
        <v>0.81690627201353838</v>
      </c>
      <c r="N171" s="271">
        <f t="shared" si="46"/>
        <v>0.82134264223282027</v>
      </c>
      <c r="O171" s="271">
        <f t="shared" si="46"/>
        <v>0.85456568080287287</v>
      </c>
      <c r="P171" s="271">
        <f t="shared" si="46"/>
        <v>0.84761384098865411</v>
      </c>
      <c r="Q171" s="271">
        <f t="shared" si="46"/>
        <v>0.82242406066186224</v>
      </c>
      <c r="R171" s="271">
        <f t="shared" si="46"/>
        <v>0.82525183681376024</v>
      </c>
      <c r="S171" s="271">
        <f t="shared" si="46"/>
        <v>0.82125641948154715</v>
      </c>
      <c r="T171" s="271">
        <f t="shared" si="46"/>
        <v>0.80990048940000048</v>
      </c>
      <c r="U171" s="271">
        <f t="shared" si="46"/>
        <v>0.79608100279056837</v>
      </c>
      <c r="V171" s="271">
        <f t="shared" si="46"/>
        <v>0.77587206337303649</v>
      </c>
      <c r="W171" s="271">
        <f t="shared" si="46"/>
        <v>0.7583500044361462</v>
      </c>
      <c r="DA171" s="79"/>
    </row>
    <row r="172" spans="1:105" ht="12" customHeight="1" x14ac:dyDescent="0.3">
      <c r="A172" s="62" t="s">
        <v>1556</v>
      </c>
      <c r="B172" s="320">
        <f t="shared" ref="B172:W172" si="47">IF(B$111=0,0,B$111/B$99)</f>
        <v>0.78716237744900441</v>
      </c>
      <c r="C172" s="320">
        <f t="shared" si="47"/>
        <v>0.79552654206205353</v>
      </c>
      <c r="D172" s="320">
        <f t="shared" si="47"/>
        <v>0.78508927748500468</v>
      </c>
      <c r="E172" s="320">
        <f t="shared" si="47"/>
        <v>0.79229503732893647</v>
      </c>
      <c r="F172" s="320">
        <f t="shared" si="47"/>
        <v>0.79294526936907861</v>
      </c>
      <c r="G172" s="320">
        <f t="shared" si="47"/>
        <v>0.7774817762156162</v>
      </c>
      <c r="H172" s="320">
        <f t="shared" si="47"/>
        <v>0.82516002505632502</v>
      </c>
      <c r="I172" s="320">
        <f t="shared" si="47"/>
        <v>0.81960737087453661</v>
      </c>
      <c r="J172" s="320">
        <f t="shared" si="47"/>
        <v>0.80677875235700058</v>
      </c>
      <c r="K172" s="320">
        <f t="shared" si="47"/>
        <v>0.80455574147516429</v>
      </c>
      <c r="L172" s="320">
        <f t="shared" si="47"/>
        <v>0.80784888185209791</v>
      </c>
      <c r="M172" s="320">
        <f t="shared" si="47"/>
        <v>0.81690627201353838</v>
      </c>
      <c r="N172" s="320">
        <f t="shared" si="47"/>
        <v>0.82134264223282027</v>
      </c>
      <c r="O172" s="320">
        <f t="shared" si="47"/>
        <v>0.85456568080287287</v>
      </c>
      <c r="P172" s="320">
        <f t="shared" si="47"/>
        <v>0.84761384098865411</v>
      </c>
      <c r="Q172" s="320">
        <f t="shared" si="47"/>
        <v>0.82242406066186224</v>
      </c>
      <c r="R172" s="320">
        <f t="shared" si="47"/>
        <v>0.82525183681376024</v>
      </c>
      <c r="S172" s="320">
        <f t="shared" si="47"/>
        <v>0.82125641948154715</v>
      </c>
      <c r="T172" s="320">
        <f t="shared" si="47"/>
        <v>0.80990048940000048</v>
      </c>
      <c r="U172" s="320">
        <f t="shared" si="47"/>
        <v>0.79608100279056837</v>
      </c>
      <c r="V172" s="320">
        <f t="shared" si="47"/>
        <v>0.77587206337303649</v>
      </c>
      <c r="W172" s="320">
        <f t="shared" si="47"/>
        <v>0.7583500044361462</v>
      </c>
      <c r="DA172" s="141"/>
    </row>
    <row r="173" spans="1:105" ht="12" customHeight="1" x14ac:dyDescent="0.3">
      <c r="A173" s="62" t="s">
        <v>1563</v>
      </c>
      <c r="B173" s="320">
        <f t="shared" ref="B173:W173" si="48">IF(B$117=0,0,B$117/B$99)</f>
        <v>0</v>
      </c>
      <c r="C173" s="320">
        <f t="shared" si="48"/>
        <v>0</v>
      </c>
      <c r="D173" s="320">
        <f t="shared" si="48"/>
        <v>0</v>
      </c>
      <c r="E173" s="320">
        <f t="shared" si="48"/>
        <v>0</v>
      </c>
      <c r="F173" s="320">
        <f t="shared" si="48"/>
        <v>0</v>
      </c>
      <c r="G173" s="320">
        <f t="shared" si="48"/>
        <v>0</v>
      </c>
      <c r="H173" s="320">
        <f t="shared" si="48"/>
        <v>0</v>
      </c>
      <c r="I173" s="320">
        <f t="shared" si="48"/>
        <v>0</v>
      </c>
      <c r="J173" s="320">
        <f t="shared" si="48"/>
        <v>0</v>
      </c>
      <c r="K173" s="320">
        <f t="shared" si="48"/>
        <v>0</v>
      </c>
      <c r="L173" s="320">
        <f t="shared" si="48"/>
        <v>0</v>
      </c>
      <c r="M173" s="320">
        <f t="shared" si="48"/>
        <v>0</v>
      </c>
      <c r="N173" s="320">
        <f t="shared" si="48"/>
        <v>0</v>
      </c>
      <c r="O173" s="320">
        <f t="shared" si="48"/>
        <v>0</v>
      </c>
      <c r="P173" s="320">
        <f t="shared" si="48"/>
        <v>0</v>
      </c>
      <c r="Q173" s="320">
        <f t="shared" si="48"/>
        <v>0</v>
      </c>
      <c r="R173" s="320">
        <f t="shared" si="48"/>
        <v>0</v>
      </c>
      <c r="S173" s="320">
        <f t="shared" si="48"/>
        <v>0</v>
      </c>
      <c r="T173" s="320">
        <f t="shared" si="48"/>
        <v>0</v>
      </c>
      <c r="U173" s="320">
        <f t="shared" si="48"/>
        <v>0</v>
      </c>
      <c r="V173" s="320">
        <f t="shared" si="48"/>
        <v>0</v>
      </c>
      <c r="W173" s="320">
        <f t="shared" si="48"/>
        <v>0</v>
      </c>
      <c r="DA173" s="141"/>
    </row>
    <row r="174" spans="1:105" ht="12" customHeight="1" x14ac:dyDescent="0.3">
      <c r="A174" s="203" t="s">
        <v>1565</v>
      </c>
      <c r="B174" s="271">
        <f t="shared" ref="B174:W174" si="49">IF(B$118=0,0,B$118/B$99)</f>
        <v>0</v>
      </c>
      <c r="C174" s="271">
        <f t="shared" si="49"/>
        <v>0</v>
      </c>
      <c r="D174" s="271">
        <f t="shared" si="49"/>
        <v>0</v>
      </c>
      <c r="E174" s="271">
        <f t="shared" si="49"/>
        <v>0</v>
      </c>
      <c r="F174" s="271">
        <f t="shared" si="49"/>
        <v>0</v>
      </c>
      <c r="G174" s="271">
        <f t="shared" si="49"/>
        <v>0</v>
      </c>
      <c r="H174" s="271">
        <f t="shared" si="49"/>
        <v>0</v>
      </c>
      <c r="I174" s="271">
        <f t="shared" si="49"/>
        <v>0</v>
      </c>
      <c r="J174" s="271">
        <f t="shared" si="49"/>
        <v>0</v>
      </c>
      <c r="K174" s="271">
        <f t="shared" si="49"/>
        <v>0</v>
      </c>
      <c r="L174" s="271">
        <f t="shared" si="49"/>
        <v>0</v>
      </c>
      <c r="M174" s="271">
        <f t="shared" si="49"/>
        <v>0</v>
      </c>
      <c r="N174" s="271">
        <f t="shared" si="49"/>
        <v>0</v>
      </c>
      <c r="O174" s="271">
        <f t="shared" si="49"/>
        <v>0</v>
      </c>
      <c r="P174" s="271">
        <f t="shared" si="49"/>
        <v>0</v>
      </c>
      <c r="Q174" s="271">
        <f t="shared" si="49"/>
        <v>0</v>
      </c>
      <c r="R174" s="271">
        <f t="shared" si="49"/>
        <v>0</v>
      </c>
      <c r="S174" s="271">
        <f t="shared" si="49"/>
        <v>0</v>
      </c>
      <c r="T174" s="271">
        <f t="shared" si="49"/>
        <v>0</v>
      </c>
      <c r="U174" s="271">
        <f t="shared" si="49"/>
        <v>0</v>
      </c>
      <c r="V174" s="271">
        <f t="shared" si="49"/>
        <v>0</v>
      </c>
      <c r="W174" s="271">
        <f t="shared" si="49"/>
        <v>0</v>
      </c>
      <c r="DA174" s="79"/>
    </row>
    <row r="175" spans="1:105" ht="12" customHeight="1" x14ac:dyDescent="0.3">
      <c r="A175" s="203" t="s">
        <v>1567</v>
      </c>
      <c r="B175" s="271">
        <f t="shared" ref="B175:W175" si="50">IF(B$119=0,0,B$119/B$99)</f>
        <v>6.5826812630637777E-2</v>
      </c>
      <c r="C175" s="271">
        <f t="shared" si="50"/>
        <v>6.6526269709086192E-2</v>
      </c>
      <c r="D175" s="271">
        <f t="shared" si="50"/>
        <v>6.5653448701155998E-2</v>
      </c>
      <c r="E175" s="271">
        <f t="shared" si="50"/>
        <v>6.62560336527451E-2</v>
      </c>
      <c r="F175" s="271">
        <f t="shared" si="50"/>
        <v>6.6310409603500778E-2</v>
      </c>
      <c r="G175" s="271">
        <f t="shared" si="50"/>
        <v>6.5017267939735127E-2</v>
      </c>
      <c r="H175" s="271">
        <f t="shared" si="50"/>
        <v>6.9004383232472252E-2</v>
      </c>
      <c r="I175" s="271">
        <f t="shared" si="50"/>
        <v>6.8540039995423963E-2</v>
      </c>
      <c r="J175" s="271">
        <f t="shared" si="50"/>
        <v>6.7467240924156763E-2</v>
      </c>
      <c r="K175" s="271">
        <f t="shared" si="50"/>
        <v>6.728134062583617E-2</v>
      </c>
      <c r="L175" s="271">
        <f t="shared" si="50"/>
        <v>6.7556730990987177E-2</v>
      </c>
      <c r="M175" s="271">
        <f t="shared" si="50"/>
        <v>6.8314159371916539E-2</v>
      </c>
      <c r="N175" s="271">
        <f t="shared" si="50"/>
        <v>6.8685152853758522E-2</v>
      </c>
      <c r="O175" s="271">
        <f t="shared" si="50"/>
        <v>7.1463444598415735E-2</v>
      </c>
      <c r="P175" s="271">
        <f t="shared" si="50"/>
        <v>7.0882093825057085E-2</v>
      </c>
      <c r="Q175" s="271">
        <f t="shared" si="50"/>
        <v>6.8775586962835963E-2</v>
      </c>
      <c r="R175" s="271">
        <f t="shared" si="50"/>
        <v>6.9012061032538846E-2</v>
      </c>
      <c r="S175" s="271">
        <f t="shared" si="50"/>
        <v>6.8677942436879913E-2</v>
      </c>
      <c r="T175" s="271">
        <f t="shared" si="50"/>
        <v>6.7728297607375837E-2</v>
      </c>
      <c r="U175" s="271">
        <f t="shared" si="50"/>
        <v>6.6572636740251045E-2</v>
      </c>
      <c r="V175" s="271">
        <f t="shared" si="50"/>
        <v>6.4882654969510276E-2</v>
      </c>
      <c r="W175" s="271">
        <f t="shared" si="50"/>
        <v>6.3417364803738413E-2</v>
      </c>
      <c r="DA175" s="79"/>
    </row>
    <row r="176" spans="1:105" ht="12" customHeight="1" x14ac:dyDescent="0.3">
      <c r="A176" s="62" t="s">
        <v>1568</v>
      </c>
      <c r="B176" s="320">
        <f t="shared" ref="B176:W176" si="51">IF(B$120=0,0,B$120/B$99)</f>
        <v>6.5826812630637777E-2</v>
      </c>
      <c r="C176" s="320">
        <f t="shared" si="51"/>
        <v>6.6526269709086192E-2</v>
      </c>
      <c r="D176" s="320">
        <f t="shared" si="51"/>
        <v>6.5653448701155998E-2</v>
      </c>
      <c r="E176" s="320">
        <f t="shared" si="51"/>
        <v>6.62560336527451E-2</v>
      </c>
      <c r="F176" s="320">
        <f t="shared" si="51"/>
        <v>6.6310409603500778E-2</v>
      </c>
      <c r="G176" s="320">
        <f t="shared" si="51"/>
        <v>6.5017267939735127E-2</v>
      </c>
      <c r="H176" s="320">
        <f t="shared" si="51"/>
        <v>6.9004383232472252E-2</v>
      </c>
      <c r="I176" s="320">
        <f t="shared" si="51"/>
        <v>6.8540039995423963E-2</v>
      </c>
      <c r="J176" s="320">
        <f t="shared" si="51"/>
        <v>6.7467240924156763E-2</v>
      </c>
      <c r="K176" s="320">
        <f t="shared" si="51"/>
        <v>6.728134062583617E-2</v>
      </c>
      <c r="L176" s="320">
        <f t="shared" si="51"/>
        <v>6.7556730990987177E-2</v>
      </c>
      <c r="M176" s="320">
        <f t="shared" si="51"/>
        <v>6.8314159371916539E-2</v>
      </c>
      <c r="N176" s="320">
        <f t="shared" si="51"/>
        <v>6.8685152853758522E-2</v>
      </c>
      <c r="O176" s="320">
        <f t="shared" si="51"/>
        <v>7.1463444598415735E-2</v>
      </c>
      <c r="P176" s="320">
        <f t="shared" si="51"/>
        <v>7.0882093825057085E-2</v>
      </c>
      <c r="Q176" s="320">
        <f t="shared" si="51"/>
        <v>6.8775586962835963E-2</v>
      </c>
      <c r="R176" s="320">
        <f t="shared" si="51"/>
        <v>6.9012061032538846E-2</v>
      </c>
      <c r="S176" s="320">
        <f t="shared" si="51"/>
        <v>6.8677942436879913E-2</v>
      </c>
      <c r="T176" s="320">
        <f t="shared" si="51"/>
        <v>6.7728297607375837E-2</v>
      </c>
      <c r="U176" s="320">
        <f t="shared" si="51"/>
        <v>6.6572636740251045E-2</v>
      </c>
      <c r="V176" s="320">
        <f t="shared" si="51"/>
        <v>6.4882654969510276E-2</v>
      </c>
      <c r="W176" s="320">
        <f t="shared" si="51"/>
        <v>6.3417364803738413E-2</v>
      </c>
      <c r="DA176" s="141"/>
    </row>
    <row r="177" spans="1:105" ht="12" customHeight="1" x14ac:dyDescent="0.3">
      <c r="A177" s="62" t="s">
        <v>1575</v>
      </c>
      <c r="B177" s="320">
        <f t="shared" ref="B177:W177" si="52">IF(B$126=0,0,B$126/B$99)</f>
        <v>0</v>
      </c>
      <c r="C177" s="320">
        <f t="shared" si="52"/>
        <v>0</v>
      </c>
      <c r="D177" s="320">
        <f t="shared" si="52"/>
        <v>0</v>
      </c>
      <c r="E177" s="320">
        <f t="shared" si="52"/>
        <v>0</v>
      </c>
      <c r="F177" s="320">
        <f t="shared" si="52"/>
        <v>0</v>
      </c>
      <c r="G177" s="320">
        <f t="shared" si="52"/>
        <v>0</v>
      </c>
      <c r="H177" s="320">
        <f t="shared" si="52"/>
        <v>0</v>
      </c>
      <c r="I177" s="320">
        <f t="shared" si="52"/>
        <v>0</v>
      </c>
      <c r="J177" s="320">
        <f t="shared" si="52"/>
        <v>0</v>
      </c>
      <c r="K177" s="320">
        <f t="shared" si="52"/>
        <v>0</v>
      </c>
      <c r="L177" s="320">
        <f t="shared" si="52"/>
        <v>0</v>
      </c>
      <c r="M177" s="320">
        <f t="shared" si="52"/>
        <v>0</v>
      </c>
      <c r="N177" s="320">
        <f t="shared" si="52"/>
        <v>0</v>
      </c>
      <c r="O177" s="320">
        <f t="shared" si="52"/>
        <v>0</v>
      </c>
      <c r="P177" s="320">
        <f t="shared" si="52"/>
        <v>0</v>
      </c>
      <c r="Q177" s="320">
        <f t="shared" si="52"/>
        <v>0</v>
      </c>
      <c r="R177" s="320">
        <f t="shared" si="52"/>
        <v>0</v>
      </c>
      <c r="S177" s="320">
        <f t="shared" si="52"/>
        <v>0</v>
      </c>
      <c r="T177" s="320">
        <f t="shared" si="52"/>
        <v>0</v>
      </c>
      <c r="U177" s="320">
        <f t="shared" si="52"/>
        <v>0</v>
      </c>
      <c r="V177" s="320">
        <f t="shared" si="52"/>
        <v>0</v>
      </c>
      <c r="W177" s="320">
        <f t="shared" si="52"/>
        <v>0</v>
      </c>
      <c r="DA177" s="141"/>
    </row>
    <row r="178" spans="1:105" ht="12" customHeight="1" x14ac:dyDescent="0.3">
      <c r="A178" s="203" t="s">
        <v>1577</v>
      </c>
      <c r="B178" s="271">
        <f t="shared" ref="B178:W178" si="53">IF(B$127=0,0,B$127/B$99)</f>
        <v>0</v>
      </c>
      <c r="C178" s="271">
        <f t="shared" si="53"/>
        <v>0</v>
      </c>
      <c r="D178" s="271">
        <f t="shared" si="53"/>
        <v>0</v>
      </c>
      <c r="E178" s="271">
        <f t="shared" si="53"/>
        <v>0</v>
      </c>
      <c r="F178" s="271">
        <f t="shared" si="53"/>
        <v>0</v>
      </c>
      <c r="G178" s="271">
        <f t="shared" si="53"/>
        <v>0</v>
      </c>
      <c r="H178" s="271">
        <f t="shared" si="53"/>
        <v>0</v>
      </c>
      <c r="I178" s="271">
        <f t="shared" si="53"/>
        <v>0</v>
      </c>
      <c r="J178" s="271">
        <f t="shared" si="53"/>
        <v>0</v>
      </c>
      <c r="K178" s="271">
        <f t="shared" si="53"/>
        <v>0</v>
      </c>
      <c r="L178" s="271">
        <f t="shared" si="53"/>
        <v>0</v>
      </c>
      <c r="M178" s="271">
        <f t="shared" si="53"/>
        <v>0</v>
      </c>
      <c r="N178" s="271">
        <f t="shared" si="53"/>
        <v>0</v>
      </c>
      <c r="O178" s="271">
        <f t="shared" si="53"/>
        <v>0</v>
      </c>
      <c r="P178" s="271">
        <f t="shared" si="53"/>
        <v>0</v>
      </c>
      <c r="Q178" s="271">
        <f t="shared" si="53"/>
        <v>0</v>
      </c>
      <c r="R178" s="271">
        <f t="shared" si="53"/>
        <v>0</v>
      </c>
      <c r="S178" s="271">
        <f t="shared" si="53"/>
        <v>0</v>
      </c>
      <c r="T178" s="271">
        <f t="shared" si="53"/>
        <v>0</v>
      </c>
      <c r="U178" s="271">
        <f t="shared" si="53"/>
        <v>0</v>
      </c>
      <c r="V178" s="271">
        <f t="shared" si="53"/>
        <v>0</v>
      </c>
      <c r="W178" s="271">
        <f t="shared" si="53"/>
        <v>0</v>
      </c>
      <c r="DA178" s="79"/>
    </row>
    <row r="179" spans="1:105" ht="12" customHeight="1" x14ac:dyDescent="0.3">
      <c r="A179" s="100" t="s">
        <v>106</v>
      </c>
      <c r="B179" s="312">
        <f t="shared" ref="B179:W179" si="54">IF(B$99=0,0,B$128/B$99)</f>
        <v>0.14412089840214573</v>
      </c>
      <c r="C179" s="312">
        <f t="shared" si="54"/>
        <v>0.13503005395525153</v>
      </c>
      <c r="D179" s="312">
        <f t="shared" si="54"/>
        <v>0.14664941533438375</v>
      </c>
      <c r="E179" s="312">
        <f t="shared" si="54"/>
        <v>0.13872347064905308</v>
      </c>
      <c r="F179" s="312">
        <f t="shared" si="54"/>
        <v>0.13810291604257638</v>
      </c>
      <c r="G179" s="312">
        <f t="shared" si="54"/>
        <v>0.15509518337327785</v>
      </c>
      <c r="H179" s="312">
        <f t="shared" si="54"/>
        <v>0.10348245829437468</v>
      </c>
      <c r="I179" s="312">
        <f t="shared" si="54"/>
        <v>0.10956251626441328</v>
      </c>
      <c r="J179" s="312">
        <f t="shared" si="54"/>
        <v>0.12383240729945531</v>
      </c>
      <c r="K179" s="312">
        <f t="shared" si="54"/>
        <v>0.12630936517105448</v>
      </c>
      <c r="L179" s="312">
        <f t="shared" si="54"/>
        <v>0.12272560273051034</v>
      </c>
      <c r="M179" s="312">
        <f t="shared" si="54"/>
        <v>0.1127884099564357</v>
      </c>
      <c r="N179" s="312">
        <f t="shared" si="54"/>
        <v>0.10805704812321824</v>
      </c>
      <c r="O179" s="312">
        <f t="shared" si="54"/>
        <v>7.2280548249555654E-2</v>
      </c>
      <c r="P179" s="312">
        <f t="shared" si="54"/>
        <v>8.0081694798667752E-2</v>
      </c>
      <c r="Q179" s="312">
        <f t="shared" si="54"/>
        <v>0.10753623421002419</v>
      </c>
      <c r="R179" s="312">
        <f t="shared" si="54"/>
        <v>0.10448555945920775</v>
      </c>
      <c r="S179" s="312">
        <f t="shared" si="54"/>
        <v>0.10872559485508766</v>
      </c>
      <c r="T179" s="312">
        <f t="shared" si="54"/>
        <v>0.12106873782381503</v>
      </c>
      <c r="U179" s="312">
        <f t="shared" si="54"/>
        <v>0.13619179327735925</v>
      </c>
      <c r="V179" s="312">
        <f t="shared" si="54"/>
        <v>0.15822515418998886</v>
      </c>
      <c r="W179" s="312">
        <f t="shared" si="54"/>
        <v>0.17720287476928814</v>
      </c>
      <c r="DA179" s="127"/>
    </row>
    <row r="180" spans="1:105" ht="12" customHeight="1" x14ac:dyDescent="0.3">
      <c r="A180" s="201"/>
      <c r="B180" s="201"/>
      <c r="C180" s="201"/>
      <c r="D180" s="201"/>
      <c r="E180" s="201"/>
      <c r="F180" s="201"/>
      <c r="G180" s="201"/>
      <c r="H180" s="201"/>
      <c r="I180" s="201"/>
      <c r="J180" s="201"/>
      <c r="K180" s="201"/>
      <c r="L180" s="201"/>
      <c r="M180" s="201"/>
      <c r="N180" s="201"/>
      <c r="O180" s="201"/>
      <c r="P180" s="201"/>
      <c r="Q180" s="201"/>
      <c r="R180" s="201"/>
      <c r="S180" s="201"/>
      <c r="T180" s="201"/>
      <c r="U180" s="201"/>
      <c r="V180" s="201"/>
      <c r="W180" s="201"/>
      <c r="DA180" s="173"/>
    </row>
    <row r="181" spans="1:105" ht="15" customHeight="1" x14ac:dyDescent="0.3">
      <c r="A181" s="32" t="s">
        <v>432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DA181" s="88"/>
    </row>
    <row r="182" spans="1:105" ht="12" customHeight="1" x14ac:dyDescent="0.3">
      <c r="A182" s="201"/>
      <c r="B182" s="201"/>
      <c r="C182" s="201"/>
      <c r="D182" s="201"/>
      <c r="E182" s="201"/>
      <c r="F182" s="201"/>
      <c r="G182" s="201"/>
      <c r="H182" s="201"/>
      <c r="I182" s="201"/>
      <c r="J182" s="201"/>
      <c r="K182" s="201"/>
      <c r="L182" s="201"/>
      <c r="M182" s="201"/>
      <c r="N182" s="201"/>
      <c r="O182" s="201"/>
      <c r="P182" s="201"/>
      <c r="Q182" s="201"/>
      <c r="R182" s="201"/>
      <c r="S182" s="201"/>
      <c r="T182" s="201"/>
      <c r="U182" s="201"/>
      <c r="V182" s="201"/>
      <c r="W182" s="201"/>
      <c r="DA182" s="173"/>
    </row>
    <row r="183" spans="1:105" ht="12" customHeight="1" x14ac:dyDescent="0.3">
      <c r="A183" s="35" t="s">
        <v>1807</v>
      </c>
      <c r="B183" s="322">
        <f t="shared" ref="B183:W183" si="55">SUM(B184:B190,B191:B192)</f>
        <v>270.10687712025799</v>
      </c>
      <c r="C183" s="322">
        <f t="shared" si="55"/>
        <v>297.26009736721863</v>
      </c>
      <c r="D183" s="322">
        <f t="shared" si="55"/>
        <v>284.97750169941821</v>
      </c>
      <c r="E183" s="322">
        <f t="shared" si="55"/>
        <v>290.60059304055</v>
      </c>
      <c r="F183" s="322">
        <f t="shared" si="55"/>
        <v>296.50696988058439</v>
      </c>
      <c r="G183" s="322">
        <f t="shared" si="55"/>
        <v>264.55398132550533</v>
      </c>
      <c r="H183" s="322">
        <f t="shared" si="55"/>
        <v>260.61318448765599</v>
      </c>
      <c r="I183" s="322">
        <f t="shared" si="55"/>
        <v>252.22759762696629</v>
      </c>
      <c r="J183" s="322">
        <f t="shared" si="55"/>
        <v>266.58047339740369</v>
      </c>
      <c r="K183" s="322">
        <f t="shared" si="55"/>
        <v>255.69865451475559</v>
      </c>
      <c r="L183" s="322">
        <f t="shared" si="55"/>
        <v>243.85011324711931</v>
      </c>
      <c r="M183" s="322">
        <f t="shared" si="55"/>
        <v>250.27892142834463</v>
      </c>
      <c r="N183" s="322">
        <f t="shared" si="55"/>
        <v>255.45169934062767</v>
      </c>
      <c r="O183" s="322">
        <f t="shared" si="55"/>
        <v>252.95169290581538</v>
      </c>
      <c r="P183" s="322">
        <f t="shared" si="55"/>
        <v>262.65980789368399</v>
      </c>
      <c r="Q183" s="322">
        <f t="shared" si="55"/>
        <v>254.06078199784866</v>
      </c>
      <c r="R183" s="322">
        <f t="shared" si="55"/>
        <v>262.0464853069173</v>
      </c>
      <c r="S183" s="322">
        <f t="shared" si="55"/>
        <v>249.55546053717029</v>
      </c>
      <c r="T183" s="322">
        <f t="shared" si="55"/>
        <v>227.40261373062037</v>
      </c>
      <c r="U183" s="322">
        <f t="shared" si="55"/>
        <v>232.15106032921804</v>
      </c>
      <c r="V183" s="322">
        <f t="shared" si="55"/>
        <v>228.2565329196087</v>
      </c>
      <c r="W183" s="322">
        <f t="shared" si="55"/>
        <v>224.38513217989012</v>
      </c>
      <c r="DA183" s="95"/>
    </row>
    <row r="184" spans="1:105" ht="12" customHeight="1" x14ac:dyDescent="0.3">
      <c r="A184" s="55" t="s">
        <v>92</v>
      </c>
      <c r="B184" s="275">
        <f>IF(B$6=0,0,B$6/NMM!B$9*1000)</f>
        <v>0</v>
      </c>
      <c r="C184" s="275">
        <f>IF(C$6=0,0,C$6/NMM!C$9*1000)</f>
        <v>0</v>
      </c>
      <c r="D184" s="275">
        <f>IF(D$6=0,0,D$6/NMM!D$9*1000)</f>
        <v>0</v>
      </c>
      <c r="E184" s="275">
        <f>IF(E$6=0,0,E$6/NMM!E$9*1000)</f>
        <v>0</v>
      </c>
      <c r="F184" s="275">
        <f>IF(F$6=0,0,F$6/NMM!F$9*1000)</f>
        <v>0</v>
      </c>
      <c r="G184" s="275">
        <f>IF(G$6=0,0,G$6/NMM!G$9*1000)</f>
        <v>0</v>
      </c>
      <c r="H184" s="275">
        <f>IF(H$6=0,0,H$6/NMM!H$9*1000)</f>
        <v>0</v>
      </c>
      <c r="I184" s="275">
        <f>IF(I$6=0,0,I$6/NMM!I$9*1000)</f>
        <v>0</v>
      </c>
      <c r="J184" s="275">
        <f>IF(J$6=0,0,J$6/NMM!J$9*1000)</f>
        <v>0</v>
      </c>
      <c r="K184" s="275">
        <f>IF(K$6=0,0,K$6/NMM!K$9*1000)</f>
        <v>0</v>
      </c>
      <c r="L184" s="275">
        <f>IF(L$6=0,0,L$6/NMM!L$9*1000)</f>
        <v>0</v>
      </c>
      <c r="M184" s="275">
        <f>IF(M$6=0,0,M$6/NMM!M$9*1000)</f>
        <v>0</v>
      </c>
      <c r="N184" s="275">
        <f>IF(N$6=0,0,N$6/NMM!N$9*1000)</f>
        <v>0</v>
      </c>
      <c r="O184" s="275">
        <f>IF(O$6=0,0,O$6/NMM!O$9*1000)</f>
        <v>0</v>
      </c>
      <c r="P184" s="275">
        <f>IF(P$6=0,0,P$6/NMM!P$9*1000)</f>
        <v>0</v>
      </c>
      <c r="Q184" s="275">
        <f>IF(Q$6=0,0,Q$6/NMM!Q$9*1000)</f>
        <v>0</v>
      </c>
      <c r="R184" s="275">
        <f>IF(R$6=0,0,R$6/NMM!R$9*1000)</f>
        <v>0</v>
      </c>
      <c r="S184" s="275">
        <f>IF(S$6=0,0,S$6/NMM!S$9*1000)</f>
        <v>0</v>
      </c>
      <c r="T184" s="275">
        <f>IF(T$6=0,0,T$6/NMM!T$9*1000)</f>
        <v>0</v>
      </c>
      <c r="U184" s="275">
        <f>IF(U$6=0,0,U$6/NMM!U$9*1000)</f>
        <v>0</v>
      </c>
      <c r="V184" s="275">
        <f>IF(V$6=0,0,V$6/NMM!V$9*1000)</f>
        <v>0</v>
      </c>
      <c r="W184" s="275">
        <f>IF(W$6=0,0,W$6/NMM!W$9*1000)</f>
        <v>0</v>
      </c>
      <c r="DA184" s="76"/>
    </row>
    <row r="185" spans="1:105" ht="12" customHeight="1" x14ac:dyDescent="0.3">
      <c r="A185" s="202" t="s">
        <v>93</v>
      </c>
      <c r="B185" s="276">
        <f>IF(B$7=0,0,B$7/NMM!B$9*1000)</f>
        <v>0</v>
      </c>
      <c r="C185" s="276">
        <f>IF(C$7=0,0,C$7/NMM!C$9*1000)</f>
        <v>0</v>
      </c>
      <c r="D185" s="276">
        <f>IF(D$7=0,0,D$7/NMM!D$9*1000)</f>
        <v>0</v>
      </c>
      <c r="E185" s="276">
        <f>IF(E$7=0,0,E$7/NMM!E$9*1000)</f>
        <v>0</v>
      </c>
      <c r="F185" s="276">
        <f>IF(F$7=0,0,F$7/NMM!F$9*1000)</f>
        <v>0</v>
      </c>
      <c r="G185" s="276">
        <f>IF(G$7=0,0,G$7/NMM!G$9*1000)</f>
        <v>0</v>
      </c>
      <c r="H185" s="276">
        <f>IF(H$7=0,0,H$7/NMM!H$9*1000)</f>
        <v>0</v>
      </c>
      <c r="I185" s="276">
        <f>IF(I$7=0,0,I$7/NMM!I$9*1000)</f>
        <v>0</v>
      </c>
      <c r="J185" s="276">
        <f>IF(J$7=0,0,J$7/NMM!J$9*1000)</f>
        <v>0</v>
      </c>
      <c r="K185" s="276">
        <f>IF(K$7=0,0,K$7/NMM!K$9*1000)</f>
        <v>0</v>
      </c>
      <c r="L185" s="276">
        <f>IF(L$7=0,0,L$7/NMM!L$9*1000)</f>
        <v>0</v>
      </c>
      <c r="M185" s="276">
        <f>IF(M$7=0,0,M$7/NMM!M$9*1000)</f>
        <v>0</v>
      </c>
      <c r="N185" s="276">
        <f>IF(N$7=0,0,N$7/NMM!N$9*1000)</f>
        <v>0</v>
      </c>
      <c r="O185" s="276">
        <f>IF(O$7=0,0,O$7/NMM!O$9*1000)</f>
        <v>0</v>
      </c>
      <c r="P185" s="276">
        <f>IF(P$7=0,0,P$7/NMM!P$9*1000)</f>
        <v>0</v>
      </c>
      <c r="Q185" s="276">
        <f>IF(Q$7=0,0,Q$7/NMM!Q$9*1000)</f>
        <v>0</v>
      </c>
      <c r="R185" s="276">
        <f>IF(R$7=0,0,R$7/NMM!R$9*1000)</f>
        <v>0</v>
      </c>
      <c r="S185" s="276">
        <f>IF(S$7=0,0,S$7/NMM!S$9*1000)</f>
        <v>0</v>
      </c>
      <c r="T185" s="276">
        <f>IF(T$7=0,0,T$7/NMM!T$9*1000)</f>
        <v>0</v>
      </c>
      <c r="U185" s="276">
        <f>IF(U$7=0,0,U$7/NMM!U$9*1000)</f>
        <v>0</v>
      </c>
      <c r="V185" s="276">
        <f>IF(V$7=0,0,V$7/NMM!V$9*1000)</f>
        <v>0</v>
      </c>
      <c r="W185" s="276">
        <f>IF(W$7=0,0,W$7/NMM!W$9*1000)</f>
        <v>0</v>
      </c>
      <c r="DA185" s="77"/>
    </row>
    <row r="186" spans="1:105" ht="12" customHeight="1" x14ac:dyDescent="0.3">
      <c r="A186" s="202" t="s">
        <v>94</v>
      </c>
      <c r="B186" s="276">
        <f>IF(B$8=0,0,B$8/NMM!B$9*1000)</f>
        <v>0</v>
      </c>
      <c r="C186" s="276">
        <f>IF(C$8=0,0,C$8/NMM!C$9*1000)</f>
        <v>0</v>
      </c>
      <c r="D186" s="276">
        <f>IF(D$8=0,0,D$8/NMM!D$9*1000)</f>
        <v>0</v>
      </c>
      <c r="E186" s="276">
        <f>IF(E$8=0,0,E$8/NMM!E$9*1000)</f>
        <v>0</v>
      </c>
      <c r="F186" s="276">
        <f>IF(F$8=0,0,F$8/NMM!F$9*1000)</f>
        <v>0</v>
      </c>
      <c r="G186" s="276">
        <f>IF(G$8=0,0,G$8/NMM!G$9*1000)</f>
        <v>0</v>
      </c>
      <c r="H186" s="276">
        <f>IF(H$8=0,0,H$8/NMM!H$9*1000)</f>
        <v>0</v>
      </c>
      <c r="I186" s="276">
        <f>IF(I$8=0,0,I$8/NMM!I$9*1000)</f>
        <v>0</v>
      </c>
      <c r="J186" s="276">
        <f>IF(J$8=0,0,J$8/NMM!J$9*1000)</f>
        <v>0</v>
      </c>
      <c r="K186" s="276">
        <f>IF(K$8=0,0,K$8/NMM!K$9*1000)</f>
        <v>0</v>
      </c>
      <c r="L186" s="276">
        <f>IF(L$8=0,0,L$8/NMM!L$9*1000)</f>
        <v>0</v>
      </c>
      <c r="M186" s="276">
        <f>IF(M$8=0,0,M$8/NMM!M$9*1000)</f>
        <v>0</v>
      </c>
      <c r="N186" s="276">
        <f>IF(N$8=0,0,N$8/NMM!N$9*1000)</f>
        <v>0</v>
      </c>
      <c r="O186" s="276">
        <f>IF(O$8=0,0,O$8/NMM!O$9*1000)</f>
        <v>0</v>
      </c>
      <c r="P186" s="276">
        <f>IF(P$8=0,0,P$8/NMM!P$9*1000)</f>
        <v>0</v>
      </c>
      <c r="Q186" s="276">
        <f>IF(Q$8=0,0,Q$8/NMM!Q$9*1000)</f>
        <v>0</v>
      </c>
      <c r="R186" s="276">
        <f>IF(R$8=0,0,R$8/NMM!R$9*1000)</f>
        <v>0</v>
      </c>
      <c r="S186" s="276">
        <f>IF(S$8=0,0,S$8/NMM!S$9*1000)</f>
        <v>0</v>
      </c>
      <c r="T186" s="276">
        <f>IF(T$8=0,0,T$8/NMM!T$9*1000)</f>
        <v>0</v>
      </c>
      <c r="U186" s="276">
        <f>IF(U$8=0,0,U$8/NMM!U$9*1000)</f>
        <v>0</v>
      </c>
      <c r="V186" s="276">
        <f>IF(V$8=0,0,V$8/NMM!V$9*1000)</f>
        <v>0</v>
      </c>
      <c r="W186" s="276">
        <f>IF(W$8=0,0,W$8/NMM!W$9*1000)</f>
        <v>0</v>
      </c>
      <c r="DA186" s="77"/>
    </row>
    <row r="187" spans="1:105" ht="12" customHeight="1" x14ac:dyDescent="0.3">
      <c r="A187" s="202" t="s">
        <v>95</v>
      </c>
      <c r="B187" s="276">
        <f>IF(B$9=0,0,B$9/NMM!B$9*1000)</f>
        <v>0</v>
      </c>
      <c r="C187" s="276">
        <f>IF(C$9=0,0,C$9/NMM!C$9*1000)</f>
        <v>0</v>
      </c>
      <c r="D187" s="276">
        <f>IF(D$9=0,0,D$9/NMM!D$9*1000)</f>
        <v>0</v>
      </c>
      <c r="E187" s="276">
        <f>IF(E$9=0,0,E$9/NMM!E$9*1000)</f>
        <v>0</v>
      </c>
      <c r="F187" s="276">
        <f>IF(F$9=0,0,F$9/NMM!F$9*1000)</f>
        <v>0</v>
      </c>
      <c r="G187" s="276">
        <f>IF(G$9=0,0,G$9/NMM!G$9*1000)</f>
        <v>0</v>
      </c>
      <c r="H187" s="276">
        <f>IF(H$9=0,0,H$9/NMM!H$9*1000)</f>
        <v>0</v>
      </c>
      <c r="I187" s="276">
        <f>IF(I$9=0,0,I$9/NMM!I$9*1000)</f>
        <v>0</v>
      </c>
      <c r="J187" s="276">
        <f>IF(J$9=0,0,J$9/NMM!J$9*1000)</f>
        <v>0</v>
      </c>
      <c r="K187" s="276">
        <f>IF(K$9=0,0,K$9/NMM!K$9*1000)</f>
        <v>0</v>
      </c>
      <c r="L187" s="276">
        <f>IF(L$9=0,0,L$9/NMM!L$9*1000)</f>
        <v>0</v>
      </c>
      <c r="M187" s="276">
        <f>IF(M$9=0,0,M$9/NMM!M$9*1000)</f>
        <v>0</v>
      </c>
      <c r="N187" s="276">
        <f>IF(N$9=0,0,N$9/NMM!N$9*1000)</f>
        <v>0</v>
      </c>
      <c r="O187" s="276">
        <f>IF(O$9=0,0,O$9/NMM!O$9*1000)</f>
        <v>0</v>
      </c>
      <c r="P187" s="276">
        <f>IF(P$9=0,0,P$9/NMM!P$9*1000)</f>
        <v>0</v>
      </c>
      <c r="Q187" s="276">
        <f>IF(Q$9=0,0,Q$9/NMM!Q$9*1000)</f>
        <v>0</v>
      </c>
      <c r="R187" s="276">
        <f>IF(R$9=0,0,R$9/NMM!R$9*1000)</f>
        <v>0</v>
      </c>
      <c r="S187" s="276">
        <f>IF(S$9=0,0,S$9/NMM!S$9*1000)</f>
        <v>0</v>
      </c>
      <c r="T187" s="276">
        <f>IF(T$9=0,0,T$9/NMM!T$9*1000)</f>
        <v>0</v>
      </c>
      <c r="U187" s="276">
        <f>IF(U$9=0,0,U$9/NMM!U$9*1000)</f>
        <v>0</v>
      </c>
      <c r="V187" s="276">
        <f>IF(V$9=0,0,V$9/NMM!V$9*1000)</f>
        <v>0</v>
      </c>
      <c r="W187" s="276">
        <f>IF(W$9=0,0,W$9/NMM!W$9*1000)</f>
        <v>0</v>
      </c>
      <c r="DA187" s="77"/>
    </row>
    <row r="188" spans="1:105" ht="12" customHeight="1" x14ac:dyDescent="0.3">
      <c r="A188" s="56" t="s">
        <v>96</v>
      </c>
      <c r="B188" s="277">
        <f>IF(B$10=0,0,B$10/NMM!B$9*1000)</f>
        <v>0.31401792813350587</v>
      </c>
      <c r="C188" s="277">
        <f>IF(C$10=0,0,C$10/NMM!C$9*1000)</f>
        <v>0.33484808023925028</v>
      </c>
      <c r="D188" s="277">
        <f>IF(D$10=0,0,D$10/NMM!D$9*1000)</f>
        <v>0.2867405623292088</v>
      </c>
      <c r="E188" s="277">
        <f>IF(E$10=0,0,E$10/NMM!E$9*1000)</f>
        <v>0.30832906015410377</v>
      </c>
      <c r="F188" s="277">
        <f>IF(F$10=0,0,F$10/NMM!F$9*1000)</f>
        <v>0.30951619716047757</v>
      </c>
      <c r="G188" s="277">
        <f>IF(G$10=0,0,G$10/NMM!G$9*1000)</f>
        <v>0.25749326574834108</v>
      </c>
      <c r="H188" s="277">
        <f>IF(H$10=0,0,H$10/NMM!H$9*1000)</f>
        <v>0.23376897672396615</v>
      </c>
      <c r="I188" s="277">
        <f>IF(I$10=0,0,I$10/NMM!I$9*1000)</f>
        <v>0.21884562517902967</v>
      </c>
      <c r="J188" s="277">
        <f>IF(J$10=0,0,J$10/NMM!J$9*1000)</f>
        <v>0.19709495672023211</v>
      </c>
      <c r="K188" s="277">
        <f>IF(K$10=0,0,K$10/NMM!K$9*1000)</f>
        <v>0.16956254320657155</v>
      </c>
      <c r="L188" s="277">
        <f>IF(L$10=0,0,L$10/NMM!L$9*1000)</f>
        <v>0.16835195799650696</v>
      </c>
      <c r="M188" s="277">
        <f>IF(M$10=0,0,M$10/NMM!M$9*1000)</f>
        <v>0.17591957785920281</v>
      </c>
      <c r="N188" s="277">
        <f>IF(N$10=0,0,N$10/NMM!N$9*1000)</f>
        <v>0.16490011654671879</v>
      </c>
      <c r="O188" s="277">
        <f>IF(O$10=0,0,O$10/NMM!O$9*1000)</f>
        <v>0.14044350316116819</v>
      </c>
      <c r="P188" s="277">
        <f>IF(P$10=0,0,P$10/NMM!P$9*1000)</f>
        <v>0.12142781944938785</v>
      </c>
      <c r="Q188" s="277">
        <f>IF(Q$10=0,0,Q$10/NMM!Q$9*1000)</f>
        <v>0.10942828273543202</v>
      </c>
      <c r="R188" s="277">
        <f>IF(R$10=0,0,R$10/NMM!R$9*1000)</f>
        <v>0.11160769058257761</v>
      </c>
      <c r="S188" s="277">
        <f>IF(S$10=0,0,S$10/NMM!S$9*1000)</f>
        <v>0.11704536132537613</v>
      </c>
      <c r="T188" s="277">
        <f>IF(T$10=0,0,T$10/NMM!T$9*1000)</f>
        <v>0.11153094526775657</v>
      </c>
      <c r="U188" s="277">
        <f>IF(U$10=0,0,U$10/NMM!U$9*1000)</f>
        <v>9.7896197753926703E-2</v>
      </c>
      <c r="V188" s="277">
        <f>IF(V$10=0,0,V$10/NMM!V$9*1000)</f>
        <v>8.9629665893092209E-2</v>
      </c>
      <c r="W188" s="277">
        <f>IF(W$10=0,0,W$10/NMM!W$9*1000)</f>
        <v>9.5917347758880611E-2</v>
      </c>
      <c r="DA188" s="78"/>
    </row>
    <row r="189" spans="1:105" ht="12" customHeight="1" x14ac:dyDescent="0.3">
      <c r="A189" s="203" t="s">
        <v>1452</v>
      </c>
      <c r="B189" s="278">
        <f>IF(B$16=0,0,B$16/NMM!B$9*1000)</f>
        <v>0</v>
      </c>
      <c r="C189" s="278">
        <f>IF(C$16=0,0,C$16/NMM!C$9*1000)</f>
        <v>0</v>
      </c>
      <c r="D189" s="278">
        <f>IF(D$16=0,0,D$16/NMM!D$9*1000)</f>
        <v>0</v>
      </c>
      <c r="E189" s="278">
        <f>IF(E$16=0,0,E$16/NMM!E$9*1000)</f>
        <v>0</v>
      </c>
      <c r="F189" s="278">
        <f>IF(F$16=0,0,F$16/NMM!F$9*1000)</f>
        <v>0</v>
      </c>
      <c r="G189" s="278">
        <f>IF(G$16=0,0,G$16/NMM!G$9*1000)</f>
        <v>0</v>
      </c>
      <c r="H189" s="278">
        <f>IF(H$16=0,0,H$16/NMM!H$9*1000)</f>
        <v>0</v>
      </c>
      <c r="I189" s="278">
        <f>IF(I$16=0,0,I$16/NMM!I$9*1000)</f>
        <v>0</v>
      </c>
      <c r="J189" s="278">
        <f>IF(J$16=0,0,J$16/NMM!J$9*1000)</f>
        <v>0</v>
      </c>
      <c r="K189" s="278">
        <f>IF(K$16=0,0,K$16/NMM!K$9*1000)</f>
        <v>0</v>
      </c>
      <c r="L189" s="278">
        <f>IF(L$16=0,0,L$16/NMM!L$9*1000)</f>
        <v>0</v>
      </c>
      <c r="M189" s="278">
        <f>IF(M$16=0,0,M$16/NMM!M$9*1000)</f>
        <v>0</v>
      </c>
      <c r="N189" s="278">
        <f>IF(N$16=0,0,N$16/NMM!N$9*1000)</f>
        <v>0</v>
      </c>
      <c r="O189" s="278">
        <f>IF(O$16=0,0,O$16/NMM!O$9*1000)</f>
        <v>0</v>
      </c>
      <c r="P189" s="278">
        <f>IF(P$16=0,0,P$16/NMM!P$9*1000)</f>
        <v>0</v>
      </c>
      <c r="Q189" s="278">
        <f>IF(Q$16=0,0,Q$16/NMM!Q$9*1000)</f>
        <v>0</v>
      </c>
      <c r="R189" s="278">
        <f>IF(R$16=0,0,R$16/NMM!R$9*1000)</f>
        <v>0</v>
      </c>
      <c r="S189" s="278">
        <f>IF(S$16=0,0,S$16/NMM!S$9*1000)</f>
        <v>0</v>
      </c>
      <c r="T189" s="278">
        <f>IF(T$16=0,0,T$16/NMM!T$9*1000)</f>
        <v>0</v>
      </c>
      <c r="U189" s="278">
        <f>IF(U$16=0,0,U$16/NMM!U$9*1000)</f>
        <v>0</v>
      </c>
      <c r="V189" s="278">
        <f>IF(V$16=0,0,V$16/NMM!V$9*1000)</f>
        <v>0</v>
      </c>
      <c r="W189" s="278">
        <f>IF(W$16=0,0,W$16/NMM!W$9*1000)</f>
        <v>0</v>
      </c>
      <c r="DA189" s="79"/>
    </row>
    <row r="190" spans="1:105" ht="12" customHeight="1" x14ac:dyDescent="0.3">
      <c r="A190" s="203" t="s">
        <v>1454</v>
      </c>
      <c r="B190" s="278">
        <f>IF(B$17=0,0,B$17/NMM!B$9*1000)</f>
        <v>40.558949039203604</v>
      </c>
      <c r="C190" s="278">
        <f>IF(C$17=0,0,C$17/NMM!C$9*1000)</f>
        <v>44.637343633967305</v>
      </c>
      <c r="D190" s="278">
        <f>IF(D$17=0,0,D$17/NMM!D$9*1000)</f>
        <v>42.852839901201122</v>
      </c>
      <c r="E190" s="278">
        <f>IF(E$17=0,0,E$17/NMM!E$9*1000)</f>
        <v>43.684442097042535</v>
      </c>
      <c r="F190" s="278">
        <f>IF(F$17=0,0,F$17/NMM!F$9*1000)</f>
        <v>44.518161130909633</v>
      </c>
      <c r="G190" s="278">
        <f>IF(G$17=0,0,G$17/NMM!G$9*1000)</f>
        <v>39.718114146226817</v>
      </c>
      <c r="H190" s="278">
        <f>IF(H$17=0,0,H$17/NMM!H$9*1000)</f>
        <v>39.098298096052844</v>
      </c>
      <c r="I190" s="278">
        <f>IF(I$17=0,0,I$17/NMM!I$9*1000)</f>
        <v>37.791680817276209</v>
      </c>
      <c r="J190" s="278">
        <f>IF(J$17=0,0,J$17/NMM!J$9*1000)</f>
        <v>39.981995457067619</v>
      </c>
      <c r="K190" s="278">
        <f>IF(K$17=0,0,K$17/NMM!K$9*1000)</f>
        <v>38.39971059524985</v>
      </c>
      <c r="L190" s="278">
        <f>IF(L$17=0,0,L$17/NMM!L$9*1000)</f>
        <v>36.619912891466306</v>
      </c>
      <c r="M190" s="278">
        <f>IF(M$17=0,0,M$17/NMM!M$9*1000)</f>
        <v>37.517074337232238</v>
      </c>
      <c r="N190" s="278">
        <f>IF(N$17=0,0,N$17/NMM!N$9*1000)</f>
        <v>38.375918551377019</v>
      </c>
      <c r="O190" s="278">
        <f>IF(O$17=0,0,O$17/NMM!O$9*1000)</f>
        <v>37.958631261988835</v>
      </c>
      <c r="P190" s="278">
        <f>IF(P$17=0,0,P$17/NMM!P$9*1000)</f>
        <v>39.27027713508177</v>
      </c>
      <c r="Q190" s="278">
        <f>IF(Q$17=0,0,Q$17/NMM!Q$9*1000)</f>
        <v>37.927687818165552</v>
      </c>
      <c r="R190" s="278">
        <f>IF(R$17=0,0,R$17/NMM!R$9*1000)</f>
        <v>39.209283664666671</v>
      </c>
      <c r="S190" s="278">
        <f>IF(S$17=0,0,S$17/NMM!S$9*1000)</f>
        <v>37.312313215838174</v>
      </c>
      <c r="T190" s="278">
        <f>IF(T$17=0,0,T$17/NMM!T$9*1000)</f>
        <v>33.99314523261188</v>
      </c>
      <c r="U190" s="278">
        <f>IF(U$17=0,0,U$17/NMM!U$9*1000)</f>
        <v>34.694405650434412</v>
      </c>
      <c r="V190" s="278">
        <f>IF(V$17=0,0,V$17/NMM!V$9*1000)</f>
        <v>34.149059339663388</v>
      </c>
      <c r="W190" s="278">
        <f>IF(W$17=0,0,W$17/NMM!W$9*1000)</f>
        <v>33.584538452467285</v>
      </c>
      <c r="DA190" s="79"/>
    </row>
    <row r="191" spans="1:105" ht="12" customHeight="1" x14ac:dyDescent="0.3">
      <c r="A191" s="203" t="s">
        <v>1463</v>
      </c>
      <c r="B191" s="278">
        <f>IF(B$25=0,0,B$25/NMM!B$9*1000)</f>
        <v>222.35871689564337</v>
      </c>
      <c r="C191" s="278">
        <f>IF(C$25=0,0,C$25/NMM!C$9*1000)</f>
        <v>244.71793996646855</v>
      </c>
      <c r="D191" s="278">
        <f>IF(D$25=0,0,D$25/NMM!D$9*1000)</f>
        <v>234.93464997219792</v>
      </c>
      <c r="E191" s="278">
        <f>IF(E$25=0,0,E$25/NMM!E$9*1000)</f>
        <v>239.49379170578101</v>
      </c>
      <c r="F191" s="278">
        <f>IF(F$25=0,0,F$25/NMM!F$9*1000)</f>
        <v>244.0645387052401</v>
      </c>
      <c r="G191" s="278">
        <f>IF(G$25=0,0,G$25/NMM!G$9*1000)</f>
        <v>217.74895820237251</v>
      </c>
      <c r="H191" s="278">
        <f>IF(H$25=0,0,H$25/NMM!H$9*1000)</f>
        <v>214.35090413803292</v>
      </c>
      <c r="I191" s="278">
        <f>IF(I$25=0,0,I$25/NMM!I$9*1000)</f>
        <v>207.18755921749198</v>
      </c>
      <c r="J191" s="278">
        <f>IF(J$25=0,0,J$25/NMM!J$9*1000)</f>
        <v>219.19565026617775</v>
      </c>
      <c r="K191" s="278">
        <f>IF(K$25=0,0,K$25/NMM!K$9*1000)</f>
        <v>210.52099670705513</v>
      </c>
      <c r="L191" s="278">
        <f>IF(L$25=0,0,L$25/NMM!L$9*1000)</f>
        <v>200.76350685285331</v>
      </c>
      <c r="M191" s="278">
        <f>IF(M$25=0,0,M$25/NMM!M$9*1000)</f>
        <v>205.68206792641379</v>
      </c>
      <c r="N191" s="278">
        <f>IF(N$25=0,0,N$25/NMM!N$9*1000)</f>
        <v>210.39056018260845</v>
      </c>
      <c r="O191" s="278">
        <f>IF(O$25=0,0,O$25/NMM!O$9*1000)</f>
        <v>208.10284148073742</v>
      </c>
      <c r="P191" s="278">
        <f>IF(P$25=0,0,P$25/NMM!P$9*1000)</f>
        <v>215.29375496028794</v>
      </c>
      <c r="Q191" s="278">
        <f>IF(Q$25=0,0,Q$25/NMM!Q$9*1000)</f>
        <v>207.93319841483284</v>
      </c>
      <c r="R191" s="278">
        <f>IF(R$25=0,0,R$25/NMM!R$9*1000)</f>
        <v>214.95936686242572</v>
      </c>
      <c r="S191" s="278">
        <f>IF(S$25=0,0,S$25/NMM!S$9*1000)</f>
        <v>204.55949396180515</v>
      </c>
      <c r="T191" s="278">
        <f>IF(T$25=0,0,T$25/NMM!T$9*1000)</f>
        <v>186.36262369285623</v>
      </c>
      <c r="U191" s="278">
        <f>IF(U$25=0,0,U$25/NMM!U$9*1000)</f>
        <v>190.20718501435408</v>
      </c>
      <c r="V191" s="278">
        <f>IF(V$25=0,0,V$25/NMM!V$9*1000)</f>
        <v>187.2174007916513</v>
      </c>
      <c r="W191" s="278">
        <f>IF(W$25=0,0,W$25/NMM!W$9*1000)</f>
        <v>184.12249465844781</v>
      </c>
      <c r="DA191" s="79"/>
    </row>
    <row r="192" spans="1:105" ht="12" customHeight="1" x14ac:dyDescent="0.3">
      <c r="A192" s="41" t="s">
        <v>1808</v>
      </c>
      <c r="B192" s="279">
        <f>IF(B$33=0,0,B$33/NMM!B$9*1000)</f>
        <v>6.8751932572774761</v>
      </c>
      <c r="C192" s="279">
        <f>IF(C$33=0,0,C$33/NMM!C$9*1000)</f>
        <v>7.5699656865435276</v>
      </c>
      <c r="D192" s="279">
        <f>IF(D$33=0,0,D$33/NMM!D$9*1000)</f>
        <v>6.9032712636900149</v>
      </c>
      <c r="E192" s="279">
        <f>IF(E$33=0,0,E$33/NMM!E$9*1000)</f>
        <v>7.1140301775723911</v>
      </c>
      <c r="F192" s="279">
        <f>IF(F$33=0,0,F$33/NMM!F$9*1000)</f>
        <v>7.6147538472742005</v>
      </c>
      <c r="G192" s="279">
        <f>IF(G$33=0,0,G$33/NMM!G$9*1000)</f>
        <v>6.8294157111576599</v>
      </c>
      <c r="H192" s="279">
        <f>IF(H$33=0,0,H$33/NMM!H$9*1000)</f>
        <v>6.9302132768462332</v>
      </c>
      <c r="I192" s="279">
        <f>IF(I$33=0,0,I$33/NMM!I$9*1000)</f>
        <v>7.029511967019066</v>
      </c>
      <c r="J192" s="279">
        <f>IF(J$33=0,0,J$33/NMM!J$9*1000)</f>
        <v>7.2057327174380799</v>
      </c>
      <c r="K192" s="279">
        <f>IF(K$33=0,0,K$33/NMM!K$9*1000)</f>
        <v>6.6083846692440389</v>
      </c>
      <c r="L192" s="279">
        <f>IF(L$33=0,0,L$33/NMM!L$9*1000)</f>
        <v>6.2983415448031916</v>
      </c>
      <c r="M192" s="279">
        <f>IF(M$33=0,0,M$33/NMM!M$9*1000)</f>
        <v>6.9038595868393928</v>
      </c>
      <c r="N192" s="279">
        <f>IF(N$33=0,0,N$33/NMM!N$9*1000)</f>
        <v>6.5203204900954725</v>
      </c>
      <c r="O192" s="279">
        <f>IF(O$33=0,0,O$33/NMM!O$9*1000)</f>
        <v>6.7497766599279618</v>
      </c>
      <c r="P192" s="279">
        <f>IF(P$33=0,0,P$33/NMM!P$9*1000)</f>
        <v>7.9743479788649143</v>
      </c>
      <c r="Q192" s="279">
        <f>IF(Q$33=0,0,Q$33/NMM!Q$9*1000)</f>
        <v>8.0904674821148177</v>
      </c>
      <c r="R192" s="279">
        <f>IF(R$33=0,0,R$33/NMM!R$9*1000)</f>
        <v>7.7662270892423342</v>
      </c>
      <c r="S192" s="279">
        <f>IF(S$33=0,0,S$33/NMM!S$9*1000)</f>
        <v>7.5666079982016008</v>
      </c>
      <c r="T192" s="279">
        <f>IF(T$33=0,0,T$33/NMM!T$9*1000)</f>
        <v>6.9353138598845065</v>
      </c>
      <c r="U192" s="279">
        <f>IF(U$33=0,0,U$33/NMM!U$9*1000)</f>
        <v>7.1515734666756083</v>
      </c>
      <c r="V192" s="279">
        <f>IF(V$33=0,0,V$33/NMM!V$9*1000)</f>
        <v>6.8004431224009405</v>
      </c>
      <c r="W192" s="279">
        <f>IF(W$33=0,0,W$33/NMM!W$9*1000)</f>
        <v>6.5821817212161591</v>
      </c>
      <c r="DA192" s="82"/>
    </row>
    <row r="193" spans="1:105" ht="12" customHeight="1" x14ac:dyDescent="0.3">
      <c r="A193" s="201"/>
      <c r="B193" s="201"/>
      <c r="C193" s="201"/>
      <c r="D193" s="201"/>
      <c r="E193" s="201"/>
      <c r="F193" s="201"/>
      <c r="G193" s="201"/>
      <c r="H193" s="201"/>
      <c r="I193" s="201"/>
      <c r="J193" s="201"/>
      <c r="K193" s="201"/>
      <c r="L193" s="201"/>
      <c r="M193" s="201"/>
      <c r="N193" s="201"/>
      <c r="O193" s="201"/>
      <c r="P193" s="201"/>
      <c r="Q193" s="201"/>
      <c r="R193" s="201"/>
      <c r="S193" s="201"/>
      <c r="T193" s="201"/>
      <c r="U193" s="201"/>
      <c r="V193" s="201"/>
      <c r="W193" s="201"/>
      <c r="DA193" s="173"/>
    </row>
    <row r="194" spans="1:105" ht="12" customHeight="1" x14ac:dyDescent="0.3">
      <c r="A194" s="35" t="s">
        <v>1809</v>
      </c>
      <c r="B194" s="322">
        <f t="shared" ref="B194:W194" si="56">SUM(B195:B201,B202,B203)</f>
        <v>139.52507347501719</v>
      </c>
      <c r="C194" s="322">
        <f t="shared" si="56"/>
        <v>157.05338944701455</v>
      </c>
      <c r="D194" s="322">
        <f t="shared" si="56"/>
        <v>149.43485017402361</v>
      </c>
      <c r="E194" s="322">
        <f t="shared" si="56"/>
        <v>153.74648962329064</v>
      </c>
      <c r="F194" s="322">
        <f t="shared" si="56"/>
        <v>157.26257773023761</v>
      </c>
      <c r="G194" s="322">
        <f t="shared" si="56"/>
        <v>140.95200966292157</v>
      </c>
      <c r="H194" s="322">
        <f t="shared" si="56"/>
        <v>156.535896459589</v>
      </c>
      <c r="I194" s="322">
        <f t="shared" si="56"/>
        <v>145.99290710673242</v>
      </c>
      <c r="J194" s="322">
        <f t="shared" si="56"/>
        <v>153.04147142684727</v>
      </c>
      <c r="K194" s="322">
        <f t="shared" si="56"/>
        <v>145.38612630756185</v>
      </c>
      <c r="L194" s="322">
        <f t="shared" si="56"/>
        <v>139.06754490471371</v>
      </c>
      <c r="M194" s="322">
        <f t="shared" si="56"/>
        <v>142.9014093470162</v>
      </c>
      <c r="N194" s="322">
        <f t="shared" si="56"/>
        <v>144.29247191686838</v>
      </c>
      <c r="O194" s="322">
        <f t="shared" si="56"/>
        <v>142.55969390667789</v>
      </c>
      <c r="P194" s="322">
        <f t="shared" si="56"/>
        <v>147.60802253788185</v>
      </c>
      <c r="Q194" s="322">
        <f t="shared" si="56"/>
        <v>142.19954648709557</v>
      </c>
      <c r="R194" s="322">
        <f t="shared" si="56"/>
        <v>135.63540231570957</v>
      </c>
      <c r="S194" s="322">
        <f t="shared" si="56"/>
        <v>130.66379841342575</v>
      </c>
      <c r="T194" s="322">
        <f t="shared" si="56"/>
        <v>127.8243534439994</v>
      </c>
      <c r="U194" s="322">
        <f t="shared" si="56"/>
        <v>122.09310674394865</v>
      </c>
      <c r="V194" s="322">
        <f t="shared" si="56"/>
        <v>108.52809784130156</v>
      </c>
      <c r="W194" s="322">
        <f t="shared" si="56"/>
        <v>106.79282222990344</v>
      </c>
      <c r="DA194" s="95"/>
    </row>
    <row r="195" spans="1:105" ht="12" customHeight="1" x14ac:dyDescent="0.3">
      <c r="A195" s="55" t="s">
        <v>92</v>
      </c>
      <c r="B195" s="275">
        <f>IF(B$49=0,0,B$49/NMM!B$10*1000)</f>
        <v>0</v>
      </c>
      <c r="C195" s="275">
        <f>IF(C$49=0,0,C$49/NMM!C$10*1000)</f>
        <v>0</v>
      </c>
      <c r="D195" s="275">
        <f>IF(D$49=0,0,D$49/NMM!D$10*1000)</f>
        <v>0</v>
      </c>
      <c r="E195" s="275">
        <f>IF(E$49=0,0,E$49/NMM!E$10*1000)</f>
        <v>0</v>
      </c>
      <c r="F195" s="275">
        <f>IF(F$49=0,0,F$49/NMM!F$10*1000)</f>
        <v>0</v>
      </c>
      <c r="G195" s="275">
        <f>IF(G$49=0,0,G$49/NMM!G$10*1000)</f>
        <v>0</v>
      </c>
      <c r="H195" s="275">
        <f>IF(H$49=0,0,H$49/NMM!H$10*1000)</f>
        <v>0</v>
      </c>
      <c r="I195" s="275">
        <f>IF(I$49=0,0,I$49/NMM!I$10*1000)</f>
        <v>0</v>
      </c>
      <c r="J195" s="275">
        <f>IF(J$49=0,0,J$49/NMM!J$10*1000)</f>
        <v>0</v>
      </c>
      <c r="K195" s="275">
        <f>IF(K$49=0,0,K$49/NMM!K$10*1000)</f>
        <v>0</v>
      </c>
      <c r="L195" s="275">
        <f>IF(L$49=0,0,L$49/NMM!L$10*1000)</f>
        <v>0</v>
      </c>
      <c r="M195" s="275">
        <f>IF(M$49=0,0,M$49/NMM!M$10*1000)</f>
        <v>0</v>
      </c>
      <c r="N195" s="275">
        <f>IF(N$49=0,0,N$49/NMM!N$10*1000)</f>
        <v>0</v>
      </c>
      <c r="O195" s="275">
        <f>IF(O$49=0,0,O$49/NMM!O$10*1000)</f>
        <v>0</v>
      </c>
      <c r="P195" s="275">
        <f>IF(P$49=0,0,P$49/NMM!P$10*1000)</f>
        <v>0</v>
      </c>
      <c r="Q195" s="275">
        <f>IF(Q$49=0,0,Q$49/NMM!Q$10*1000)</f>
        <v>0</v>
      </c>
      <c r="R195" s="275">
        <f>IF(R$49=0,0,R$49/NMM!R$10*1000)</f>
        <v>0</v>
      </c>
      <c r="S195" s="275">
        <f>IF(S$49=0,0,S$49/NMM!S$10*1000)</f>
        <v>0</v>
      </c>
      <c r="T195" s="275">
        <f>IF(T$49=0,0,T$49/NMM!T$10*1000)</f>
        <v>0</v>
      </c>
      <c r="U195" s="275">
        <f>IF(U$49=0,0,U$49/NMM!U$10*1000)</f>
        <v>0</v>
      </c>
      <c r="V195" s="275">
        <f>IF(V$49=0,0,V$49/NMM!V$10*1000)</f>
        <v>0</v>
      </c>
      <c r="W195" s="275">
        <f>IF(W$49=0,0,W$49/NMM!W$10*1000)</f>
        <v>0</v>
      </c>
      <c r="DA195" s="76"/>
    </row>
    <row r="196" spans="1:105" ht="12" customHeight="1" x14ac:dyDescent="0.3">
      <c r="A196" s="202" t="s">
        <v>93</v>
      </c>
      <c r="B196" s="276">
        <f>IF(B$50=0,0,B$50/NMM!B$10*1000)</f>
        <v>0</v>
      </c>
      <c r="C196" s="276">
        <f>IF(C$50=0,0,C$50/NMM!C$10*1000)</f>
        <v>0</v>
      </c>
      <c r="D196" s="276">
        <f>IF(D$50=0,0,D$50/NMM!D$10*1000)</f>
        <v>0</v>
      </c>
      <c r="E196" s="276">
        <f>IF(E$50=0,0,E$50/NMM!E$10*1000)</f>
        <v>0</v>
      </c>
      <c r="F196" s="276">
        <f>IF(F$50=0,0,F$50/NMM!F$10*1000)</f>
        <v>0</v>
      </c>
      <c r="G196" s="276">
        <f>IF(G$50=0,0,G$50/NMM!G$10*1000)</f>
        <v>0</v>
      </c>
      <c r="H196" s="276">
        <f>IF(H$50=0,0,H$50/NMM!H$10*1000)</f>
        <v>0</v>
      </c>
      <c r="I196" s="276">
        <f>IF(I$50=0,0,I$50/NMM!I$10*1000)</f>
        <v>0</v>
      </c>
      <c r="J196" s="276">
        <f>IF(J$50=0,0,J$50/NMM!J$10*1000)</f>
        <v>0</v>
      </c>
      <c r="K196" s="276">
        <f>IF(K$50=0,0,K$50/NMM!K$10*1000)</f>
        <v>0</v>
      </c>
      <c r="L196" s="276">
        <f>IF(L$50=0,0,L$50/NMM!L$10*1000)</f>
        <v>0</v>
      </c>
      <c r="M196" s="276">
        <f>IF(M$50=0,0,M$50/NMM!M$10*1000)</f>
        <v>0</v>
      </c>
      <c r="N196" s="276">
        <f>IF(N$50=0,0,N$50/NMM!N$10*1000)</f>
        <v>0</v>
      </c>
      <c r="O196" s="276">
        <f>IF(O$50=0,0,O$50/NMM!O$10*1000)</f>
        <v>0</v>
      </c>
      <c r="P196" s="276">
        <f>IF(P$50=0,0,P$50/NMM!P$10*1000)</f>
        <v>0</v>
      </c>
      <c r="Q196" s="276">
        <f>IF(Q$50=0,0,Q$50/NMM!Q$10*1000)</f>
        <v>0</v>
      </c>
      <c r="R196" s="276">
        <f>IF(R$50=0,0,R$50/NMM!R$10*1000)</f>
        <v>0</v>
      </c>
      <c r="S196" s="276">
        <f>IF(S$50=0,0,S$50/NMM!S$10*1000)</f>
        <v>0</v>
      </c>
      <c r="T196" s="276">
        <f>IF(T$50=0,0,T$50/NMM!T$10*1000)</f>
        <v>0</v>
      </c>
      <c r="U196" s="276">
        <f>IF(U$50=0,0,U$50/NMM!U$10*1000)</f>
        <v>0</v>
      </c>
      <c r="V196" s="276">
        <f>IF(V$50=0,0,V$50/NMM!V$10*1000)</f>
        <v>0</v>
      </c>
      <c r="W196" s="276">
        <f>IF(W$50=0,0,W$50/NMM!W$10*1000)</f>
        <v>0</v>
      </c>
      <c r="DA196" s="77"/>
    </row>
    <row r="197" spans="1:105" ht="12" customHeight="1" x14ac:dyDescent="0.3">
      <c r="A197" s="202" t="s">
        <v>94</v>
      </c>
      <c r="B197" s="276">
        <f>IF(B$51=0,0,B$51/NMM!B$10*1000)</f>
        <v>0</v>
      </c>
      <c r="C197" s="276">
        <f>IF(C$51=0,0,C$51/NMM!C$10*1000)</f>
        <v>0</v>
      </c>
      <c r="D197" s="276">
        <f>IF(D$51=0,0,D$51/NMM!D$10*1000)</f>
        <v>0</v>
      </c>
      <c r="E197" s="276">
        <f>IF(E$51=0,0,E$51/NMM!E$10*1000)</f>
        <v>0</v>
      </c>
      <c r="F197" s="276">
        <f>IF(F$51=0,0,F$51/NMM!F$10*1000)</f>
        <v>0</v>
      </c>
      <c r="G197" s="276">
        <f>IF(G$51=0,0,G$51/NMM!G$10*1000)</f>
        <v>0</v>
      </c>
      <c r="H197" s="276">
        <f>IF(H$51=0,0,H$51/NMM!H$10*1000)</f>
        <v>0</v>
      </c>
      <c r="I197" s="276">
        <f>IF(I$51=0,0,I$51/NMM!I$10*1000)</f>
        <v>0</v>
      </c>
      <c r="J197" s="276">
        <f>IF(J$51=0,0,J$51/NMM!J$10*1000)</f>
        <v>0</v>
      </c>
      <c r="K197" s="276">
        <f>IF(K$51=0,0,K$51/NMM!K$10*1000)</f>
        <v>0</v>
      </c>
      <c r="L197" s="276">
        <f>IF(L$51=0,0,L$51/NMM!L$10*1000)</f>
        <v>0</v>
      </c>
      <c r="M197" s="276">
        <f>IF(M$51=0,0,M$51/NMM!M$10*1000)</f>
        <v>0</v>
      </c>
      <c r="N197" s="276">
        <f>IF(N$51=0,0,N$51/NMM!N$10*1000)</f>
        <v>0</v>
      </c>
      <c r="O197" s="276">
        <f>IF(O$51=0,0,O$51/NMM!O$10*1000)</f>
        <v>0</v>
      </c>
      <c r="P197" s="276">
        <f>IF(P$51=0,0,P$51/NMM!P$10*1000)</f>
        <v>0</v>
      </c>
      <c r="Q197" s="276">
        <f>IF(Q$51=0,0,Q$51/NMM!Q$10*1000)</f>
        <v>0</v>
      </c>
      <c r="R197" s="276">
        <f>IF(R$51=0,0,R$51/NMM!R$10*1000)</f>
        <v>0</v>
      </c>
      <c r="S197" s="276">
        <f>IF(S$51=0,0,S$51/NMM!S$10*1000)</f>
        <v>0</v>
      </c>
      <c r="T197" s="276">
        <f>IF(T$51=0,0,T$51/NMM!T$10*1000)</f>
        <v>0</v>
      </c>
      <c r="U197" s="276">
        <f>IF(U$51=0,0,U$51/NMM!U$10*1000)</f>
        <v>0</v>
      </c>
      <c r="V197" s="276">
        <f>IF(V$51=0,0,V$51/NMM!V$10*1000)</f>
        <v>0</v>
      </c>
      <c r="W197" s="276">
        <f>IF(W$51=0,0,W$51/NMM!W$10*1000)</f>
        <v>0</v>
      </c>
      <c r="DA197" s="77"/>
    </row>
    <row r="198" spans="1:105" ht="12" customHeight="1" x14ac:dyDescent="0.3">
      <c r="A198" s="202" t="s">
        <v>95</v>
      </c>
      <c r="B198" s="276">
        <f>IF(B$52=0,0,B$52/NMM!B$10*1000)</f>
        <v>0</v>
      </c>
      <c r="C198" s="276">
        <f>IF(C$52=0,0,C$52/NMM!C$10*1000)</f>
        <v>0</v>
      </c>
      <c r="D198" s="276">
        <f>IF(D$52=0,0,D$52/NMM!D$10*1000)</f>
        <v>0</v>
      </c>
      <c r="E198" s="276">
        <f>IF(E$52=0,0,E$52/NMM!E$10*1000)</f>
        <v>0</v>
      </c>
      <c r="F198" s="276">
        <f>IF(F$52=0,0,F$52/NMM!F$10*1000)</f>
        <v>0</v>
      </c>
      <c r="G198" s="276">
        <f>IF(G$52=0,0,G$52/NMM!G$10*1000)</f>
        <v>0</v>
      </c>
      <c r="H198" s="276">
        <f>IF(H$52=0,0,H$52/NMM!H$10*1000)</f>
        <v>0</v>
      </c>
      <c r="I198" s="276">
        <f>IF(I$52=0,0,I$52/NMM!I$10*1000)</f>
        <v>0</v>
      </c>
      <c r="J198" s="276">
        <f>IF(J$52=0,0,J$52/NMM!J$10*1000)</f>
        <v>0</v>
      </c>
      <c r="K198" s="276">
        <f>IF(K$52=0,0,K$52/NMM!K$10*1000)</f>
        <v>0</v>
      </c>
      <c r="L198" s="276">
        <f>IF(L$52=0,0,L$52/NMM!L$10*1000)</f>
        <v>0</v>
      </c>
      <c r="M198" s="276">
        <f>IF(M$52=0,0,M$52/NMM!M$10*1000)</f>
        <v>0</v>
      </c>
      <c r="N198" s="276">
        <f>IF(N$52=0,0,N$52/NMM!N$10*1000)</f>
        <v>0</v>
      </c>
      <c r="O198" s="276">
        <f>IF(O$52=0,0,O$52/NMM!O$10*1000)</f>
        <v>0</v>
      </c>
      <c r="P198" s="276">
        <f>IF(P$52=0,0,P$52/NMM!P$10*1000)</f>
        <v>0</v>
      </c>
      <c r="Q198" s="276">
        <f>IF(Q$52=0,0,Q$52/NMM!Q$10*1000)</f>
        <v>0</v>
      </c>
      <c r="R198" s="276">
        <f>IF(R$52=0,0,R$52/NMM!R$10*1000)</f>
        <v>0</v>
      </c>
      <c r="S198" s="276">
        <f>IF(S$52=0,0,S$52/NMM!S$10*1000)</f>
        <v>0</v>
      </c>
      <c r="T198" s="276">
        <f>IF(T$52=0,0,T$52/NMM!T$10*1000)</f>
        <v>0</v>
      </c>
      <c r="U198" s="276">
        <f>IF(U$52=0,0,U$52/NMM!U$10*1000)</f>
        <v>0</v>
      </c>
      <c r="V198" s="276">
        <f>IF(V$52=0,0,V$52/NMM!V$10*1000)</f>
        <v>0</v>
      </c>
      <c r="W198" s="276">
        <f>IF(W$52=0,0,W$52/NMM!W$10*1000)</f>
        <v>0</v>
      </c>
      <c r="DA198" s="77"/>
    </row>
    <row r="199" spans="1:105" ht="12" customHeight="1" x14ac:dyDescent="0.3">
      <c r="A199" s="56" t="s">
        <v>96</v>
      </c>
      <c r="B199" s="277">
        <f>IF(B$53=0,0,B$53/NMM!B$10*1000)</f>
        <v>0.37390097335332451</v>
      </c>
      <c r="C199" s="277">
        <f>IF(C$53=0,0,C$53/NMM!C$10*1000)</f>
        <v>0.41040416689225823</v>
      </c>
      <c r="D199" s="277">
        <f>IF(D$53=0,0,D$53/NMM!D$10*1000)</f>
        <v>0.34987383233333869</v>
      </c>
      <c r="E199" s="277">
        <f>IF(E$53=0,0,E$53/NMM!E$10*1000)</f>
        <v>0.3781461202143942</v>
      </c>
      <c r="F199" s="277">
        <f>IF(F$53=0,0,F$53/NMM!F$10*1000)</f>
        <v>0.37930608157278639</v>
      </c>
      <c r="G199" s="277">
        <f>IF(G$53=0,0,G$53/NMM!G$10*1000)</f>
        <v>0.31677007217016401</v>
      </c>
      <c r="H199" s="277">
        <f>IF(H$53=0,0,H$53/NMM!H$10*1000)</f>
        <v>0.32424711408932205</v>
      </c>
      <c r="I199" s="277">
        <f>IF(I$53=0,0,I$53/NMM!I$10*1000)</f>
        <v>0.29331183323934368</v>
      </c>
      <c r="J199" s="277">
        <f>IF(J$53=0,0,J$53/NMM!J$10*1000)</f>
        <v>0.26207693328213283</v>
      </c>
      <c r="K199" s="277">
        <f>IF(K$53=0,0,K$53/NMM!K$10*1000)</f>
        <v>0.22675067302384061</v>
      </c>
      <c r="L199" s="277">
        <f>IF(L$53=0,0,L$53/NMM!L$10*1000)</f>
        <v>0.22418865051923689</v>
      </c>
      <c r="M199" s="277">
        <f>IF(M$53=0,0,M$53/NMM!M$10*1000)</f>
        <v>0.23613717059681463</v>
      </c>
      <c r="N199" s="277">
        <f>IF(N$53=0,0,N$53/NMM!N$10*1000)</f>
        <v>0.22072168877465401</v>
      </c>
      <c r="O199" s="277">
        <f>IF(O$53=0,0,O$53/NMM!O$10*1000)</f>
        <v>0.18709680276629378</v>
      </c>
      <c r="P199" s="277">
        <f>IF(P$53=0,0,P$53/NMM!P$10*1000)</f>
        <v>0.16189816491187289</v>
      </c>
      <c r="Q199" s="277">
        <f>IF(Q$53=0,0,Q$53/NMM!Q$10*1000)</f>
        <v>0.14484847211413243</v>
      </c>
      <c r="R199" s="277">
        <f>IF(R$53=0,0,R$53/NMM!R$10*1000)</f>
        <v>0.13654300461836349</v>
      </c>
      <c r="S199" s="277">
        <f>IF(S$53=0,0,S$53/NMM!S$10*1000)</f>
        <v>0.14421453609875115</v>
      </c>
      <c r="T199" s="277">
        <f>IF(T$53=0,0,T$53/NMM!T$10*1000)</f>
        <v>0.14578993022434922</v>
      </c>
      <c r="U199" s="277">
        <f>IF(U$53=0,0,U$53/NMM!U$10*1000)</f>
        <v>0.12089454239323918</v>
      </c>
      <c r="V199" s="277">
        <f>IF(V$53=0,0,V$53/NMM!V$10*1000)</f>
        <v>9.9539783725854619E-2</v>
      </c>
      <c r="W199" s="277">
        <f>IF(W$53=0,0,W$53/NMM!W$10*1000)</f>
        <v>0.10547473011014957</v>
      </c>
      <c r="DA199" s="78"/>
    </row>
    <row r="200" spans="1:105" ht="12" customHeight="1" x14ac:dyDescent="0.3">
      <c r="A200" s="203" t="s">
        <v>1498</v>
      </c>
      <c r="B200" s="278">
        <f>IF(B$59=0,0,B$59/NMM!B$10*1000)</f>
        <v>0</v>
      </c>
      <c r="C200" s="278">
        <f>IF(C$59=0,0,C$59/NMM!C$10*1000)</f>
        <v>0</v>
      </c>
      <c r="D200" s="278">
        <f>IF(D$59=0,0,D$59/NMM!D$10*1000)</f>
        <v>0</v>
      </c>
      <c r="E200" s="278">
        <f>IF(E$59=0,0,E$59/NMM!E$10*1000)</f>
        <v>0</v>
      </c>
      <c r="F200" s="278">
        <f>IF(F$59=0,0,F$59/NMM!F$10*1000)</f>
        <v>0</v>
      </c>
      <c r="G200" s="278">
        <f>IF(G$59=0,0,G$59/NMM!G$10*1000)</f>
        <v>0</v>
      </c>
      <c r="H200" s="278">
        <f>IF(H$59=0,0,H$59/NMM!H$10*1000)</f>
        <v>0</v>
      </c>
      <c r="I200" s="278">
        <f>IF(I$59=0,0,I$59/NMM!I$10*1000)</f>
        <v>0</v>
      </c>
      <c r="J200" s="278">
        <f>IF(J$59=0,0,J$59/NMM!J$10*1000)</f>
        <v>0</v>
      </c>
      <c r="K200" s="278">
        <f>IF(K$59=0,0,K$59/NMM!K$10*1000)</f>
        <v>0</v>
      </c>
      <c r="L200" s="278">
        <f>IF(L$59=0,0,L$59/NMM!L$10*1000)</f>
        <v>0</v>
      </c>
      <c r="M200" s="278">
        <f>IF(M$59=0,0,M$59/NMM!M$10*1000)</f>
        <v>0</v>
      </c>
      <c r="N200" s="278">
        <f>IF(N$59=0,0,N$59/NMM!N$10*1000)</f>
        <v>0</v>
      </c>
      <c r="O200" s="278">
        <f>IF(O$59=0,0,O$59/NMM!O$10*1000)</f>
        <v>0</v>
      </c>
      <c r="P200" s="278">
        <f>IF(P$59=0,0,P$59/NMM!P$10*1000)</f>
        <v>0</v>
      </c>
      <c r="Q200" s="278">
        <f>IF(Q$59=0,0,Q$59/NMM!Q$10*1000)</f>
        <v>0</v>
      </c>
      <c r="R200" s="278">
        <f>IF(R$59=0,0,R$59/NMM!R$10*1000)</f>
        <v>0</v>
      </c>
      <c r="S200" s="278">
        <f>IF(S$59=0,0,S$59/NMM!S$10*1000)</f>
        <v>0</v>
      </c>
      <c r="T200" s="278">
        <f>IF(T$59=0,0,T$59/NMM!T$10*1000)</f>
        <v>0</v>
      </c>
      <c r="U200" s="278">
        <f>IF(U$59=0,0,U$59/NMM!U$10*1000)</f>
        <v>0</v>
      </c>
      <c r="V200" s="278">
        <f>IF(V$59=0,0,V$59/NMM!V$10*1000)</f>
        <v>0</v>
      </c>
      <c r="W200" s="278">
        <f>IF(W$59=0,0,W$59/NMM!W$10*1000)</f>
        <v>0</v>
      </c>
      <c r="DA200" s="79"/>
    </row>
    <row r="201" spans="1:105" ht="12" customHeight="1" x14ac:dyDescent="0.3">
      <c r="A201" s="203" t="s">
        <v>1500</v>
      </c>
      <c r="B201" s="278">
        <f>IF(B$60=0,0,B$60/NMM!B$10*1000)</f>
        <v>21.97356221804835</v>
      </c>
      <c r="C201" s="278">
        <f>IF(C$60=0,0,C$60/NMM!C$10*1000)</f>
        <v>24.244295560642342</v>
      </c>
      <c r="D201" s="278">
        <f>IF(D$60=0,0,D$60/NMM!D$10*1000)</f>
        <v>22.710541498815193</v>
      </c>
      <c r="E201" s="278">
        <f>IF(E$60=0,0,E$60/NMM!E$10*1000)</f>
        <v>23.679495928500536</v>
      </c>
      <c r="F201" s="278">
        <f>IF(F$60=0,0,F$60/NMM!F$10*1000)</f>
        <v>24.628987587752615</v>
      </c>
      <c r="G201" s="278">
        <f>IF(G$60=0,0,G$60/NMM!G$10*1000)</f>
        <v>22.146683027824249</v>
      </c>
      <c r="H201" s="278">
        <f>IF(H$60=0,0,H$60/NMM!H$10*1000)</f>
        <v>24.694228742240856</v>
      </c>
      <c r="I201" s="278">
        <f>IF(I$60=0,0,I$60/NMM!I$10*1000)</f>
        <v>22.986455267385143</v>
      </c>
      <c r="J201" s="278">
        <f>IF(J$60=0,0,J$60/NMM!J$10*1000)</f>
        <v>23.993040062736938</v>
      </c>
      <c r="K201" s="278">
        <f>IF(K$60=0,0,K$60/NMM!K$10*1000)</f>
        <v>21.553184312177972</v>
      </c>
      <c r="L201" s="278">
        <f>IF(L$60=0,0,L$60/NMM!L$10*1000)</f>
        <v>21.114659430438717</v>
      </c>
      <c r="M201" s="278">
        <f>IF(M$60=0,0,M$60/NMM!M$10*1000)</f>
        <v>21.410015055787618</v>
      </c>
      <c r="N201" s="278">
        <f>IF(N$60=0,0,N$60/NMM!N$10*1000)</f>
        <v>20.80725561735003</v>
      </c>
      <c r="O201" s="278">
        <f>IF(O$60=0,0,O$60/NMM!O$10*1000)</f>
        <v>20.884681666682159</v>
      </c>
      <c r="P201" s="278">
        <f>IF(P$60=0,0,P$60/NMM!P$10*1000)</f>
        <v>21.802753174211638</v>
      </c>
      <c r="Q201" s="278">
        <f>IF(Q$60=0,0,Q$60/NMM!Q$10*1000)</f>
        <v>21.407565123687906</v>
      </c>
      <c r="R201" s="278">
        <f>IF(R$60=0,0,R$60/NMM!R$10*1000)</f>
        <v>20.215937908410066</v>
      </c>
      <c r="S201" s="278">
        <f>IF(S$60=0,0,S$60/NMM!S$10*1000)</f>
        <v>19.830383916044255</v>
      </c>
      <c r="T201" s="278">
        <f>IF(T$60=0,0,T$60/NMM!T$10*1000)</f>
        <v>20.169548233572399</v>
      </c>
      <c r="U201" s="278">
        <f>IF(U$60=0,0,U$60/NMM!U$10*1000)</f>
        <v>18.716110080400437</v>
      </c>
      <c r="V201" s="278">
        <f>IF(V$60=0,0,V$60/NMM!V$10*1000)</f>
        <v>16.837426439809789</v>
      </c>
      <c r="W201" s="278">
        <f>IF(W$60=0,0,W$60/NMM!W$10*1000)</f>
        <v>17.100146725618558</v>
      </c>
      <c r="DA201" s="79"/>
    </row>
    <row r="202" spans="1:105" ht="12" customHeight="1" x14ac:dyDescent="0.3">
      <c r="A202" s="203" t="s">
        <v>1522</v>
      </c>
      <c r="B202" s="278">
        <f>IF(B$79=0,0,B$79/NMM!B$10*1000)</f>
        <v>106.96686723260308</v>
      </c>
      <c r="C202" s="278">
        <f>IF(C$79=0,0,C$79/NMM!C$10*1000)</f>
        <v>121.17770464220111</v>
      </c>
      <c r="D202" s="278">
        <f>IF(D$79=0,0,D$79/NMM!D$10*1000)</f>
        <v>115.81434879249377</v>
      </c>
      <c r="E202" s="278">
        <f>IF(E$79=0,0,E$79/NMM!E$10*1000)</f>
        <v>118.66766997446311</v>
      </c>
      <c r="F202" s="278">
        <f>IF(F$79=0,0,F$79/NMM!F$10*1000)</f>
        <v>120.83815172817776</v>
      </c>
      <c r="G202" s="278">
        <f>IF(G$79=0,0,G$79/NMM!G$10*1000)</f>
        <v>108.22493147515674</v>
      </c>
      <c r="H202" s="278">
        <f>IF(H$79=0,0,H$79/NMM!H$10*1000)</f>
        <v>120.11784410081458</v>
      </c>
      <c r="I202" s="278">
        <f>IF(I$79=0,0,I$79/NMM!I$10*1000)</f>
        <v>112.18850344136851</v>
      </c>
      <c r="J202" s="278">
        <f>IF(J$79=0,0,J$79/NMM!J$10*1000)</f>
        <v>117.75468193317674</v>
      </c>
      <c r="K202" s="278">
        <f>IF(K$79=0,0,K$79/NMM!K$10*1000)</f>
        <v>113.73838203829712</v>
      </c>
      <c r="L202" s="278">
        <f>IF(L$79=0,0,L$79/NMM!L$10*1000)</f>
        <v>108.01229395062941</v>
      </c>
      <c r="M202" s="278">
        <f>IF(M$79=0,0,M$79/NMM!M$10*1000)</f>
        <v>111.54229515497006</v>
      </c>
      <c r="N202" s="278">
        <f>IF(N$79=0,0,N$79/NMM!N$10*1000)</f>
        <v>113.77406186916605</v>
      </c>
      <c r="O202" s="278">
        <f>IF(O$79=0,0,O$79/NMM!O$10*1000)</f>
        <v>112.00455578518839</v>
      </c>
      <c r="P202" s="278">
        <f>IF(P$79=0,0,P$79/NMM!P$10*1000)</f>
        <v>115.97065973874913</v>
      </c>
      <c r="Q202" s="278">
        <f>IF(Q$79=0,0,Q$79/NMM!Q$10*1000)</f>
        <v>111.19906461912329</v>
      </c>
      <c r="R202" s="278">
        <f>IF(R$79=0,0,R$79/NMM!R$10*1000)</f>
        <v>106.24895647060158</v>
      </c>
      <c r="S202" s="278">
        <f>IF(S$79=0,0,S$79/NMM!S$10*1000)</f>
        <v>101.82805225786348</v>
      </c>
      <c r="T202" s="278">
        <f>IF(T$79=0,0,T$79/NMM!T$10*1000)</f>
        <v>98.420128235911776</v>
      </c>
      <c r="U202" s="278">
        <f>IF(U$79=0,0,U$79/NMM!U$10*1000)</f>
        <v>94.898807502507296</v>
      </c>
      <c r="V202" s="278">
        <f>IF(V$79=0,0,V$79/NMM!V$10*1000)</f>
        <v>84.000929599721161</v>
      </c>
      <c r="W202" s="278">
        <f>IF(W$79=0,0,W$79/NMM!W$10*1000)</f>
        <v>81.799580659926335</v>
      </c>
      <c r="DA202" s="79"/>
    </row>
    <row r="203" spans="1:105" ht="12" customHeight="1" x14ac:dyDescent="0.3">
      <c r="A203" s="41" t="s">
        <v>1534</v>
      </c>
      <c r="B203" s="279">
        <f>IF(B$89=0,0,B$89/NMM!B$10*1000)</f>
        <v>10.210743051012418</v>
      </c>
      <c r="C203" s="279">
        <f>IF(C$89=0,0,C$89/NMM!C$10*1000)</f>
        <v>11.220985077278831</v>
      </c>
      <c r="D203" s="279">
        <f>IF(D$89=0,0,D$89/NMM!D$10*1000)</f>
        <v>10.560086050381289</v>
      </c>
      <c r="E203" s="279">
        <f>IF(E$89=0,0,E$89/NMM!E$10*1000)</f>
        <v>11.02117760011258</v>
      </c>
      <c r="F203" s="279">
        <f>IF(F$89=0,0,F$89/NMM!F$10*1000)</f>
        <v>11.416132332734424</v>
      </c>
      <c r="G203" s="279">
        <f>IF(G$89=0,0,G$89/NMM!G$10*1000)</f>
        <v>10.263625087770398</v>
      </c>
      <c r="H203" s="279">
        <f>IF(H$89=0,0,H$89/NMM!H$10*1000)</f>
        <v>11.399576502444244</v>
      </c>
      <c r="I203" s="279">
        <f>IF(I$89=0,0,I$89/NMM!I$10*1000)</f>
        <v>10.524636564739405</v>
      </c>
      <c r="J203" s="279">
        <f>IF(J$89=0,0,J$89/NMM!J$10*1000)</f>
        <v>11.031672497651437</v>
      </c>
      <c r="K203" s="279">
        <f>IF(K$89=0,0,K$89/NMM!K$10*1000)</f>
        <v>9.8678092840629255</v>
      </c>
      <c r="L203" s="279">
        <f>IF(L$89=0,0,L$89/NMM!L$10*1000)</f>
        <v>9.7164028731263432</v>
      </c>
      <c r="M203" s="279">
        <f>IF(M$89=0,0,M$89/NMM!M$10*1000)</f>
        <v>9.7129619656616999</v>
      </c>
      <c r="N203" s="279">
        <f>IF(N$89=0,0,N$89/NMM!N$10*1000)</f>
        <v>9.4904327415776439</v>
      </c>
      <c r="O203" s="279">
        <f>IF(O$89=0,0,O$89/NMM!O$10*1000)</f>
        <v>9.4833596520410488</v>
      </c>
      <c r="P203" s="279">
        <f>IF(P$89=0,0,P$89/NMM!P$10*1000)</f>
        <v>9.6727114600091912</v>
      </c>
      <c r="Q203" s="279">
        <f>IF(Q$89=0,0,Q$89/NMM!Q$10*1000)</f>
        <v>9.4480682721702571</v>
      </c>
      <c r="R203" s="279">
        <f>IF(R$89=0,0,R$89/NMM!R$10*1000)</f>
        <v>9.0339649320795683</v>
      </c>
      <c r="S203" s="279">
        <f>IF(S$89=0,0,S$89/NMM!S$10*1000)</f>
        <v>8.8611477034192898</v>
      </c>
      <c r="T203" s="279">
        <f>IF(T$89=0,0,T$89/NMM!T$10*1000)</f>
        <v>9.0888870442908747</v>
      </c>
      <c r="U203" s="279">
        <f>IF(U$89=0,0,U$89/NMM!U$10*1000)</f>
        <v>8.3572946186476802</v>
      </c>
      <c r="V203" s="279">
        <f>IF(V$89=0,0,V$89/NMM!V$10*1000)</f>
        <v>7.5902020180447538</v>
      </c>
      <c r="W203" s="279">
        <f>IF(W$89=0,0,W$89/NMM!W$10*1000)</f>
        <v>7.787620114248397</v>
      </c>
      <c r="DA203" s="82"/>
    </row>
    <row r="204" spans="1:105" ht="12" customHeight="1" x14ac:dyDescent="0.3">
      <c r="A204" s="201"/>
      <c r="B204" s="201"/>
      <c r="C204" s="201"/>
      <c r="D204" s="201"/>
      <c r="E204" s="201"/>
      <c r="F204" s="201"/>
      <c r="G204" s="201"/>
      <c r="H204" s="201"/>
      <c r="I204" s="201"/>
      <c r="J204" s="201"/>
      <c r="K204" s="201"/>
      <c r="L204" s="201"/>
      <c r="M204" s="201"/>
      <c r="N204" s="201"/>
      <c r="O204" s="201"/>
      <c r="P204" s="201"/>
      <c r="Q204" s="201"/>
      <c r="R204" s="201"/>
      <c r="S204" s="201"/>
      <c r="T204" s="201"/>
      <c r="U204" s="201"/>
      <c r="V204" s="201"/>
      <c r="W204" s="201"/>
      <c r="DA204" s="173"/>
    </row>
    <row r="205" spans="1:105" ht="12" customHeight="1" x14ac:dyDescent="0.3">
      <c r="A205" s="35" t="s">
        <v>1810</v>
      </c>
      <c r="B205" s="322">
        <f t="shared" ref="B205:W205" si="57">SUM(B206:B211,B212:B213,B214)</f>
        <v>426.66687907468292</v>
      </c>
      <c r="C205" s="322">
        <f t="shared" si="57"/>
        <v>452.26009315440643</v>
      </c>
      <c r="D205" s="322">
        <f t="shared" si="57"/>
        <v>406.73027448682365</v>
      </c>
      <c r="E205" s="322">
        <f t="shared" si="57"/>
        <v>404.86220359300717</v>
      </c>
      <c r="F205" s="322">
        <f t="shared" si="57"/>
        <v>392.74312687663769</v>
      </c>
      <c r="G205" s="322">
        <f t="shared" si="57"/>
        <v>340.32891082793145</v>
      </c>
      <c r="H205" s="322">
        <f t="shared" si="57"/>
        <v>402.95081351928911</v>
      </c>
      <c r="I205" s="322">
        <f t="shared" si="57"/>
        <v>377.54824486710498</v>
      </c>
      <c r="J205" s="322">
        <f t="shared" si="57"/>
        <v>387.68959260971161</v>
      </c>
      <c r="K205" s="322">
        <f t="shared" si="57"/>
        <v>343.81928663654548</v>
      </c>
      <c r="L205" s="322">
        <f t="shared" si="57"/>
        <v>337.17378052804213</v>
      </c>
      <c r="M205" s="322">
        <f t="shared" si="57"/>
        <v>344.76233385847701</v>
      </c>
      <c r="N205" s="322">
        <f t="shared" si="57"/>
        <v>338.5028386333276</v>
      </c>
      <c r="O205" s="322">
        <f t="shared" si="57"/>
        <v>335.67091681903361</v>
      </c>
      <c r="P205" s="322">
        <f t="shared" si="57"/>
        <v>338.44970827374698</v>
      </c>
      <c r="Q205" s="322">
        <f t="shared" si="57"/>
        <v>322.20167211868932</v>
      </c>
      <c r="R205" s="322">
        <f t="shared" si="57"/>
        <v>331.58788046015172</v>
      </c>
      <c r="S205" s="322">
        <f t="shared" si="57"/>
        <v>318.66706633731889</v>
      </c>
      <c r="T205" s="322">
        <f t="shared" si="57"/>
        <v>320.26743613325397</v>
      </c>
      <c r="U205" s="322">
        <f t="shared" si="57"/>
        <v>305.61287926120661</v>
      </c>
      <c r="V205" s="322">
        <f t="shared" si="57"/>
        <v>284.41149489873612</v>
      </c>
      <c r="W205" s="322">
        <f t="shared" si="57"/>
        <v>284.84405881394127</v>
      </c>
      <c r="DA205" s="95"/>
    </row>
    <row r="206" spans="1:105" ht="12" customHeight="1" x14ac:dyDescent="0.3">
      <c r="A206" s="55" t="s">
        <v>92</v>
      </c>
      <c r="B206" s="275">
        <f>IF(B$100=0,0,B$100/NMM!B$11*1000)</f>
        <v>0</v>
      </c>
      <c r="C206" s="275">
        <f>IF(C$100=0,0,C$100/NMM!C$11*1000)</f>
        <v>0</v>
      </c>
      <c r="D206" s="275">
        <f>IF(D$100=0,0,D$100/NMM!D$11*1000)</f>
        <v>0</v>
      </c>
      <c r="E206" s="275">
        <f>IF(E$100=0,0,E$100/NMM!E$11*1000)</f>
        <v>0</v>
      </c>
      <c r="F206" s="275">
        <f>IF(F$100=0,0,F$100/NMM!F$11*1000)</f>
        <v>0</v>
      </c>
      <c r="G206" s="275">
        <f>IF(G$100=0,0,G$100/NMM!G$11*1000)</f>
        <v>0</v>
      </c>
      <c r="H206" s="275">
        <f>IF(H$100=0,0,H$100/NMM!H$11*1000)</f>
        <v>0</v>
      </c>
      <c r="I206" s="275">
        <f>IF(I$100=0,0,I$100/NMM!I$11*1000)</f>
        <v>0</v>
      </c>
      <c r="J206" s="275">
        <f>IF(J$100=0,0,J$100/NMM!J$11*1000)</f>
        <v>0</v>
      </c>
      <c r="K206" s="275">
        <f>IF(K$100=0,0,K$100/NMM!K$11*1000)</f>
        <v>0</v>
      </c>
      <c r="L206" s="275">
        <f>IF(L$100=0,0,L$100/NMM!L$11*1000)</f>
        <v>0</v>
      </c>
      <c r="M206" s="275">
        <f>IF(M$100=0,0,M$100/NMM!M$11*1000)</f>
        <v>0</v>
      </c>
      <c r="N206" s="275">
        <f>IF(N$100=0,0,N$100/NMM!N$11*1000)</f>
        <v>0</v>
      </c>
      <c r="O206" s="275">
        <f>IF(O$100=0,0,O$100/NMM!O$11*1000)</f>
        <v>0</v>
      </c>
      <c r="P206" s="275">
        <f>IF(P$100=0,0,P$100/NMM!P$11*1000)</f>
        <v>0</v>
      </c>
      <c r="Q206" s="275">
        <f>IF(Q$100=0,0,Q$100/NMM!Q$11*1000)</f>
        <v>0</v>
      </c>
      <c r="R206" s="275">
        <f>IF(R$100=0,0,R$100/NMM!R$11*1000)</f>
        <v>0</v>
      </c>
      <c r="S206" s="275">
        <f>IF(S$100=0,0,S$100/NMM!S$11*1000)</f>
        <v>0</v>
      </c>
      <c r="T206" s="275">
        <f>IF(T$100=0,0,T$100/NMM!T$11*1000)</f>
        <v>0</v>
      </c>
      <c r="U206" s="275">
        <f>IF(U$100=0,0,U$100/NMM!U$11*1000)</f>
        <v>0</v>
      </c>
      <c r="V206" s="275">
        <f>IF(V$100=0,0,V$100/NMM!V$11*1000)</f>
        <v>0</v>
      </c>
      <c r="W206" s="275">
        <f>IF(W$100=0,0,W$100/NMM!W$11*1000)</f>
        <v>0</v>
      </c>
      <c r="DA206" s="76"/>
    </row>
    <row r="207" spans="1:105" ht="12" customHeight="1" x14ac:dyDescent="0.3">
      <c r="A207" s="202" t="s">
        <v>93</v>
      </c>
      <c r="B207" s="276">
        <f>IF(B$101=0,0,B$101/NMM!B$11*1000)</f>
        <v>0</v>
      </c>
      <c r="C207" s="276">
        <f>IF(C$101=0,0,C$101/NMM!C$11*1000)</f>
        <v>0</v>
      </c>
      <c r="D207" s="276">
        <f>IF(D$101=0,0,D$101/NMM!D$11*1000)</f>
        <v>0</v>
      </c>
      <c r="E207" s="276">
        <f>IF(E$101=0,0,E$101/NMM!E$11*1000)</f>
        <v>0</v>
      </c>
      <c r="F207" s="276">
        <f>IF(F$101=0,0,F$101/NMM!F$11*1000)</f>
        <v>0</v>
      </c>
      <c r="G207" s="276">
        <f>IF(G$101=0,0,G$101/NMM!G$11*1000)</f>
        <v>0</v>
      </c>
      <c r="H207" s="276">
        <f>IF(H$101=0,0,H$101/NMM!H$11*1000)</f>
        <v>0</v>
      </c>
      <c r="I207" s="276">
        <f>IF(I$101=0,0,I$101/NMM!I$11*1000)</f>
        <v>0</v>
      </c>
      <c r="J207" s="276">
        <f>IF(J$101=0,0,J$101/NMM!J$11*1000)</f>
        <v>0</v>
      </c>
      <c r="K207" s="276">
        <f>IF(K$101=0,0,K$101/NMM!K$11*1000)</f>
        <v>0</v>
      </c>
      <c r="L207" s="276">
        <f>IF(L$101=0,0,L$101/NMM!L$11*1000)</f>
        <v>0</v>
      </c>
      <c r="M207" s="276">
        <f>IF(M$101=0,0,M$101/NMM!M$11*1000)</f>
        <v>0</v>
      </c>
      <c r="N207" s="276">
        <f>IF(N$101=0,0,N$101/NMM!N$11*1000)</f>
        <v>0</v>
      </c>
      <c r="O207" s="276">
        <f>IF(O$101=0,0,O$101/NMM!O$11*1000)</f>
        <v>0</v>
      </c>
      <c r="P207" s="276">
        <f>IF(P$101=0,0,P$101/NMM!P$11*1000)</f>
        <v>0</v>
      </c>
      <c r="Q207" s="276">
        <f>IF(Q$101=0,0,Q$101/NMM!Q$11*1000)</f>
        <v>0</v>
      </c>
      <c r="R207" s="276">
        <f>IF(R$101=0,0,R$101/NMM!R$11*1000)</f>
        <v>0</v>
      </c>
      <c r="S207" s="276">
        <f>IF(S$101=0,0,S$101/NMM!S$11*1000)</f>
        <v>0</v>
      </c>
      <c r="T207" s="276">
        <f>IF(T$101=0,0,T$101/NMM!T$11*1000)</f>
        <v>0</v>
      </c>
      <c r="U207" s="276">
        <f>IF(U$101=0,0,U$101/NMM!U$11*1000)</f>
        <v>0</v>
      </c>
      <c r="V207" s="276">
        <f>IF(V$101=0,0,V$101/NMM!V$11*1000)</f>
        <v>0</v>
      </c>
      <c r="W207" s="276">
        <f>IF(W$101=0,0,W$101/NMM!W$11*1000)</f>
        <v>0</v>
      </c>
      <c r="DA207" s="77"/>
    </row>
    <row r="208" spans="1:105" ht="12" customHeight="1" x14ac:dyDescent="0.3">
      <c r="A208" s="202" t="s">
        <v>94</v>
      </c>
      <c r="B208" s="276">
        <f>IF(B$102=0,0,B$102/NMM!B$11*1000)</f>
        <v>0</v>
      </c>
      <c r="C208" s="276">
        <f>IF(C$102=0,0,C$102/NMM!C$11*1000)</f>
        <v>0</v>
      </c>
      <c r="D208" s="276">
        <f>IF(D$102=0,0,D$102/NMM!D$11*1000)</f>
        <v>0</v>
      </c>
      <c r="E208" s="276">
        <f>IF(E$102=0,0,E$102/NMM!E$11*1000)</f>
        <v>0</v>
      </c>
      <c r="F208" s="276">
        <f>IF(F$102=0,0,F$102/NMM!F$11*1000)</f>
        <v>0</v>
      </c>
      <c r="G208" s="276">
        <f>IF(G$102=0,0,G$102/NMM!G$11*1000)</f>
        <v>0</v>
      </c>
      <c r="H208" s="276">
        <f>IF(H$102=0,0,H$102/NMM!H$11*1000)</f>
        <v>0</v>
      </c>
      <c r="I208" s="276">
        <f>IF(I$102=0,0,I$102/NMM!I$11*1000)</f>
        <v>0</v>
      </c>
      <c r="J208" s="276">
        <f>IF(J$102=0,0,J$102/NMM!J$11*1000)</f>
        <v>0</v>
      </c>
      <c r="K208" s="276">
        <f>IF(K$102=0,0,K$102/NMM!K$11*1000)</f>
        <v>0</v>
      </c>
      <c r="L208" s="276">
        <f>IF(L$102=0,0,L$102/NMM!L$11*1000)</f>
        <v>0</v>
      </c>
      <c r="M208" s="276">
        <f>IF(M$102=0,0,M$102/NMM!M$11*1000)</f>
        <v>0</v>
      </c>
      <c r="N208" s="276">
        <f>IF(N$102=0,0,N$102/NMM!N$11*1000)</f>
        <v>0</v>
      </c>
      <c r="O208" s="276">
        <f>IF(O$102=0,0,O$102/NMM!O$11*1000)</f>
        <v>0</v>
      </c>
      <c r="P208" s="276">
        <f>IF(P$102=0,0,P$102/NMM!P$11*1000)</f>
        <v>0</v>
      </c>
      <c r="Q208" s="276">
        <f>IF(Q$102=0,0,Q$102/NMM!Q$11*1000)</f>
        <v>0</v>
      </c>
      <c r="R208" s="276">
        <f>IF(R$102=0,0,R$102/NMM!R$11*1000)</f>
        <v>0</v>
      </c>
      <c r="S208" s="276">
        <f>IF(S$102=0,0,S$102/NMM!S$11*1000)</f>
        <v>0</v>
      </c>
      <c r="T208" s="276">
        <f>IF(T$102=0,0,T$102/NMM!T$11*1000)</f>
        <v>0</v>
      </c>
      <c r="U208" s="276">
        <f>IF(U$102=0,0,U$102/NMM!U$11*1000)</f>
        <v>0</v>
      </c>
      <c r="V208" s="276">
        <f>IF(V$102=0,0,V$102/NMM!V$11*1000)</f>
        <v>0</v>
      </c>
      <c r="W208" s="276">
        <f>IF(W$102=0,0,W$102/NMM!W$11*1000)</f>
        <v>0</v>
      </c>
      <c r="DA208" s="77"/>
    </row>
    <row r="209" spans="1:105" ht="12" customHeight="1" x14ac:dyDescent="0.3">
      <c r="A209" s="202" t="s">
        <v>95</v>
      </c>
      <c r="B209" s="276">
        <f>IF(B$103=0,0,B$103/NMM!B$11*1000)</f>
        <v>0</v>
      </c>
      <c r="C209" s="276">
        <f>IF(C$103=0,0,C$103/NMM!C$11*1000)</f>
        <v>0</v>
      </c>
      <c r="D209" s="276">
        <f>IF(D$103=0,0,D$103/NMM!D$11*1000)</f>
        <v>0</v>
      </c>
      <c r="E209" s="276">
        <f>IF(E$103=0,0,E$103/NMM!E$11*1000)</f>
        <v>0</v>
      </c>
      <c r="F209" s="276">
        <f>IF(F$103=0,0,F$103/NMM!F$11*1000)</f>
        <v>0</v>
      </c>
      <c r="G209" s="276">
        <f>IF(G$103=0,0,G$103/NMM!G$11*1000)</f>
        <v>0</v>
      </c>
      <c r="H209" s="276">
        <f>IF(H$103=0,0,H$103/NMM!H$11*1000)</f>
        <v>0</v>
      </c>
      <c r="I209" s="276">
        <f>IF(I$103=0,0,I$103/NMM!I$11*1000)</f>
        <v>0</v>
      </c>
      <c r="J209" s="276">
        <f>IF(J$103=0,0,J$103/NMM!J$11*1000)</f>
        <v>0</v>
      </c>
      <c r="K209" s="276">
        <f>IF(K$103=0,0,K$103/NMM!K$11*1000)</f>
        <v>0</v>
      </c>
      <c r="L209" s="276">
        <f>IF(L$103=0,0,L$103/NMM!L$11*1000)</f>
        <v>0</v>
      </c>
      <c r="M209" s="276">
        <f>IF(M$103=0,0,M$103/NMM!M$11*1000)</f>
        <v>0</v>
      </c>
      <c r="N209" s="276">
        <f>IF(N$103=0,0,N$103/NMM!N$11*1000)</f>
        <v>0</v>
      </c>
      <c r="O209" s="276">
        <f>IF(O$103=0,0,O$103/NMM!O$11*1000)</f>
        <v>0</v>
      </c>
      <c r="P209" s="276">
        <f>IF(P$103=0,0,P$103/NMM!P$11*1000)</f>
        <v>0</v>
      </c>
      <c r="Q209" s="276">
        <f>IF(Q$103=0,0,Q$103/NMM!Q$11*1000)</f>
        <v>0</v>
      </c>
      <c r="R209" s="276">
        <f>IF(R$103=0,0,R$103/NMM!R$11*1000)</f>
        <v>0</v>
      </c>
      <c r="S209" s="276">
        <f>IF(S$103=0,0,S$103/NMM!S$11*1000)</f>
        <v>0</v>
      </c>
      <c r="T209" s="276">
        <f>IF(T$103=0,0,T$103/NMM!T$11*1000)</f>
        <v>0</v>
      </c>
      <c r="U209" s="276">
        <f>IF(U$103=0,0,U$103/NMM!U$11*1000)</f>
        <v>0</v>
      </c>
      <c r="V209" s="276">
        <f>IF(V$103=0,0,V$103/NMM!V$11*1000)</f>
        <v>0</v>
      </c>
      <c r="W209" s="276">
        <f>IF(W$103=0,0,W$103/NMM!W$11*1000)</f>
        <v>0</v>
      </c>
      <c r="DA209" s="77"/>
    </row>
    <row r="210" spans="1:105" ht="12" customHeight="1" x14ac:dyDescent="0.3">
      <c r="A210" s="56" t="s">
        <v>96</v>
      </c>
      <c r="B210" s="277">
        <f>IF(B$104=0,0,B$104/NMM!B$11*1000)</f>
        <v>1.4406585298969878</v>
      </c>
      <c r="C210" s="277">
        <f>IF(C$104=0,0,C$104/NMM!C$11*1000)</f>
        <v>1.5252592582655788</v>
      </c>
      <c r="D210" s="277">
        <f>IF(D$104=0,0,D$104/NMM!D$11*1000)</f>
        <v>1.242976818944123</v>
      </c>
      <c r="E210" s="277">
        <f>IF(E$104=0,0,E$104/NMM!E$11*1000)</f>
        <v>1.2811623718729828</v>
      </c>
      <c r="F210" s="277">
        <f>IF(F$104=0,0,F$104/NMM!F$11*1000)</f>
        <v>1.2036166178124224</v>
      </c>
      <c r="G210" s="277">
        <f>IF(G$104=0,0,G$104/NMM!G$11*1000)</f>
        <v>0.96904871267076043</v>
      </c>
      <c r="H210" s="277">
        <f>IF(H$104=0,0,H$104/NMM!H$11*1000)</f>
        <v>1.0576446979791609</v>
      </c>
      <c r="I210" s="277">
        <f>IF(I$104=0,0,I$104/NMM!I$11*1000)</f>
        <v>0.97099797215150174</v>
      </c>
      <c r="J210" s="277">
        <f>IF(J$104=0,0,J$104/NMM!J$11*1000)</f>
        <v>0.85027579457157665</v>
      </c>
      <c r="K210" s="277">
        <f>IF(K$104=0,0,K$104/NMM!K$11*1000)</f>
        <v>0.7294197182164226</v>
      </c>
      <c r="L210" s="277">
        <f>IF(L$104=0,0,L$104/NMM!L$11*1000)</f>
        <v>0.71825316229898717</v>
      </c>
      <c r="M210" s="277">
        <f>IF(M$104=0,0,M$104/NMM!M$11*1000)</f>
        <v>0.77374609817555595</v>
      </c>
      <c r="N210" s="277">
        <f>IF(N$104=0,0,N$104/NMM!N$11*1000)</f>
        <v>0.72682452229424821</v>
      </c>
      <c r="O210" s="277">
        <f>IF(O$104=0,0,O$104/NMM!O$11*1000)</f>
        <v>0.61160019257319942</v>
      </c>
      <c r="P210" s="277">
        <f>IF(P$104=0,0,P$104/NMM!P$11*1000)</f>
        <v>0.52330825468481812</v>
      </c>
      <c r="Q210" s="277">
        <f>IF(Q$104=0,0,Q$104/NMM!Q$11*1000)</f>
        <v>0.45637817715486267</v>
      </c>
      <c r="R210" s="277">
        <f>IF(R$104=0,0,R$104/NMM!R$11*1000)</f>
        <v>0.46304647107812902</v>
      </c>
      <c r="S210" s="277">
        <f>IF(S$104=0,0,S$104/NMM!S$11*1000)</f>
        <v>0.4791202813456934</v>
      </c>
      <c r="T210" s="277">
        <f>IF(T$104=0,0,T$104/NMM!T$11*1000)</f>
        <v>0.47459955162910183</v>
      </c>
      <c r="U210" s="277">
        <f>IF(U$104=0,0,U$104/NMM!U$11*1000)</f>
        <v>0.40848257871013322</v>
      </c>
      <c r="V210" s="277">
        <f>IF(V$104=0,0,V$104/NMM!V$11*1000)</f>
        <v>0.34467171293246668</v>
      </c>
      <c r="W210" s="277">
        <f>IF(W$104=0,0,W$104/NMM!W$11*1000)</f>
        <v>0.3564911288830433</v>
      </c>
      <c r="DA210" s="78"/>
    </row>
    <row r="211" spans="1:105" ht="12" customHeight="1" x14ac:dyDescent="0.3">
      <c r="A211" s="203" t="s">
        <v>1555</v>
      </c>
      <c r="B211" s="278">
        <f>IF(B$110=0,0,B$110/NMM!B$11*1000)</f>
        <v>392.41069712317915</v>
      </c>
      <c r="C211" s="278">
        <f>IF(C$110=0,0,C$110/NMM!C$11*1000)</f>
        <v>415.95076183279781</v>
      </c>
      <c r="D211" s="278">
        <f>IF(D$110=0,0,D$110/NMM!D$11*1000)</f>
        <v>374.19506480242558</v>
      </c>
      <c r="E211" s="278">
        <f>IF(E$110=0,0,E$110/NMM!E$11*1000)</f>
        <v>372.43591782366082</v>
      </c>
      <c r="F211" s="278">
        <f>IF(F$110=0,0,F$110/NMM!F$11*1000)</f>
        <v>361.32365491264801</v>
      </c>
      <c r="G211" s="278">
        <f>IF(G$110=0,0,G$110/NMM!G$11*1000)</f>
        <v>313.17081034575983</v>
      </c>
      <c r="H211" s="278">
        <f>IF(H$110=0,0,H$110/NMM!H$11*1000)</f>
        <v>370.87830177585118</v>
      </c>
      <c r="I211" s="278">
        <f>IF(I$110=0,0,I$110/NMM!I$11*1000)</f>
        <v>347.51605812420127</v>
      </c>
      <c r="J211" s="278">
        <f>IF(J$110=0,0,J$110/NMM!J$11*1000)</f>
        <v>356.98618441638524</v>
      </c>
      <c r="K211" s="278">
        <f>IF(K$110=0,0,K$110/NMM!K$11*1000)</f>
        <v>316.61296352053262</v>
      </c>
      <c r="L211" s="278">
        <f>IF(L$110=0,0,L$110/NMM!L$11*1000)</f>
        <v>310.49060868209688</v>
      </c>
      <c r="M211" s="278">
        <f>IF(M$110=0,0,M$110/NMM!M$11*1000)</f>
        <v>317.44232835054169</v>
      </c>
      <c r="N211" s="278">
        <f>IF(N$110=0,0,N$110/NMM!N$11*1000)</f>
        <v>311.70919093132267</v>
      </c>
      <c r="O211" s="278">
        <f>IF(O$110=0,0,O$110/NMM!O$11*1000)</f>
        <v>309.20214620480454</v>
      </c>
      <c r="P211" s="278">
        <f>IF(P$110=0,0,P$110/NMM!P$11*1000)</f>
        <v>311.84797127024785</v>
      </c>
      <c r="Q211" s="278">
        <f>IF(Q$110=0,0,Q$110/NMM!Q$11*1000)</f>
        <v>296.91559219923994</v>
      </c>
      <c r="R211" s="278">
        <f>IF(R$110=0,0,R$110/NMM!R$11*1000)</f>
        <v>305.57129514256764</v>
      </c>
      <c r="S211" s="278">
        <f>IF(S$110=0,0,S$110/NMM!S$11*1000)</f>
        <v>293.6327716763326</v>
      </c>
      <c r="T211" s="278">
        <f>IF(T$110=0,0,T$110/NMM!T$11*1000)</f>
        <v>295.11380972043651</v>
      </c>
      <c r="U211" s="278">
        <f>IF(U$110=0,0,U$110/NMM!U$11*1000)</f>
        <v>281.65118772261542</v>
      </c>
      <c r="V211" s="278">
        <f>IF(V$110=0,0,V$110/NMM!V$11*1000)</f>
        <v>262.1448413343262</v>
      </c>
      <c r="W211" s="278">
        <f>IF(W$110=0,0,W$110/NMM!W$11*1000)</f>
        <v>262.53311617319122</v>
      </c>
      <c r="DA211" s="79"/>
    </row>
    <row r="212" spans="1:105" ht="12" customHeight="1" x14ac:dyDescent="0.3">
      <c r="A212" s="203" t="s">
        <v>1565</v>
      </c>
      <c r="B212" s="278">
        <f>IF(B$118=0,0,B$118/NMM!B$11*1000)</f>
        <v>0</v>
      </c>
      <c r="C212" s="278">
        <f>IF(C$118=0,0,C$118/NMM!C$11*1000)</f>
        <v>0</v>
      </c>
      <c r="D212" s="278">
        <f>IF(D$118=0,0,D$118/NMM!D$11*1000)</f>
        <v>0</v>
      </c>
      <c r="E212" s="278">
        <f>IF(E$118=0,0,E$118/NMM!E$11*1000)</f>
        <v>0</v>
      </c>
      <c r="F212" s="278">
        <f>IF(F$118=0,0,F$118/NMM!F$11*1000)</f>
        <v>0</v>
      </c>
      <c r="G212" s="278">
        <f>IF(G$118=0,0,G$118/NMM!G$11*1000)</f>
        <v>0</v>
      </c>
      <c r="H212" s="278">
        <f>IF(H$118=0,0,H$118/NMM!H$11*1000)</f>
        <v>0</v>
      </c>
      <c r="I212" s="278">
        <f>IF(I$118=0,0,I$118/NMM!I$11*1000)</f>
        <v>0</v>
      </c>
      <c r="J212" s="278">
        <f>IF(J$118=0,0,J$118/NMM!J$11*1000)</f>
        <v>0</v>
      </c>
      <c r="K212" s="278">
        <f>IF(K$118=0,0,K$118/NMM!K$11*1000)</f>
        <v>0</v>
      </c>
      <c r="L212" s="278">
        <f>IF(L$118=0,0,L$118/NMM!L$11*1000)</f>
        <v>0</v>
      </c>
      <c r="M212" s="278">
        <f>IF(M$118=0,0,M$118/NMM!M$11*1000)</f>
        <v>0</v>
      </c>
      <c r="N212" s="278">
        <f>IF(N$118=0,0,N$118/NMM!N$11*1000)</f>
        <v>0</v>
      </c>
      <c r="O212" s="278">
        <f>IF(O$118=0,0,O$118/NMM!O$11*1000)</f>
        <v>0</v>
      </c>
      <c r="P212" s="278">
        <f>IF(P$118=0,0,P$118/NMM!P$11*1000)</f>
        <v>0</v>
      </c>
      <c r="Q212" s="278">
        <f>IF(Q$118=0,0,Q$118/NMM!Q$11*1000)</f>
        <v>0</v>
      </c>
      <c r="R212" s="278">
        <f>IF(R$118=0,0,R$118/NMM!R$11*1000)</f>
        <v>0</v>
      </c>
      <c r="S212" s="278">
        <f>IF(S$118=0,0,S$118/NMM!S$11*1000)</f>
        <v>0</v>
      </c>
      <c r="T212" s="278">
        <f>IF(T$118=0,0,T$118/NMM!T$11*1000)</f>
        <v>0</v>
      </c>
      <c r="U212" s="278">
        <f>IF(U$118=0,0,U$118/NMM!U$11*1000)</f>
        <v>0</v>
      </c>
      <c r="V212" s="278">
        <f>IF(V$118=0,0,V$118/NMM!V$11*1000)</f>
        <v>0</v>
      </c>
      <c r="W212" s="278">
        <f>IF(W$118=0,0,W$118/NMM!W$11*1000)</f>
        <v>0</v>
      </c>
      <c r="DA212" s="79"/>
    </row>
    <row r="213" spans="1:105" ht="12" customHeight="1" x14ac:dyDescent="0.3">
      <c r="A213" s="203" t="s">
        <v>1567</v>
      </c>
      <c r="B213" s="278">
        <f>IF(B$119=0,0,B$119/NMM!B$11*1000)</f>
        <v>32.815523421606756</v>
      </c>
      <c r="C213" s="278">
        <f>IF(C$119=0,0,C$119/NMM!C$11*1000)</f>
        <v>34.784072063343061</v>
      </c>
      <c r="D213" s="278">
        <f>IF(D$119=0,0,D$119/NMM!D$11*1000)</f>
        <v>31.29223286545399</v>
      </c>
      <c r="E213" s="278">
        <f>IF(E$119=0,0,E$119/NMM!E$11*1000)</f>
        <v>31.145123397473348</v>
      </c>
      <c r="F213" s="278">
        <f>IF(F$119=0,0,F$119/NMM!F$11*1000)</f>
        <v>30.215855346177271</v>
      </c>
      <c r="G213" s="278">
        <f>IF(G$119=0,0,G$119/NMM!G$11*1000)</f>
        <v>26.189051769500839</v>
      </c>
      <c r="H213" s="278">
        <f>IF(H$119=0,0,H$119/NMM!H$11*1000)</f>
        <v>31.01486704545875</v>
      </c>
      <c r="I213" s="278">
        <f>IF(I$119=0,0,I$119/NMM!I$11*1000)</f>
        <v>29.061188770752221</v>
      </c>
      <c r="J213" s="278">
        <f>IF(J$119=0,0,J$119/NMM!J$11*1000)</f>
        <v>29.853132398754763</v>
      </c>
      <c r="K213" s="278">
        <f>IF(K$119=0,0,K$119/NMM!K$11*1000)</f>
        <v>26.47690339779642</v>
      </c>
      <c r="L213" s="278">
        <f>IF(L$119=0,0,L$119/NMM!L$11*1000)</f>
        <v>25.964918683646275</v>
      </c>
      <c r="M213" s="278">
        <f>IF(M$119=0,0,M$119/NMM!M$11*1000)</f>
        <v>26.546259409759763</v>
      </c>
      <c r="N213" s="278">
        <f>IF(N$119=0,0,N$119/NMM!N$11*1000)</f>
        <v>26.066823179710678</v>
      </c>
      <c r="O213" s="278">
        <f>IF(O$119=0,0,O$119/NMM!O$11*1000)</f>
        <v>25.857170421655908</v>
      </c>
      <c r="P213" s="278">
        <f>IF(P$119=0,0,P$119/NMM!P$11*1000)</f>
        <v>26.078428748814279</v>
      </c>
      <c r="Q213" s="278">
        <f>IF(Q$119=0,0,Q$119/NMM!Q$11*1000)</f>
        <v>24.82970174229451</v>
      </c>
      <c r="R213" s="278">
        <f>IF(R$119=0,0,R$119/NMM!R$11*1000)</f>
        <v>25.553538846505962</v>
      </c>
      <c r="S213" s="278">
        <f>IF(S$119=0,0,S$119/NMM!S$11*1000)</f>
        <v>24.555174379640615</v>
      </c>
      <c r="T213" s="278">
        <f>IF(T$119=0,0,T$119/NMM!T$11*1000)</f>
        <v>24.679026861188355</v>
      </c>
      <c r="U213" s="278">
        <f>IF(U$119=0,0,U$119/NMM!U$11*1000)</f>
        <v>23.553208959881079</v>
      </c>
      <c r="V213" s="278">
        <f>IF(V$119=0,0,V$119/NMM!V$11*1000)</f>
        <v>21.921981851477497</v>
      </c>
      <c r="W213" s="278">
        <f>IF(W$119=0,0,W$119/NMM!W$11*1000)</f>
        <v>21.954451511867013</v>
      </c>
      <c r="DA213" s="79"/>
    </row>
    <row r="214" spans="1:105" ht="12" customHeight="1" x14ac:dyDescent="0.3">
      <c r="A214" s="41" t="s">
        <v>1577</v>
      </c>
      <c r="B214" s="279">
        <f>IF(B$127=0,0,B$127/NMM!B$11*1000)</f>
        <v>0</v>
      </c>
      <c r="C214" s="279">
        <f>IF(C$127=0,0,C$127/NMM!C$11*1000)</f>
        <v>0</v>
      </c>
      <c r="D214" s="279">
        <f>IF(D$127=0,0,D$127/NMM!D$11*1000)</f>
        <v>0</v>
      </c>
      <c r="E214" s="279">
        <f>IF(E$127=0,0,E$127/NMM!E$11*1000)</f>
        <v>0</v>
      </c>
      <c r="F214" s="279">
        <f>IF(F$127=0,0,F$127/NMM!F$11*1000)</f>
        <v>0</v>
      </c>
      <c r="G214" s="279">
        <f>IF(G$127=0,0,G$127/NMM!G$11*1000)</f>
        <v>0</v>
      </c>
      <c r="H214" s="279">
        <f>IF(H$127=0,0,H$127/NMM!H$11*1000)</f>
        <v>0</v>
      </c>
      <c r="I214" s="279">
        <f>IF(I$127=0,0,I$127/NMM!I$11*1000)</f>
        <v>0</v>
      </c>
      <c r="J214" s="279">
        <f>IF(J$127=0,0,J$127/NMM!J$11*1000)</f>
        <v>0</v>
      </c>
      <c r="K214" s="279">
        <f>IF(K$127=0,0,K$127/NMM!K$11*1000)</f>
        <v>0</v>
      </c>
      <c r="L214" s="279">
        <f>IF(L$127=0,0,L$127/NMM!L$11*1000)</f>
        <v>0</v>
      </c>
      <c r="M214" s="279">
        <f>IF(M$127=0,0,M$127/NMM!M$11*1000)</f>
        <v>0</v>
      </c>
      <c r="N214" s="279">
        <f>IF(N$127=0,0,N$127/NMM!N$11*1000)</f>
        <v>0</v>
      </c>
      <c r="O214" s="279">
        <f>IF(O$127=0,0,O$127/NMM!O$11*1000)</f>
        <v>0</v>
      </c>
      <c r="P214" s="279">
        <f>IF(P$127=0,0,P$127/NMM!P$11*1000)</f>
        <v>0</v>
      </c>
      <c r="Q214" s="279">
        <f>IF(Q$127=0,0,Q$127/NMM!Q$11*1000)</f>
        <v>0</v>
      </c>
      <c r="R214" s="279">
        <f>IF(R$127=0,0,R$127/NMM!R$11*1000)</f>
        <v>0</v>
      </c>
      <c r="S214" s="279">
        <f>IF(S$127=0,0,S$127/NMM!S$11*1000)</f>
        <v>0</v>
      </c>
      <c r="T214" s="279">
        <f>IF(T$127=0,0,T$127/NMM!T$11*1000)</f>
        <v>0</v>
      </c>
      <c r="U214" s="279">
        <f>IF(U$127=0,0,U$127/NMM!U$11*1000)</f>
        <v>0</v>
      </c>
      <c r="V214" s="279">
        <f>IF(V$127=0,0,V$127/NMM!V$11*1000)</f>
        <v>0</v>
      </c>
      <c r="W214" s="279">
        <f>IF(W$127=0,0,W$127/NMM!W$11*1000)</f>
        <v>0</v>
      </c>
      <c r="DA214" s="82"/>
    </row>
  </sheetData>
  <conditionalFormatting sqref="B156:B163">
    <cfRule type="cellIs" dxfId="46" priority="315" operator="lessThan">
      <formula>0</formula>
    </cfRule>
  </conditionalFormatting>
  <conditionalFormatting sqref="B16:V16">
    <cfRule type="cellIs" dxfId="45" priority="434" operator="lessThan">
      <formula>0</formula>
    </cfRule>
  </conditionalFormatting>
  <conditionalFormatting sqref="B49:V59 B100:V110 B147:V152 B166:V171 B195:V200 B206:V211 B214:W214">
    <cfRule type="cellIs" dxfId="44" priority="349" operator="lessThan">
      <formula>0</formula>
    </cfRule>
  </conditionalFormatting>
  <conditionalFormatting sqref="B133:V139">
    <cfRule type="cellIs" dxfId="43" priority="319" operator="lessThan">
      <formula>0</formula>
    </cfRule>
  </conditionalFormatting>
  <conditionalFormatting sqref="B157:V163">
    <cfRule type="cellIs" dxfId="42" priority="403" operator="lessThan">
      <formula>0</formula>
    </cfRule>
  </conditionalFormatting>
  <conditionalFormatting sqref="B177:V179">
    <cfRule type="cellIs" dxfId="41" priority="314" operator="lessThan">
      <formula>0</formula>
    </cfRule>
  </conditionalFormatting>
  <conditionalFormatting sqref="B184:V190">
    <cfRule type="cellIs" dxfId="40" priority="312" operator="lessThan">
      <formula>0</formula>
    </cfRule>
  </conditionalFormatting>
  <conditionalFormatting sqref="B6:W16">
    <cfRule type="cellIs" dxfId="39" priority="345" operator="lessThan">
      <formula>0</formula>
    </cfRule>
  </conditionalFormatting>
  <conditionalFormatting sqref="B20:W25">
    <cfRule type="cellIs" dxfId="38" priority="347" operator="lessThan">
      <formula>0</formula>
    </cfRule>
  </conditionalFormatting>
  <conditionalFormatting sqref="B27:W46">
    <cfRule type="cellIs" dxfId="37" priority="311" operator="lessThan">
      <formula>0</formula>
    </cfRule>
  </conditionalFormatting>
  <conditionalFormatting sqref="B49:W58 B100:W109 B133:W138 B147:W151 B156:W156 B158:W159 B161:W162 B166:W170 B177:W178 B184:W189 B195:W199 B206:W210">
    <cfRule type="cellIs" dxfId="36" priority="438" operator="lessThan">
      <formula>0</formula>
    </cfRule>
  </conditionalFormatting>
  <conditionalFormatting sqref="B63:W97">
    <cfRule type="cellIs" dxfId="35" priority="308" operator="lessThan">
      <formula>0</formula>
    </cfRule>
  </conditionalFormatting>
  <conditionalFormatting sqref="B113:W117">
    <cfRule type="cellIs" dxfId="34" priority="322" operator="lessThan">
      <formula>0</formula>
    </cfRule>
  </conditionalFormatting>
  <conditionalFormatting sqref="B122:W126">
    <cfRule type="cellIs" dxfId="33" priority="321" operator="lessThan">
      <formula>0</formula>
    </cfRule>
  </conditionalFormatting>
  <conditionalFormatting sqref="B128:W128">
    <cfRule type="cellIs" dxfId="32" priority="323" operator="lessThan">
      <formula>0</formula>
    </cfRule>
  </conditionalFormatting>
  <conditionalFormatting sqref="B142:W144">
    <cfRule type="cellIs" dxfId="31" priority="306" operator="lessThan">
      <formula>0</formula>
    </cfRule>
  </conditionalFormatting>
  <conditionalFormatting sqref="B192:W193">
    <cfRule type="cellIs" dxfId="30" priority="313" operator="lessThan">
      <formula>0</formula>
    </cfRule>
  </conditionalFormatting>
  <conditionalFormatting sqref="W50:W59 W101:W110">
    <cfRule type="cellIs" dxfId="29" priority="399" operator="lessThan">
      <formula>0</formula>
    </cfRule>
  </conditionalFormatting>
  <conditionalFormatting sqref="W134:W139">
    <cfRule type="cellIs" dxfId="28" priority="378" operator="lessThan">
      <formula>0</formula>
    </cfRule>
  </conditionalFormatting>
  <conditionalFormatting sqref="W148:W152">
    <cfRule type="cellIs" dxfId="27" priority="369" operator="lessThan">
      <formula>0</formula>
    </cfRule>
  </conditionalFormatting>
  <conditionalFormatting sqref="W157">
    <cfRule type="cellIs" dxfId="26" priority="373" operator="lessThan">
      <formula>0</formula>
    </cfRule>
  </conditionalFormatting>
  <conditionalFormatting sqref="W159:W160">
    <cfRule type="cellIs" dxfId="25" priority="372" operator="lessThan">
      <formula>0</formula>
    </cfRule>
  </conditionalFormatting>
  <conditionalFormatting sqref="W162:W163">
    <cfRule type="cellIs" dxfId="24" priority="370" operator="lessThan">
      <formula>0</formula>
    </cfRule>
  </conditionalFormatting>
  <conditionalFormatting sqref="W167:W171">
    <cfRule type="cellIs" dxfId="23" priority="366" operator="lessThan">
      <formula>0</formula>
    </cfRule>
  </conditionalFormatting>
  <conditionalFormatting sqref="W178:W179">
    <cfRule type="cellIs" dxfId="22" priority="367" operator="lessThan">
      <formula>0</formula>
    </cfRule>
  </conditionalFormatting>
  <conditionalFormatting sqref="W185:W190">
    <cfRule type="cellIs" dxfId="21" priority="361" operator="lessThan">
      <formula>0</formula>
    </cfRule>
  </conditionalFormatting>
  <conditionalFormatting sqref="W196:W200">
    <cfRule type="cellIs" dxfId="20" priority="360" operator="lessThan">
      <formula>0</formula>
    </cfRule>
  </conditionalFormatting>
  <conditionalFormatting sqref="W207:W211">
    <cfRule type="cellIs" dxfId="19" priority="359" operator="lessThan">
      <formula>0</formula>
    </cfRule>
  </conditionalFormatting>
  <conditionalFormatting sqref="DA6:DA16">
    <cfRule type="cellIs" dxfId="18" priority="45" operator="lessThan">
      <formula>0</formula>
    </cfRule>
  </conditionalFormatting>
  <conditionalFormatting sqref="DA20:DA25">
    <cfRule type="cellIs" dxfId="17" priority="47" operator="lessThan">
      <formula>0</formula>
    </cfRule>
  </conditionalFormatting>
  <conditionalFormatting sqref="DA27:DA46">
    <cfRule type="cellIs" dxfId="16" priority="7" operator="lessThan">
      <formula>0</formula>
    </cfRule>
  </conditionalFormatting>
  <conditionalFormatting sqref="DA49:DA59 DA100:DA110">
    <cfRule type="cellIs" dxfId="15" priority="48" operator="lessThan">
      <formula>0</formula>
    </cfRule>
  </conditionalFormatting>
  <conditionalFormatting sqref="DA63:DA97">
    <cfRule type="cellIs" dxfId="14" priority="4" operator="lessThan">
      <formula>0</formula>
    </cfRule>
  </conditionalFormatting>
  <conditionalFormatting sqref="DA113:DA117">
    <cfRule type="cellIs" dxfId="13" priority="33" operator="lessThan">
      <formula>0</formula>
    </cfRule>
  </conditionalFormatting>
  <conditionalFormatting sqref="DA122:DA126">
    <cfRule type="cellIs" dxfId="12" priority="32" operator="lessThan">
      <formula>0</formula>
    </cfRule>
  </conditionalFormatting>
  <conditionalFormatting sqref="DA128">
    <cfRule type="cellIs" dxfId="11" priority="34" operator="lessThan">
      <formula>0</formula>
    </cfRule>
  </conditionalFormatting>
  <conditionalFormatting sqref="DA133:DA139">
    <cfRule type="cellIs" dxfId="10" priority="27" operator="lessThan">
      <formula>0</formula>
    </cfRule>
  </conditionalFormatting>
  <conditionalFormatting sqref="DA142:DA144">
    <cfRule type="cellIs" dxfId="9" priority="1" operator="lessThan">
      <formula>0</formula>
    </cfRule>
  </conditionalFormatting>
  <conditionalFormatting sqref="DA147:DA152">
    <cfRule type="cellIs" dxfId="8" priority="18" operator="lessThan">
      <formula>0</formula>
    </cfRule>
  </conditionalFormatting>
  <conditionalFormatting sqref="DA156:DA163">
    <cfRule type="cellIs" dxfId="7" priority="19" operator="lessThan">
      <formula>0</formula>
    </cfRule>
  </conditionalFormatting>
  <conditionalFormatting sqref="DA166:DA171">
    <cfRule type="cellIs" dxfId="6" priority="15" operator="lessThan">
      <formula>0</formula>
    </cfRule>
  </conditionalFormatting>
  <conditionalFormatting sqref="DA177:DA179">
    <cfRule type="cellIs" dxfId="5" priority="16" operator="lessThan">
      <formula>0</formula>
    </cfRule>
  </conditionalFormatting>
  <conditionalFormatting sqref="DA184:DA190">
    <cfRule type="cellIs" dxfId="4" priority="10" operator="lessThan">
      <formula>0</formula>
    </cfRule>
  </conditionalFormatting>
  <conditionalFormatting sqref="DA192:DA193">
    <cfRule type="cellIs" dxfId="3" priority="12" operator="lessThan">
      <formula>0</formula>
    </cfRule>
  </conditionalFormatting>
  <conditionalFormatting sqref="DA195:DA200">
    <cfRule type="cellIs" dxfId="2" priority="9" operator="lessThan">
      <formula>0</formula>
    </cfRule>
  </conditionalFormatting>
  <conditionalFormatting sqref="DA206:DA211">
    <cfRule type="cellIs" dxfId="1" priority="8" operator="lessThan">
      <formula>0</formula>
    </cfRule>
  </conditionalFormatting>
  <conditionalFormatting sqref="DA214">
    <cfRule type="cellIs" dxfId="0" priority="61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4" orientation="portrait"/>
  <ignoredErrors>
    <ignoredError sqref="B99:W99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5">
    <tabColor theme="4" tint="0.39997558519241921"/>
    <pageSetUpPr fitToPage="1"/>
  </sheetPr>
  <dimension ref="A1:DA77"/>
  <sheetViews>
    <sheetView workbookViewId="0">
      <pane xSplit="1" ySplit="1" topLeftCell="B2" activePane="bottomRight" state="frozen"/>
      <selection sqref="A1:XFD1"/>
      <selection pane="topRight" sqref="A1:XFD1"/>
      <selection pane="bottomLeft" sqref="A1:XFD1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Pulp, paper and printing"</f>
        <v>DK: Pulp, paper and printing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3">
      <c r="A3" s="30" t="s">
        <v>55</v>
      </c>
      <c r="B3" s="205">
        <f t="shared" ref="B3:W3" si="0">SUM(B4,B7)</f>
        <v>2001.8712879342615</v>
      </c>
      <c r="C3" s="205">
        <f t="shared" si="0"/>
        <v>1827.7563873562758</v>
      </c>
      <c r="D3" s="205">
        <f t="shared" si="0"/>
        <v>1767.2936501793224</v>
      </c>
      <c r="E3" s="205">
        <f t="shared" si="0"/>
        <v>1688.8014220416453</v>
      </c>
      <c r="F3" s="205">
        <f t="shared" si="0"/>
        <v>1575.7869009069368</v>
      </c>
      <c r="G3" s="205">
        <f t="shared" si="0"/>
        <v>1414.4836348236433</v>
      </c>
      <c r="H3" s="205">
        <f t="shared" si="0"/>
        <v>1388.7438902861479</v>
      </c>
      <c r="I3" s="205">
        <f t="shared" si="0"/>
        <v>1306.1031455826883</v>
      </c>
      <c r="J3" s="205">
        <f t="shared" si="0"/>
        <v>1303.3797041380985</v>
      </c>
      <c r="K3" s="205">
        <f t="shared" si="0"/>
        <v>1119.1881151265011</v>
      </c>
      <c r="L3" s="205">
        <f t="shared" si="0"/>
        <v>964.30349971921714</v>
      </c>
      <c r="M3" s="205">
        <f t="shared" si="0"/>
        <v>975.37548948207268</v>
      </c>
      <c r="N3" s="205">
        <f t="shared" si="0"/>
        <v>851.46904404043721</v>
      </c>
      <c r="O3" s="205">
        <f t="shared" si="0"/>
        <v>818.62695093338789</v>
      </c>
      <c r="P3" s="205">
        <f t="shared" si="0"/>
        <v>872.36781239315383</v>
      </c>
      <c r="Q3" s="205">
        <f t="shared" si="0"/>
        <v>810.2</v>
      </c>
      <c r="R3" s="205">
        <f t="shared" si="0"/>
        <v>750.60942241679504</v>
      </c>
      <c r="S3" s="205">
        <f t="shared" si="0"/>
        <v>822.23793252425276</v>
      </c>
      <c r="T3" s="205">
        <f t="shared" si="0"/>
        <v>757.297666699209</v>
      </c>
      <c r="U3" s="205">
        <f t="shared" si="0"/>
        <v>782.37887162272966</v>
      </c>
      <c r="V3" s="205">
        <f t="shared" si="0"/>
        <v>752.82671820583914</v>
      </c>
      <c r="W3" s="205">
        <f t="shared" si="0"/>
        <v>795.13297363462164</v>
      </c>
      <c r="DA3" s="112"/>
    </row>
    <row r="4" spans="1:105" ht="12" customHeight="1" x14ac:dyDescent="0.3">
      <c r="A4" s="50" t="s">
        <v>1811</v>
      </c>
      <c r="B4" s="243">
        <f t="shared" ref="B4:W4" si="1">SUM(B5:B6)</f>
        <v>757.46481165080149</v>
      </c>
      <c r="C4" s="243">
        <f t="shared" si="1"/>
        <v>746.23903465248293</v>
      </c>
      <c r="D4" s="243">
        <f t="shared" si="1"/>
        <v>740.51139149056951</v>
      </c>
      <c r="E4" s="243">
        <f t="shared" si="1"/>
        <v>706.83087861858814</v>
      </c>
      <c r="F4" s="243">
        <f t="shared" si="1"/>
        <v>632.37428816019656</v>
      </c>
      <c r="G4" s="243">
        <f t="shared" si="1"/>
        <v>550.30552362514368</v>
      </c>
      <c r="H4" s="243">
        <f t="shared" si="1"/>
        <v>539.19707682816875</v>
      </c>
      <c r="I4" s="243">
        <f t="shared" si="1"/>
        <v>519.4190995812811</v>
      </c>
      <c r="J4" s="243">
        <f t="shared" si="1"/>
        <v>470.2484622676867</v>
      </c>
      <c r="K4" s="243">
        <f t="shared" si="1"/>
        <v>447.65335055778775</v>
      </c>
      <c r="L4" s="243">
        <f t="shared" si="1"/>
        <v>408.03568590470337</v>
      </c>
      <c r="M4" s="243">
        <f t="shared" si="1"/>
        <v>428.52770125497398</v>
      </c>
      <c r="N4" s="243">
        <f t="shared" si="1"/>
        <v>390.57835244703404</v>
      </c>
      <c r="O4" s="243">
        <f t="shared" si="1"/>
        <v>372.02897072324805</v>
      </c>
      <c r="P4" s="243">
        <f t="shared" si="1"/>
        <v>397.51815128416575</v>
      </c>
      <c r="Q4" s="243">
        <f t="shared" si="1"/>
        <v>409.60000000000008</v>
      </c>
      <c r="R4" s="243">
        <f t="shared" si="1"/>
        <v>359.78309536838958</v>
      </c>
      <c r="S4" s="243">
        <f t="shared" si="1"/>
        <v>399.82718667766392</v>
      </c>
      <c r="T4" s="243">
        <f t="shared" si="1"/>
        <v>371.18031826613299</v>
      </c>
      <c r="U4" s="243">
        <f t="shared" si="1"/>
        <v>415.06303595026577</v>
      </c>
      <c r="V4" s="243">
        <f t="shared" si="1"/>
        <v>447.51314155532521</v>
      </c>
      <c r="W4" s="243">
        <f t="shared" si="1"/>
        <v>497.25995137195395</v>
      </c>
      <c r="DA4" s="83"/>
    </row>
    <row r="5" spans="1:105" ht="12" customHeight="1" x14ac:dyDescent="0.3">
      <c r="A5" s="99" t="s">
        <v>52</v>
      </c>
      <c r="B5" s="284">
        <v>0</v>
      </c>
      <c r="C5" s="284">
        <v>0</v>
      </c>
      <c r="D5" s="284">
        <v>0</v>
      </c>
      <c r="E5" s="284">
        <v>0</v>
      </c>
      <c r="F5" s="284">
        <v>0</v>
      </c>
      <c r="G5" s="284">
        <v>0</v>
      </c>
      <c r="H5" s="284">
        <v>0</v>
      </c>
      <c r="I5" s="284">
        <v>0</v>
      </c>
      <c r="J5" s="284">
        <v>1.012955669484972</v>
      </c>
      <c r="K5" s="284">
        <v>0.96200438944454436</v>
      </c>
      <c r="L5" s="284">
        <v>1.1785080556659879</v>
      </c>
      <c r="M5" s="284">
        <v>0.88204296757267442</v>
      </c>
      <c r="N5" s="284">
        <v>1.4990283620491449</v>
      </c>
      <c r="O5" s="284">
        <v>0.8395069239086328</v>
      </c>
      <c r="P5" s="284">
        <v>0.82700029190441848</v>
      </c>
      <c r="Q5" s="284">
        <v>0.92428832992357113</v>
      </c>
      <c r="R5" s="284">
        <v>1.0788460479796831</v>
      </c>
      <c r="S5" s="284">
        <v>1.198922311178523</v>
      </c>
      <c r="T5" s="284">
        <v>1.0768872166592489</v>
      </c>
      <c r="U5" s="284">
        <v>1.2042019889700659</v>
      </c>
      <c r="V5" s="284">
        <v>1.29834788568293</v>
      </c>
      <c r="W5" s="284">
        <v>1.442675860321649</v>
      </c>
      <c r="DA5" s="94" t="s">
        <v>1812</v>
      </c>
    </row>
    <row r="6" spans="1:105" ht="12" customHeight="1" x14ac:dyDescent="0.3">
      <c r="A6" s="99" t="s">
        <v>59</v>
      </c>
      <c r="B6" s="284">
        <v>757.46481165080149</v>
      </c>
      <c r="C6" s="284">
        <v>746.23903465248293</v>
      </c>
      <c r="D6" s="284">
        <v>740.51139149056951</v>
      </c>
      <c r="E6" s="284">
        <v>706.83087861858814</v>
      </c>
      <c r="F6" s="284">
        <v>632.37428816019656</v>
      </c>
      <c r="G6" s="284">
        <v>550.30552362514368</v>
      </c>
      <c r="H6" s="284">
        <v>539.19707682816875</v>
      </c>
      <c r="I6" s="284">
        <v>519.4190995812811</v>
      </c>
      <c r="J6" s="284">
        <v>469.23550659820171</v>
      </c>
      <c r="K6" s="284">
        <v>446.69134616834322</v>
      </c>
      <c r="L6" s="284">
        <v>406.85717784903738</v>
      </c>
      <c r="M6" s="284">
        <v>427.64565828740132</v>
      </c>
      <c r="N6" s="284">
        <v>389.07932408498488</v>
      </c>
      <c r="O6" s="284">
        <v>371.18946379933942</v>
      </c>
      <c r="P6" s="284">
        <v>396.69115099226133</v>
      </c>
      <c r="Q6" s="284">
        <v>408.67571167007651</v>
      </c>
      <c r="R6" s="284">
        <v>358.70424932040987</v>
      </c>
      <c r="S6" s="284">
        <v>398.62826436648538</v>
      </c>
      <c r="T6" s="284">
        <v>370.10343104947373</v>
      </c>
      <c r="U6" s="284">
        <v>413.85883396129572</v>
      </c>
      <c r="V6" s="284">
        <v>446.21479366964229</v>
      </c>
      <c r="W6" s="284">
        <v>495.81727551163232</v>
      </c>
      <c r="DA6" s="94" t="s">
        <v>1813</v>
      </c>
    </row>
    <row r="7" spans="1:105" ht="12" customHeight="1" x14ac:dyDescent="0.3">
      <c r="A7" s="49" t="s">
        <v>60</v>
      </c>
      <c r="B7" s="244">
        <v>1244.4064762834601</v>
      </c>
      <c r="C7" s="244">
        <v>1081.517352703793</v>
      </c>
      <c r="D7" s="244">
        <v>1026.782258688753</v>
      </c>
      <c r="E7" s="244">
        <v>981.97054342305717</v>
      </c>
      <c r="F7" s="244">
        <v>943.41261274674025</v>
      </c>
      <c r="G7" s="244">
        <v>864.17811119849966</v>
      </c>
      <c r="H7" s="244">
        <v>849.54681345797917</v>
      </c>
      <c r="I7" s="244">
        <v>786.68404600140718</v>
      </c>
      <c r="J7" s="244">
        <v>833.13124187041194</v>
      </c>
      <c r="K7" s="244">
        <v>671.5347645687134</v>
      </c>
      <c r="L7" s="244">
        <v>556.26781381451383</v>
      </c>
      <c r="M7" s="244">
        <v>546.8477882270987</v>
      </c>
      <c r="N7" s="244">
        <v>460.89069159340318</v>
      </c>
      <c r="O7" s="244">
        <v>446.59798021013978</v>
      </c>
      <c r="P7" s="244">
        <v>474.84966110898802</v>
      </c>
      <c r="Q7" s="244">
        <v>400.59999999999991</v>
      </c>
      <c r="R7" s="244">
        <v>390.82632704840552</v>
      </c>
      <c r="S7" s="244">
        <v>422.41074584658878</v>
      </c>
      <c r="T7" s="244">
        <v>386.11734843307607</v>
      </c>
      <c r="U7" s="244">
        <v>367.31583567246389</v>
      </c>
      <c r="V7" s="244">
        <v>305.31357665051399</v>
      </c>
      <c r="W7" s="244">
        <v>297.87302226266769</v>
      </c>
      <c r="DA7" s="84" t="s">
        <v>1814</v>
      </c>
    </row>
    <row r="8" spans="1:105" ht="12" customHeight="1" x14ac:dyDescent="0.3">
      <c r="A8" s="152"/>
      <c r="B8" s="330"/>
      <c r="C8" s="330"/>
      <c r="D8" s="330"/>
      <c r="E8" s="330"/>
      <c r="F8" s="330"/>
      <c r="G8" s="330"/>
      <c r="H8" s="330"/>
      <c r="I8" s="330"/>
      <c r="J8" s="330"/>
      <c r="K8" s="330"/>
      <c r="L8" s="330"/>
      <c r="M8" s="330"/>
      <c r="N8" s="330"/>
      <c r="O8" s="330"/>
      <c r="P8" s="330"/>
      <c r="Q8" s="330"/>
      <c r="R8" s="330"/>
      <c r="S8" s="330"/>
      <c r="T8" s="330"/>
      <c r="U8" s="330"/>
      <c r="V8" s="330"/>
      <c r="W8" s="330"/>
      <c r="DA8" s="153"/>
    </row>
    <row r="9" spans="1:105" ht="12" customHeight="1" x14ac:dyDescent="0.3">
      <c r="A9" s="30" t="s">
        <v>439</v>
      </c>
      <c r="B9" s="205"/>
      <c r="C9" s="205"/>
      <c r="D9" s="205"/>
      <c r="E9" s="205"/>
      <c r="F9" s="205"/>
      <c r="G9" s="205"/>
      <c r="H9" s="205"/>
      <c r="I9" s="205"/>
      <c r="J9" s="205"/>
      <c r="K9" s="205"/>
      <c r="L9" s="205"/>
      <c r="M9" s="205"/>
      <c r="N9" s="205"/>
      <c r="O9" s="205"/>
      <c r="P9" s="205"/>
      <c r="Q9" s="205"/>
      <c r="R9" s="205"/>
      <c r="S9" s="205"/>
      <c r="T9" s="205"/>
      <c r="U9" s="205"/>
      <c r="V9" s="205"/>
      <c r="W9" s="205"/>
      <c r="DA9" s="112"/>
    </row>
    <row r="10" spans="1:105" ht="12" customHeight="1" x14ac:dyDescent="0.3">
      <c r="A10" s="50" t="s">
        <v>1815</v>
      </c>
      <c r="B10" s="243">
        <v>0</v>
      </c>
      <c r="C10" s="243">
        <v>0</v>
      </c>
      <c r="D10" s="243">
        <v>0</v>
      </c>
      <c r="E10" s="243">
        <v>0</v>
      </c>
      <c r="F10" s="243">
        <v>0</v>
      </c>
      <c r="G10" s="243">
        <v>0</v>
      </c>
      <c r="H10" s="243">
        <v>0</v>
      </c>
      <c r="I10" s="243">
        <v>0</v>
      </c>
      <c r="J10" s="243">
        <v>5</v>
      </c>
      <c r="K10" s="243">
        <v>5</v>
      </c>
      <c r="L10" s="243">
        <v>7</v>
      </c>
      <c r="M10" s="243">
        <v>4.83</v>
      </c>
      <c r="N10" s="243">
        <v>7.2554293461886106</v>
      </c>
      <c r="O10" s="243">
        <v>4.83</v>
      </c>
      <c r="P10" s="243">
        <v>4.83</v>
      </c>
      <c r="Q10" s="243">
        <v>4.83</v>
      </c>
      <c r="R10" s="243">
        <v>4.83</v>
      </c>
      <c r="S10" s="243">
        <v>4.83</v>
      </c>
      <c r="T10" s="243">
        <v>4.83</v>
      </c>
      <c r="U10" s="243">
        <v>4.83</v>
      </c>
      <c r="V10" s="243">
        <v>4.83</v>
      </c>
      <c r="W10" s="243">
        <v>4.83</v>
      </c>
      <c r="DA10" s="83" t="s">
        <v>1816</v>
      </c>
    </row>
    <row r="11" spans="1:105" ht="12" customHeight="1" x14ac:dyDescent="0.3">
      <c r="A11" s="107" t="s">
        <v>1817</v>
      </c>
      <c r="B11" s="284">
        <v>263</v>
      </c>
      <c r="C11" s="284">
        <v>389</v>
      </c>
      <c r="D11" s="284">
        <v>383.83</v>
      </c>
      <c r="E11" s="284">
        <v>388</v>
      </c>
      <c r="F11" s="284">
        <v>402</v>
      </c>
      <c r="G11" s="284">
        <v>423</v>
      </c>
      <c r="H11" s="284">
        <v>441.92</v>
      </c>
      <c r="I11" s="284">
        <v>416.94</v>
      </c>
      <c r="J11" s="284">
        <v>417.94</v>
      </c>
      <c r="K11" s="284">
        <v>418.94</v>
      </c>
      <c r="L11" s="284">
        <v>434.93</v>
      </c>
      <c r="M11" s="284">
        <v>422.7</v>
      </c>
      <c r="N11" s="284">
        <v>337.77894658302392</v>
      </c>
      <c r="O11" s="284">
        <v>385.21600000000001</v>
      </c>
      <c r="P11" s="284">
        <v>418.16800000000012</v>
      </c>
      <c r="Q11" s="284">
        <v>385.21600000000001</v>
      </c>
      <c r="R11" s="284">
        <v>288.91199999999998</v>
      </c>
      <c r="S11" s="284">
        <v>288.91199999999998</v>
      </c>
      <c r="T11" s="284">
        <v>298.73893877551018</v>
      </c>
      <c r="U11" s="284">
        <v>298.73893877551018</v>
      </c>
      <c r="V11" s="284">
        <v>298.73893877551018</v>
      </c>
      <c r="W11" s="284">
        <v>298.73893877551018</v>
      </c>
      <c r="DA11" s="94" t="s">
        <v>1818</v>
      </c>
    </row>
    <row r="12" spans="1:105" ht="12" customHeight="1" x14ac:dyDescent="0.3">
      <c r="A12" s="49" t="s">
        <v>1819</v>
      </c>
      <c r="B12" s="244">
        <v>74.258823529411757</v>
      </c>
      <c r="C12" s="244">
        <v>73.705263157894734</v>
      </c>
      <c r="D12" s="244">
        <v>72.725684210526296</v>
      </c>
      <c r="E12" s="244">
        <v>73.515789473684194</v>
      </c>
      <c r="F12" s="244">
        <v>72.046753246753241</v>
      </c>
      <c r="G12" s="244">
        <v>71.584615384615375</v>
      </c>
      <c r="H12" s="244">
        <v>74.786461538461523</v>
      </c>
      <c r="I12" s="244">
        <v>70.559076923076915</v>
      </c>
      <c r="J12" s="244">
        <v>71.57446153846152</v>
      </c>
      <c r="K12" s="244">
        <v>71.743692307692285</v>
      </c>
      <c r="L12" s="244">
        <v>74.788153846153818</v>
      </c>
      <c r="M12" s="244">
        <v>81.005684210526312</v>
      </c>
      <c r="N12" s="244">
        <v>61.837329711988758</v>
      </c>
      <c r="O12" s="244">
        <v>51.371912195121972</v>
      </c>
      <c r="P12" s="244">
        <v>51.982886746987973</v>
      </c>
      <c r="Q12" s="244">
        <v>51.371912195121972</v>
      </c>
      <c r="R12" s="244">
        <v>49.710184615384613</v>
      </c>
      <c r="S12" s="244">
        <v>44.061299999999981</v>
      </c>
      <c r="T12" s="244">
        <v>45.535340816326503</v>
      </c>
      <c r="U12" s="244">
        <v>42.72451730914586</v>
      </c>
      <c r="V12" s="244">
        <v>39.982250472872082</v>
      </c>
      <c r="W12" s="244">
        <v>39.982250472872089</v>
      </c>
      <c r="DA12" s="84" t="s">
        <v>1820</v>
      </c>
    </row>
    <row r="13" spans="1:105" ht="12" customHeight="1" x14ac:dyDescent="0.3">
      <c r="A13" s="142"/>
      <c r="B13" s="246"/>
      <c r="C13" s="246"/>
      <c r="D13" s="246"/>
      <c r="E13" s="246"/>
      <c r="F13" s="246"/>
      <c r="G13" s="246"/>
      <c r="H13" s="246"/>
      <c r="I13" s="246"/>
      <c r="J13" s="246"/>
      <c r="K13" s="246"/>
      <c r="L13" s="246"/>
      <c r="M13" s="246"/>
      <c r="N13" s="246"/>
      <c r="O13" s="246"/>
      <c r="P13" s="246"/>
      <c r="Q13" s="246"/>
      <c r="R13" s="246"/>
      <c r="S13" s="246"/>
      <c r="T13" s="246"/>
      <c r="U13" s="246"/>
      <c r="V13" s="246"/>
      <c r="W13" s="246"/>
      <c r="DA13" s="173"/>
    </row>
    <row r="14" spans="1:105" ht="12" customHeight="1" x14ac:dyDescent="0.3">
      <c r="A14" s="30" t="s">
        <v>447</v>
      </c>
      <c r="B14" s="205"/>
      <c r="C14" s="205"/>
      <c r="D14" s="205"/>
      <c r="E14" s="205"/>
      <c r="F14" s="205"/>
      <c r="G14" s="205"/>
      <c r="H14" s="205"/>
      <c r="I14" s="205"/>
      <c r="J14" s="205"/>
      <c r="K14" s="205"/>
      <c r="L14" s="205"/>
      <c r="M14" s="205"/>
      <c r="N14" s="205"/>
      <c r="O14" s="205"/>
      <c r="P14" s="205"/>
      <c r="Q14" s="205"/>
      <c r="R14" s="205"/>
      <c r="S14" s="205"/>
      <c r="T14" s="205"/>
      <c r="U14" s="205"/>
      <c r="V14" s="205"/>
      <c r="W14" s="205"/>
      <c r="DA14" s="112"/>
    </row>
    <row r="15" spans="1:105" ht="12" customHeight="1" x14ac:dyDescent="0.3">
      <c r="A15" s="50" t="s">
        <v>1815</v>
      </c>
      <c r="B15" s="243">
        <v>0</v>
      </c>
      <c r="C15" s="243">
        <v>0</v>
      </c>
      <c r="D15" s="243">
        <v>0</v>
      </c>
      <c r="E15" s="243">
        <v>0</v>
      </c>
      <c r="F15" s="243">
        <v>0</v>
      </c>
      <c r="G15" s="243">
        <v>0</v>
      </c>
      <c r="H15" s="243">
        <v>0</v>
      </c>
      <c r="I15" s="243">
        <v>0</v>
      </c>
      <c r="J15" s="243">
        <v>50</v>
      </c>
      <c r="K15" s="243">
        <v>50</v>
      </c>
      <c r="L15" s="243">
        <v>50</v>
      </c>
      <c r="M15" s="243">
        <v>50</v>
      </c>
      <c r="N15" s="243">
        <v>50</v>
      </c>
      <c r="O15" s="243">
        <v>50</v>
      </c>
      <c r="P15" s="243">
        <v>50</v>
      </c>
      <c r="Q15" s="243">
        <v>50</v>
      </c>
      <c r="R15" s="243">
        <v>50</v>
      </c>
      <c r="S15" s="243">
        <v>50</v>
      </c>
      <c r="T15" s="243">
        <v>50</v>
      </c>
      <c r="U15" s="243">
        <v>50</v>
      </c>
      <c r="V15" s="243">
        <v>50</v>
      </c>
      <c r="W15" s="243">
        <v>50</v>
      </c>
      <c r="DA15" s="83" t="s">
        <v>1821</v>
      </c>
    </row>
    <row r="16" spans="1:105" ht="12" customHeight="1" x14ac:dyDescent="0.3">
      <c r="A16" s="107" t="s">
        <v>1817</v>
      </c>
      <c r="B16" s="284">
        <v>500</v>
      </c>
      <c r="C16" s="284">
        <v>500</v>
      </c>
      <c r="D16" s="284">
        <v>500</v>
      </c>
      <c r="E16" s="284">
        <v>447.88048142022109</v>
      </c>
      <c r="F16" s="284">
        <v>447.88048142022109</v>
      </c>
      <c r="G16" s="284">
        <v>447.88048142022109</v>
      </c>
      <c r="H16" s="284">
        <v>500</v>
      </c>
      <c r="I16" s="284">
        <v>500</v>
      </c>
      <c r="J16" s="284">
        <v>500</v>
      </c>
      <c r="K16" s="284">
        <v>447.88048142022109</v>
      </c>
      <c r="L16" s="284">
        <v>500</v>
      </c>
      <c r="M16" s="284">
        <v>500</v>
      </c>
      <c r="N16" s="284">
        <v>500</v>
      </c>
      <c r="O16" s="284">
        <v>447.88048142022109</v>
      </c>
      <c r="P16" s="284">
        <v>447.88048142022109</v>
      </c>
      <c r="Q16" s="284">
        <v>447.88048142022109</v>
      </c>
      <c r="R16" s="284">
        <v>395.76096284044229</v>
      </c>
      <c r="S16" s="284">
        <v>395.76096284044229</v>
      </c>
      <c r="T16" s="284">
        <v>395.76096284044229</v>
      </c>
      <c r="U16" s="284">
        <v>343.64144426066338</v>
      </c>
      <c r="V16" s="284">
        <v>343.64144426066338</v>
      </c>
      <c r="W16" s="284">
        <v>343.64144426066338</v>
      </c>
      <c r="DA16" s="94" t="s">
        <v>1822</v>
      </c>
    </row>
    <row r="17" spans="1:105" ht="12" customHeight="1" x14ac:dyDescent="0.3">
      <c r="A17" s="49" t="s">
        <v>1819</v>
      </c>
      <c r="B17" s="244">
        <v>82.509803921568619</v>
      </c>
      <c r="C17" s="244">
        <v>82.509803921568619</v>
      </c>
      <c r="D17" s="244">
        <v>82.509803921568619</v>
      </c>
      <c r="E17" s="244">
        <v>82.509803921568619</v>
      </c>
      <c r="F17" s="244">
        <v>82.509803921568619</v>
      </c>
      <c r="G17" s="244">
        <v>82.509803921568619</v>
      </c>
      <c r="H17" s="244">
        <v>82.509803921568619</v>
      </c>
      <c r="I17" s="244">
        <v>82.509803921568619</v>
      </c>
      <c r="J17" s="244">
        <v>82.509803921568619</v>
      </c>
      <c r="K17" s="244">
        <v>82.509803921568619</v>
      </c>
      <c r="L17" s="244">
        <v>82.509803921568619</v>
      </c>
      <c r="M17" s="244">
        <v>91.341812022768607</v>
      </c>
      <c r="N17" s="244">
        <v>82.509803921568619</v>
      </c>
      <c r="O17" s="244">
        <v>82.509803921568619</v>
      </c>
      <c r="P17" s="244">
        <v>73.67779582036863</v>
      </c>
      <c r="Q17" s="244">
        <v>73.67779582036863</v>
      </c>
      <c r="R17" s="244">
        <v>64.845787719168641</v>
      </c>
      <c r="S17" s="244">
        <v>64.845787719168641</v>
      </c>
      <c r="T17" s="244">
        <v>64.845787719168641</v>
      </c>
      <c r="U17" s="244">
        <v>56.013779617968652</v>
      </c>
      <c r="V17" s="244">
        <v>56.013779617968652</v>
      </c>
      <c r="W17" s="244">
        <v>47.181771516768663</v>
      </c>
      <c r="DA17" s="84" t="s">
        <v>1823</v>
      </c>
    </row>
    <row r="18" spans="1:105" ht="12" customHeight="1" x14ac:dyDescent="0.3">
      <c r="A18" s="108" t="s">
        <v>452</v>
      </c>
      <c r="B18" s="212"/>
      <c r="C18" s="212"/>
      <c r="D18" s="212"/>
      <c r="E18" s="212"/>
      <c r="F18" s="212"/>
      <c r="G18" s="212"/>
      <c r="H18" s="212"/>
      <c r="I18" s="212"/>
      <c r="J18" s="212"/>
      <c r="K18" s="212"/>
      <c r="L18" s="212"/>
      <c r="M18" s="212"/>
      <c r="N18" s="212"/>
      <c r="O18" s="212"/>
      <c r="P18" s="212"/>
      <c r="Q18" s="212"/>
      <c r="R18" s="212"/>
      <c r="S18" s="212"/>
      <c r="T18" s="212"/>
      <c r="U18" s="212"/>
      <c r="V18" s="212"/>
      <c r="W18" s="212"/>
      <c r="DA18" s="109"/>
    </row>
    <row r="19" spans="1:105" ht="12" customHeight="1" x14ac:dyDescent="0.3">
      <c r="A19" s="51" t="s">
        <v>1815</v>
      </c>
      <c r="B19" s="248">
        <v>0</v>
      </c>
      <c r="C19" s="243">
        <v>0</v>
      </c>
      <c r="D19" s="243">
        <v>0</v>
      </c>
      <c r="E19" s="243">
        <v>0</v>
      </c>
      <c r="F19" s="243">
        <v>0</v>
      </c>
      <c r="G19" s="243">
        <v>0</v>
      </c>
      <c r="H19" s="243">
        <v>0</v>
      </c>
      <c r="I19" s="243">
        <v>0</v>
      </c>
      <c r="J19" s="243">
        <v>50</v>
      </c>
      <c r="K19" s="243">
        <v>0</v>
      </c>
      <c r="L19" s="243">
        <v>0</v>
      </c>
      <c r="M19" s="243">
        <v>0</v>
      </c>
      <c r="N19" s="243">
        <v>0</v>
      </c>
      <c r="O19" s="243">
        <v>0</v>
      </c>
      <c r="P19" s="243">
        <v>0</v>
      </c>
      <c r="Q19" s="243">
        <v>0</v>
      </c>
      <c r="R19" s="243">
        <v>0</v>
      </c>
      <c r="S19" s="243">
        <v>0</v>
      </c>
      <c r="T19" s="243">
        <v>0</v>
      </c>
      <c r="U19" s="243">
        <v>0</v>
      </c>
      <c r="V19" s="243">
        <v>0</v>
      </c>
      <c r="W19" s="243">
        <v>0</v>
      </c>
      <c r="DA19" s="83" t="s">
        <v>1824</v>
      </c>
    </row>
    <row r="20" spans="1:105" ht="12" customHeight="1" x14ac:dyDescent="0.3">
      <c r="A20" s="99" t="s">
        <v>1817</v>
      </c>
      <c r="B20" s="285">
        <v>0</v>
      </c>
      <c r="C20" s="284">
        <v>0</v>
      </c>
      <c r="D20" s="284">
        <v>0</v>
      </c>
      <c r="E20" s="284">
        <v>0</v>
      </c>
      <c r="F20" s="284">
        <v>0</v>
      </c>
      <c r="G20" s="284">
        <v>0</v>
      </c>
      <c r="H20" s="284">
        <v>104.2390371595577</v>
      </c>
      <c r="I20" s="284">
        <v>0</v>
      </c>
      <c r="J20" s="284">
        <v>0</v>
      </c>
      <c r="K20" s="284">
        <v>0</v>
      </c>
      <c r="L20" s="284">
        <v>52.119518579778841</v>
      </c>
      <c r="M20" s="284">
        <v>0</v>
      </c>
      <c r="N20" s="284">
        <v>0</v>
      </c>
      <c r="O20" s="284">
        <v>0</v>
      </c>
      <c r="P20" s="284">
        <v>0</v>
      </c>
      <c r="Q20" s="284">
        <v>0</v>
      </c>
      <c r="R20" s="284">
        <v>0</v>
      </c>
      <c r="S20" s="284">
        <v>0</v>
      </c>
      <c r="T20" s="284">
        <v>0</v>
      </c>
      <c r="U20" s="284">
        <v>0</v>
      </c>
      <c r="V20" s="284">
        <v>0</v>
      </c>
      <c r="W20" s="284">
        <v>0</v>
      </c>
      <c r="DA20" s="94" t="s">
        <v>1825</v>
      </c>
    </row>
    <row r="21" spans="1:105" ht="12" customHeight="1" x14ac:dyDescent="0.3">
      <c r="A21" s="52" t="s">
        <v>1819</v>
      </c>
      <c r="B21" s="249">
        <v>0</v>
      </c>
      <c r="C21" s="244">
        <v>8.8320081011999907</v>
      </c>
      <c r="D21" s="244">
        <v>0</v>
      </c>
      <c r="E21" s="244">
        <v>0</v>
      </c>
      <c r="F21" s="244">
        <v>8.8320081011999907</v>
      </c>
      <c r="G21" s="244">
        <v>0</v>
      </c>
      <c r="H21" s="244">
        <v>8.8320081011999907</v>
      </c>
      <c r="I21" s="244">
        <v>0</v>
      </c>
      <c r="J21" s="244">
        <v>8.8320081011999907</v>
      </c>
      <c r="K21" s="244">
        <v>0</v>
      </c>
      <c r="L21" s="244">
        <v>8.8320081011999907</v>
      </c>
      <c r="M21" s="244">
        <v>8.8320081011999907</v>
      </c>
      <c r="N21" s="244">
        <v>0</v>
      </c>
      <c r="O21" s="244">
        <v>0</v>
      </c>
      <c r="P21" s="244">
        <v>0</v>
      </c>
      <c r="Q21" s="244">
        <v>0</v>
      </c>
      <c r="R21" s="244">
        <v>0</v>
      </c>
      <c r="S21" s="244">
        <v>0</v>
      </c>
      <c r="T21" s="244">
        <v>0</v>
      </c>
      <c r="U21" s="244">
        <v>0</v>
      </c>
      <c r="V21" s="244">
        <v>0</v>
      </c>
      <c r="W21" s="244">
        <v>0</v>
      </c>
      <c r="DA21" s="84" t="s">
        <v>1826</v>
      </c>
    </row>
    <row r="22" spans="1:105" ht="12" customHeight="1" x14ac:dyDescent="0.3">
      <c r="A22" s="108" t="s">
        <v>457</v>
      </c>
      <c r="B22" s="247"/>
      <c r="C22" s="212"/>
      <c r="D22" s="212"/>
      <c r="E22" s="212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2"/>
      <c r="S22" s="212"/>
      <c r="T22" s="212"/>
      <c r="U22" s="212"/>
      <c r="V22" s="212"/>
      <c r="W22" s="212"/>
      <c r="DA22" s="109"/>
    </row>
    <row r="23" spans="1:105" ht="12" customHeight="1" x14ac:dyDescent="0.3">
      <c r="A23" s="51" t="s">
        <v>1815</v>
      </c>
      <c r="B23" s="248"/>
      <c r="C23" s="243">
        <f t="shared" ref="C23:W23" si="2">B15+C19-C15</f>
        <v>0</v>
      </c>
      <c r="D23" s="243">
        <f t="shared" si="2"/>
        <v>0</v>
      </c>
      <c r="E23" s="243">
        <f t="shared" si="2"/>
        <v>0</v>
      </c>
      <c r="F23" s="243">
        <f t="shared" si="2"/>
        <v>0</v>
      </c>
      <c r="G23" s="243">
        <f t="shared" si="2"/>
        <v>0</v>
      </c>
      <c r="H23" s="243">
        <f t="shared" si="2"/>
        <v>0</v>
      </c>
      <c r="I23" s="243">
        <f t="shared" si="2"/>
        <v>0</v>
      </c>
      <c r="J23" s="243">
        <f t="shared" si="2"/>
        <v>0</v>
      </c>
      <c r="K23" s="243">
        <f t="shared" si="2"/>
        <v>0</v>
      </c>
      <c r="L23" s="243">
        <f t="shared" si="2"/>
        <v>0</v>
      </c>
      <c r="M23" s="243">
        <f t="shared" si="2"/>
        <v>0</v>
      </c>
      <c r="N23" s="243">
        <f t="shared" si="2"/>
        <v>0</v>
      </c>
      <c r="O23" s="243">
        <f t="shared" si="2"/>
        <v>0</v>
      </c>
      <c r="P23" s="243">
        <f t="shared" si="2"/>
        <v>0</v>
      </c>
      <c r="Q23" s="243">
        <f t="shared" si="2"/>
        <v>0</v>
      </c>
      <c r="R23" s="243">
        <f t="shared" si="2"/>
        <v>0</v>
      </c>
      <c r="S23" s="243">
        <f t="shared" si="2"/>
        <v>0</v>
      </c>
      <c r="T23" s="243">
        <f t="shared" si="2"/>
        <v>0</v>
      </c>
      <c r="U23" s="243">
        <f t="shared" si="2"/>
        <v>0</v>
      </c>
      <c r="V23" s="243">
        <f t="shared" si="2"/>
        <v>0</v>
      </c>
      <c r="W23" s="243">
        <f t="shared" si="2"/>
        <v>0</v>
      </c>
      <c r="DA23" s="83"/>
    </row>
    <row r="24" spans="1:105" ht="12" customHeight="1" x14ac:dyDescent="0.3">
      <c r="A24" s="99" t="s">
        <v>1817</v>
      </c>
      <c r="B24" s="285"/>
      <c r="C24" s="284">
        <f t="shared" ref="C24:W24" si="3">B16+C20-C16</f>
        <v>0</v>
      </c>
      <c r="D24" s="284">
        <f t="shared" si="3"/>
        <v>0</v>
      </c>
      <c r="E24" s="284">
        <f t="shared" si="3"/>
        <v>52.119518579778912</v>
      </c>
      <c r="F24" s="284">
        <f t="shared" si="3"/>
        <v>0</v>
      </c>
      <c r="G24" s="284">
        <f t="shared" si="3"/>
        <v>0</v>
      </c>
      <c r="H24" s="284">
        <f t="shared" si="3"/>
        <v>52.119518579778742</v>
      </c>
      <c r="I24" s="284">
        <f t="shared" si="3"/>
        <v>0</v>
      </c>
      <c r="J24" s="284">
        <f t="shared" si="3"/>
        <v>0</v>
      </c>
      <c r="K24" s="284">
        <f t="shared" si="3"/>
        <v>52.119518579778912</v>
      </c>
      <c r="L24" s="284">
        <f t="shared" si="3"/>
        <v>0</v>
      </c>
      <c r="M24" s="284">
        <f t="shared" si="3"/>
        <v>0</v>
      </c>
      <c r="N24" s="284">
        <f t="shared" si="3"/>
        <v>0</v>
      </c>
      <c r="O24" s="284">
        <f t="shared" si="3"/>
        <v>52.119518579778912</v>
      </c>
      <c r="P24" s="284">
        <f t="shared" si="3"/>
        <v>0</v>
      </c>
      <c r="Q24" s="284">
        <f t="shared" si="3"/>
        <v>0</v>
      </c>
      <c r="R24" s="284">
        <f t="shared" si="3"/>
        <v>52.119518579778799</v>
      </c>
      <c r="S24" s="284">
        <f t="shared" si="3"/>
        <v>0</v>
      </c>
      <c r="T24" s="284">
        <f t="shared" si="3"/>
        <v>0</v>
      </c>
      <c r="U24" s="284">
        <f t="shared" si="3"/>
        <v>52.119518579778912</v>
      </c>
      <c r="V24" s="284">
        <f t="shared" si="3"/>
        <v>0</v>
      </c>
      <c r="W24" s="284">
        <f t="shared" si="3"/>
        <v>0</v>
      </c>
      <c r="DA24" s="94"/>
    </row>
    <row r="25" spans="1:105" ht="12" customHeight="1" x14ac:dyDescent="0.3">
      <c r="A25" s="52" t="s">
        <v>1819</v>
      </c>
      <c r="B25" s="249"/>
      <c r="C25" s="244">
        <f t="shared" ref="C25:W25" si="4">B17+C21-C17</f>
        <v>8.8320081011999889</v>
      </c>
      <c r="D25" s="244">
        <f t="shared" si="4"/>
        <v>0</v>
      </c>
      <c r="E25" s="244">
        <f t="shared" si="4"/>
        <v>0</v>
      </c>
      <c r="F25" s="244">
        <f t="shared" si="4"/>
        <v>8.8320081011999889</v>
      </c>
      <c r="G25" s="244">
        <f t="shared" si="4"/>
        <v>0</v>
      </c>
      <c r="H25" s="244">
        <f t="shared" si="4"/>
        <v>8.8320081011999889</v>
      </c>
      <c r="I25" s="244">
        <f t="shared" si="4"/>
        <v>0</v>
      </c>
      <c r="J25" s="244">
        <f t="shared" si="4"/>
        <v>8.8320081011999889</v>
      </c>
      <c r="K25" s="244">
        <f t="shared" si="4"/>
        <v>0</v>
      </c>
      <c r="L25" s="244">
        <f t="shared" si="4"/>
        <v>8.8320081011999889</v>
      </c>
      <c r="M25" s="244">
        <f t="shared" si="4"/>
        <v>0</v>
      </c>
      <c r="N25" s="244">
        <f t="shared" si="4"/>
        <v>8.8320081011999889</v>
      </c>
      <c r="O25" s="244">
        <f t="shared" si="4"/>
        <v>0</v>
      </c>
      <c r="P25" s="244">
        <f t="shared" si="4"/>
        <v>8.8320081011999889</v>
      </c>
      <c r="Q25" s="244">
        <f t="shared" si="4"/>
        <v>0</v>
      </c>
      <c r="R25" s="244">
        <f t="shared" si="4"/>
        <v>8.8320081011999889</v>
      </c>
      <c r="S25" s="244">
        <f t="shared" si="4"/>
        <v>0</v>
      </c>
      <c r="T25" s="244">
        <f t="shared" si="4"/>
        <v>0</v>
      </c>
      <c r="U25" s="244">
        <f t="shared" si="4"/>
        <v>8.8320081011999889</v>
      </c>
      <c r="V25" s="244">
        <f t="shared" si="4"/>
        <v>0</v>
      </c>
      <c r="W25" s="244">
        <f t="shared" si="4"/>
        <v>8.8320081011999889</v>
      </c>
      <c r="DA25" s="84"/>
    </row>
    <row r="26" spans="1:105" ht="12" customHeight="1" x14ac:dyDescent="0.3">
      <c r="A26" s="30" t="s">
        <v>458</v>
      </c>
      <c r="B26" s="205"/>
      <c r="C26" s="205"/>
      <c r="D26" s="205"/>
      <c r="E26" s="205"/>
      <c r="F26" s="205"/>
      <c r="G26" s="205"/>
      <c r="H26" s="205"/>
      <c r="I26" s="205"/>
      <c r="J26" s="205"/>
      <c r="K26" s="205"/>
      <c r="L26" s="205"/>
      <c r="M26" s="205"/>
      <c r="N26" s="205"/>
      <c r="O26" s="205"/>
      <c r="P26" s="205"/>
      <c r="Q26" s="205"/>
      <c r="R26" s="205"/>
      <c r="S26" s="205"/>
      <c r="T26" s="205"/>
      <c r="U26" s="205"/>
      <c r="V26" s="205"/>
      <c r="W26" s="205"/>
      <c r="DA26" s="112"/>
    </row>
    <row r="27" spans="1:105" ht="12" customHeight="1" x14ac:dyDescent="0.3">
      <c r="A27" s="50" t="s">
        <v>1815</v>
      </c>
      <c r="B27" s="243">
        <f t="shared" ref="B27:W27" si="5">B15-B10</f>
        <v>0</v>
      </c>
      <c r="C27" s="243">
        <f t="shared" si="5"/>
        <v>0</v>
      </c>
      <c r="D27" s="243">
        <f t="shared" si="5"/>
        <v>0</v>
      </c>
      <c r="E27" s="243">
        <f t="shared" si="5"/>
        <v>0</v>
      </c>
      <c r="F27" s="243">
        <f t="shared" si="5"/>
        <v>0</v>
      </c>
      <c r="G27" s="243">
        <f t="shared" si="5"/>
        <v>0</v>
      </c>
      <c r="H27" s="243">
        <f t="shared" si="5"/>
        <v>0</v>
      </c>
      <c r="I27" s="243">
        <f t="shared" si="5"/>
        <v>0</v>
      </c>
      <c r="J27" s="243">
        <f t="shared" si="5"/>
        <v>45</v>
      </c>
      <c r="K27" s="243">
        <f t="shared" si="5"/>
        <v>45</v>
      </c>
      <c r="L27" s="243">
        <f t="shared" si="5"/>
        <v>43</v>
      </c>
      <c r="M27" s="243">
        <f t="shared" si="5"/>
        <v>45.17</v>
      </c>
      <c r="N27" s="243">
        <f t="shared" si="5"/>
        <v>42.744570653811387</v>
      </c>
      <c r="O27" s="243">
        <f t="shared" si="5"/>
        <v>45.17</v>
      </c>
      <c r="P27" s="243">
        <f t="shared" si="5"/>
        <v>45.17</v>
      </c>
      <c r="Q27" s="243">
        <f t="shared" si="5"/>
        <v>45.17</v>
      </c>
      <c r="R27" s="243">
        <f t="shared" si="5"/>
        <v>45.17</v>
      </c>
      <c r="S27" s="243">
        <f t="shared" si="5"/>
        <v>45.17</v>
      </c>
      <c r="T27" s="243">
        <f t="shared" si="5"/>
        <v>45.17</v>
      </c>
      <c r="U27" s="243">
        <f t="shared" si="5"/>
        <v>45.17</v>
      </c>
      <c r="V27" s="243">
        <f t="shared" si="5"/>
        <v>45.17</v>
      </c>
      <c r="W27" s="243">
        <f t="shared" si="5"/>
        <v>45.17</v>
      </c>
      <c r="DA27" s="83"/>
    </row>
    <row r="28" spans="1:105" ht="12" customHeight="1" x14ac:dyDescent="0.3">
      <c r="A28" s="107" t="s">
        <v>1817</v>
      </c>
      <c r="B28" s="284">
        <f t="shared" ref="B28:W28" si="6">B16-B11</f>
        <v>237</v>
      </c>
      <c r="C28" s="284">
        <f t="shared" si="6"/>
        <v>111</v>
      </c>
      <c r="D28" s="284">
        <f t="shared" si="6"/>
        <v>116.17000000000002</v>
      </c>
      <c r="E28" s="284">
        <f t="shared" si="6"/>
        <v>59.880481420221088</v>
      </c>
      <c r="F28" s="284">
        <f t="shared" si="6"/>
        <v>45.880481420221088</v>
      </c>
      <c r="G28" s="284">
        <f t="shared" si="6"/>
        <v>24.880481420221088</v>
      </c>
      <c r="H28" s="284">
        <f t="shared" si="6"/>
        <v>58.079999999999984</v>
      </c>
      <c r="I28" s="284">
        <f t="shared" si="6"/>
        <v>83.06</v>
      </c>
      <c r="J28" s="284">
        <f t="shared" si="6"/>
        <v>82.06</v>
      </c>
      <c r="K28" s="284">
        <f t="shared" si="6"/>
        <v>28.94048142022109</v>
      </c>
      <c r="L28" s="284">
        <f t="shared" si="6"/>
        <v>65.069999999999993</v>
      </c>
      <c r="M28" s="284">
        <f t="shared" si="6"/>
        <v>77.300000000000011</v>
      </c>
      <c r="N28" s="284">
        <f t="shared" si="6"/>
        <v>162.22105341697608</v>
      </c>
      <c r="O28" s="284">
        <f t="shared" si="6"/>
        <v>62.66448142022108</v>
      </c>
      <c r="P28" s="284">
        <f t="shared" si="6"/>
        <v>29.712481420220968</v>
      </c>
      <c r="Q28" s="284">
        <f t="shared" si="6"/>
        <v>62.66448142022108</v>
      </c>
      <c r="R28" s="284">
        <f t="shared" si="6"/>
        <v>106.84896284044231</v>
      </c>
      <c r="S28" s="284">
        <f t="shared" si="6"/>
        <v>106.84896284044231</v>
      </c>
      <c r="T28" s="284">
        <f t="shared" si="6"/>
        <v>97.022024064932111</v>
      </c>
      <c r="U28" s="284">
        <f t="shared" si="6"/>
        <v>44.902505485153199</v>
      </c>
      <c r="V28" s="284">
        <f t="shared" si="6"/>
        <v>44.902505485153199</v>
      </c>
      <c r="W28" s="284">
        <f t="shared" si="6"/>
        <v>44.902505485153199</v>
      </c>
      <c r="DA28" s="94"/>
    </row>
    <row r="29" spans="1:105" ht="12" customHeight="1" x14ac:dyDescent="0.3">
      <c r="A29" s="49" t="s">
        <v>1819</v>
      </c>
      <c r="B29" s="244">
        <f t="shared" ref="B29:W29" si="7">B17-B12</f>
        <v>8.2509803921568619</v>
      </c>
      <c r="C29" s="244">
        <f t="shared" si="7"/>
        <v>8.8045407636738844</v>
      </c>
      <c r="D29" s="244">
        <f t="shared" si="7"/>
        <v>9.7841197110423224</v>
      </c>
      <c r="E29" s="244">
        <f t="shared" si="7"/>
        <v>8.9940144478844246</v>
      </c>
      <c r="F29" s="244">
        <f t="shared" si="7"/>
        <v>10.463050674815378</v>
      </c>
      <c r="G29" s="244">
        <f t="shared" si="7"/>
        <v>10.925188536953243</v>
      </c>
      <c r="H29" s="244">
        <f t="shared" si="7"/>
        <v>7.7233423831070951</v>
      </c>
      <c r="I29" s="244">
        <f t="shared" si="7"/>
        <v>11.950726998491703</v>
      </c>
      <c r="J29" s="244">
        <f t="shared" si="7"/>
        <v>10.935342383107098</v>
      </c>
      <c r="K29" s="244">
        <f t="shared" si="7"/>
        <v>10.766111613876333</v>
      </c>
      <c r="L29" s="244">
        <f t="shared" si="7"/>
        <v>7.7216500754148001</v>
      </c>
      <c r="M29" s="244">
        <f t="shared" si="7"/>
        <v>10.336127812242296</v>
      </c>
      <c r="N29" s="244">
        <f t="shared" si="7"/>
        <v>20.67247420957986</v>
      </c>
      <c r="O29" s="244">
        <f t="shared" si="7"/>
        <v>31.137891726446647</v>
      </c>
      <c r="P29" s="244">
        <f t="shared" si="7"/>
        <v>21.694909073380657</v>
      </c>
      <c r="Q29" s="244">
        <f t="shared" si="7"/>
        <v>22.305883625246658</v>
      </c>
      <c r="R29" s="244">
        <f t="shared" si="7"/>
        <v>15.135603103784028</v>
      </c>
      <c r="S29" s="244">
        <f t="shared" si="7"/>
        <v>20.784487719168659</v>
      </c>
      <c r="T29" s="244">
        <f t="shared" si="7"/>
        <v>19.310446902842138</v>
      </c>
      <c r="U29" s="244">
        <f t="shared" si="7"/>
        <v>13.289262308822792</v>
      </c>
      <c r="V29" s="244">
        <f t="shared" si="7"/>
        <v>16.03152914509657</v>
      </c>
      <c r="W29" s="244">
        <f t="shared" si="7"/>
        <v>7.1995210438965742</v>
      </c>
      <c r="DA29" s="84"/>
    </row>
    <row r="30" spans="1:105" ht="12" customHeight="1" x14ac:dyDescent="0.3">
      <c r="A30" s="142"/>
      <c r="B30" s="246"/>
      <c r="C30" s="246"/>
      <c r="D30" s="246"/>
      <c r="E30" s="246"/>
      <c r="F30" s="246"/>
      <c r="G30" s="246"/>
      <c r="H30" s="246"/>
      <c r="I30" s="246"/>
      <c r="J30" s="246"/>
      <c r="K30" s="246"/>
      <c r="L30" s="246"/>
      <c r="M30" s="246"/>
      <c r="N30" s="246"/>
      <c r="O30" s="246"/>
      <c r="P30" s="246"/>
      <c r="Q30" s="246"/>
      <c r="R30" s="246"/>
      <c r="S30" s="246"/>
      <c r="T30" s="246"/>
      <c r="U30" s="246"/>
      <c r="V30" s="246"/>
      <c r="W30" s="246"/>
      <c r="DA30" s="173"/>
    </row>
    <row r="31" spans="1:105" ht="12" customHeight="1" x14ac:dyDescent="0.3">
      <c r="A31" s="30" t="s">
        <v>67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DA31" s="112"/>
    </row>
    <row r="32" spans="1:105" ht="12" customHeight="1" x14ac:dyDescent="0.3">
      <c r="A32" s="31" t="s">
        <v>68</v>
      </c>
      <c r="B32" s="212">
        <v>128.47121848483809</v>
      </c>
      <c r="C32" s="212">
        <v>136.92767776236261</v>
      </c>
      <c r="D32" s="212">
        <v>132.8135062275839</v>
      </c>
      <c r="E32" s="212">
        <v>140.14518137214731</v>
      </c>
      <c r="F32" s="212">
        <v>140.84670606402929</v>
      </c>
      <c r="G32" s="212">
        <v>127.68953529838809</v>
      </c>
      <c r="H32" s="212">
        <v>128.74347725584289</v>
      </c>
      <c r="I32" s="212">
        <v>119.31830032273351</v>
      </c>
      <c r="J32" s="212">
        <v>142.95477254636361</v>
      </c>
      <c r="K32" s="212">
        <v>141.30879953907981</v>
      </c>
      <c r="L32" s="212">
        <v>147.84263239480379</v>
      </c>
      <c r="M32" s="212">
        <v>145.17492641800061</v>
      </c>
      <c r="N32" s="212">
        <v>101.4914907512152</v>
      </c>
      <c r="O32" s="212">
        <v>95.252267919947172</v>
      </c>
      <c r="P32" s="212">
        <v>81.001811574856418</v>
      </c>
      <c r="Q32" s="212">
        <v>77.425608765848494</v>
      </c>
      <c r="R32" s="212">
        <v>56.113525674687949</v>
      </c>
      <c r="S32" s="212">
        <v>62.830109165136847</v>
      </c>
      <c r="T32" s="212">
        <v>70.322948104165405</v>
      </c>
      <c r="U32" s="212">
        <v>64.930822233158977</v>
      </c>
      <c r="V32" s="212">
        <v>64.947471537935655</v>
      </c>
      <c r="W32" s="212">
        <v>64.27521749511736</v>
      </c>
      <c r="DA32" s="109" t="s">
        <v>1827</v>
      </c>
    </row>
    <row r="33" spans="1:105" ht="12" customHeight="1" x14ac:dyDescent="0.3">
      <c r="A33" s="24" t="s">
        <v>30</v>
      </c>
      <c r="B33" s="215">
        <v>0</v>
      </c>
      <c r="C33" s="215">
        <v>0</v>
      </c>
      <c r="D33" s="215">
        <v>0</v>
      </c>
      <c r="E33" s="215">
        <v>0</v>
      </c>
      <c r="F33" s="215">
        <v>0</v>
      </c>
      <c r="G33" s="215">
        <v>0</v>
      </c>
      <c r="H33" s="215">
        <v>0</v>
      </c>
      <c r="I33" s="215">
        <v>0</v>
      </c>
      <c r="J33" s="215">
        <v>0</v>
      </c>
      <c r="K33" s="215">
        <v>0</v>
      </c>
      <c r="L33" s="215">
        <v>0</v>
      </c>
      <c r="M33" s="215">
        <v>0</v>
      </c>
      <c r="N33" s="215">
        <v>0</v>
      </c>
      <c r="O33" s="215">
        <v>0</v>
      </c>
      <c r="P33" s="215">
        <v>0</v>
      </c>
      <c r="Q33" s="215">
        <v>0</v>
      </c>
      <c r="R33" s="215">
        <v>0</v>
      </c>
      <c r="S33" s="215">
        <v>0</v>
      </c>
      <c r="T33" s="215">
        <v>0</v>
      </c>
      <c r="U33" s="215">
        <v>0</v>
      </c>
      <c r="V33" s="215">
        <v>0</v>
      </c>
      <c r="W33" s="215">
        <v>0</v>
      </c>
      <c r="DA33" s="85" t="s">
        <v>1828</v>
      </c>
    </row>
    <row r="34" spans="1:105" ht="12" customHeight="1" x14ac:dyDescent="0.3">
      <c r="A34" s="14" t="s">
        <v>31</v>
      </c>
      <c r="B34" s="206">
        <f t="shared" ref="B34:W34" si="8">B35+B36+B37+B38+B39</f>
        <v>9.1108340498710234</v>
      </c>
      <c r="C34" s="206">
        <f t="shared" si="8"/>
        <v>9.1108340498710234</v>
      </c>
      <c r="D34" s="206">
        <f t="shared" si="8"/>
        <v>9.1108340498710234</v>
      </c>
      <c r="E34" s="206">
        <f t="shared" si="8"/>
        <v>9.1597592433361985</v>
      </c>
      <c r="F34" s="206">
        <f t="shared" si="8"/>
        <v>9.1597592433361985</v>
      </c>
      <c r="G34" s="206">
        <f t="shared" si="8"/>
        <v>6.1490971625107473</v>
      </c>
      <c r="H34" s="206">
        <f t="shared" si="8"/>
        <v>8.0908856405846947</v>
      </c>
      <c r="I34" s="206">
        <f t="shared" si="8"/>
        <v>11.180481513327599</v>
      </c>
      <c r="J34" s="206">
        <f t="shared" si="8"/>
        <v>7.107996560619088</v>
      </c>
      <c r="K34" s="206">
        <f t="shared" si="8"/>
        <v>5.1232158211521908</v>
      </c>
      <c r="L34" s="206">
        <f t="shared" si="8"/>
        <v>6.0881341358555447</v>
      </c>
      <c r="M34" s="206">
        <f t="shared" si="8"/>
        <v>5.1232158211521908</v>
      </c>
      <c r="N34" s="206">
        <f t="shared" si="8"/>
        <v>3.1384350816852962</v>
      </c>
      <c r="O34" s="206">
        <f t="shared" si="8"/>
        <v>3.1384350816852962</v>
      </c>
      <c r="P34" s="206">
        <f t="shared" si="8"/>
        <v>3.1384350816852962</v>
      </c>
      <c r="Q34" s="206">
        <f t="shared" si="8"/>
        <v>3.5320722269991403</v>
      </c>
      <c r="R34" s="206">
        <f t="shared" si="8"/>
        <v>2.6877901977644023</v>
      </c>
      <c r="S34" s="206">
        <f t="shared" si="8"/>
        <v>2.7270851246775578</v>
      </c>
      <c r="T34" s="206">
        <f t="shared" si="8"/>
        <v>2.5704213241616514</v>
      </c>
      <c r="U34" s="206">
        <f t="shared" si="8"/>
        <v>2.7606190885640589</v>
      </c>
      <c r="V34" s="206">
        <f t="shared" si="8"/>
        <v>2.9396388650042997</v>
      </c>
      <c r="W34" s="206">
        <f t="shared" si="8"/>
        <v>3.7747205503009447</v>
      </c>
      <c r="DA34" s="71"/>
    </row>
    <row r="35" spans="1:105" ht="12" customHeight="1" x14ac:dyDescent="0.3">
      <c r="A35" s="18" t="s">
        <v>32</v>
      </c>
      <c r="B35" s="206">
        <v>0</v>
      </c>
      <c r="C35" s="206">
        <v>0</v>
      </c>
      <c r="D35" s="206">
        <v>0</v>
      </c>
      <c r="E35" s="206">
        <v>0</v>
      </c>
      <c r="F35" s="206">
        <v>0</v>
      </c>
      <c r="G35" s="206">
        <v>0</v>
      </c>
      <c r="H35" s="206">
        <v>0</v>
      </c>
      <c r="I35" s="206">
        <v>0</v>
      </c>
      <c r="J35" s="206">
        <v>0</v>
      </c>
      <c r="K35" s="206">
        <v>0</v>
      </c>
      <c r="L35" s="206">
        <v>0</v>
      </c>
      <c r="M35" s="206">
        <v>0</v>
      </c>
      <c r="N35" s="206">
        <v>0</v>
      </c>
      <c r="O35" s="206">
        <v>0</v>
      </c>
      <c r="P35" s="206">
        <v>0</v>
      </c>
      <c r="Q35" s="206">
        <v>0</v>
      </c>
      <c r="R35" s="206">
        <v>0</v>
      </c>
      <c r="S35" s="206">
        <v>0</v>
      </c>
      <c r="T35" s="206">
        <v>0</v>
      </c>
      <c r="U35" s="206">
        <v>0</v>
      </c>
      <c r="V35" s="206">
        <v>0</v>
      </c>
      <c r="W35" s="206">
        <v>0</v>
      </c>
      <c r="DA35" s="71" t="s">
        <v>1829</v>
      </c>
    </row>
    <row r="36" spans="1:105" ht="12" customHeight="1" x14ac:dyDescent="0.3">
      <c r="A36" s="18" t="s">
        <v>33</v>
      </c>
      <c r="B36" s="206">
        <v>1.098710232158211</v>
      </c>
      <c r="C36" s="206">
        <v>1.098710232158211</v>
      </c>
      <c r="D36" s="206">
        <v>1.098710232158211</v>
      </c>
      <c r="E36" s="206">
        <v>1.098710232158211</v>
      </c>
      <c r="F36" s="206">
        <v>1.098710232158211</v>
      </c>
      <c r="G36" s="206">
        <v>1.098710232158211</v>
      </c>
      <c r="H36" s="206">
        <v>1.098710232158211</v>
      </c>
      <c r="I36" s="206">
        <v>2.1974204643164228</v>
      </c>
      <c r="J36" s="206">
        <v>1.098710232158211</v>
      </c>
      <c r="K36" s="206">
        <v>1.098710232158211</v>
      </c>
      <c r="L36" s="206">
        <v>1.098710232158211</v>
      </c>
      <c r="M36" s="206">
        <v>1.098710232158211</v>
      </c>
      <c r="N36" s="206">
        <v>1.098710232158211</v>
      </c>
      <c r="O36" s="206">
        <v>1.098710232158211</v>
      </c>
      <c r="P36" s="206">
        <v>1.098710232158211</v>
      </c>
      <c r="Q36" s="206">
        <v>1.34256233877902</v>
      </c>
      <c r="R36" s="206">
        <v>1.8348237317282889</v>
      </c>
      <c r="S36" s="206">
        <v>1.955631986242476</v>
      </c>
      <c r="T36" s="206">
        <v>1.973258813413586</v>
      </c>
      <c r="U36" s="206">
        <v>2.1984522785898539</v>
      </c>
      <c r="V36" s="206">
        <v>2.3896818572656922</v>
      </c>
      <c r="W36" s="206">
        <v>2.7511607910576088</v>
      </c>
      <c r="DA36" s="71" t="s">
        <v>1830</v>
      </c>
    </row>
    <row r="37" spans="1:105" ht="12" customHeight="1" x14ac:dyDescent="0.3">
      <c r="A37" s="18" t="s">
        <v>69</v>
      </c>
      <c r="B37" s="206">
        <v>5.0993981083404982</v>
      </c>
      <c r="C37" s="206">
        <v>5.0993981083404982</v>
      </c>
      <c r="D37" s="206">
        <v>5.0993981083404982</v>
      </c>
      <c r="E37" s="206">
        <v>6.1192605331040406</v>
      </c>
      <c r="F37" s="206">
        <v>6.1192605331040406</v>
      </c>
      <c r="G37" s="206">
        <v>4.0794496990541704</v>
      </c>
      <c r="H37" s="206">
        <v>4.0794496990541704</v>
      </c>
      <c r="I37" s="206">
        <v>5.0993981083404982</v>
      </c>
      <c r="J37" s="206">
        <v>4.0794496990541704</v>
      </c>
      <c r="K37" s="206">
        <v>3.0595872742906272</v>
      </c>
      <c r="L37" s="206">
        <v>3.0595872742906272</v>
      </c>
      <c r="M37" s="206">
        <v>3.0595872742906272</v>
      </c>
      <c r="N37" s="206">
        <v>2.0397248495270852</v>
      </c>
      <c r="O37" s="206">
        <v>2.0397248495270852</v>
      </c>
      <c r="P37" s="206">
        <v>2.0397248495270852</v>
      </c>
      <c r="Q37" s="206">
        <v>2.1397248495270849</v>
      </c>
      <c r="R37" s="206">
        <v>0.68641444539982799</v>
      </c>
      <c r="S37" s="206">
        <v>0.60782459157351676</v>
      </c>
      <c r="T37" s="206">
        <v>0.55279449699054173</v>
      </c>
      <c r="U37" s="206">
        <v>0.52115219260533097</v>
      </c>
      <c r="V37" s="206">
        <v>0.50894239036973343</v>
      </c>
      <c r="W37" s="206">
        <v>1.015821152192605</v>
      </c>
      <c r="DA37" s="71" t="s">
        <v>1831</v>
      </c>
    </row>
    <row r="38" spans="1:105" ht="12" customHeight="1" x14ac:dyDescent="0.3">
      <c r="A38" s="18" t="s">
        <v>70</v>
      </c>
      <c r="B38" s="206">
        <v>2.9127257093723129</v>
      </c>
      <c r="C38" s="206">
        <v>2.9127257093723129</v>
      </c>
      <c r="D38" s="206">
        <v>2.9127257093723129</v>
      </c>
      <c r="E38" s="206">
        <v>1.9417884780739469</v>
      </c>
      <c r="F38" s="206">
        <v>1.9417884780739469</v>
      </c>
      <c r="G38" s="206">
        <v>0.97093723129836618</v>
      </c>
      <c r="H38" s="206">
        <v>2.9127257093723129</v>
      </c>
      <c r="I38" s="206">
        <v>3.8836629406706789</v>
      </c>
      <c r="J38" s="206">
        <v>1.9298366294067071</v>
      </c>
      <c r="K38" s="206">
        <v>0.96491831470335332</v>
      </c>
      <c r="L38" s="206">
        <v>1.9298366294067071</v>
      </c>
      <c r="M38" s="206">
        <v>0.96491831470335332</v>
      </c>
      <c r="N38" s="206">
        <v>0</v>
      </c>
      <c r="O38" s="206">
        <v>0</v>
      </c>
      <c r="P38" s="206">
        <v>0</v>
      </c>
      <c r="Q38" s="206">
        <v>4.2476354256233882E-2</v>
      </c>
      <c r="R38" s="206">
        <v>0.15821152192605331</v>
      </c>
      <c r="S38" s="206">
        <v>0.14273430782459159</v>
      </c>
      <c r="T38" s="206">
        <v>7.7386070507308681E-3</v>
      </c>
      <c r="U38" s="206">
        <v>1.066208082545142E-2</v>
      </c>
      <c r="V38" s="206">
        <v>1.16938950988822E-2</v>
      </c>
      <c r="W38" s="206">
        <v>7.7386070507308681E-3</v>
      </c>
      <c r="DA38" s="71" t="s">
        <v>1832</v>
      </c>
    </row>
    <row r="39" spans="1:105" ht="12" customHeight="1" x14ac:dyDescent="0.3">
      <c r="A39" s="18" t="s">
        <v>34</v>
      </c>
      <c r="B39" s="206">
        <v>0</v>
      </c>
      <c r="C39" s="206">
        <v>0</v>
      </c>
      <c r="D39" s="206">
        <v>0</v>
      </c>
      <c r="E39" s="206">
        <v>0</v>
      </c>
      <c r="F39" s="206">
        <v>0</v>
      </c>
      <c r="G39" s="206">
        <v>0</v>
      </c>
      <c r="H39" s="206">
        <v>0</v>
      </c>
      <c r="I39" s="206">
        <v>0</v>
      </c>
      <c r="J39" s="206">
        <v>0</v>
      </c>
      <c r="K39" s="206">
        <v>0</v>
      </c>
      <c r="L39" s="206">
        <v>0</v>
      </c>
      <c r="M39" s="206">
        <v>0</v>
      </c>
      <c r="N39" s="206">
        <v>0</v>
      </c>
      <c r="O39" s="206">
        <v>0</v>
      </c>
      <c r="P39" s="206">
        <v>0</v>
      </c>
      <c r="Q39" s="206">
        <v>7.3086844368013756E-3</v>
      </c>
      <c r="R39" s="206">
        <v>8.3404987102321578E-3</v>
      </c>
      <c r="S39" s="206">
        <v>2.089423903697334E-2</v>
      </c>
      <c r="T39" s="206">
        <v>3.6629406706792773E-2</v>
      </c>
      <c r="U39" s="206">
        <v>3.0352536543422182E-2</v>
      </c>
      <c r="V39" s="206">
        <v>2.9320722269991401E-2</v>
      </c>
      <c r="W39" s="206">
        <v>0</v>
      </c>
      <c r="DA39" s="71" t="s">
        <v>1833</v>
      </c>
    </row>
    <row r="40" spans="1:105" ht="12" customHeight="1" x14ac:dyDescent="0.3">
      <c r="A40" s="14" t="s">
        <v>35</v>
      </c>
      <c r="B40" s="206">
        <f t="shared" ref="B40:W40" si="9">B41+B42</f>
        <v>54.25606190885641</v>
      </c>
      <c r="C40" s="206">
        <f t="shared" si="9"/>
        <v>61.092175408426478</v>
      </c>
      <c r="D40" s="206">
        <f t="shared" si="9"/>
        <v>55.417712811693903</v>
      </c>
      <c r="E40" s="206">
        <f t="shared" si="9"/>
        <v>59.737403267411857</v>
      </c>
      <c r="F40" s="206">
        <f t="shared" si="9"/>
        <v>58.447807394668963</v>
      </c>
      <c r="G40" s="206">
        <f t="shared" si="9"/>
        <v>61.071195184866717</v>
      </c>
      <c r="H40" s="206">
        <f t="shared" si="9"/>
        <v>57.587704213241622</v>
      </c>
      <c r="I40" s="206">
        <f t="shared" si="9"/>
        <v>44.668959587274287</v>
      </c>
      <c r="J40" s="206">
        <f t="shared" si="9"/>
        <v>42.691745485812547</v>
      </c>
      <c r="K40" s="206">
        <f t="shared" si="9"/>
        <v>39.424247635425623</v>
      </c>
      <c r="L40" s="206">
        <f t="shared" si="9"/>
        <v>43.250558899398108</v>
      </c>
      <c r="M40" s="206">
        <f t="shared" si="9"/>
        <v>42.240498710232153</v>
      </c>
      <c r="N40" s="206">
        <f t="shared" si="9"/>
        <v>39.467411865864143</v>
      </c>
      <c r="O40" s="206">
        <f t="shared" si="9"/>
        <v>37.424333619948413</v>
      </c>
      <c r="P40" s="206">
        <f t="shared" si="9"/>
        <v>36.258727429062773</v>
      </c>
      <c r="Q40" s="206">
        <f t="shared" si="9"/>
        <v>34.936973344797927</v>
      </c>
      <c r="R40" s="206">
        <f t="shared" si="9"/>
        <v>22.92055030094583</v>
      </c>
      <c r="S40" s="206">
        <f t="shared" si="9"/>
        <v>24.984522785898541</v>
      </c>
      <c r="T40" s="206">
        <f t="shared" si="9"/>
        <v>28.245915735167671</v>
      </c>
      <c r="U40" s="206">
        <f t="shared" si="9"/>
        <v>24.06380051590714</v>
      </c>
      <c r="V40" s="206">
        <f t="shared" si="9"/>
        <v>20.43284608770421</v>
      </c>
      <c r="W40" s="206">
        <f t="shared" si="9"/>
        <v>17.63886500429922</v>
      </c>
      <c r="DA40" s="71"/>
    </row>
    <row r="41" spans="1:105" ht="12" customHeight="1" x14ac:dyDescent="0.3">
      <c r="A41" s="18" t="s">
        <v>72</v>
      </c>
      <c r="B41" s="206">
        <v>54.25606190885641</v>
      </c>
      <c r="C41" s="206">
        <v>61.092175408426478</v>
      </c>
      <c r="D41" s="206">
        <v>55.417712811693903</v>
      </c>
      <c r="E41" s="206">
        <v>59.737403267411857</v>
      </c>
      <c r="F41" s="206">
        <v>58.447807394668963</v>
      </c>
      <c r="G41" s="206">
        <v>61.071195184866717</v>
      </c>
      <c r="H41" s="206">
        <v>57.587704213241622</v>
      </c>
      <c r="I41" s="206">
        <v>44.668959587274287</v>
      </c>
      <c r="J41" s="206">
        <v>42.691745485812547</v>
      </c>
      <c r="K41" s="206">
        <v>39.424247635425623</v>
      </c>
      <c r="L41" s="206">
        <v>43.250558899398108</v>
      </c>
      <c r="M41" s="206">
        <v>42.240498710232153</v>
      </c>
      <c r="N41" s="206">
        <v>39.467411865864143</v>
      </c>
      <c r="O41" s="206">
        <v>37.424333619948413</v>
      </c>
      <c r="P41" s="206">
        <v>36.258727429062773</v>
      </c>
      <c r="Q41" s="206">
        <v>34.936973344797927</v>
      </c>
      <c r="R41" s="206">
        <v>22.92055030094583</v>
      </c>
      <c r="S41" s="206">
        <v>24.984522785898541</v>
      </c>
      <c r="T41" s="206">
        <v>28.245915735167671</v>
      </c>
      <c r="U41" s="206">
        <v>24.06380051590714</v>
      </c>
      <c r="V41" s="206">
        <v>20.43284608770421</v>
      </c>
      <c r="W41" s="206">
        <v>17.63886500429922</v>
      </c>
      <c r="DA41" s="71" t="s">
        <v>1834</v>
      </c>
    </row>
    <row r="42" spans="1:105" ht="12" customHeight="1" x14ac:dyDescent="0.3">
      <c r="A42" s="18" t="s">
        <v>36</v>
      </c>
      <c r="B42" s="206">
        <v>0</v>
      </c>
      <c r="C42" s="206">
        <v>0</v>
      </c>
      <c r="D42" s="206">
        <v>0</v>
      </c>
      <c r="E42" s="206">
        <v>0</v>
      </c>
      <c r="F42" s="206">
        <v>0</v>
      </c>
      <c r="G42" s="206">
        <v>0</v>
      </c>
      <c r="H42" s="206">
        <v>0</v>
      </c>
      <c r="I42" s="206">
        <v>0</v>
      </c>
      <c r="J42" s="206">
        <v>0</v>
      </c>
      <c r="K42" s="206">
        <v>0</v>
      </c>
      <c r="L42" s="206">
        <v>0</v>
      </c>
      <c r="M42" s="206">
        <v>0</v>
      </c>
      <c r="N42" s="206">
        <v>0</v>
      </c>
      <c r="O42" s="206">
        <v>0</v>
      </c>
      <c r="P42" s="206">
        <v>0</v>
      </c>
      <c r="Q42" s="206">
        <v>0</v>
      </c>
      <c r="R42" s="206">
        <v>0</v>
      </c>
      <c r="S42" s="206">
        <v>0</v>
      </c>
      <c r="T42" s="206">
        <v>0</v>
      </c>
      <c r="U42" s="206">
        <v>0</v>
      </c>
      <c r="V42" s="206">
        <v>0</v>
      </c>
      <c r="W42" s="206">
        <v>0</v>
      </c>
      <c r="DA42" s="71" t="s">
        <v>1835</v>
      </c>
    </row>
    <row r="43" spans="1:105" ht="12" customHeight="1" x14ac:dyDescent="0.3">
      <c r="A43" s="14" t="s">
        <v>37</v>
      </c>
      <c r="B43" s="206">
        <f t="shared" ref="B43:W43" si="10">B44+B45+B46+B47+B48+B49</f>
        <v>1.7671772122672089</v>
      </c>
      <c r="C43" s="206">
        <f t="shared" si="10"/>
        <v>1.7299133599550842</v>
      </c>
      <c r="D43" s="206">
        <f t="shared" si="10"/>
        <v>1.6613136222528411</v>
      </c>
      <c r="E43" s="206">
        <f t="shared" si="10"/>
        <v>2.3887755251997831</v>
      </c>
      <c r="F43" s="206">
        <f t="shared" si="10"/>
        <v>2.6936536134704347</v>
      </c>
      <c r="G43" s="206">
        <f t="shared" si="10"/>
        <v>2.0809368461095072</v>
      </c>
      <c r="H43" s="206">
        <f t="shared" si="10"/>
        <v>2.2977334897208079</v>
      </c>
      <c r="I43" s="206">
        <f t="shared" si="10"/>
        <v>2.2622384138771121</v>
      </c>
      <c r="J43" s="206">
        <f t="shared" si="10"/>
        <v>33.266810379553604</v>
      </c>
      <c r="K43" s="206">
        <f t="shared" si="10"/>
        <v>45.939667982759985</v>
      </c>
      <c r="L43" s="206">
        <f t="shared" si="10"/>
        <v>48.021480202198426</v>
      </c>
      <c r="M43" s="206">
        <f t="shared" si="10"/>
        <v>48.260223064604212</v>
      </c>
      <c r="N43" s="206">
        <f t="shared" si="10"/>
        <v>25.686073726279645</v>
      </c>
      <c r="O43" s="206">
        <f t="shared" si="10"/>
        <v>15.413660869216322</v>
      </c>
      <c r="P43" s="206">
        <f t="shared" si="10"/>
        <v>9.0260592102820425</v>
      </c>
      <c r="Q43" s="206">
        <f t="shared" si="10"/>
        <v>5.9911289722113441</v>
      </c>
      <c r="R43" s="206">
        <f t="shared" si="10"/>
        <v>1.4865265345331853</v>
      </c>
      <c r="S43" s="206">
        <f t="shared" si="10"/>
        <v>5.6072372820757836</v>
      </c>
      <c r="T43" s="206">
        <f t="shared" si="10"/>
        <v>7.5441862812935243</v>
      </c>
      <c r="U43" s="206">
        <f t="shared" si="10"/>
        <v>8.2751902469164929</v>
      </c>
      <c r="V43" s="206">
        <f t="shared" si="10"/>
        <v>12.414281512140294</v>
      </c>
      <c r="W43" s="206">
        <f t="shared" si="10"/>
        <v>12.144864958573942</v>
      </c>
      <c r="DA43" s="71"/>
    </row>
    <row r="44" spans="1:105" ht="12" customHeight="1" x14ac:dyDescent="0.3">
      <c r="A44" s="18" t="s">
        <v>73</v>
      </c>
      <c r="B44" s="206">
        <v>0.83594153052450548</v>
      </c>
      <c r="C44" s="206">
        <v>0.74041272570937222</v>
      </c>
      <c r="D44" s="206">
        <v>0.62098022355975913</v>
      </c>
      <c r="E44" s="206">
        <v>1.2896818572656921</v>
      </c>
      <c r="F44" s="206">
        <v>1.600257953568357</v>
      </c>
      <c r="G44" s="206">
        <v>1.0031814273430779</v>
      </c>
      <c r="H44" s="206">
        <v>1.098710232158211</v>
      </c>
      <c r="I44" s="206">
        <v>1.0748065348237319</v>
      </c>
      <c r="J44" s="206">
        <v>31.67093723129836</v>
      </c>
      <c r="K44" s="206">
        <v>44.019260533104038</v>
      </c>
      <c r="L44" s="206">
        <v>45.953654342218407</v>
      </c>
      <c r="M44" s="206">
        <v>46.116852966466027</v>
      </c>
      <c r="N44" s="206">
        <v>24.016852966466029</v>
      </c>
      <c r="O44" s="206">
        <v>13.675494411006021</v>
      </c>
      <c r="P44" s="206">
        <v>7.458211521926053</v>
      </c>
      <c r="Q44" s="206">
        <v>4.4084264832330176</v>
      </c>
      <c r="R44" s="206">
        <v>0.30670679277730012</v>
      </c>
      <c r="S44" s="206">
        <v>4.3298366294067057</v>
      </c>
      <c r="T44" s="206">
        <v>6.0262252794496982</v>
      </c>
      <c r="U44" s="206">
        <v>6.7321582115219263</v>
      </c>
      <c r="V44" s="206">
        <v>10.75821152192605</v>
      </c>
      <c r="W44" s="206">
        <v>10.46680997420464</v>
      </c>
      <c r="DA44" s="71" t="s">
        <v>1836</v>
      </c>
    </row>
    <row r="45" spans="1:105" ht="12" customHeight="1" x14ac:dyDescent="0.3">
      <c r="A45" s="18" t="s">
        <v>74</v>
      </c>
      <c r="B45" s="206">
        <v>0</v>
      </c>
      <c r="C45" s="206">
        <v>0</v>
      </c>
      <c r="D45" s="206">
        <v>0</v>
      </c>
      <c r="E45" s="206">
        <v>0</v>
      </c>
      <c r="F45" s="206">
        <v>0</v>
      </c>
      <c r="G45" s="206">
        <v>0</v>
      </c>
      <c r="H45" s="206">
        <v>0</v>
      </c>
      <c r="I45" s="206">
        <v>0</v>
      </c>
      <c r="J45" s="206">
        <v>0</v>
      </c>
      <c r="K45" s="206">
        <v>0</v>
      </c>
      <c r="L45" s="206">
        <v>0</v>
      </c>
      <c r="M45" s="206">
        <v>0</v>
      </c>
      <c r="N45" s="206">
        <v>0</v>
      </c>
      <c r="O45" s="206">
        <v>0</v>
      </c>
      <c r="P45" s="206">
        <v>0</v>
      </c>
      <c r="Q45" s="206">
        <v>0</v>
      </c>
      <c r="R45" s="206">
        <v>0</v>
      </c>
      <c r="S45" s="206">
        <v>0</v>
      </c>
      <c r="T45" s="206">
        <v>0</v>
      </c>
      <c r="U45" s="206">
        <v>0</v>
      </c>
      <c r="V45" s="206">
        <v>0</v>
      </c>
      <c r="W45" s="206">
        <v>0</v>
      </c>
      <c r="DA45" s="71" t="s">
        <v>1837</v>
      </c>
    </row>
    <row r="46" spans="1:105" ht="12" customHeight="1" x14ac:dyDescent="0.3">
      <c r="A46" s="18" t="s">
        <v>75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0</v>
      </c>
      <c r="H46" s="206">
        <v>0</v>
      </c>
      <c r="I46" s="206">
        <v>0</v>
      </c>
      <c r="J46" s="206">
        <v>0</v>
      </c>
      <c r="K46" s="206">
        <v>0</v>
      </c>
      <c r="L46" s="206">
        <v>0</v>
      </c>
      <c r="M46" s="206">
        <v>0</v>
      </c>
      <c r="N46" s="206">
        <v>0</v>
      </c>
      <c r="O46" s="206">
        <v>0</v>
      </c>
      <c r="P46" s="206">
        <v>0</v>
      </c>
      <c r="Q46" s="206">
        <v>0</v>
      </c>
      <c r="R46" s="206">
        <v>0</v>
      </c>
      <c r="S46" s="206">
        <v>0</v>
      </c>
      <c r="T46" s="206">
        <v>0</v>
      </c>
      <c r="U46" s="206">
        <v>0</v>
      </c>
      <c r="V46" s="206">
        <v>0</v>
      </c>
      <c r="W46" s="206">
        <v>0</v>
      </c>
      <c r="DA46" s="71" t="s">
        <v>1838</v>
      </c>
    </row>
    <row r="47" spans="1:105" ht="12" customHeight="1" x14ac:dyDescent="0.3">
      <c r="A47" s="18" t="s">
        <v>76</v>
      </c>
      <c r="B47" s="206">
        <v>0</v>
      </c>
      <c r="C47" s="206">
        <v>0</v>
      </c>
      <c r="D47" s="206">
        <v>0</v>
      </c>
      <c r="E47" s="206">
        <v>0</v>
      </c>
      <c r="F47" s="206">
        <v>0</v>
      </c>
      <c r="G47" s="206">
        <v>0</v>
      </c>
      <c r="H47" s="206">
        <v>0</v>
      </c>
      <c r="I47" s="206">
        <v>0</v>
      </c>
      <c r="J47" s="206">
        <v>0</v>
      </c>
      <c r="K47" s="206">
        <v>0</v>
      </c>
      <c r="L47" s="206">
        <v>0</v>
      </c>
      <c r="M47" s="206">
        <v>0</v>
      </c>
      <c r="N47" s="206">
        <v>0</v>
      </c>
      <c r="O47" s="206">
        <v>0</v>
      </c>
      <c r="P47" s="206">
        <v>0</v>
      </c>
      <c r="Q47" s="206">
        <v>0</v>
      </c>
      <c r="R47" s="206">
        <v>0</v>
      </c>
      <c r="S47" s="206">
        <v>0</v>
      </c>
      <c r="T47" s="206">
        <v>0</v>
      </c>
      <c r="U47" s="206">
        <v>0</v>
      </c>
      <c r="V47" s="206">
        <v>0</v>
      </c>
      <c r="W47" s="206">
        <v>0</v>
      </c>
      <c r="DA47" s="71" t="s">
        <v>1839</v>
      </c>
    </row>
    <row r="48" spans="1:105" ht="12" customHeight="1" x14ac:dyDescent="0.3">
      <c r="A48" s="18" t="s">
        <v>77</v>
      </c>
      <c r="B48" s="206">
        <v>0</v>
      </c>
      <c r="C48" s="206">
        <v>0</v>
      </c>
      <c r="D48" s="206">
        <v>0</v>
      </c>
      <c r="E48" s="206">
        <v>0</v>
      </c>
      <c r="F48" s="206">
        <v>0</v>
      </c>
      <c r="G48" s="206">
        <v>0</v>
      </c>
      <c r="H48" s="206">
        <v>0</v>
      </c>
      <c r="I48" s="206">
        <v>0</v>
      </c>
      <c r="J48" s="206">
        <v>0</v>
      </c>
      <c r="K48" s="206">
        <v>0</v>
      </c>
      <c r="L48" s="206">
        <v>0</v>
      </c>
      <c r="M48" s="206">
        <v>0</v>
      </c>
      <c r="N48" s="206">
        <v>0</v>
      </c>
      <c r="O48" s="206">
        <v>0</v>
      </c>
      <c r="P48" s="206">
        <v>0</v>
      </c>
      <c r="Q48" s="206">
        <v>0</v>
      </c>
      <c r="R48" s="206">
        <v>0</v>
      </c>
      <c r="S48" s="206">
        <v>0</v>
      </c>
      <c r="T48" s="206">
        <v>0</v>
      </c>
      <c r="U48" s="206">
        <v>0</v>
      </c>
      <c r="V48" s="206">
        <v>0</v>
      </c>
      <c r="W48" s="206">
        <v>0</v>
      </c>
      <c r="DA48" s="71" t="s">
        <v>1840</v>
      </c>
    </row>
    <row r="49" spans="1:105" ht="12" customHeight="1" x14ac:dyDescent="0.3">
      <c r="A49" s="18" t="s">
        <v>78</v>
      </c>
      <c r="B49" s="206">
        <v>0.93123568174270333</v>
      </c>
      <c r="C49" s="206">
        <v>0.98950063424571189</v>
      </c>
      <c r="D49" s="206">
        <v>1.0403333986930821</v>
      </c>
      <c r="E49" s="206">
        <v>1.099093667934091</v>
      </c>
      <c r="F49" s="206">
        <v>1.093395659902078</v>
      </c>
      <c r="G49" s="206">
        <v>1.0777554187664291</v>
      </c>
      <c r="H49" s="206">
        <v>1.199023257562597</v>
      </c>
      <c r="I49" s="206">
        <v>1.18743187905338</v>
      </c>
      <c r="J49" s="206">
        <v>1.5958731482552471</v>
      </c>
      <c r="K49" s="206">
        <v>1.920407449655946</v>
      </c>
      <c r="L49" s="206">
        <v>2.0678258599800179</v>
      </c>
      <c r="M49" s="206">
        <v>2.1433700981381878</v>
      </c>
      <c r="N49" s="206">
        <v>1.6692207598136171</v>
      </c>
      <c r="O49" s="206">
        <v>1.7381664582103009</v>
      </c>
      <c r="P49" s="206">
        <v>1.5678476883559891</v>
      </c>
      <c r="Q49" s="206">
        <v>1.582702488978327</v>
      </c>
      <c r="R49" s="206">
        <v>1.1798197417558851</v>
      </c>
      <c r="S49" s="206">
        <v>1.277400652669078</v>
      </c>
      <c r="T49" s="206">
        <v>1.5179610018438261</v>
      </c>
      <c r="U49" s="206">
        <v>1.543032035394567</v>
      </c>
      <c r="V49" s="206">
        <v>1.6560699902142431</v>
      </c>
      <c r="W49" s="206">
        <v>1.678054984369302</v>
      </c>
      <c r="DA49" s="71" t="s">
        <v>1841</v>
      </c>
    </row>
    <row r="50" spans="1:105" ht="12" customHeight="1" x14ac:dyDescent="0.3">
      <c r="A50" s="14" t="s">
        <v>79</v>
      </c>
      <c r="B50" s="206">
        <v>10.198710232158209</v>
      </c>
      <c r="C50" s="206">
        <v>10.65253654342218</v>
      </c>
      <c r="D50" s="206">
        <v>11.249613069647459</v>
      </c>
      <c r="E50" s="206">
        <v>12.10945829750645</v>
      </c>
      <c r="F50" s="206">
        <v>11.560103181427341</v>
      </c>
      <c r="G50" s="206">
        <v>8.8612209802235586</v>
      </c>
      <c r="H50" s="206">
        <v>9.0044711951848662</v>
      </c>
      <c r="I50" s="206">
        <v>8.2401547721410147</v>
      </c>
      <c r="J50" s="206">
        <v>7.9535683576956142</v>
      </c>
      <c r="K50" s="206">
        <v>7.1415305245055887</v>
      </c>
      <c r="L50" s="206">
        <v>6.974290627687016</v>
      </c>
      <c r="M50" s="206">
        <v>6.4727429062768707</v>
      </c>
      <c r="N50" s="206">
        <v>4.8246775580395527</v>
      </c>
      <c r="O50" s="206">
        <v>4.9680137575236456</v>
      </c>
      <c r="P50" s="206">
        <v>2.9139294926913162</v>
      </c>
      <c r="Q50" s="206">
        <v>2.4414445399828031</v>
      </c>
      <c r="R50" s="206">
        <v>2.9413585554600168</v>
      </c>
      <c r="S50" s="206">
        <v>3.038693035253655</v>
      </c>
      <c r="T50" s="206">
        <v>3.1298366294067059</v>
      </c>
      <c r="U50" s="206">
        <v>2.9718830610490108</v>
      </c>
      <c r="V50" s="206">
        <v>3.1287188306104898</v>
      </c>
      <c r="W50" s="206">
        <v>3.3007738607050729</v>
      </c>
      <c r="DA50" s="71" t="s">
        <v>1842</v>
      </c>
    </row>
    <row r="51" spans="1:105" ht="12" customHeight="1" x14ac:dyDescent="0.3">
      <c r="A51" s="21" t="s">
        <v>38</v>
      </c>
      <c r="B51" s="209">
        <v>53.138435081685287</v>
      </c>
      <c r="C51" s="209">
        <v>54.342218400687869</v>
      </c>
      <c r="D51" s="209">
        <v>55.374032674118652</v>
      </c>
      <c r="E51" s="209">
        <v>56.749785038693027</v>
      </c>
      <c r="F51" s="209">
        <v>58.985382631126392</v>
      </c>
      <c r="G51" s="209">
        <v>49.527085124677548</v>
      </c>
      <c r="H51" s="209">
        <v>51.76268271711092</v>
      </c>
      <c r="I51" s="209">
        <v>52.966466036113488</v>
      </c>
      <c r="J51" s="209">
        <v>51.934651762682712</v>
      </c>
      <c r="K51" s="209">
        <v>43.680137575236458</v>
      </c>
      <c r="L51" s="209">
        <v>43.508168529664658</v>
      </c>
      <c r="M51" s="209">
        <v>43.078245915735167</v>
      </c>
      <c r="N51" s="209">
        <v>28.37489251934652</v>
      </c>
      <c r="O51" s="209">
        <v>34.307824591573507</v>
      </c>
      <c r="P51" s="209">
        <v>29.664660361134999</v>
      </c>
      <c r="Q51" s="209">
        <v>30.52398968185727</v>
      </c>
      <c r="R51" s="209">
        <v>26.077300085984518</v>
      </c>
      <c r="S51" s="209">
        <v>26.4725709372313</v>
      </c>
      <c r="T51" s="209">
        <v>28.83258813413585</v>
      </c>
      <c r="U51" s="209">
        <v>26.859329320722271</v>
      </c>
      <c r="V51" s="209">
        <v>26.03198624247635</v>
      </c>
      <c r="W51" s="209">
        <v>27.415993121238181</v>
      </c>
      <c r="DA51" s="86" t="s">
        <v>1843</v>
      </c>
    </row>
    <row r="52" spans="1:105" ht="12" customHeight="1" x14ac:dyDescent="0.3">
      <c r="A52" s="114" t="s">
        <v>145</v>
      </c>
      <c r="B52" s="286">
        <f t="shared" ref="B52:W52" si="11">SUM(B53:B55)</f>
        <v>128.47121848483812</v>
      </c>
      <c r="C52" s="286">
        <f t="shared" si="11"/>
        <v>136.92767776236266</v>
      </c>
      <c r="D52" s="286">
        <f t="shared" si="11"/>
        <v>132.8135062275839</v>
      </c>
      <c r="E52" s="286">
        <f t="shared" si="11"/>
        <v>140.14518137214731</v>
      </c>
      <c r="F52" s="286">
        <f t="shared" si="11"/>
        <v>140.84670606402935</v>
      </c>
      <c r="G52" s="286">
        <f t="shared" si="11"/>
        <v>127.68953529838802</v>
      </c>
      <c r="H52" s="286">
        <f t="shared" si="11"/>
        <v>128.74347725584292</v>
      </c>
      <c r="I52" s="286">
        <f t="shared" si="11"/>
        <v>119.31830032273351</v>
      </c>
      <c r="J52" s="286">
        <f t="shared" si="11"/>
        <v>142.95477254636359</v>
      </c>
      <c r="K52" s="286">
        <f t="shared" si="11"/>
        <v>141.3087995390799</v>
      </c>
      <c r="L52" s="286">
        <f t="shared" si="11"/>
        <v>147.84263239480373</v>
      </c>
      <c r="M52" s="286">
        <f t="shared" si="11"/>
        <v>145.17492641800055</v>
      </c>
      <c r="N52" s="286">
        <f t="shared" si="11"/>
        <v>101.49149075121514</v>
      </c>
      <c r="O52" s="286">
        <f t="shared" si="11"/>
        <v>95.252267919947187</v>
      </c>
      <c r="P52" s="286">
        <f t="shared" si="11"/>
        <v>81.001811574856447</v>
      </c>
      <c r="Q52" s="286">
        <f t="shared" si="11"/>
        <v>77.425608765848509</v>
      </c>
      <c r="R52" s="286">
        <f t="shared" si="11"/>
        <v>56.113525674687949</v>
      </c>
      <c r="S52" s="286">
        <f t="shared" si="11"/>
        <v>62.830109165136847</v>
      </c>
      <c r="T52" s="286">
        <f t="shared" si="11"/>
        <v>70.32294810416542</v>
      </c>
      <c r="U52" s="286">
        <f t="shared" si="11"/>
        <v>64.930822233158963</v>
      </c>
      <c r="V52" s="286">
        <f t="shared" si="11"/>
        <v>64.94747153793567</v>
      </c>
      <c r="W52" s="286">
        <f t="shared" si="11"/>
        <v>64.275217495117332</v>
      </c>
      <c r="DA52" s="118"/>
    </row>
    <row r="53" spans="1:105" ht="12" customHeight="1" x14ac:dyDescent="0.3">
      <c r="A53" s="51" t="s">
        <v>52</v>
      </c>
      <c r="B53" s="243">
        <f>PPA_fec!B5</f>
        <v>0</v>
      </c>
      <c r="C53" s="243">
        <f>PPA_fec!C5</f>
        <v>0</v>
      </c>
      <c r="D53" s="243">
        <f>PPA_fec!D5</f>
        <v>0</v>
      </c>
      <c r="E53" s="243">
        <f>PPA_fec!E5</f>
        <v>0</v>
      </c>
      <c r="F53" s="243">
        <f>PPA_fec!F5</f>
        <v>0</v>
      </c>
      <c r="G53" s="243">
        <f>PPA_fec!G5</f>
        <v>0</v>
      </c>
      <c r="H53" s="243">
        <f>PPA_fec!H5</f>
        <v>0</v>
      </c>
      <c r="I53" s="243">
        <f>PPA_fec!I5</f>
        <v>0</v>
      </c>
      <c r="J53" s="243">
        <f>PPA_fec!J5</f>
        <v>4.3741526329710014</v>
      </c>
      <c r="K53" s="243">
        <f>PPA_fec!K5</f>
        <v>4.313787175924797</v>
      </c>
      <c r="L53" s="243">
        <f>PPA_fec!L5</f>
        <v>6.0509996178178111</v>
      </c>
      <c r="M53" s="243">
        <f>PPA_fec!M5</f>
        <v>4.2538404934258107</v>
      </c>
      <c r="N53" s="243">
        <f>PPA_fec!N5</f>
        <v>5.4584987528059337</v>
      </c>
      <c r="O53" s="243">
        <f>PPA_fec!O5</f>
        <v>3.088144778483541</v>
      </c>
      <c r="P53" s="243">
        <f>PPA_fec!P5</f>
        <v>2.4296287780276851</v>
      </c>
      <c r="Q53" s="243">
        <f>PPA_fec!Q5</f>
        <v>2.510192089411587</v>
      </c>
      <c r="R53" s="243">
        <f>PPA_fec!R5</f>
        <v>2.3821758091433778</v>
      </c>
      <c r="S53" s="243">
        <f>PPA_fec!S5</f>
        <v>2.6772014764866201</v>
      </c>
      <c r="T53" s="243">
        <f>PPA_fec!T5</f>
        <v>2.9020174219709558</v>
      </c>
      <c r="U53" s="243">
        <f>PPA_fec!U5</f>
        <v>2.684295919653048</v>
      </c>
      <c r="V53" s="243">
        <f>PPA_fec!V5</f>
        <v>2.6896804105324739</v>
      </c>
      <c r="W53" s="243">
        <f>PPA_fec!W5</f>
        <v>2.661840242361901</v>
      </c>
      <c r="DA53" s="83"/>
    </row>
    <row r="54" spans="1:105" ht="12" customHeight="1" x14ac:dyDescent="0.3">
      <c r="A54" s="99" t="s">
        <v>59</v>
      </c>
      <c r="B54" s="284">
        <f>PPA_fec!B32</f>
        <v>114.4918357445425</v>
      </c>
      <c r="C54" s="284">
        <f>PPA_fec!C32</f>
        <v>122.0281194196056</v>
      </c>
      <c r="D54" s="284">
        <f>PPA_fec!D32</f>
        <v>118.3616246424867</v>
      </c>
      <c r="E54" s="284">
        <f>PPA_fec!E32</f>
        <v>124.8955157060541</v>
      </c>
      <c r="F54" s="284">
        <f>PPA_fec!F32</f>
        <v>125.52070515113731</v>
      </c>
      <c r="G54" s="284">
        <f>PPA_fec!G32</f>
        <v>113.79521011864109</v>
      </c>
      <c r="H54" s="284">
        <f>PPA_fec!H32</f>
        <v>114.73446912856051</v>
      </c>
      <c r="I54" s="284">
        <f>PPA_fec!I32</f>
        <v>106.33487720427151</v>
      </c>
      <c r="J54" s="284">
        <f>PPA_fec!J32</f>
        <v>123.02523323965779</v>
      </c>
      <c r="K54" s="284">
        <f>PPA_fec!K32</f>
        <v>121.6187295145446</v>
      </c>
      <c r="L54" s="284">
        <f>PPA_fec!L32</f>
        <v>125.7043817338762</v>
      </c>
      <c r="M54" s="284">
        <f>PPA_fec!M32</f>
        <v>125.1241168864785</v>
      </c>
      <c r="N54" s="284">
        <f>PPA_fec!N32</f>
        <v>84.989363621350947</v>
      </c>
      <c r="O54" s="284">
        <f>PPA_fec!O32</f>
        <v>83.872348994143493</v>
      </c>
      <c r="P54" s="284">
        <f>PPA_fec!P32</f>
        <v>70.978794051247405</v>
      </c>
      <c r="Q54" s="284">
        <f>PPA_fec!Q32</f>
        <v>67.05069899228674</v>
      </c>
      <c r="R54" s="284">
        <f>PPA_fec!R32</f>
        <v>46.529668390432313</v>
      </c>
      <c r="S54" s="284">
        <f>PPA_fec!S32</f>
        <v>53.276056632951367</v>
      </c>
      <c r="T54" s="284">
        <f>PPA_fec!T32</f>
        <v>60.886106950466171</v>
      </c>
      <c r="U54" s="284">
        <f>PPA_fec!U32</f>
        <v>56.395757229718782</v>
      </c>
      <c r="V54" s="284">
        <f>PPA_fec!V32</f>
        <v>57.006047552357813</v>
      </c>
      <c r="W54" s="284">
        <f>PPA_fec!W32</f>
        <v>56.415993081803357</v>
      </c>
      <c r="DA54" s="94"/>
    </row>
    <row r="55" spans="1:105" ht="12" customHeight="1" x14ac:dyDescent="0.3">
      <c r="A55" s="52" t="s">
        <v>60</v>
      </c>
      <c r="B55" s="244">
        <f>PPA_fec!B83</f>
        <v>13.97938274029563</v>
      </c>
      <c r="C55" s="244">
        <f>PPA_fec!C83</f>
        <v>14.89955834275705</v>
      </c>
      <c r="D55" s="244">
        <f>PPA_fec!D83</f>
        <v>14.451881585097199</v>
      </c>
      <c r="E55" s="244">
        <f>PPA_fec!E83</f>
        <v>15.249665666093209</v>
      </c>
      <c r="F55" s="244">
        <f>PPA_fec!F83</f>
        <v>15.32600091289205</v>
      </c>
      <c r="G55" s="244">
        <f>PPA_fec!G83</f>
        <v>13.89432517974693</v>
      </c>
      <c r="H55" s="244">
        <f>PPA_fec!H83</f>
        <v>14.009008127282421</v>
      </c>
      <c r="I55" s="244">
        <f>PPA_fec!I83</f>
        <v>12.983423118461999</v>
      </c>
      <c r="J55" s="244">
        <f>PPA_fec!J83</f>
        <v>15.555386673734789</v>
      </c>
      <c r="K55" s="244">
        <f>PPA_fec!K83</f>
        <v>15.37628284861049</v>
      </c>
      <c r="L55" s="244">
        <f>PPA_fec!L83</f>
        <v>16.087251043109731</v>
      </c>
      <c r="M55" s="244">
        <f>PPA_fec!M83</f>
        <v>15.79696903809624</v>
      </c>
      <c r="N55" s="244">
        <f>PPA_fec!N83</f>
        <v>11.04362837705826</v>
      </c>
      <c r="O55" s="244">
        <f>PPA_fec!O83</f>
        <v>8.2917741473201509</v>
      </c>
      <c r="P55" s="244">
        <f>PPA_fec!P83</f>
        <v>7.5933887455813496</v>
      </c>
      <c r="Q55" s="244">
        <f>PPA_fec!Q83</f>
        <v>7.8647176841501851</v>
      </c>
      <c r="R55" s="244">
        <f>PPA_fec!R83</f>
        <v>7.201681475112256</v>
      </c>
      <c r="S55" s="244">
        <f>PPA_fec!S83</f>
        <v>6.8768510556988609</v>
      </c>
      <c r="T55" s="244">
        <f>PPA_fec!T83</f>
        <v>6.534823731728288</v>
      </c>
      <c r="U55" s="244">
        <f>PPA_fec!U83</f>
        <v>5.8507690837871413</v>
      </c>
      <c r="V55" s="244">
        <f>PPA_fec!V83</f>
        <v>5.2517435750453814</v>
      </c>
      <c r="W55" s="244">
        <f>PPA_fec!W83</f>
        <v>5.1973841709520734</v>
      </c>
      <c r="DA55" s="84"/>
    </row>
    <row r="56" spans="1:105" ht="12" customHeight="1" x14ac:dyDescent="0.3">
      <c r="A56" s="201"/>
      <c r="B56" s="201"/>
      <c r="C56" s="201"/>
      <c r="D56" s="201"/>
      <c r="E56" s="201"/>
      <c r="F56" s="201"/>
      <c r="G56" s="201"/>
      <c r="H56" s="201"/>
      <c r="I56" s="201"/>
      <c r="J56" s="201"/>
      <c r="K56" s="201"/>
      <c r="L56" s="201"/>
      <c r="M56" s="201"/>
      <c r="N56" s="201"/>
      <c r="O56" s="201"/>
      <c r="P56" s="201"/>
      <c r="Q56" s="201"/>
      <c r="R56" s="201"/>
      <c r="S56" s="201"/>
      <c r="T56" s="201"/>
      <c r="U56" s="201"/>
      <c r="V56" s="201"/>
      <c r="W56" s="201"/>
      <c r="DA56" s="173"/>
    </row>
    <row r="57" spans="1:105" ht="12" customHeight="1" x14ac:dyDescent="0.3">
      <c r="A57" s="30" t="s">
        <v>85</v>
      </c>
      <c r="B57" s="205">
        <f t="shared" ref="B57:W57" si="12">SUM(B58:B60)</f>
        <v>156.67093946665963</v>
      </c>
      <c r="C57" s="205">
        <f t="shared" si="12"/>
        <v>172.64995956615536</v>
      </c>
      <c r="D57" s="205">
        <f t="shared" si="12"/>
        <v>159.15754426974803</v>
      </c>
      <c r="E57" s="205">
        <f t="shared" si="12"/>
        <v>170.23043689050908</v>
      </c>
      <c r="F57" s="205">
        <f t="shared" si="12"/>
        <v>167.70441762750178</v>
      </c>
      <c r="G57" s="205">
        <f t="shared" si="12"/>
        <v>163.39489106815421</v>
      </c>
      <c r="H57" s="205">
        <f t="shared" si="12"/>
        <v>161.66122548413918</v>
      </c>
      <c r="I57" s="205">
        <f t="shared" si="12"/>
        <v>140.53170028516607</v>
      </c>
      <c r="J57" s="205">
        <f t="shared" si="12"/>
        <v>122.66451707781962</v>
      </c>
      <c r="K57" s="205">
        <f t="shared" si="12"/>
        <v>108.69842735838846</v>
      </c>
      <c r="L57" s="205">
        <f t="shared" si="12"/>
        <v>120.977623378101</v>
      </c>
      <c r="M57" s="205">
        <f t="shared" si="12"/>
        <v>115.15245209557096</v>
      </c>
      <c r="N57" s="205">
        <f t="shared" si="12"/>
        <v>102.02063113523683</v>
      </c>
      <c r="O57" s="205">
        <f t="shared" si="12"/>
        <v>97.416582508631564</v>
      </c>
      <c r="P57" s="205">
        <f t="shared" si="12"/>
        <v>94.945557157274848</v>
      </c>
      <c r="Q57" s="205">
        <f t="shared" si="12"/>
        <v>93.012143635218692</v>
      </c>
      <c r="R57" s="205">
        <f t="shared" si="12"/>
        <v>61.75675997056976</v>
      </c>
      <c r="S57" s="205">
        <f t="shared" si="12"/>
        <v>66.609409872375252</v>
      </c>
      <c r="T57" s="205">
        <f t="shared" si="12"/>
        <v>73.719648638169161</v>
      </c>
      <c r="U57" s="205">
        <f t="shared" si="12"/>
        <v>64.305199656745415</v>
      </c>
      <c r="V57" s="205">
        <f t="shared" si="12"/>
        <v>56.16548015106877</v>
      </c>
      <c r="W57" s="205">
        <f t="shared" si="12"/>
        <v>52.011670797352181</v>
      </c>
      <c r="DA57" s="112"/>
    </row>
    <row r="58" spans="1:105" ht="12" customHeight="1" x14ac:dyDescent="0.3">
      <c r="A58" s="51" t="s">
        <v>52</v>
      </c>
      <c r="B58" s="243">
        <f>PPA_emi!B5</f>
        <v>0</v>
      </c>
      <c r="C58" s="243">
        <f>PPA_emi!C5</f>
        <v>0</v>
      </c>
      <c r="D58" s="243">
        <f>PPA_emi!D5</f>
        <v>0</v>
      </c>
      <c r="E58" s="243">
        <f>PPA_emi!E5</f>
        <v>0</v>
      </c>
      <c r="F58" s="243">
        <f>PPA_emi!F5</f>
        <v>0</v>
      </c>
      <c r="G58" s="243">
        <f>PPA_emi!G5</f>
        <v>0</v>
      </c>
      <c r="H58" s="243">
        <f>PPA_emi!H5</f>
        <v>0</v>
      </c>
      <c r="I58" s="243">
        <f>PPA_emi!I5</f>
        <v>0</v>
      </c>
      <c r="J58" s="243">
        <f>PPA_emi!J5</f>
        <v>2.6729007126850282</v>
      </c>
      <c r="K58" s="243">
        <f>PPA_emi!K5</f>
        <v>2.5827278694294948</v>
      </c>
      <c r="L58" s="243">
        <f>PPA_emi!L5</f>
        <v>3.976857721686625</v>
      </c>
      <c r="M58" s="243">
        <f>PPA_emi!M5</f>
        <v>2.6754545623310069</v>
      </c>
      <c r="N58" s="243">
        <f>PPA_emi!N5</f>
        <v>4.5392033129148706</v>
      </c>
      <c r="O58" s="243">
        <f>PPA_emi!O5</f>
        <v>2.1432686455725452</v>
      </c>
      <c r="P58" s="243">
        <f>PPA_emi!P5</f>
        <v>1.932427899432853</v>
      </c>
      <c r="Q58" s="243">
        <f>PPA_emi!Q5</f>
        <v>1.9873986843461879</v>
      </c>
      <c r="R58" s="243">
        <f>PPA_emi!R5</f>
        <v>1.6465736257565511</v>
      </c>
      <c r="S58" s="243">
        <f>PPA_emi!S5</f>
        <v>1.839281337946588</v>
      </c>
      <c r="T58" s="243">
        <f>PPA_emi!T5</f>
        <v>1.935515995526021</v>
      </c>
      <c r="U58" s="243">
        <f>PPA_emi!U5</f>
        <v>1.669545452529779</v>
      </c>
      <c r="V58" s="243">
        <f>PPA_emi!V5</f>
        <v>1.462770386095531</v>
      </c>
      <c r="W58" s="243">
        <f>PPA_emi!W5</f>
        <v>1.3010313371634421</v>
      </c>
      <c r="DA58" s="83"/>
    </row>
    <row r="59" spans="1:105" ht="12" customHeight="1" x14ac:dyDescent="0.3">
      <c r="A59" s="99" t="s">
        <v>59</v>
      </c>
      <c r="B59" s="284">
        <f>PPA_emi!B32</f>
        <v>155.91766486853189</v>
      </c>
      <c r="C59" s="284">
        <f>PPA_emi!C32</f>
        <v>171.6514305946454</v>
      </c>
      <c r="D59" s="284">
        <f>PPA_emi!D32</f>
        <v>158.42602080545461</v>
      </c>
      <c r="E59" s="284">
        <f>PPA_emi!E32</f>
        <v>169.3252107936967</v>
      </c>
      <c r="F59" s="284">
        <f>PPA_emi!F32</f>
        <v>166.93815106366239</v>
      </c>
      <c r="G59" s="284">
        <f>PPA_emi!G32</f>
        <v>162.36835840371381</v>
      </c>
      <c r="H59" s="284">
        <f>PPA_emi!H32</f>
        <v>160.83205234509481</v>
      </c>
      <c r="I59" s="284">
        <f>PPA_emi!I32</f>
        <v>140.09731837229191</v>
      </c>
      <c r="J59" s="284">
        <f>PPA_emi!J32</f>
        <v>118.78630547949339</v>
      </c>
      <c r="K59" s="284">
        <f>PPA_emi!K32</f>
        <v>104.0320639088621</v>
      </c>
      <c r="L59" s="284">
        <f>PPA_emi!L32</f>
        <v>114.2841098600875</v>
      </c>
      <c r="M59" s="284">
        <f>PPA_emi!M32</f>
        <v>110.02109344827311</v>
      </c>
      <c r="N59" s="284">
        <f>PPA_emi!N32</f>
        <v>95.110059399274775</v>
      </c>
      <c r="O59" s="284">
        <f>PPA_emi!O32</f>
        <v>94.75239393920188</v>
      </c>
      <c r="P59" s="284">
        <f>PPA_emi!P32</f>
        <v>92.525774263347159</v>
      </c>
      <c r="Q59" s="284">
        <f>PPA_emi!Q32</f>
        <v>90.637833809998185</v>
      </c>
      <c r="R59" s="284">
        <f>PPA_emi!R32</f>
        <v>59.928999798946393</v>
      </c>
      <c r="S59" s="284">
        <f>PPA_emi!S32</f>
        <v>64.52518503864934</v>
      </c>
      <c r="T59" s="284">
        <f>PPA_emi!T32</f>
        <v>71.558692835349092</v>
      </c>
      <c r="U59" s="284">
        <f>PPA_emi!U32</f>
        <v>62.465420695623052</v>
      </c>
      <c r="V59" s="284">
        <f>PPA_emi!V32</f>
        <v>54.562142880464201</v>
      </c>
      <c r="W59" s="284">
        <f>PPA_emi!W32</f>
        <v>50.613353736611771</v>
      </c>
      <c r="DA59" s="94"/>
    </row>
    <row r="60" spans="1:105" ht="12" customHeight="1" x14ac:dyDescent="0.3">
      <c r="A60" s="52" t="s">
        <v>60</v>
      </c>
      <c r="B60" s="244">
        <f>PPA_emi!B83</f>
        <v>0.75327459812774356</v>
      </c>
      <c r="C60" s="244">
        <f>PPA_emi!C83</f>
        <v>0.99852897150995179</v>
      </c>
      <c r="D60" s="244">
        <f>PPA_emi!D83</f>
        <v>0.73152346429341242</v>
      </c>
      <c r="E60" s="244">
        <f>PPA_emi!E83</f>
        <v>0.90522609681237431</v>
      </c>
      <c r="F60" s="244">
        <f>PPA_emi!F83</f>
        <v>0.76626656383940372</v>
      </c>
      <c r="G60" s="244">
        <f>PPA_emi!G83</f>
        <v>1.0265326644403829</v>
      </c>
      <c r="H60" s="244">
        <f>PPA_emi!H83</f>
        <v>0.82917313904437828</v>
      </c>
      <c r="I60" s="244">
        <f>PPA_emi!I83</f>
        <v>0.4343819128741544</v>
      </c>
      <c r="J60" s="244">
        <f>PPA_emi!J83</f>
        <v>1.205310885641198</v>
      </c>
      <c r="K60" s="244">
        <f>PPA_emi!K83</f>
        <v>2.0836355800968702</v>
      </c>
      <c r="L60" s="244">
        <f>PPA_emi!L83</f>
        <v>2.7166557963268718</v>
      </c>
      <c r="M60" s="244">
        <f>PPA_emi!M83</f>
        <v>2.4559040849668499</v>
      </c>
      <c r="N60" s="244">
        <f>PPA_emi!N83</f>
        <v>2.3713684230471821</v>
      </c>
      <c r="O60" s="244">
        <f>PPA_emi!O83</f>
        <v>0.52091992385714225</v>
      </c>
      <c r="P60" s="244">
        <f>PPA_emi!P83</f>
        <v>0.48735499449483211</v>
      </c>
      <c r="Q60" s="244">
        <f>PPA_emi!Q83</f>
        <v>0.38691114087431883</v>
      </c>
      <c r="R60" s="244">
        <f>PPA_emi!R83</f>
        <v>0.18118654586681779</v>
      </c>
      <c r="S60" s="244">
        <f>PPA_emi!S83</f>
        <v>0.2449434957793272</v>
      </c>
      <c r="T60" s="244">
        <f>PPA_emi!T83</f>
        <v>0.22543980729404911</v>
      </c>
      <c r="U60" s="244">
        <f>PPA_emi!U83</f>
        <v>0.17023350859258449</v>
      </c>
      <c r="V60" s="244">
        <f>PPA_emi!V83</f>
        <v>0.14056688450904331</v>
      </c>
      <c r="W60" s="244">
        <f>PPA_emi!W83</f>
        <v>9.7285723576969199E-2</v>
      </c>
      <c r="DA60" s="84"/>
    </row>
    <row r="61" spans="1:105" ht="12" customHeight="1" x14ac:dyDescent="0.3">
      <c r="A61" s="143"/>
      <c r="B61" s="251"/>
      <c r="C61" s="251"/>
      <c r="D61" s="251"/>
      <c r="E61" s="251"/>
      <c r="F61" s="251"/>
      <c r="G61" s="251"/>
      <c r="H61" s="251"/>
      <c r="I61" s="251"/>
      <c r="J61" s="251"/>
      <c r="K61" s="251"/>
      <c r="L61" s="251"/>
      <c r="M61" s="251"/>
      <c r="N61" s="251"/>
      <c r="O61" s="251"/>
      <c r="P61" s="251"/>
      <c r="Q61" s="251"/>
      <c r="R61" s="251"/>
      <c r="S61" s="251"/>
      <c r="T61" s="251"/>
      <c r="U61" s="251"/>
      <c r="V61" s="251"/>
      <c r="W61" s="251"/>
      <c r="DA61" s="145"/>
    </row>
    <row r="62" spans="1:105" ht="12" customHeight="1" x14ac:dyDescent="0.3">
      <c r="A62" s="115" t="s">
        <v>148</v>
      </c>
      <c r="B62" s="314"/>
      <c r="C62" s="314"/>
      <c r="D62" s="314"/>
      <c r="E62" s="314"/>
      <c r="F62" s="314"/>
      <c r="G62" s="314"/>
      <c r="H62" s="314"/>
      <c r="I62" s="314"/>
      <c r="J62" s="314"/>
      <c r="K62" s="314"/>
      <c r="L62" s="314"/>
      <c r="M62" s="314"/>
      <c r="N62" s="314"/>
      <c r="O62" s="314"/>
      <c r="P62" s="314"/>
      <c r="Q62" s="314"/>
      <c r="R62" s="314"/>
      <c r="S62" s="314"/>
      <c r="T62" s="314"/>
      <c r="U62" s="314"/>
      <c r="V62" s="314"/>
      <c r="W62" s="314"/>
      <c r="DA62" s="118"/>
    </row>
    <row r="63" spans="1:105" ht="12" customHeight="1" x14ac:dyDescent="0.3">
      <c r="A63" s="50" t="s">
        <v>52</v>
      </c>
      <c r="B63" s="289" t="str">
        <f t="shared" ref="B63:W63" si="13">IF(B$10=0,"",B$5/B$10*1000)</f>
        <v/>
      </c>
      <c r="C63" s="289" t="str">
        <f t="shared" si="13"/>
        <v/>
      </c>
      <c r="D63" s="289" t="str">
        <f t="shared" si="13"/>
        <v/>
      </c>
      <c r="E63" s="289" t="str">
        <f t="shared" si="13"/>
        <v/>
      </c>
      <c r="F63" s="289" t="str">
        <f t="shared" si="13"/>
        <v/>
      </c>
      <c r="G63" s="289" t="str">
        <f t="shared" si="13"/>
        <v/>
      </c>
      <c r="H63" s="289" t="str">
        <f t="shared" si="13"/>
        <v/>
      </c>
      <c r="I63" s="289" t="str">
        <f t="shared" si="13"/>
        <v/>
      </c>
      <c r="J63" s="289">
        <f t="shared" si="13"/>
        <v>202.59113389699439</v>
      </c>
      <c r="K63" s="289">
        <f t="shared" si="13"/>
        <v>192.40087788890887</v>
      </c>
      <c r="L63" s="289">
        <f t="shared" si="13"/>
        <v>168.35829366656972</v>
      </c>
      <c r="M63" s="289">
        <f t="shared" si="13"/>
        <v>182.61759162995327</v>
      </c>
      <c r="N63" s="289">
        <f t="shared" si="13"/>
        <v>206.60780920382166</v>
      </c>
      <c r="O63" s="289">
        <f t="shared" si="13"/>
        <v>173.81095733097987</v>
      </c>
      <c r="P63" s="289">
        <f t="shared" si="13"/>
        <v>171.22159252679472</v>
      </c>
      <c r="Q63" s="289">
        <f t="shared" si="13"/>
        <v>191.36404346243708</v>
      </c>
      <c r="R63" s="289">
        <f t="shared" si="13"/>
        <v>223.36357101028634</v>
      </c>
      <c r="S63" s="289">
        <f t="shared" si="13"/>
        <v>248.22408098934224</v>
      </c>
      <c r="T63" s="289">
        <f t="shared" si="13"/>
        <v>222.95801587148009</v>
      </c>
      <c r="U63" s="289">
        <f t="shared" si="13"/>
        <v>249.31718198138012</v>
      </c>
      <c r="V63" s="289">
        <f t="shared" si="13"/>
        <v>268.80908606271839</v>
      </c>
      <c r="W63" s="289">
        <f t="shared" si="13"/>
        <v>298.69065431090041</v>
      </c>
      <c r="DA63" s="83"/>
    </row>
    <row r="64" spans="1:105" ht="12" customHeight="1" x14ac:dyDescent="0.3">
      <c r="A64" s="107" t="s">
        <v>59</v>
      </c>
      <c r="B64" s="290">
        <f t="shared" ref="B64:W64" si="14">IF(B$11=0,"",B$6/B$11*1000)</f>
        <v>2880.094340877572</v>
      </c>
      <c r="C64" s="290">
        <f t="shared" si="14"/>
        <v>1918.3522741709073</v>
      </c>
      <c r="D64" s="290">
        <f t="shared" si="14"/>
        <v>1929.2691855523788</v>
      </c>
      <c r="E64" s="290">
        <f t="shared" si="14"/>
        <v>1821.7290686046085</v>
      </c>
      <c r="F64" s="290">
        <f t="shared" si="14"/>
        <v>1573.0703685577027</v>
      </c>
      <c r="G64" s="290">
        <f t="shared" si="14"/>
        <v>1300.958684693011</v>
      </c>
      <c r="H64" s="290">
        <f t="shared" si="14"/>
        <v>1220.1237256249294</v>
      </c>
      <c r="I64" s="290">
        <f t="shared" si="14"/>
        <v>1245.7886016723776</v>
      </c>
      <c r="J64" s="290">
        <f t="shared" si="14"/>
        <v>1122.7341403029184</v>
      </c>
      <c r="K64" s="290">
        <f t="shared" si="14"/>
        <v>1066.24181545888</v>
      </c>
      <c r="L64" s="290">
        <f t="shared" si="14"/>
        <v>935.454390014571</v>
      </c>
      <c r="M64" s="290">
        <f t="shared" si="14"/>
        <v>1011.7001615505117</v>
      </c>
      <c r="N64" s="290">
        <f t="shared" si="14"/>
        <v>1151.8755920726148</v>
      </c>
      <c r="O64" s="290">
        <f t="shared" si="14"/>
        <v>963.58786706507374</v>
      </c>
      <c r="P64" s="290">
        <f t="shared" si="14"/>
        <v>948.64062049764971</v>
      </c>
      <c r="Q64" s="290">
        <f t="shared" si="14"/>
        <v>1060.9001486700358</v>
      </c>
      <c r="R64" s="290">
        <f t="shared" si="14"/>
        <v>1241.5692298014962</v>
      </c>
      <c r="S64" s="290">
        <f t="shared" si="14"/>
        <v>1379.756688425837</v>
      </c>
      <c r="T64" s="290">
        <f t="shared" si="14"/>
        <v>1238.885806338058</v>
      </c>
      <c r="U64" s="290">
        <f t="shared" si="14"/>
        <v>1385.3528289872293</v>
      </c>
      <c r="V64" s="290">
        <f t="shared" si="14"/>
        <v>1493.6613067537005</v>
      </c>
      <c r="W64" s="290">
        <f t="shared" si="14"/>
        <v>1659.7008663949839</v>
      </c>
      <c r="DA64" s="94"/>
    </row>
    <row r="65" spans="1:105" ht="12" customHeight="1" x14ac:dyDescent="0.3">
      <c r="A65" s="49" t="s">
        <v>60</v>
      </c>
      <c r="B65" s="291">
        <f t="shared" ref="B65:W65" si="15">IF(B$12=0,"",B$7/B$12*1000)</f>
        <v>16757.691775046595</v>
      </c>
      <c r="C65" s="291">
        <f t="shared" si="15"/>
        <v>14673.543060105732</v>
      </c>
      <c r="D65" s="291">
        <f t="shared" si="15"/>
        <v>14118.564436140936</v>
      </c>
      <c r="E65" s="291">
        <f t="shared" si="15"/>
        <v>13357.274001315929</v>
      </c>
      <c r="F65" s="291">
        <f t="shared" si="15"/>
        <v>13094.450065163133</v>
      </c>
      <c r="G65" s="291">
        <f t="shared" si="15"/>
        <v>12072.120616355574</v>
      </c>
      <c r="H65" s="291">
        <f t="shared" si="15"/>
        <v>11359.633762336387</v>
      </c>
      <c r="I65" s="291">
        <f t="shared" si="15"/>
        <v>11149.296168642419</v>
      </c>
      <c r="J65" s="291">
        <f t="shared" si="15"/>
        <v>11640.063005192396</v>
      </c>
      <c r="K65" s="291">
        <f t="shared" si="15"/>
        <v>9360.1924150858376</v>
      </c>
      <c r="L65" s="291">
        <f t="shared" si="15"/>
        <v>7437.9134288942123</v>
      </c>
      <c r="M65" s="291">
        <f t="shared" si="15"/>
        <v>6750.7335263768855</v>
      </c>
      <c r="N65" s="291">
        <f t="shared" si="15"/>
        <v>7453.2760994051732</v>
      </c>
      <c r="O65" s="291">
        <f t="shared" si="15"/>
        <v>8693.4272275842322</v>
      </c>
      <c r="P65" s="291">
        <f t="shared" si="15"/>
        <v>9134.7305012163852</v>
      </c>
      <c r="Q65" s="291">
        <f t="shared" si="15"/>
        <v>7798.0355973208052</v>
      </c>
      <c r="R65" s="291">
        <f t="shared" si="15"/>
        <v>7862.0976782180405</v>
      </c>
      <c r="S65" s="291">
        <f t="shared" si="15"/>
        <v>9586.8879458070678</v>
      </c>
      <c r="T65" s="291">
        <f t="shared" si="15"/>
        <v>8479.509354954369</v>
      </c>
      <c r="U65" s="291">
        <f t="shared" si="15"/>
        <v>8597.308028424095</v>
      </c>
      <c r="V65" s="291">
        <f t="shared" si="15"/>
        <v>7636.2279021204413</v>
      </c>
      <c r="W65" s="291">
        <f t="shared" si="15"/>
        <v>7450.1314643300084</v>
      </c>
      <c r="DA65" s="84"/>
    </row>
    <row r="66" spans="1:105" ht="12" customHeight="1" x14ac:dyDescent="0.3">
      <c r="A66" s="115" t="s">
        <v>149</v>
      </c>
      <c r="B66" s="288"/>
      <c r="C66" s="288"/>
      <c r="D66" s="288"/>
      <c r="E66" s="288"/>
      <c r="F66" s="288"/>
      <c r="G66" s="288"/>
      <c r="H66" s="288"/>
      <c r="I66" s="288"/>
      <c r="J66" s="288"/>
      <c r="K66" s="288"/>
      <c r="L66" s="288"/>
      <c r="M66" s="288"/>
      <c r="N66" s="288"/>
      <c r="O66" s="288"/>
      <c r="P66" s="288"/>
      <c r="Q66" s="288"/>
      <c r="R66" s="288"/>
      <c r="S66" s="288"/>
      <c r="T66" s="288"/>
      <c r="U66" s="288"/>
      <c r="V66" s="288"/>
      <c r="W66" s="288"/>
      <c r="DA66" s="118"/>
    </row>
    <row r="67" spans="1:105" ht="12" customHeight="1" x14ac:dyDescent="0.3">
      <c r="A67" s="50" t="s">
        <v>52</v>
      </c>
      <c r="B67" s="254" t="str">
        <f t="shared" ref="B67:W67" si="16">IF(B$53=0,"",B$53/B$10)</f>
        <v/>
      </c>
      <c r="C67" s="254" t="str">
        <f t="shared" si="16"/>
        <v/>
      </c>
      <c r="D67" s="254" t="str">
        <f t="shared" si="16"/>
        <v/>
      </c>
      <c r="E67" s="254" t="str">
        <f t="shared" si="16"/>
        <v/>
      </c>
      <c r="F67" s="254" t="str">
        <f t="shared" si="16"/>
        <v/>
      </c>
      <c r="G67" s="254" t="str">
        <f t="shared" si="16"/>
        <v/>
      </c>
      <c r="H67" s="254" t="str">
        <f t="shared" si="16"/>
        <v/>
      </c>
      <c r="I67" s="254" t="str">
        <f t="shared" si="16"/>
        <v/>
      </c>
      <c r="J67" s="254">
        <f t="shared" si="16"/>
        <v>0.87483052659420024</v>
      </c>
      <c r="K67" s="254">
        <f t="shared" si="16"/>
        <v>0.8627574351849594</v>
      </c>
      <c r="L67" s="254">
        <f t="shared" si="16"/>
        <v>0.86442851683111588</v>
      </c>
      <c r="M67" s="254">
        <f t="shared" si="16"/>
        <v>0.88071231747946388</v>
      </c>
      <c r="N67" s="254">
        <f t="shared" si="16"/>
        <v>0.75233297608684835</v>
      </c>
      <c r="O67" s="254">
        <f t="shared" si="16"/>
        <v>0.63936744896139563</v>
      </c>
      <c r="P67" s="254">
        <f t="shared" si="16"/>
        <v>0.50302873251090785</v>
      </c>
      <c r="Q67" s="254">
        <f t="shared" si="16"/>
        <v>0.51970850712455219</v>
      </c>
      <c r="R67" s="254">
        <f t="shared" si="16"/>
        <v>0.49320410127192088</v>
      </c>
      <c r="S67" s="254">
        <f t="shared" si="16"/>
        <v>0.55428601997652593</v>
      </c>
      <c r="T67" s="254">
        <f t="shared" si="16"/>
        <v>0.60083176438322061</v>
      </c>
      <c r="U67" s="254">
        <f t="shared" si="16"/>
        <v>0.55575484878945092</v>
      </c>
      <c r="V67" s="254">
        <f t="shared" si="16"/>
        <v>0.55686965021376267</v>
      </c>
      <c r="W67" s="254">
        <f t="shared" si="16"/>
        <v>0.55110564024055919</v>
      </c>
      <c r="DA67" s="83"/>
    </row>
    <row r="68" spans="1:105" ht="12" customHeight="1" x14ac:dyDescent="0.3">
      <c r="A68" s="107" t="s">
        <v>59</v>
      </c>
      <c r="B68" s="293">
        <f t="shared" ref="B68:W68" si="17">IF(B$54=0,"",B$54/B$11)</f>
        <v>0.43533017393362167</v>
      </c>
      <c r="C68" s="293">
        <f t="shared" si="17"/>
        <v>0.31369696508896039</v>
      </c>
      <c r="D68" s="293">
        <f t="shared" si="17"/>
        <v>0.30836991543778941</v>
      </c>
      <c r="E68" s="293">
        <f t="shared" si="17"/>
        <v>0.32189565903622192</v>
      </c>
      <c r="F68" s="293">
        <f t="shared" si="17"/>
        <v>0.31224056007745599</v>
      </c>
      <c r="G68" s="293">
        <f t="shared" si="17"/>
        <v>0.26901940926392692</v>
      </c>
      <c r="H68" s="293">
        <f t="shared" si="17"/>
        <v>0.25962723825253553</v>
      </c>
      <c r="I68" s="293">
        <f t="shared" si="17"/>
        <v>0.25503640141092604</v>
      </c>
      <c r="J68" s="293">
        <f t="shared" si="17"/>
        <v>0.29436099258184856</v>
      </c>
      <c r="K68" s="293">
        <f t="shared" si="17"/>
        <v>0.29030106820677087</v>
      </c>
      <c r="L68" s="293">
        <f t="shared" si="17"/>
        <v>0.28902209949618607</v>
      </c>
      <c r="M68" s="293">
        <f t="shared" si="17"/>
        <v>0.29601163209481551</v>
      </c>
      <c r="N68" s="293">
        <f t="shared" si="17"/>
        <v>0.25161237691426425</v>
      </c>
      <c r="O68" s="293">
        <f t="shared" si="17"/>
        <v>0.217728103178849</v>
      </c>
      <c r="P68" s="293">
        <f t="shared" si="17"/>
        <v>0.16973750753584058</v>
      </c>
      <c r="Q68" s="293">
        <f t="shared" si="17"/>
        <v>0.17406000527570697</v>
      </c>
      <c r="R68" s="293">
        <f t="shared" si="17"/>
        <v>0.16105135262790163</v>
      </c>
      <c r="S68" s="293">
        <f t="shared" si="17"/>
        <v>0.18440236692470846</v>
      </c>
      <c r="T68" s="293">
        <f t="shared" si="17"/>
        <v>0.20381041453795729</v>
      </c>
      <c r="U68" s="293">
        <f t="shared" si="17"/>
        <v>0.18877939869799779</v>
      </c>
      <c r="V68" s="293">
        <f t="shared" si="17"/>
        <v>0.19082228713142574</v>
      </c>
      <c r="W68" s="293">
        <f t="shared" si="17"/>
        <v>0.18884713627572206</v>
      </c>
      <c r="DA68" s="94"/>
    </row>
    <row r="69" spans="1:105" ht="12" customHeight="1" x14ac:dyDescent="0.3">
      <c r="A69" s="49" t="s">
        <v>60</v>
      </c>
      <c r="B69" s="255">
        <f t="shared" ref="B69:W69" si="18">IF(B$55=0,"",B$55/B$12)</f>
        <v>0.1882521439995451</v>
      </c>
      <c r="C69" s="255">
        <f t="shared" si="18"/>
        <v>0.20215053449898884</v>
      </c>
      <c r="D69" s="255">
        <f t="shared" si="18"/>
        <v>0.19871771220827425</v>
      </c>
      <c r="E69" s="255">
        <f t="shared" si="18"/>
        <v>0.20743388291507089</v>
      </c>
      <c r="F69" s="255">
        <f t="shared" si="18"/>
        <v>0.21272299197719519</v>
      </c>
      <c r="G69" s="255">
        <f t="shared" si="18"/>
        <v>0.19409652625909105</v>
      </c>
      <c r="H69" s="255">
        <f t="shared" si="18"/>
        <v>0.18732010900231993</v>
      </c>
      <c r="I69" s="255">
        <f t="shared" si="18"/>
        <v>0.18400783690263478</v>
      </c>
      <c r="J69" s="255">
        <f t="shared" si="18"/>
        <v>0.21733152215718576</v>
      </c>
      <c r="K69" s="255">
        <f t="shared" si="18"/>
        <v>0.21432243524162556</v>
      </c>
      <c r="L69" s="255">
        <f t="shared" si="18"/>
        <v>0.21510426739778471</v>
      </c>
      <c r="M69" s="255">
        <f t="shared" si="18"/>
        <v>0.19501062415621812</v>
      </c>
      <c r="N69" s="255">
        <f t="shared" si="18"/>
        <v>0.17859161170921597</v>
      </c>
      <c r="O69" s="255">
        <f t="shared" si="18"/>
        <v>0.16140676476721647</v>
      </c>
      <c r="P69" s="255">
        <f t="shared" si="18"/>
        <v>0.14607478000481247</v>
      </c>
      <c r="Q69" s="255">
        <f t="shared" si="18"/>
        <v>0.15309373056385822</v>
      </c>
      <c r="R69" s="255">
        <f t="shared" si="18"/>
        <v>0.14487336007365048</v>
      </c>
      <c r="S69" s="255">
        <f t="shared" si="18"/>
        <v>0.15607462911214295</v>
      </c>
      <c r="T69" s="255">
        <f t="shared" si="18"/>
        <v>0.14351103153235331</v>
      </c>
      <c r="U69" s="255">
        <f t="shared" si="18"/>
        <v>0.13694172461802609</v>
      </c>
      <c r="V69" s="255">
        <f t="shared" si="18"/>
        <v>0.13135187521794664</v>
      </c>
      <c r="W69" s="255">
        <f t="shared" si="18"/>
        <v>0.12999228681433259</v>
      </c>
      <c r="DA69" s="84"/>
    </row>
    <row r="70" spans="1:105" ht="12" customHeight="1" x14ac:dyDescent="0.3">
      <c r="A70" s="115" t="s">
        <v>150</v>
      </c>
      <c r="B70" s="288"/>
      <c r="C70" s="288"/>
      <c r="D70" s="288"/>
      <c r="E70" s="288"/>
      <c r="F70" s="288"/>
      <c r="G70" s="288"/>
      <c r="H70" s="288"/>
      <c r="I70" s="288"/>
      <c r="J70" s="288"/>
      <c r="K70" s="288"/>
      <c r="L70" s="288"/>
      <c r="M70" s="288"/>
      <c r="N70" s="288"/>
      <c r="O70" s="288"/>
      <c r="P70" s="288"/>
      <c r="Q70" s="288"/>
      <c r="R70" s="288"/>
      <c r="S70" s="288"/>
      <c r="T70" s="288"/>
      <c r="U70" s="288"/>
      <c r="V70" s="288"/>
      <c r="W70" s="288"/>
      <c r="DA70" s="118"/>
    </row>
    <row r="71" spans="1:105" ht="12" customHeight="1" x14ac:dyDescent="0.3">
      <c r="A71" s="50" t="s">
        <v>52</v>
      </c>
      <c r="B71" s="254" t="str">
        <f>IF(PPA_ued!B$5=0,"",PPA_ued!B$5/B$10)</f>
        <v/>
      </c>
      <c r="C71" s="254" t="str">
        <f>IF(PPA_ued!C$5=0,"",PPA_ued!C$5/C$10)</f>
        <v/>
      </c>
      <c r="D71" s="254" t="str">
        <f>IF(PPA_ued!D$5=0,"",PPA_ued!D$5/D$10)</f>
        <v/>
      </c>
      <c r="E71" s="254" t="str">
        <f>IF(PPA_ued!E$5=0,"",PPA_ued!E$5/E$10)</f>
        <v/>
      </c>
      <c r="F71" s="254" t="str">
        <f>IF(PPA_ued!F$5=0,"",PPA_ued!F$5/F$10)</f>
        <v/>
      </c>
      <c r="G71" s="254" t="str">
        <f>IF(PPA_ued!G$5=0,"",PPA_ued!G$5/G$10)</f>
        <v/>
      </c>
      <c r="H71" s="254" t="str">
        <f>IF(PPA_ued!H$5=0,"",PPA_ued!H$5/H$10)</f>
        <v/>
      </c>
      <c r="I71" s="254" t="str">
        <f>IF(PPA_ued!I$5=0,"",PPA_ued!I$5/I$10)</f>
        <v/>
      </c>
      <c r="J71" s="254">
        <f>IF(PPA_ued!J$5=0,"",PPA_ued!J$5/J$10)</f>
        <v>0.3617212276745132</v>
      </c>
      <c r="K71" s="254">
        <f>IF(PPA_ued!K$5=0,"",PPA_ued!K$5/K$10)</f>
        <v>0.35467212209862742</v>
      </c>
      <c r="L71" s="254">
        <f>IF(PPA_ued!L$5=0,"",PPA_ued!L$5/L$10)</f>
        <v>0.35556100436580457</v>
      </c>
      <c r="M71" s="254">
        <f>IF(PPA_ued!M$5=0,"",PPA_ued!M$5/M$10)</f>
        <v>0.36214790087631965</v>
      </c>
      <c r="N71" s="254">
        <f>IF(PPA_ued!N$5=0,"",PPA_ued!N$5/N$10)</f>
        <v>0.31373953218723749</v>
      </c>
      <c r="O71" s="254">
        <f>IF(PPA_ued!O$5=0,"",PPA_ued!O$5/O$10)</f>
        <v>0.26735328887379334</v>
      </c>
      <c r="P71" s="254">
        <f>IF(PPA_ued!P$5=0,"",PPA_ued!P$5/P$10)</f>
        <v>0.21145266005735591</v>
      </c>
      <c r="Q71" s="254">
        <f>IF(PPA_ued!Q$5=0,"",PPA_ued!Q$5/Q$10)</f>
        <v>0.21871826468039299</v>
      </c>
      <c r="R71" s="254">
        <f>IF(PPA_ued!R$5=0,"",PPA_ued!R$5/R$10)</f>
        <v>0.20755040250683066</v>
      </c>
      <c r="S71" s="254">
        <f>IF(PPA_ued!S$5=0,"",PPA_ued!S$5/S$10)</f>
        <v>0.23253223485367039</v>
      </c>
      <c r="T71" s="254">
        <f>IF(PPA_ued!T$5=0,"",PPA_ued!T$5/T$10)</f>
        <v>0.2518298099743832</v>
      </c>
      <c r="U71" s="254">
        <f>IF(PPA_ued!U$5=0,"",PPA_ued!U$5/U$10)</f>
        <v>0.23242413649052568</v>
      </c>
      <c r="V71" s="254">
        <f>IF(PPA_ued!V$5=0,"",PPA_ued!V$5/V$10)</f>
        <v>0.23164206382092731</v>
      </c>
      <c r="W71" s="254">
        <f>IF(PPA_ued!W$5=0,"",PPA_ued!W$5/W$10)</f>
        <v>0.22877381083366108</v>
      </c>
      <c r="DA71" s="83"/>
    </row>
    <row r="72" spans="1:105" ht="12" customHeight="1" x14ac:dyDescent="0.3">
      <c r="A72" s="107" t="s">
        <v>59</v>
      </c>
      <c r="B72" s="293">
        <f>IF(PPA_ued!B$32=0,"",PPA_ued!B$32/B$11)</f>
        <v>0.31681512410789531</v>
      </c>
      <c r="C72" s="293">
        <f>IF(PPA_ued!C$32=0,"",PPA_ued!C$32/C$11)</f>
        <v>0.22922895447358785</v>
      </c>
      <c r="D72" s="293">
        <f>IF(PPA_ued!D$32=0,"",PPA_ued!D$32/D$11)</f>
        <v>0.22437726607287251</v>
      </c>
      <c r="E72" s="293">
        <f>IF(PPA_ued!E$32=0,"",PPA_ued!E$32/E$11)</f>
        <v>0.23484107409391122</v>
      </c>
      <c r="F72" s="293">
        <f>IF(PPA_ued!F$32=0,"",PPA_ued!F$32/F$11)</f>
        <v>0.22707780124198143</v>
      </c>
      <c r="G72" s="293">
        <f>IF(PPA_ued!G$32=0,"",PPA_ued!G$32/G$11)</f>
        <v>0.19740621538126904</v>
      </c>
      <c r="H72" s="293">
        <f>IF(PPA_ued!H$32=0,"",PPA_ued!H$32/H$11)</f>
        <v>0.19302839693415114</v>
      </c>
      <c r="I72" s="293">
        <f>IF(PPA_ued!I$32=0,"",PPA_ued!I$32/I$11)</f>
        <v>0.18758166768481913</v>
      </c>
      <c r="J72" s="293">
        <f>IF(PPA_ued!J$32=0,"",PPA_ued!J$32/J$11)</f>
        <v>0.21260984350937956</v>
      </c>
      <c r="K72" s="293">
        <f>IF(PPA_ued!K$32=0,"",PPA_ued!K$32/K$11)</f>
        <v>0.20858963259940472</v>
      </c>
      <c r="L72" s="293">
        <f>IF(PPA_ued!L$32=0,"",PPA_ued!L$32/L$11)</f>
        <v>0.21112434851385031</v>
      </c>
      <c r="M72" s="293">
        <f>IF(PPA_ued!M$32=0,"",PPA_ued!M$32/M$11)</f>
        <v>0.21608372775820311</v>
      </c>
      <c r="N72" s="293">
        <f>IF(PPA_ued!N$32=0,"",PPA_ued!N$32/N$11)</f>
        <v>0.18751005697383943</v>
      </c>
      <c r="O72" s="293">
        <f>IF(PPA_ued!O$32=0,"",PPA_ued!O$32/O$11)</f>
        <v>0.16226892003401105</v>
      </c>
      <c r="P72" s="293">
        <f>IF(PPA_ued!P$32=0,"",PPA_ued!P$32/P$11)</f>
        <v>0.12764191882133968</v>
      </c>
      <c r="Q72" s="293">
        <f>IF(PPA_ued!Q$32=0,"",PPA_ued!Q$32/Q$11)</f>
        <v>0.13110298460884448</v>
      </c>
      <c r="R72" s="293">
        <f>IF(PPA_ued!R$32=0,"",PPA_ued!R$32/R$11)</f>
        <v>0.1211399604397967</v>
      </c>
      <c r="S72" s="293">
        <f>IF(PPA_ued!S$32=0,"",PPA_ued!S$32/S$11)</f>
        <v>0.13801126465473937</v>
      </c>
      <c r="T72" s="293">
        <f>IF(PPA_ued!T$32=0,"",PPA_ued!T$32/T$11)</f>
        <v>0.15224746179386434</v>
      </c>
      <c r="U72" s="293">
        <f>IF(PPA_ued!U$32=0,"",PPA_ued!U$32/U$11)</f>
        <v>0.14036405371340913</v>
      </c>
      <c r="V72" s="293">
        <f>IF(PPA_ued!V$32=0,"",PPA_ued!V$32/V$11)</f>
        <v>0.14046487473566097</v>
      </c>
      <c r="W72" s="293">
        <f>IF(PPA_ued!W$32=0,"",PPA_ued!W$32/W$11)</f>
        <v>0.13824795947101132</v>
      </c>
      <c r="DA72" s="94"/>
    </row>
    <row r="73" spans="1:105" ht="12" customHeight="1" x14ac:dyDescent="0.3">
      <c r="A73" s="49" t="s">
        <v>60</v>
      </c>
      <c r="B73" s="255">
        <f>IF(PPA_ued!B$83=0,"",PPA_ued!B$83/B$12)</f>
        <v>0.13418349610616939</v>
      </c>
      <c r="C73" s="255">
        <f>IF(PPA_ued!C$83=0,"",PPA_ued!C$83/C$12)</f>
        <v>0.1441745565278589</v>
      </c>
      <c r="D73" s="255">
        <f>IF(PPA_ued!D$83=0,"",PPA_ued!D$83/D$12)</f>
        <v>0.14203947664772026</v>
      </c>
      <c r="E73" s="255">
        <f>IF(PPA_ued!E$83=0,"",PPA_ued!E$83/E$12)</f>
        <v>0.14817097723521719</v>
      </c>
      <c r="F73" s="255">
        <f>IF(PPA_ued!F$83=0,"",PPA_ued!F$83/F$12)</f>
        <v>0.15282455792537389</v>
      </c>
      <c r="G73" s="255">
        <f>IF(PPA_ued!G$83=0,"",PPA_ued!G$83/G$12)</f>
        <v>0.13948986086890031</v>
      </c>
      <c r="H73" s="255">
        <f>IF(PPA_ued!H$83=0,"",PPA_ued!H$83/H$12)</f>
        <v>0.13570271314249099</v>
      </c>
      <c r="I73" s="255">
        <f>IF(PPA_ued!I$83=0,"",PPA_ued!I$83/I$12)</f>
        <v>0.13406738680429942</v>
      </c>
      <c r="J73" s="255">
        <f>IF(PPA_ued!J$83=0,"",PPA_ued!J$83/J$12)</f>
        <v>0.15981924410796661</v>
      </c>
      <c r="K73" s="255">
        <f>IF(PPA_ued!K$83=0,"",PPA_ued!K$83/K$12)</f>
        <v>0.15872099773084319</v>
      </c>
      <c r="L73" s="255">
        <f>IF(PPA_ued!L$83=0,"",PPA_ued!L$83/L$12)</f>
        <v>0.16039125647265945</v>
      </c>
      <c r="M73" s="255">
        <f>IF(PPA_ued!M$83=0,"",PPA_ued!M$83/M$12)</f>
        <v>0.14649974251861905</v>
      </c>
      <c r="N73" s="255">
        <f>IF(PPA_ued!N$83=0,"",PPA_ued!N$83/N$12)</f>
        <v>0.13468899952506516</v>
      </c>
      <c r="O73" s="255">
        <f>IF(PPA_ued!O$83=0,"",PPA_ued!O$83/O$12)</f>
        <v>0.12232829444528524</v>
      </c>
      <c r="P73" s="255">
        <f>IF(PPA_ued!P$83=0,"",PPA_ued!P$83/P$12)</f>
        <v>0.11080247955655247</v>
      </c>
      <c r="Q73" s="255">
        <f>IF(PPA_ued!Q$83=0,"",PPA_ued!Q$83/Q$12)</f>
        <v>0.11621510492664963</v>
      </c>
      <c r="R73" s="255">
        <f>IF(PPA_ued!R$83=0,"",PPA_ued!R$83/R$12)</f>
        <v>0.10983145323110328</v>
      </c>
      <c r="S73" s="255">
        <f>IF(PPA_ued!S$83=0,"",PPA_ued!S$83/S$12)</f>
        <v>0.11865238714691412</v>
      </c>
      <c r="T73" s="255">
        <f>IF(PPA_ued!T$83=0,"",PPA_ued!T$83/T$12)</f>
        <v>0.10962027173848048</v>
      </c>
      <c r="U73" s="255">
        <f>IF(PPA_ued!U$83=0,"",PPA_ued!U$83/U$12)</f>
        <v>0.10511058546642248</v>
      </c>
      <c r="V73" s="255">
        <f>IF(PPA_ued!V$83=0,"",PPA_ued!V$83/V$12)</f>
        <v>0.10143432205406425</v>
      </c>
      <c r="W73" s="255">
        <f>IF(PPA_ued!W$83=0,"",PPA_ued!W$83/W$12)</f>
        <v>0.10037410505077912</v>
      </c>
      <c r="DA73" s="84"/>
    </row>
    <row r="74" spans="1:105" ht="12" customHeight="1" x14ac:dyDescent="0.3">
      <c r="A74" s="110" t="s">
        <v>88</v>
      </c>
      <c r="B74" s="256">
        <f t="shared" ref="B74:W74" si="19">IF(B$52=0,"",B$57/B$52)</f>
        <v>1.2195022458290887</v>
      </c>
      <c r="C74" s="256">
        <f t="shared" si="19"/>
        <v>1.2608843032143475</v>
      </c>
      <c r="D74" s="256">
        <f t="shared" si="19"/>
        <v>1.1983536071777372</v>
      </c>
      <c r="E74" s="256">
        <f t="shared" si="19"/>
        <v>1.2146720652383485</v>
      </c>
      <c r="F74" s="256">
        <f t="shared" si="19"/>
        <v>1.1906875376358665</v>
      </c>
      <c r="G74" s="256">
        <f t="shared" si="19"/>
        <v>1.2796263271405055</v>
      </c>
      <c r="H74" s="256">
        <f t="shared" si="19"/>
        <v>1.2556847844250867</v>
      </c>
      <c r="I74" s="256">
        <f t="shared" si="19"/>
        <v>1.1777883183472637</v>
      </c>
      <c r="J74" s="256">
        <f t="shared" si="19"/>
        <v>0.85806521106552525</v>
      </c>
      <c r="K74" s="256">
        <f t="shared" si="19"/>
        <v>0.76922617496532608</v>
      </c>
      <c r="L74" s="256">
        <f t="shared" si="19"/>
        <v>0.81828645376820985</v>
      </c>
      <c r="M74" s="256">
        <f t="shared" si="19"/>
        <v>0.79319793670164351</v>
      </c>
      <c r="N74" s="256">
        <f t="shared" si="19"/>
        <v>1.0052136428394649</v>
      </c>
      <c r="O74" s="256">
        <f t="shared" si="19"/>
        <v>1.0227219218602053</v>
      </c>
      <c r="P74" s="256">
        <f t="shared" si="19"/>
        <v>1.1721411572324223</v>
      </c>
      <c r="Q74" s="256">
        <f t="shared" si="19"/>
        <v>1.2013098136109872</v>
      </c>
      <c r="R74" s="256">
        <f t="shared" si="19"/>
        <v>1.1005681647700742</v>
      </c>
      <c r="S74" s="256">
        <f t="shared" si="19"/>
        <v>1.0601511084009936</v>
      </c>
      <c r="T74" s="256">
        <f t="shared" si="19"/>
        <v>1.0483014524500935</v>
      </c>
      <c r="U74" s="256">
        <f t="shared" si="19"/>
        <v>0.99036478278117268</v>
      </c>
      <c r="V74" s="256">
        <f t="shared" si="19"/>
        <v>0.86478316739802019</v>
      </c>
      <c r="W74" s="256">
        <f t="shared" si="19"/>
        <v>0.80920256397892776</v>
      </c>
      <c r="DA74" s="109"/>
    </row>
    <row r="75" spans="1:105" ht="12" customHeight="1" x14ac:dyDescent="0.3">
      <c r="A75" s="50" t="s">
        <v>52</v>
      </c>
      <c r="B75" s="257" t="str">
        <f t="shared" ref="B75:W75" si="20">IF(B$53=0,"",B$58/B$53)</f>
        <v/>
      </c>
      <c r="C75" s="257" t="str">
        <f t="shared" si="20"/>
        <v/>
      </c>
      <c r="D75" s="257" t="str">
        <f t="shared" si="20"/>
        <v/>
      </c>
      <c r="E75" s="257" t="str">
        <f t="shared" si="20"/>
        <v/>
      </c>
      <c r="F75" s="257" t="str">
        <f t="shared" si="20"/>
        <v/>
      </c>
      <c r="G75" s="257" t="str">
        <f t="shared" si="20"/>
        <v/>
      </c>
      <c r="H75" s="257" t="str">
        <f t="shared" si="20"/>
        <v/>
      </c>
      <c r="I75" s="257" t="str">
        <f t="shared" si="20"/>
        <v/>
      </c>
      <c r="J75" s="257">
        <f t="shared" si="20"/>
        <v>0.61106708818012756</v>
      </c>
      <c r="K75" s="257">
        <f t="shared" si="20"/>
        <v>0.59871471727758685</v>
      </c>
      <c r="L75" s="257">
        <f t="shared" si="20"/>
        <v>0.65722326439690149</v>
      </c>
      <c r="M75" s="257">
        <f t="shared" si="20"/>
        <v>0.62895037236723983</v>
      </c>
      <c r="N75" s="257">
        <f t="shared" si="20"/>
        <v>0.83158456536817915</v>
      </c>
      <c r="O75" s="257">
        <f t="shared" si="20"/>
        <v>0.6940311414495971</v>
      </c>
      <c r="P75" s="257">
        <f t="shared" si="20"/>
        <v>0.79535932275281662</v>
      </c>
      <c r="Q75" s="257">
        <f t="shared" si="20"/>
        <v>0.79173171357258687</v>
      </c>
      <c r="R75" s="257">
        <f t="shared" si="20"/>
        <v>0.69120575376367932</v>
      </c>
      <c r="S75" s="257">
        <f t="shared" si="20"/>
        <v>0.6870164065352069</v>
      </c>
      <c r="T75" s="257">
        <f t="shared" si="20"/>
        <v>0.66695533282204822</v>
      </c>
      <c r="U75" s="257">
        <f t="shared" si="20"/>
        <v>0.6219677347442274</v>
      </c>
      <c r="V75" s="257">
        <f t="shared" si="20"/>
        <v>0.54384542504287625</v>
      </c>
      <c r="W75" s="257">
        <f t="shared" si="20"/>
        <v>0.48877138321757901</v>
      </c>
      <c r="DA75" s="83"/>
    </row>
    <row r="76" spans="1:105" ht="12" customHeight="1" x14ac:dyDescent="0.3">
      <c r="A76" s="107" t="s">
        <v>59</v>
      </c>
      <c r="B76" s="295">
        <f t="shared" ref="B76:W76" si="21">IF(B$54=0,"",B$59/B$54)</f>
        <v>1.3618234335627206</v>
      </c>
      <c r="C76" s="295">
        <f t="shared" si="21"/>
        <v>1.4066547236084594</v>
      </c>
      <c r="D76" s="295">
        <f t="shared" si="21"/>
        <v>1.3384914349053851</v>
      </c>
      <c r="E76" s="295">
        <f t="shared" si="21"/>
        <v>1.3557349103886918</v>
      </c>
      <c r="F76" s="295">
        <f t="shared" si="21"/>
        <v>1.3299650512850056</v>
      </c>
      <c r="G76" s="295">
        <f t="shared" si="21"/>
        <v>1.4268470371857578</v>
      </c>
      <c r="H76" s="295">
        <f t="shared" si="21"/>
        <v>1.4017762366153605</v>
      </c>
      <c r="I76" s="295">
        <f t="shared" si="21"/>
        <v>1.3175105107157086</v>
      </c>
      <c r="J76" s="295">
        <f t="shared" si="21"/>
        <v>0.96554424122158089</v>
      </c>
      <c r="K76" s="295">
        <f t="shared" si="21"/>
        <v>0.85539508860286784</v>
      </c>
      <c r="L76" s="295">
        <f t="shared" si="21"/>
        <v>0.90914977094461102</v>
      </c>
      <c r="M76" s="295">
        <f t="shared" si="21"/>
        <v>0.87929566406524229</v>
      </c>
      <c r="N76" s="295">
        <f t="shared" si="21"/>
        <v>1.1190819103319103</v>
      </c>
      <c r="O76" s="295">
        <f t="shared" si="21"/>
        <v>1.129721476452485</v>
      </c>
      <c r="P76" s="295">
        <f t="shared" si="21"/>
        <v>1.3035692631878559</v>
      </c>
      <c r="Q76" s="295">
        <f t="shared" si="21"/>
        <v>1.3517805954629172</v>
      </c>
      <c r="R76" s="295">
        <f t="shared" si="21"/>
        <v>1.2879739287217729</v>
      </c>
      <c r="S76" s="295">
        <f t="shared" si="21"/>
        <v>1.2111479174068669</v>
      </c>
      <c r="T76" s="295">
        <f t="shared" si="21"/>
        <v>1.1752877038692191</v>
      </c>
      <c r="U76" s="295">
        <f t="shared" si="21"/>
        <v>1.1076262428959063</v>
      </c>
      <c r="V76" s="295">
        <f t="shared" si="21"/>
        <v>0.95712902793955357</v>
      </c>
      <c r="W76" s="295">
        <f t="shared" si="21"/>
        <v>0.89714548963486751</v>
      </c>
      <c r="DA76" s="94"/>
    </row>
    <row r="77" spans="1:105" ht="12" customHeight="1" x14ac:dyDescent="0.3">
      <c r="A77" s="49" t="s">
        <v>60</v>
      </c>
      <c r="B77" s="258">
        <f t="shared" ref="B77:W77" si="22">IF(B$55=0,"",B$60/B$55)</f>
        <v>5.388468232981606E-2</v>
      </c>
      <c r="C77" s="258">
        <f t="shared" si="22"/>
        <v>6.7017353705343563E-2</v>
      </c>
      <c r="D77" s="258">
        <f t="shared" si="22"/>
        <v>5.0617870066674259E-2</v>
      </c>
      <c r="E77" s="258">
        <f t="shared" si="22"/>
        <v>5.9360389705139217E-2</v>
      </c>
      <c r="F77" s="258">
        <f t="shared" si="22"/>
        <v>4.9997815359310686E-2</v>
      </c>
      <c r="G77" s="258">
        <f t="shared" si="22"/>
        <v>7.3881433690403966E-2</v>
      </c>
      <c r="H77" s="258">
        <f t="shared" si="22"/>
        <v>5.9188568634603818E-2</v>
      </c>
      <c r="I77" s="258">
        <f t="shared" si="22"/>
        <v>3.3456655375921442E-2</v>
      </c>
      <c r="J77" s="258">
        <f t="shared" si="22"/>
        <v>7.7485112451518859E-2</v>
      </c>
      <c r="K77" s="258">
        <f t="shared" si="22"/>
        <v>0.13550970677449278</v>
      </c>
      <c r="L77" s="258">
        <f t="shared" si="22"/>
        <v>0.16887010646175205</v>
      </c>
      <c r="M77" s="258">
        <f t="shared" si="22"/>
        <v>0.15546679106885314</v>
      </c>
      <c r="N77" s="258">
        <f t="shared" si="22"/>
        <v>0.21472729270512214</v>
      </c>
      <c r="O77" s="258">
        <f t="shared" si="22"/>
        <v>6.2823699078381229E-2</v>
      </c>
      <c r="P77" s="258">
        <f t="shared" si="22"/>
        <v>6.4181488769217518E-2</v>
      </c>
      <c r="Q77" s="258">
        <f t="shared" si="22"/>
        <v>4.9195807963210589E-2</v>
      </c>
      <c r="R77" s="258">
        <f t="shared" si="22"/>
        <v>2.5158922467338581E-2</v>
      </c>
      <c r="S77" s="258">
        <f t="shared" si="22"/>
        <v>3.5618554741903563E-2</v>
      </c>
      <c r="T77" s="258">
        <f t="shared" si="22"/>
        <v>3.4498223142497259E-2</v>
      </c>
      <c r="U77" s="258">
        <f t="shared" si="22"/>
        <v>2.9095919896123149E-2</v>
      </c>
      <c r="V77" s="258">
        <f t="shared" si="22"/>
        <v>2.6765755505842391E-2</v>
      </c>
      <c r="W77" s="258">
        <f t="shared" si="22"/>
        <v>1.8718209079231503E-2</v>
      </c>
      <c r="DA77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4:W4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32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activeCell="DB5" sqref="DB5"/>
      <selection pane="topRight" activeCell="DB5" sqref="DB5"/>
      <selection pane="bottomLeft" activeCell="DB5" sqref="DB5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Pulp, paper and printing / final energy consumption"</f>
        <v>DK: Pulp, paper and printing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3">
      <c r="A3" s="32" t="s">
        <v>153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3">
      <c r="J4" s="131"/>
    </row>
    <row r="5" spans="1:105" ht="15" customHeight="1" x14ac:dyDescent="0.3">
      <c r="A5" s="34" t="s">
        <v>52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4.3741526329710014</v>
      </c>
      <c r="K5" s="225">
        <v>4.313787175924797</v>
      </c>
      <c r="L5" s="225">
        <v>6.0509996178178111</v>
      </c>
      <c r="M5" s="225">
        <v>4.2538404934258107</v>
      </c>
      <c r="N5" s="225">
        <v>5.4584987528059337</v>
      </c>
      <c r="O5" s="225">
        <v>3.088144778483541</v>
      </c>
      <c r="P5" s="225">
        <v>2.4296287780276851</v>
      </c>
      <c r="Q5" s="225">
        <v>2.510192089411587</v>
      </c>
      <c r="R5" s="225">
        <v>2.3821758091433778</v>
      </c>
      <c r="S5" s="225">
        <v>2.6772014764866201</v>
      </c>
      <c r="T5" s="225">
        <v>2.9020174219709558</v>
      </c>
      <c r="U5" s="225">
        <v>2.684295919653048</v>
      </c>
      <c r="V5" s="225">
        <v>2.6896804105324739</v>
      </c>
      <c r="W5" s="225">
        <v>2.661840242361901</v>
      </c>
      <c r="DA5" s="89" t="s">
        <v>1844</v>
      </c>
    </row>
    <row r="6" spans="1:105" ht="12" customHeight="1" x14ac:dyDescent="0.3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2.187076316479182E-2</v>
      </c>
      <c r="K6" s="261">
        <v>2.1568935879572631E-2</v>
      </c>
      <c r="L6" s="261">
        <v>3.025499808914648E-2</v>
      </c>
      <c r="M6" s="261">
        <v>2.1269202467094229E-2</v>
      </c>
      <c r="N6" s="261">
        <v>2.7292493764084921E-2</v>
      </c>
      <c r="O6" s="261">
        <v>1.544072389235324E-2</v>
      </c>
      <c r="P6" s="261">
        <v>1.2148143890081819E-2</v>
      </c>
      <c r="Q6" s="261">
        <v>1.2550960446992049E-2</v>
      </c>
      <c r="R6" s="261">
        <v>1.191087904561872E-2</v>
      </c>
      <c r="S6" s="261">
        <v>1.3386007382340611E-2</v>
      </c>
      <c r="T6" s="261">
        <v>1.4510087109764071E-2</v>
      </c>
      <c r="U6" s="261">
        <v>1.3421479598160179E-2</v>
      </c>
      <c r="V6" s="261">
        <v>1.344840205256994E-2</v>
      </c>
      <c r="W6" s="261">
        <v>1.3309201211678419E-2</v>
      </c>
      <c r="DA6" s="67" t="s">
        <v>1845</v>
      </c>
    </row>
    <row r="7" spans="1:105" ht="12" customHeight="1" x14ac:dyDescent="0.3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3.0619068430708541E-2</v>
      </c>
      <c r="K7" s="226">
        <v>3.0196510231401689E-2</v>
      </c>
      <c r="L7" s="226">
        <v>4.2356997324805072E-2</v>
      </c>
      <c r="M7" s="226">
        <v>2.977688345393191E-2</v>
      </c>
      <c r="N7" s="226">
        <v>3.8209491269718877E-2</v>
      </c>
      <c r="O7" s="226">
        <v>2.161701344929453E-2</v>
      </c>
      <c r="P7" s="226">
        <v>1.700740144611455E-2</v>
      </c>
      <c r="Q7" s="226">
        <v>1.7571344625788871E-2</v>
      </c>
      <c r="R7" s="226">
        <v>1.6675230663866211E-2</v>
      </c>
      <c r="S7" s="226">
        <v>1.8740410335276861E-2</v>
      </c>
      <c r="T7" s="226">
        <v>2.03141219536697E-2</v>
      </c>
      <c r="U7" s="226">
        <v>1.8790071437424252E-2</v>
      </c>
      <c r="V7" s="226">
        <v>1.8827762873597911E-2</v>
      </c>
      <c r="W7" s="226">
        <v>1.863288169634978E-2</v>
      </c>
      <c r="DA7" s="174" t="s">
        <v>1846</v>
      </c>
    </row>
    <row r="8" spans="1:105" ht="12" customHeight="1" x14ac:dyDescent="0.3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0.17496610531833451</v>
      </c>
      <c r="K8" s="226">
        <v>0.1725514870365811</v>
      </c>
      <c r="L8" s="226">
        <v>0.2420399847131719</v>
      </c>
      <c r="M8" s="226">
        <v>0.17015361973675391</v>
      </c>
      <c r="N8" s="226">
        <v>0.21833995011267929</v>
      </c>
      <c r="O8" s="226">
        <v>0.12352579113882591</v>
      </c>
      <c r="P8" s="226">
        <v>9.7185151120654581E-2</v>
      </c>
      <c r="Q8" s="226">
        <v>0.10040768357593639</v>
      </c>
      <c r="R8" s="226">
        <v>9.5287032364949759E-2</v>
      </c>
      <c r="S8" s="226">
        <v>0.1070880590587249</v>
      </c>
      <c r="T8" s="226">
        <v>0.11608069687811259</v>
      </c>
      <c r="U8" s="226">
        <v>0.10737183678528139</v>
      </c>
      <c r="V8" s="226">
        <v>0.1075872164205596</v>
      </c>
      <c r="W8" s="226">
        <v>0.1064736096934274</v>
      </c>
      <c r="DA8" s="174" t="s">
        <v>1847</v>
      </c>
    </row>
    <row r="9" spans="1:105" ht="12" customHeight="1" x14ac:dyDescent="0.3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8.7483052659167268E-2</v>
      </c>
      <c r="K9" s="226">
        <v>8.6275743518290537E-2</v>
      </c>
      <c r="L9" s="226">
        <v>0.12101999235658591</v>
      </c>
      <c r="M9" s="226">
        <v>8.5076809868376929E-2</v>
      </c>
      <c r="N9" s="226">
        <v>0.1091699750563397</v>
      </c>
      <c r="O9" s="226">
        <v>6.1762895569412959E-2</v>
      </c>
      <c r="P9" s="226">
        <v>4.859257556032729E-2</v>
      </c>
      <c r="Q9" s="226">
        <v>5.020384178796819E-2</v>
      </c>
      <c r="R9" s="226">
        <v>4.7643516182474879E-2</v>
      </c>
      <c r="S9" s="226">
        <v>5.3544029529362457E-2</v>
      </c>
      <c r="T9" s="226">
        <v>5.804034843905629E-2</v>
      </c>
      <c r="U9" s="226">
        <v>5.3685918392640711E-2</v>
      </c>
      <c r="V9" s="226">
        <v>5.3793608210279779E-2</v>
      </c>
      <c r="W9" s="226">
        <v>5.3236804846713677E-2</v>
      </c>
      <c r="DA9" s="174" t="s">
        <v>1848</v>
      </c>
    </row>
    <row r="10" spans="1:105" ht="12" customHeight="1" x14ac:dyDescent="0.3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6.8612223743486495E-2</v>
      </c>
      <c r="K10" s="262">
        <v>6.4888130067259409E-2</v>
      </c>
      <c r="L10" s="262">
        <v>8.9601702921670551E-2</v>
      </c>
      <c r="M10" s="262">
        <v>6.4177383450172612E-2</v>
      </c>
      <c r="N10" s="262">
        <v>8.3398618695021715E-2</v>
      </c>
      <c r="O10" s="262">
        <v>5.5498461826421139E-2</v>
      </c>
      <c r="P10" s="262">
        <v>4.3694110450473597E-2</v>
      </c>
      <c r="Q10" s="262">
        <v>4.6694360380725213E-2</v>
      </c>
      <c r="R10" s="262">
        <v>4.7388302301181032E-2</v>
      </c>
      <c r="S10" s="262">
        <v>5.1546437040244357E-2</v>
      </c>
      <c r="T10" s="262">
        <v>5.7904164573449338E-2</v>
      </c>
      <c r="U10" s="262">
        <v>5.6485616458777803E-2</v>
      </c>
      <c r="V10" s="262">
        <v>5.9456126969893608E-2</v>
      </c>
      <c r="W10" s="262">
        <v>6.1641592662205383E-2</v>
      </c>
      <c r="DA10" s="68" t="s">
        <v>1849</v>
      </c>
    </row>
    <row r="11" spans="1:105" ht="12" customHeight="1" x14ac:dyDescent="0.3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1.0040996147660339E-3</v>
      </c>
      <c r="K11" s="228">
        <v>1.2317292629353931E-3</v>
      </c>
      <c r="L11" s="228">
        <v>1.865159522686514E-3</v>
      </c>
      <c r="M11" s="228">
        <v>1.263205396969772E-3</v>
      </c>
      <c r="N11" s="228">
        <v>1.533675594010765E-3</v>
      </c>
      <c r="O11" s="228">
        <v>3.6913496175696228E-4</v>
      </c>
      <c r="P11" s="228">
        <v>3.0796745746438969E-4</v>
      </c>
      <c r="Q11" s="228">
        <v>2.7814001230456933E-4</v>
      </c>
      <c r="R11" s="228">
        <v>7.5740073993638124E-5</v>
      </c>
      <c r="S11" s="228">
        <v>9.3027968757953376E-5</v>
      </c>
      <c r="T11" s="228">
        <v>7.9739508515062364E-5</v>
      </c>
      <c r="U11" s="228">
        <v>7.0301438179508319E-5</v>
      </c>
      <c r="V11" s="228">
        <v>7.4404356248938147E-5</v>
      </c>
      <c r="W11" s="228">
        <v>1.2015415248976189E-4</v>
      </c>
      <c r="DA11" s="69" t="s">
        <v>1850</v>
      </c>
    </row>
    <row r="12" spans="1:105" ht="12" customHeight="1" x14ac:dyDescent="0.3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1.0507977388698461E-2</v>
      </c>
      <c r="K12" s="228">
        <v>1.5871421576958918E-2</v>
      </c>
      <c r="L12" s="228">
        <v>2.6366037168013029E-2</v>
      </c>
      <c r="M12" s="228">
        <v>1.7439746331090109E-2</v>
      </c>
      <c r="N12" s="228">
        <v>2.967567235918156E-2</v>
      </c>
      <c r="O12" s="228">
        <v>6.7727909295130732E-3</v>
      </c>
      <c r="P12" s="228">
        <v>5.4745168691805509E-3</v>
      </c>
      <c r="Q12" s="228">
        <v>4.5414111062710748E-3</v>
      </c>
      <c r="R12" s="228">
        <v>2.529090387597163E-3</v>
      </c>
      <c r="S12" s="228">
        <v>3.8238982716082199E-3</v>
      </c>
      <c r="T12" s="228">
        <v>4.074417257302532E-3</v>
      </c>
      <c r="U12" s="228">
        <v>3.2461146826915639E-3</v>
      </c>
      <c r="V12" s="228">
        <v>2.9871608029836409E-3</v>
      </c>
      <c r="W12" s="228">
        <v>2.0863740343448249E-3</v>
      </c>
      <c r="DA12" s="69" t="s">
        <v>1851</v>
      </c>
    </row>
    <row r="13" spans="1:105" ht="12" customHeight="1" x14ac:dyDescent="0.3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1852</v>
      </c>
    </row>
    <row r="14" spans="1:105" ht="12" customHeight="1" x14ac:dyDescent="0.3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2.0344985717295171E-2</v>
      </c>
      <c r="K14" s="228">
        <v>2.3242652548935781E-2</v>
      </c>
      <c r="L14" s="228">
        <v>3.2724043786243537E-2</v>
      </c>
      <c r="M14" s="228">
        <v>2.4551552792570229E-2</v>
      </c>
      <c r="N14" s="228">
        <v>3.4109281731916137E-2</v>
      </c>
      <c r="O14" s="228">
        <v>2.6566104903365639E-2</v>
      </c>
      <c r="P14" s="228">
        <v>2.1486914614293671E-2</v>
      </c>
      <c r="Q14" s="228">
        <v>2.2775460235477631E-2</v>
      </c>
      <c r="R14" s="228">
        <v>2.0269651217987281E-2</v>
      </c>
      <c r="S14" s="228">
        <v>2.3529113209158549E-2</v>
      </c>
      <c r="T14" s="228">
        <v>2.903619610884605E-2</v>
      </c>
      <c r="U14" s="228">
        <v>3.004454571545951E-2</v>
      </c>
      <c r="V14" s="228">
        <v>3.3823201442575397E-2</v>
      </c>
      <c r="W14" s="228">
        <v>3.4082133301078739E-2</v>
      </c>
      <c r="DA14" s="69" t="s">
        <v>1853</v>
      </c>
    </row>
    <row r="15" spans="1:105" ht="12" customHeight="1" x14ac:dyDescent="0.3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3.6755161022726822E-2</v>
      </c>
      <c r="K15" s="228">
        <v>2.4542326678429319E-2</v>
      </c>
      <c r="L15" s="228">
        <v>2.8646462444727471E-2</v>
      </c>
      <c r="M15" s="228">
        <v>2.0922878929542511E-2</v>
      </c>
      <c r="N15" s="228">
        <v>1.8079989009913248E-2</v>
      </c>
      <c r="O15" s="228">
        <v>2.1790431031785469E-2</v>
      </c>
      <c r="P15" s="228">
        <v>1.6424711509534989E-2</v>
      </c>
      <c r="Q15" s="228">
        <v>1.909934902667193E-2</v>
      </c>
      <c r="R15" s="228">
        <v>2.4513820621602959E-2</v>
      </c>
      <c r="S15" s="228">
        <v>2.4100397590719649E-2</v>
      </c>
      <c r="T15" s="228">
        <v>2.4713811698785691E-2</v>
      </c>
      <c r="U15" s="228">
        <v>2.312465462244721E-2</v>
      </c>
      <c r="V15" s="228">
        <v>2.257136036808563E-2</v>
      </c>
      <c r="W15" s="228">
        <v>2.5352931174292052E-2</v>
      </c>
      <c r="DA15" s="69" t="s">
        <v>1854</v>
      </c>
    </row>
    <row r="16" spans="1:105" ht="12" customHeight="1" x14ac:dyDescent="0.3">
      <c r="A16" s="57" t="s">
        <v>1855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0.17716238931966019</v>
      </c>
      <c r="K16" s="263">
        <v>0.14385798921063661</v>
      </c>
      <c r="L16" s="263">
        <v>0.18690429144769899</v>
      </c>
      <c r="M16" s="263">
        <v>0.13484508213423119</v>
      </c>
      <c r="N16" s="263">
        <v>0.15653305013559241</v>
      </c>
      <c r="O16" s="263">
        <v>0.1309680039856653</v>
      </c>
      <c r="P16" s="263">
        <v>0.1041155955594302</v>
      </c>
      <c r="Q16" s="263">
        <v>0.1141320997642829</v>
      </c>
      <c r="R16" s="263">
        <v>0.1208374130002349</v>
      </c>
      <c r="S16" s="263">
        <v>0.12700925043042899</v>
      </c>
      <c r="T16" s="263">
        <v>0.1375446320898773</v>
      </c>
      <c r="U16" s="263">
        <v>0.12886381147455181</v>
      </c>
      <c r="V16" s="263">
        <v>0.12710452185455659</v>
      </c>
      <c r="W16" s="263">
        <v>0.13243903047491931</v>
      </c>
      <c r="DA16" s="70" t="s">
        <v>1856</v>
      </c>
    </row>
    <row r="17" spans="1:105" ht="12" customHeight="1" x14ac:dyDescent="0.3">
      <c r="A17" s="57" t="s">
        <v>1857</v>
      </c>
      <c r="B17" s="296">
        <f t="shared" ref="B17:W17" si="0">B18+B29</f>
        <v>0</v>
      </c>
      <c r="C17" s="296">
        <f t="shared" si="0"/>
        <v>0</v>
      </c>
      <c r="D17" s="296">
        <f t="shared" si="0"/>
        <v>0</v>
      </c>
      <c r="E17" s="296">
        <f t="shared" si="0"/>
        <v>0</v>
      </c>
      <c r="F17" s="296">
        <f t="shared" si="0"/>
        <v>0</v>
      </c>
      <c r="G17" s="296">
        <f t="shared" si="0"/>
        <v>0</v>
      </c>
      <c r="H17" s="296">
        <f t="shared" si="0"/>
        <v>0</v>
      </c>
      <c r="I17" s="296">
        <f t="shared" si="0"/>
        <v>0</v>
      </c>
      <c r="J17" s="296">
        <f t="shared" si="0"/>
        <v>3.4197448318467192</v>
      </c>
      <c r="K17" s="296">
        <f t="shared" si="0"/>
        <v>3.4747639595129751</v>
      </c>
      <c r="L17" s="296">
        <f t="shared" si="0"/>
        <v>4.9234787810809575</v>
      </c>
      <c r="M17" s="296">
        <f t="shared" si="0"/>
        <v>3.4488857742391819</v>
      </c>
      <c r="N17" s="296">
        <f t="shared" si="0"/>
        <v>4.4777039512489587</v>
      </c>
      <c r="O17" s="296">
        <f t="shared" si="0"/>
        <v>2.3882918797645338</v>
      </c>
      <c r="P17" s="296">
        <f t="shared" si="0"/>
        <v>1.8755178098685359</v>
      </c>
      <c r="Q17" s="296">
        <f t="shared" si="0"/>
        <v>1.9150049104648206</v>
      </c>
      <c r="R17" s="296">
        <f t="shared" si="0"/>
        <v>1.7739058511400871</v>
      </c>
      <c r="S17" s="296">
        <f t="shared" si="0"/>
        <v>2.0236445039759561</v>
      </c>
      <c r="T17" s="296">
        <f t="shared" si="0"/>
        <v>2.1919686329495223</v>
      </c>
      <c r="U17" s="296">
        <f t="shared" si="0"/>
        <v>2.0193131600072101</v>
      </c>
      <c r="V17" s="296">
        <f t="shared" si="0"/>
        <v>2.0270082791408917</v>
      </c>
      <c r="W17" s="296">
        <f t="shared" si="0"/>
        <v>1.9817981651656771</v>
      </c>
      <c r="DA17" s="70"/>
    </row>
    <row r="18" spans="1:105" ht="12" customHeight="1" x14ac:dyDescent="0.3">
      <c r="A18" s="60" t="s">
        <v>1858</v>
      </c>
      <c r="B18" s="331">
        <v>0</v>
      </c>
      <c r="C18" s="331">
        <v>0</v>
      </c>
      <c r="D18" s="331">
        <v>0</v>
      </c>
      <c r="E18" s="331">
        <v>0</v>
      </c>
      <c r="F18" s="331">
        <v>0</v>
      </c>
      <c r="G18" s="331">
        <v>0</v>
      </c>
      <c r="H18" s="331">
        <v>0</v>
      </c>
      <c r="I18" s="331">
        <v>0</v>
      </c>
      <c r="J18" s="331">
        <v>1.9433915875162231</v>
      </c>
      <c r="K18" s="331">
        <v>2.2759473827576748</v>
      </c>
      <c r="L18" s="331">
        <v>3.365943019016806</v>
      </c>
      <c r="M18" s="331">
        <v>2.325176756453927</v>
      </c>
      <c r="N18" s="331">
        <v>3.1732618667856949</v>
      </c>
      <c r="O18" s="331">
        <v>1.2968918465506609</v>
      </c>
      <c r="P18" s="331">
        <v>1.0078878468732879</v>
      </c>
      <c r="Q18" s="331">
        <v>0.96390407909580034</v>
      </c>
      <c r="R18" s="331">
        <v>0.76692740947146709</v>
      </c>
      <c r="S18" s="331">
        <v>0.96523408372238595</v>
      </c>
      <c r="T18" s="331">
        <v>1.0457633655338829</v>
      </c>
      <c r="U18" s="331">
        <v>0.94544806438595008</v>
      </c>
      <c r="V18" s="331">
        <v>0.96780393035292478</v>
      </c>
      <c r="W18" s="331">
        <v>0.8781395778746881</v>
      </c>
      <c r="DA18" s="72" t="s">
        <v>1859</v>
      </c>
    </row>
    <row r="19" spans="1:105" ht="12" customHeight="1" x14ac:dyDescent="0.3">
      <c r="A19" s="64" t="s">
        <v>30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1860</v>
      </c>
    </row>
    <row r="20" spans="1:105" ht="12" customHeight="1" x14ac:dyDescent="0.3">
      <c r="A20" s="64" t="s">
        <v>32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1861</v>
      </c>
    </row>
    <row r="21" spans="1:105" ht="12" customHeight="1" x14ac:dyDescent="0.3">
      <c r="A21" s="64" t="s">
        <v>33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2.4121040157932611E-2</v>
      </c>
      <c r="K21" s="231">
        <v>2.651894079361861E-2</v>
      </c>
      <c r="L21" s="231">
        <v>3.680430074860358E-2</v>
      </c>
      <c r="M21" s="231">
        <v>2.598333786630861E-2</v>
      </c>
      <c r="N21" s="231">
        <v>4.9864011591666257E-2</v>
      </c>
      <c r="O21" s="231">
        <v>2.425830300519308E-2</v>
      </c>
      <c r="P21" s="231">
        <v>2.2440439997183939E-2</v>
      </c>
      <c r="Q21" s="231">
        <v>2.8768036639919319E-2</v>
      </c>
      <c r="R21" s="231">
        <v>4.9022364703783461E-2</v>
      </c>
      <c r="S21" s="231">
        <v>5.4137617061434377E-2</v>
      </c>
      <c r="T21" s="231">
        <v>5.1906678283554997E-2</v>
      </c>
      <c r="U21" s="231">
        <v>5.7168014793001043E-2</v>
      </c>
      <c r="V21" s="231">
        <v>6.2322118749220452E-2</v>
      </c>
      <c r="W21" s="231">
        <v>6.8883060416309677E-2</v>
      </c>
      <c r="DA21" s="73" t="s">
        <v>1862</v>
      </c>
    </row>
    <row r="22" spans="1:105" ht="12" customHeight="1" x14ac:dyDescent="0.3">
      <c r="A22" s="64" t="s">
        <v>160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8.7830932361584013E-2</v>
      </c>
      <c r="K22" s="231">
        <v>7.1391126739219032E-2</v>
      </c>
      <c r="L22" s="231">
        <v>9.8541222871885964E-2</v>
      </c>
      <c r="M22" s="231">
        <v>6.9748033074318094E-2</v>
      </c>
      <c r="N22" s="231">
        <v>8.9164876851153138E-2</v>
      </c>
      <c r="O22" s="231">
        <v>4.4501617868620051E-2</v>
      </c>
      <c r="P22" s="231">
        <v>4.120108144312272E-2</v>
      </c>
      <c r="Q22" s="231">
        <v>4.5435240799014807E-2</v>
      </c>
      <c r="R22" s="231">
        <v>1.8221664286335381E-2</v>
      </c>
      <c r="S22" s="231">
        <v>1.668655079766334E-2</v>
      </c>
      <c r="T22" s="231">
        <v>1.4431632401805901E-2</v>
      </c>
      <c r="U22" s="231">
        <v>1.3458026129899931E-2</v>
      </c>
      <c r="V22" s="231">
        <v>1.317804161206996E-2</v>
      </c>
      <c r="W22" s="231">
        <v>2.528582378360757E-2</v>
      </c>
      <c r="DA22" s="73" t="s">
        <v>1863</v>
      </c>
    </row>
    <row r="23" spans="1:105" ht="12" customHeight="1" x14ac:dyDescent="0.3">
      <c r="A23" s="64" t="s">
        <v>70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4.2367555588092021E-2</v>
      </c>
      <c r="K23" s="231">
        <v>2.328968176443796E-2</v>
      </c>
      <c r="L23" s="231">
        <v>6.4645149945348201E-2</v>
      </c>
      <c r="M23" s="231">
        <v>2.2819300167140039E-2</v>
      </c>
      <c r="N23" s="231">
        <v>0</v>
      </c>
      <c r="O23" s="231">
        <v>0</v>
      </c>
      <c r="P23" s="231">
        <v>0</v>
      </c>
      <c r="Q23" s="231">
        <v>9.1017100679647385E-4</v>
      </c>
      <c r="R23" s="231">
        <v>4.2270561439130949E-3</v>
      </c>
      <c r="S23" s="231">
        <v>3.951303390871486E-3</v>
      </c>
      <c r="T23" s="231">
        <v>2.035644710235717E-4</v>
      </c>
      <c r="U23" s="231">
        <v>2.7725413932775848E-4</v>
      </c>
      <c r="V23" s="231">
        <v>3.0497294724719277E-4</v>
      </c>
      <c r="W23" s="231">
        <v>1.9375782714926471E-4</v>
      </c>
      <c r="DA23" s="73" t="s">
        <v>1864</v>
      </c>
    </row>
    <row r="24" spans="1:105" ht="12" customHeight="1" x14ac:dyDescent="0.3">
      <c r="A24" s="64" t="s">
        <v>34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1.5660837161477791E-4</v>
      </c>
      <c r="R24" s="231">
        <v>2.2283937280411431E-4</v>
      </c>
      <c r="S24" s="231">
        <v>5.7841368914564512E-4</v>
      </c>
      <c r="T24" s="231">
        <v>9.6353849617823934E-4</v>
      </c>
      <c r="U24" s="231">
        <v>7.8927992889273187E-4</v>
      </c>
      <c r="V24" s="231">
        <v>7.6467481625950521E-4</v>
      </c>
      <c r="W24" s="231">
        <v>0</v>
      </c>
      <c r="DA24" s="73" t="s">
        <v>1865</v>
      </c>
    </row>
    <row r="25" spans="1:105" ht="12" customHeight="1" x14ac:dyDescent="0.3">
      <c r="A25" s="64" t="s">
        <v>162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0.91915726060594094</v>
      </c>
      <c r="K25" s="231">
        <v>0.91990886587524612</v>
      </c>
      <c r="L25" s="231">
        <v>1.3929862369516379</v>
      </c>
      <c r="M25" s="231">
        <v>0.96293762425850271</v>
      </c>
      <c r="N25" s="231">
        <v>1.725285113562953</v>
      </c>
      <c r="O25" s="231">
        <v>0.81650394862269349</v>
      </c>
      <c r="P25" s="231">
        <v>0.73240210912524129</v>
      </c>
      <c r="Q25" s="231">
        <v>0.74185697149822349</v>
      </c>
      <c r="R25" s="231">
        <v>0.60845248179271949</v>
      </c>
      <c r="S25" s="231">
        <v>0.68589773168440193</v>
      </c>
      <c r="T25" s="231">
        <v>0.73740725524859796</v>
      </c>
      <c r="U25" s="231">
        <v>0.62141397603795645</v>
      </c>
      <c r="V25" s="231">
        <v>0.52906753513137872</v>
      </c>
      <c r="W25" s="231">
        <v>0.43906669129585713</v>
      </c>
      <c r="DA25" s="73" t="s">
        <v>1866</v>
      </c>
    </row>
    <row r="26" spans="1:105" ht="12" customHeight="1" x14ac:dyDescent="0.3">
      <c r="A26" s="64" t="s">
        <v>36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1867</v>
      </c>
    </row>
    <row r="27" spans="1:105" ht="12" customHeight="1" x14ac:dyDescent="0.3">
      <c r="A27" s="64" t="s">
        <v>73</v>
      </c>
      <c r="B27" s="231">
        <v>0</v>
      </c>
      <c r="C27" s="231">
        <v>0</v>
      </c>
      <c r="D27" s="231">
        <v>0</v>
      </c>
      <c r="E27" s="231">
        <v>0</v>
      </c>
      <c r="F27" s="231">
        <v>0</v>
      </c>
      <c r="G27" s="231">
        <v>0</v>
      </c>
      <c r="H27" s="231">
        <v>0</v>
      </c>
      <c r="I27" s="231">
        <v>0</v>
      </c>
      <c r="J27" s="231">
        <v>0.69530247961275593</v>
      </c>
      <c r="K27" s="231">
        <v>1.0624677277859049</v>
      </c>
      <c r="L27" s="231">
        <v>1.539343191139807</v>
      </c>
      <c r="M27" s="231">
        <v>1.0906149200092421</v>
      </c>
      <c r="N27" s="231">
        <v>1.0899840555437359</v>
      </c>
      <c r="O27" s="231">
        <v>0.30193974485552832</v>
      </c>
      <c r="P27" s="231">
        <v>0.1523291066611159</v>
      </c>
      <c r="Q27" s="231">
        <v>9.4462484855172515E-2</v>
      </c>
      <c r="R27" s="231">
        <v>8.1945159050750074E-3</v>
      </c>
      <c r="S27" s="231">
        <v>0.1198625503317617</v>
      </c>
      <c r="T27" s="231">
        <v>0.1585201772409669</v>
      </c>
      <c r="U27" s="231">
        <v>0.17506139386021649</v>
      </c>
      <c r="V27" s="231">
        <v>0.2805706265711343</v>
      </c>
      <c r="W27" s="231">
        <v>0.2620660726783649</v>
      </c>
      <c r="DA27" s="73" t="s">
        <v>1868</v>
      </c>
    </row>
    <row r="28" spans="1:105" ht="12" customHeight="1" x14ac:dyDescent="0.3">
      <c r="A28" s="64" t="s">
        <v>79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0.1746123191899176</v>
      </c>
      <c r="K28" s="231">
        <v>0.17237103979924781</v>
      </c>
      <c r="L28" s="231">
        <v>0.23362291735952309</v>
      </c>
      <c r="M28" s="231">
        <v>0.1530735410784145</v>
      </c>
      <c r="N28" s="231">
        <v>0.21896380923618619</v>
      </c>
      <c r="O28" s="231">
        <v>0.10968823219862631</v>
      </c>
      <c r="P28" s="231">
        <v>5.9515109646624431E-2</v>
      </c>
      <c r="Q28" s="231">
        <v>5.231456592505887E-2</v>
      </c>
      <c r="R28" s="231">
        <v>7.8586487266836522E-2</v>
      </c>
      <c r="S28" s="231">
        <v>8.4119916767107408E-2</v>
      </c>
      <c r="T28" s="231">
        <v>8.2330519391755688E-2</v>
      </c>
      <c r="U28" s="231">
        <v>7.728011949665578E-2</v>
      </c>
      <c r="V28" s="231">
        <v>8.1595960525614727E-2</v>
      </c>
      <c r="W28" s="231">
        <v>8.2644171873399702E-2</v>
      </c>
      <c r="DA28" s="73" t="s">
        <v>1869</v>
      </c>
    </row>
    <row r="29" spans="1:105" ht="12" customHeight="1" x14ac:dyDescent="0.3">
      <c r="A29" s="60" t="s">
        <v>1870</v>
      </c>
      <c r="B29" s="264">
        <v>0</v>
      </c>
      <c r="C29" s="264">
        <v>0</v>
      </c>
      <c r="D29" s="264">
        <v>0</v>
      </c>
      <c r="E29" s="264">
        <v>0</v>
      </c>
      <c r="F29" s="264">
        <v>0</v>
      </c>
      <c r="G29" s="264">
        <v>0</v>
      </c>
      <c r="H29" s="264">
        <v>0</v>
      </c>
      <c r="I29" s="264">
        <v>0</v>
      </c>
      <c r="J29" s="264">
        <v>1.4763532443304961</v>
      </c>
      <c r="K29" s="264">
        <v>1.1988165767553001</v>
      </c>
      <c r="L29" s="264">
        <v>1.5575357620641519</v>
      </c>
      <c r="M29" s="264">
        <v>1.1237090177852549</v>
      </c>
      <c r="N29" s="264">
        <v>1.304442084463264</v>
      </c>
      <c r="O29" s="264">
        <v>1.0914000332138729</v>
      </c>
      <c r="P29" s="264">
        <v>0.86762996299524797</v>
      </c>
      <c r="Q29" s="264">
        <v>0.95110083136902024</v>
      </c>
      <c r="R29" s="264">
        <v>1.0069784416686201</v>
      </c>
      <c r="S29" s="264">
        <v>1.05841042025357</v>
      </c>
      <c r="T29" s="264">
        <v>1.1462052674156391</v>
      </c>
      <c r="U29" s="264">
        <v>1.0738650956212601</v>
      </c>
      <c r="V29" s="264">
        <v>1.059204348787967</v>
      </c>
      <c r="W29" s="264">
        <v>1.103658587290989</v>
      </c>
      <c r="DA29" s="72" t="s">
        <v>1871</v>
      </c>
    </row>
    <row r="30" spans="1:105" ht="12" customHeight="1" x14ac:dyDescent="0.3">
      <c r="A30" s="132" t="s">
        <v>1872</v>
      </c>
      <c r="B30" s="318">
        <v>0</v>
      </c>
      <c r="C30" s="318">
        <v>0</v>
      </c>
      <c r="D30" s="318">
        <v>0</v>
      </c>
      <c r="E30" s="318">
        <v>0</v>
      </c>
      <c r="F30" s="318">
        <v>0</v>
      </c>
      <c r="G30" s="318">
        <v>0</v>
      </c>
      <c r="H30" s="318">
        <v>0</v>
      </c>
      <c r="I30" s="318">
        <v>0</v>
      </c>
      <c r="J30" s="318">
        <v>0.39369419848813231</v>
      </c>
      <c r="K30" s="318">
        <v>0.31968442046808021</v>
      </c>
      <c r="L30" s="318">
        <v>0.41534286988377422</v>
      </c>
      <c r="M30" s="318">
        <v>0.29965573807606821</v>
      </c>
      <c r="N30" s="318">
        <v>0.34785122252353728</v>
      </c>
      <c r="O30" s="318">
        <v>0.29104000885703302</v>
      </c>
      <c r="P30" s="318">
        <v>0.23136799013206619</v>
      </c>
      <c r="Q30" s="318">
        <v>0.2536268883650723</v>
      </c>
      <c r="R30" s="318">
        <v>0.26852758444496561</v>
      </c>
      <c r="S30" s="318">
        <v>0.28224277873428538</v>
      </c>
      <c r="T30" s="318">
        <v>0.30565473797750392</v>
      </c>
      <c r="U30" s="318">
        <v>0.28636402549900292</v>
      </c>
      <c r="V30" s="318">
        <v>0.28245449301012482</v>
      </c>
      <c r="W30" s="318">
        <v>0.29430895661093059</v>
      </c>
      <c r="DA30" s="139" t="s">
        <v>1873</v>
      </c>
    </row>
    <row r="31" spans="1:105" ht="12" customHeight="1" x14ac:dyDescent="0.3">
      <c r="J31" s="131"/>
    </row>
    <row r="32" spans="1:105" ht="15" customHeight="1" x14ac:dyDescent="0.3">
      <c r="A32" s="34" t="s">
        <v>53</v>
      </c>
      <c r="B32" s="225">
        <v>114.4918357445425</v>
      </c>
      <c r="C32" s="225">
        <v>122.0281194196056</v>
      </c>
      <c r="D32" s="225">
        <v>118.3616246424867</v>
      </c>
      <c r="E32" s="225">
        <v>124.8955157060541</v>
      </c>
      <c r="F32" s="225">
        <v>125.52070515113731</v>
      </c>
      <c r="G32" s="225">
        <v>113.79521011864109</v>
      </c>
      <c r="H32" s="225">
        <v>114.73446912856051</v>
      </c>
      <c r="I32" s="225">
        <v>106.33487720427151</v>
      </c>
      <c r="J32" s="225">
        <v>123.02523323965779</v>
      </c>
      <c r="K32" s="225">
        <v>121.6187295145446</v>
      </c>
      <c r="L32" s="225">
        <v>125.7043817338762</v>
      </c>
      <c r="M32" s="225">
        <v>125.1241168864785</v>
      </c>
      <c r="N32" s="225">
        <v>84.989363621350947</v>
      </c>
      <c r="O32" s="225">
        <v>83.872348994143493</v>
      </c>
      <c r="P32" s="225">
        <v>70.978794051247405</v>
      </c>
      <c r="Q32" s="225">
        <v>67.05069899228674</v>
      </c>
      <c r="R32" s="225">
        <v>46.529668390432313</v>
      </c>
      <c r="S32" s="225">
        <v>53.276056632951367</v>
      </c>
      <c r="T32" s="225">
        <v>60.886106950466171</v>
      </c>
      <c r="U32" s="225">
        <v>56.395757229718782</v>
      </c>
      <c r="V32" s="225">
        <v>57.006047552357813</v>
      </c>
      <c r="W32" s="225">
        <v>56.415993081803357</v>
      </c>
      <c r="DA32" s="89" t="s">
        <v>1874</v>
      </c>
    </row>
    <row r="33" spans="1:105" ht="12" customHeight="1" x14ac:dyDescent="0.3">
      <c r="A33" s="55" t="s">
        <v>92</v>
      </c>
      <c r="B33" s="261">
        <v>0.60430189077572527</v>
      </c>
      <c r="C33" s="261">
        <v>0.64407931634194726</v>
      </c>
      <c r="D33" s="261">
        <v>0.62472710915730534</v>
      </c>
      <c r="E33" s="261">
        <v>0.65921378410789633</v>
      </c>
      <c r="F33" s="261">
        <v>0.66251361034711409</v>
      </c>
      <c r="G33" s="261">
        <v>0.6006250156508125</v>
      </c>
      <c r="H33" s="261">
        <v>0.60558253940732332</v>
      </c>
      <c r="I33" s="261">
        <v>0.56124846747432988</v>
      </c>
      <c r="J33" s="261">
        <v>0.64934220485196503</v>
      </c>
      <c r="K33" s="261">
        <v>0.6419185064292221</v>
      </c>
      <c r="L33" s="261">
        <v>0.6634830777774321</v>
      </c>
      <c r="M33" s="261">
        <v>0.66042036905485724</v>
      </c>
      <c r="N33" s="261">
        <v>0.4485842400718052</v>
      </c>
      <c r="O33" s="261">
        <v>0.44268850046308711</v>
      </c>
      <c r="P33" s="261">
        <v>0.37463474291669357</v>
      </c>
      <c r="Q33" s="261">
        <v>0.35390177749757318</v>
      </c>
      <c r="R33" s="261">
        <v>0.24558927195806349</v>
      </c>
      <c r="S33" s="261">
        <v>0.28119753296920108</v>
      </c>
      <c r="T33" s="261">
        <v>0.3213643078823526</v>
      </c>
      <c r="U33" s="261">
        <v>0.29766369369600409</v>
      </c>
      <c r="V33" s="261">
        <v>0.30088488054714618</v>
      </c>
      <c r="W33" s="261">
        <v>0.29777050099467472</v>
      </c>
      <c r="DA33" s="67" t="s">
        <v>1875</v>
      </c>
    </row>
    <row r="34" spans="1:105" ht="12" customHeight="1" x14ac:dyDescent="0.3">
      <c r="A34" s="202" t="s">
        <v>93</v>
      </c>
      <c r="B34" s="226">
        <v>0.85754979264123177</v>
      </c>
      <c r="C34" s="226">
        <v>0.91399694855253966</v>
      </c>
      <c r="D34" s="226">
        <v>0.88653471235626291</v>
      </c>
      <c r="E34" s="226">
        <v>0.93547389557609606</v>
      </c>
      <c r="F34" s="226">
        <v>0.94015659697152076</v>
      </c>
      <c r="G34" s="226">
        <v>0.85233203054406326</v>
      </c>
      <c r="H34" s="226">
        <v>0.85936712928246484</v>
      </c>
      <c r="I34" s="226">
        <v>0.79645374977230576</v>
      </c>
      <c r="J34" s="226">
        <v>0.92146538282248069</v>
      </c>
      <c r="K34" s="226">
        <v>0.91093059691459288</v>
      </c>
      <c r="L34" s="226">
        <v>0.94153234410475328</v>
      </c>
      <c r="M34" s="226">
        <v>0.93718613028339126</v>
      </c>
      <c r="N34" s="226">
        <v>0.63657474505316214</v>
      </c>
      <c r="O34" s="226">
        <v>0.62820824751923454</v>
      </c>
      <c r="P34" s="226">
        <v>0.53163485173281366</v>
      </c>
      <c r="Q34" s="226">
        <v>0.50221321584618528</v>
      </c>
      <c r="R34" s="226">
        <v>0.34850963145622571</v>
      </c>
      <c r="S34" s="226">
        <v>0.39904042957638047</v>
      </c>
      <c r="T34" s="226">
        <v>0.45604010146822888</v>
      </c>
      <c r="U34" s="226">
        <v>0.42240714898005632</v>
      </c>
      <c r="V34" s="226">
        <v>0.42697825517452731</v>
      </c>
      <c r="W34" s="226">
        <v>0.42255871656279198</v>
      </c>
      <c r="DA34" s="174" t="s">
        <v>1876</v>
      </c>
    </row>
    <row r="35" spans="1:105" ht="12" customHeight="1" x14ac:dyDescent="0.3">
      <c r="A35" s="202" t="s">
        <v>94</v>
      </c>
      <c r="B35" s="226">
        <v>3.051502891010859</v>
      </c>
      <c r="C35" s="226">
        <v>3.25236429979527</v>
      </c>
      <c r="D35" s="226">
        <v>3.1546427518855489</v>
      </c>
      <c r="E35" s="226">
        <v>3.3287878107037341</v>
      </c>
      <c r="F35" s="226">
        <v>3.3454507228383989</v>
      </c>
      <c r="G35" s="226">
        <v>3.0329360203046392</v>
      </c>
      <c r="H35" s="226">
        <v>3.057969696859629</v>
      </c>
      <c r="I35" s="226">
        <v>2.8340988952969339</v>
      </c>
      <c r="J35" s="226">
        <v>3.2789399563479442</v>
      </c>
      <c r="K35" s="226">
        <v>3.2414530023191999</v>
      </c>
      <c r="L35" s="226">
        <v>3.350346177761697</v>
      </c>
      <c r="M35" s="226">
        <v>3.334880622111581</v>
      </c>
      <c r="N35" s="226">
        <v>2.265185872054547</v>
      </c>
      <c r="O35" s="226">
        <v>2.2354145495826692</v>
      </c>
      <c r="P35" s="226">
        <v>1.8917680360323019</v>
      </c>
      <c r="Q35" s="226">
        <v>1.78707416549938</v>
      </c>
      <c r="R35" s="226">
        <v>1.240135741457433</v>
      </c>
      <c r="S35" s="226">
        <v>1.4199443984845921</v>
      </c>
      <c r="T35" s="226">
        <v>1.6227718786579961</v>
      </c>
      <c r="U35" s="226">
        <v>1.503092470381552</v>
      </c>
      <c r="V35" s="226">
        <v>1.519358282451291</v>
      </c>
      <c r="W35" s="226">
        <v>1.503631808063014</v>
      </c>
      <c r="DA35" s="174" t="s">
        <v>1877</v>
      </c>
    </row>
    <row r="36" spans="1:105" ht="12" customHeight="1" x14ac:dyDescent="0.3">
      <c r="A36" s="202" t="s">
        <v>95</v>
      </c>
      <c r="B36" s="226">
        <v>2.4172075631029002</v>
      </c>
      <c r="C36" s="226">
        <v>2.5763172653677882</v>
      </c>
      <c r="D36" s="226">
        <v>2.4989084366292209</v>
      </c>
      <c r="E36" s="226">
        <v>2.6368551364315849</v>
      </c>
      <c r="F36" s="226">
        <v>2.6500544413884559</v>
      </c>
      <c r="G36" s="226">
        <v>2.4025000626032491</v>
      </c>
      <c r="H36" s="226">
        <v>2.4223301576292919</v>
      </c>
      <c r="I36" s="226">
        <v>2.24499386989732</v>
      </c>
      <c r="J36" s="226">
        <v>2.5973688194078601</v>
      </c>
      <c r="K36" s="226">
        <v>2.567674025716888</v>
      </c>
      <c r="L36" s="226">
        <v>2.6539323111097288</v>
      </c>
      <c r="M36" s="226">
        <v>2.6416814762194281</v>
      </c>
      <c r="N36" s="226">
        <v>1.794336960287221</v>
      </c>
      <c r="O36" s="226">
        <v>1.770754001852348</v>
      </c>
      <c r="P36" s="226">
        <v>1.4985389716667741</v>
      </c>
      <c r="Q36" s="226">
        <v>1.415607109990292</v>
      </c>
      <c r="R36" s="226">
        <v>0.98235708783225351</v>
      </c>
      <c r="S36" s="226">
        <v>1.1247901318768041</v>
      </c>
      <c r="T36" s="226">
        <v>1.2854572315294099</v>
      </c>
      <c r="U36" s="226">
        <v>1.1906547747840159</v>
      </c>
      <c r="V36" s="226">
        <v>1.203539522188585</v>
      </c>
      <c r="W36" s="226">
        <v>1.191082003978698</v>
      </c>
      <c r="DA36" s="174" t="s">
        <v>1878</v>
      </c>
    </row>
    <row r="37" spans="1:105" ht="12" customHeight="1" x14ac:dyDescent="0.3">
      <c r="A37" s="56" t="s">
        <v>96</v>
      </c>
      <c r="B37" s="262">
        <v>2.386121310810021</v>
      </c>
      <c r="C37" s="262">
        <v>2.3916387101671428</v>
      </c>
      <c r="D37" s="262">
        <v>2.5226487336479662</v>
      </c>
      <c r="E37" s="262">
        <v>2.549032427914983</v>
      </c>
      <c r="F37" s="262">
        <v>2.6861042193991111</v>
      </c>
      <c r="G37" s="262">
        <v>2.1965364155070062</v>
      </c>
      <c r="H37" s="262">
        <v>2.3717473942909622</v>
      </c>
      <c r="I37" s="262">
        <v>2.5895136474553868</v>
      </c>
      <c r="J37" s="262">
        <v>2.3381817972292129</v>
      </c>
      <c r="K37" s="262">
        <v>2.0068351733088741</v>
      </c>
      <c r="L37" s="262">
        <v>1.9775800987229351</v>
      </c>
      <c r="M37" s="262">
        <v>2.0267798529545118</v>
      </c>
      <c r="N37" s="262">
        <v>1.3418803827367469</v>
      </c>
      <c r="O37" s="262">
        <v>1.880346402908232</v>
      </c>
      <c r="P37" s="262">
        <v>1.6030350887100451</v>
      </c>
      <c r="Q37" s="262">
        <v>1.631217699797513</v>
      </c>
      <c r="R37" s="262">
        <v>1.3205060286671111</v>
      </c>
      <c r="S37" s="262">
        <v>1.384920688706005</v>
      </c>
      <c r="T37" s="262">
        <v>1.6395470096947751</v>
      </c>
      <c r="U37" s="262">
        <v>1.6184132691826689</v>
      </c>
      <c r="V37" s="262">
        <v>1.6984324020307671</v>
      </c>
      <c r="W37" s="262">
        <v>1.8360965074440529</v>
      </c>
      <c r="DA37" s="68" t="s">
        <v>1879</v>
      </c>
    </row>
    <row r="38" spans="1:105" ht="12" customHeight="1" x14ac:dyDescent="0.3">
      <c r="A38" s="37" t="s">
        <v>160</v>
      </c>
      <c r="B38" s="228">
        <v>2.71062661528284E-2</v>
      </c>
      <c r="C38" s="228">
        <v>3.0264450603121499E-2</v>
      </c>
      <c r="D38" s="228">
        <v>2.624517263817272E-2</v>
      </c>
      <c r="E38" s="228">
        <v>3.4113976787835502E-2</v>
      </c>
      <c r="F38" s="228">
        <v>3.1019255151450931E-2</v>
      </c>
      <c r="G38" s="228">
        <v>2.466985052929534E-2</v>
      </c>
      <c r="H38" s="228">
        <v>2.2370371650234901E-2</v>
      </c>
      <c r="I38" s="228">
        <v>2.102628372060274E-2</v>
      </c>
      <c r="J38" s="228">
        <v>3.4217917941679957E-2</v>
      </c>
      <c r="K38" s="228">
        <v>3.8094449728946593E-2</v>
      </c>
      <c r="L38" s="228">
        <v>4.1165538519205319E-2</v>
      </c>
      <c r="M38" s="228">
        <v>3.9893169697538602E-2</v>
      </c>
      <c r="N38" s="228">
        <v>2.4676777928553641E-2</v>
      </c>
      <c r="O38" s="228">
        <v>1.2506681711256559E-2</v>
      </c>
      <c r="P38" s="228">
        <v>1.1298608334315769E-2</v>
      </c>
      <c r="Q38" s="228">
        <v>9.7165248092871519E-3</v>
      </c>
      <c r="R38" s="228">
        <v>2.1105466848049459E-3</v>
      </c>
      <c r="S38" s="228">
        <v>2.4994231601419481E-3</v>
      </c>
      <c r="T38" s="228">
        <v>2.257811224865645E-3</v>
      </c>
      <c r="U38" s="228">
        <v>2.014261107964958E-3</v>
      </c>
      <c r="V38" s="228">
        <v>2.1254457016587451E-3</v>
      </c>
      <c r="W38" s="228">
        <v>3.5789896109647171E-3</v>
      </c>
      <c r="DA38" s="69" t="s">
        <v>1880</v>
      </c>
    </row>
    <row r="39" spans="1:105" ht="12" customHeight="1" x14ac:dyDescent="0.3">
      <c r="A39" s="37" t="s">
        <v>162</v>
      </c>
      <c r="B39" s="228">
        <v>0.28840251795606547</v>
      </c>
      <c r="C39" s="228">
        <v>0.36257634442415643</v>
      </c>
      <c r="D39" s="228">
        <v>0.28521943355956292</v>
      </c>
      <c r="E39" s="228">
        <v>0.33302723056250172</v>
      </c>
      <c r="F39" s="228">
        <v>0.29627884624458628</v>
      </c>
      <c r="G39" s="228">
        <v>0.36931874836093592</v>
      </c>
      <c r="H39" s="228">
        <v>0.31579218786119578</v>
      </c>
      <c r="I39" s="228">
        <v>0.184182956072794</v>
      </c>
      <c r="J39" s="228">
        <v>0.35809306440506311</v>
      </c>
      <c r="K39" s="228">
        <v>0.49086523279433758</v>
      </c>
      <c r="L39" s="228">
        <v>0.58191918998719483</v>
      </c>
      <c r="M39" s="228">
        <v>0.55076297293942944</v>
      </c>
      <c r="N39" s="228">
        <v>0.47748036126269661</v>
      </c>
      <c r="O39" s="228">
        <v>0.2294692977580248</v>
      </c>
      <c r="P39" s="228">
        <v>0.20084726624607049</v>
      </c>
      <c r="Q39" s="228">
        <v>0.15864935547257891</v>
      </c>
      <c r="R39" s="228">
        <v>7.0474757306991792E-2</v>
      </c>
      <c r="S39" s="228">
        <v>0.10273834879649819</v>
      </c>
      <c r="T39" s="228">
        <v>0.1153664624931349</v>
      </c>
      <c r="U39" s="228">
        <v>9.3006953010607019E-2</v>
      </c>
      <c r="V39" s="228">
        <v>8.5331671543837501E-2</v>
      </c>
      <c r="W39" s="228">
        <v>6.214609182269358E-2</v>
      </c>
      <c r="DA39" s="69" t="s">
        <v>1881</v>
      </c>
    </row>
    <row r="40" spans="1:105" ht="12" customHeight="1" x14ac:dyDescent="0.3">
      <c r="A40" s="37" t="s">
        <v>97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1882</v>
      </c>
    </row>
    <row r="41" spans="1:105" ht="12" customHeight="1" x14ac:dyDescent="0.3">
      <c r="A41" s="37" t="s">
        <v>78</v>
      </c>
      <c r="B41" s="228">
        <v>0.46814415887717348</v>
      </c>
      <c r="C41" s="228">
        <v>0.48125730934878358</v>
      </c>
      <c r="D41" s="228">
        <v>0.52711993124052081</v>
      </c>
      <c r="E41" s="228">
        <v>0.54428277098753952</v>
      </c>
      <c r="F41" s="228">
        <v>0.55577193983684503</v>
      </c>
      <c r="G41" s="228">
        <v>0.51630486066167702</v>
      </c>
      <c r="H41" s="228">
        <v>0.59291829548502639</v>
      </c>
      <c r="I41" s="228">
        <v>0.63413147510377121</v>
      </c>
      <c r="J41" s="228">
        <v>0.69332070400332779</v>
      </c>
      <c r="K41" s="228">
        <v>0.71883983415538</v>
      </c>
      <c r="L41" s="228">
        <v>0.72224539971060864</v>
      </c>
      <c r="M41" s="228">
        <v>0.77536025751758164</v>
      </c>
      <c r="N41" s="228">
        <v>0.54881695574211375</v>
      </c>
      <c r="O41" s="228">
        <v>0.90008764478126435</v>
      </c>
      <c r="P41" s="228">
        <v>0.78830482460265006</v>
      </c>
      <c r="Q41" s="228">
        <v>0.79563642277625624</v>
      </c>
      <c r="R41" s="228">
        <v>0.56482708458759823</v>
      </c>
      <c r="S41" s="228">
        <v>0.63216698459348908</v>
      </c>
      <c r="T41" s="228">
        <v>0.8221551740511317</v>
      </c>
      <c r="U41" s="228">
        <v>0.86082961470289154</v>
      </c>
      <c r="V41" s="228">
        <v>0.96619850969392251</v>
      </c>
      <c r="W41" s="228">
        <v>1.0151925545350511</v>
      </c>
      <c r="DA41" s="69" t="s">
        <v>1883</v>
      </c>
    </row>
    <row r="42" spans="1:105" ht="12" customHeight="1" x14ac:dyDescent="0.3">
      <c r="A42" s="37" t="s">
        <v>38</v>
      </c>
      <c r="B42" s="228">
        <v>1.602468367823954</v>
      </c>
      <c r="C42" s="228">
        <v>1.5175406057910821</v>
      </c>
      <c r="D42" s="228">
        <v>1.6840641962097089</v>
      </c>
      <c r="E42" s="228">
        <v>1.6376084495771059</v>
      </c>
      <c r="F42" s="228">
        <v>1.803034178166228</v>
      </c>
      <c r="G42" s="228">
        <v>1.286242955955097</v>
      </c>
      <c r="H42" s="228">
        <v>1.4406665392945051</v>
      </c>
      <c r="I42" s="228">
        <v>1.7501729325582189</v>
      </c>
      <c r="J42" s="228">
        <v>1.2525501108791419</v>
      </c>
      <c r="K42" s="228">
        <v>0.75903565663020978</v>
      </c>
      <c r="L42" s="228">
        <v>0.63224997050592668</v>
      </c>
      <c r="M42" s="228">
        <v>0.66076345279996229</v>
      </c>
      <c r="N42" s="228">
        <v>0.29090628780338268</v>
      </c>
      <c r="O42" s="228">
        <v>0.73828277865768566</v>
      </c>
      <c r="P42" s="228">
        <v>0.60258438952700855</v>
      </c>
      <c r="Q42" s="228">
        <v>0.66721539673939068</v>
      </c>
      <c r="R42" s="228">
        <v>0.68309364008771645</v>
      </c>
      <c r="S42" s="228">
        <v>0.64751593215587577</v>
      </c>
      <c r="T42" s="228">
        <v>0.69976756192564271</v>
      </c>
      <c r="U42" s="228">
        <v>0.66256244036120582</v>
      </c>
      <c r="V42" s="228">
        <v>0.64477677509134823</v>
      </c>
      <c r="W42" s="228">
        <v>0.75517887147534346</v>
      </c>
      <c r="DA42" s="69" t="s">
        <v>1884</v>
      </c>
    </row>
    <row r="43" spans="1:105" ht="12" customHeight="1" x14ac:dyDescent="0.3">
      <c r="A43" s="57" t="s">
        <v>1885</v>
      </c>
      <c r="B43" s="263">
        <f t="shared" ref="B43:W43" si="1">B44+B55</f>
        <v>12.038361907745671</v>
      </c>
      <c r="C43" s="263">
        <f t="shared" si="1"/>
        <v>12.214080475044717</v>
      </c>
      <c r="D43" s="263">
        <f t="shared" si="1"/>
        <v>12.575846241936128</v>
      </c>
      <c r="E43" s="263">
        <f t="shared" si="1"/>
        <v>12.817093610686955</v>
      </c>
      <c r="F43" s="263">
        <f t="shared" si="1"/>
        <v>13.408399751649545</v>
      </c>
      <c r="G43" s="263">
        <f t="shared" si="1"/>
        <v>11.115286370862584</v>
      </c>
      <c r="H43" s="263">
        <f t="shared" si="1"/>
        <v>11.709056139637582</v>
      </c>
      <c r="I43" s="263">
        <f t="shared" si="1"/>
        <v>12.211168354076376</v>
      </c>
      <c r="J43" s="263">
        <f t="shared" si="1"/>
        <v>10.750990783312265</v>
      </c>
      <c r="K43" s="263">
        <f t="shared" si="1"/>
        <v>8.7407045131638839</v>
      </c>
      <c r="L43" s="263">
        <f t="shared" si="1"/>
        <v>8.4460941894844801</v>
      </c>
      <c r="M43" s="263">
        <f t="shared" si="1"/>
        <v>8.595697336297464</v>
      </c>
      <c r="N43" s="263">
        <f t="shared" si="1"/>
        <v>5.3727887099986003</v>
      </c>
      <c r="O43" s="263">
        <f t="shared" si="1"/>
        <v>7.7222936709769234</v>
      </c>
      <c r="P43" s="263">
        <f t="shared" si="1"/>
        <v>6.615411126331793</v>
      </c>
      <c r="Q43" s="263">
        <f t="shared" si="1"/>
        <v>6.718622623226536</v>
      </c>
      <c r="R43" s="263">
        <f t="shared" si="1"/>
        <v>5.4063007055801737</v>
      </c>
      <c r="S43" s="263">
        <f t="shared" si="1"/>
        <v>5.6408825912142779</v>
      </c>
      <c r="T43" s="263">
        <f t="shared" si="1"/>
        <v>6.4383815912993896</v>
      </c>
      <c r="U43" s="263">
        <f t="shared" si="1"/>
        <v>6.066562906010927</v>
      </c>
      <c r="V43" s="263">
        <f t="shared" si="1"/>
        <v>6.0040272341820042</v>
      </c>
      <c r="W43" s="263">
        <f t="shared" si="1"/>
        <v>6.3762566447710842</v>
      </c>
      <c r="DA43" s="70"/>
    </row>
    <row r="44" spans="1:105" ht="12" customHeight="1" x14ac:dyDescent="0.3">
      <c r="A44" s="60" t="s">
        <v>1886</v>
      </c>
      <c r="B44" s="264">
        <v>2.1383749394374441</v>
      </c>
      <c r="C44" s="264">
        <v>2.341688376490755</v>
      </c>
      <c r="D44" s="264">
        <v>2.1966500867883081</v>
      </c>
      <c r="E44" s="264">
        <v>2.363910683941715</v>
      </c>
      <c r="F44" s="264">
        <v>2.3224353388011658</v>
      </c>
      <c r="G44" s="264">
        <v>2.2105004983939511</v>
      </c>
      <c r="H44" s="264">
        <v>2.1767514589668688</v>
      </c>
      <c r="I44" s="264">
        <v>1.8776852582802359</v>
      </c>
      <c r="J44" s="264">
        <v>2.509502657200505</v>
      </c>
      <c r="K44" s="264">
        <v>2.6672223650922189</v>
      </c>
      <c r="L44" s="264">
        <v>2.8149788766744201</v>
      </c>
      <c r="M44" s="264">
        <v>2.7824739442855848</v>
      </c>
      <c r="N44" s="264">
        <v>1.93469014972717</v>
      </c>
      <c r="O44" s="264">
        <v>1.664988500661021</v>
      </c>
      <c r="P44" s="264">
        <v>1.4011444034413729</v>
      </c>
      <c r="Q44" s="264">
        <v>1.2759447635598671</v>
      </c>
      <c r="R44" s="264">
        <v>0.80979307559843583</v>
      </c>
      <c r="S44" s="264">
        <v>0.98267399183572057</v>
      </c>
      <c r="T44" s="264">
        <v>1.122013438594563</v>
      </c>
      <c r="U44" s="264">
        <v>1.02645472013203</v>
      </c>
      <c r="V44" s="264">
        <v>1.047585778455316</v>
      </c>
      <c r="W44" s="264">
        <v>0.9911417399427449</v>
      </c>
      <c r="DA44" s="72" t="s">
        <v>1887</v>
      </c>
    </row>
    <row r="45" spans="1:105" ht="12" customHeight="1" x14ac:dyDescent="0.3">
      <c r="A45" s="64" t="s">
        <v>30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1888</v>
      </c>
    </row>
    <row r="46" spans="1:105" ht="12" customHeight="1" x14ac:dyDescent="0.3">
      <c r="A46" s="64" t="s">
        <v>32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1889</v>
      </c>
    </row>
    <row r="47" spans="1:105" ht="12" customHeight="1" x14ac:dyDescent="0.3">
      <c r="A47" s="64" t="s">
        <v>33</v>
      </c>
      <c r="B47" s="231">
        <v>3.1846673396181982E-2</v>
      </c>
      <c r="C47" s="231">
        <v>3.1846673396179088E-2</v>
      </c>
      <c r="D47" s="231">
        <v>3.1846673396307118E-2</v>
      </c>
      <c r="E47" s="231">
        <v>3.1846673396253238E-2</v>
      </c>
      <c r="F47" s="231">
        <v>3.1846673396285587E-2</v>
      </c>
      <c r="G47" s="231">
        <v>3.1846673396241101E-2</v>
      </c>
      <c r="H47" s="231">
        <v>3.1846673396271209E-2</v>
      </c>
      <c r="I47" s="231">
        <v>6.3693346792429897E-2</v>
      </c>
      <c r="J47" s="231">
        <v>3.1147512811936909E-2</v>
      </c>
      <c r="K47" s="231">
        <v>3.1078008445693039E-2</v>
      </c>
      <c r="L47" s="231">
        <v>3.0779882069528971E-2</v>
      </c>
      <c r="M47" s="231">
        <v>3.1093533168133281E-2</v>
      </c>
      <c r="N47" s="231">
        <v>3.0401339726178131E-2</v>
      </c>
      <c r="O47" s="231">
        <v>3.114353417875344E-2</v>
      </c>
      <c r="P47" s="231">
        <v>3.11962258602064E-2</v>
      </c>
      <c r="Q47" s="231">
        <v>3.808099426556661E-2</v>
      </c>
      <c r="R47" s="231">
        <v>5.1762358466159307E-2</v>
      </c>
      <c r="S47" s="231">
        <v>5.5115778818202447E-2</v>
      </c>
      <c r="T47" s="231">
        <v>5.5691366236778207E-2</v>
      </c>
      <c r="U47" s="231">
        <v>6.2066210546388292E-2</v>
      </c>
      <c r="V47" s="231">
        <v>6.7459702567108357E-2</v>
      </c>
      <c r="W47" s="231">
        <v>7.7747180600650542E-2</v>
      </c>
      <c r="DA47" s="73" t="s">
        <v>1890</v>
      </c>
    </row>
    <row r="48" spans="1:105" ht="12" customHeight="1" x14ac:dyDescent="0.3">
      <c r="A48" s="64" t="s">
        <v>160</v>
      </c>
      <c r="B48" s="231">
        <v>0.14624574294116119</v>
      </c>
      <c r="C48" s="231">
        <v>0.14600499011030391</v>
      </c>
      <c r="D48" s="231">
        <v>0.14630725108886569</v>
      </c>
      <c r="E48" s="231">
        <v>0.1753731219974774</v>
      </c>
      <c r="F48" s="231">
        <v>0.17560101240653789</v>
      </c>
      <c r="G48" s="231">
        <v>0.11675225699389249</v>
      </c>
      <c r="H48" s="231">
        <v>0.1169336647118884</v>
      </c>
      <c r="I48" s="231">
        <v>0.14666741176900339</v>
      </c>
      <c r="J48" s="231">
        <v>0.1134161326835284</v>
      </c>
      <c r="K48" s="231">
        <v>8.3664504439139836E-2</v>
      </c>
      <c r="L48" s="231">
        <v>8.2411217093939823E-2</v>
      </c>
      <c r="M48" s="231">
        <v>8.3465518978623462E-2</v>
      </c>
      <c r="N48" s="231">
        <v>5.4362487619182762E-2</v>
      </c>
      <c r="O48" s="231">
        <v>5.7132506622763313E-2</v>
      </c>
      <c r="P48" s="231">
        <v>5.727687347243237E-2</v>
      </c>
      <c r="Q48" s="231">
        <v>6.014380355456795E-2</v>
      </c>
      <c r="R48" s="231">
        <v>1.9240122836557301E-2</v>
      </c>
      <c r="S48" s="231">
        <v>1.6988044412059412E-2</v>
      </c>
      <c r="T48" s="231">
        <v>1.5483890552444771E-2</v>
      </c>
      <c r="U48" s="231">
        <v>1.461111928307552E-2</v>
      </c>
      <c r="V48" s="231">
        <v>1.426438615067682E-2</v>
      </c>
      <c r="W48" s="231">
        <v>2.8539694613726671E-2</v>
      </c>
      <c r="DA48" s="73" t="s">
        <v>1891</v>
      </c>
    </row>
    <row r="49" spans="1:105" ht="12" customHeight="1" x14ac:dyDescent="0.3">
      <c r="A49" s="64" t="s">
        <v>70</v>
      </c>
      <c r="B49" s="231">
        <v>8.442683215649277E-2</v>
      </c>
      <c r="C49" s="231">
        <v>8.4426832156485151E-2</v>
      </c>
      <c r="D49" s="231">
        <v>8.4426832156824561E-2</v>
      </c>
      <c r="E49" s="231">
        <v>5.628372400278505E-2</v>
      </c>
      <c r="F49" s="231">
        <v>5.6283724002842213E-2</v>
      </c>
      <c r="G49" s="231">
        <v>2.8143108153885949E-2</v>
      </c>
      <c r="H49" s="231">
        <v>8.4426832156729317E-2</v>
      </c>
      <c r="I49" s="231">
        <v>0.112569940310443</v>
      </c>
      <c r="J49" s="231">
        <v>5.4709248517069368E-2</v>
      </c>
      <c r="K49" s="231">
        <v>2.7293583563747649E-2</v>
      </c>
      <c r="L49" s="231">
        <v>5.4063521143254717E-2</v>
      </c>
      <c r="M49" s="231">
        <v>2.7307217812865239E-2</v>
      </c>
      <c r="N49" s="231">
        <v>0</v>
      </c>
      <c r="O49" s="231">
        <v>0</v>
      </c>
      <c r="P49" s="231">
        <v>0</v>
      </c>
      <c r="Q49" s="231">
        <v>1.2048169058018381E-3</v>
      </c>
      <c r="R49" s="231">
        <v>4.4633178489026232E-3</v>
      </c>
      <c r="S49" s="231">
        <v>4.0226957807868481E-3</v>
      </c>
      <c r="T49" s="231">
        <v>2.1840703130027609E-4</v>
      </c>
      <c r="U49" s="231">
        <v>3.010094691705314E-4</v>
      </c>
      <c r="V49" s="231">
        <v>3.30113685561555E-4</v>
      </c>
      <c r="W49" s="231">
        <v>2.1869128184956091E-4</v>
      </c>
      <c r="DA49" s="73" t="s">
        <v>1892</v>
      </c>
    </row>
    <row r="50" spans="1:105" ht="12" customHeight="1" x14ac:dyDescent="0.3">
      <c r="A50" s="64" t="s">
        <v>34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2.0730655261772519E-4</v>
      </c>
      <c r="R50" s="231">
        <v>2.3529447355627971E-4</v>
      </c>
      <c r="S50" s="231">
        <v>5.8886450285012268E-4</v>
      </c>
      <c r="T50" s="231">
        <v>1.0337932814879741E-3</v>
      </c>
      <c r="U50" s="231">
        <v>8.5690598884836781E-4</v>
      </c>
      <c r="V50" s="231">
        <v>8.277115204153694E-4</v>
      </c>
      <c r="W50" s="231">
        <v>0</v>
      </c>
      <c r="DA50" s="73" t="s">
        <v>1893</v>
      </c>
    </row>
    <row r="51" spans="1:105" ht="12" customHeight="1" x14ac:dyDescent="0.3">
      <c r="A51" s="64" t="s">
        <v>162</v>
      </c>
      <c r="B51" s="231">
        <v>1.5560107123121929</v>
      </c>
      <c r="C51" s="231">
        <v>1.7491794672267751</v>
      </c>
      <c r="D51" s="231">
        <v>1.589994162222756</v>
      </c>
      <c r="E51" s="231">
        <v>1.712026290489405</v>
      </c>
      <c r="F51" s="231">
        <v>1.6772441859474101</v>
      </c>
      <c r="G51" s="231">
        <v>1.747833752381081</v>
      </c>
      <c r="H51" s="231">
        <v>1.6506984502247639</v>
      </c>
      <c r="I51" s="231">
        <v>1.28475568094286</v>
      </c>
      <c r="J51" s="231">
        <v>1.186908290996443</v>
      </c>
      <c r="K51" s="231">
        <v>1.078057216742921</v>
      </c>
      <c r="L51" s="231">
        <v>1.164971245907318</v>
      </c>
      <c r="M51" s="231">
        <v>1.152320502961572</v>
      </c>
      <c r="N51" s="231">
        <v>1.0518804481970569</v>
      </c>
      <c r="O51" s="231">
        <v>1.0482521644475431</v>
      </c>
      <c r="P51" s="231">
        <v>1.018169947631588</v>
      </c>
      <c r="Q51" s="231">
        <v>0.9820152633667425</v>
      </c>
      <c r="R51" s="231">
        <v>0.64246055167853389</v>
      </c>
      <c r="S51" s="231">
        <v>0.69829057360476765</v>
      </c>
      <c r="T51" s="231">
        <v>0.79117406229244147</v>
      </c>
      <c r="U51" s="231">
        <v>0.67465716297641998</v>
      </c>
      <c r="V51" s="231">
        <v>0.57268172639465009</v>
      </c>
      <c r="W51" s="231">
        <v>0.49556737371422782</v>
      </c>
      <c r="DA51" s="73" t="s">
        <v>1894</v>
      </c>
    </row>
    <row r="52" spans="1:105" ht="12" customHeight="1" x14ac:dyDescent="0.3">
      <c r="A52" s="64" t="s">
        <v>36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1895</v>
      </c>
    </row>
    <row r="53" spans="1:105" ht="12" customHeight="1" x14ac:dyDescent="0.3">
      <c r="A53" s="64" t="s">
        <v>73</v>
      </c>
      <c r="B53" s="231">
        <v>2.4230189290787379E-2</v>
      </c>
      <c r="C53" s="231">
        <v>2.1461238426553311E-2</v>
      </c>
      <c r="D53" s="231">
        <v>1.7999426770083749E-2</v>
      </c>
      <c r="E53" s="231">
        <v>3.7382082819721593E-2</v>
      </c>
      <c r="F53" s="231">
        <v>4.6384288509803681E-2</v>
      </c>
      <c r="G53" s="231">
        <v>2.9077722532003841E-2</v>
      </c>
      <c r="H53" s="231">
        <v>3.1846673396271223E-2</v>
      </c>
      <c r="I53" s="231">
        <v>3.1153812603904121E-2</v>
      </c>
      <c r="J53" s="231">
        <v>0.89784448556575069</v>
      </c>
      <c r="K53" s="231">
        <v>1.2451244291533801</v>
      </c>
      <c r="L53" s="231">
        <v>1.2873713376992599</v>
      </c>
      <c r="M53" s="231">
        <v>1.30510834918324</v>
      </c>
      <c r="N53" s="231">
        <v>0.66454692494577983</v>
      </c>
      <c r="O53" s="231">
        <v>0.38763926569056351</v>
      </c>
      <c r="P53" s="231">
        <v>0.21176470769200539</v>
      </c>
      <c r="Q53" s="231">
        <v>0.12504243473777379</v>
      </c>
      <c r="R53" s="231">
        <v>8.6525297646932973E-3</v>
      </c>
      <c r="S53" s="231">
        <v>0.1220282341790979</v>
      </c>
      <c r="T53" s="231">
        <v>0.17007840876310951</v>
      </c>
      <c r="U53" s="231">
        <v>0.19006077732828031</v>
      </c>
      <c r="V53" s="231">
        <v>0.30369973610360762</v>
      </c>
      <c r="W53" s="231">
        <v>0.29578967831405772</v>
      </c>
      <c r="DA53" s="73" t="s">
        <v>1896</v>
      </c>
    </row>
    <row r="54" spans="1:105" ht="12" customHeight="1" x14ac:dyDescent="0.3">
      <c r="A54" s="64" t="s">
        <v>79</v>
      </c>
      <c r="B54" s="231">
        <v>0.29561478934062768</v>
      </c>
      <c r="C54" s="231">
        <v>0.30876917517445851</v>
      </c>
      <c r="D54" s="231">
        <v>0.32607574115347082</v>
      </c>
      <c r="E54" s="231">
        <v>0.35099879123607253</v>
      </c>
      <c r="F54" s="231">
        <v>0.33507545453828619</v>
      </c>
      <c r="G54" s="231">
        <v>0.25684698493684638</v>
      </c>
      <c r="H54" s="231">
        <v>0.26099916508094489</v>
      </c>
      <c r="I54" s="231">
        <v>0.23884506586159551</v>
      </c>
      <c r="J54" s="231">
        <v>0.22547698662577589</v>
      </c>
      <c r="K54" s="231">
        <v>0.2020046227473378</v>
      </c>
      <c r="L54" s="231">
        <v>0.19538167276111801</v>
      </c>
      <c r="M54" s="231">
        <v>0.18317882218115031</v>
      </c>
      <c r="N54" s="231">
        <v>0.13349894923897179</v>
      </c>
      <c r="O54" s="231">
        <v>0.14082102972139751</v>
      </c>
      <c r="P54" s="231">
        <v>8.2736648785141295E-2</v>
      </c>
      <c r="Q54" s="231">
        <v>6.9250144176796355E-2</v>
      </c>
      <c r="R54" s="231">
        <v>8.2978900530033137E-2</v>
      </c>
      <c r="S54" s="231">
        <v>8.5639800537956154E-2</v>
      </c>
      <c r="T54" s="231">
        <v>8.8333510437000565E-2</v>
      </c>
      <c r="U54" s="231">
        <v>8.3901534539847389E-2</v>
      </c>
      <c r="V54" s="231">
        <v>8.8322402033296332E-2</v>
      </c>
      <c r="W54" s="231">
        <v>9.3279121418232705E-2</v>
      </c>
      <c r="DA54" s="73" t="s">
        <v>1897</v>
      </c>
    </row>
    <row r="55" spans="1:105" ht="12" customHeight="1" x14ac:dyDescent="0.3">
      <c r="A55" s="60" t="s">
        <v>1898</v>
      </c>
      <c r="B55" s="264">
        <v>9.8999869683082267</v>
      </c>
      <c r="C55" s="264">
        <v>9.8723920985539628</v>
      </c>
      <c r="D55" s="264">
        <v>10.37919615514782</v>
      </c>
      <c r="E55" s="264">
        <v>10.453182926745241</v>
      </c>
      <c r="F55" s="264">
        <v>11.08596441284838</v>
      </c>
      <c r="G55" s="264">
        <v>8.9047858724686328</v>
      </c>
      <c r="H55" s="264">
        <v>9.5323046806707126</v>
      </c>
      <c r="I55" s="264">
        <v>10.33348309579614</v>
      </c>
      <c r="J55" s="264">
        <v>8.2414881261117596</v>
      </c>
      <c r="K55" s="264">
        <v>6.0734821480716654</v>
      </c>
      <c r="L55" s="264">
        <v>5.6311153128100608</v>
      </c>
      <c r="M55" s="264">
        <v>5.8132233920118797</v>
      </c>
      <c r="N55" s="264">
        <v>3.4380985602714298</v>
      </c>
      <c r="O55" s="264">
        <v>6.0573051703159022</v>
      </c>
      <c r="P55" s="264">
        <v>5.2142667228904198</v>
      </c>
      <c r="Q55" s="264">
        <v>5.4426778596666692</v>
      </c>
      <c r="R55" s="264">
        <v>4.5965076299817378</v>
      </c>
      <c r="S55" s="264">
        <v>4.6582085993785576</v>
      </c>
      <c r="T55" s="264">
        <v>5.3163681527048263</v>
      </c>
      <c r="U55" s="264">
        <v>5.0401081858788972</v>
      </c>
      <c r="V55" s="264">
        <v>4.9564414557266883</v>
      </c>
      <c r="W55" s="264">
        <v>5.3851149048283391</v>
      </c>
      <c r="DA55" s="72" t="s">
        <v>1899</v>
      </c>
    </row>
    <row r="56" spans="1:105" ht="12" customHeight="1" x14ac:dyDescent="0.3">
      <c r="A56" s="57" t="s">
        <v>1900</v>
      </c>
      <c r="B56" s="263">
        <f t="shared" ref="B56:W56" si="2">B57+B68</f>
        <v>83.498547154990831</v>
      </c>
      <c r="C56" s="263">
        <f t="shared" si="2"/>
        <v>89.544022297095381</v>
      </c>
      <c r="D56" s="263">
        <f t="shared" si="2"/>
        <v>86.183308203003278</v>
      </c>
      <c r="E56" s="263">
        <f t="shared" si="2"/>
        <v>91.345716630162798</v>
      </c>
      <c r="F56" s="263">
        <f t="shared" si="2"/>
        <v>91.338085438660514</v>
      </c>
      <c r="G56" s="263">
        <f t="shared" si="2"/>
        <v>83.717417107157274</v>
      </c>
      <c r="H56" s="263">
        <f t="shared" si="2"/>
        <v>83.931290366172959</v>
      </c>
      <c r="I56" s="263">
        <f t="shared" si="2"/>
        <v>76.525027449741572</v>
      </c>
      <c r="J56" s="263">
        <f t="shared" si="2"/>
        <v>91.391215538154341</v>
      </c>
      <c r="K56" s="263">
        <f t="shared" si="2"/>
        <v>91.885926467465779</v>
      </c>
      <c r="L56" s="263">
        <f t="shared" si="2"/>
        <v>95.454115281292644</v>
      </c>
      <c r="M56" s="263">
        <f t="shared" si="2"/>
        <v>94.834856611784133</v>
      </c>
      <c r="N56" s="263">
        <f t="shared" si="2"/>
        <v>64.759695229202478</v>
      </c>
      <c r="O56" s="263">
        <f t="shared" si="2"/>
        <v>61.787296268157142</v>
      </c>
      <c r="P56" s="263">
        <f t="shared" si="2"/>
        <v>52.224444224576672</v>
      </c>
      <c r="Q56" s="263">
        <f t="shared" si="2"/>
        <v>48.914833247199915</v>
      </c>
      <c r="R56" s="263">
        <f t="shared" si="2"/>
        <v>33.276633116977308</v>
      </c>
      <c r="S56" s="263">
        <f t="shared" si="2"/>
        <v>38.583641278150871</v>
      </c>
      <c r="T56" s="263">
        <f t="shared" si="2"/>
        <v>44.050049570924266</v>
      </c>
      <c r="U56" s="263">
        <f t="shared" si="2"/>
        <v>40.643400016261054</v>
      </c>
      <c r="V56" s="263">
        <f t="shared" si="2"/>
        <v>41.11382395050137</v>
      </c>
      <c r="W56" s="263">
        <f t="shared" si="2"/>
        <v>40.258248683843163</v>
      </c>
      <c r="DA56" s="70"/>
    </row>
    <row r="57" spans="1:105" ht="12" customHeight="1" x14ac:dyDescent="0.3">
      <c r="A57" s="60" t="s">
        <v>1901</v>
      </c>
      <c r="B57" s="264">
        <v>64.151248183123315</v>
      </c>
      <c r="C57" s="264">
        <v>70.250651294722644</v>
      </c>
      <c r="D57" s="264">
        <v>65.899502603649239</v>
      </c>
      <c r="E57" s="264">
        <v>70.917320518251415</v>
      </c>
      <c r="F57" s="264">
        <v>69.673060164034993</v>
      </c>
      <c r="G57" s="264">
        <v>66.315014951818526</v>
      </c>
      <c r="H57" s="264">
        <v>65.302543769006093</v>
      </c>
      <c r="I57" s="264">
        <v>56.330557748407088</v>
      </c>
      <c r="J57" s="264">
        <v>75.285079716015147</v>
      </c>
      <c r="K57" s="264">
        <v>80.016670952766589</v>
      </c>
      <c r="L57" s="264">
        <v>84.449366300232626</v>
      </c>
      <c r="M57" s="264">
        <v>83.474218328567574</v>
      </c>
      <c r="N57" s="264">
        <v>58.040704491815113</v>
      </c>
      <c r="O57" s="264">
        <v>49.949655019830622</v>
      </c>
      <c r="P57" s="264">
        <v>42.034332103241212</v>
      </c>
      <c r="Q57" s="264">
        <v>38.278342906796013</v>
      </c>
      <c r="R57" s="264">
        <v>24.293792267953069</v>
      </c>
      <c r="S57" s="264">
        <v>29.48021975507163</v>
      </c>
      <c r="T57" s="264">
        <v>33.660403157836903</v>
      </c>
      <c r="U57" s="264">
        <v>30.793641603960911</v>
      </c>
      <c r="V57" s="264">
        <v>31.42757335365949</v>
      </c>
      <c r="W57" s="264">
        <v>29.734252198282341</v>
      </c>
      <c r="DA57" s="72" t="s">
        <v>1902</v>
      </c>
    </row>
    <row r="58" spans="1:105" ht="12" customHeight="1" x14ac:dyDescent="0.3">
      <c r="A58" s="64" t="s">
        <v>30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1903</v>
      </c>
    </row>
    <row r="59" spans="1:105" ht="12" customHeight="1" x14ac:dyDescent="0.3">
      <c r="A59" s="64" t="s">
        <v>32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1904</v>
      </c>
    </row>
    <row r="60" spans="1:105" ht="12" customHeight="1" x14ac:dyDescent="0.3">
      <c r="A60" s="64" t="s">
        <v>33</v>
      </c>
      <c r="B60" s="231">
        <v>0.95540020188545915</v>
      </c>
      <c r="C60" s="231">
        <v>0.95540020188537234</v>
      </c>
      <c r="D60" s="231">
        <v>0.95540020188921349</v>
      </c>
      <c r="E60" s="231">
        <v>0.95540020188759689</v>
      </c>
      <c r="F60" s="231">
        <v>0.955400201888568</v>
      </c>
      <c r="G60" s="231">
        <v>0.95540020188723274</v>
      </c>
      <c r="H60" s="231">
        <v>0.95540020188813646</v>
      </c>
      <c r="I60" s="231">
        <v>1.9108004037728969</v>
      </c>
      <c r="J60" s="231">
        <v>0.93442538435810729</v>
      </c>
      <c r="K60" s="231">
        <v>0.93234025337079118</v>
      </c>
      <c r="L60" s="231">
        <v>0.92339646208586956</v>
      </c>
      <c r="M60" s="231">
        <v>0.93280599504399853</v>
      </c>
      <c r="N60" s="231">
        <v>0.9120401917853439</v>
      </c>
      <c r="O60" s="231">
        <v>0.93430602536260288</v>
      </c>
      <c r="P60" s="231">
        <v>0.93588677580619228</v>
      </c>
      <c r="Q60" s="231">
        <v>1.142429827966998</v>
      </c>
      <c r="R60" s="231">
        <v>1.552870753984779</v>
      </c>
      <c r="S60" s="231">
        <v>1.653473364546074</v>
      </c>
      <c r="T60" s="231">
        <v>1.670740987103347</v>
      </c>
      <c r="U60" s="231">
        <v>1.8619863163916479</v>
      </c>
      <c r="V60" s="231">
        <v>2.023791077013251</v>
      </c>
      <c r="W60" s="231">
        <v>2.332415418019516</v>
      </c>
      <c r="DA60" s="73" t="s">
        <v>1905</v>
      </c>
    </row>
    <row r="61" spans="1:105" ht="12" customHeight="1" x14ac:dyDescent="0.3">
      <c r="A61" s="64" t="s">
        <v>160</v>
      </c>
      <c r="B61" s="231">
        <v>4.3873722882348369</v>
      </c>
      <c r="C61" s="231">
        <v>4.380149703309117</v>
      </c>
      <c r="D61" s="231">
        <v>4.389217532665973</v>
      </c>
      <c r="E61" s="231">
        <v>5.2611936599243219</v>
      </c>
      <c r="F61" s="231">
        <v>5.2680303721961366</v>
      </c>
      <c r="G61" s="231">
        <v>3.5025677098167729</v>
      </c>
      <c r="H61" s="231">
        <v>3.508009941356653</v>
      </c>
      <c r="I61" s="231">
        <v>4.4000223530701019</v>
      </c>
      <c r="J61" s="231">
        <v>3.4024839805058522</v>
      </c>
      <c r="K61" s="231">
        <v>2.5099351331741948</v>
      </c>
      <c r="L61" s="231">
        <v>2.4723365128181949</v>
      </c>
      <c r="M61" s="231">
        <v>2.5039655693587042</v>
      </c>
      <c r="N61" s="231">
        <v>1.6308746285754829</v>
      </c>
      <c r="O61" s="231">
        <v>1.713975198682899</v>
      </c>
      <c r="P61" s="231">
        <v>1.7183062041729711</v>
      </c>
      <c r="Q61" s="231">
        <v>1.8043141066370381</v>
      </c>
      <c r="R61" s="231">
        <v>0.57720368509671915</v>
      </c>
      <c r="S61" s="231">
        <v>0.50964133236178244</v>
      </c>
      <c r="T61" s="231">
        <v>0.46451671657334331</v>
      </c>
      <c r="U61" s="231">
        <v>0.43833357849226551</v>
      </c>
      <c r="V61" s="231">
        <v>0.42793158452030478</v>
      </c>
      <c r="W61" s="231">
        <v>0.85619083841179999</v>
      </c>
      <c r="DA61" s="73" t="s">
        <v>1906</v>
      </c>
    </row>
    <row r="62" spans="1:105" ht="12" customHeight="1" x14ac:dyDescent="0.3">
      <c r="A62" s="64" t="s">
        <v>70</v>
      </c>
      <c r="B62" s="231">
        <v>2.5328049646947841</v>
      </c>
      <c r="C62" s="231">
        <v>2.532804964694555</v>
      </c>
      <c r="D62" s="231">
        <v>2.532804964704737</v>
      </c>
      <c r="E62" s="231">
        <v>1.6885117200835511</v>
      </c>
      <c r="F62" s="231">
        <v>1.6885117200852671</v>
      </c>
      <c r="G62" s="231">
        <v>0.84429324461657818</v>
      </c>
      <c r="H62" s="231">
        <v>2.5328049647018802</v>
      </c>
      <c r="I62" s="231">
        <v>3.37709820931329</v>
      </c>
      <c r="J62" s="231">
        <v>1.641277455512081</v>
      </c>
      <c r="K62" s="231">
        <v>0.81880750691242943</v>
      </c>
      <c r="L62" s="231">
        <v>1.6219056342976419</v>
      </c>
      <c r="M62" s="231">
        <v>0.81921653438595698</v>
      </c>
      <c r="N62" s="231">
        <v>0</v>
      </c>
      <c r="O62" s="231">
        <v>0</v>
      </c>
      <c r="P62" s="231">
        <v>0</v>
      </c>
      <c r="Q62" s="231">
        <v>3.6144507174055138E-2</v>
      </c>
      <c r="R62" s="231">
        <v>0.1338995354670787</v>
      </c>
      <c r="S62" s="231">
        <v>0.12068087342360551</v>
      </c>
      <c r="T62" s="231">
        <v>6.5522109390082853E-3</v>
      </c>
      <c r="U62" s="231">
        <v>9.0302840751159425E-3</v>
      </c>
      <c r="V62" s="231">
        <v>9.9034105668466509E-3</v>
      </c>
      <c r="W62" s="231">
        <v>6.5607384554868236E-3</v>
      </c>
      <c r="DA62" s="73" t="s">
        <v>1907</v>
      </c>
    </row>
    <row r="63" spans="1:105" ht="12" customHeight="1" x14ac:dyDescent="0.3">
      <c r="A63" s="64" t="s">
        <v>34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6.2191965785317561E-3</v>
      </c>
      <c r="R63" s="231">
        <v>7.0588342066883912E-3</v>
      </c>
      <c r="S63" s="231">
        <v>1.7665935085503692E-2</v>
      </c>
      <c r="T63" s="231">
        <v>3.101379844463922E-2</v>
      </c>
      <c r="U63" s="231">
        <v>2.5707179665451031E-2</v>
      </c>
      <c r="V63" s="231">
        <v>2.483134561246109E-2</v>
      </c>
      <c r="W63" s="231">
        <v>0</v>
      </c>
      <c r="DA63" s="73" t="s">
        <v>1908</v>
      </c>
    </row>
    <row r="64" spans="1:105" ht="12" customHeight="1" x14ac:dyDescent="0.3">
      <c r="A64" s="64" t="s">
        <v>162</v>
      </c>
      <c r="B64" s="231">
        <v>46.680321369365792</v>
      </c>
      <c r="C64" s="231">
        <v>52.475384016803247</v>
      </c>
      <c r="D64" s="231">
        <v>47.699824866682683</v>
      </c>
      <c r="E64" s="231">
        <v>51.360788714682123</v>
      </c>
      <c r="F64" s="231">
        <v>50.317325578422313</v>
      </c>
      <c r="G64" s="231">
        <v>52.435012571432438</v>
      </c>
      <c r="H64" s="231">
        <v>49.520953506742927</v>
      </c>
      <c r="I64" s="231">
        <v>38.54267042828581</v>
      </c>
      <c r="J64" s="231">
        <v>35.607248729893307</v>
      </c>
      <c r="K64" s="231">
        <v>32.341716502287653</v>
      </c>
      <c r="L64" s="231">
        <v>34.949137377219557</v>
      </c>
      <c r="M64" s="231">
        <v>34.569615088847179</v>
      </c>
      <c r="N64" s="231">
        <v>31.556413445911719</v>
      </c>
      <c r="O64" s="231">
        <v>31.447564933426289</v>
      </c>
      <c r="P64" s="231">
        <v>30.54509842894765</v>
      </c>
      <c r="Q64" s="231">
        <v>29.460457901002268</v>
      </c>
      <c r="R64" s="231">
        <v>19.27381655035601</v>
      </c>
      <c r="S64" s="231">
        <v>20.948717208143041</v>
      </c>
      <c r="T64" s="231">
        <v>23.735221868773259</v>
      </c>
      <c r="U64" s="231">
        <v>20.2397148892926</v>
      </c>
      <c r="V64" s="231">
        <v>17.180451791839509</v>
      </c>
      <c r="W64" s="231">
        <v>14.867021211426829</v>
      </c>
      <c r="DA64" s="73" t="s">
        <v>1909</v>
      </c>
    </row>
    <row r="65" spans="1:105" ht="12" customHeight="1" x14ac:dyDescent="0.3">
      <c r="A65" s="64" t="s">
        <v>36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1910</v>
      </c>
    </row>
    <row r="66" spans="1:105" ht="12" customHeight="1" x14ac:dyDescent="0.3">
      <c r="A66" s="64" t="s">
        <v>73</v>
      </c>
      <c r="B66" s="231">
        <v>0.72690567872362155</v>
      </c>
      <c r="C66" s="231">
        <v>0.64383715279659937</v>
      </c>
      <c r="D66" s="231">
        <v>0.53998280310251245</v>
      </c>
      <c r="E66" s="231">
        <v>1.1214624845916481</v>
      </c>
      <c r="F66" s="231">
        <v>1.39152865529411</v>
      </c>
      <c r="G66" s="231">
        <v>0.87233167596011485</v>
      </c>
      <c r="H66" s="231">
        <v>0.95540020188813679</v>
      </c>
      <c r="I66" s="231">
        <v>0.93461437811712378</v>
      </c>
      <c r="J66" s="231">
        <v>26.935334566972521</v>
      </c>
      <c r="K66" s="231">
        <v>37.353732874601391</v>
      </c>
      <c r="L66" s="231">
        <v>38.621140130977821</v>
      </c>
      <c r="M66" s="231">
        <v>39.153250475497217</v>
      </c>
      <c r="N66" s="231">
        <v>19.936407748373391</v>
      </c>
      <c r="O66" s="231">
        <v>11.629177970716899</v>
      </c>
      <c r="P66" s="231">
        <v>6.3529412307601616</v>
      </c>
      <c r="Q66" s="231">
        <v>3.7512730421332141</v>
      </c>
      <c r="R66" s="231">
        <v>0.25957589294079891</v>
      </c>
      <c r="S66" s="231">
        <v>3.660847025372937</v>
      </c>
      <c r="T66" s="231">
        <v>5.1023522628932856</v>
      </c>
      <c r="U66" s="231">
        <v>5.7018233198484083</v>
      </c>
      <c r="V66" s="231">
        <v>9.1109920831082309</v>
      </c>
      <c r="W66" s="231">
        <v>8.8736903494217287</v>
      </c>
      <c r="DA66" s="73" t="s">
        <v>1911</v>
      </c>
    </row>
    <row r="67" spans="1:105" ht="12" customHeight="1" x14ac:dyDescent="0.3">
      <c r="A67" s="64" t="s">
        <v>79</v>
      </c>
      <c r="B67" s="231">
        <v>8.8684436802188298</v>
      </c>
      <c r="C67" s="231">
        <v>9.263075255233753</v>
      </c>
      <c r="D67" s="231">
        <v>9.7822722346041235</v>
      </c>
      <c r="E67" s="231">
        <v>10.52996373708217</v>
      </c>
      <c r="F67" s="231">
        <v>10.05226363614859</v>
      </c>
      <c r="G67" s="231">
        <v>7.7054095481053908</v>
      </c>
      <c r="H67" s="231">
        <v>7.8299749524283477</v>
      </c>
      <c r="I67" s="231">
        <v>7.1653519758478659</v>
      </c>
      <c r="J67" s="231">
        <v>6.7643095987732789</v>
      </c>
      <c r="K67" s="231">
        <v>6.060138682420134</v>
      </c>
      <c r="L67" s="231">
        <v>5.8614501828335408</v>
      </c>
      <c r="M67" s="231">
        <v>5.4953646654345087</v>
      </c>
      <c r="N67" s="231">
        <v>4.0049684771691547</v>
      </c>
      <c r="O67" s="231">
        <v>4.2246308916419233</v>
      </c>
      <c r="P67" s="231">
        <v>2.4820994635542402</v>
      </c>
      <c r="Q67" s="231">
        <v>2.0775043253038912</v>
      </c>
      <c r="R67" s="231">
        <v>2.489367015900994</v>
      </c>
      <c r="S67" s="231">
        <v>2.5691940161386859</v>
      </c>
      <c r="T67" s="231">
        <v>2.6500053131100181</v>
      </c>
      <c r="U67" s="231">
        <v>2.517046036195421</v>
      </c>
      <c r="V67" s="231">
        <v>2.6496720609988911</v>
      </c>
      <c r="W67" s="231">
        <v>2.7983736425469812</v>
      </c>
      <c r="DA67" s="73" t="s">
        <v>1912</v>
      </c>
    </row>
    <row r="68" spans="1:105" ht="12" customHeight="1" x14ac:dyDescent="0.3">
      <c r="A68" s="60" t="s">
        <v>1913</v>
      </c>
      <c r="B68" s="264">
        <v>19.347298971867509</v>
      </c>
      <c r="C68" s="264">
        <v>19.29337100237273</v>
      </c>
      <c r="D68" s="264">
        <v>20.283805599354039</v>
      </c>
      <c r="E68" s="264">
        <v>20.428396111911379</v>
      </c>
      <c r="F68" s="264">
        <v>21.665025274625521</v>
      </c>
      <c r="G68" s="264">
        <v>17.402402155338748</v>
      </c>
      <c r="H68" s="264">
        <v>18.62874659716687</v>
      </c>
      <c r="I68" s="264">
        <v>20.194469701334491</v>
      </c>
      <c r="J68" s="264">
        <v>16.106135822139191</v>
      </c>
      <c r="K68" s="264">
        <v>11.869255514699191</v>
      </c>
      <c r="L68" s="264">
        <v>11.00474898106002</v>
      </c>
      <c r="M68" s="264">
        <v>11.360638283216559</v>
      </c>
      <c r="N68" s="264">
        <v>6.7189907373873616</v>
      </c>
      <c r="O68" s="264">
        <v>11.83764124832652</v>
      </c>
      <c r="P68" s="264">
        <v>10.19011212133546</v>
      </c>
      <c r="Q68" s="264">
        <v>10.636490340403901</v>
      </c>
      <c r="R68" s="264">
        <v>8.9828408490242424</v>
      </c>
      <c r="S68" s="264">
        <v>9.1034215230792395</v>
      </c>
      <c r="T68" s="264">
        <v>10.389646413087361</v>
      </c>
      <c r="U68" s="264">
        <v>9.8497584123001438</v>
      </c>
      <c r="V68" s="264">
        <v>9.6862505968418819</v>
      </c>
      <c r="W68" s="264">
        <v>10.52399648556082</v>
      </c>
      <c r="DA68" s="72" t="s">
        <v>1914</v>
      </c>
    </row>
    <row r="69" spans="1:105" ht="12" customHeight="1" x14ac:dyDescent="0.3">
      <c r="A69" s="57" t="s">
        <v>1915</v>
      </c>
      <c r="B69" s="263">
        <f t="shared" ref="B69:W69" si="3">B70+B81</f>
        <v>9.6382432334653174</v>
      </c>
      <c r="C69" s="263">
        <f t="shared" si="3"/>
        <v>10.491620107240777</v>
      </c>
      <c r="D69" s="263">
        <f t="shared" si="3"/>
        <v>9.9150084538709784</v>
      </c>
      <c r="E69" s="263">
        <f t="shared" si="3"/>
        <v>10.623342410470084</v>
      </c>
      <c r="F69" s="263">
        <f t="shared" si="3"/>
        <v>10.489940369882657</v>
      </c>
      <c r="G69" s="263">
        <f t="shared" si="3"/>
        <v>9.877577096011489</v>
      </c>
      <c r="H69" s="263">
        <f t="shared" si="3"/>
        <v>9.7771257052803104</v>
      </c>
      <c r="I69" s="263">
        <f t="shared" si="3"/>
        <v>8.5723727705572674</v>
      </c>
      <c r="J69" s="263">
        <f t="shared" si="3"/>
        <v>11.097728757531723</v>
      </c>
      <c r="K69" s="263">
        <f t="shared" si="3"/>
        <v>11.623287229226134</v>
      </c>
      <c r="L69" s="263">
        <f t="shared" si="3"/>
        <v>12.217298253622518</v>
      </c>
      <c r="M69" s="263">
        <f t="shared" si="3"/>
        <v>12.092614487773183</v>
      </c>
      <c r="N69" s="263">
        <f t="shared" si="3"/>
        <v>8.3703174819464099</v>
      </c>
      <c r="O69" s="263">
        <f t="shared" si="3"/>
        <v>7.4053473526838562</v>
      </c>
      <c r="P69" s="263">
        <f t="shared" si="3"/>
        <v>6.2393270092803075</v>
      </c>
      <c r="Q69" s="263">
        <f t="shared" si="3"/>
        <v>5.7272291532293611</v>
      </c>
      <c r="R69" s="263">
        <f t="shared" si="3"/>
        <v>3.7096368065037355</v>
      </c>
      <c r="S69" s="263">
        <f t="shared" si="3"/>
        <v>4.4416395819732362</v>
      </c>
      <c r="T69" s="263">
        <f t="shared" si="3"/>
        <v>5.0724952590097567</v>
      </c>
      <c r="U69" s="263">
        <f t="shared" si="3"/>
        <v>4.6535629504224971</v>
      </c>
      <c r="V69" s="263">
        <f t="shared" si="3"/>
        <v>4.7390030252821189</v>
      </c>
      <c r="W69" s="263">
        <f t="shared" si="3"/>
        <v>4.530348216145887</v>
      </c>
      <c r="DA69" s="70"/>
    </row>
    <row r="70" spans="1:105" ht="12" customHeight="1" x14ac:dyDescent="0.3">
      <c r="A70" s="60" t="s">
        <v>1916</v>
      </c>
      <c r="B70" s="264">
        <v>7.4843122880310364</v>
      </c>
      <c r="C70" s="264">
        <v>8.1959093177176232</v>
      </c>
      <c r="D70" s="264">
        <v>7.6882753037590579</v>
      </c>
      <c r="E70" s="264">
        <v>8.2736873937959778</v>
      </c>
      <c r="F70" s="264">
        <v>8.1285236858040619</v>
      </c>
      <c r="G70" s="264">
        <v>7.7367517443788092</v>
      </c>
      <c r="H70" s="264">
        <v>7.6186301063840229</v>
      </c>
      <c r="I70" s="264">
        <v>6.5718984039808088</v>
      </c>
      <c r="J70" s="264">
        <v>8.7832593002017436</v>
      </c>
      <c r="K70" s="264">
        <v>9.3352782778227397</v>
      </c>
      <c r="L70" s="264">
        <v>9.8524260683604474</v>
      </c>
      <c r="M70" s="264">
        <v>9.738658804999524</v>
      </c>
      <c r="N70" s="264">
        <v>6.7714155240450804</v>
      </c>
      <c r="O70" s="264">
        <v>5.8274597523135601</v>
      </c>
      <c r="P70" s="264">
        <v>4.9040054120447936</v>
      </c>
      <c r="Q70" s="264">
        <v>4.4658066724595216</v>
      </c>
      <c r="R70" s="264">
        <v>2.8342757645945191</v>
      </c>
      <c r="S70" s="264">
        <v>3.4393589714250141</v>
      </c>
      <c r="T70" s="264">
        <v>3.927047035080959</v>
      </c>
      <c r="U70" s="264">
        <v>3.592591520462098</v>
      </c>
      <c r="V70" s="264">
        <v>3.6665502245935979</v>
      </c>
      <c r="W70" s="264">
        <v>3.4689960897995982</v>
      </c>
      <c r="DA70" s="72" t="s">
        <v>1917</v>
      </c>
    </row>
    <row r="71" spans="1:105" ht="12" customHeight="1" x14ac:dyDescent="0.3">
      <c r="A71" s="64" t="s">
        <v>30</v>
      </c>
      <c r="B71" s="231">
        <v>0</v>
      </c>
      <c r="C71" s="231">
        <v>0</v>
      </c>
      <c r="D71" s="231">
        <v>0</v>
      </c>
      <c r="E71" s="231">
        <v>0</v>
      </c>
      <c r="F71" s="231">
        <v>0</v>
      </c>
      <c r="G71" s="231">
        <v>0</v>
      </c>
      <c r="H71" s="231">
        <v>0</v>
      </c>
      <c r="I71" s="231">
        <v>0</v>
      </c>
      <c r="J71" s="231">
        <v>0</v>
      </c>
      <c r="K71" s="231">
        <v>0</v>
      </c>
      <c r="L71" s="231">
        <v>0</v>
      </c>
      <c r="M71" s="231">
        <v>0</v>
      </c>
      <c r="N71" s="231">
        <v>0</v>
      </c>
      <c r="O71" s="231">
        <v>0</v>
      </c>
      <c r="P71" s="231">
        <v>0</v>
      </c>
      <c r="Q71" s="231">
        <v>0</v>
      </c>
      <c r="R71" s="231">
        <v>0</v>
      </c>
      <c r="S71" s="231">
        <v>0</v>
      </c>
      <c r="T71" s="231">
        <v>0</v>
      </c>
      <c r="U71" s="231">
        <v>0</v>
      </c>
      <c r="V71" s="231">
        <v>0</v>
      </c>
      <c r="W71" s="231">
        <v>0</v>
      </c>
      <c r="DA71" s="73" t="s">
        <v>1918</v>
      </c>
    </row>
    <row r="72" spans="1:105" ht="12" customHeight="1" x14ac:dyDescent="0.3">
      <c r="A72" s="64" t="s">
        <v>32</v>
      </c>
      <c r="B72" s="231">
        <v>0</v>
      </c>
      <c r="C72" s="231">
        <v>0</v>
      </c>
      <c r="D72" s="231">
        <v>0</v>
      </c>
      <c r="E72" s="231">
        <v>0</v>
      </c>
      <c r="F72" s="231">
        <v>0</v>
      </c>
      <c r="G72" s="231">
        <v>0</v>
      </c>
      <c r="H72" s="231">
        <v>0</v>
      </c>
      <c r="I72" s="231">
        <v>0</v>
      </c>
      <c r="J72" s="231">
        <v>0</v>
      </c>
      <c r="K72" s="231">
        <v>0</v>
      </c>
      <c r="L72" s="231">
        <v>0</v>
      </c>
      <c r="M72" s="231">
        <v>0</v>
      </c>
      <c r="N72" s="231">
        <v>0</v>
      </c>
      <c r="O72" s="231">
        <v>0</v>
      </c>
      <c r="P72" s="231">
        <v>0</v>
      </c>
      <c r="Q72" s="231">
        <v>0</v>
      </c>
      <c r="R72" s="231">
        <v>0</v>
      </c>
      <c r="S72" s="231">
        <v>0</v>
      </c>
      <c r="T72" s="231">
        <v>0</v>
      </c>
      <c r="U72" s="231">
        <v>0</v>
      </c>
      <c r="V72" s="231">
        <v>0</v>
      </c>
      <c r="W72" s="231">
        <v>0</v>
      </c>
      <c r="DA72" s="73" t="s">
        <v>1919</v>
      </c>
    </row>
    <row r="73" spans="1:105" ht="12" customHeight="1" x14ac:dyDescent="0.3">
      <c r="A73" s="64" t="s">
        <v>33</v>
      </c>
      <c r="B73" s="231">
        <v>0.11146335688663669</v>
      </c>
      <c r="C73" s="231">
        <v>0.11146335688662649</v>
      </c>
      <c r="D73" s="231">
        <v>0.11146335688707459</v>
      </c>
      <c r="E73" s="231">
        <v>0.11146335688688599</v>
      </c>
      <c r="F73" s="231">
        <v>0.11146335688699931</v>
      </c>
      <c r="G73" s="231">
        <v>0.1114633568868436</v>
      </c>
      <c r="H73" s="231">
        <v>0.111463356886949</v>
      </c>
      <c r="I73" s="231">
        <v>0.22292671377350401</v>
      </c>
      <c r="J73" s="231">
        <v>0.1090162948417789</v>
      </c>
      <c r="K73" s="231">
        <v>0.10877302955992529</v>
      </c>
      <c r="L73" s="231">
        <v>0.1077295872433512</v>
      </c>
      <c r="M73" s="231">
        <v>0.1088273660884662</v>
      </c>
      <c r="N73" s="231">
        <v>0.1064046890416232</v>
      </c>
      <c r="O73" s="231">
        <v>0.10900236962563679</v>
      </c>
      <c r="P73" s="231">
        <v>0.10918679051072221</v>
      </c>
      <c r="Q73" s="231">
        <v>0.13328347992948281</v>
      </c>
      <c r="R73" s="231">
        <v>0.18116825463155711</v>
      </c>
      <c r="S73" s="231">
        <v>0.1929052258637082</v>
      </c>
      <c r="T73" s="231">
        <v>0.1949197818287233</v>
      </c>
      <c r="U73" s="231">
        <v>0.21723173691235839</v>
      </c>
      <c r="V73" s="231">
        <v>0.23610895898487869</v>
      </c>
      <c r="W73" s="231">
        <v>0.27211513210227611</v>
      </c>
      <c r="DA73" s="73" t="s">
        <v>1920</v>
      </c>
    </row>
    <row r="74" spans="1:105" ht="12" customHeight="1" x14ac:dyDescent="0.3">
      <c r="A74" s="64" t="s">
        <v>160</v>
      </c>
      <c r="B74" s="231">
        <v>0.51186010029406315</v>
      </c>
      <c r="C74" s="231">
        <v>0.51101746538606241</v>
      </c>
      <c r="D74" s="231">
        <v>0.51207537881102883</v>
      </c>
      <c r="E74" s="231">
        <v>0.61380592699116943</v>
      </c>
      <c r="F74" s="231">
        <v>0.61460354342288115</v>
      </c>
      <c r="G74" s="231">
        <v>0.40863289947862252</v>
      </c>
      <c r="H74" s="231">
        <v>0.40926782649160848</v>
      </c>
      <c r="I74" s="231">
        <v>0.5133359411915106</v>
      </c>
      <c r="J74" s="231">
        <v>0.39695646439234838</v>
      </c>
      <c r="K74" s="231">
        <v>0.29282576553698869</v>
      </c>
      <c r="L74" s="231">
        <v>0.28843925982878871</v>
      </c>
      <c r="M74" s="231">
        <v>0.29212931642518142</v>
      </c>
      <c r="N74" s="231">
        <v>0.19026870666713919</v>
      </c>
      <c r="O74" s="231">
        <v>0.19996377317967109</v>
      </c>
      <c r="P74" s="231">
        <v>0.20046905715351279</v>
      </c>
      <c r="Q74" s="231">
        <v>0.2105033124409873</v>
      </c>
      <c r="R74" s="231">
        <v>6.7340429927950404E-2</v>
      </c>
      <c r="S74" s="231">
        <v>5.9458155442207797E-2</v>
      </c>
      <c r="T74" s="231">
        <v>5.4193616933556572E-2</v>
      </c>
      <c r="U74" s="231">
        <v>5.1138917490764192E-2</v>
      </c>
      <c r="V74" s="231">
        <v>4.9925351527368753E-2</v>
      </c>
      <c r="W74" s="231">
        <v>9.9888931148043078E-2</v>
      </c>
      <c r="DA74" s="73" t="s">
        <v>1921</v>
      </c>
    </row>
    <row r="75" spans="1:105" ht="12" customHeight="1" x14ac:dyDescent="0.3">
      <c r="A75" s="64" t="s">
        <v>70</v>
      </c>
      <c r="B75" s="231">
        <v>0.29549391254772411</v>
      </c>
      <c r="C75" s="231">
        <v>0.29549391254769719</v>
      </c>
      <c r="D75" s="231">
        <v>0.29549391254888518</v>
      </c>
      <c r="E75" s="231">
        <v>0.1969930340097471</v>
      </c>
      <c r="F75" s="231">
        <v>0.1969930340099473</v>
      </c>
      <c r="G75" s="231">
        <v>9.8500878538600567E-2</v>
      </c>
      <c r="H75" s="231">
        <v>0.29549391254855201</v>
      </c>
      <c r="I75" s="231">
        <v>0.39399479108654939</v>
      </c>
      <c r="J75" s="231">
        <v>0.19148236980974229</v>
      </c>
      <c r="K75" s="231">
        <v>9.5527542473116511E-2</v>
      </c>
      <c r="L75" s="231">
        <v>0.18922232400139111</v>
      </c>
      <c r="M75" s="231">
        <v>9.5575262345028084E-2</v>
      </c>
      <c r="N75" s="231">
        <v>0</v>
      </c>
      <c r="O75" s="231">
        <v>0</v>
      </c>
      <c r="P75" s="231">
        <v>0</v>
      </c>
      <c r="Q75" s="231">
        <v>4.2168591703064216E-3</v>
      </c>
      <c r="R75" s="231">
        <v>1.562161247115915E-2</v>
      </c>
      <c r="S75" s="231">
        <v>1.4079435232753941E-2</v>
      </c>
      <c r="T75" s="231">
        <v>7.6442460955096448E-4</v>
      </c>
      <c r="U75" s="231">
        <v>1.053533142096857E-3</v>
      </c>
      <c r="V75" s="231">
        <v>1.1553978994654399E-3</v>
      </c>
      <c r="W75" s="231">
        <v>7.6541948647346084E-4</v>
      </c>
      <c r="DA75" s="73" t="s">
        <v>1922</v>
      </c>
    </row>
    <row r="76" spans="1:105" ht="12" customHeight="1" x14ac:dyDescent="0.3">
      <c r="A76" s="64" t="s">
        <v>34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7.2557293416203631E-4</v>
      </c>
      <c r="R76" s="231">
        <v>8.235306574469769E-4</v>
      </c>
      <c r="S76" s="231">
        <v>2.0610257599754248E-3</v>
      </c>
      <c r="T76" s="231">
        <v>3.6182764852078979E-3</v>
      </c>
      <c r="U76" s="231">
        <v>2.9991709609692792E-3</v>
      </c>
      <c r="V76" s="231">
        <v>2.8969903214537858E-3</v>
      </c>
      <c r="W76" s="231">
        <v>0</v>
      </c>
      <c r="DA76" s="73" t="s">
        <v>1923</v>
      </c>
    </row>
    <row r="77" spans="1:105" ht="12" customHeight="1" x14ac:dyDescent="0.3">
      <c r="A77" s="64" t="s">
        <v>162</v>
      </c>
      <c r="B77" s="231">
        <v>5.4460374930926632</v>
      </c>
      <c r="C77" s="231">
        <v>6.122128135293698</v>
      </c>
      <c r="D77" s="231">
        <v>5.5649795677796314</v>
      </c>
      <c r="E77" s="231">
        <v>5.9920920167128999</v>
      </c>
      <c r="F77" s="231">
        <v>5.8703546508159219</v>
      </c>
      <c r="G77" s="231">
        <v>6.1174181333337696</v>
      </c>
      <c r="H77" s="231">
        <v>5.7774445757866602</v>
      </c>
      <c r="I77" s="231">
        <v>4.4966448832999992</v>
      </c>
      <c r="J77" s="231">
        <v>4.1541790184875413</v>
      </c>
      <c r="K77" s="231">
        <v>3.7732002586002151</v>
      </c>
      <c r="L77" s="231">
        <v>4.0773993606756047</v>
      </c>
      <c r="M77" s="231">
        <v>4.0331217603654954</v>
      </c>
      <c r="N77" s="231">
        <v>3.6815815686896931</v>
      </c>
      <c r="O77" s="231">
        <v>3.6688825755663932</v>
      </c>
      <c r="P77" s="231">
        <v>3.5635948167105491</v>
      </c>
      <c r="Q77" s="231">
        <v>3.43705342178359</v>
      </c>
      <c r="R77" s="231">
        <v>2.2486119308748629</v>
      </c>
      <c r="S77" s="231">
        <v>2.4440170076166812</v>
      </c>
      <c r="T77" s="231">
        <v>2.7691092180235382</v>
      </c>
      <c r="U77" s="231">
        <v>2.3613000704174638</v>
      </c>
      <c r="V77" s="231">
        <v>2.0043860423812712</v>
      </c>
      <c r="W77" s="231">
        <v>1.7344858079997929</v>
      </c>
      <c r="DA77" s="73" t="s">
        <v>1924</v>
      </c>
    </row>
    <row r="78" spans="1:105" ht="12" customHeight="1" x14ac:dyDescent="0.3">
      <c r="A78" s="64" t="s">
        <v>36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1925</v>
      </c>
    </row>
    <row r="79" spans="1:105" ht="12" customHeight="1" x14ac:dyDescent="0.3">
      <c r="A79" s="64" t="s">
        <v>73</v>
      </c>
      <c r="B79" s="231">
        <v>8.4805662517755662E-2</v>
      </c>
      <c r="C79" s="231">
        <v>7.5114334492936419E-2</v>
      </c>
      <c r="D79" s="231">
        <v>6.2997993695292964E-2</v>
      </c>
      <c r="E79" s="231">
        <v>0.13083728986902529</v>
      </c>
      <c r="F79" s="231">
        <v>0.16234500978431249</v>
      </c>
      <c r="G79" s="231">
        <v>0.1017720288620132</v>
      </c>
      <c r="H79" s="231">
        <v>0.111463356886949</v>
      </c>
      <c r="I79" s="231">
        <v>0.1090383441136641</v>
      </c>
      <c r="J79" s="231">
        <v>3.1424556994801192</v>
      </c>
      <c r="K79" s="231">
        <v>4.357935502036816</v>
      </c>
      <c r="L79" s="231">
        <v>4.5057996819474004</v>
      </c>
      <c r="M79" s="231">
        <v>4.5678792221413307</v>
      </c>
      <c r="N79" s="231">
        <v>2.325914237310224</v>
      </c>
      <c r="O79" s="231">
        <v>1.356737429916969</v>
      </c>
      <c r="P79" s="231">
        <v>0.74117647692201716</v>
      </c>
      <c r="Q79" s="231">
        <v>0.43764852158220707</v>
      </c>
      <c r="R79" s="231">
        <v>3.028385417642647E-2</v>
      </c>
      <c r="S79" s="231">
        <v>0.4270988196268416</v>
      </c>
      <c r="T79" s="231">
        <v>0.59527443067088159</v>
      </c>
      <c r="U79" s="231">
        <v>0.66521272064897929</v>
      </c>
      <c r="V79" s="231">
        <v>1.0629490763626239</v>
      </c>
      <c r="W79" s="231">
        <v>1.0352638740991991</v>
      </c>
      <c r="DA79" s="73" t="s">
        <v>1926</v>
      </c>
    </row>
    <row r="80" spans="1:105" ht="12" customHeight="1" x14ac:dyDescent="0.3">
      <c r="A80" s="64" t="s">
        <v>79</v>
      </c>
      <c r="B80" s="231">
        <v>1.0346517626921941</v>
      </c>
      <c r="C80" s="231">
        <v>1.080692113110602</v>
      </c>
      <c r="D80" s="231">
        <v>1.1412650940371449</v>
      </c>
      <c r="E80" s="231">
        <v>1.228495769326251</v>
      </c>
      <c r="F80" s="231">
        <v>1.1727640908839989</v>
      </c>
      <c r="G80" s="231">
        <v>0.8989644472789603</v>
      </c>
      <c r="H80" s="231">
        <v>0.91349707778330502</v>
      </c>
      <c r="I80" s="231">
        <v>0.83595773051558209</v>
      </c>
      <c r="J80" s="231">
        <v>0.78916945319021381</v>
      </c>
      <c r="K80" s="231">
        <v>0.70701617961568042</v>
      </c>
      <c r="L80" s="231">
        <v>0.68383585466391139</v>
      </c>
      <c r="M80" s="231">
        <v>0.64112587763402451</v>
      </c>
      <c r="N80" s="231">
        <v>0.46724632233640029</v>
      </c>
      <c r="O80" s="231">
        <v>0.49287360402488989</v>
      </c>
      <c r="P80" s="231">
        <v>0.28957827074799392</v>
      </c>
      <c r="Q80" s="231">
        <v>0.24237550461878671</v>
      </c>
      <c r="R80" s="231">
        <v>0.29042615185511528</v>
      </c>
      <c r="S80" s="231">
        <v>0.29973930188284592</v>
      </c>
      <c r="T80" s="231">
        <v>0.30916728652950121</v>
      </c>
      <c r="U80" s="231">
        <v>0.29365537088946508</v>
      </c>
      <c r="V80" s="231">
        <v>0.30912840711653639</v>
      </c>
      <c r="W80" s="231">
        <v>0.32647692496381348</v>
      </c>
      <c r="DA80" s="73" t="s">
        <v>1927</v>
      </c>
    </row>
    <row r="81" spans="1:105" ht="12" customHeight="1" x14ac:dyDescent="0.3">
      <c r="A81" s="61" t="s">
        <v>1928</v>
      </c>
      <c r="B81" s="265">
        <v>2.1539309454342819</v>
      </c>
      <c r="C81" s="265">
        <v>2.295710789523155</v>
      </c>
      <c r="D81" s="265">
        <v>2.2267331501119201</v>
      </c>
      <c r="E81" s="265">
        <v>2.3496550166741068</v>
      </c>
      <c r="F81" s="265">
        <v>2.3614166840785948</v>
      </c>
      <c r="G81" s="265">
        <v>2.140825351632679</v>
      </c>
      <c r="H81" s="265">
        <v>2.1584955988962879</v>
      </c>
      <c r="I81" s="265">
        <v>2.0004743665764582</v>
      </c>
      <c r="J81" s="265">
        <v>2.31446945732998</v>
      </c>
      <c r="K81" s="265">
        <v>2.2880089514033952</v>
      </c>
      <c r="L81" s="265">
        <v>2.3648721852620711</v>
      </c>
      <c r="M81" s="265">
        <v>2.353955682773659</v>
      </c>
      <c r="N81" s="265">
        <v>1.5989019579013291</v>
      </c>
      <c r="O81" s="265">
        <v>1.577887600370296</v>
      </c>
      <c r="P81" s="265">
        <v>1.3353215972355139</v>
      </c>
      <c r="Q81" s="265">
        <v>1.26142248076984</v>
      </c>
      <c r="R81" s="265">
        <v>0.87536104190921638</v>
      </c>
      <c r="S81" s="265">
        <v>1.002280610548222</v>
      </c>
      <c r="T81" s="265">
        <v>1.145448223928798</v>
      </c>
      <c r="U81" s="265">
        <v>1.0609714299603989</v>
      </c>
      <c r="V81" s="265">
        <v>1.072452800688521</v>
      </c>
      <c r="W81" s="265">
        <v>1.0613521263462891</v>
      </c>
      <c r="DA81" s="74" t="s">
        <v>1929</v>
      </c>
    </row>
    <row r="82" spans="1:105" ht="12" customHeight="1" x14ac:dyDescent="0.3">
      <c r="J82" s="131"/>
    </row>
    <row r="83" spans="1:105" ht="15" customHeight="1" x14ac:dyDescent="0.3">
      <c r="A83" s="34" t="s">
        <v>60</v>
      </c>
      <c r="B83" s="225">
        <v>13.97938274029563</v>
      </c>
      <c r="C83" s="225">
        <v>14.89955834275705</v>
      </c>
      <c r="D83" s="225">
        <v>14.451881585097199</v>
      </c>
      <c r="E83" s="225">
        <v>15.249665666093209</v>
      </c>
      <c r="F83" s="225">
        <v>15.32600091289205</v>
      </c>
      <c r="G83" s="225">
        <v>13.89432517974693</v>
      </c>
      <c r="H83" s="225">
        <v>14.009008127282421</v>
      </c>
      <c r="I83" s="225">
        <v>12.983423118461999</v>
      </c>
      <c r="J83" s="225">
        <v>15.555386673734789</v>
      </c>
      <c r="K83" s="225">
        <v>15.37628284861049</v>
      </c>
      <c r="L83" s="225">
        <v>16.087251043109731</v>
      </c>
      <c r="M83" s="225">
        <v>15.79696903809624</v>
      </c>
      <c r="N83" s="225">
        <v>11.04362837705826</v>
      </c>
      <c r="O83" s="225">
        <v>8.2917741473201509</v>
      </c>
      <c r="P83" s="225">
        <v>7.5933887455813496</v>
      </c>
      <c r="Q83" s="225">
        <v>7.8647176841501851</v>
      </c>
      <c r="R83" s="225">
        <v>7.201681475112256</v>
      </c>
      <c r="S83" s="225">
        <v>6.8768510556988609</v>
      </c>
      <c r="T83" s="225">
        <v>6.534823731728288</v>
      </c>
      <c r="U83" s="225">
        <v>5.8507690837871413</v>
      </c>
      <c r="V83" s="225">
        <v>5.2517435750453814</v>
      </c>
      <c r="W83" s="225">
        <v>5.1973841709520734</v>
      </c>
      <c r="DA83" s="89" t="s">
        <v>1930</v>
      </c>
    </row>
    <row r="84" spans="1:105" ht="12" customHeight="1" x14ac:dyDescent="0.3">
      <c r="A84" s="55" t="s">
        <v>92</v>
      </c>
      <c r="B84" s="261">
        <v>0.51762520120036104</v>
      </c>
      <c r="C84" s="261">
        <v>0.55169724073246851</v>
      </c>
      <c r="D84" s="261">
        <v>0.53512077408254055</v>
      </c>
      <c r="E84" s="261">
        <v>0.56466092997641637</v>
      </c>
      <c r="F84" s="261">
        <v>0.56748745302198156</v>
      </c>
      <c r="G84" s="261">
        <v>0.51447571043047224</v>
      </c>
      <c r="H84" s="261">
        <v>0.51872216285909167</v>
      </c>
      <c r="I84" s="261">
        <v>0.48074704933786572</v>
      </c>
      <c r="J84" s="261">
        <v>0.57598109346506132</v>
      </c>
      <c r="K84" s="261">
        <v>0.56934928036932553</v>
      </c>
      <c r="L84" s="261">
        <v>0.59567483864039772</v>
      </c>
      <c r="M84" s="261">
        <v>0.58492634679243838</v>
      </c>
      <c r="N84" s="261">
        <v>0.40892079907850581</v>
      </c>
      <c r="O84" s="261">
        <v>0.30702580657733047</v>
      </c>
      <c r="P84" s="261">
        <v>0.2811661609255533</v>
      </c>
      <c r="Q84" s="261">
        <v>0.29121286320290179</v>
      </c>
      <c r="R84" s="261">
        <v>0.26666211890266578</v>
      </c>
      <c r="S84" s="261">
        <v>0.25463437674009282</v>
      </c>
      <c r="T84" s="261">
        <v>0.24196987175703169</v>
      </c>
      <c r="U84" s="261">
        <v>0.21664086178857589</v>
      </c>
      <c r="V84" s="261">
        <v>0.19446029021145991</v>
      </c>
      <c r="W84" s="261">
        <v>0.19244748334997699</v>
      </c>
      <c r="DA84" s="67" t="s">
        <v>1931</v>
      </c>
    </row>
    <row r="85" spans="1:105" ht="12" customHeight="1" x14ac:dyDescent="0.3">
      <c r="A85" s="202" t="s">
        <v>93</v>
      </c>
      <c r="B85" s="226">
        <v>0.22824013523567241</v>
      </c>
      <c r="C85" s="226">
        <v>0.2432637602302237</v>
      </c>
      <c r="D85" s="226">
        <v>0.23595458173362899</v>
      </c>
      <c r="E85" s="226">
        <v>0.2489799312731529</v>
      </c>
      <c r="F85" s="226">
        <v>0.25022625003945431</v>
      </c>
      <c r="G85" s="226">
        <v>0.226851408030011</v>
      </c>
      <c r="H85" s="226">
        <v>0.22872382628617849</v>
      </c>
      <c r="I85" s="226">
        <v>0.21197919131559539</v>
      </c>
      <c r="J85" s="226">
        <v>0.25397141089884862</v>
      </c>
      <c r="K85" s="226">
        <v>0.25104719871922843</v>
      </c>
      <c r="L85" s="226">
        <v>0.2626551130286755</v>
      </c>
      <c r="M85" s="226">
        <v>0.25791570461643287</v>
      </c>
      <c r="N85" s="226">
        <v>0.18030833557933859</v>
      </c>
      <c r="O85" s="226">
        <v>0.13537905699248709</v>
      </c>
      <c r="P85" s="226">
        <v>0.1239765808243619</v>
      </c>
      <c r="Q85" s="226">
        <v>0.12840654420546649</v>
      </c>
      <c r="R85" s="226">
        <v>0.117581211153235</v>
      </c>
      <c r="S85" s="226">
        <v>0.1122777338661954</v>
      </c>
      <c r="T85" s="226">
        <v>0.1066934842521433</v>
      </c>
      <c r="U85" s="226">
        <v>9.5524985023010253E-2</v>
      </c>
      <c r="V85" s="226">
        <v>8.5744748966833637E-2</v>
      </c>
      <c r="W85" s="226">
        <v>8.4857227823730882E-2</v>
      </c>
      <c r="DA85" s="174" t="s">
        <v>1932</v>
      </c>
    </row>
    <row r="86" spans="1:105" ht="12" customHeight="1" x14ac:dyDescent="0.3">
      <c r="A86" s="202" t="s">
        <v>94</v>
      </c>
      <c r="B86" s="226">
        <v>1.7703765503060189</v>
      </c>
      <c r="C86" s="226">
        <v>1.886909400076203</v>
      </c>
      <c r="D86" s="226">
        <v>1.830214734175261</v>
      </c>
      <c r="E86" s="226">
        <v>1.931247680727372</v>
      </c>
      <c r="F86" s="226">
        <v>1.9409149266558241</v>
      </c>
      <c r="G86" s="226">
        <v>1.759604693388144</v>
      </c>
      <c r="H86" s="226">
        <v>1.774128367630017</v>
      </c>
      <c r="I86" s="226">
        <v>1.644246263131856</v>
      </c>
      <c r="J86" s="226">
        <v>1.9699647909829261</v>
      </c>
      <c r="K86" s="226">
        <v>1.9472827299791799</v>
      </c>
      <c r="L86" s="226">
        <v>2.0373211418044579</v>
      </c>
      <c r="M86" s="226">
        <v>2.000559257192474</v>
      </c>
      <c r="N86" s="226">
        <v>1.3985868383961539</v>
      </c>
      <c r="O86" s="226">
        <v>1.050086601353285</v>
      </c>
      <c r="P86" s="226">
        <v>0.9616416992214657</v>
      </c>
      <c r="Q86" s="226">
        <v>0.99600333014375708</v>
      </c>
      <c r="R86" s="226">
        <v>0.91203511935938109</v>
      </c>
      <c r="S86" s="226">
        <v>0.87089795558071148</v>
      </c>
      <c r="T86" s="226">
        <v>0.82758294195453685</v>
      </c>
      <c r="U86" s="226">
        <v>0.74095291469420532</v>
      </c>
      <c r="V86" s="226">
        <v>0.66509114501713273</v>
      </c>
      <c r="W86" s="226">
        <v>0.65820696306540227</v>
      </c>
      <c r="DA86" s="174" t="s">
        <v>1933</v>
      </c>
    </row>
    <row r="87" spans="1:105" ht="12" customHeight="1" x14ac:dyDescent="0.3">
      <c r="A87" s="202" t="s">
        <v>95</v>
      </c>
      <c r="B87" s="226">
        <v>0.78172034027003701</v>
      </c>
      <c r="C87" s="226">
        <v>0.83317611613830544</v>
      </c>
      <c r="D87" s="226">
        <v>0.80814224777175958</v>
      </c>
      <c r="E87" s="226">
        <v>0.85275394879296251</v>
      </c>
      <c r="F87" s="226">
        <v>0.85702257897525724</v>
      </c>
      <c r="G87" s="226">
        <v>0.7769639625075061</v>
      </c>
      <c r="H87" s="226">
        <v>0.78337697761910252</v>
      </c>
      <c r="I87" s="226">
        <v>0.72602675859042065</v>
      </c>
      <c r="J87" s="226">
        <v>0.86984972008411088</v>
      </c>
      <c r="K87" s="226">
        <v>0.85983432056765807</v>
      </c>
      <c r="L87" s="226">
        <v>0.89959131910972778</v>
      </c>
      <c r="M87" s="226">
        <v>0.88335888938008589</v>
      </c>
      <c r="N87" s="226">
        <v>0.61755437227139764</v>
      </c>
      <c r="O87" s="226">
        <v>0.46367201100862082</v>
      </c>
      <c r="P87" s="226">
        <v>0.42461863618975232</v>
      </c>
      <c r="Q87" s="226">
        <v>0.43979121956596368</v>
      </c>
      <c r="R87" s="226">
        <v>0.40271455455089522</v>
      </c>
      <c r="S87" s="226">
        <v>0.38455019417160341</v>
      </c>
      <c r="T87" s="226">
        <v>0.36542419118382002</v>
      </c>
      <c r="U87" s="226">
        <v>0.32717218520472868</v>
      </c>
      <c r="V87" s="226">
        <v>0.29367496768046952</v>
      </c>
      <c r="W87" s="226">
        <v>0.29063521602037368</v>
      </c>
      <c r="DA87" s="174" t="s">
        <v>1934</v>
      </c>
    </row>
    <row r="88" spans="1:105" ht="12" customHeight="1" x14ac:dyDescent="0.3">
      <c r="A88" s="56" t="s">
        <v>96</v>
      </c>
      <c r="B88" s="262">
        <v>2.3603681271803332</v>
      </c>
      <c r="C88" s="262">
        <v>2.525747425270096</v>
      </c>
      <c r="D88" s="262">
        <v>2.456096282814404</v>
      </c>
      <c r="E88" s="262">
        <v>2.5983386633215342</v>
      </c>
      <c r="F88" s="262">
        <v>2.5983919650472629</v>
      </c>
      <c r="G88" s="262">
        <v>2.3886015614300491</v>
      </c>
      <c r="H88" s="262">
        <v>2.424495711090942</v>
      </c>
      <c r="I88" s="262">
        <v>2.2594351540398461</v>
      </c>
      <c r="J88" s="262">
        <v>2.9751908589466551</v>
      </c>
      <c r="K88" s="262">
        <v>3.2896117727743341</v>
      </c>
      <c r="L88" s="262">
        <v>3.594732099112929</v>
      </c>
      <c r="M88" s="262">
        <v>3.5117794142832288</v>
      </c>
      <c r="N88" s="262">
        <v>2.656035485393287</v>
      </c>
      <c r="O88" s="262">
        <v>1.695307130566444</v>
      </c>
      <c r="P88" s="262">
        <v>1.5415233393220431</v>
      </c>
      <c r="Q88" s="262">
        <v>1.5669523522236419</v>
      </c>
      <c r="R88" s="262">
        <v>1.39039953309283</v>
      </c>
      <c r="S88" s="262">
        <v>1.362000106344524</v>
      </c>
      <c r="T88" s="262">
        <v>1.3296761854984711</v>
      </c>
      <c r="U88" s="262">
        <v>1.2260974069190029</v>
      </c>
      <c r="V88" s="262">
        <v>1.153234706147394</v>
      </c>
      <c r="W88" s="262">
        <v>1.137223969133647</v>
      </c>
      <c r="DA88" s="68" t="s">
        <v>1935</v>
      </c>
    </row>
    <row r="89" spans="1:105" ht="12" customHeight="1" x14ac:dyDescent="0.3">
      <c r="A89" s="37" t="s">
        <v>160</v>
      </c>
      <c r="B89" s="228">
        <v>2.681371076321493E-2</v>
      </c>
      <c r="C89" s="228">
        <v>3.1961498976869292E-2</v>
      </c>
      <c r="D89" s="228">
        <v>2.5552773201690551E-2</v>
      </c>
      <c r="E89" s="228">
        <v>3.4773847471211032E-2</v>
      </c>
      <c r="F89" s="228">
        <v>3.0006350001308409E-2</v>
      </c>
      <c r="G89" s="228">
        <v>2.6826982279244099E-2</v>
      </c>
      <c r="H89" s="228">
        <v>2.286789489136095E-2</v>
      </c>
      <c r="I89" s="228">
        <v>1.8346118640397709E-2</v>
      </c>
      <c r="J89" s="228">
        <v>4.3540171595259823E-2</v>
      </c>
      <c r="K89" s="228">
        <v>6.2444565439363657E-2</v>
      </c>
      <c r="L89" s="228">
        <v>7.4828363608542448E-2</v>
      </c>
      <c r="M89" s="228">
        <v>6.9122461381338679E-2</v>
      </c>
      <c r="N89" s="228">
        <v>4.8843696268765398E-2</v>
      </c>
      <c r="O89" s="228">
        <v>1.1275936525325939E-2</v>
      </c>
      <c r="P89" s="228">
        <v>1.086505752236637E-2</v>
      </c>
      <c r="Q89" s="228">
        <v>9.3337213096951043E-3</v>
      </c>
      <c r="R89" s="228">
        <v>2.2222565148645609E-3</v>
      </c>
      <c r="S89" s="228">
        <v>2.4580574452202119E-3</v>
      </c>
      <c r="T89" s="228">
        <v>1.831089806698422E-3</v>
      </c>
      <c r="U89" s="228">
        <v>1.5259886756742119E-3</v>
      </c>
      <c r="V89" s="228">
        <v>1.4431765116197199E-3</v>
      </c>
      <c r="W89" s="228">
        <v>2.2167205015466221E-3</v>
      </c>
      <c r="DA89" s="69" t="s">
        <v>1936</v>
      </c>
    </row>
    <row r="90" spans="1:105" ht="12" customHeight="1" x14ac:dyDescent="0.3">
      <c r="A90" s="37" t="s">
        <v>162</v>
      </c>
      <c r="B90" s="228">
        <v>0.28528981661496489</v>
      </c>
      <c r="C90" s="228">
        <v>0.38290744521740749</v>
      </c>
      <c r="D90" s="228">
        <v>0.27769478215821641</v>
      </c>
      <c r="E90" s="228">
        <v>0.33946901562850729</v>
      </c>
      <c r="F90" s="228">
        <v>0.28660413394816969</v>
      </c>
      <c r="G90" s="228">
        <v>0.40161198001204251</v>
      </c>
      <c r="H90" s="228">
        <v>0.3228154932976674</v>
      </c>
      <c r="I90" s="228">
        <v>0.1607056391206052</v>
      </c>
      <c r="J90" s="228">
        <v>0.45565114446304028</v>
      </c>
      <c r="K90" s="228">
        <v>0.80462813793693577</v>
      </c>
      <c r="L90" s="228">
        <v>1.057779451101686</v>
      </c>
      <c r="M90" s="228">
        <v>0.95430101483327157</v>
      </c>
      <c r="N90" s="228">
        <v>0.94509525543971495</v>
      </c>
      <c r="O90" s="228">
        <v>0.20688790966046261</v>
      </c>
      <c r="P90" s="228">
        <v>0.1931403440497915</v>
      </c>
      <c r="Q90" s="228">
        <v>0.152399021152959</v>
      </c>
      <c r="R90" s="228">
        <v>7.4204939263608521E-2</v>
      </c>
      <c r="S90" s="228">
        <v>0.1010380183700151</v>
      </c>
      <c r="T90" s="228">
        <v>9.3562451625514312E-2</v>
      </c>
      <c r="U90" s="228">
        <v>7.0461350066249165E-2</v>
      </c>
      <c r="V90" s="228">
        <v>5.7940160020652248E-2</v>
      </c>
      <c r="W90" s="228">
        <v>3.8491454518983753E-2</v>
      </c>
      <c r="DA90" s="69" t="s">
        <v>1937</v>
      </c>
    </row>
    <row r="91" spans="1:105" ht="12" customHeight="1" x14ac:dyDescent="0.3">
      <c r="A91" s="37" t="s">
        <v>97</v>
      </c>
      <c r="B91" s="228">
        <v>0</v>
      </c>
      <c r="C91" s="228">
        <v>0</v>
      </c>
      <c r="D91" s="228">
        <v>0</v>
      </c>
      <c r="E91" s="228">
        <v>0</v>
      </c>
      <c r="F91" s="228">
        <v>0</v>
      </c>
      <c r="G91" s="228">
        <v>0</v>
      </c>
      <c r="H91" s="228">
        <v>0</v>
      </c>
      <c r="I91" s="228">
        <v>0</v>
      </c>
      <c r="J91" s="228">
        <v>0</v>
      </c>
      <c r="K91" s="228">
        <v>0</v>
      </c>
      <c r="L91" s="228">
        <v>0</v>
      </c>
      <c r="M91" s="228">
        <v>0</v>
      </c>
      <c r="N91" s="228">
        <v>0</v>
      </c>
      <c r="O91" s="228">
        <v>0</v>
      </c>
      <c r="P91" s="228">
        <v>0</v>
      </c>
      <c r="Q91" s="228">
        <v>0</v>
      </c>
      <c r="R91" s="228">
        <v>0</v>
      </c>
      <c r="S91" s="228">
        <v>0</v>
      </c>
      <c r="T91" s="228">
        <v>0</v>
      </c>
      <c r="U91" s="228">
        <v>0</v>
      </c>
      <c r="V91" s="228">
        <v>0</v>
      </c>
      <c r="W91" s="228">
        <v>0</v>
      </c>
      <c r="DA91" s="69" t="s">
        <v>1938</v>
      </c>
    </row>
    <row r="92" spans="1:105" ht="12" customHeight="1" x14ac:dyDescent="0.3">
      <c r="A92" s="37" t="s">
        <v>78</v>
      </c>
      <c r="B92" s="228">
        <v>0.46309152285480909</v>
      </c>
      <c r="C92" s="228">
        <v>0.50824332488545276</v>
      </c>
      <c r="D92" s="228">
        <v>0.5132134674354929</v>
      </c>
      <c r="E92" s="228">
        <v>0.55481089693060293</v>
      </c>
      <c r="F92" s="228">
        <v>0.53762372004830161</v>
      </c>
      <c r="G92" s="228">
        <v>0.56145055808953992</v>
      </c>
      <c r="H92" s="228">
        <v>0.60610496205922881</v>
      </c>
      <c r="I92" s="228">
        <v>0.55330040393513236</v>
      </c>
      <c r="J92" s="228">
        <v>0.88220745851052695</v>
      </c>
      <c r="K92" s="228">
        <v>1.1783249629204771</v>
      </c>
      <c r="L92" s="228">
        <v>1.312856416512775</v>
      </c>
      <c r="M92" s="228">
        <v>1.3434582878028529</v>
      </c>
      <c r="N92" s="228">
        <v>1.0862945223654421</v>
      </c>
      <c r="O92" s="228">
        <v>0.81151270849475787</v>
      </c>
      <c r="P92" s="228">
        <v>0.75805594910777219</v>
      </c>
      <c r="Q92" s="228">
        <v>0.76429060593127307</v>
      </c>
      <c r="R92" s="228">
        <v>0.59472300590818217</v>
      </c>
      <c r="S92" s="228">
        <v>0.62170455482783749</v>
      </c>
      <c r="T92" s="228">
        <v>0.66676963164578928</v>
      </c>
      <c r="U92" s="228">
        <v>0.65215787492852695</v>
      </c>
      <c r="V92" s="228">
        <v>0.65604827903344276</v>
      </c>
      <c r="W92" s="228">
        <v>0.62878029647276323</v>
      </c>
      <c r="DA92" s="69" t="s">
        <v>1939</v>
      </c>
    </row>
    <row r="93" spans="1:105" ht="12" customHeight="1" x14ac:dyDescent="0.3">
      <c r="A93" s="37" t="s">
        <v>38</v>
      </c>
      <c r="B93" s="228">
        <v>1.585173076947344</v>
      </c>
      <c r="C93" s="228">
        <v>1.6026351561903669</v>
      </c>
      <c r="D93" s="228">
        <v>1.6396352600190049</v>
      </c>
      <c r="E93" s="228">
        <v>1.6692849032912129</v>
      </c>
      <c r="F93" s="228">
        <v>1.7441577610494829</v>
      </c>
      <c r="G93" s="228">
        <v>1.3987120410492231</v>
      </c>
      <c r="H93" s="228">
        <v>1.4727073608426851</v>
      </c>
      <c r="I93" s="228">
        <v>1.5270829923437099</v>
      </c>
      <c r="J93" s="228">
        <v>1.5937920843778279</v>
      </c>
      <c r="K93" s="228">
        <v>1.244214106477558</v>
      </c>
      <c r="L93" s="228">
        <v>1.149267867889926</v>
      </c>
      <c r="M93" s="228">
        <v>1.144897650265766</v>
      </c>
      <c r="N93" s="228">
        <v>0.57580201131936393</v>
      </c>
      <c r="O93" s="228">
        <v>0.66563057588589769</v>
      </c>
      <c r="P93" s="228">
        <v>0.57946198864211318</v>
      </c>
      <c r="Q93" s="228">
        <v>0.64092900382971474</v>
      </c>
      <c r="R93" s="228">
        <v>0.71924933140617442</v>
      </c>
      <c r="S93" s="228">
        <v>0.63679947570145101</v>
      </c>
      <c r="T93" s="228">
        <v>0.56751301242046925</v>
      </c>
      <c r="U93" s="228">
        <v>0.50195219324855256</v>
      </c>
      <c r="V93" s="228">
        <v>0.4378030905816796</v>
      </c>
      <c r="W93" s="228">
        <v>0.46773549764035299</v>
      </c>
      <c r="DA93" s="69" t="s">
        <v>1940</v>
      </c>
    </row>
    <row r="94" spans="1:105" ht="12" customHeight="1" x14ac:dyDescent="0.3">
      <c r="A94" s="132" t="s">
        <v>1941</v>
      </c>
      <c r="B94" s="318">
        <v>8.321052386103208</v>
      </c>
      <c r="C94" s="318">
        <v>8.8587644003097523</v>
      </c>
      <c r="D94" s="318">
        <v>8.5863529645196088</v>
      </c>
      <c r="E94" s="318">
        <v>9.0536845120017766</v>
      </c>
      <c r="F94" s="318">
        <v>9.1119577391522668</v>
      </c>
      <c r="G94" s="318">
        <v>8.2278278439607444</v>
      </c>
      <c r="H94" s="318">
        <v>8.2795610817970857</v>
      </c>
      <c r="I94" s="318">
        <v>7.6609887020464207</v>
      </c>
      <c r="J94" s="318">
        <v>8.9104287993571898</v>
      </c>
      <c r="K94" s="318">
        <v>8.4591575462007622</v>
      </c>
      <c r="L94" s="318">
        <v>8.6972765314135412</v>
      </c>
      <c r="M94" s="318">
        <v>8.5584294258315801</v>
      </c>
      <c r="N94" s="318">
        <v>5.7822225463395789</v>
      </c>
      <c r="O94" s="318">
        <v>4.6403035408219822</v>
      </c>
      <c r="P94" s="318">
        <v>4.260462329098174</v>
      </c>
      <c r="Q94" s="318">
        <v>4.442351374808454</v>
      </c>
      <c r="R94" s="318">
        <v>4.1122889380532497</v>
      </c>
      <c r="S94" s="318">
        <v>3.8924906889957338</v>
      </c>
      <c r="T94" s="318">
        <v>3.663477057082285</v>
      </c>
      <c r="U94" s="318">
        <v>3.244380730157618</v>
      </c>
      <c r="V94" s="318">
        <v>2.859537717022091</v>
      </c>
      <c r="W94" s="318">
        <v>2.8340133115589432</v>
      </c>
      <c r="DA94" s="139" t="s">
        <v>1942</v>
      </c>
    </row>
    <row r="95" spans="1:105" ht="12" customHeight="1" x14ac:dyDescent="0.3">
      <c r="J95" s="131"/>
    </row>
    <row r="96" spans="1:105" ht="15" customHeight="1" x14ac:dyDescent="0.3">
      <c r="A96" s="32" t="s">
        <v>253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DA96" s="88"/>
    </row>
    <row r="97" spans="1:105" ht="12" customHeight="1" x14ac:dyDescent="0.3">
      <c r="J97" s="131"/>
    </row>
    <row r="98" spans="1:105" ht="12" customHeight="1" x14ac:dyDescent="0.3">
      <c r="A98" s="35" t="s">
        <v>52</v>
      </c>
      <c r="B98" s="234">
        <f t="shared" ref="B98:W98" si="4">SUM(B$99:B$104,B$106:B$108)</f>
        <v>0</v>
      </c>
      <c r="C98" s="234">
        <f t="shared" si="4"/>
        <v>0</v>
      </c>
      <c r="D98" s="234">
        <f t="shared" si="4"/>
        <v>0</v>
      </c>
      <c r="E98" s="234">
        <f t="shared" si="4"/>
        <v>0</v>
      </c>
      <c r="F98" s="234">
        <f t="shared" si="4"/>
        <v>0</v>
      </c>
      <c r="G98" s="234">
        <f t="shared" si="4"/>
        <v>0</v>
      </c>
      <c r="H98" s="234">
        <f t="shared" si="4"/>
        <v>0</v>
      </c>
      <c r="I98" s="234">
        <f t="shared" si="4"/>
        <v>0</v>
      </c>
      <c r="J98" s="234">
        <f t="shared" si="4"/>
        <v>0.99999999999999978</v>
      </c>
      <c r="K98" s="234">
        <f t="shared" si="4"/>
        <v>1</v>
      </c>
      <c r="L98" s="234">
        <f t="shared" si="4"/>
        <v>1</v>
      </c>
      <c r="M98" s="234">
        <f t="shared" si="4"/>
        <v>1</v>
      </c>
      <c r="N98" s="234">
        <f t="shared" si="4"/>
        <v>0.99999999999999989</v>
      </c>
      <c r="O98" s="234">
        <f t="shared" si="4"/>
        <v>0.99999999999999978</v>
      </c>
      <c r="P98" s="234">
        <f t="shared" si="4"/>
        <v>0.99999999999999967</v>
      </c>
      <c r="Q98" s="234">
        <f t="shared" si="4"/>
        <v>0.99999999999999978</v>
      </c>
      <c r="R98" s="234">
        <f t="shared" si="4"/>
        <v>1.0000000000000002</v>
      </c>
      <c r="S98" s="234">
        <f t="shared" si="4"/>
        <v>0.99999999999999978</v>
      </c>
      <c r="T98" s="234">
        <f t="shared" si="4"/>
        <v>0.99999999999999978</v>
      </c>
      <c r="U98" s="234">
        <f t="shared" si="4"/>
        <v>1.0000000000000004</v>
      </c>
      <c r="V98" s="234">
        <f t="shared" si="4"/>
        <v>1.0000000000000002</v>
      </c>
      <c r="W98" s="234">
        <f t="shared" si="4"/>
        <v>1.0000000000000002</v>
      </c>
      <c r="DA98" s="95"/>
    </row>
    <row r="99" spans="1:105" ht="12" customHeight="1" x14ac:dyDescent="0.3">
      <c r="A99" s="55" t="s">
        <v>92</v>
      </c>
      <c r="B99" s="268">
        <f t="shared" ref="B99:W99" si="5">IF(B$6=0,0,B$6/B$5)</f>
        <v>0</v>
      </c>
      <c r="C99" s="268">
        <f t="shared" si="5"/>
        <v>0</v>
      </c>
      <c r="D99" s="268">
        <f t="shared" si="5"/>
        <v>0</v>
      </c>
      <c r="E99" s="268">
        <f t="shared" si="5"/>
        <v>0</v>
      </c>
      <c r="F99" s="268">
        <f t="shared" si="5"/>
        <v>0</v>
      </c>
      <c r="G99" s="268">
        <f t="shared" si="5"/>
        <v>0</v>
      </c>
      <c r="H99" s="268">
        <f t="shared" si="5"/>
        <v>0</v>
      </c>
      <c r="I99" s="268">
        <f t="shared" si="5"/>
        <v>0</v>
      </c>
      <c r="J99" s="268">
        <f t="shared" si="5"/>
        <v>4.9999999999855542E-3</v>
      </c>
      <c r="K99" s="268">
        <f t="shared" si="5"/>
        <v>4.9999999999880956E-3</v>
      </c>
      <c r="L99" s="268">
        <f t="shared" si="5"/>
        <v>5.0000000000094899E-3</v>
      </c>
      <c r="M99" s="268">
        <f t="shared" si="5"/>
        <v>4.9999999999918131E-3</v>
      </c>
      <c r="N99" s="268">
        <f t="shared" si="5"/>
        <v>5.0000000000101222E-3</v>
      </c>
      <c r="O99" s="268">
        <f t="shared" si="5"/>
        <v>4.9999999999791253E-3</v>
      </c>
      <c r="P99" s="268">
        <f t="shared" si="5"/>
        <v>4.9999999999767019E-3</v>
      </c>
      <c r="Q99" s="268">
        <f t="shared" si="5"/>
        <v>4.9999999999737529E-3</v>
      </c>
      <c r="R99" s="268">
        <f t="shared" si="5"/>
        <v>4.99999999995879E-3</v>
      </c>
      <c r="S99" s="268">
        <f t="shared" si="5"/>
        <v>4.9999999999654531E-3</v>
      </c>
      <c r="T99" s="268">
        <f t="shared" si="5"/>
        <v>4.999999999968743E-3</v>
      </c>
      <c r="U99" s="268">
        <f t="shared" si="5"/>
        <v>4.9999999999608613E-3</v>
      </c>
      <c r="V99" s="268">
        <f t="shared" si="5"/>
        <v>4.9999999999656352E-3</v>
      </c>
      <c r="W99" s="268">
        <f t="shared" si="5"/>
        <v>4.9999999999507539E-3</v>
      </c>
      <c r="DA99" s="76"/>
    </row>
    <row r="100" spans="1:105" ht="12" customHeight="1" x14ac:dyDescent="0.3">
      <c r="A100" s="202" t="s">
        <v>93</v>
      </c>
      <c r="B100" s="269">
        <f t="shared" ref="B100:W100" si="6">IF(B$7=0,0,B$7/B$5)</f>
        <v>0</v>
      </c>
      <c r="C100" s="269">
        <f t="shared" si="6"/>
        <v>0</v>
      </c>
      <c r="D100" s="269">
        <f t="shared" si="6"/>
        <v>0</v>
      </c>
      <c r="E100" s="269">
        <f t="shared" si="6"/>
        <v>0</v>
      </c>
      <c r="F100" s="269">
        <f t="shared" si="6"/>
        <v>0</v>
      </c>
      <c r="G100" s="269">
        <f t="shared" si="6"/>
        <v>0</v>
      </c>
      <c r="H100" s="269">
        <f t="shared" si="6"/>
        <v>0</v>
      </c>
      <c r="I100" s="269">
        <f t="shared" si="6"/>
        <v>0</v>
      </c>
      <c r="J100" s="269">
        <f t="shared" si="6"/>
        <v>6.999999999979775E-3</v>
      </c>
      <c r="K100" s="269">
        <f t="shared" si="6"/>
        <v>6.9999999999833347E-3</v>
      </c>
      <c r="L100" s="269">
        <f t="shared" si="6"/>
        <v>7.0000000000132864E-3</v>
      </c>
      <c r="M100" s="269">
        <f t="shared" si="6"/>
        <v>6.9999999999885362E-3</v>
      </c>
      <c r="N100" s="269">
        <f t="shared" si="6"/>
        <v>7.0000000000141694E-3</v>
      </c>
      <c r="O100" s="269">
        <f t="shared" si="6"/>
        <v>6.9999999999707727E-3</v>
      </c>
      <c r="P100" s="269">
        <f t="shared" si="6"/>
        <v>6.9999999999673839E-3</v>
      </c>
      <c r="Q100" s="269">
        <f t="shared" si="6"/>
        <v>6.9999999999632544E-3</v>
      </c>
      <c r="R100" s="269">
        <f t="shared" si="6"/>
        <v>6.9999999999423076E-3</v>
      </c>
      <c r="S100" s="269">
        <f t="shared" si="6"/>
        <v>6.9999999999516361E-3</v>
      </c>
      <c r="T100" s="269">
        <f t="shared" si="6"/>
        <v>6.9999999999562409E-3</v>
      </c>
      <c r="U100" s="269">
        <f t="shared" si="6"/>
        <v>6.9999999999452054E-3</v>
      </c>
      <c r="V100" s="269">
        <f t="shared" si="6"/>
        <v>6.9999999999518876E-3</v>
      </c>
      <c r="W100" s="269">
        <f t="shared" si="6"/>
        <v>6.9999999999310527E-3</v>
      </c>
      <c r="DA100" s="77"/>
    </row>
    <row r="101" spans="1:105" ht="12" customHeight="1" x14ac:dyDescent="0.3">
      <c r="A101" s="202" t="s">
        <v>94</v>
      </c>
      <c r="B101" s="269">
        <f t="shared" ref="B101:W101" si="7">IF(B$8=0,0,B$8/B$5)</f>
        <v>0</v>
      </c>
      <c r="C101" s="269">
        <f t="shared" si="7"/>
        <v>0</v>
      </c>
      <c r="D101" s="269">
        <f t="shared" si="7"/>
        <v>0</v>
      </c>
      <c r="E101" s="269">
        <f t="shared" si="7"/>
        <v>0</v>
      </c>
      <c r="F101" s="269">
        <f t="shared" si="7"/>
        <v>0</v>
      </c>
      <c r="G101" s="269">
        <f t="shared" si="7"/>
        <v>0</v>
      </c>
      <c r="H101" s="269">
        <f t="shared" si="7"/>
        <v>0</v>
      </c>
      <c r="I101" s="269">
        <f t="shared" si="7"/>
        <v>0</v>
      </c>
      <c r="J101" s="269">
        <f t="shared" si="7"/>
        <v>3.9999999999884427E-2</v>
      </c>
      <c r="K101" s="269">
        <f t="shared" si="7"/>
        <v>3.9999999999904778E-2</v>
      </c>
      <c r="L101" s="269">
        <f t="shared" si="7"/>
        <v>4.0000000000075926E-2</v>
      </c>
      <c r="M101" s="269">
        <f t="shared" si="7"/>
        <v>3.9999999999934525E-2</v>
      </c>
      <c r="N101" s="269">
        <f t="shared" si="7"/>
        <v>4.0000000000080964E-2</v>
      </c>
      <c r="O101" s="269">
        <f t="shared" si="7"/>
        <v>3.9999999999832996E-2</v>
      </c>
      <c r="P101" s="269">
        <f t="shared" si="7"/>
        <v>3.9999999999813622E-2</v>
      </c>
      <c r="Q101" s="269">
        <f t="shared" si="7"/>
        <v>3.9999999999790023E-2</v>
      </c>
      <c r="R101" s="269">
        <f t="shared" si="7"/>
        <v>3.999999999967032E-2</v>
      </c>
      <c r="S101" s="269">
        <f t="shared" si="7"/>
        <v>3.9999999999723625E-2</v>
      </c>
      <c r="T101" s="269">
        <f t="shared" si="7"/>
        <v>3.9999999999749951E-2</v>
      </c>
      <c r="U101" s="269">
        <f t="shared" si="7"/>
        <v>3.9999999999686869E-2</v>
      </c>
      <c r="V101" s="269">
        <f t="shared" si="7"/>
        <v>3.9999999999725117E-2</v>
      </c>
      <c r="W101" s="269">
        <f t="shared" si="7"/>
        <v>3.9999999999606045E-2</v>
      </c>
      <c r="DA101" s="77"/>
    </row>
    <row r="102" spans="1:105" ht="12" customHeight="1" x14ac:dyDescent="0.3">
      <c r="A102" s="202" t="s">
        <v>95</v>
      </c>
      <c r="B102" s="269">
        <f t="shared" ref="B102:W102" si="8">IF(B$9=0,0,B$9/B$5)</f>
        <v>0</v>
      </c>
      <c r="C102" s="269">
        <f t="shared" si="8"/>
        <v>0</v>
      </c>
      <c r="D102" s="269">
        <f t="shared" si="8"/>
        <v>0</v>
      </c>
      <c r="E102" s="269">
        <f t="shared" si="8"/>
        <v>0</v>
      </c>
      <c r="F102" s="269">
        <f t="shared" si="8"/>
        <v>0</v>
      </c>
      <c r="G102" s="269">
        <f t="shared" si="8"/>
        <v>0</v>
      </c>
      <c r="H102" s="269">
        <f t="shared" si="8"/>
        <v>0</v>
      </c>
      <c r="I102" s="269">
        <f t="shared" si="8"/>
        <v>0</v>
      </c>
      <c r="J102" s="269">
        <f t="shared" si="8"/>
        <v>1.9999999999942213E-2</v>
      </c>
      <c r="K102" s="269">
        <f t="shared" si="8"/>
        <v>1.9999999999952386E-2</v>
      </c>
      <c r="L102" s="269">
        <f t="shared" si="8"/>
        <v>2.000000000003796E-2</v>
      </c>
      <c r="M102" s="269">
        <f t="shared" si="8"/>
        <v>1.9999999999967256E-2</v>
      </c>
      <c r="N102" s="269">
        <f t="shared" si="8"/>
        <v>2.0000000000040492E-2</v>
      </c>
      <c r="O102" s="269">
        <f t="shared" si="8"/>
        <v>1.9999999999916501E-2</v>
      </c>
      <c r="P102" s="269">
        <f t="shared" si="8"/>
        <v>1.9999999999906811E-2</v>
      </c>
      <c r="Q102" s="269">
        <f t="shared" si="8"/>
        <v>1.9999999999895008E-2</v>
      </c>
      <c r="R102" s="269">
        <f t="shared" si="8"/>
        <v>1.999999999983516E-2</v>
      </c>
      <c r="S102" s="269">
        <f t="shared" si="8"/>
        <v>1.9999999999861816E-2</v>
      </c>
      <c r="T102" s="269">
        <f t="shared" si="8"/>
        <v>1.9999999999874975E-2</v>
      </c>
      <c r="U102" s="269">
        <f t="shared" si="8"/>
        <v>1.9999999999843442E-2</v>
      </c>
      <c r="V102" s="269">
        <f t="shared" si="8"/>
        <v>1.9999999999862548E-2</v>
      </c>
      <c r="W102" s="269">
        <f t="shared" si="8"/>
        <v>1.9999999999803016E-2</v>
      </c>
      <c r="DA102" s="77"/>
    </row>
    <row r="103" spans="1:105" ht="12" customHeight="1" x14ac:dyDescent="0.3">
      <c r="A103" s="56" t="s">
        <v>96</v>
      </c>
      <c r="B103" s="270">
        <f t="shared" ref="B103:W103" si="9">IF(B$10=0,0,B$10/B$5)</f>
        <v>0</v>
      </c>
      <c r="C103" s="270">
        <f t="shared" si="9"/>
        <v>0</v>
      </c>
      <c r="D103" s="270">
        <f t="shared" si="9"/>
        <v>0</v>
      </c>
      <c r="E103" s="270">
        <f t="shared" si="9"/>
        <v>0</v>
      </c>
      <c r="F103" s="270">
        <f t="shared" si="9"/>
        <v>0</v>
      </c>
      <c r="G103" s="270">
        <f t="shared" si="9"/>
        <v>0</v>
      </c>
      <c r="H103" s="270">
        <f t="shared" si="9"/>
        <v>0</v>
      </c>
      <c r="I103" s="270">
        <f t="shared" si="9"/>
        <v>0</v>
      </c>
      <c r="J103" s="270">
        <f t="shared" si="9"/>
        <v>1.5685832091525315E-2</v>
      </c>
      <c r="K103" s="270">
        <f t="shared" si="9"/>
        <v>1.5042033234601701E-2</v>
      </c>
      <c r="L103" s="270">
        <f t="shared" si="9"/>
        <v>1.4807752203095307E-2</v>
      </c>
      <c r="M103" s="270">
        <f t="shared" si="9"/>
        <v>1.5086927577410796E-2</v>
      </c>
      <c r="N103" s="270">
        <f t="shared" si="9"/>
        <v>1.5278673216175194E-2</v>
      </c>
      <c r="O103" s="270">
        <f t="shared" si="9"/>
        <v>1.7971457236429865E-2</v>
      </c>
      <c r="P103" s="270">
        <f t="shared" si="9"/>
        <v>1.7983862738876283E-2</v>
      </c>
      <c r="Q103" s="270">
        <f t="shared" si="9"/>
        <v>1.8601907231597888E-2</v>
      </c>
      <c r="R103" s="270">
        <f t="shared" si="9"/>
        <v>1.9892865219809996E-2</v>
      </c>
      <c r="S103" s="270">
        <f t="shared" si="9"/>
        <v>1.925385052001781E-2</v>
      </c>
      <c r="T103" s="270">
        <f t="shared" si="9"/>
        <v>1.9953072691797528E-2</v>
      </c>
      <c r="U103" s="270">
        <f t="shared" si="9"/>
        <v>2.1042991588676525E-2</v>
      </c>
      <c r="V103" s="270">
        <f t="shared" si="9"/>
        <v>2.2105275681478874E-2</v>
      </c>
      <c r="W103" s="270">
        <f t="shared" si="9"/>
        <v>2.3157510237169471E-2</v>
      </c>
      <c r="DA103" s="78"/>
    </row>
    <row r="104" spans="1:105" ht="12" customHeight="1" x14ac:dyDescent="0.3">
      <c r="A104" s="203" t="s">
        <v>1855</v>
      </c>
      <c r="B104" s="271">
        <f t="shared" ref="B104:W104" si="10">IF(B$16=0,0,B$16/B$5)</f>
        <v>0</v>
      </c>
      <c r="C104" s="271">
        <f t="shared" si="10"/>
        <v>0</v>
      </c>
      <c r="D104" s="271">
        <f t="shared" si="10"/>
        <v>0</v>
      </c>
      <c r="E104" s="271">
        <f t="shared" si="10"/>
        <v>0</v>
      </c>
      <c r="F104" s="271">
        <f t="shared" si="10"/>
        <v>0</v>
      </c>
      <c r="G104" s="271">
        <f t="shared" si="10"/>
        <v>0</v>
      </c>
      <c r="H104" s="271">
        <f t="shared" si="10"/>
        <v>0</v>
      </c>
      <c r="I104" s="271">
        <f t="shared" si="10"/>
        <v>0</v>
      </c>
      <c r="J104" s="271">
        <f t="shared" si="10"/>
        <v>4.0502105021270912E-2</v>
      </c>
      <c r="K104" s="271">
        <f t="shared" si="10"/>
        <v>3.3348420620633909E-2</v>
      </c>
      <c r="L104" s="271">
        <f t="shared" si="10"/>
        <v>3.0888167782615529E-2</v>
      </c>
      <c r="M104" s="271">
        <f t="shared" si="10"/>
        <v>3.1699609410044974E-2</v>
      </c>
      <c r="N104" s="271">
        <f t="shared" si="10"/>
        <v>2.8676941632555436E-2</v>
      </c>
      <c r="O104" s="271">
        <f t="shared" si="10"/>
        <v>4.2409930032483202E-2</v>
      </c>
      <c r="P104" s="271">
        <f t="shared" si="10"/>
        <v>4.2852470509486131E-2</v>
      </c>
      <c r="Q104" s="271">
        <f t="shared" si="10"/>
        <v>4.5467476471506431E-2</v>
      </c>
      <c r="R104" s="271">
        <f t="shared" si="10"/>
        <v>5.0725648600926571E-2</v>
      </c>
      <c r="S104" s="271">
        <f t="shared" si="10"/>
        <v>4.7441050494678276E-2</v>
      </c>
      <c r="T104" s="271">
        <f t="shared" si="10"/>
        <v>4.7396211700363074E-2</v>
      </c>
      <c r="U104" s="271">
        <f t="shared" si="10"/>
        <v>4.800655938530346E-2</v>
      </c>
      <c r="V104" s="271">
        <f t="shared" si="10"/>
        <v>4.7256365981932336E-2</v>
      </c>
      <c r="W104" s="271">
        <f t="shared" si="10"/>
        <v>4.9754687891187512E-2</v>
      </c>
      <c r="DA104" s="79"/>
    </row>
    <row r="105" spans="1:105" ht="12" customHeight="1" x14ac:dyDescent="0.3">
      <c r="A105" s="203" t="s">
        <v>1857</v>
      </c>
      <c r="B105" s="271">
        <f t="shared" ref="B105:W105" si="11">IF(B$17=0,0,B$17/B$5)</f>
        <v>0</v>
      </c>
      <c r="C105" s="271">
        <f t="shared" si="11"/>
        <v>0</v>
      </c>
      <c r="D105" s="271">
        <f t="shared" si="11"/>
        <v>0</v>
      </c>
      <c r="E105" s="271">
        <f t="shared" si="11"/>
        <v>0</v>
      </c>
      <c r="F105" s="271">
        <f t="shared" si="11"/>
        <v>0</v>
      </c>
      <c r="G105" s="271">
        <f t="shared" si="11"/>
        <v>0</v>
      </c>
      <c r="H105" s="271">
        <f t="shared" si="11"/>
        <v>0</v>
      </c>
      <c r="I105" s="271">
        <f t="shared" si="11"/>
        <v>0</v>
      </c>
      <c r="J105" s="271">
        <f t="shared" si="11"/>
        <v>0.78180738506236536</v>
      </c>
      <c r="K105" s="271">
        <f t="shared" si="11"/>
        <v>0.80550194476574966</v>
      </c>
      <c r="L105" s="271">
        <f t="shared" si="11"/>
        <v>0.81366370716389591</v>
      </c>
      <c r="M105" s="271">
        <f t="shared" si="11"/>
        <v>0.81076988654589577</v>
      </c>
      <c r="N105" s="271">
        <f t="shared" si="11"/>
        <v>0.8203178481898894</v>
      </c>
      <c r="O105" s="271">
        <f t="shared" si="11"/>
        <v>0.77337432377031379</v>
      </c>
      <c r="P105" s="271">
        <f t="shared" si="11"/>
        <v>0.77193595450867059</v>
      </c>
      <c r="Q105" s="271">
        <f t="shared" si="11"/>
        <v>0.76289177969392619</v>
      </c>
      <c r="R105" s="271">
        <f t="shared" si="11"/>
        <v>0.74465782262224278</v>
      </c>
      <c r="S105" s="271">
        <f t="shared" si="11"/>
        <v>0.75588054233096102</v>
      </c>
      <c r="T105" s="271">
        <f t="shared" si="11"/>
        <v>0.75532580071859412</v>
      </c>
      <c r="U105" s="271">
        <f t="shared" si="11"/>
        <v>0.75226920594813229</v>
      </c>
      <c r="V105" s="271">
        <f t="shared" si="11"/>
        <v>0.7536242117105677</v>
      </c>
      <c r="W105" s="271">
        <f t="shared" si="11"/>
        <v>0.74452182878082507</v>
      </c>
      <c r="DA105" s="79"/>
    </row>
    <row r="106" spans="1:105" ht="12" customHeight="1" x14ac:dyDescent="0.3">
      <c r="A106" s="62" t="s">
        <v>1858</v>
      </c>
      <c r="B106" s="320">
        <f t="shared" ref="B106:W106" si="12">IF(B$18=0,0,B$18/B$5)</f>
        <v>0</v>
      </c>
      <c r="C106" s="320">
        <f t="shared" si="12"/>
        <v>0</v>
      </c>
      <c r="D106" s="320">
        <f t="shared" si="12"/>
        <v>0</v>
      </c>
      <c r="E106" s="320">
        <f t="shared" si="12"/>
        <v>0</v>
      </c>
      <c r="F106" s="320">
        <f t="shared" si="12"/>
        <v>0</v>
      </c>
      <c r="G106" s="320">
        <f t="shared" si="12"/>
        <v>0</v>
      </c>
      <c r="H106" s="320">
        <f t="shared" si="12"/>
        <v>0</v>
      </c>
      <c r="I106" s="320">
        <f t="shared" si="12"/>
        <v>0</v>
      </c>
      <c r="J106" s="320">
        <f t="shared" si="12"/>
        <v>0.44428984321844234</v>
      </c>
      <c r="K106" s="320">
        <f t="shared" si="12"/>
        <v>0.52759843959380159</v>
      </c>
      <c r="L106" s="320">
        <f t="shared" si="12"/>
        <v>0.55626230897543427</v>
      </c>
      <c r="M106" s="320">
        <f t="shared" si="12"/>
        <v>0.54660647479552216</v>
      </c>
      <c r="N106" s="320">
        <f t="shared" si="12"/>
        <v>0.58134333458526188</v>
      </c>
      <c r="O106" s="320">
        <f t="shared" si="12"/>
        <v>0.41995824016628858</v>
      </c>
      <c r="P106" s="320">
        <f t="shared" si="12"/>
        <v>0.41483203359628762</v>
      </c>
      <c r="Q106" s="320">
        <f t="shared" si="12"/>
        <v>0.38399614243137409</v>
      </c>
      <c r="R106" s="320">
        <f t="shared" si="12"/>
        <v>0.32194408428118981</v>
      </c>
      <c r="S106" s="320">
        <f t="shared" si="12"/>
        <v>0.3605384548753105</v>
      </c>
      <c r="T106" s="320">
        <f t="shared" si="12"/>
        <v>0.36035736988223677</v>
      </c>
      <c r="U106" s="320">
        <f t="shared" si="12"/>
        <v>0.35221454440393873</v>
      </c>
      <c r="V106" s="320">
        <f t="shared" si="12"/>
        <v>0.35982116186113333</v>
      </c>
      <c r="W106" s="320">
        <f t="shared" si="12"/>
        <v>0.32989942968759772</v>
      </c>
      <c r="DA106" s="141"/>
    </row>
    <row r="107" spans="1:105" ht="12" customHeight="1" x14ac:dyDescent="0.3">
      <c r="A107" s="62" t="s">
        <v>1870</v>
      </c>
      <c r="B107" s="320">
        <f t="shared" ref="B107:W107" si="13">IF(B$29=0,0,B$29/B$5)</f>
        <v>0</v>
      </c>
      <c r="C107" s="320">
        <f t="shared" si="13"/>
        <v>0</v>
      </c>
      <c r="D107" s="320">
        <f t="shared" si="13"/>
        <v>0</v>
      </c>
      <c r="E107" s="320">
        <f t="shared" si="13"/>
        <v>0</v>
      </c>
      <c r="F107" s="320">
        <f t="shared" si="13"/>
        <v>0</v>
      </c>
      <c r="G107" s="320">
        <f t="shared" si="13"/>
        <v>0</v>
      </c>
      <c r="H107" s="320">
        <f t="shared" si="13"/>
        <v>0</v>
      </c>
      <c r="I107" s="320">
        <f t="shared" si="13"/>
        <v>0</v>
      </c>
      <c r="J107" s="320">
        <f t="shared" si="13"/>
        <v>0.33751754184392302</v>
      </c>
      <c r="K107" s="320">
        <f t="shared" si="13"/>
        <v>0.27790350517194806</v>
      </c>
      <c r="L107" s="320">
        <f t="shared" si="13"/>
        <v>0.25740139818846169</v>
      </c>
      <c r="M107" s="320">
        <f t="shared" si="13"/>
        <v>0.26416341175037361</v>
      </c>
      <c r="N107" s="320">
        <f t="shared" si="13"/>
        <v>0.23897451360462754</v>
      </c>
      <c r="O107" s="320">
        <f t="shared" si="13"/>
        <v>0.35341608360402516</v>
      </c>
      <c r="P107" s="320">
        <f t="shared" si="13"/>
        <v>0.35710392091238291</v>
      </c>
      <c r="Q107" s="320">
        <f t="shared" si="13"/>
        <v>0.37889563726255204</v>
      </c>
      <c r="R107" s="320">
        <f t="shared" si="13"/>
        <v>0.42271373834105302</v>
      </c>
      <c r="S107" s="320">
        <f t="shared" si="13"/>
        <v>0.39534208745565053</v>
      </c>
      <c r="T107" s="320">
        <f t="shared" si="13"/>
        <v>0.39496843083635719</v>
      </c>
      <c r="U107" s="320">
        <f t="shared" si="13"/>
        <v>0.40005466154419361</v>
      </c>
      <c r="V107" s="320">
        <f t="shared" si="13"/>
        <v>0.39380304984943443</v>
      </c>
      <c r="W107" s="320">
        <f t="shared" si="13"/>
        <v>0.41462239909322729</v>
      </c>
      <c r="DA107" s="141"/>
    </row>
    <row r="108" spans="1:105" ht="12" customHeight="1" x14ac:dyDescent="0.3">
      <c r="A108" s="41" t="s">
        <v>1872</v>
      </c>
      <c r="B108" s="321">
        <f t="shared" ref="B108:W108" si="14">IF(B$30=0,0,B$30/B$5)</f>
        <v>0</v>
      </c>
      <c r="C108" s="321">
        <f t="shared" si="14"/>
        <v>0</v>
      </c>
      <c r="D108" s="321">
        <f t="shared" si="14"/>
        <v>0</v>
      </c>
      <c r="E108" s="321">
        <f t="shared" si="14"/>
        <v>0</v>
      </c>
      <c r="F108" s="321">
        <f t="shared" si="14"/>
        <v>0</v>
      </c>
      <c r="G108" s="321">
        <f t="shared" si="14"/>
        <v>0</v>
      </c>
      <c r="H108" s="321">
        <f t="shared" si="14"/>
        <v>0</v>
      </c>
      <c r="I108" s="321">
        <f t="shared" si="14"/>
        <v>0</v>
      </c>
      <c r="J108" s="321">
        <f t="shared" si="14"/>
        <v>9.0004677825046148E-2</v>
      </c>
      <c r="K108" s="321">
        <f t="shared" si="14"/>
        <v>7.4107601379186192E-2</v>
      </c>
      <c r="L108" s="321">
        <f t="shared" si="14"/>
        <v>6.8640372850256509E-2</v>
      </c>
      <c r="M108" s="321">
        <f t="shared" si="14"/>
        <v>7.0443576466766356E-2</v>
      </c>
      <c r="N108" s="321">
        <f t="shared" si="14"/>
        <v>6.3726536961234051E-2</v>
      </c>
      <c r="O108" s="321">
        <f t="shared" si="14"/>
        <v>9.4244288961073452E-2</v>
      </c>
      <c r="P108" s="321">
        <f t="shared" si="14"/>
        <v>9.5227712243302134E-2</v>
      </c>
      <c r="Q108" s="321">
        <f t="shared" si="14"/>
        <v>0.1010388366033473</v>
      </c>
      <c r="R108" s="321">
        <f t="shared" si="14"/>
        <v>0.11272366355761425</v>
      </c>
      <c r="S108" s="321">
        <f t="shared" si="14"/>
        <v>0.10542455665484016</v>
      </c>
      <c r="T108" s="321">
        <f t="shared" si="14"/>
        <v>0.10532491488969531</v>
      </c>
      <c r="U108" s="321">
        <f t="shared" si="14"/>
        <v>0.10668124307845171</v>
      </c>
      <c r="V108" s="321">
        <f t="shared" si="14"/>
        <v>0.10501414662651595</v>
      </c>
      <c r="W108" s="321">
        <f t="shared" si="14"/>
        <v>0.11056597309152735</v>
      </c>
      <c r="DA108" s="82"/>
    </row>
    <row r="109" spans="1:105" ht="12" customHeight="1" x14ac:dyDescent="0.3">
      <c r="J109" s="131"/>
    </row>
    <row r="110" spans="1:105" ht="12" customHeight="1" x14ac:dyDescent="0.3">
      <c r="A110" s="35" t="s">
        <v>53</v>
      </c>
      <c r="B110" s="234">
        <f t="shared" ref="B110:W110" si="15">SUM(B$111:B$115,B$117:B$118,B$120:B$121,B$123:B$124)</f>
        <v>1.0000000000000004</v>
      </c>
      <c r="C110" s="234">
        <f t="shared" si="15"/>
        <v>0.99999999999999967</v>
      </c>
      <c r="D110" s="234">
        <f t="shared" si="15"/>
        <v>0.99999999999999989</v>
      </c>
      <c r="E110" s="234">
        <f t="shared" si="15"/>
        <v>1.0000000000000004</v>
      </c>
      <c r="F110" s="234">
        <f t="shared" si="15"/>
        <v>1.0000000000000002</v>
      </c>
      <c r="G110" s="234">
        <f t="shared" si="15"/>
        <v>1.0000000000000002</v>
      </c>
      <c r="H110" s="234">
        <f t="shared" si="15"/>
        <v>1.0000000000000002</v>
      </c>
      <c r="I110" s="234">
        <f t="shared" si="15"/>
        <v>0.99999999999999978</v>
      </c>
      <c r="J110" s="234">
        <f t="shared" si="15"/>
        <v>1</v>
      </c>
      <c r="K110" s="234">
        <f t="shared" si="15"/>
        <v>0.99999999999999989</v>
      </c>
      <c r="L110" s="234">
        <f t="shared" si="15"/>
        <v>0.99999999999999989</v>
      </c>
      <c r="M110" s="234">
        <f t="shared" si="15"/>
        <v>1.0000000000000002</v>
      </c>
      <c r="N110" s="234">
        <f t="shared" si="15"/>
        <v>1.0000000000000002</v>
      </c>
      <c r="O110" s="234">
        <f t="shared" si="15"/>
        <v>1</v>
      </c>
      <c r="P110" s="234">
        <f t="shared" si="15"/>
        <v>1</v>
      </c>
      <c r="Q110" s="234">
        <f t="shared" si="15"/>
        <v>1.0000000000000002</v>
      </c>
      <c r="R110" s="234">
        <f t="shared" si="15"/>
        <v>0.99999999999999978</v>
      </c>
      <c r="S110" s="234">
        <f t="shared" si="15"/>
        <v>1</v>
      </c>
      <c r="T110" s="234">
        <f t="shared" si="15"/>
        <v>1</v>
      </c>
      <c r="U110" s="234">
        <f t="shared" si="15"/>
        <v>0.99999999999999989</v>
      </c>
      <c r="V110" s="234">
        <f t="shared" si="15"/>
        <v>0.99999999999999989</v>
      </c>
      <c r="W110" s="234">
        <f t="shared" si="15"/>
        <v>1</v>
      </c>
      <c r="DA110" s="95"/>
    </row>
    <row r="111" spans="1:105" ht="12" customHeight="1" x14ac:dyDescent="0.3">
      <c r="A111" s="55" t="s">
        <v>92</v>
      </c>
      <c r="B111" s="301">
        <f t="shared" ref="B111:W111" si="16">IF(B$33=0,0,B$33/B$32)</f>
        <v>5.2781221197646016E-3</v>
      </c>
      <c r="C111" s="301">
        <f t="shared" si="16"/>
        <v>5.2781221197650162E-3</v>
      </c>
      <c r="D111" s="301">
        <f t="shared" si="16"/>
        <v>5.278122119769006E-3</v>
      </c>
      <c r="E111" s="301">
        <f t="shared" si="16"/>
        <v>5.2781221197675237E-3</v>
      </c>
      <c r="F111" s="301">
        <f t="shared" si="16"/>
        <v>5.2781221197681525E-3</v>
      </c>
      <c r="G111" s="301">
        <f t="shared" si="16"/>
        <v>5.278122119767698E-3</v>
      </c>
      <c r="H111" s="301">
        <f t="shared" si="16"/>
        <v>5.2781221197682558E-3</v>
      </c>
      <c r="I111" s="301">
        <f t="shared" si="16"/>
        <v>5.2781221197647117E-3</v>
      </c>
      <c r="J111" s="301">
        <f t="shared" si="16"/>
        <v>5.2781221197688924E-3</v>
      </c>
      <c r="K111" s="301">
        <f t="shared" si="16"/>
        <v>5.278122119771478E-3</v>
      </c>
      <c r="L111" s="301">
        <f t="shared" si="16"/>
        <v>5.2781221197369717E-3</v>
      </c>
      <c r="M111" s="301">
        <f t="shared" si="16"/>
        <v>5.2781221197671872E-3</v>
      </c>
      <c r="N111" s="301">
        <f t="shared" si="16"/>
        <v>5.2781221197320781E-3</v>
      </c>
      <c r="O111" s="301">
        <f t="shared" si="16"/>
        <v>5.2781221197703487E-3</v>
      </c>
      <c r="P111" s="301">
        <f t="shared" si="16"/>
        <v>5.2781221197728935E-3</v>
      </c>
      <c r="Q111" s="301">
        <f t="shared" si="16"/>
        <v>5.2781221197751374E-3</v>
      </c>
      <c r="R111" s="301">
        <f t="shared" si="16"/>
        <v>5.2781221197906259E-3</v>
      </c>
      <c r="S111" s="301">
        <f t="shared" si="16"/>
        <v>5.2781221197831622E-3</v>
      </c>
      <c r="T111" s="301">
        <f t="shared" si="16"/>
        <v>5.2781221197768183E-3</v>
      </c>
      <c r="U111" s="301">
        <f t="shared" si="16"/>
        <v>5.2781221197814631E-3</v>
      </c>
      <c r="V111" s="301">
        <f t="shared" si="16"/>
        <v>5.2781221197767698E-3</v>
      </c>
      <c r="W111" s="301">
        <f t="shared" si="16"/>
        <v>5.2781221197844841E-3</v>
      </c>
      <c r="DA111" s="67"/>
    </row>
    <row r="112" spans="1:105" ht="12" customHeight="1" x14ac:dyDescent="0.3">
      <c r="A112" s="202" t="s">
        <v>93</v>
      </c>
      <c r="B112" s="235">
        <f t="shared" ref="B112:W112" si="17">IF(B$34=0,0,B$34/B$32)</f>
        <v>7.4900519068854983E-3</v>
      </c>
      <c r="C112" s="235">
        <f t="shared" si="17"/>
        <v>7.4900519068860838E-3</v>
      </c>
      <c r="D112" s="235">
        <f t="shared" si="17"/>
        <v>7.4900519068917485E-3</v>
      </c>
      <c r="E112" s="235">
        <f t="shared" si="17"/>
        <v>7.4900519068896443E-3</v>
      </c>
      <c r="F112" s="235">
        <f t="shared" si="17"/>
        <v>7.4900519068905368E-3</v>
      </c>
      <c r="G112" s="235">
        <f t="shared" si="17"/>
        <v>7.4900519068898889E-3</v>
      </c>
      <c r="H112" s="235">
        <f t="shared" si="17"/>
        <v>7.4900519068906834E-3</v>
      </c>
      <c r="I112" s="235">
        <f t="shared" si="17"/>
        <v>7.4900519068856553E-3</v>
      </c>
      <c r="J112" s="235">
        <f t="shared" si="17"/>
        <v>7.4900519068915837E-3</v>
      </c>
      <c r="K112" s="235">
        <f t="shared" si="17"/>
        <v>7.4900519068952544E-3</v>
      </c>
      <c r="L112" s="235">
        <f t="shared" si="17"/>
        <v>7.4900519068462892E-3</v>
      </c>
      <c r="M112" s="235">
        <f t="shared" si="17"/>
        <v>7.4900519068891664E-3</v>
      </c>
      <c r="N112" s="235">
        <f t="shared" si="17"/>
        <v>7.4900519068393451E-3</v>
      </c>
      <c r="O112" s="235">
        <f t="shared" si="17"/>
        <v>7.4900519068936541E-3</v>
      </c>
      <c r="P112" s="235">
        <f t="shared" si="17"/>
        <v>7.4900519068972623E-3</v>
      </c>
      <c r="Q112" s="235">
        <f t="shared" si="17"/>
        <v>7.4900519069004481E-3</v>
      </c>
      <c r="R112" s="235">
        <f t="shared" si="17"/>
        <v>7.4900519069224271E-3</v>
      </c>
      <c r="S112" s="235">
        <f t="shared" si="17"/>
        <v>7.4900519069118383E-3</v>
      </c>
      <c r="T112" s="235">
        <f t="shared" si="17"/>
        <v>7.4900519069028317E-3</v>
      </c>
      <c r="U112" s="235">
        <f t="shared" si="17"/>
        <v>7.4900519069094279E-3</v>
      </c>
      <c r="V112" s="235">
        <f t="shared" si="17"/>
        <v>7.4900519069027649E-3</v>
      </c>
      <c r="W112" s="235">
        <f t="shared" si="17"/>
        <v>7.490051906913711E-3</v>
      </c>
      <c r="DA112" s="174"/>
    </row>
    <row r="113" spans="1:105" ht="12" customHeight="1" x14ac:dyDescent="0.3">
      <c r="A113" s="202" t="s">
        <v>94</v>
      </c>
      <c r="B113" s="235">
        <f t="shared" ref="B113:W113" si="18">IF(B$35=0,0,B$35/B$32)</f>
        <v>2.665258069422051E-2</v>
      </c>
      <c r="C113" s="235">
        <f t="shared" si="18"/>
        <v>2.6652580694222598E-2</v>
      </c>
      <c r="D113" s="235">
        <f t="shared" si="18"/>
        <v>2.6652580694242756E-2</v>
      </c>
      <c r="E113" s="235">
        <f t="shared" si="18"/>
        <v>2.6652580694235258E-2</v>
      </c>
      <c r="F113" s="235">
        <f t="shared" si="18"/>
        <v>2.665258069423845E-2</v>
      </c>
      <c r="G113" s="235">
        <f t="shared" si="18"/>
        <v>2.6652580694236143E-2</v>
      </c>
      <c r="H113" s="235">
        <f t="shared" si="18"/>
        <v>2.665258069423897E-2</v>
      </c>
      <c r="I113" s="235">
        <f t="shared" si="18"/>
        <v>2.6652580694221061E-2</v>
      </c>
      <c r="J113" s="235">
        <f t="shared" si="18"/>
        <v>2.6652580694242176E-2</v>
      </c>
      <c r="K113" s="235">
        <f t="shared" si="18"/>
        <v>2.6652580694255228E-2</v>
      </c>
      <c r="L113" s="235">
        <f t="shared" si="18"/>
        <v>2.6652580694081E-2</v>
      </c>
      <c r="M113" s="235">
        <f t="shared" si="18"/>
        <v>2.6652580694233565E-2</v>
      </c>
      <c r="N113" s="235">
        <f t="shared" si="18"/>
        <v>2.6652580694056276E-2</v>
      </c>
      <c r="O113" s="235">
        <f t="shared" si="18"/>
        <v>2.6652580694249545E-2</v>
      </c>
      <c r="P113" s="235">
        <f t="shared" si="18"/>
        <v>2.6652580694262379E-2</v>
      </c>
      <c r="Q113" s="235">
        <f t="shared" si="18"/>
        <v>2.665258069427372E-2</v>
      </c>
      <c r="R113" s="235">
        <f t="shared" si="18"/>
        <v>2.6652580694351918E-2</v>
      </c>
      <c r="S113" s="235">
        <f t="shared" si="18"/>
        <v>2.6652580694314247E-2</v>
      </c>
      <c r="T113" s="235">
        <f t="shared" si="18"/>
        <v>2.6652580694282203E-2</v>
      </c>
      <c r="U113" s="235">
        <f t="shared" si="18"/>
        <v>2.6652580694305667E-2</v>
      </c>
      <c r="V113" s="235">
        <f t="shared" si="18"/>
        <v>2.6652580694281957E-2</v>
      </c>
      <c r="W113" s="235">
        <f t="shared" si="18"/>
        <v>2.6652580694320908E-2</v>
      </c>
      <c r="DA113" s="174"/>
    </row>
    <row r="114" spans="1:105" ht="12" customHeight="1" x14ac:dyDescent="0.3">
      <c r="A114" s="202" t="s">
        <v>95</v>
      </c>
      <c r="B114" s="235">
        <f t="shared" ref="B114:W114" si="19">IF(B$36=0,0,B$36/B$32)</f>
        <v>2.1112488479058399E-2</v>
      </c>
      <c r="C114" s="235">
        <f t="shared" si="19"/>
        <v>2.1112488479060058E-2</v>
      </c>
      <c r="D114" s="235">
        <f t="shared" si="19"/>
        <v>2.1112488479076021E-2</v>
      </c>
      <c r="E114" s="235">
        <f t="shared" si="19"/>
        <v>2.1112488479070091E-2</v>
      </c>
      <c r="F114" s="235">
        <f t="shared" si="19"/>
        <v>2.1112488479072607E-2</v>
      </c>
      <c r="G114" s="235">
        <f t="shared" si="19"/>
        <v>2.1112488479070782E-2</v>
      </c>
      <c r="H114" s="235">
        <f t="shared" si="19"/>
        <v>2.1112488479073013E-2</v>
      </c>
      <c r="I114" s="235">
        <f t="shared" si="19"/>
        <v>2.1112488479058854E-2</v>
      </c>
      <c r="J114" s="235">
        <f t="shared" si="19"/>
        <v>2.111248847907557E-2</v>
      </c>
      <c r="K114" s="235">
        <f t="shared" si="19"/>
        <v>2.1112488479085909E-2</v>
      </c>
      <c r="L114" s="235">
        <f t="shared" si="19"/>
        <v>2.111248847894789E-2</v>
      </c>
      <c r="M114" s="235">
        <f t="shared" si="19"/>
        <v>2.1112488479068742E-2</v>
      </c>
      <c r="N114" s="235">
        <f t="shared" si="19"/>
        <v>2.1112488478928312E-2</v>
      </c>
      <c r="O114" s="235">
        <f t="shared" si="19"/>
        <v>2.1112488479081388E-2</v>
      </c>
      <c r="P114" s="235">
        <f t="shared" si="19"/>
        <v>2.1112488479091571E-2</v>
      </c>
      <c r="Q114" s="235">
        <f t="shared" si="19"/>
        <v>2.1112488479100539E-2</v>
      </c>
      <c r="R114" s="235">
        <f t="shared" si="19"/>
        <v>2.1112488479162493E-2</v>
      </c>
      <c r="S114" s="235">
        <f t="shared" si="19"/>
        <v>2.1112488479132645E-2</v>
      </c>
      <c r="T114" s="235">
        <f t="shared" si="19"/>
        <v>2.1112488479107266E-2</v>
      </c>
      <c r="U114" s="235">
        <f t="shared" si="19"/>
        <v>2.1112488479125845E-2</v>
      </c>
      <c r="V114" s="235">
        <f t="shared" si="19"/>
        <v>2.1112488479107086E-2</v>
      </c>
      <c r="W114" s="235">
        <f t="shared" si="19"/>
        <v>2.1112488479137919E-2</v>
      </c>
      <c r="DA114" s="174"/>
    </row>
    <row r="115" spans="1:105" ht="12" customHeight="1" x14ac:dyDescent="0.3">
      <c r="A115" s="56" t="s">
        <v>96</v>
      </c>
      <c r="B115" s="302">
        <f t="shared" ref="B115:W115" si="20">IF(B$37=0,0,B$37/B$32)</f>
        <v>2.0840973465863576E-2</v>
      </c>
      <c r="C115" s="302">
        <f t="shared" si="20"/>
        <v>1.9599078651234964E-2</v>
      </c>
      <c r="D115" s="302">
        <f t="shared" si="20"/>
        <v>2.1313062753807829E-2</v>
      </c>
      <c r="E115" s="302">
        <f t="shared" si="20"/>
        <v>2.0409319049646414E-2</v>
      </c>
      <c r="F115" s="302">
        <f t="shared" si="20"/>
        <v>2.1399690323320123E-2</v>
      </c>
      <c r="G115" s="302">
        <f t="shared" si="20"/>
        <v>1.9302538421581469E-2</v>
      </c>
      <c r="H115" s="302">
        <f t="shared" si="20"/>
        <v>2.0671620414553959E-2</v>
      </c>
      <c r="I115" s="302">
        <f t="shared" si="20"/>
        <v>2.4352439345755553E-2</v>
      </c>
      <c r="J115" s="302">
        <f t="shared" si="20"/>
        <v>1.9005709118830497E-2</v>
      </c>
      <c r="K115" s="302">
        <f t="shared" si="20"/>
        <v>1.6501037145507044E-2</v>
      </c>
      <c r="L115" s="302">
        <f t="shared" si="20"/>
        <v>1.5731990177634318E-2</v>
      </c>
      <c r="M115" s="302">
        <f t="shared" si="20"/>
        <v>1.6198155107007475E-2</v>
      </c>
      <c r="N115" s="302">
        <f t="shared" si="20"/>
        <v>1.5788803746256561E-2</v>
      </c>
      <c r="O115" s="302">
        <f t="shared" si="20"/>
        <v>2.2419145588011728E-2</v>
      </c>
      <c r="P115" s="302">
        <f t="shared" si="20"/>
        <v>2.2584704490085272E-2</v>
      </c>
      <c r="Q115" s="302">
        <f t="shared" si="20"/>
        <v>2.4328123708078898E-2</v>
      </c>
      <c r="R115" s="302">
        <f t="shared" si="20"/>
        <v>2.8379871904237356E-2</v>
      </c>
      <c r="S115" s="302">
        <f t="shared" si="20"/>
        <v>2.5995180128429933E-2</v>
      </c>
      <c r="T115" s="302">
        <f t="shared" si="20"/>
        <v>2.6928097259176494E-2</v>
      </c>
      <c r="U115" s="302">
        <f t="shared" si="20"/>
        <v>2.8697429535174613E-2</v>
      </c>
      <c r="V115" s="302">
        <f t="shared" si="20"/>
        <v>2.9793898629278299E-2</v>
      </c>
      <c r="W115" s="302">
        <f t="shared" si="20"/>
        <v>3.2545673791148332E-2</v>
      </c>
      <c r="DA115" s="68"/>
    </row>
    <row r="116" spans="1:105" ht="12" customHeight="1" x14ac:dyDescent="0.3">
      <c r="A116" s="203" t="s">
        <v>1885</v>
      </c>
      <c r="B116" s="303">
        <f t="shared" ref="B116:W116" si="21">IF(B$43=0,0,B$43/B$32)</f>
        <v>0.10514602922959514</v>
      </c>
      <c r="C116" s="303">
        <f t="shared" si="21"/>
        <v>0.10009234374124384</v>
      </c>
      <c r="D116" s="303">
        <f t="shared" si="21"/>
        <v>0.10624935472051593</v>
      </c>
      <c r="E116" s="303">
        <f t="shared" si="21"/>
        <v>0.102622528424899</v>
      </c>
      <c r="F116" s="303">
        <f t="shared" si="21"/>
        <v>0.10682221499237694</v>
      </c>
      <c r="G116" s="303">
        <f t="shared" si="21"/>
        <v>9.7677980991238228E-2</v>
      </c>
      <c r="H116" s="303">
        <f t="shared" si="21"/>
        <v>0.10205351738297172</v>
      </c>
      <c r="I116" s="303">
        <f t="shared" si="21"/>
        <v>0.11483690652708864</v>
      </c>
      <c r="J116" s="303">
        <f t="shared" si="21"/>
        <v>8.7388501530973967E-2</v>
      </c>
      <c r="K116" s="303">
        <f t="shared" si="21"/>
        <v>7.1869723915497466E-2</v>
      </c>
      <c r="L116" s="303">
        <f t="shared" si="21"/>
        <v>6.7190133494036616E-2</v>
      </c>
      <c r="M116" s="303">
        <f t="shared" si="21"/>
        <v>6.8697366664302553E-2</v>
      </c>
      <c r="N116" s="303">
        <f t="shared" si="21"/>
        <v>6.3217189552515415E-2</v>
      </c>
      <c r="O116" s="303">
        <f t="shared" si="21"/>
        <v>9.2071985148718602E-2</v>
      </c>
      <c r="P116" s="303">
        <f t="shared" si="21"/>
        <v>9.3202641926480173E-2</v>
      </c>
      <c r="Q116" s="303">
        <f t="shared" si="21"/>
        <v>0.10020212651324367</v>
      </c>
      <c r="R116" s="303">
        <f t="shared" si="21"/>
        <v>0.11619039835435077</v>
      </c>
      <c r="S116" s="303">
        <f t="shared" si="21"/>
        <v>0.10588025743116615</v>
      </c>
      <c r="T116" s="303">
        <f t="shared" si="21"/>
        <v>0.10574467499683184</v>
      </c>
      <c r="U116" s="303">
        <f t="shared" si="21"/>
        <v>0.10757126429386854</v>
      </c>
      <c r="V116" s="303">
        <f t="shared" si="21"/>
        <v>0.10532263666705785</v>
      </c>
      <c r="W116" s="303">
        <f t="shared" si="21"/>
        <v>0.11302214667258437</v>
      </c>
      <c r="DA116" s="175"/>
    </row>
    <row r="117" spans="1:105" ht="12" customHeight="1" x14ac:dyDescent="0.3">
      <c r="A117" s="62" t="s">
        <v>1886</v>
      </c>
      <c r="B117" s="304">
        <f t="shared" ref="B117:W117" si="22">IF(B$44=0,0,B$44/B$32)</f>
        <v>1.8677095406249299E-2</v>
      </c>
      <c r="C117" s="304">
        <f t="shared" si="22"/>
        <v>1.9189744033001367E-2</v>
      </c>
      <c r="D117" s="304">
        <f t="shared" si="22"/>
        <v>1.8558803103821252E-2</v>
      </c>
      <c r="E117" s="304">
        <f t="shared" si="22"/>
        <v>1.8927106154117336E-2</v>
      </c>
      <c r="F117" s="304">
        <f t="shared" si="22"/>
        <v>1.850240831586121E-2</v>
      </c>
      <c r="G117" s="304">
        <f t="shared" si="22"/>
        <v>1.9425250817581147E-2</v>
      </c>
      <c r="H117" s="304">
        <f t="shared" si="22"/>
        <v>1.8972079406475561E-2</v>
      </c>
      <c r="I117" s="304">
        <f t="shared" si="22"/>
        <v>1.7658225670145494E-2</v>
      </c>
      <c r="J117" s="304">
        <f t="shared" si="22"/>
        <v>2.039827595621704E-2</v>
      </c>
      <c r="K117" s="304">
        <f t="shared" si="22"/>
        <v>2.1931016511508954E-2</v>
      </c>
      <c r="L117" s="304">
        <f t="shared" si="22"/>
        <v>2.2393641636406128E-2</v>
      </c>
      <c r="M117" s="304">
        <f t="shared" si="22"/>
        <v>2.2237710950719781E-2</v>
      </c>
      <c r="N117" s="304">
        <f t="shared" si="22"/>
        <v>2.2763909120989571E-2</v>
      </c>
      <c r="O117" s="304">
        <f t="shared" si="22"/>
        <v>1.9851459040181183E-2</v>
      </c>
      <c r="P117" s="304">
        <f t="shared" si="22"/>
        <v>1.9740324165408229E-2</v>
      </c>
      <c r="Q117" s="304">
        <f t="shared" si="22"/>
        <v>1.902955200670834E-2</v>
      </c>
      <c r="R117" s="304">
        <f t="shared" si="22"/>
        <v>1.740380070632418E-2</v>
      </c>
      <c r="S117" s="304">
        <f t="shared" si="22"/>
        <v>1.8444946077858442E-2</v>
      </c>
      <c r="T117" s="304">
        <f t="shared" si="22"/>
        <v>1.8428069961959892E-2</v>
      </c>
      <c r="U117" s="304">
        <f t="shared" si="22"/>
        <v>1.8200920965577898E-2</v>
      </c>
      <c r="V117" s="304">
        <f t="shared" si="22"/>
        <v>1.8376748142258936E-2</v>
      </c>
      <c r="W117" s="304">
        <f t="shared" si="22"/>
        <v>1.7568453301984536E-2</v>
      </c>
      <c r="DA117" s="72"/>
    </row>
    <row r="118" spans="1:105" ht="12" customHeight="1" x14ac:dyDescent="0.3">
      <c r="A118" s="62" t="s">
        <v>1898</v>
      </c>
      <c r="B118" s="304">
        <f t="shared" ref="B118:W118" si="23">IF(B$55=0,0,B$55/B$32)</f>
        <v>8.6468933823345834E-2</v>
      </c>
      <c r="C118" s="304">
        <f t="shared" si="23"/>
        <v>8.0902599708242484E-2</v>
      </c>
      <c r="D118" s="304">
        <f t="shared" si="23"/>
        <v>8.7690551616694673E-2</v>
      </c>
      <c r="E118" s="304">
        <f t="shared" si="23"/>
        <v>8.3695422270781653E-2</v>
      </c>
      <c r="F118" s="304">
        <f t="shared" si="23"/>
        <v>8.8319806676515733E-2</v>
      </c>
      <c r="G118" s="304">
        <f t="shared" si="23"/>
        <v>7.8252730173657081E-2</v>
      </c>
      <c r="H118" s="304">
        <f t="shared" si="23"/>
        <v>8.3081437976496156E-2</v>
      </c>
      <c r="I118" s="304">
        <f t="shared" si="23"/>
        <v>9.7178680856943145E-2</v>
      </c>
      <c r="J118" s="304">
        <f t="shared" si="23"/>
        <v>6.6990225574756923E-2</v>
      </c>
      <c r="K118" s="304">
        <f t="shared" si="23"/>
        <v>4.9938707403988522E-2</v>
      </c>
      <c r="L118" s="304">
        <f t="shared" si="23"/>
        <v>4.4796491857630495E-2</v>
      </c>
      <c r="M118" s="304">
        <f t="shared" si="23"/>
        <v>4.6459655713582772E-2</v>
      </c>
      <c r="N118" s="304">
        <f t="shared" si="23"/>
        <v>4.045328043152583E-2</v>
      </c>
      <c r="O118" s="304">
        <f t="shared" si="23"/>
        <v>7.2220526108537422E-2</v>
      </c>
      <c r="P118" s="304">
        <f t="shared" si="23"/>
        <v>7.3462317761071941E-2</v>
      </c>
      <c r="Q118" s="304">
        <f t="shared" si="23"/>
        <v>8.1172574506535339E-2</v>
      </c>
      <c r="R118" s="304">
        <f t="shared" si="23"/>
        <v>9.8786597648026581E-2</v>
      </c>
      <c r="S118" s="304">
        <f t="shared" si="23"/>
        <v>8.7435311353307718E-2</v>
      </c>
      <c r="T118" s="304">
        <f t="shared" si="23"/>
        <v>8.7316605034871944E-2</v>
      </c>
      <c r="U118" s="304">
        <f t="shared" si="23"/>
        <v>8.937034332829065E-2</v>
      </c>
      <c r="V118" s="304">
        <f t="shared" si="23"/>
        <v>8.6945888524798912E-2</v>
      </c>
      <c r="W118" s="304">
        <f t="shared" si="23"/>
        <v>9.5453693370599835E-2</v>
      </c>
      <c r="DA118" s="72"/>
    </row>
    <row r="119" spans="1:105" ht="12" customHeight="1" x14ac:dyDescent="0.3">
      <c r="A119" s="203" t="s">
        <v>1900</v>
      </c>
      <c r="B119" s="303">
        <f t="shared" ref="B119:W119" si="24">IF(B$56=0,0,B$56/B$32)</f>
        <v>0.72929695477409595</v>
      </c>
      <c r="C119" s="303">
        <f t="shared" si="24"/>
        <v>0.73379826488343658</v>
      </c>
      <c r="D119" s="303">
        <f t="shared" si="24"/>
        <v>0.72813556305366223</v>
      </c>
      <c r="E119" s="303">
        <f t="shared" si="24"/>
        <v>0.731377072377427</v>
      </c>
      <c r="F119" s="303">
        <f t="shared" si="24"/>
        <v>0.72767345697016206</v>
      </c>
      <c r="G119" s="303">
        <f t="shared" si="24"/>
        <v>0.73568489411702664</v>
      </c>
      <c r="H119" s="303">
        <f t="shared" si="24"/>
        <v>0.73152637567118173</v>
      </c>
      <c r="I119" s="303">
        <f t="shared" si="24"/>
        <v>0.71966065567307147</v>
      </c>
      <c r="J119" s="303">
        <f t="shared" si="24"/>
        <v>0.74286561489479808</v>
      </c>
      <c r="K119" s="303">
        <f t="shared" si="24"/>
        <v>0.7555244725400373</v>
      </c>
      <c r="L119" s="303">
        <f t="shared" si="24"/>
        <v>0.75935392199274954</v>
      </c>
      <c r="M119" s="303">
        <f t="shared" si="24"/>
        <v>0.75792628129255901</v>
      </c>
      <c r="N119" s="303">
        <f t="shared" si="24"/>
        <v>0.76197411616968047</v>
      </c>
      <c r="O119" s="303">
        <f t="shared" si="24"/>
        <v>0.73668255401397575</v>
      </c>
      <c r="P119" s="303">
        <f t="shared" si="24"/>
        <v>0.73577531039580779</v>
      </c>
      <c r="Q119" s="303">
        <f t="shared" si="24"/>
        <v>0.72952010914646681</v>
      </c>
      <c r="R119" s="303">
        <f t="shared" si="24"/>
        <v>0.7151702186603125</v>
      </c>
      <c r="S119" s="303">
        <f t="shared" si="24"/>
        <v>0.72422104255904707</v>
      </c>
      <c r="T119" s="303">
        <f t="shared" si="24"/>
        <v>0.72348277426837515</v>
      </c>
      <c r="U119" s="303">
        <f t="shared" si="24"/>
        <v>0.72068187418260721</v>
      </c>
      <c r="V119" s="303">
        <f t="shared" si="24"/>
        <v>0.72121863759700122</v>
      </c>
      <c r="W119" s="303">
        <f t="shared" si="24"/>
        <v>0.71359638437044937</v>
      </c>
      <c r="DA119" s="175"/>
    </row>
    <row r="120" spans="1:105" ht="12" customHeight="1" x14ac:dyDescent="0.3">
      <c r="A120" s="62" t="s">
        <v>1901</v>
      </c>
      <c r="B120" s="304">
        <f t="shared" ref="B120:W120" si="25">IF(B$57=0,0,B$57/B$32)</f>
        <v>0.56031286218747889</v>
      </c>
      <c r="C120" s="304">
        <f t="shared" si="25"/>
        <v>0.57569232099004097</v>
      </c>
      <c r="D120" s="304">
        <f t="shared" si="25"/>
        <v>0.55676409311463748</v>
      </c>
      <c r="E120" s="304">
        <f t="shared" si="25"/>
        <v>0.56781318462351982</v>
      </c>
      <c r="F120" s="304">
        <f t="shared" si="25"/>
        <v>0.55507224947583644</v>
      </c>
      <c r="G120" s="304">
        <f t="shared" si="25"/>
        <v>0.58275752452743423</v>
      </c>
      <c r="H120" s="304">
        <f t="shared" si="25"/>
        <v>0.56916238219426707</v>
      </c>
      <c r="I120" s="304">
        <f t="shared" si="25"/>
        <v>0.52974677010436488</v>
      </c>
      <c r="J120" s="304">
        <f t="shared" si="25"/>
        <v>0.61194827868651114</v>
      </c>
      <c r="K120" s="304">
        <f t="shared" si="25"/>
        <v>0.65793049534526882</v>
      </c>
      <c r="L120" s="304">
        <f t="shared" si="25"/>
        <v>0.67180924909218398</v>
      </c>
      <c r="M120" s="304">
        <f t="shared" si="25"/>
        <v>0.66713132852159363</v>
      </c>
      <c r="N120" s="304">
        <f t="shared" si="25"/>
        <v>0.68291727362968724</v>
      </c>
      <c r="O120" s="304">
        <f t="shared" si="25"/>
        <v>0.59554377120543545</v>
      </c>
      <c r="P120" s="304">
        <f t="shared" si="25"/>
        <v>0.59220972496224722</v>
      </c>
      <c r="Q120" s="304">
        <f t="shared" si="25"/>
        <v>0.57088656020125028</v>
      </c>
      <c r="R120" s="304">
        <f t="shared" si="25"/>
        <v>0.52211402118972527</v>
      </c>
      <c r="S120" s="304">
        <f t="shared" si="25"/>
        <v>0.55334838233575356</v>
      </c>
      <c r="T120" s="304">
        <f t="shared" si="25"/>
        <v>0.55284209885879698</v>
      </c>
      <c r="U120" s="304">
        <f t="shared" si="25"/>
        <v>0.54602762896733714</v>
      </c>
      <c r="V120" s="304">
        <f t="shared" si="25"/>
        <v>0.5513024442677682</v>
      </c>
      <c r="W120" s="304">
        <f t="shared" si="25"/>
        <v>0.52705359905953597</v>
      </c>
      <c r="DA120" s="72"/>
    </row>
    <row r="121" spans="1:105" ht="12" customHeight="1" x14ac:dyDescent="0.3">
      <c r="A121" s="62" t="s">
        <v>1913</v>
      </c>
      <c r="B121" s="304">
        <f t="shared" ref="B121:W121" si="26">IF(B$68=0,0,B$68/B$32)</f>
        <v>0.16898409258661695</v>
      </c>
      <c r="C121" s="304">
        <f t="shared" si="26"/>
        <v>0.1581059438933955</v>
      </c>
      <c r="D121" s="304">
        <f t="shared" si="26"/>
        <v>0.17137146993902475</v>
      </c>
      <c r="E121" s="304">
        <f t="shared" si="26"/>
        <v>0.16356388775390715</v>
      </c>
      <c r="F121" s="304">
        <f t="shared" si="26"/>
        <v>0.17260120749432564</v>
      </c>
      <c r="G121" s="304">
        <f t="shared" si="26"/>
        <v>0.15292736958959238</v>
      </c>
      <c r="H121" s="304">
        <f t="shared" si="26"/>
        <v>0.16236399347691471</v>
      </c>
      <c r="I121" s="304">
        <f t="shared" si="26"/>
        <v>0.18991388556870664</v>
      </c>
      <c r="J121" s="304">
        <f t="shared" si="26"/>
        <v>0.13091733620828688</v>
      </c>
      <c r="K121" s="304">
        <f t="shared" si="26"/>
        <v>9.7593977194768561E-2</v>
      </c>
      <c r="L121" s="304">
        <f t="shared" si="26"/>
        <v>8.7544672900565557E-2</v>
      </c>
      <c r="M121" s="304">
        <f t="shared" si="26"/>
        <v>9.0794952770965318E-2</v>
      </c>
      <c r="N121" s="304">
        <f t="shared" si="26"/>
        <v>7.9056842539993122E-2</v>
      </c>
      <c r="O121" s="304">
        <f t="shared" si="26"/>
        <v>0.14113878280854039</v>
      </c>
      <c r="P121" s="304">
        <f t="shared" si="26"/>
        <v>0.14356558543356057</v>
      </c>
      <c r="Q121" s="304">
        <f t="shared" si="26"/>
        <v>0.15863354894521656</v>
      </c>
      <c r="R121" s="304">
        <f t="shared" si="26"/>
        <v>0.19305619747058725</v>
      </c>
      <c r="S121" s="304">
        <f t="shared" si="26"/>
        <v>0.17087266022329348</v>
      </c>
      <c r="T121" s="304">
        <f t="shared" si="26"/>
        <v>0.1706406754095782</v>
      </c>
      <c r="U121" s="304">
        <f t="shared" si="26"/>
        <v>0.17465424521527007</v>
      </c>
      <c r="V121" s="304">
        <f t="shared" si="26"/>
        <v>0.16991619332923302</v>
      </c>
      <c r="W121" s="304">
        <f t="shared" si="26"/>
        <v>0.18654278531091342</v>
      </c>
      <c r="DA121" s="72"/>
    </row>
    <row r="122" spans="1:105" ht="12" customHeight="1" x14ac:dyDescent="0.3">
      <c r="A122" s="203" t="s">
        <v>1915</v>
      </c>
      <c r="B122" s="303">
        <f t="shared" ref="B122:W122" si="27">IF(B$69=0,0,B$69/B$32)</f>
        <v>8.4182799330516853E-2</v>
      </c>
      <c r="C122" s="303">
        <f t="shared" si="27"/>
        <v>8.5977069524150559E-2</v>
      </c>
      <c r="D122" s="303">
        <f t="shared" si="27"/>
        <v>8.376877627203437E-2</v>
      </c>
      <c r="E122" s="303">
        <f t="shared" si="27"/>
        <v>8.5057836948065346E-2</v>
      </c>
      <c r="F122" s="303">
        <f t="shared" si="27"/>
        <v>8.3571394514171199E-2</v>
      </c>
      <c r="G122" s="303">
        <f t="shared" si="27"/>
        <v>8.6801343270189346E-2</v>
      </c>
      <c r="H122" s="303">
        <f t="shared" si="27"/>
        <v>8.5215243331321786E-2</v>
      </c>
      <c r="I122" s="303">
        <f t="shared" si="27"/>
        <v>8.0616755254153918E-2</v>
      </c>
      <c r="J122" s="303">
        <f t="shared" si="27"/>
        <v>9.020693125541919E-2</v>
      </c>
      <c r="K122" s="303">
        <f t="shared" si="27"/>
        <v>9.5571523198950084E-2</v>
      </c>
      <c r="L122" s="303">
        <f t="shared" si="27"/>
        <v>9.7190711135967237E-2</v>
      </c>
      <c r="M122" s="303">
        <f t="shared" si="27"/>
        <v>9.6644953736172726E-2</v>
      </c>
      <c r="N122" s="303">
        <f t="shared" si="27"/>
        <v>9.8486647331991861E-2</v>
      </c>
      <c r="O122" s="303">
        <f t="shared" si="27"/>
        <v>8.8293072049298926E-2</v>
      </c>
      <c r="P122" s="303">
        <f t="shared" si="27"/>
        <v>8.7904099987602638E-2</v>
      </c>
      <c r="Q122" s="303">
        <f t="shared" si="27"/>
        <v>8.5416397432160993E-2</v>
      </c>
      <c r="R122" s="303">
        <f t="shared" si="27"/>
        <v>7.9726267880871712E-2</v>
      </c>
      <c r="S122" s="303">
        <f t="shared" si="27"/>
        <v>8.3370276681215022E-2</v>
      </c>
      <c r="T122" s="303">
        <f t="shared" si="27"/>
        <v>8.3311210275547429E-2</v>
      </c>
      <c r="U122" s="303">
        <f t="shared" si="27"/>
        <v>8.2516188788227071E-2</v>
      </c>
      <c r="V122" s="303">
        <f t="shared" si="27"/>
        <v>8.3131583906593962E-2</v>
      </c>
      <c r="W122" s="303">
        <f t="shared" si="27"/>
        <v>8.0302551965661023E-2</v>
      </c>
      <c r="DA122" s="175"/>
    </row>
    <row r="123" spans="1:105" ht="12" customHeight="1" x14ac:dyDescent="0.3">
      <c r="A123" s="62" t="s">
        <v>1916</v>
      </c>
      <c r="B123" s="304">
        <f t="shared" ref="B123:W123" si="28">IF(B$70=0,0,B$70/B$32)</f>
        <v>6.53698339218724E-2</v>
      </c>
      <c r="C123" s="304">
        <f t="shared" si="28"/>
        <v>6.7164104115504636E-2</v>
      </c>
      <c r="D123" s="304">
        <f t="shared" si="28"/>
        <v>6.4955810863374208E-2</v>
      </c>
      <c r="E123" s="304">
        <f t="shared" si="28"/>
        <v>6.6244871539410485E-2</v>
      </c>
      <c r="F123" s="304">
        <f t="shared" si="28"/>
        <v>6.475842910551409E-2</v>
      </c>
      <c r="G123" s="304">
        <f t="shared" si="28"/>
        <v>6.7988377861533833E-2</v>
      </c>
      <c r="H123" s="304">
        <f t="shared" si="28"/>
        <v>6.6402277922664316E-2</v>
      </c>
      <c r="I123" s="304">
        <f t="shared" si="28"/>
        <v>6.1803789845509063E-2</v>
      </c>
      <c r="J123" s="304">
        <f t="shared" si="28"/>
        <v>7.1393965846759444E-2</v>
      </c>
      <c r="K123" s="304">
        <f t="shared" si="28"/>
        <v>7.6758557790281123E-2</v>
      </c>
      <c r="L123" s="304">
        <f t="shared" si="28"/>
        <v>7.8377745727421261E-2</v>
      </c>
      <c r="M123" s="304">
        <f t="shared" si="28"/>
        <v>7.7831988327519044E-2</v>
      </c>
      <c r="N123" s="304">
        <f t="shared" si="28"/>
        <v>7.967368192346333E-2</v>
      </c>
      <c r="O123" s="304">
        <f t="shared" si="28"/>
        <v>6.9480106640633976E-2</v>
      </c>
      <c r="P123" s="304">
        <f t="shared" si="28"/>
        <v>6.909113457892864E-2</v>
      </c>
      <c r="Q123" s="304">
        <f t="shared" si="28"/>
        <v>6.6603432023479001E-2</v>
      </c>
      <c r="R123" s="304">
        <f t="shared" si="28"/>
        <v>6.0913302472134501E-2</v>
      </c>
      <c r="S123" s="304">
        <f t="shared" si="28"/>
        <v>6.45573112725044E-2</v>
      </c>
      <c r="T123" s="304">
        <f t="shared" si="28"/>
        <v>6.4498244866859428E-2</v>
      </c>
      <c r="U123" s="304">
        <f t="shared" si="28"/>
        <v>6.3703223379522528E-2</v>
      </c>
      <c r="V123" s="304">
        <f t="shared" si="28"/>
        <v>6.4318618497906127E-2</v>
      </c>
      <c r="W123" s="304">
        <f t="shared" si="28"/>
        <v>6.1489586556945718E-2</v>
      </c>
      <c r="DA123" s="72"/>
    </row>
    <row r="124" spans="1:105" ht="12" customHeight="1" x14ac:dyDescent="0.3">
      <c r="A124" s="63" t="s">
        <v>1928</v>
      </c>
      <c r="B124" s="305">
        <f t="shared" ref="B124:W124" si="29">IF(B$81=0,0,B$81/B$32)</f>
        <v>1.8812965408644463E-2</v>
      </c>
      <c r="C124" s="305">
        <f t="shared" si="29"/>
        <v>1.8812965408645931E-2</v>
      </c>
      <c r="D124" s="305">
        <f t="shared" si="29"/>
        <v>1.8812965408660159E-2</v>
      </c>
      <c r="E124" s="305">
        <f t="shared" si="29"/>
        <v>1.8812965408654871E-2</v>
      </c>
      <c r="F124" s="305">
        <f t="shared" si="29"/>
        <v>1.8812965408657113E-2</v>
      </c>
      <c r="G124" s="305">
        <f t="shared" si="29"/>
        <v>1.8812965408655496E-2</v>
      </c>
      <c r="H124" s="305">
        <f t="shared" si="29"/>
        <v>1.8812965408657477E-2</v>
      </c>
      <c r="I124" s="305">
        <f t="shared" si="29"/>
        <v>1.8812965408644855E-2</v>
      </c>
      <c r="J124" s="305">
        <f t="shared" si="29"/>
        <v>1.8812965408659753E-2</v>
      </c>
      <c r="K124" s="305">
        <f t="shared" si="29"/>
        <v>1.8812965408668968E-2</v>
      </c>
      <c r="L124" s="305">
        <f t="shared" si="29"/>
        <v>1.8812965408545972E-2</v>
      </c>
      <c r="M124" s="305">
        <f t="shared" si="29"/>
        <v>1.8812965408653674E-2</v>
      </c>
      <c r="N124" s="305">
        <f t="shared" si="29"/>
        <v>1.8812965408528538E-2</v>
      </c>
      <c r="O124" s="305">
        <f t="shared" si="29"/>
        <v>1.881296540866495E-2</v>
      </c>
      <c r="P124" s="305">
        <f t="shared" si="29"/>
        <v>1.8812965408674009E-2</v>
      </c>
      <c r="Q124" s="305">
        <f t="shared" si="29"/>
        <v>1.8812965408682006E-2</v>
      </c>
      <c r="R124" s="305">
        <f t="shared" si="29"/>
        <v>1.8812965408737212E-2</v>
      </c>
      <c r="S124" s="305">
        <f t="shared" si="29"/>
        <v>1.8812965408710618E-2</v>
      </c>
      <c r="T124" s="305">
        <f t="shared" si="29"/>
        <v>1.8812965408687998E-2</v>
      </c>
      <c r="U124" s="305">
        <f t="shared" si="29"/>
        <v>1.881296540870455E-2</v>
      </c>
      <c r="V124" s="305">
        <f t="shared" si="29"/>
        <v>1.8812965408687828E-2</v>
      </c>
      <c r="W124" s="305">
        <f t="shared" si="29"/>
        <v>1.8812965408715316E-2</v>
      </c>
      <c r="DA124" s="74"/>
    </row>
    <row r="125" spans="1:105" ht="12" customHeight="1" x14ac:dyDescent="0.3">
      <c r="J125" s="131"/>
    </row>
    <row r="126" spans="1:105" ht="12" customHeight="1" x14ac:dyDescent="0.3">
      <c r="A126" s="35" t="s">
        <v>60</v>
      </c>
      <c r="B126" s="234">
        <f t="shared" ref="B126:W126" si="30">SUM(B$127:B$132)</f>
        <v>1</v>
      </c>
      <c r="C126" s="234">
        <f t="shared" si="30"/>
        <v>1</v>
      </c>
      <c r="D126" s="234">
        <f t="shared" si="30"/>
        <v>1.0000000000000002</v>
      </c>
      <c r="E126" s="234">
        <f t="shared" si="30"/>
        <v>1.0000000000000004</v>
      </c>
      <c r="F126" s="234">
        <f t="shared" si="30"/>
        <v>0.99999999999999978</v>
      </c>
      <c r="G126" s="234">
        <f t="shared" si="30"/>
        <v>0.99999999999999978</v>
      </c>
      <c r="H126" s="234">
        <f t="shared" si="30"/>
        <v>0.99999999999999978</v>
      </c>
      <c r="I126" s="234">
        <f t="shared" si="30"/>
        <v>1.0000000000000004</v>
      </c>
      <c r="J126" s="234">
        <f t="shared" si="30"/>
        <v>1</v>
      </c>
      <c r="K126" s="234">
        <f t="shared" si="30"/>
        <v>0.99999999999999989</v>
      </c>
      <c r="L126" s="234">
        <f t="shared" si="30"/>
        <v>0.99999999999999989</v>
      </c>
      <c r="M126" s="234">
        <f t="shared" si="30"/>
        <v>1</v>
      </c>
      <c r="N126" s="234">
        <f t="shared" si="30"/>
        <v>1.0000000000000002</v>
      </c>
      <c r="O126" s="234">
        <f t="shared" si="30"/>
        <v>0.99999999999999978</v>
      </c>
      <c r="P126" s="234">
        <f t="shared" si="30"/>
        <v>1</v>
      </c>
      <c r="Q126" s="234">
        <f t="shared" si="30"/>
        <v>1</v>
      </c>
      <c r="R126" s="234">
        <f t="shared" si="30"/>
        <v>1</v>
      </c>
      <c r="S126" s="234">
        <f t="shared" si="30"/>
        <v>0.99999999999999989</v>
      </c>
      <c r="T126" s="234">
        <f t="shared" si="30"/>
        <v>1</v>
      </c>
      <c r="U126" s="234">
        <f t="shared" si="30"/>
        <v>1</v>
      </c>
      <c r="V126" s="234">
        <f t="shared" si="30"/>
        <v>0.99999999999999989</v>
      </c>
      <c r="W126" s="234">
        <f t="shared" si="30"/>
        <v>1</v>
      </c>
      <c r="DA126" s="95"/>
    </row>
    <row r="127" spans="1:105" ht="12" customHeight="1" x14ac:dyDescent="0.3">
      <c r="A127" s="55" t="s">
        <v>92</v>
      </c>
      <c r="B127" s="301">
        <f t="shared" ref="B127:W127" si="31">IF(B$84=0,0,B$84/B$83)</f>
        <v>3.7027758007390714E-2</v>
      </c>
      <c r="C127" s="301">
        <f t="shared" si="31"/>
        <v>3.7027758007381388E-2</v>
      </c>
      <c r="D127" s="301">
        <f t="shared" si="31"/>
        <v>3.7027758007258917E-2</v>
      </c>
      <c r="E127" s="301">
        <f t="shared" si="31"/>
        <v>3.7027758007305615E-2</v>
      </c>
      <c r="F127" s="301">
        <f t="shared" si="31"/>
        <v>3.702775800728407E-2</v>
      </c>
      <c r="G127" s="301">
        <f t="shared" si="31"/>
        <v>3.702775800730488E-2</v>
      </c>
      <c r="H127" s="301">
        <f t="shared" si="31"/>
        <v>3.7027758007284244E-2</v>
      </c>
      <c r="I127" s="301">
        <f t="shared" si="31"/>
        <v>3.702775800738245E-2</v>
      </c>
      <c r="J127" s="301">
        <f t="shared" si="31"/>
        <v>3.7027758007301945E-2</v>
      </c>
      <c r="K127" s="301">
        <f t="shared" si="31"/>
        <v>3.7027758007246593E-2</v>
      </c>
      <c r="L127" s="301">
        <f t="shared" si="31"/>
        <v>3.7027758008135826E-2</v>
      </c>
      <c r="M127" s="301">
        <f t="shared" si="31"/>
        <v>3.7027758007363312E-2</v>
      </c>
      <c r="N127" s="301">
        <f t="shared" si="31"/>
        <v>3.702775800822735E-2</v>
      </c>
      <c r="O127" s="301">
        <f t="shared" si="31"/>
        <v>3.7027758007200338E-2</v>
      </c>
      <c r="P127" s="301">
        <f t="shared" si="31"/>
        <v>3.7027758007143516E-2</v>
      </c>
      <c r="Q127" s="301">
        <f t="shared" si="31"/>
        <v>3.7027758007103666E-2</v>
      </c>
      <c r="R127" s="301">
        <f t="shared" si="31"/>
        <v>3.7027758006821482E-2</v>
      </c>
      <c r="S127" s="301">
        <f t="shared" si="31"/>
        <v>3.7027758006926259E-2</v>
      </c>
      <c r="T127" s="301">
        <f t="shared" si="31"/>
        <v>3.7027758007029989E-2</v>
      </c>
      <c r="U127" s="301">
        <f t="shared" si="31"/>
        <v>3.7027758006874974E-2</v>
      </c>
      <c r="V127" s="301">
        <f t="shared" si="31"/>
        <v>3.7027758006973818E-2</v>
      </c>
      <c r="W127" s="301">
        <f t="shared" si="31"/>
        <v>3.7027758006721263E-2</v>
      </c>
      <c r="DA127" s="67"/>
    </row>
    <row r="128" spans="1:105" ht="12" customHeight="1" x14ac:dyDescent="0.3">
      <c r="A128" s="202" t="s">
        <v>93</v>
      </c>
      <c r="B128" s="235">
        <f t="shared" ref="B128:W128" si="32">IF(B$85=0,0,B$85/B$83)</f>
        <v>1.6326910814006775E-2</v>
      </c>
      <c r="C128" s="235">
        <f t="shared" si="32"/>
        <v>1.6326910814002664E-2</v>
      </c>
      <c r="D128" s="235">
        <f t="shared" si="32"/>
        <v>1.6326910813948662E-2</v>
      </c>
      <c r="E128" s="235">
        <f t="shared" si="32"/>
        <v>1.6326910813969257E-2</v>
      </c>
      <c r="F128" s="235">
        <f t="shared" si="32"/>
        <v>1.6326910813959757E-2</v>
      </c>
      <c r="G128" s="235">
        <f t="shared" si="32"/>
        <v>1.6326910813968934E-2</v>
      </c>
      <c r="H128" s="235">
        <f t="shared" si="32"/>
        <v>1.632691081395983E-2</v>
      </c>
      <c r="I128" s="235">
        <f t="shared" si="32"/>
        <v>1.6326910814003125E-2</v>
      </c>
      <c r="J128" s="235">
        <f t="shared" si="32"/>
        <v>1.6326910813967636E-2</v>
      </c>
      <c r="K128" s="235">
        <f t="shared" si="32"/>
        <v>1.6326910813943229E-2</v>
      </c>
      <c r="L128" s="235">
        <f t="shared" si="32"/>
        <v>1.6326910814335325E-2</v>
      </c>
      <c r="M128" s="235">
        <f t="shared" si="32"/>
        <v>1.6326910813994695E-2</v>
      </c>
      <c r="N128" s="235">
        <f t="shared" si="32"/>
        <v>1.6326910814375675E-2</v>
      </c>
      <c r="O128" s="235">
        <f t="shared" si="32"/>
        <v>1.6326910813922825E-2</v>
      </c>
      <c r="P128" s="235">
        <f t="shared" si="32"/>
        <v>1.6326910813897789E-2</v>
      </c>
      <c r="Q128" s="235">
        <f t="shared" si="32"/>
        <v>1.6326910813880199E-2</v>
      </c>
      <c r="R128" s="235">
        <f t="shared" si="32"/>
        <v>1.6326910813755785E-2</v>
      </c>
      <c r="S128" s="235">
        <f t="shared" si="32"/>
        <v>1.6326910813801995E-2</v>
      </c>
      <c r="T128" s="235">
        <f t="shared" si="32"/>
        <v>1.6326910813847718E-2</v>
      </c>
      <c r="U128" s="235">
        <f t="shared" si="32"/>
        <v>1.6326910813779363E-2</v>
      </c>
      <c r="V128" s="235">
        <f t="shared" si="32"/>
        <v>1.632691081382295E-2</v>
      </c>
      <c r="W128" s="235">
        <f t="shared" si="32"/>
        <v>1.6326910813711595E-2</v>
      </c>
      <c r="DA128" s="174"/>
    </row>
    <row r="129" spans="1:105" ht="12" customHeight="1" x14ac:dyDescent="0.3">
      <c r="A129" s="202" t="s">
        <v>94</v>
      </c>
      <c r="B129" s="235">
        <f t="shared" ref="B129:W129" si="33">IF(B$86=0,0,B$86/B$83)</f>
        <v>0.12664196861875032</v>
      </c>
      <c r="C129" s="235">
        <f t="shared" si="33"/>
        <v>0.12664196861871846</v>
      </c>
      <c r="D129" s="235">
        <f t="shared" si="33"/>
        <v>0.12664196861829957</v>
      </c>
      <c r="E129" s="235">
        <f t="shared" si="33"/>
        <v>0.12664196861845928</v>
      </c>
      <c r="F129" s="235">
        <f t="shared" si="33"/>
        <v>0.12664196861838559</v>
      </c>
      <c r="G129" s="235">
        <f t="shared" si="33"/>
        <v>0.12664196861845672</v>
      </c>
      <c r="H129" s="235">
        <f t="shared" si="33"/>
        <v>0.12664196861838617</v>
      </c>
      <c r="I129" s="235">
        <f t="shared" si="33"/>
        <v>0.12664196861872212</v>
      </c>
      <c r="J129" s="235">
        <f t="shared" si="33"/>
        <v>0.12664196861844676</v>
      </c>
      <c r="K129" s="235">
        <f t="shared" si="33"/>
        <v>0.12664196861825744</v>
      </c>
      <c r="L129" s="235">
        <f t="shared" si="33"/>
        <v>0.12664196862129873</v>
      </c>
      <c r="M129" s="235">
        <f t="shared" si="33"/>
        <v>0.12664196861865659</v>
      </c>
      <c r="N129" s="235">
        <f t="shared" si="33"/>
        <v>0.12664196862161181</v>
      </c>
      <c r="O129" s="235">
        <f t="shared" si="33"/>
        <v>0.12664196861809923</v>
      </c>
      <c r="P129" s="235">
        <f t="shared" si="33"/>
        <v>0.12664196861790492</v>
      </c>
      <c r="Q129" s="235">
        <f t="shared" si="33"/>
        <v>0.12664196861776855</v>
      </c>
      <c r="R129" s="235">
        <f t="shared" si="33"/>
        <v>0.12664196861680344</v>
      </c>
      <c r="S129" s="235">
        <f t="shared" si="33"/>
        <v>0.12664196861716184</v>
      </c>
      <c r="T129" s="235">
        <f t="shared" si="33"/>
        <v>0.12664196861751664</v>
      </c>
      <c r="U129" s="235">
        <f t="shared" si="33"/>
        <v>0.12664196861698637</v>
      </c>
      <c r="V129" s="235">
        <f t="shared" si="33"/>
        <v>0.12664196861732449</v>
      </c>
      <c r="W129" s="235">
        <f t="shared" si="33"/>
        <v>0.12664196861646074</v>
      </c>
      <c r="DA129" s="174"/>
    </row>
    <row r="130" spans="1:105" ht="12" customHeight="1" x14ac:dyDescent="0.3">
      <c r="A130" s="202" t="s">
        <v>95</v>
      </c>
      <c r="B130" s="235">
        <f t="shared" ref="B130:W130" si="34">IF(B$87=0,0,B$87/B$83)</f>
        <v>5.5919517677753022E-2</v>
      </c>
      <c r="C130" s="235">
        <f t="shared" si="34"/>
        <v>5.5919517677738929E-2</v>
      </c>
      <c r="D130" s="235">
        <f t="shared" si="34"/>
        <v>5.5919517677553973E-2</v>
      </c>
      <c r="E130" s="235">
        <f t="shared" si="34"/>
        <v>5.5919517677624493E-2</v>
      </c>
      <c r="F130" s="235">
        <f t="shared" si="34"/>
        <v>5.5919517677591943E-2</v>
      </c>
      <c r="G130" s="235">
        <f t="shared" si="34"/>
        <v>5.5919517677623376E-2</v>
      </c>
      <c r="H130" s="235">
        <f t="shared" si="34"/>
        <v>5.5919517677592227E-2</v>
      </c>
      <c r="I130" s="235">
        <f t="shared" si="34"/>
        <v>5.5919517677740511E-2</v>
      </c>
      <c r="J130" s="235">
        <f t="shared" si="34"/>
        <v>5.5919517677618956E-2</v>
      </c>
      <c r="K130" s="235">
        <f t="shared" si="34"/>
        <v>5.5919517677535363E-2</v>
      </c>
      <c r="L130" s="235">
        <f t="shared" si="34"/>
        <v>5.5919517678878289E-2</v>
      </c>
      <c r="M130" s="235">
        <f t="shared" si="34"/>
        <v>5.5919517677711625E-2</v>
      </c>
      <c r="N130" s="235">
        <f t="shared" si="34"/>
        <v>5.5919517679016498E-2</v>
      </c>
      <c r="O130" s="235">
        <f t="shared" si="34"/>
        <v>5.5919517677465523E-2</v>
      </c>
      <c r="P130" s="235">
        <f t="shared" si="34"/>
        <v>5.5919517677379696E-2</v>
      </c>
      <c r="Q130" s="235">
        <f t="shared" si="34"/>
        <v>5.5919517677319515E-2</v>
      </c>
      <c r="R130" s="235">
        <f t="shared" si="34"/>
        <v>5.5919517676893356E-2</v>
      </c>
      <c r="S130" s="235">
        <f t="shared" si="34"/>
        <v>5.5919517677051597E-2</v>
      </c>
      <c r="T130" s="235">
        <f t="shared" si="34"/>
        <v>5.5919517677208257E-2</v>
      </c>
      <c r="U130" s="235">
        <f t="shared" si="34"/>
        <v>5.5919517676974111E-2</v>
      </c>
      <c r="V130" s="235">
        <f t="shared" si="34"/>
        <v>5.5919517677123415E-2</v>
      </c>
      <c r="W130" s="235">
        <f t="shared" si="34"/>
        <v>5.5919517676742025E-2</v>
      </c>
      <c r="DA130" s="174"/>
    </row>
    <row r="131" spans="1:105" ht="12" customHeight="1" x14ac:dyDescent="0.3">
      <c r="A131" s="56" t="s">
        <v>96</v>
      </c>
      <c r="B131" s="302">
        <f t="shared" ref="B131:W131" si="35">IF(B$88=0,0,B$88/B$83)</f>
        <v>0.16884637691309232</v>
      </c>
      <c r="C131" s="302">
        <f t="shared" si="35"/>
        <v>0.16951827478147419</v>
      </c>
      <c r="D131" s="302">
        <f t="shared" si="35"/>
        <v>0.16994993131877956</v>
      </c>
      <c r="E131" s="302">
        <f t="shared" si="35"/>
        <v>0.17038659864516223</v>
      </c>
      <c r="F131" s="302">
        <f t="shared" si="35"/>
        <v>0.16954142047985435</v>
      </c>
      <c r="G131" s="302">
        <f t="shared" si="35"/>
        <v>0.17191202383198828</v>
      </c>
      <c r="H131" s="302">
        <f t="shared" si="35"/>
        <v>0.17306690731153607</v>
      </c>
      <c r="I131" s="302">
        <f t="shared" si="35"/>
        <v>0.17402461072280728</v>
      </c>
      <c r="J131" s="302">
        <f t="shared" si="35"/>
        <v>0.19126434600113498</v>
      </c>
      <c r="K131" s="302">
        <f t="shared" si="35"/>
        <v>0.21394063865517451</v>
      </c>
      <c r="L131" s="302">
        <f t="shared" si="35"/>
        <v>0.22345222869214657</v>
      </c>
      <c r="M131" s="302">
        <f t="shared" si="35"/>
        <v>0.22230716574895865</v>
      </c>
      <c r="N131" s="302">
        <f t="shared" si="35"/>
        <v>0.24050388103522793</v>
      </c>
      <c r="O131" s="302">
        <f t="shared" si="35"/>
        <v>0.20445650115956868</v>
      </c>
      <c r="P131" s="302">
        <f t="shared" si="35"/>
        <v>0.20300861591197569</v>
      </c>
      <c r="Q131" s="302">
        <f t="shared" si="35"/>
        <v>0.19923822000394634</v>
      </c>
      <c r="R131" s="302">
        <f t="shared" si="35"/>
        <v>0.19306595798464654</v>
      </c>
      <c r="S131" s="302">
        <f t="shared" si="35"/>
        <v>0.19805578095454482</v>
      </c>
      <c r="T131" s="302">
        <f t="shared" si="35"/>
        <v>0.20347544785983185</v>
      </c>
      <c r="U131" s="302">
        <f t="shared" si="35"/>
        <v>0.20956174980766168</v>
      </c>
      <c r="V131" s="302">
        <f t="shared" si="35"/>
        <v>0.21959082534554797</v>
      </c>
      <c r="W131" s="302">
        <f t="shared" si="35"/>
        <v>0.21880698669333243</v>
      </c>
      <c r="DA131" s="68"/>
    </row>
    <row r="132" spans="1:105" ht="12" customHeight="1" x14ac:dyDescent="0.3">
      <c r="A132" s="41" t="s">
        <v>1941</v>
      </c>
      <c r="B132" s="237">
        <f t="shared" ref="B132:W132" si="36">IF(B$94=0,0,B$94/B$83)</f>
        <v>0.59523746796900689</v>
      </c>
      <c r="C132" s="237">
        <f t="shared" si="36"/>
        <v>0.59456557010068434</v>
      </c>
      <c r="D132" s="237">
        <f t="shared" si="36"/>
        <v>0.59413391356415957</v>
      </c>
      <c r="E132" s="237">
        <f t="shared" si="36"/>
        <v>0.59369724623747944</v>
      </c>
      <c r="F132" s="237">
        <f t="shared" si="36"/>
        <v>0.59454242440292404</v>
      </c>
      <c r="G132" s="237">
        <f t="shared" si="36"/>
        <v>0.59217182105065758</v>
      </c>
      <c r="H132" s="237">
        <f t="shared" si="36"/>
        <v>0.5910169375712413</v>
      </c>
      <c r="I132" s="237">
        <f t="shared" si="36"/>
        <v>0.59005923415934491</v>
      </c>
      <c r="J132" s="237">
        <f t="shared" si="36"/>
        <v>0.57281949888152983</v>
      </c>
      <c r="K132" s="237">
        <f t="shared" si="36"/>
        <v>0.55014320622784274</v>
      </c>
      <c r="L132" s="237">
        <f t="shared" si="36"/>
        <v>0.54063161618520517</v>
      </c>
      <c r="M132" s="237">
        <f t="shared" si="36"/>
        <v>0.54177667913331506</v>
      </c>
      <c r="N132" s="237">
        <f t="shared" si="36"/>
        <v>0.52357996384154093</v>
      </c>
      <c r="O132" s="237">
        <f t="shared" si="36"/>
        <v>0.55962734372374323</v>
      </c>
      <c r="P132" s="237">
        <f t="shared" si="36"/>
        <v>0.56107522897169848</v>
      </c>
      <c r="Q132" s="237">
        <f t="shared" si="36"/>
        <v>0.56484562487998169</v>
      </c>
      <c r="R132" s="237">
        <f t="shared" si="36"/>
        <v>0.57101788690107946</v>
      </c>
      <c r="S132" s="237">
        <f t="shared" si="36"/>
        <v>0.56602806393051341</v>
      </c>
      <c r="T132" s="237">
        <f t="shared" si="36"/>
        <v>0.56060839702456555</v>
      </c>
      <c r="U132" s="237">
        <f t="shared" si="36"/>
        <v>0.55452209507772343</v>
      </c>
      <c r="V132" s="237">
        <f t="shared" si="36"/>
        <v>0.54449301953920726</v>
      </c>
      <c r="W132" s="237">
        <f t="shared" si="36"/>
        <v>0.54527685819303207</v>
      </c>
      <c r="DA132" s="97"/>
    </row>
    <row r="133" spans="1:105" ht="12" customHeight="1" x14ac:dyDescent="0.3">
      <c r="J133" s="131"/>
    </row>
    <row r="134" spans="1:105" ht="15" customHeight="1" x14ac:dyDescent="0.3">
      <c r="A134" s="32" t="s">
        <v>254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DA134" s="88"/>
    </row>
    <row r="135" spans="1:105" ht="12" customHeight="1" x14ac:dyDescent="0.3">
      <c r="J135" s="131"/>
    </row>
    <row r="136" spans="1:105" ht="12" customHeight="1" x14ac:dyDescent="0.3">
      <c r="A136" s="35" t="s">
        <v>52</v>
      </c>
      <c r="B136" s="322">
        <f t="shared" ref="B136:W136" si="37">SUM(B$137:B$144)</f>
        <v>0</v>
      </c>
      <c r="C136" s="322">
        <f t="shared" si="37"/>
        <v>0</v>
      </c>
      <c r="D136" s="322">
        <f t="shared" si="37"/>
        <v>0</v>
      </c>
      <c r="E136" s="322">
        <f t="shared" si="37"/>
        <v>0</v>
      </c>
      <c r="F136" s="322">
        <f t="shared" si="37"/>
        <v>0</v>
      </c>
      <c r="G136" s="322">
        <f t="shared" si="37"/>
        <v>0</v>
      </c>
      <c r="H136" s="322">
        <f t="shared" si="37"/>
        <v>0</v>
      </c>
      <c r="I136" s="322">
        <f t="shared" si="37"/>
        <v>0</v>
      </c>
      <c r="J136" s="322">
        <f t="shared" si="37"/>
        <v>874.83052659420014</v>
      </c>
      <c r="K136" s="322">
        <f t="shared" si="37"/>
        <v>862.7574351849596</v>
      </c>
      <c r="L136" s="322">
        <f t="shared" si="37"/>
        <v>864.42851683111564</v>
      </c>
      <c r="M136" s="322">
        <f t="shared" si="37"/>
        <v>880.71231747946399</v>
      </c>
      <c r="N136" s="322">
        <f t="shared" si="37"/>
        <v>752.33297608684825</v>
      </c>
      <c r="O136" s="322">
        <f t="shared" si="37"/>
        <v>639.36744896139544</v>
      </c>
      <c r="P136" s="322">
        <f t="shared" si="37"/>
        <v>503.02873251090767</v>
      </c>
      <c r="Q136" s="322">
        <f t="shared" si="37"/>
        <v>519.70850712455206</v>
      </c>
      <c r="R136" s="322">
        <f t="shared" si="37"/>
        <v>493.20410127192093</v>
      </c>
      <c r="S136" s="322">
        <f t="shared" si="37"/>
        <v>554.28601997652572</v>
      </c>
      <c r="T136" s="322">
        <f t="shared" si="37"/>
        <v>600.83176438322062</v>
      </c>
      <c r="U136" s="322">
        <f t="shared" si="37"/>
        <v>555.7548487894511</v>
      </c>
      <c r="V136" s="322">
        <f t="shared" si="37"/>
        <v>556.86965021376272</v>
      </c>
      <c r="W136" s="322">
        <f t="shared" si="37"/>
        <v>551.1056402405593</v>
      </c>
      <c r="DA136" s="95"/>
    </row>
    <row r="137" spans="1:105" ht="12" customHeight="1" x14ac:dyDescent="0.3">
      <c r="A137" s="55" t="s">
        <v>92</v>
      </c>
      <c r="B137" s="275">
        <f>IF(B$6=0,0,B$6/PPA!B$10*1000)</f>
        <v>0</v>
      </c>
      <c r="C137" s="275">
        <f>IF(C$6=0,0,C$6/PPA!C$10*1000)</f>
        <v>0</v>
      </c>
      <c r="D137" s="275">
        <f>IF(D$6=0,0,D$6/PPA!D$10*1000)</f>
        <v>0</v>
      </c>
      <c r="E137" s="275">
        <f>IF(E$6=0,0,E$6/PPA!E$10*1000)</f>
        <v>0</v>
      </c>
      <c r="F137" s="275">
        <f>IF(F$6=0,0,F$6/PPA!F$10*1000)</f>
        <v>0</v>
      </c>
      <c r="G137" s="275">
        <f>IF(G$6=0,0,G$6/PPA!G$10*1000)</f>
        <v>0</v>
      </c>
      <c r="H137" s="275">
        <f>IF(H$6=0,0,H$6/PPA!H$10*1000)</f>
        <v>0</v>
      </c>
      <c r="I137" s="275">
        <f>IF(I$6=0,0,I$6/PPA!I$10*1000)</f>
        <v>0</v>
      </c>
      <c r="J137" s="275">
        <f>IF(J$6=0,0,J$6/PPA!J$10*1000)</f>
        <v>4.3741526329583635</v>
      </c>
      <c r="K137" s="275">
        <f>IF(K$6=0,0,K$6/PPA!K$10*1000)</f>
        <v>4.3137871759145261</v>
      </c>
      <c r="L137" s="275">
        <f>IF(L$6=0,0,L$6/PPA!L$10*1000)</f>
        <v>4.3221425841637826</v>
      </c>
      <c r="M137" s="275">
        <f>IF(M$6=0,0,M$6/PPA!M$10*1000)</f>
        <v>4.4035615873901088</v>
      </c>
      <c r="N137" s="275">
        <f>IF(N$6=0,0,N$6/PPA!N$10*1000)</f>
        <v>3.7616648804418569</v>
      </c>
      <c r="O137" s="275">
        <f>IF(O$6=0,0,O$6/PPA!O$10*1000)</f>
        <v>3.1968372447936311</v>
      </c>
      <c r="P137" s="275">
        <f>IF(P$6=0,0,P$6/PPA!P$10*1000)</f>
        <v>2.5151436625428198</v>
      </c>
      <c r="Q137" s="275">
        <f>IF(Q$6=0,0,Q$6/PPA!Q$10*1000)</f>
        <v>2.5985425356091199</v>
      </c>
      <c r="R137" s="275">
        <f>IF(R$6=0,0,R$6/PPA!R$10*1000)</f>
        <v>2.4660205063392793</v>
      </c>
      <c r="S137" s="275">
        <f>IF(S$6=0,0,S$6/PPA!S$10*1000)</f>
        <v>2.7714300998634802</v>
      </c>
      <c r="T137" s="275">
        <f>IF(T$6=0,0,T$6/PPA!T$10*1000)</f>
        <v>3.004158821897323</v>
      </c>
      <c r="U137" s="275">
        <f>IF(U$6=0,0,U$6/PPA!U$10*1000)</f>
        <v>2.7787742439255028</v>
      </c>
      <c r="V137" s="275">
        <f>IF(V$6=0,0,V$6/PPA!V$10*1000)</f>
        <v>2.7843482510496771</v>
      </c>
      <c r="W137" s="275">
        <f>IF(W$6=0,0,W$6/PPA!W$10*1000)</f>
        <v>2.7555282011756561</v>
      </c>
      <c r="DA137" s="76"/>
    </row>
    <row r="138" spans="1:105" ht="12" customHeight="1" x14ac:dyDescent="0.3">
      <c r="A138" s="202" t="s">
        <v>93</v>
      </c>
      <c r="B138" s="276">
        <f>IF(B$7=0,0,B$7/PPA!B$10*1000)</f>
        <v>0</v>
      </c>
      <c r="C138" s="276">
        <f>IF(C$7=0,0,C$7/PPA!C$10*1000)</f>
        <v>0</v>
      </c>
      <c r="D138" s="276">
        <f>IF(D$7=0,0,D$7/PPA!D$10*1000)</f>
        <v>0</v>
      </c>
      <c r="E138" s="276">
        <f>IF(E$7=0,0,E$7/PPA!E$10*1000)</f>
        <v>0</v>
      </c>
      <c r="F138" s="276">
        <f>IF(F$7=0,0,F$7/PPA!F$10*1000)</f>
        <v>0</v>
      </c>
      <c r="G138" s="276">
        <f>IF(G$7=0,0,G$7/PPA!G$10*1000)</f>
        <v>0</v>
      </c>
      <c r="H138" s="276">
        <f>IF(H$7=0,0,H$7/PPA!H$10*1000)</f>
        <v>0</v>
      </c>
      <c r="I138" s="276">
        <f>IF(I$7=0,0,I$7/PPA!I$10*1000)</f>
        <v>0</v>
      </c>
      <c r="J138" s="276">
        <f>IF(J$7=0,0,J$7/PPA!J$10*1000)</f>
        <v>6.1238136861417081</v>
      </c>
      <c r="K138" s="276">
        <f>IF(K$7=0,0,K$7/PPA!K$10*1000)</f>
        <v>6.039302046280338</v>
      </c>
      <c r="L138" s="276">
        <f>IF(L$7=0,0,L$7/PPA!L$10*1000)</f>
        <v>6.0509996178292962</v>
      </c>
      <c r="M138" s="276">
        <f>IF(M$7=0,0,M$7/PPA!M$10*1000)</f>
        <v>6.1649862223461511</v>
      </c>
      <c r="N138" s="276">
        <f>IF(N$7=0,0,N$7/PPA!N$10*1000)</f>
        <v>5.266330832618598</v>
      </c>
      <c r="O138" s="276">
        <f>IF(O$7=0,0,O$7/PPA!O$10*1000)</f>
        <v>4.4755721427110826</v>
      </c>
      <c r="P138" s="276">
        <f>IF(P$7=0,0,P$7/PPA!P$10*1000)</f>
        <v>3.521201127559948</v>
      </c>
      <c r="Q138" s="276">
        <f>IF(Q$7=0,0,Q$7/PPA!Q$10*1000)</f>
        <v>3.6379595498527686</v>
      </c>
      <c r="R138" s="276">
        <f>IF(R$7=0,0,R$7/PPA!R$10*1000)</f>
        <v>3.4524287088749923</v>
      </c>
      <c r="S138" s="276">
        <f>IF(S$7=0,0,S$7/PPA!S$10*1000)</f>
        <v>3.8800021398088735</v>
      </c>
      <c r="T138" s="276">
        <f>IF(T$7=0,0,T$7/PPA!T$10*1000)</f>
        <v>4.2058223506562529</v>
      </c>
      <c r="U138" s="276">
        <f>IF(U$7=0,0,U$7/PPA!U$10*1000)</f>
        <v>3.8902839414957042</v>
      </c>
      <c r="V138" s="276">
        <f>IF(V$7=0,0,V$7/PPA!V$10*1000)</f>
        <v>3.8980875514695468</v>
      </c>
      <c r="W138" s="276">
        <f>IF(W$7=0,0,W$7/PPA!W$10*1000)</f>
        <v>3.8577394816459174</v>
      </c>
      <c r="DA138" s="77"/>
    </row>
    <row r="139" spans="1:105" ht="12" customHeight="1" x14ac:dyDescent="0.3">
      <c r="A139" s="202" t="s">
        <v>94</v>
      </c>
      <c r="B139" s="276">
        <f>IF(B$8=0,0,B$8/PPA!B$10*1000)</f>
        <v>0</v>
      </c>
      <c r="C139" s="276">
        <f>IF(C$8=0,0,C$8/PPA!C$10*1000)</f>
        <v>0</v>
      </c>
      <c r="D139" s="276">
        <f>IF(D$8=0,0,D$8/PPA!D$10*1000)</f>
        <v>0</v>
      </c>
      <c r="E139" s="276">
        <f>IF(E$8=0,0,E$8/PPA!E$10*1000)</f>
        <v>0</v>
      </c>
      <c r="F139" s="276">
        <f>IF(F$8=0,0,F$8/PPA!F$10*1000)</f>
        <v>0</v>
      </c>
      <c r="G139" s="276">
        <f>IF(G$8=0,0,G$8/PPA!G$10*1000)</f>
        <v>0</v>
      </c>
      <c r="H139" s="276">
        <f>IF(H$8=0,0,H$8/PPA!H$10*1000)</f>
        <v>0</v>
      </c>
      <c r="I139" s="276">
        <f>IF(I$8=0,0,I$8/PPA!I$10*1000)</f>
        <v>0</v>
      </c>
      <c r="J139" s="276">
        <f>IF(J$8=0,0,J$8/PPA!J$10*1000)</f>
        <v>34.993221063666901</v>
      </c>
      <c r="K139" s="276">
        <f>IF(K$8=0,0,K$8/PPA!K$10*1000)</f>
        <v>34.510297407316216</v>
      </c>
      <c r="L139" s="276">
        <f>IF(L$8=0,0,L$8/PPA!L$10*1000)</f>
        <v>34.577140673310268</v>
      </c>
      <c r="M139" s="276">
        <f>IF(M$8=0,0,M$8/PPA!M$10*1000)</f>
        <v>35.228492699120892</v>
      </c>
      <c r="N139" s="276">
        <f>IF(N$8=0,0,N$8/PPA!N$10*1000)</f>
        <v>30.093319043534848</v>
      </c>
      <c r="O139" s="276">
        <f>IF(O$8=0,0,O$8/PPA!O$10*1000)</f>
        <v>25.574697958349049</v>
      </c>
      <c r="P139" s="276">
        <f>IF(P$8=0,0,P$8/PPA!P$10*1000)</f>
        <v>20.121149300342566</v>
      </c>
      <c r="Q139" s="276">
        <f>IF(Q$8=0,0,Q$8/PPA!Q$10*1000)</f>
        <v>20.788340284872959</v>
      </c>
      <c r="R139" s="276">
        <f>IF(R$8=0,0,R$8/PPA!R$10*1000)</f>
        <v>19.728164050714234</v>
      </c>
      <c r="S139" s="276">
        <f>IF(S$8=0,0,S$8/PPA!S$10*1000)</f>
        <v>22.171440798907845</v>
      </c>
      <c r="T139" s="276">
        <f>IF(T$8=0,0,T$8/PPA!T$10*1000)</f>
        <v>24.033270575178591</v>
      </c>
      <c r="U139" s="276">
        <f>IF(U$8=0,0,U$8/PPA!U$10*1000)</f>
        <v>22.230193951404015</v>
      </c>
      <c r="V139" s="276">
        <f>IF(V$8=0,0,V$8/PPA!V$10*1000)</f>
        <v>22.274786008397435</v>
      </c>
      <c r="W139" s="276">
        <f>IF(W$8=0,0,W$8/PPA!W$10*1000)</f>
        <v>22.044225609405256</v>
      </c>
      <c r="DA139" s="77"/>
    </row>
    <row r="140" spans="1:105" ht="12" customHeight="1" x14ac:dyDescent="0.3">
      <c r="A140" s="202" t="s">
        <v>95</v>
      </c>
      <c r="B140" s="276">
        <f>IF(B$9=0,0,B$9/PPA!B$10*1000)</f>
        <v>0</v>
      </c>
      <c r="C140" s="276">
        <f>IF(C$9=0,0,C$9/PPA!C$10*1000)</f>
        <v>0</v>
      </c>
      <c r="D140" s="276">
        <f>IF(D$9=0,0,D$9/PPA!D$10*1000)</f>
        <v>0</v>
      </c>
      <c r="E140" s="276">
        <f>IF(E$9=0,0,E$9/PPA!E$10*1000)</f>
        <v>0</v>
      </c>
      <c r="F140" s="276">
        <f>IF(F$9=0,0,F$9/PPA!F$10*1000)</f>
        <v>0</v>
      </c>
      <c r="G140" s="276">
        <f>IF(G$9=0,0,G$9/PPA!G$10*1000)</f>
        <v>0</v>
      </c>
      <c r="H140" s="276">
        <f>IF(H$9=0,0,H$9/PPA!H$10*1000)</f>
        <v>0</v>
      </c>
      <c r="I140" s="276">
        <f>IF(I$9=0,0,I$9/PPA!I$10*1000)</f>
        <v>0</v>
      </c>
      <c r="J140" s="276">
        <f>IF(J$9=0,0,J$9/PPA!J$10*1000)</f>
        <v>17.496610531833454</v>
      </c>
      <c r="K140" s="276">
        <f>IF(K$9=0,0,K$9/PPA!K$10*1000)</f>
        <v>17.255148703658108</v>
      </c>
      <c r="L140" s="276">
        <f>IF(L$9=0,0,L$9/PPA!L$10*1000)</f>
        <v>17.28857033665513</v>
      </c>
      <c r="M140" s="276">
        <f>IF(M$9=0,0,M$9/PPA!M$10*1000)</f>
        <v>17.614246349560439</v>
      </c>
      <c r="N140" s="276">
        <f>IF(N$9=0,0,N$9/PPA!N$10*1000)</f>
        <v>15.046659521767429</v>
      </c>
      <c r="O140" s="276">
        <f>IF(O$9=0,0,O$9/PPA!O$10*1000)</f>
        <v>12.787348979174524</v>
      </c>
      <c r="P140" s="276">
        <f>IF(P$9=0,0,P$9/PPA!P$10*1000)</f>
        <v>10.060574650171283</v>
      </c>
      <c r="Q140" s="276">
        <f>IF(Q$9=0,0,Q$9/PPA!Q$10*1000)</f>
        <v>10.394170142436479</v>
      </c>
      <c r="R140" s="276">
        <f>IF(R$9=0,0,R$9/PPA!R$10*1000)</f>
        <v>9.8640820253571171</v>
      </c>
      <c r="S140" s="276">
        <f>IF(S$9=0,0,S$9/PPA!S$10*1000)</f>
        <v>11.085720399453924</v>
      </c>
      <c r="T140" s="276">
        <f>IF(T$9=0,0,T$9/PPA!T$10*1000)</f>
        <v>12.016635287589294</v>
      </c>
      <c r="U140" s="276">
        <f>IF(U$9=0,0,U$9/PPA!U$10*1000)</f>
        <v>11.115096975702009</v>
      </c>
      <c r="V140" s="276">
        <f>IF(V$9=0,0,V$9/PPA!V$10*1000)</f>
        <v>11.137393004198712</v>
      </c>
      <c r="W140" s="276">
        <f>IF(W$9=0,0,W$9/PPA!W$10*1000)</f>
        <v>11.022112804702624</v>
      </c>
      <c r="DA140" s="77"/>
    </row>
    <row r="141" spans="1:105" ht="12" customHeight="1" x14ac:dyDescent="0.3">
      <c r="A141" s="56" t="s">
        <v>96</v>
      </c>
      <c r="B141" s="277">
        <f>IF(B$10=0,0,B$10/PPA!B$10*1000)</f>
        <v>0</v>
      </c>
      <c r="C141" s="277">
        <f>IF(C$10=0,0,C$10/PPA!C$10*1000)</f>
        <v>0</v>
      </c>
      <c r="D141" s="277">
        <f>IF(D$10=0,0,D$10/PPA!D$10*1000)</f>
        <v>0</v>
      </c>
      <c r="E141" s="277">
        <f>IF(E$10=0,0,E$10/PPA!E$10*1000)</f>
        <v>0</v>
      </c>
      <c r="F141" s="277">
        <f>IF(F$10=0,0,F$10/PPA!F$10*1000)</f>
        <v>0</v>
      </c>
      <c r="G141" s="277">
        <f>IF(G$10=0,0,G$10/PPA!G$10*1000)</f>
        <v>0</v>
      </c>
      <c r="H141" s="277">
        <f>IF(H$10=0,0,H$10/PPA!H$10*1000)</f>
        <v>0</v>
      </c>
      <c r="I141" s="277">
        <f>IF(I$10=0,0,I$10/PPA!I$10*1000)</f>
        <v>0</v>
      </c>
      <c r="J141" s="277">
        <f>IF(J$10=0,0,J$10/PPA!J$10*1000)</f>
        <v>13.722444748697299</v>
      </c>
      <c r="K141" s="277">
        <f>IF(K$10=0,0,K$10/PPA!K$10*1000)</f>
        <v>12.97762601345188</v>
      </c>
      <c r="L141" s="277">
        <f>IF(L$10=0,0,L$10/PPA!L$10*1000)</f>
        <v>12.800243274524364</v>
      </c>
      <c r="M141" s="277">
        <f>IF(M$10=0,0,M$10/PPA!M$10*1000)</f>
        <v>13.287242950346297</v>
      </c>
      <c r="N141" s="277">
        <f>IF(N$10=0,0,N$10/PPA!N$10*1000)</f>
        <v>11.494649691383502</v>
      </c>
      <c r="O141" s="277">
        <f>IF(O$10=0,0,O$10/PPA!O$10*1000)</f>
        <v>11.490364767374977</v>
      </c>
      <c r="P141" s="277">
        <f>IF(P$10=0,0,P$10/PPA!P$10*1000)</f>
        <v>9.0463996791870791</v>
      </c>
      <c r="Q141" s="277">
        <f>IF(Q$10=0,0,Q$10/PPA!Q$10*1000)</f>
        <v>9.6675694370031504</v>
      </c>
      <c r="R141" s="277">
        <f>IF(R$10=0,0,R$10/PPA!R$10*1000)</f>
        <v>9.8112427124598405</v>
      </c>
      <c r="S141" s="277">
        <f>IF(S$10=0,0,S$10/PPA!S$10*1000)</f>
        <v>10.672140173963635</v>
      </c>
      <c r="T141" s="277">
        <f>IF(T$10=0,0,T$10/PPA!T$10*1000)</f>
        <v>11.988439870279366</v>
      </c>
      <c r="U141" s="277">
        <f>IF(U$10=0,0,U$10/PPA!U$10*1000)</f>
        <v>11.694744608442608</v>
      </c>
      <c r="V141" s="277">
        <f>IF(V$10=0,0,V$10/PPA!V$10*1000)</f>
        <v>12.309757136623935</v>
      </c>
      <c r="W141" s="277">
        <f>IF(W$10=0,0,W$10/PPA!W$10*1000)</f>
        <v>12.762234505632584</v>
      </c>
      <c r="DA141" s="78"/>
    </row>
    <row r="142" spans="1:105" ht="12" customHeight="1" x14ac:dyDescent="0.3">
      <c r="A142" s="203" t="s">
        <v>1855</v>
      </c>
      <c r="B142" s="278">
        <f>IF(B$16=0,0,B$16/PPA!B$10*1000)</f>
        <v>0</v>
      </c>
      <c r="C142" s="278">
        <f>IF(C$16=0,0,C$16/PPA!C$10*1000)</f>
        <v>0</v>
      </c>
      <c r="D142" s="278">
        <f>IF(D$16=0,0,D$16/PPA!D$10*1000)</f>
        <v>0</v>
      </c>
      <c r="E142" s="278">
        <f>IF(E$16=0,0,E$16/PPA!E$10*1000)</f>
        <v>0</v>
      </c>
      <c r="F142" s="278">
        <f>IF(F$16=0,0,F$16/PPA!F$10*1000)</f>
        <v>0</v>
      </c>
      <c r="G142" s="278">
        <f>IF(G$16=0,0,G$16/PPA!G$10*1000)</f>
        <v>0</v>
      </c>
      <c r="H142" s="278">
        <f>IF(H$16=0,0,H$16/PPA!H$10*1000)</f>
        <v>0</v>
      </c>
      <c r="I142" s="278">
        <f>IF(I$16=0,0,I$16/PPA!I$10*1000)</f>
        <v>0</v>
      </c>
      <c r="J142" s="278">
        <f>IF(J$16=0,0,J$16/PPA!J$10*1000)</f>
        <v>35.432477863932043</v>
      </c>
      <c r="K142" s="278">
        <f>IF(K$16=0,0,K$16/PPA!K$10*1000)</f>
        <v>28.771597842127321</v>
      </c>
      <c r="L142" s="278">
        <f>IF(L$16=0,0,L$16/PPA!L$10*1000)</f>
        <v>26.700613063956997</v>
      </c>
      <c r="M142" s="278">
        <f>IF(M$16=0,0,M$16/PPA!M$10*1000)</f>
        <v>27.918236466714532</v>
      </c>
      <c r="N142" s="278">
        <f>IF(N$16=0,0,N$16/PPA!N$10*1000)</f>
        <v>21.574608843489273</v>
      </c>
      <c r="O142" s="278">
        <f>IF(O$16=0,0,O$16/PPA!O$10*1000)</f>
        <v>27.11552877550006</v>
      </c>
      <c r="P142" s="278">
        <f>IF(P$16=0,0,P$16/PPA!P$10*1000)</f>
        <v>21.556023925347869</v>
      </c>
      <c r="Q142" s="278">
        <f>IF(Q$16=0,0,Q$16/PPA!Q$10*1000)</f>
        <v>23.629834319727308</v>
      </c>
      <c r="R142" s="278">
        <f>IF(R$16=0,0,R$16/PPA!R$10*1000)</f>
        <v>25.018097929655259</v>
      </c>
      <c r="S142" s="278">
        <f>IF(S$16=0,0,S$16/PPA!S$10*1000)</f>
        <v>26.295911062200616</v>
      </c>
      <c r="T142" s="278">
        <f>IF(T$16=0,0,T$16/PPA!T$10*1000)</f>
        <v>28.477149501009794</v>
      </c>
      <c r="U142" s="278">
        <f>IF(U$16=0,0,U$16/PPA!U$10*1000)</f>
        <v>26.67987815208112</v>
      </c>
      <c r="V142" s="278">
        <f>IF(V$16=0,0,V$16/PPA!V$10*1000)</f>
        <v>26.315635994732215</v>
      </c>
      <c r="W142" s="278">
        <f>IF(W$16=0,0,W$16/PPA!W$10*1000)</f>
        <v>27.420089125242093</v>
      </c>
      <c r="DA142" s="79"/>
    </row>
    <row r="143" spans="1:105" ht="12" customHeight="1" x14ac:dyDescent="0.3">
      <c r="A143" s="203" t="s">
        <v>1857</v>
      </c>
      <c r="B143" s="278">
        <f>IF(B$17=0,0,B$17/PPA!B$10*1000)</f>
        <v>0</v>
      </c>
      <c r="C143" s="278">
        <f>IF(C$17=0,0,C$17/PPA!C$10*1000)</f>
        <v>0</v>
      </c>
      <c r="D143" s="278">
        <f>IF(D$17=0,0,D$17/PPA!D$10*1000)</f>
        <v>0</v>
      </c>
      <c r="E143" s="278">
        <f>IF(E$17=0,0,E$17/PPA!E$10*1000)</f>
        <v>0</v>
      </c>
      <c r="F143" s="278">
        <f>IF(F$17=0,0,F$17/PPA!F$10*1000)</f>
        <v>0</v>
      </c>
      <c r="G143" s="278">
        <f>IF(G$17=0,0,G$17/PPA!G$10*1000)</f>
        <v>0</v>
      </c>
      <c r="H143" s="278">
        <f>IF(H$17=0,0,H$17/PPA!H$10*1000)</f>
        <v>0</v>
      </c>
      <c r="I143" s="278">
        <f>IF(I$17=0,0,I$17/PPA!I$10*1000)</f>
        <v>0</v>
      </c>
      <c r="J143" s="278">
        <f>IF(J$17=0,0,J$17/PPA!J$10*1000)</f>
        <v>683.94896636934391</v>
      </c>
      <c r="K143" s="278">
        <f>IF(K$17=0,0,K$17/PPA!K$10*1000)</f>
        <v>694.9527919025951</v>
      </c>
      <c r="L143" s="278">
        <f>IF(L$17=0,0,L$17/PPA!L$10*1000)</f>
        <v>703.35411158299382</v>
      </c>
      <c r="M143" s="278">
        <f>IF(M$17=0,0,M$17/PPA!M$10*1000)</f>
        <v>714.05502572239789</v>
      </c>
      <c r="N143" s="278">
        <f>IF(N$17=0,0,N$17/PPA!N$10*1000)</f>
        <v>617.15216806585897</v>
      </c>
      <c r="O143" s="278">
        <f>IF(O$17=0,0,O$17/PPA!O$10*1000)</f>
        <v>494.47036848126999</v>
      </c>
      <c r="P143" s="278">
        <f>IF(P$17=0,0,P$17/PPA!P$10*1000)</f>
        <v>388.30596477609436</v>
      </c>
      <c r="Q143" s="278">
        <f>IF(Q$17=0,0,Q$17/PPA!Q$10*1000)</f>
        <v>396.4813479223231</v>
      </c>
      <c r="R143" s="278">
        <f>IF(R$17=0,0,R$17/PPA!R$10*1000)</f>
        <v>367.26829216150873</v>
      </c>
      <c r="S143" s="278">
        <f>IF(S$17=0,0,S$17/PPA!S$10*1000)</f>
        <v>418.9740173863263</v>
      </c>
      <c r="T143" s="278">
        <f>IF(T$17=0,0,T$17/PPA!T$10*1000)</f>
        <v>453.82373352992175</v>
      </c>
      <c r="U143" s="278">
        <f>IF(U$17=0,0,U$17/PPA!U$10*1000)</f>
        <v>418.07725880066459</v>
      </c>
      <c r="V143" s="278">
        <f>IF(V$17=0,0,V$17/PPA!V$10*1000)</f>
        <v>419.67045116788648</v>
      </c>
      <c r="W143" s="278">
        <f>IF(W$17=0,0,W$17/PPA!W$10*1000)</f>
        <v>410.31017912332857</v>
      </c>
      <c r="DA143" s="79"/>
    </row>
    <row r="144" spans="1:105" ht="12" customHeight="1" x14ac:dyDescent="0.3">
      <c r="A144" s="41" t="s">
        <v>1872</v>
      </c>
      <c r="B144" s="279">
        <f>IF(B$30=0,0,B$30/PPA!B$10*1000)</f>
        <v>0</v>
      </c>
      <c r="C144" s="279">
        <f>IF(C$30=0,0,C$30/PPA!C$10*1000)</f>
        <v>0</v>
      </c>
      <c r="D144" s="279">
        <f>IF(D$30=0,0,D$30/PPA!D$10*1000)</f>
        <v>0</v>
      </c>
      <c r="E144" s="279">
        <f>IF(E$30=0,0,E$30/PPA!E$10*1000)</f>
        <v>0</v>
      </c>
      <c r="F144" s="279">
        <f>IF(F$30=0,0,F$30/PPA!F$10*1000)</f>
        <v>0</v>
      </c>
      <c r="G144" s="279">
        <f>IF(G$30=0,0,G$30/PPA!G$10*1000)</f>
        <v>0</v>
      </c>
      <c r="H144" s="279">
        <f>IF(H$30=0,0,H$30/PPA!H$10*1000)</f>
        <v>0</v>
      </c>
      <c r="I144" s="279">
        <f>IF(I$30=0,0,I$30/PPA!I$10*1000)</f>
        <v>0</v>
      </c>
      <c r="J144" s="279">
        <f>IF(J$30=0,0,J$30/PPA!J$10*1000)</f>
        <v>78.73883969762646</v>
      </c>
      <c r="K144" s="279">
        <f>IF(K$30=0,0,K$30/PPA!K$10*1000)</f>
        <v>63.936884093616044</v>
      </c>
      <c r="L144" s="279">
        <f>IF(L$30=0,0,L$30/PPA!L$10*1000)</f>
        <v>59.334695697682029</v>
      </c>
      <c r="M144" s="279">
        <f>IF(M$30=0,0,M$30/PPA!M$10*1000)</f>
        <v>62.040525481587622</v>
      </c>
      <c r="N144" s="279">
        <f>IF(N$30=0,0,N$30/PPA!N$10*1000)</f>
        <v>47.943575207753753</v>
      </c>
      <c r="O144" s="279">
        <f>IF(O$30=0,0,O$30/PPA!O$10*1000)</f>
        <v>60.256730612222157</v>
      </c>
      <c r="P144" s="279">
        <f>IF(P$30=0,0,P$30/PPA!P$10*1000)</f>
        <v>47.902275389661732</v>
      </c>
      <c r="Q144" s="279">
        <f>IF(Q$30=0,0,Q$30/PPA!Q$10*1000)</f>
        <v>52.510742932727183</v>
      </c>
      <c r="R144" s="279">
        <f>IF(R$30=0,0,R$30/PPA!R$10*1000)</f>
        <v>55.595773177011509</v>
      </c>
      <c r="S144" s="279">
        <f>IF(S$30=0,0,S$30/PPA!S$10*1000)</f>
        <v>58.435357916001117</v>
      </c>
      <c r="T144" s="279">
        <f>IF(T$30=0,0,T$30/PPA!T$10*1000)</f>
        <v>63.282554446688181</v>
      </c>
      <c r="U144" s="279">
        <f>IF(U$30=0,0,U$30/PPA!U$10*1000)</f>
        <v>59.288618115735595</v>
      </c>
      <c r="V144" s="279">
        <f>IF(V$30=0,0,V$30/PPA!V$10*1000)</f>
        <v>58.479191099404723</v>
      </c>
      <c r="W144" s="279">
        <f>IF(W$30=0,0,W$30/PPA!W$10*1000)</f>
        <v>60.933531389426619</v>
      </c>
      <c r="DA144" s="82"/>
    </row>
    <row r="145" spans="1:105" ht="12" customHeight="1" x14ac:dyDescent="0.3">
      <c r="J145" s="131"/>
    </row>
    <row r="146" spans="1:105" ht="12" customHeight="1" x14ac:dyDescent="0.3">
      <c r="A146" s="35" t="s">
        <v>53</v>
      </c>
      <c r="B146" s="322">
        <f t="shared" ref="B146:W146" si="38">SUM(B$147:B$154)</f>
        <v>435.33017393362184</v>
      </c>
      <c r="C146" s="322">
        <f t="shared" si="38"/>
        <v>313.69696508896027</v>
      </c>
      <c r="D146" s="322">
        <f t="shared" si="38"/>
        <v>308.36991543778936</v>
      </c>
      <c r="E146" s="322">
        <f t="shared" si="38"/>
        <v>321.89565903622196</v>
      </c>
      <c r="F146" s="322">
        <f t="shared" si="38"/>
        <v>312.24056007745605</v>
      </c>
      <c r="G146" s="322">
        <f t="shared" si="38"/>
        <v>269.01940926392695</v>
      </c>
      <c r="H146" s="322">
        <f t="shared" si="38"/>
        <v>259.62723825253562</v>
      </c>
      <c r="I146" s="322">
        <f t="shared" si="38"/>
        <v>255.036401410926</v>
      </c>
      <c r="J146" s="322">
        <f t="shared" si="38"/>
        <v>294.36099258184856</v>
      </c>
      <c r="K146" s="322">
        <f t="shared" si="38"/>
        <v>290.30106820677082</v>
      </c>
      <c r="L146" s="322">
        <f t="shared" si="38"/>
        <v>289.022099496186</v>
      </c>
      <c r="M146" s="322">
        <f t="shared" si="38"/>
        <v>296.01163209481564</v>
      </c>
      <c r="N146" s="322">
        <f t="shared" si="38"/>
        <v>251.6123769142643</v>
      </c>
      <c r="O146" s="322">
        <f t="shared" si="38"/>
        <v>217.72810317884901</v>
      </c>
      <c r="P146" s="322">
        <f t="shared" si="38"/>
        <v>169.73750753584056</v>
      </c>
      <c r="Q146" s="322">
        <f t="shared" si="38"/>
        <v>174.06000527570703</v>
      </c>
      <c r="R146" s="322">
        <f t="shared" si="38"/>
        <v>161.05135262790159</v>
      </c>
      <c r="S146" s="322">
        <f t="shared" si="38"/>
        <v>184.40236692470847</v>
      </c>
      <c r="T146" s="322">
        <f t="shared" si="38"/>
        <v>203.81041453795729</v>
      </c>
      <c r="U146" s="322">
        <f t="shared" si="38"/>
        <v>188.77939869799775</v>
      </c>
      <c r="V146" s="322">
        <f t="shared" si="38"/>
        <v>190.8222871314257</v>
      </c>
      <c r="W146" s="322">
        <f t="shared" si="38"/>
        <v>188.84713627572211</v>
      </c>
      <c r="DA146" s="95"/>
    </row>
    <row r="147" spans="1:105" ht="12" customHeight="1" x14ac:dyDescent="0.3">
      <c r="A147" s="55" t="s">
        <v>92</v>
      </c>
      <c r="B147" s="275">
        <f>IF(B$33=0,0,B$33/PPA!B$11*1000)</f>
        <v>2.2977258204400202</v>
      </c>
      <c r="C147" s="275">
        <f>IF(C$33=0,0,C$33/PPA!C$11*1000)</f>
        <v>1.6557308903391961</v>
      </c>
      <c r="D147" s="275">
        <f>IF(D$33=0,0,D$33/PPA!D$11*1000)</f>
        <v>1.6276140717434942</v>
      </c>
      <c r="E147" s="275">
        <f>IF(E$33=0,0,E$33/PPA!E$11*1000)</f>
        <v>1.6990045982162276</v>
      </c>
      <c r="F147" s="275">
        <f>IF(F$33=0,0,F$33/PPA!F$11*1000)</f>
        <v>1.6480438068336172</v>
      </c>
      <c r="G147" s="275">
        <f>IF(G$33=0,0,G$33/PPA!G$11*1000)</f>
        <v>1.4199172946827718</v>
      </c>
      <c r="H147" s="275">
        <f>IF(H$33=0,0,H$33/PPA!H$11*1000)</f>
        <v>1.3703442691150509</v>
      </c>
      <c r="I147" s="275">
        <f>IF(I$33=0,0,I$33/PPA!I$11*1000)</f>
        <v>1.3461132716322011</v>
      </c>
      <c r="J147" s="275">
        <f>IF(J$33=0,0,J$33/PPA!J$11*1000)</f>
        <v>1.5536732661433819</v>
      </c>
      <c r="K147" s="275">
        <f>IF(K$33=0,0,K$33/PPA!K$11*1000)</f>
        <v>1.5322444894954459</v>
      </c>
      <c r="L147" s="275">
        <f>IF(L$33=0,0,L$33/PPA!L$11*1000)</f>
        <v>1.5254939364436393</v>
      </c>
      <c r="M147" s="275">
        <f>IF(M$33=0,0,M$33/PPA!M$11*1000)</f>
        <v>1.5623855430680322</v>
      </c>
      <c r="N147" s="275">
        <f>IF(N$33=0,0,N$33/PPA!N$11*1000)</f>
        <v>1.3280408521895428</v>
      </c>
      <c r="O147" s="275">
        <f>IF(O$33=0,0,O$33/PPA!O$11*1000)</f>
        <v>1.1491955174839235</v>
      </c>
      <c r="P147" s="275">
        <f>IF(P$33=0,0,P$33/PPA!P$11*1000)</f>
        <v>0.89589529308003824</v>
      </c>
      <c r="Q147" s="275">
        <f>IF(Q$33=0,0,Q$33/PPA!Q$11*1000)</f>
        <v>0.91870996401388616</v>
      </c>
      <c r="R147" s="275">
        <f>IF(R$33=0,0,R$33/PPA!R$11*1000)</f>
        <v>0.85004870672752775</v>
      </c>
      <c r="S147" s="275">
        <f>IF(S$33=0,0,S$33/PPA!S$11*1000)</f>
        <v>0.97329821180567466</v>
      </c>
      <c r="T147" s="275">
        <f>IF(T$33=0,0,T$33/PPA!T$11*1000)</f>
        <v>1.0757362572136751</v>
      </c>
      <c r="U147" s="275">
        <f>IF(U$33=0,0,U$33/PPA!U$11*1000)</f>
        <v>0.99640072002694602</v>
      </c>
      <c r="V147" s="275">
        <f>IF(V$33=0,0,V$33/PPA!V$11*1000)</f>
        <v>1.0071833346547723</v>
      </c>
      <c r="W147" s="275">
        <f>IF(W$33=0,0,W$33/PPA!W$11*1000)</f>
        <v>0.99675824723484341</v>
      </c>
      <c r="DA147" s="76"/>
    </row>
    <row r="148" spans="1:105" ht="12" customHeight="1" x14ac:dyDescent="0.3">
      <c r="A148" s="202" t="s">
        <v>93</v>
      </c>
      <c r="B148" s="276">
        <f>IF(B$34=0,0,B$34/PPA!B$11*1000)</f>
        <v>3.2606455993963186</v>
      </c>
      <c r="C148" s="276">
        <f>IF(C$34=0,0,C$34/PPA!C$11*1000)</f>
        <v>2.3496065515489453</v>
      </c>
      <c r="D148" s="276">
        <f>IF(D$34=0,0,D$34/PPA!D$11*1000)</f>
        <v>2.3097066731528617</v>
      </c>
      <c r="E148" s="276">
        <f>IF(E$34=0,0,E$34/PPA!E$11*1000)</f>
        <v>2.4110151947837526</v>
      </c>
      <c r="F148" s="276">
        <f>IF(F$34=0,0,F$34/PPA!F$11*1000)</f>
        <v>2.3386980024167183</v>
      </c>
      <c r="G148" s="276">
        <f>IF(G$34=0,0,G$34/PPA!G$11*1000)</f>
        <v>2.0149693393476671</v>
      </c>
      <c r="H148" s="276">
        <f>IF(H$34=0,0,H$34/PPA!H$11*1000)</f>
        <v>1.9446214909541655</v>
      </c>
      <c r="I148" s="276">
        <f>IF(I$34=0,0,I$34/PPA!I$11*1000)</f>
        <v>1.910235884713162</v>
      </c>
      <c r="J148" s="276">
        <f>IF(J$34=0,0,J$34/PPA!J$11*1000)</f>
        <v>2.2047791138021742</v>
      </c>
      <c r="K148" s="276">
        <f>IF(K$34=0,0,K$34/PPA!K$11*1000)</f>
        <v>2.1743700694958537</v>
      </c>
      <c r="L148" s="276">
        <f>IF(L$34=0,0,L$34/PPA!L$11*1000)</f>
        <v>2.1647905274521264</v>
      </c>
      <c r="M148" s="276">
        <f>IF(M$34=0,0,M$34/PPA!M$11*1000)</f>
        <v>2.2171424894331473</v>
      </c>
      <c r="N148" s="276">
        <f>IF(N$34=0,0,N$34/PPA!N$11*1000)</f>
        <v>1.8845897634910649</v>
      </c>
      <c r="O148" s="276">
        <f>IF(O$34=0,0,O$34/PPA!O$11*1000)</f>
        <v>1.6307947943990762</v>
      </c>
      <c r="P148" s="276">
        <f>IF(P$34=0,0,P$34/PPA!P$11*1000)</f>
        <v>1.2713427419908112</v>
      </c>
      <c r="Q148" s="276">
        <f>IF(Q$34=0,0,Q$34/PPA!Q$11*1000)</f>
        <v>1.3037184744304111</v>
      </c>
      <c r="R148" s="276">
        <f>IF(R$34=0,0,R$34/PPA!R$11*1000)</f>
        <v>1.2062829908630508</v>
      </c>
      <c r="S148" s="276">
        <f>IF(S$34=0,0,S$34/PPA!S$11*1000)</f>
        <v>1.3811833000234692</v>
      </c>
      <c r="T148" s="276">
        <f>IF(T$34=0,0,T$34/PPA!T$11*1000)</f>
        <v>1.5265505840566835</v>
      </c>
      <c r="U148" s="276">
        <f>IF(U$34=0,0,U$34/PPA!U$11*1000)</f>
        <v>1.4139674952031533</v>
      </c>
      <c r="V148" s="276">
        <f>IF(V$34=0,0,V$34/PPA!V$11*1000)</f>
        <v>1.4292688356082821</v>
      </c>
      <c r="W148" s="276">
        <f>IF(W$34=0,0,W$34/PPA!W$11*1000)</f>
        <v>1.4144748531771654</v>
      </c>
      <c r="DA148" s="77"/>
    </row>
    <row r="149" spans="1:105" ht="12" customHeight="1" x14ac:dyDescent="0.3">
      <c r="A149" s="202" t="s">
        <v>94</v>
      </c>
      <c r="B149" s="276">
        <f>IF(B$35=0,0,B$35/PPA!B$11*1000)</f>
        <v>11.602672589394901</v>
      </c>
      <c r="C149" s="276">
        <f>IF(C$35=0,0,C$35/PPA!C$11*1000)</f>
        <v>8.360833675566246</v>
      </c>
      <c r="D149" s="276">
        <f>IF(D$35=0,0,D$35/PPA!D$11*1000)</f>
        <v>8.2188540548824971</v>
      </c>
      <c r="E149" s="276">
        <f>IF(E$35=0,0,E$35/PPA!E$11*1000)</f>
        <v>8.5793500275869441</v>
      </c>
      <c r="F149" s="276">
        <f>IF(F$35=0,0,F$35/PPA!F$11*1000)</f>
        <v>8.3220167234786047</v>
      </c>
      <c r="G149" s="276">
        <f>IF(G$35=0,0,G$35/PPA!G$11*1000)</f>
        <v>7.1700615137225512</v>
      </c>
      <c r="H149" s="276">
        <f>IF(H$35=0,0,H$35/PPA!H$11*1000)</f>
        <v>6.9197359179481106</v>
      </c>
      <c r="I149" s="276">
        <f>IF(I$35=0,0,I$35/PPA!I$11*1000)</f>
        <v>6.7973782685684609</v>
      </c>
      <c r="J149" s="276">
        <f>IF(J$35=0,0,J$35/PPA!J$11*1000)</f>
        <v>7.8454801080249412</v>
      </c>
      <c r="K149" s="276">
        <f>IF(K$35=0,0,K$35/PPA!K$11*1000)</f>
        <v>7.7372726460094521</v>
      </c>
      <c r="L149" s="276">
        <f>IF(L$35=0,0,L$35/PPA!L$11*1000)</f>
        <v>7.7031848291948055</v>
      </c>
      <c r="M149" s="276">
        <f>IF(M$35=0,0,M$35/PPA!M$11*1000)</f>
        <v>7.8894739108388476</v>
      </c>
      <c r="N149" s="276">
        <f>IF(N$35=0,0,N$35/PPA!N$11*1000)</f>
        <v>6.7061191793307309</v>
      </c>
      <c r="O149" s="276">
        <f>IF(O$35=0,0,O$35/PPA!O$11*1000)</f>
        <v>5.803015839380163</v>
      </c>
      <c r="P149" s="276">
        <f>IF(P$35=0,0,P$35/PPA!P$11*1000)</f>
        <v>4.5239426164419596</v>
      </c>
      <c r="Q149" s="276">
        <f>IF(Q$35=0,0,Q$35/PPA!Q$11*1000)</f>
        <v>4.6391483362564898</v>
      </c>
      <c r="R149" s="276">
        <f>IF(R$35=0,0,R$35/PPA!R$11*1000)</f>
        <v>4.292434171849675</v>
      </c>
      <c r="S149" s="276">
        <f>IF(S$35=0,0,S$35/PPA!S$11*1000)</f>
        <v>4.9147989646833361</v>
      </c>
      <c r="T149" s="276">
        <f>IF(T$35=0,0,T$35/PPA!T$11*1000)</f>
        <v>5.4320735198080135</v>
      </c>
      <c r="U149" s="276">
        <f>IF(U$35=0,0,U$35/PPA!U$11*1000)</f>
        <v>5.0314581572208876</v>
      </c>
      <c r="V149" s="276">
        <f>IF(V$35=0,0,V$35/PPA!V$11*1000)</f>
        <v>5.0859064060377657</v>
      </c>
      <c r="W149" s="276">
        <f>IF(W$35=0,0,W$35/PPA!W$11*1000)</f>
        <v>5.0332635384800986</v>
      </c>
      <c r="DA149" s="77"/>
    </row>
    <row r="150" spans="1:105" ht="12" customHeight="1" x14ac:dyDescent="0.3">
      <c r="A150" s="202" t="s">
        <v>95</v>
      </c>
      <c r="B150" s="276">
        <f>IF(B$36=0,0,B$36/PPA!B$11*1000)</f>
        <v>9.1909032817600771</v>
      </c>
      <c r="C150" s="276">
        <f>IF(C$36=0,0,C$36/PPA!C$11*1000)</f>
        <v>6.6229235613567816</v>
      </c>
      <c r="D150" s="276">
        <f>IF(D$36=0,0,D$36/PPA!D$11*1000)</f>
        <v>6.5104562869739757</v>
      </c>
      <c r="E150" s="276">
        <f>IF(E$36=0,0,E$36/PPA!E$11*1000)</f>
        <v>6.7960183928649087</v>
      </c>
      <c r="F150" s="276">
        <f>IF(F$36=0,0,F$36/PPA!F$11*1000)</f>
        <v>6.5921752273344678</v>
      </c>
      <c r="G150" s="276">
        <f>IF(G$36=0,0,G$36/PPA!G$11*1000)</f>
        <v>5.6796691787310856</v>
      </c>
      <c r="H150" s="276">
        <f>IF(H$36=0,0,H$36/PPA!H$11*1000)</f>
        <v>5.481377076460201</v>
      </c>
      <c r="I150" s="276">
        <f>IF(I$36=0,0,I$36/PPA!I$11*1000)</f>
        <v>5.3844530865288052</v>
      </c>
      <c r="J150" s="276">
        <f>IF(J$36=0,0,J$36/PPA!J$11*1000)</f>
        <v>6.2146930645735274</v>
      </c>
      <c r="K150" s="276">
        <f>IF(K$36=0,0,K$36/PPA!K$11*1000)</f>
        <v>6.1289779579817827</v>
      </c>
      <c r="L150" s="276">
        <f>IF(L$36=0,0,L$36/PPA!L$11*1000)</f>
        <v>6.101975745774558</v>
      </c>
      <c r="M150" s="276">
        <f>IF(M$36=0,0,M$36/PPA!M$11*1000)</f>
        <v>6.2495421722721272</v>
      </c>
      <c r="N150" s="276">
        <f>IF(N$36=0,0,N$36/PPA!N$11*1000)</f>
        <v>5.3121634087581722</v>
      </c>
      <c r="O150" s="276">
        <f>IF(O$36=0,0,O$36/PPA!O$11*1000)</f>
        <v>4.5967820699356929</v>
      </c>
      <c r="P150" s="276">
        <f>IF(P$36=0,0,P$36/PPA!P$11*1000)</f>
        <v>3.5835811723201525</v>
      </c>
      <c r="Q150" s="276">
        <f>IF(Q$36=0,0,Q$36/PPA!Q$11*1000)</f>
        <v>3.6748398560555429</v>
      </c>
      <c r="R150" s="276">
        <f>IF(R$36=0,0,R$36/PPA!R$11*1000)</f>
        <v>3.4001948269101097</v>
      </c>
      <c r="S150" s="276">
        <f>IF(S$36=0,0,S$36/PPA!S$11*1000)</f>
        <v>3.8931928472226982</v>
      </c>
      <c r="T150" s="276">
        <f>IF(T$36=0,0,T$36/PPA!T$11*1000)</f>
        <v>4.3029450288546993</v>
      </c>
      <c r="U150" s="276">
        <f>IF(U$36=0,0,U$36/PPA!U$11*1000)</f>
        <v>3.9856028801077832</v>
      </c>
      <c r="V150" s="276">
        <f>IF(V$36=0,0,V$36/PPA!V$11*1000)</f>
        <v>4.02873333861909</v>
      </c>
      <c r="W150" s="276">
        <f>IF(W$36=0,0,W$36/PPA!W$11*1000)</f>
        <v>3.987032988939371</v>
      </c>
      <c r="DA150" s="77"/>
    </row>
    <row r="151" spans="1:105" ht="12" customHeight="1" x14ac:dyDescent="0.3">
      <c r="A151" s="56" t="s">
        <v>96</v>
      </c>
      <c r="B151" s="277">
        <f>IF(B$37=0,0,B$37/PPA!B$11*1000)</f>
        <v>9.0727046038403856</v>
      </c>
      <c r="C151" s="277">
        <f>IF(C$37=0,0,C$37/PPA!C$11*1000)</f>
        <v>6.1481714914322438</v>
      </c>
      <c r="D151" s="277">
        <f>IF(D$37=0,0,D$37/PPA!D$11*1000)</f>
        <v>6.5723073591120187</v>
      </c>
      <c r="E151" s="277">
        <f>IF(E$37=0,0,E$37/PPA!E$11*1000)</f>
        <v>6.5696712059664515</v>
      </c>
      <c r="F151" s="277">
        <f>IF(F$37=0,0,F$37/PPA!F$11*1000)</f>
        <v>6.6818512920375905</v>
      </c>
      <c r="G151" s="277">
        <f>IF(G$37=0,0,G$37/PPA!G$11*1000)</f>
        <v>5.1927574834680996</v>
      </c>
      <c r="H151" s="277">
        <f>IF(H$37=0,0,H$37/PPA!H$11*1000)</f>
        <v>5.3669157184353775</v>
      </c>
      <c r="I151" s="277">
        <f>IF(I$37=0,0,I$37/PPA!I$11*1000)</f>
        <v>6.2107584963193423</v>
      </c>
      <c r="J151" s="277">
        <f>IF(J$37=0,0,J$37/PPA!J$11*1000)</f>
        <v>5.5945394009408362</v>
      </c>
      <c r="K151" s="277">
        <f>IF(K$37=0,0,K$37/PPA!K$11*1000)</f>
        <v>4.7902687098603005</v>
      </c>
      <c r="L151" s="277">
        <f>IF(L$37=0,0,L$37/PPA!L$11*1000)</f>
        <v>4.5468928303932472</v>
      </c>
      <c r="M151" s="277">
        <f>IF(M$37=0,0,M$37/PPA!M$11*1000)</f>
        <v>4.794842330150253</v>
      </c>
      <c r="N151" s="277">
        <f>IF(N$37=0,0,N$37/PPA!N$11*1000)</f>
        <v>3.9726584392284536</v>
      </c>
      <c r="O151" s="277">
        <f>IF(O$37=0,0,O$37/PPA!O$11*1000)</f>
        <v>4.8812780437682548</v>
      </c>
      <c r="P151" s="277">
        <f>IF(P$37=0,0,P$37/PPA!P$11*1000)</f>
        <v>3.8334714485805819</v>
      </c>
      <c r="Q151" s="277">
        <f>IF(Q$37=0,0,Q$37/PPA!Q$11*1000)</f>
        <v>4.234553340976265</v>
      </c>
      <c r="R151" s="277">
        <f>IF(R$37=0,0,R$37/PPA!R$11*1000)</f>
        <v>4.5706167575840091</v>
      </c>
      <c r="S151" s="277">
        <f>IF(S$37=0,0,S$37/PPA!S$11*1000)</f>
        <v>4.7935727443166263</v>
      </c>
      <c r="T151" s="277">
        <f>IF(T$37=0,0,T$37/PPA!T$11*1000)</f>
        <v>5.4882266651111928</v>
      </c>
      <c r="U151" s="277">
        <f>IF(U$37=0,0,U$37/PPA!U$11*1000)</f>
        <v>5.4174834918284249</v>
      </c>
      <c r="V151" s="277">
        <f>IF(V$37=0,0,V$37/PPA!V$11*1000)</f>
        <v>5.6853398790007352</v>
      </c>
      <c r="W151" s="277">
        <f>IF(W$37=0,0,W$37/PPA!W$11*1000)</f>
        <v>6.146157293622184</v>
      </c>
      <c r="DA151" s="78"/>
    </row>
    <row r="152" spans="1:105" ht="12" customHeight="1" x14ac:dyDescent="0.3">
      <c r="A152" s="203" t="s">
        <v>1885</v>
      </c>
      <c r="B152" s="278">
        <f>IF(B$43=0,0,B$43/PPA!B$11*1000)</f>
        <v>45.773239192949319</v>
      </c>
      <c r="C152" s="278">
        <f>IF(C$43=0,0,C$43/PPA!C$11*1000)</f>
        <v>31.398664460269199</v>
      </c>
      <c r="D152" s="278">
        <f>IF(D$43=0,0,D$43/PPA!D$11*1000)</f>
        <v>32.764104530485184</v>
      </c>
      <c r="E152" s="278">
        <f>IF(E$43=0,0,E$43/PPA!E$11*1000)</f>
        <v>33.033746419296271</v>
      </c>
      <c r="F152" s="278">
        <f>IF(F$43=0,0,F$43/PPA!F$11*1000)</f>
        <v>33.354228237934194</v>
      </c>
      <c r="G152" s="278">
        <f>IF(G$43=0,0,G$43/PPA!G$11*1000)</f>
        <v>26.27727274435599</v>
      </c>
      <c r="H152" s="278">
        <f>IF(H$43=0,0,H$43/PPA!H$11*1000)</f>
        <v>26.495872872098076</v>
      </c>
      <c r="I152" s="278">
        <f>IF(I$43=0,0,I$43/PPA!I$11*1000)</f>
        <v>29.287591389831572</v>
      </c>
      <c r="J152" s="278">
        <f>IF(J$43=0,0,J$43/PPA!J$11*1000)</f>
        <v>25.723766050897893</v>
      </c>
      <c r="K152" s="278">
        <f>IF(K$43=0,0,K$43/PPA!K$11*1000)</f>
        <v>20.863857624394626</v>
      </c>
      <c r="L152" s="278">
        <f>IF(L$43=0,0,L$43/PPA!L$11*1000)</f>
        <v>19.419433447875473</v>
      </c>
      <c r="M152" s="278">
        <f>IF(M$43=0,0,M$43/PPA!M$11*1000)</f>
        <v>20.335219626916167</v>
      </c>
      <c r="N152" s="278">
        <f>IF(N$43=0,0,N$43/PPA!N$11*1000)</f>
        <v>15.906227325147993</v>
      </c>
      <c r="O152" s="278">
        <f>IF(O$43=0,0,O$43/PPA!O$11*1000)</f>
        <v>20.046658682341658</v>
      </c>
      <c r="P152" s="278">
        <f>IF(P$43=0,0,P$43/PPA!P$11*1000)</f>
        <v>15.819984136356178</v>
      </c>
      <c r="Q152" s="278">
        <f>IF(Q$43=0,0,Q$43/PPA!Q$11*1000)</f>
        <v>17.441182669532253</v>
      </c>
      <c r="R152" s="278">
        <f>IF(R$43=0,0,R$43/PPA!R$11*1000)</f>
        <v>18.712620817342909</v>
      </c>
      <c r="S152" s="278">
        <f>IF(S$43=0,0,S$43/PPA!S$11*1000)</f>
        <v>19.524570080904489</v>
      </c>
      <c r="T152" s="278">
        <f>IF(T$43=0,0,T$43/PPA!T$11*1000)</f>
        <v>21.551866046285863</v>
      </c>
      <c r="U152" s="278">
        <f>IF(U$43=0,0,U$43/PPA!U$11*1000)</f>
        <v>20.307238590579903</v>
      </c>
      <c r="V152" s="278">
        <f>IF(V$43=0,0,V$43/PPA!V$11*1000)</f>
        <v>20.097906415520143</v>
      </c>
      <c r="W152" s="278">
        <f>IF(W$43=0,0,W$43/PPA!W$11*1000)</f>
        <v>21.343908734852189</v>
      </c>
      <c r="DA152" s="79"/>
    </row>
    <row r="153" spans="1:105" ht="12" customHeight="1" x14ac:dyDescent="0.3">
      <c r="A153" s="203" t="s">
        <v>1900</v>
      </c>
      <c r="B153" s="278">
        <f>IF(B$56=0,0,B$56/PPA!B$11*1000)</f>
        <v>317.4849701710678</v>
      </c>
      <c r="C153" s="278">
        <f>IF(C$56=0,0,C$56/PPA!C$11*1000)</f>
        <v>230.1902886814791</v>
      </c>
      <c r="D153" s="278">
        <f>IF(D$56=0,0,D$56/PPA!D$11*1000)</f>
        <v>224.53510200610498</v>
      </c>
      <c r="E153" s="278">
        <f>IF(E$56=0,0,E$56/PPA!E$11*1000)</f>
        <v>235.42710471691441</v>
      </c>
      <c r="F153" s="278">
        <f>IF(F$56=0,0,F$56/PPA!F$11*1000)</f>
        <v>227.20916775786199</v>
      </c>
      <c r="G153" s="278">
        <f>IF(G$56=0,0,G$56/PPA!G$11*1000)</f>
        <v>197.91351561975713</v>
      </c>
      <c r="H153" s="278">
        <f>IF(H$56=0,0,H$56/PPA!H$11*1000)</f>
        <v>189.92417262439574</v>
      </c>
      <c r="I153" s="278">
        <f>IF(I$56=0,0,I$56/PPA!I$11*1000)</f>
        <v>183.53966385988767</v>
      </c>
      <c r="J153" s="278">
        <f>IF(J$56=0,0,J$56/PPA!J$11*1000)</f>
        <v>218.67065975535803</v>
      </c>
      <c r="K153" s="278">
        <f>IF(K$56=0,0,K$56/PPA!K$11*1000)</f>
        <v>219.32956143472998</v>
      </c>
      <c r="L153" s="278">
        <f>IF(L$56=0,0,L$56/PPA!L$11*1000)</f>
        <v>219.47006479500757</v>
      </c>
      <c r="M153" s="278">
        <f>IF(M$56=0,0,M$56/PPA!M$11*1000)</f>
        <v>224.35499553296458</v>
      </c>
      <c r="N153" s="278">
        <f>IF(N$56=0,0,N$56/PPA!N$11*1000)</f>
        <v>191.72211851659901</v>
      </c>
      <c r="O153" s="278">
        <f>IF(O$56=0,0,O$56/PPA!O$11*1000)</f>
        <v>160.39649513041292</v>
      </c>
      <c r="P153" s="278">
        <f>IF(P$56=0,0,P$56/PPA!P$11*1000)</f>
        <v>124.88866729299386</v>
      </c>
      <c r="Q153" s="278">
        <f>IF(Q$56=0,0,Q$56/PPA!Q$11*1000)</f>
        <v>126.98027404676834</v>
      </c>
      <c r="R153" s="278">
        <f>IF(R$56=0,0,R$56/PPA!R$11*1000)</f>
        <v>115.1791310744355</v>
      </c>
      <c r="S153" s="278">
        <f>IF(S$56=0,0,S$56/PPA!S$11*1000)</f>
        <v>133.54807442456828</v>
      </c>
      <c r="T153" s="278">
        <f>IF(T$56=0,0,T$56/PPA!T$11*1000)</f>
        <v>147.45332413470891</v>
      </c>
      <c r="U153" s="278">
        <f>IF(U$56=0,0,U$56/PPA!U$11*1000)</f>
        <v>136.04989086073869</v>
      </c>
      <c r="V153" s="278">
        <f>IF(V$56=0,0,V$56/PPA!V$11*1000)</f>
        <v>137.62458994807065</v>
      </c>
      <c r="W153" s="278">
        <f>IF(W$56=0,0,W$56/PPA!W$11*1000)</f>
        <v>134.76063364506879</v>
      </c>
      <c r="DA153" s="79"/>
    </row>
    <row r="154" spans="1:105" ht="12" customHeight="1" x14ac:dyDescent="0.3">
      <c r="A154" s="41" t="s">
        <v>1915</v>
      </c>
      <c r="B154" s="279">
        <f>IF(B$69=0,0,B$69/PPA!B$11*1000)</f>
        <v>36.647312674773069</v>
      </c>
      <c r="C154" s="279">
        <f>IF(C$69=0,0,C$69/PPA!C$11*1000)</f>
        <v>26.970745776968581</v>
      </c>
      <c r="D154" s="279">
        <f>IF(D$69=0,0,D$69/PPA!D$11*1000)</f>
        <v>25.831770455334336</v>
      </c>
      <c r="E154" s="279">
        <f>IF(E$69=0,0,E$69/PPA!E$11*1000)</f>
        <v>27.379748480592998</v>
      </c>
      <c r="F154" s="279">
        <f>IF(F$69=0,0,F$69/PPA!F$11*1000)</f>
        <v>26.094379029558848</v>
      </c>
      <c r="G154" s="279">
        <f>IF(G$69=0,0,G$69/PPA!G$11*1000)</f>
        <v>23.351246089861675</v>
      </c>
      <c r="H154" s="279">
        <f>IF(H$69=0,0,H$69/PPA!H$11*1000)</f>
        <v>22.124198283128869</v>
      </c>
      <c r="I154" s="279">
        <f>IF(I$69=0,0,I$69/PPA!I$11*1000)</f>
        <v>20.560207153444782</v>
      </c>
      <c r="J154" s="279">
        <f>IF(J$69=0,0,J$69/PPA!J$11*1000)</f>
        <v>26.553401822107777</v>
      </c>
      <c r="K154" s="279">
        <f>IF(K$69=0,0,K$69/PPA!K$11*1000)</f>
        <v>27.744515274803398</v>
      </c>
      <c r="L154" s="279">
        <f>IF(L$69=0,0,L$69/PPA!L$11*1000)</f>
        <v>28.090263384044597</v>
      </c>
      <c r="M154" s="279">
        <f>IF(M$69=0,0,M$69/PPA!M$11*1000)</f>
        <v>28.608030489172425</v>
      </c>
      <c r="N154" s="279">
        <f>IF(N$69=0,0,N$69/PPA!N$11*1000)</f>
        <v>24.780459429519354</v>
      </c>
      <c r="O154" s="279">
        <f>IF(O$69=0,0,O$69/PPA!O$11*1000)</f>
        <v>19.223883101127306</v>
      </c>
      <c r="P154" s="279">
        <f>IF(P$69=0,0,P$69/PPA!P$11*1000)</f>
        <v>14.920622834076987</v>
      </c>
      <c r="Q154" s="279">
        <f>IF(Q$69=0,0,Q$69/PPA!Q$11*1000)</f>
        <v>14.867578587673828</v>
      </c>
      <c r="R154" s="279">
        <f>IF(R$69=0,0,R$69/PPA!R$11*1000)</f>
        <v>12.840023282188818</v>
      </c>
      <c r="S154" s="279">
        <f>IF(S$69=0,0,S$69/PPA!S$11*1000)</f>
        <v>15.373676351183878</v>
      </c>
      <c r="T154" s="279">
        <f>IF(T$69=0,0,T$69/PPA!T$11*1000)</f>
        <v>16.979692301918249</v>
      </c>
      <c r="U154" s="279">
        <f>IF(U$69=0,0,U$69/PPA!U$11*1000)</f>
        <v>15.577356502291973</v>
      </c>
      <c r="V154" s="279">
        <f>IF(V$69=0,0,V$69/PPA!V$11*1000)</f>
        <v>15.863358973914284</v>
      </c>
      <c r="W154" s="279">
        <f>IF(W$69=0,0,W$69/PPA!W$11*1000)</f>
        <v>15.16490697434744</v>
      </c>
      <c r="DA154" s="82"/>
    </row>
    <row r="155" spans="1:105" ht="12" customHeight="1" x14ac:dyDescent="0.3">
      <c r="J155" s="131"/>
    </row>
    <row r="156" spans="1:105" ht="12" customHeight="1" x14ac:dyDescent="0.3">
      <c r="A156" s="35" t="s">
        <v>60</v>
      </c>
      <c r="B156" s="322">
        <f t="shared" ref="B156:W156" si="39">SUM(B$157:B$162)</f>
        <v>188.25214399954513</v>
      </c>
      <c r="C156" s="322">
        <f t="shared" si="39"/>
        <v>202.1505344989888</v>
      </c>
      <c r="D156" s="322">
        <f t="shared" si="39"/>
        <v>198.71771220827429</v>
      </c>
      <c r="E156" s="322">
        <f t="shared" si="39"/>
        <v>207.43388291507097</v>
      </c>
      <c r="F156" s="322">
        <f t="shared" si="39"/>
        <v>212.72299197719514</v>
      </c>
      <c r="G156" s="322">
        <f t="shared" si="39"/>
        <v>194.09652625909098</v>
      </c>
      <c r="H156" s="322">
        <f t="shared" si="39"/>
        <v>187.3201090023199</v>
      </c>
      <c r="I156" s="322">
        <f t="shared" si="39"/>
        <v>184.00783690263486</v>
      </c>
      <c r="J156" s="322">
        <f t="shared" si="39"/>
        <v>217.33152215718576</v>
      </c>
      <c r="K156" s="322">
        <f t="shared" si="39"/>
        <v>214.32243524162556</v>
      </c>
      <c r="L156" s="322">
        <f t="shared" si="39"/>
        <v>215.10426739778467</v>
      </c>
      <c r="M156" s="322">
        <f t="shared" si="39"/>
        <v>195.01062415621814</v>
      </c>
      <c r="N156" s="322">
        <f t="shared" si="39"/>
        <v>178.59161170921601</v>
      </c>
      <c r="O156" s="322">
        <f t="shared" si="39"/>
        <v>161.40676476721643</v>
      </c>
      <c r="P156" s="322">
        <f t="shared" si="39"/>
        <v>146.07478000481248</v>
      </c>
      <c r="Q156" s="322">
        <f t="shared" si="39"/>
        <v>153.0937305638582</v>
      </c>
      <c r="R156" s="322">
        <f t="shared" si="39"/>
        <v>144.8733600736505</v>
      </c>
      <c r="S156" s="322">
        <f t="shared" si="39"/>
        <v>156.07462911214293</v>
      </c>
      <c r="T156" s="322">
        <f t="shared" si="39"/>
        <v>143.51103153235331</v>
      </c>
      <c r="U156" s="322">
        <f t="shared" si="39"/>
        <v>136.94172461802609</v>
      </c>
      <c r="V156" s="322">
        <f t="shared" si="39"/>
        <v>131.35187521794663</v>
      </c>
      <c r="W156" s="322">
        <f t="shared" si="39"/>
        <v>129.9922868143326</v>
      </c>
      <c r="DA156" s="95"/>
    </row>
    <row r="157" spans="1:105" ht="12" customHeight="1" x14ac:dyDescent="0.3">
      <c r="A157" s="55" t="s">
        <v>92</v>
      </c>
      <c r="B157" s="332">
        <f>IF(B$84=0,0,B$84/PPA!B$12*1000)</f>
        <v>6.9705548323876254</v>
      </c>
      <c r="C157" s="332">
        <f>IF(C$84=0,0,C$84/PPA!C$12*1000)</f>
        <v>7.4851810724913612</v>
      </c>
      <c r="D157" s="332">
        <f>IF(D$84=0,0,D$84/PPA!D$12*1000)</f>
        <v>7.3580713594041001</v>
      </c>
      <c r="E157" s="332">
        <f>IF(E$84=0,0,E$84/PPA!E$12*1000)</f>
        <v>7.680811619095012</v>
      </c>
      <c r="F157" s="332">
        <f>IF(F$84=0,0,F$84/PPA!F$12*1000)</f>
        <v>7.8766554695170132</v>
      </c>
      <c r="G157" s="332">
        <f>IF(G$84=0,0,G$84/PPA!G$12*1000)</f>
        <v>7.1869592043801198</v>
      </c>
      <c r="H157" s="332">
        <f>IF(H$84=0,0,H$84/PPA!H$12*1000)</f>
        <v>6.9360436660360092</v>
      </c>
      <c r="I157" s="332">
        <f>IF(I$84=0,0,I$84/PPA!I$12*1000)</f>
        <v>6.8133976562926595</v>
      </c>
      <c r="J157" s="332">
        <f>IF(J$84=0,0,J$84/PPA!J$12*1000)</f>
        <v>8.0472990097948554</v>
      </c>
      <c r="K157" s="332">
        <f>IF(K$84=0,0,K$84/PPA!K$12*1000)</f>
        <v>7.93587926765069</v>
      </c>
      <c r="L157" s="332">
        <f>IF(L$84=0,0,L$84/PPA!L$12*1000)</f>
        <v>7.9648287597225123</v>
      </c>
      <c r="M157" s="332">
        <f>IF(M$84=0,0,M$84/PPA!M$12*1000)</f>
        <v>7.2208062001213236</v>
      </c>
      <c r="N157" s="332">
        <f>IF(N$84=0,0,N$84/PPA!N$12*1000)</f>
        <v>6.6128469806681514</v>
      </c>
      <c r="O157" s="332">
        <f>IF(O$84=0,0,O$84/PPA!O$12*1000)</f>
        <v>5.9765306265256015</v>
      </c>
      <c r="P157" s="332">
        <f>IF(P$84=0,0,P$84/PPA!P$12*1000)</f>
        <v>5.4088216049649231</v>
      </c>
      <c r="Q157" s="332">
        <f>IF(Q$84=0,0,Q$84/PPA!Q$12*1000)</f>
        <v>5.6687176077232717</v>
      </c>
      <c r="R157" s="332">
        <f>IF(R$84=0,0,R$84/PPA!R$12*1000)</f>
        <v>5.364335718442244</v>
      </c>
      <c r="S157" s="332">
        <f>IF(S$84=0,0,S$84/PPA!S$12*1000)</f>
        <v>5.7790935977851969</v>
      </c>
      <c r="T157" s="332">
        <f>IF(T$84=0,0,T$84/PPA!T$12*1000)</f>
        <v>5.3138917469192277</v>
      </c>
      <c r="U157" s="332">
        <f>IF(U$84=0,0,U$84/PPA!U$12*1000)</f>
        <v>5.0706450402003833</v>
      </c>
      <c r="V157" s="332">
        <f>IF(V$84=0,0,V$84/PPA!V$12*1000)</f>
        <v>4.8636654493323483</v>
      </c>
      <c r="W157" s="332">
        <f>IF(W$84=0,0,W$84/PPA!W$12*1000)</f>
        <v>4.8133229389014103</v>
      </c>
      <c r="DA157" s="67"/>
    </row>
    <row r="158" spans="1:105" ht="12" customHeight="1" x14ac:dyDescent="0.3">
      <c r="A158" s="202" t="s">
        <v>93</v>
      </c>
      <c r="B158" s="333">
        <f>IF(B$85=0,0,B$85/PPA!B$12*1000)</f>
        <v>3.0735759656261341</v>
      </c>
      <c r="C158" s="333">
        <f>IF(C$85=0,0,C$85/PPA!C$12*1000)</f>
        <v>3.3004937477679595</v>
      </c>
      <c r="D158" s="333">
        <f>IF(D$85=0,0,D$85/PPA!D$12*1000)</f>
        <v>3.2444463643764108</v>
      </c>
      <c r="E158" s="333">
        <f>IF(E$85=0,0,E$85/PPA!E$12*1000)</f>
        <v>3.3867545061497037</v>
      </c>
      <c r="F158" s="333">
        <f>IF(F$85=0,0,F$85/PPA!F$12*1000)</f>
        <v>3.4731093180903425</v>
      </c>
      <c r="G158" s="333">
        <f>IF(G$85=0,0,G$85/PPA!G$12*1000)</f>
        <v>3.1689966735333583</v>
      </c>
      <c r="H158" s="333">
        <f>IF(H$85=0,0,H$85/PPA!H$12*1000)</f>
        <v>3.0583587133421113</v>
      </c>
      <c r="I158" s="333">
        <f>IF(I$85=0,0,I$85/PPA!I$12*1000)</f>
        <v>3.0042795421869513</v>
      </c>
      <c r="J158" s="333">
        <f>IF(J$85=0,0,J$85/PPA!J$12*1000)</f>
        <v>3.5483523793242036</v>
      </c>
      <c r="K158" s="333">
        <f>IF(K$85=0,0,K$85/PPA!K$12*1000)</f>
        <v>3.4992232856171444</v>
      </c>
      <c r="L158" s="333">
        <f>IF(L$85=0,0,L$85/PPA!L$12*1000)</f>
        <v>3.5119881895865683</v>
      </c>
      <c r="M158" s="333">
        <f>IF(M$85=0,0,M$85/PPA!M$12*1000)</f>
        <v>3.1839210683800125</v>
      </c>
      <c r="N158" s="333">
        <f>IF(N$85=0,0,N$85/PPA!N$12*1000)</f>
        <v>2.9158493165719794</v>
      </c>
      <c r="O158" s="333">
        <f>IF(O$85=0,0,O$85/PPA!O$12*1000)</f>
        <v>2.6352738531181643</v>
      </c>
      <c r="P158" s="333">
        <f>IF(P$85=0,0,P$85/PPA!P$12*1000)</f>
        <v>2.3849499052983134</v>
      </c>
      <c r="Q158" s="333">
        <f>IF(Q$85=0,0,Q$85/PPA!Q$12*1000)</f>
        <v>2.499547685080318</v>
      </c>
      <c r="R158" s="333">
        <f>IF(R$85=0,0,R$85/PPA!R$12*1000)</f>
        <v>2.3653344292116194</v>
      </c>
      <c r="S158" s="333">
        <f>IF(S$85=0,0,S$85/PPA!S$12*1000)</f>
        <v>2.548216549811182</v>
      </c>
      <c r="T158" s="333">
        <f>IF(T$85=0,0,T$85/PPA!T$12*1000)</f>
        <v>2.3430918126320206</v>
      </c>
      <c r="U158" s="333">
        <f>IF(U$85=0,0,U$85/PPA!U$12*1000)</f>
        <v>2.2358353245236455</v>
      </c>
      <c r="V158" s="333">
        <f>IF(V$85=0,0,V$85/PPA!V$12*1000)</f>
        <v>2.144570351911816</v>
      </c>
      <c r="W158" s="333">
        <f>IF(W$85=0,0,W$85/PPA!W$12*1000)</f>
        <v>2.122372473288026</v>
      </c>
      <c r="DA158" s="174"/>
    </row>
    <row r="159" spans="1:105" ht="12" customHeight="1" x14ac:dyDescent="0.3">
      <c r="A159" s="202" t="s">
        <v>94</v>
      </c>
      <c r="B159" s="333">
        <f>IF(B$86=0,0,B$86/PPA!B$12*1000)</f>
        <v>23.840622112802855</v>
      </c>
      <c r="C159" s="333">
        <f>IF(C$86=0,0,C$86/PPA!C$12*1000)</f>
        <v>25.600741646278102</v>
      </c>
      <c r="D159" s="333">
        <f>IF(D$86=0,0,D$86/PPA!D$12*1000)</f>
        <v>25.166002273380553</v>
      </c>
      <c r="E159" s="333">
        <f>IF(E$86=0,0,E$86/PPA!E$12*1000)</f>
        <v>26.269835290535564</v>
      </c>
      <c r="F159" s="333">
        <f>IF(F$86=0,0,F$86/PPA!F$12*1000)</f>
        <v>26.939658474385045</v>
      </c>
      <c r="G159" s="333">
        <f>IF(G$86=0,0,G$86/PPA!G$12*1000)</f>
        <v>24.580766187455271</v>
      </c>
      <c r="H159" s="333">
        <f>IF(H$86=0,0,H$86/PPA!H$12*1000)</f>
        <v>23.722587365864477</v>
      </c>
      <c r="I159" s="333">
        <f>IF(I$86=0,0,I$86/PPA!I$12*1000)</f>
        <v>23.303114706622416</v>
      </c>
      <c r="J159" s="333">
        <f>IF(J$86=0,0,J$86/PPA!J$12*1000)</f>
        <v>27.523291808829583</v>
      </c>
      <c r="K159" s="333">
        <f>IF(K$86=0,0,K$86/PPA!K$12*1000)</f>
        <v>27.142215118058459</v>
      </c>
      <c r="L159" s="333">
        <f>IF(L$86=0,0,L$86/PPA!L$12*1000)</f>
        <v>27.241227882097704</v>
      </c>
      <c r="M159" s="333">
        <f>IF(M$86=0,0,M$86/PPA!M$12*1000)</f>
        <v>24.696529344696412</v>
      </c>
      <c r="N159" s="333">
        <f>IF(N$86=0,0,N$86/PPA!N$12*1000)</f>
        <v>22.617193286161609</v>
      </c>
      <c r="O159" s="333">
        <f>IF(O$86=0,0,O$86/PPA!O$12*1000)</f>
        <v>20.440870438398751</v>
      </c>
      <c r="P159" s="333">
        <f>IF(P$86=0,0,P$86/PPA!P$12*1000)</f>
        <v>18.499197705236824</v>
      </c>
      <c r="Q159" s="333">
        <f>IF(Q$86=0,0,Q$86/PPA!Q$12*1000)</f>
        <v>19.388091421645246</v>
      </c>
      <c r="R159" s="333">
        <f>IF(R$86=0,0,R$86/PPA!R$12*1000)</f>
        <v>18.347047519858108</v>
      </c>
      <c r="S159" s="333">
        <f>IF(S$86=0,0,S$86/PPA!S$12*1000)</f>
        <v>19.765598281955182</v>
      </c>
      <c r="T159" s="333">
        <f>IF(T$86=0,0,T$86/PPA!T$12*1000)</f>
        <v>18.174519551587732</v>
      </c>
      <c r="U159" s="333">
        <f>IF(U$86=0,0,U$86/PPA!U$12*1000)</f>
        <v>17.342569591432053</v>
      </c>
      <c r="V159" s="333">
        <f>IF(V$86=0,0,V$86/PPA!V$12*1000)</f>
        <v>16.634660059177921</v>
      </c>
      <c r="W159" s="333">
        <f>IF(W$86=0,0,W$86/PPA!W$12*1000)</f>
        <v>16.462479107122672</v>
      </c>
      <c r="DA159" s="174"/>
    </row>
    <row r="160" spans="1:105" ht="12" customHeight="1" x14ac:dyDescent="0.3">
      <c r="A160" s="202" t="s">
        <v>95</v>
      </c>
      <c r="B160" s="333">
        <f>IF(B$87=0,0,B$87/PPA!B$12*1000)</f>
        <v>10.526969094257471</v>
      </c>
      <c r="C160" s="333">
        <f>IF(C$87=0,0,C$87/PPA!C$12*1000)</f>
        <v>11.304160387480579</v>
      </c>
      <c r="D160" s="333">
        <f>IF(D$87=0,0,D$87/PPA!D$12*1000)</f>
        <v>11.112198620673675</v>
      </c>
      <c r="E160" s="333">
        <f>IF(E$87=0,0,E$87/PPA!E$12*1000)</f>
        <v>11.599602682607598</v>
      </c>
      <c r="F160" s="333">
        <f>IF(F$87=0,0,F$87/PPA!F$12*1000)</f>
        <v>11.895367110299015</v>
      </c>
      <c r="G160" s="333">
        <f>IF(G$87=0,0,G$87/PPA!G$12*1000)</f>
        <v>10.853784131310531</v>
      </c>
      <c r="H160" s="333">
        <f>IF(H$87=0,0,H$87/PPA!H$12*1000)</f>
        <v>10.474850146723734</v>
      </c>
      <c r="I160" s="333">
        <f>IF(I$87=0,0,I$87/PPA!I$12*1000)</f>
        <v>10.28962948851968</v>
      </c>
      <c r="J160" s="333">
        <f>IF(J$87=0,0,J$87/PPA!J$12*1000)</f>
        <v>12.153073895172584</v>
      </c>
      <c r="K160" s="333">
        <f>IF(K$87=0,0,K$87/PPA!K$12*1000)</f>
        <v>11.98480720618651</v>
      </c>
      <c r="L160" s="333">
        <f>IF(L$87=0,0,L$87/PPA!L$12*1000)</f>
        <v>12.028526883552585</v>
      </c>
      <c r="M160" s="333">
        <f>IF(M$87=0,0,M$87/PPA!M$12*1000)</f>
        <v>10.904900044845219</v>
      </c>
      <c r="N160" s="333">
        <f>IF(N$87=0,0,N$87/PPA!N$12*1000)</f>
        <v>9.9867567882975514</v>
      </c>
      <c r="O160" s="333">
        <f>IF(O$87=0,0,O$87/PPA!O$12*1000)</f>
        <v>9.0257884356628804</v>
      </c>
      <c r="P160" s="333">
        <f>IF(P$87=0,0,P$87/PPA!P$12*1000)</f>
        <v>8.1684312426984604</v>
      </c>
      <c r="Q160" s="333">
        <f>IF(Q$87=0,0,Q$87/PPA!Q$12*1000)</f>
        <v>8.5609275725524601</v>
      </c>
      <c r="R160" s="333">
        <f>IF(R$87=0,0,R$87/PPA!R$12*1000)</f>
        <v>8.1012484195494352</v>
      </c>
      <c r="S160" s="333">
        <f>IF(S$87=0,0,S$87/PPA!S$12*1000)</f>
        <v>8.7276179815757491</v>
      </c>
      <c r="T160" s="333">
        <f>IF(T$87=0,0,T$87/PPA!T$12*1000)</f>
        <v>8.025067664647823</v>
      </c>
      <c r="U160" s="333">
        <f>IF(U$87=0,0,U$87/PPA!U$12*1000)</f>
        <v>7.6577151904930307</v>
      </c>
      <c r="V160" s="333">
        <f>IF(V$87=0,0,V$87/PPA!V$12*1000)</f>
        <v>7.3451335081732756</v>
      </c>
      <c r="W160" s="333">
        <f>IF(W$87=0,0,W$87/PPA!W$12*1000)</f>
        <v>7.2691059803541904</v>
      </c>
      <c r="DA160" s="174"/>
    </row>
    <row r="161" spans="1:105" ht="12" customHeight="1" x14ac:dyDescent="0.3">
      <c r="A161" s="56" t="s">
        <v>96</v>
      </c>
      <c r="B161" s="334">
        <f>IF(B$88=0,0,B$88/PPA!B$12*1000)</f>
        <v>31.785692460444924</v>
      </c>
      <c r="C161" s="334">
        <f>IF(C$88=0,0,C$88/PPA!C$12*1000)</f>
        <v>34.268209854421471</v>
      </c>
      <c r="D161" s="334">
        <f>IF(D$88=0,0,D$88/PPA!D$12*1000)</f>
        <v>33.772061541621213</v>
      </c>
      <c r="E161" s="334">
        <f>IF(E$88=0,0,E$88/PPA!E$12*1000)</f>
        <v>35.343953753657757</v>
      </c>
      <c r="F161" s="334">
        <f>IF(F$88=0,0,F$88/PPA!F$12*1000)</f>
        <v>36.065358228538329</v>
      </c>
      <c r="G161" s="334">
        <f>IF(G$88=0,0,G$88/PPA!G$12*1000)</f>
        <v>33.367526647958996</v>
      </c>
      <c r="H161" s="334">
        <f>IF(H$88=0,0,H$88/PPA!H$12*1000)</f>
        <v>32.418911942291338</v>
      </c>
      <c r="I161" s="334">
        <f>IF(I$88=0,0,I$88/PPA!I$12*1000)</f>
        <v>32.021892186926834</v>
      </c>
      <c r="J161" s="334">
        <f>IF(J$88=0,0,J$88/PPA!J$12*1000)</f>
        <v>41.567771450825312</v>
      </c>
      <c r="K161" s="334">
        <f>IF(K$88=0,0,K$88/PPA!K$12*1000)</f>
        <v>45.852278673725657</v>
      </c>
      <c r="L161" s="334">
        <f>IF(L$88=0,0,L$88/PPA!L$12*1000)</f>
        <v>48.065527951226436</v>
      </c>
      <c r="M161" s="334">
        <f>IF(M$88=0,0,M$88/PPA!M$12*1000)</f>
        <v>43.352259147104263</v>
      </c>
      <c r="N161" s="334">
        <f>IF(N$88=0,0,N$88/PPA!N$12*1000)</f>
        <v>42.951975736402893</v>
      </c>
      <c r="O161" s="334">
        <f>IF(O$88=0,0,O$88/PPA!O$12*1000)</f>
        <v>33.000662387790619</v>
      </c>
      <c r="P161" s="334">
        <f>IF(P$88=0,0,P$88/PPA!P$12*1000)</f>
        <v>29.65443890842332</v>
      </c>
      <c r="Q161" s="334">
        <f>IF(Q$88=0,0,Q$88/PPA!Q$12*1000)</f>
        <v>30.502122371306868</v>
      </c>
      <c r="R161" s="334">
        <f>IF(R$88=0,0,R$88/PPA!R$12*1000)</f>
        <v>27.970114049073974</v>
      </c>
      <c r="S161" s="334">
        <f>IF(S$88=0,0,S$88/PPA!S$12*1000)</f>
        <v>30.911482555996407</v>
      </c>
      <c r="T161" s="334">
        <f>IF(T$88=0,0,T$88/PPA!T$12*1000)</f>
        <v>29.200971413872043</v>
      </c>
      <c r="U161" s="334">
        <f>IF(U$88=0,0,U$88/PPA!U$12*1000)</f>
        <v>28.69774743263249</v>
      </c>
      <c r="V161" s="334">
        <f>IF(V$88=0,0,V$88/PPA!V$12*1000)</f>
        <v>28.843666689794329</v>
      </c>
      <c r="W161" s="334">
        <f>IF(W$88=0,0,W$88/PPA!W$12*1000)</f>
        <v>28.443220571219523</v>
      </c>
      <c r="DA161" s="68"/>
    </row>
    <row r="162" spans="1:105" ht="12" customHeight="1" x14ac:dyDescent="0.3">
      <c r="A162" s="41" t="s">
        <v>1941</v>
      </c>
      <c r="B162" s="335">
        <f>IF(B$94=0,0,B$94/PPA!B$12*1000)</f>
        <v>112.05472953402611</v>
      </c>
      <c r="C162" s="335">
        <f>IF(C$94=0,0,C$94/PPA!C$12*1000)</f>
        <v>120.19174779054934</v>
      </c>
      <c r="D162" s="335">
        <f>IF(D$94=0,0,D$94/PPA!D$12*1000)</f>
        <v>118.06493204881835</v>
      </c>
      <c r="E162" s="335">
        <f>IF(E$94=0,0,E$94/PPA!E$12*1000)</f>
        <v>123.15292506302535</v>
      </c>
      <c r="F162" s="335">
        <f>IF(F$94=0,0,F$94/PPA!F$12*1000)</f>
        <v>126.47284337636539</v>
      </c>
      <c r="G162" s="335">
        <f>IF(G$94=0,0,G$94/PPA!G$12*1000)</f>
        <v>114.93849341445271</v>
      </c>
      <c r="H162" s="335">
        <f>IF(H$94=0,0,H$94/PPA!H$12*1000)</f>
        <v>110.70935716806224</v>
      </c>
      <c r="I162" s="335">
        <f>IF(I$94=0,0,I$94/PPA!I$12*1000)</f>
        <v>108.57552332208633</v>
      </c>
      <c r="J162" s="335">
        <f>IF(J$94=0,0,J$94/PPA!J$12*1000)</f>
        <v>124.49173361323925</v>
      </c>
      <c r="K162" s="335">
        <f>IF(K$94=0,0,K$94/PPA!K$12*1000)</f>
        <v>117.90803169038709</v>
      </c>
      <c r="L162" s="335">
        <f>IF(L$94=0,0,L$94/PPA!L$12*1000)</f>
        <v>116.29216773159887</v>
      </c>
      <c r="M162" s="335">
        <f>IF(M$94=0,0,M$94/PPA!M$12*1000)</f>
        <v>105.65220835107091</v>
      </c>
      <c r="N162" s="335">
        <f>IF(N$94=0,0,N$94/PPA!N$12*1000)</f>
        <v>93.506989601113816</v>
      </c>
      <c r="O162" s="335">
        <f>IF(O$94=0,0,O$94/PPA!O$12*1000)</f>
        <v>90.327639025720416</v>
      </c>
      <c r="P162" s="335">
        <f>IF(P$94=0,0,P$94/PPA!P$12*1000)</f>
        <v>81.95894063819064</v>
      </c>
      <c r="Q162" s="335">
        <f>IF(Q$94=0,0,Q$94/PPA!Q$12*1000)</f>
        <v>86.474323905550037</v>
      </c>
      <c r="R162" s="335">
        <f>IF(R$94=0,0,R$94/PPA!R$12*1000)</f>
        <v>82.725279937515126</v>
      </c>
      <c r="S162" s="335">
        <f>IF(S$94=0,0,S$94/PPA!S$12*1000)</f>
        <v>88.342620145019211</v>
      </c>
      <c r="T162" s="335">
        <f>IF(T$94=0,0,T$94/PPA!T$12*1000)</f>
        <v>80.453489342694468</v>
      </c>
      <c r="U162" s="335">
        <f>IF(U$94=0,0,U$94/PPA!U$12*1000)</f>
        <v>75.937212038744491</v>
      </c>
      <c r="V162" s="335">
        <f>IF(V$94=0,0,V$94/PPA!V$12*1000)</f>
        <v>71.520179159556932</v>
      </c>
      <c r="W162" s="335">
        <f>IF(W$94=0,0,W$94/PPA!W$12*1000)</f>
        <v>70.881785743446784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0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Pulp, paper and printing / useful energy demand"</f>
        <v>DK: Pulp, paper and printing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3">
      <c r="A3" s="32" t="s">
        <v>255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3">
      <c r="J4" s="131"/>
    </row>
    <row r="5" spans="1:105" ht="15" customHeight="1" x14ac:dyDescent="0.3">
      <c r="A5" s="34" t="s">
        <v>52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1.808606138372566</v>
      </c>
      <c r="K5" s="225">
        <v>1.773360610493137</v>
      </c>
      <c r="L5" s="225">
        <v>2.4889270305606321</v>
      </c>
      <c r="M5" s="225">
        <v>1.749174361232624</v>
      </c>
      <c r="N5" s="225">
        <v>2.2763150088907689</v>
      </c>
      <c r="O5" s="225">
        <v>1.2913163852604219</v>
      </c>
      <c r="P5" s="225">
        <v>1.0213163480770291</v>
      </c>
      <c r="Q5" s="225">
        <v>1.0564092184062981</v>
      </c>
      <c r="R5" s="225">
        <v>1.0024684441079921</v>
      </c>
      <c r="S5" s="225">
        <v>1.123130694343228</v>
      </c>
      <c r="T5" s="225">
        <v>1.216337982176271</v>
      </c>
      <c r="U5" s="225">
        <v>1.1226085792492391</v>
      </c>
      <c r="V5" s="225">
        <v>1.1188311682550789</v>
      </c>
      <c r="W5" s="225">
        <v>1.104977506326583</v>
      </c>
      <c r="DA5" s="89" t="s">
        <v>1943</v>
      </c>
    </row>
    <row r="6" spans="1:105" ht="12" customHeight="1" x14ac:dyDescent="0.3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6.5972559427155191E-3</v>
      </c>
      <c r="K6" s="261">
        <v>6.506210566928565E-3</v>
      </c>
      <c r="L6" s="261">
        <v>9.126337496159714E-3</v>
      </c>
      <c r="M6" s="261">
        <v>6.415796802131969E-3</v>
      </c>
      <c r="N6" s="261">
        <v>8.2327061621011062E-3</v>
      </c>
      <c r="O6" s="261">
        <v>4.6576521674673143E-3</v>
      </c>
      <c r="P6" s="261">
        <v>3.6644544073717701E-3</v>
      </c>
      <c r="Q6" s="261">
        <v>3.785962920992285E-3</v>
      </c>
      <c r="R6" s="261">
        <v>3.592884115409963E-3</v>
      </c>
      <c r="S6" s="261">
        <v>4.0378525471185126E-3</v>
      </c>
      <c r="T6" s="261">
        <v>4.3769281251380627E-3</v>
      </c>
      <c r="U6" s="261">
        <v>4.0485526440860332E-3</v>
      </c>
      <c r="V6" s="261">
        <v>4.0566737288881046E-3</v>
      </c>
      <c r="W6" s="261">
        <v>4.0146841756254657E-3</v>
      </c>
      <c r="DA6" s="67" t="s">
        <v>1944</v>
      </c>
    </row>
    <row r="7" spans="1:105" ht="12" customHeight="1" x14ac:dyDescent="0.3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2.4002963810734082E-3</v>
      </c>
      <c r="K7" s="226">
        <v>2.3671711108227971E-3</v>
      </c>
      <c r="L7" s="226">
        <v>3.3204585443853411E-3</v>
      </c>
      <c r="M7" s="226">
        <v>2.3342756412025648E-3</v>
      </c>
      <c r="N7" s="226">
        <v>2.995326387049062E-3</v>
      </c>
      <c r="O7" s="226">
        <v>1.694605414576166E-3</v>
      </c>
      <c r="P7" s="226">
        <v>1.3332477516405849E-3</v>
      </c>
      <c r="Q7" s="226">
        <v>1.377456502679716E-3</v>
      </c>
      <c r="R7" s="226">
        <v>1.307208150588276E-3</v>
      </c>
      <c r="S7" s="226">
        <v>1.469102144939255E-3</v>
      </c>
      <c r="T7" s="226">
        <v>1.592468873454518E-3</v>
      </c>
      <c r="U7" s="226">
        <v>1.4729951883881191E-3</v>
      </c>
      <c r="V7" s="226">
        <v>1.475949903292324E-3</v>
      </c>
      <c r="W7" s="226">
        <v>1.4606727375109231E-3</v>
      </c>
      <c r="DA7" s="174" t="s">
        <v>1945</v>
      </c>
    </row>
    <row r="8" spans="1:105" ht="12" customHeight="1" x14ac:dyDescent="0.3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7.5440703970028958E-2</v>
      </c>
      <c r="K8" s="226">
        <v>7.4399585162114951E-2</v>
      </c>
      <c r="L8" s="226">
        <v>0.10436116642383381</v>
      </c>
      <c r="M8" s="226">
        <v>7.3365688929490039E-2</v>
      </c>
      <c r="N8" s="226">
        <v>9.4142345520652551E-2</v>
      </c>
      <c r="O8" s="226">
        <v>5.3261016612406002E-2</v>
      </c>
      <c r="P8" s="226">
        <v>4.1903637293843027E-2</v>
      </c>
      <c r="Q8" s="226">
        <v>4.3293107080293443E-2</v>
      </c>
      <c r="R8" s="226">
        <v>4.1085219264313508E-2</v>
      </c>
      <c r="S8" s="226">
        <v>4.6173506276976473E-2</v>
      </c>
      <c r="T8" s="226">
        <v>5.0050891136219952E-2</v>
      </c>
      <c r="U8" s="226">
        <v>4.6295863641127012E-2</v>
      </c>
      <c r="V8" s="226">
        <v>4.63887295780845E-2</v>
      </c>
      <c r="W8" s="226">
        <v>4.5908572148233941E-2</v>
      </c>
      <c r="DA8" s="174" t="s">
        <v>1946</v>
      </c>
    </row>
    <row r="9" spans="1:105" ht="12" customHeight="1" x14ac:dyDescent="0.3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2.648072747188783E-2</v>
      </c>
      <c r="K9" s="226">
        <v>2.6115280412576439E-2</v>
      </c>
      <c r="L9" s="226">
        <v>3.6632208625939883E-2</v>
      </c>
      <c r="M9" s="226">
        <v>2.5752368576795741E-2</v>
      </c>
      <c r="N9" s="226">
        <v>3.3045261564461283E-2</v>
      </c>
      <c r="O9" s="226">
        <v>1.869535133645004E-2</v>
      </c>
      <c r="P9" s="226">
        <v>1.4708754569680699E-2</v>
      </c>
      <c r="Q9" s="226">
        <v>1.51964776264543E-2</v>
      </c>
      <c r="R9" s="226">
        <v>1.4421478554776849E-2</v>
      </c>
      <c r="S9" s="226">
        <v>1.620753746714601E-2</v>
      </c>
      <c r="T9" s="226">
        <v>1.7568553024504038E-2</v>
      </c>
      <c r="U9" s="226">
        <v>1.6250486589353789E-2</v>
      </c>
      <c r="V9" s="226">
        <v>1.628308381391004E-2</v>
      </c>
      <c r="W9" s="226">
        <v>1.6114541934336299E-2</v>
      </c>
      <c r="DA9" s="174" t="s">
        <v>1947</v>
      </c>
    </row>
    <row r="10" spans="1:105" ht="12" customHeight="1" x14ac:dyDescent="0.3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3.682058622159564E-2</v>
      </c>
      <c r="K10" s="262">
        <v>3.4450260223729989E-2</v>
      </c>
      <c r="L10" s="262">
        <v>4.7124810608339077E-2</v>
      </c>
      <c r="M10" s="262">
        <v>3.3997913110910868E-2</v>
      </c>
      <c r="N10" s="262">
        <v>4.3620271080870861E-2</v>
      </c>
      <c r="O10" s="262">
        <v>3.077386333038586E-2</v>
      </c>
      <c r="P10" s="262">
        <v>2.4252851148354741E-2</v>
      </c>
      <c r="Q10" s="262">
        <v>2.6049725375208409E-2</v>
      </c>
      <c r="R10" s="262">
        <v>2.6477007840753481E-2</v>
      </c>
      <c r="S10" s="262">
        <v>2.8794692804843171E-2</v>
      </c>
      <c r="T10" s="262">
        <v>3.2564772549794993E-2</v>
      </c>
      <c r="U10" s="262">
        <v>3.197127504086815E-2</v>
      </c>
      <c r="V10" s="262">
        <v>3.3859502095418971E-2</v>
      </c>
      <c r="W10" s="262">
        <v>3.5131719888041132E-2</v>
      </c>
      <c r="DA10" s="68" t="s">
        <v>1948</v>
      </c>
    </row>
    <row r="11" spans="1:105" ht="12" customHeight="1" x14ac:dyDescent="0.3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3.8723932298470858E-4</v>
      </c>
      <c r="K11" s="228">
        <v>4.7502657989834579E-4</v>
      </c>
      <c r="L11" s="228">
        <v>7.1931419970906285E-4</v>
      </c>
      <c r="M11" s="228">
        <v>4.871656113792902E-4</v>
      </c>
      <c r="N11" s="228">
        <v>5.914746803695215E-4</v>
      </c>
      <c r="O11" s="228">
        <v>1.423599517205868E-4</v>
      </c>
      <c r="P11" s="228">
        <v>1.187701976736845E-4</v>
      </c>
      <c r="Q11" s="228">
        <v>1.07266996696216E-4</v>
      </c>
      <c r="R11" s="228">
        <v>2.9209786105676641E-5</v>
      </c>
      <c r="S11" s="228">
        <v>3.5877005737987948E-5</v>
      </c>
      <c r="T11" s="228">
        <v>3.0752201114728169E-5</v>
      </c>
      <c r="U11" s="228">
        <v>2.7112331212105401E-5</v>
      </c>
      <c r="V11" s="228">
        <v>2.8694655507526962E-5</v>
      </c>
      <c r="W11" s="228">
        <v>4.6338442899192292E-5</v>
      </c>
      <c r="DA11" s="69" t="s">
        <v>1949</v>
      </c>
    </row>
    <row r="12" spans="1:105" ht="12" customHeight="1" x14ac:dyDescent="0.3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4.495903019620052E-3</v>
      </c>
      <c r="K12" s="228">
        <v>6.7906857384616801E-3</v>
      </c>
      <c r="L12" s="228">
        <v>1.128087183044146E-2</v>
      </c>
      <c r="M12" s="228">
        <v>7.4617031699825013E-3</v>
      </c>
      <c r="N12" s="228">
        <v>1.269691968621805E-2</v>
      </c>
      <c r="O12" s="228">
        <v>2.897780425755626E-3</v>
      </c>
      <c r="P12" s="228">
        <v>2.342305851322197E-3</v>
      </c>
      <c r="Q12" s="228">
        <v>1.943070788102366E-3</v>
      </c>
      <c r="R12" s="228">
        <v>1.0820869411766511E-3</v>
      </c>
      <c r="S12" s="228">
        <v>1.6360784906649579E-3</v>
      </c>
      <c r="T12" s="228">
        <v>1.7432645858183971E-3</v>
      </c>
      <c r="U12" s="228">
        <v>1.388870213942634E-3</v>
      </c>
      <c r="V12" s="228">
        <v>1.2780751972942979E-3</v>
      </c>
      <c r="W12" s="228">
        <v>8.9266801536481109E-4</v>
      </c>
      <c r="DA12" s="69" t="s">
        <v>1950</v>
      </c>
    </row>
    <row r="13" spans="1:105" ht="12" customHeight="1" x14ac:dyDescent="0.3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1951</v>
      </c>
    </row>
    <row r="14" spans="1:105" ht="12" customHeight="1" x14ac:dyDescent="0.3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1.23427547439744E-2</v>
      </c>
      <c r="K14" s="228">
        <v>1.4100691148043021E-2</v>
      </c>
      <c r="L14" s="228">
        <v>1.9852795784532092E-2</v>
      </c>
      <c r="M14" s="228">
        <v>1.489476566428977E-2</v>
      </c>
      <c r="N14" s="228">
        <v>2.0693182328079741E-2</v>
      </c>
      <c r="O14" s="228">
        <v>1.6116940158193E-2</v>
      </c>
      <c r="P14" s="228">
        <v>1.3035532242398879E-2</v>
      </c>
      <c r="Q14" s="228">
        <v>1.3817258157555251E-2</v>
      </c>
      <c r="R14" s="228">
        <v>1.2297051332743831E-2</v>
      </c>
      <c r="S14" s="228">
        <v>1.427447911339513E-2</v>
      </c>
      <c r="T14" s="228">
        <v>1.7615477948690211E-2</v>
      </c>
      <c r="U14" s="228">
        <v>1.8227216490243128E-2</v>
      </c>
      <c r="V14" s="228">
        <v>2.051962512349461E-2</v>
      </c>
      <c r="W14" s="228">
        <v>2.0676712106465132E-2</v>
      </c>
      <c r="DA14" s="69" t="s">
        <v>1952</v>
      </c>
    </row>
    <row r="15" spans="1:105" ht="12" customHeight="1" x14ac:dyDescent="0.3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1.9594689135016479E-2</v>
      </c>
      <c r="K15" s="228">
        <v>1.308385675732694E-2</v>
      </c>
      <c r="L15" s="228">
        <v>1.5271828793656459E-2</v>
      </c>
      <c r="M15" s="228">
        <v>1.1154278665259299E-2</v>
      </c>
      <c r="N15" s="228">
        <v>9.6386943862035498E-3</v>
      </c>
      <c r="O15" s="228">
        <v>1.1616782794716641E-2</v>
      </c>
      <c r="P15" s="228">
        <v>8.7562428569599761E-3</v>
      </c>
      <c r="Q15" s="228">
        <v>1.018212943285458E-2</v>
      </c>
      <c r="R15" s="228">
        <v>1.3068659780727319E-2</v>
      </c>
      <c r="S15" s="228">
        <v>1.2848258195045091E-2</v>
      </c>
      <c r="T15" s="228">
        <v>1.3175277814171649E-2</v>
      </c>
      <c r="U15" s="228">
        <v>1.2328076005470281E-2</v>
      </c>
      <c r="V15" s="228">
        <v>1.2033107119122531E-2</v>
      </c>
      <c r="W15" s="228">
        <v>1.351600132331199E-2</v>
      </c>
      <c r="DA15" s="69" t="s">
        <v>1953</v>
      </c>
    </row>
    <row r="16" spans="1:105" ht="12" customHeight="1" x14ac:dyDescent="0.3">
      <c r="A16" s="57" t="s">
        <v>1855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6.6468360493325288E-2</v>
      </c>
      <c r="K16" s="263">
        <v>5.397310751688069E-2</v>
      </c>
      <c r="L16" s="263">
        <v>7.0123358966894186E-2</v>
      </c>
      <c r="M16" s="263">
        <v>5.0591615773921468E-2</v>
      </c>
      <c r="N16" s="263">
        <v>5.872857803220935E-2</v>
      </c>
      <c r="O16" s="263">
        <v>4.9137001004786178E-2</v>
      </c>
      <c r="P16" s="263">
        <v>3.90624272183119E-2</v>
      </c>
      <c r="Q16" s="263">
        <v>4.2820451790727049E-2</v>
      </c>
      <c r="R16" s="263">
        <v>4.5336172983579927E-2</v>
      </c>
      <c r="S16" s="263">
        <v>4.7651742991366063E-2</v>
      </c>
      <c r="T16" s="263">
        <v>5.1604441692056191E-2</v>
      </c>
      <c r="U16" s="263">
        <v>4.8347543225891083E-2</v>
      </c>
      <c r="V16" s="263">
        <v>4.7687487233628471E-2</v>
      </c>
      <c r="W16" s="263">
        <v>4.9688905499630981E-2</v>
      </c>
      <c r="DA16" s="70" t="s">
        <v>1954</v>
      </c>
    </row>
    <row r="17" spans="1:105" ht="12" customHeight="1" x14ac:dyDescent="0.3">
      <c r="A17" s="57" t="s">
        <v>1857</v>
      </c>
      <c r="B17" s="296">
        <f t="shared" ref="B17:W17" si="0">B18+B29</f>
        <v>0</v>
      </c>
      <c r="C17" s="296">
        <f t="shared" si="0"/>
        <v>0</v>
      </c>
      <c r="D17" s="296">
        <f t="shared" si="0"/>
        <v>0</v>
      </c>
      <c r="E17" s="296">
        <f t="shared" si="0"/>
        <v>0</v>
      </c>
      <c r="F17" s="296">
        <f t="shared" si="0"/>
        <v>0</v>
      </c>
      <c r="G17" s="296">
        <f t="shared" si="0"/>
        <v>0</v>
      </c>
      <c r="H17" s="296">
        <f t="shared" si="0"/>
        <v>0</v>
      </c>
      <c r="I17" s="296">
        <f t="shared" si="0"/>
        <v>0</v>
      </c>
      <c r="J17" s="296">
        <f t="shared" si="0"/>
        <v>1.447565275461038</v>
      </c>
      <c r="K17" s="296">
        <f t="shared" si="0"/>
        <v>1.4563188897731987</v>
      </c>
      <c r="L17" s="296">
        <f t="shared" si="0"/>
        <v>2.0633316280600313</v>
      </c>
      <c r="M17" s="296">
        <f t="shared" si="0"/>
        <v>1.4449565319145274</v>
      </c>
      <c r="N17" s="296">
        <f t="shared" si="0"/>
        <v>1.9058152706809044</v>
      </c>
      <c r="O17" s="296">
        <f t="shared" si="0"/>
        <v>1.0245500635657332</v>
      </c>
      <c r="P17" s="296">
        <f t="shared" si="0"/>
        <v>0.81009953275522462</v>
      </c>
      <c r="Q17" s="296">
        <f t="shared" si="0"/>
        <v>0.82929287341847679</v>
      </c>
      <c r="R17" s="296">
        <f t="shared" si="0"/>
        <v>0.77009791773177616</v>
      </c>
      <c r="S17" s="296">
        <f t="shared" si="0"/>
        <v>0.87353045985736966</v>
      </c>
      <c r="T17" s="296">
        <f t="shared" si="0"/>
        <v>0.94458235794887979</v>
      </c>
      <c r="U17" s="296">
        <f t="shared" si="0"/>
        <v>0.86741899468268568</v>
      </c>
      <c r="V17" s="296">
        <f t="shared" si="0"/>
        <v>0.86373498029188722</v>
      </c>
      <c r="W17" s="296">
        <f t="shared" si="0"/>
        <v>0.84289238518131193</v>
      </c>
      <c r="DA17" s="70"/>
    </row>
    <row r="18" spans="1:105" ht="12" customHeight="1" x14ac:dyDescent="0.3">
      <c r="A18" s="60" t="s">
        <v>1858</v>
      </c>
      <c r="B18" s="331">
        <v>0</v>
      </c>
      <c r="C18" s="331">
        <v>0</v>
      </c>
      <c r="D18" s="331">
        <v>0</v>
      </c>
      <c r="E18" s="331">
        <v>0</v>
      </c>
      <c r="F18" s="331">
        <v>0</v>
      </c>
      <c r="G18" s="331">
        <v>0</v>
      </c>
      <c r="H18" s="331">
        <v>0</v>
      </c>
      <c r="I18" s="331">
        <v>0</v>
      </c>
      <c r="J18" s="331">
        <v>0.82442439583611582</v>
      </c>
      <c r="K18" s="331">
        <v>0.95032100680244458</v>
      </c>
      <c r="L18" s="331">
        <v>1.405925137745401</v>
      </c>
      <c r="M18" s="331">
        <v>0.97066013403401563</v>
      </c>
      <c r="N18" s="331">
        <v>1.3552348516289441</v>
      </c>
      <c r="O18" s="331">
        <v>0.56389067914586444</v>
      </c>
      <c r="P18" s="331">
        <v>0.44388927758355212</v>
      </c>
      <c r="Q18" s="331">
        <v>0.42785113788041262</v>
      </c>
      <c r="R18" s="331">
        <v>0.34507129601071612</v>
      </c>
      <c r="S18" s="331">
        <v>0.42679536931331491</v>
      </c>
      <c r="T18" s="331">
        <v>0.46079071708585512</v>
      </c>
      <c r="U18" s="331">
        <v>0.41416077693995901</v>
      </c>
      <c r="V18" s="331">
        <v>0.41666478747662222</v>
      </c>
      <c r="W18" s="331">
        <v>0.37705889612227339</v>
      </c>
      <c r="DA18" s="72" t="s">
        <v>1955</v>
      </c>
    </row>
    <row r="19" spans="1:105" ht="12" customHeight="1" x14ac:dyDescent="0.3">
      <c r="A19" s="64" t="s">
        <v>30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1956</v>
      </c>
    </row>
    <row r="20" spans="1:105" ht="12" customHeight="1" x14ac:dyDescent="0.3">
      <c r="A20" s="64" t="s">
        <v>32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1957</v>
      </c>
    </row>
    <row r="21" spans="1:105" ht="12" customHeight="1" x14ac:dyDescent="0.3">
      <c r="A21" s="64" t="s">
        <v>33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1.057150065181931E-2</v>
      </c>
      <c r="K21" s="231">
        <v>1.162242581786427E-2</v>
      </c>
      <c r="L21" s="231">
        <v>1.613017874876602E-2</v>
      </c>
      <c r="M21" s="231">
        <v>1.1387687736168739E-2</v>
      </c>
      <c r="N21" s="231">
        <v>2.185384326679906E-2</v>
      </c>
      <c r="O21" s="231">
        <v>1.063165868272443E-2</v>
      </c>
      <c r="P21" s="231">
        <v>9.8349459436277778E-3</v>
      </c>
      <c r="Q21" s="231">
        <v>1.2608134479244391E-2</v>
      </c>
      <c r="R21" s="231">
        <v>2.1484975648918631E-2</v>
      </c>
      <c r="S21" s="231">
        <v>2.3726831442825731E-2</v>
      </c>
      <c r="T21" s="231">
        <v>2.274908045903307E-2</v>
      </c>
      <c r="U21" s="231">
        <v>2.505496038688344E-2</v>
      </c>
      <c r="V21" s="231">
        <v>2.7313843626410698E-2</v>
      </c>
      <c r="W21" s="231">
        <v>3.018930001867463E-2</v>
      </c>
      <c r="DA21" s="73" t="s">
        <v>1958</v>
      </c>
    </row>
    <row r="22" spans="1:105" ht="12" customHeight="1" x14ac:dyDescent="0.3">
      <c r="A22" s="64" t="s">
        <v>160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3.7496470036110667E-2</v>
      </c>
      <c r="K22" s="231">
        <v>3.0478046545161688E-2</v>
      </c>
      <c r="L22" s="231">
        <v>4.2068869262664163E-2</v>
      </c>
      <c r="M22" s="231">
        <v>2.9776582827130749E-2</v>
      </c>
      <c r="N22" s="231">
        <v>3.806595288501232E-2</v>
      </c>
      <c r="O22" s="231">
        <v>1.8998472817066479E-2</v>
      </c>
      <c r="P22" s="231">
        <v>1.7589419515978189E-2</v>
      </c>
      <c r="Q22" s="231">
        <v>1.9397051806191331E-2</v>
      </c>
      <c r="R22" s="231">
        <v>7.7791282700704388E-3</v>
      </c>
      <c r="S22" s="231">
        <v>7.1237630657816908E-3</v>
      </c>
      <c r="T22" s="231">
        <v>6.1611013042503398E-3</v>
      </c>
      <c r="U22" s="231">
        <v>5.7454527688209356E-3</v>
      </c>
      <c r="V22" s="231">
        <v>5.6259227718015881E-3</v>
      </c>
      <c r="W22" s="231">
        <v>1.079493418033114E-2</v>
      </c>
      <c r="DA22" s="73" t="s">
        <v>1959</v>
      </c>
    </row>
    <row r="23" spans="1:105" ht="12" customHeight="1" x14ac:dyDescent="0.3">
      <c r="A23" s="64" t="s">
        <v>70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1.6346233765482769E-2</v>
      </c>
      <c r="K23" s="231">
        <v>8.9856159308894529E-3</v>
      </c>
      <c r="L23" s="231">
        <v>2.4941366527842571E-2</v>
      </c>
      <c r="M23" s="231">
        <v>8.8041334865594807E-3</v>
      </c>
      <c r="N23" s="231">
        <v>0</v>
      </c>
      <c r="O23" s="231">
        <v>0</v>
      </c>
      <c r="P23" s="231">
        <v>0</v>
      </c>
      <c r="Q23" s="231">
        <v>3.5116182270004742E-4</v>
      </c>
      <c r="R23" s="231">
        <v>1.6308811520777029E-3</v>
      </c>
      <c r="S23" s="231">
        <v>1.5244903324959261E-3</v>
      </c>
      <c r="T23" s="231">
        <v>7.8539164780924733E-5</v>
      </c>
      <c r="U23" s="231">
        <v>1.069700838528685E-4</v>
      </c>
      <c r="V23" s="231">
        <v>1.176645435086655E-4</v>
      </c>
      <c r="W23" s="231">
        <v>7.4755569267821357E-5</v>
      </c>
      <c r="DA23" s="73" t="s">
        <v>1960</v>
      </c>
    </row>
    <row r="24" spans="1:105" ht="12" customHeight="1" x14ac:dyDescent="0.3">
      <c r="A24" s="64" t="s">
        <v>34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6.1402406464019648E-5</v>
      </c>
      <c r="R24" s="231">
        <v>8.7370002024938308E-5</v>
      </c>
      <c r="S24" s="231">
        <v>2.2678220888877859E-4</v>
      </c>
      <c r="T24" s="231">
        <v>3.7778045819667849E-4</v>
      </c>
      <c r="U24" s="231">
        <v>3.0945783107287552E-4</v>
      </c>
      <c r="V24" s="231">
        <v>2.9981075338845488E-4</v>
      </c>
      <c r="W24" s="231">
        <v>0</v>
      </c>
      <c r="DA24" s="73" t="s">
        <v>1961</v>
      </c>
    </row>
    <row r="25" spans="1:105" ht="12" customHeight="1" x14ac:dyDescent="0.3">
      <c r="A25" s="64" t="s">
        <v>162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0.41598354768993062</v>
      </c>
      <c r="K25" s="231">
        <v>0.41632370213334102</v>
      </c>
      <c r="L25" s="231">
        <v>0.63042460911246956</v>
      </c>
      <c r="M25" s="231">
        <v>0.43579725288695198</v>
      </c>
      <c r="N25" s="231">
        <v>0.78081330918652092</v>
      </c>
      <c r="O25" s="231">
        <v>0.36952567727854763</v>
      </c>
      <c r="P25" s="231">
        <v>0.33146365779524839</v>
      </c>
      <c r="Q25" s="231">
        <v>0.33574265047843771</v>
      </c>
      <c r="R25" s="231">
        <v>0.27536770128978988</v>
      </c>
      <c r="S25" s="231">
        <v>0.31041714405917781</v>
      </c>
      <c r="T25" s="231">
        <v>0.33372883975086698</v>
      </c>
      <c r="U25" s="231">
        <v>0.28123369244340579</v>
      </c>
      <c r="V25" s="231">
        <v>0.239440408800591</v>
      </c>
      <c r="W25" s="231">
        <v>0.19870867341821841</v>
      </c>
      <c r="DA25" s="73" t="s">
        <v>1962</v>
      </c>
    </row>
    <row r="26" spans="1:105" ht="12" customHeight="1" x14ac:dyDescent="0.3">
      <c r="A26" s="64" t="s">
        <v>36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1963</v>
      </c>
    </row>
    <row r="27" spans="1:105" ht="12" customHeight="1" x14ac:dyDescent="0.3">
      <c r="A27" s="64" t="s">
        <v>73</v>
      </c>
      <c r="B27" s="231">
        <v>0</v>
      </c>
      <c r="C27" s="231">
        <v>0</v>
      </c>
      <c r="D27" s="231">
        <v>0</v>
      </c>
      <c r="E27" s="231">
        <v>0</v>
      </c>
      <c r="F27" s="231">
        <v>0</v>
      </c>
      <c r="G27" s="231">
        <v>0</v>
      </c>
      <c r="H27" s="231">
        <v>0</v>
      </c>
      <c r="I27" s="231">
        <v>0</v>
      </c>
      <c r="J27" s="231">
        <v>0.26492897483527372</v>
      </c>
      <c r="K27" s="231">
        <v>0.40482882511026008</v>
      </c>
      <c r="L27" s="231">
        <v>0.58653122274992986</v>
      </c>
      <c r="M27" s="231">
        <v>0.41555366357822188</v>
      </c>
      <c r="N27" s="231">
        <v>0.41531328722259653</v>
      </c>
      <c r="O27" s="231">
        <v>0.1150471764621788</v>
      </c>
      <c r="P27" s="231">
        <v>5.8041493089135428E-2</v>
      </c>
      <c r="Q27" s="231">
        <v>3.5992751366299473E-2</v>
      </c>
      <c r="R27" s="231">
        <v>3.1223313042288751E-3</v>
      </c>
      <c r="S27" s="231">
        <v>4.56708605414737E-2</v>
      </c>
      <c r="T27" s="231">
        <v>6.0400457755515231E-2</v>
      </c>
      <c r="U27" s="231">
        <v>6.6703106875804052E-2</v>
      </c>
      <c r="V27" s="231">
        <v>0.10690496675314511</v>
      </c>
      <c r="W27" s="231">
        <v>9.9854233243139759E-2</v>
      </c>
      <c r="DA27" s="73" t="s">
        <v>1964</v>
      </c>
    </row>
    <row r="28" spans="1:105" ht="12" customHeight="1" x14ac:dyDescent="0.3">
      <c r="A28" s="64" t="s">
        <v>79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7.9097668857498762E-2</v>
      </c>
      <c r="K28" s="231">
        <v>7.8082391264928011E-2</v>
      </c>
      <c r="L28" s="231">
        <v>0.10582889134372921</v>
      </c>
      <c r="M28" s="231">
        <v>6.9340813518982705E-2</v>
      </c>
      <c r="N28" s="231">
        <v>9.9188459068015392E-2</v>
      </c>
      <c r="O28" s="231">
        <v>4.9687693905347018E-2</v>
      </c>
      <c r="P28" s="231">
        <v>2.6959761239562351E-2</v>
      </c>
      <c r="Q28" s="231">
        <v>2.369798552107558E-2</v>
      </c>
      <c r="R28" s="231">
        <v>3.5598908343605573E-2</v>
      </c>
      <c r="S28" s="231">
        <v>3.8105497662671281E-2</v>
      </c>
      <c r="T28" s="231">
        <v>3.7294918193211832E-2</v>
      </c>
      <c r="U28" s="231">
        <v>3.5007136550119007E-2</v>
      </c>
      <c r="V28" s="231">
        <v>3.6962170227776703E-2</v>
      </c>
      <c r="W28" s="231">
        <v>3.7436999692641609E-2</v>
      </c>
      <c r="DA28" s="73" t="s">
        <v>1965</v>
      </c>
    </row>
    <row r="29" spans="1:105" ht="12" customHeight="1" x14ac:dyDescent="0.3">
      <c r="A29" s="60" t="s">
        <v>1870</v>
      </c>
      <c r="B29" s="264">
        <v>0</v>
      </c>
      <c r="C29" s="264">
        <v>0</v>
      </c>
      <c r="D29" s="264">
        <v>0</v>
      </c>
      <c r="E29" s="264">
        <v>0</v>
      </c>
      <c r="F29" s="264">
        <v>0</v>
      </c>
      <c r="G29" s="264">
        <v>0</v>
      </c>
      <c r="H29" s="264">
        <v>0</v>
      </c>
      <c r="I29" s="264">
        <v>0</v>
      </c>
      <c r="J29" s="264">
        <v>0.62314087962492204</v>
      </c>
      <c r="K29" s="264">
        <v>0.5059978829707541</v>
      </c>
      <c r="L29" s="264">
        <v>0.65740649031463039</v>
      </c>
      <c r="M29" s="264">
        <v>0.47429639788051181</v>
      </c>
      <c r="N29" s="264">
        <v>0.5505804190519602</v>
      </c>
      <c r="O29" s="264">
        <v>0.46065938441986881</v>
      </c>
      <c r="P29" s="264">
        <v>0.36621025517167249</v>
      </c>
      <c r="Q29" s="264">
        <v>0.40144173553806423</v>
      </c>
      <c r="R29" s="264">
        <v>0.42502662172105998</v>
      </c>
      <c r="S29" s="264">
        <v>0.44673509054405469</v>
      </c>
      <c r="T29" s="264">
        <v>0.48379164086302467</v>
      </c>
      <c r="U29" s="264">
        <v>0.45325821774272668</v>
      </c>
      <c r="V29" s="264">
        <v>0.447070192815265</v>
      </c>
      <c r="W29" s="264">
        <v>0.46583348905903849</v>
      </c>
      <c r="DA29" s="72" t="s">
        <v>1966</v>
      </c>
    </row>
    <row r="30" spans="1:105" ht="12" customHeight="1" x14ac:dyDescent="0.3">
      <c r="A30" s="132" t="s">
        <v>1872</v>
      </c>
      <c r="B30" s="318">
        <v>0</v>
      </c>
      <c r="C30" s="318">
        <v>0</v>
      </c>
      <c r="D30" s="318">
        <v>0</v>
      </c>
      <c r="E30" s="318">
        <v>0</v>
      </c>
      <c r="F30" s="318">
        <v>0</v>
      </c>
      <c r="G30" s="318">
        <v>0</v>
      </c>
      <c r="H30" s="318">
        <v>0</v>
      </c>
      <c r="I30" s="318">
        <v>0</v>
      </c>
      <c r="J30" s="318">
        <v>0.14683293243090129</v>
      </c>
      <c r="K30" s="318">
        <v>0.1192301057268855</v>
      </c>
      <c r="L30" s="318">
        <v>0.15490706183504821</v>
      </c>
      <c r="M30" s="318">
        <v>0.1117601704836438</v>
      </c>
      <c r="N30" s="318">
        <v>0.1297352494625206</v>
      </c>
      <c r="O30" s="318">
        <v>0.10854683182861739</v>
      </c>
      <c r="P30" s="318">
        <v>8.6291442932601894E-2</v>
      </c>
      <c r="Q30" s="318">
        <v>9.4593163691465976E-2</v>
      </c>
      <c r="R30" s="318">
        <v>0.1001505554667942</v>
      </c>
      <c r="S30" s="318">
        <v>0.1052658002534686</v>
      </c>
      <c r="T30" s="318">
        <v>0.11399756882622331</v>
      </c>
      <c r="U30" s="318">
        <v>0.1068028682368391</v>
      </c>
      <c r="V30" s="318">
        <v>0.105344761609969</v>
      </c>
      <c r="W30" s="318">
        <v>0.10976602476189271</v>
      </c>
      <c r="DA30" s="139" t="s">
        <v>1967</v>
      </c>
    </row>
    <row r="31" spans="1:105" ht="12" customHeight="1" x14ac:dyDescent="0.3">
      <c r="J31" s="131"/>
    </row>
    <row r="32" spans="1:105" ht="15" customHeight="1" x14ac:dyDescent="0.3">
      <c r="A32" s="34" t="s">
        <v>53</v>
      </c>
      <c r="B32" s="225">
        <v>83.322377640376473</v>
      </c>
      <c r="C32" s="225">
        <v>89.17006329022567</v>
      </c>
      <c r="D32" s="225">
        <v>86.122726036750649</v>
      </c>
      <c r="E32" s="225">
        <v>91.118336748437557</v>
      </c>
      <c r="F32" s="225">
        <v>91.28527609927653</v>
      </c>
      <c r="G32" s="225">
        <v>83.502829106276806</v>
      </c>
      <c r="H32" s="225">
        <v>85.303109173140072</v>
      </c>
      <c r="I32" s="225">
        <v>78.210300524508483</v>
      </c>
      <c r="J32" s="225">
        <v>88.858157996310098</v>
      </c>
      <c r="K32" s="225">
        <v>87.386540681194617</v>
      </c>
      <c r="L32" s="225">
        <v>91.824312899128913</v>
      </c>
      <c r="M32" s="225">
        <v>91.338591723392454</v>
      </c>
      <c r="N32" s="225">
        <v>63.336949518346287</v>
      </c>
      <c r="O32" s="225">
        <v>62.508584299821607</v>
      </c>
      <c r="P32" s="225">
        <v>53.375765909681988</v>
      </c>
      <c r="Q32" s="225">
        <v>50.502967319080639</v>
      </c>
      <c r="R32" s="225">
        <v>34.998788250582543</v>
      </c>
      <c r="S32" s="225">
        <v>39.873110493930056</v>
      </c>
      <c r="T32" s="225">
        <v>45.482245167564059</v>
      </c>
      <c r="U32" s="225">
        <v>41.932208448572553</v>
      </c>
      <c r="V32" s="225">
        <v>41.962327613766327</v>
      </c>
      <c r="W32" s="225">
        <v>41.300048700249661</v>
      </c>
      <c r="DA32" s="89" t="s">
        <v>1968</v>
      </c>
    </row>
    <row r="33" spans="1:105" ht="12" customHeight="1" x14ac:dyDescent="0.3">
      <c r="A33" s="55" t="s">
        <v>92</v>
      </c>
      <c r="B33" s="261">
        <v>0.28091960797438859</v>
      </c>
      <c r="C33" s="261">
        <v>0.29941079419581418</v>
      </c>
      <c r="D33" s="261">
        <v>0.29041460447883322</v>
      </c>
      <c r="E33" s="261">
        <v>0.30644629882786778</v>
      </c>
      <c r="F33" s="261">
        <v>0.30798027697298791</v>
      </c>
      <c r="G33" s="261">
        <v>0.27921035249392773</v>
      </c>
      <c r="H33" s="261">
        <v>0.28667048424186142</v>
      </c>
      <c r="I33" s="261">
        <v>0.26606854318516759</v>
      </c>
      <c r="J33" s="261">
        <v>0.30783074607060568</v>
      </c>
      <c r="K33" s="261">
        <v>0.30431142666244071</v>
      </c>
      <c r="L33" s="261">
        <v>0.31914375474828499</v>
      </c>
      <c r="M33" s="261">
        <v>0.31767055310356918</v>
      </c>
      <c r="N33" s="261">
        <v>0.2157746949281599</v>
      </c>
      <c r="O33" s="261">
        <v>0.21293876958391819</v>
      </c>
      <c r="P33" s="261">
        <v>0.18020405119314839</v>
      </c>
      <c r="Q33" s="261">
        <v>0.170231232514653</v>
      </c>
      <c r="R33" s="261">
        <v>0.1181315469885825</v>
      </c>
      <c r="S33" s="261">
        <v>0.13525957104794459</v>
      </c>
      <c r="T33" s="261">
        <v>0.15458029796814579</v>
      </c>
      <c r="U33" s="261">
        <v>0.14318000268614761</v>
      </c>
      <c r="V33" s="261">
        <v>0.14472943431575749</v>
      </c>
      <c r="W33" s="261">
        <v>0.14323137834812591</v>
      </c>
      <c r="DA33" s="67" t="s">
        <v>1969</v>
      </c>
    </row>
    <row r="34" spans="1:105" ht="12" customHeight="1" x14ac:dyDescent="0.3">
      <c r="A34" s="202" t="s">
        <v>93</v>
      </c>
      <c r="B34" s="226">
        <v>0.1036109295566959</v>
      </c>
      <c r="C34" s="226">
        <v>0.1104309910213357</v>
      </c>
      <c r="D34" s="226">
        <v>0.10711294716613511</v>
      </c>
      <c r="E34" s="226">
        <v>0.11302587992953179</v>
      </c>
      <c r="F34" s="226">
        <v>0.11359165354242259</v>
      </c>
      <c r="G34" s="226">
        <v>0.10298050880943151</v>
      </c>
      <c r="H34" s="226">
        <v>0.1058851910877396</v>
      </c>
      <c r="I34" s="226">
        <v>9.8133445664371141E-2</v>
      </c>
      <c r="J34" s="226">
        <v>0.11353650240539449</v>
      </c>
      <c r="K34" s="226">
        <v>0.11223847996432609</v>
      </c>
      <c r="L34" s="226">
        <v>0.1177090532416615</v>
      </c>
      <c r="M34" s="226">
        <v>0.1171656956849068</v>
      </c>
      <c r="N34" s="226">
        <v>7.9583681885094237E-2</v>
      </c>
      <c r="O34" s="226">
        <v>7.8537714096697436E-2</v>
      </c>
      <c r="P34" s="226">
        <v>6.6464243591379216E-2</v>
      </c>
      <c r="Q34" s="226">
        <v>6.2785991934152435E-2</v>
      </c>
      <c r="R34" s="226">
        <v>4.357018536980669E-2</v>
      </c>
      <c r="S34" s="226">
        <v>4.9887474885680391E-2</v>
      </c>
      <c r="T34" s="226">
        <v>5.7013493928450877E-2</v>
      </c>
      <c r="U34" s="226">
        <v>5.2808749375709181E-2</v>
      </c>
      <c r="V34" s="226">
        <v>5.33802226615578E-2</v>
      </c>
      <c r="W34" s="226">
        <v>5.2827698142342283E-2</v>
      </c>
      <c r="DA34" s="174" t="s">
        <v>1970</v>
      </c>
    </row>
    <row r="35" spans="1:105" ht="12" customHeight="1" x14ac:dyDescent="0.3">
      <c r="A35" s="202" t="s">
        <v>94</v>
      </c>
      <c r="B35" s="226">
        <v>2.021140125332074</v>
      </c>
      <c r="C35" s="226">
        <v>2.1541791777022392</v>
      </c>
      <c r="D35" s="226">
        <v>2.0894540410583509</v>
      </c>
      <c r="E35" s="226">
        <v>2.2047977187728929</v>
      </c>
      <c r="F35" s="226">
        <v>2.2158342740452022</v>
      </c>
      <c r="G35" s="226">
        <v>2.0088424973348218</v>
      </c>
      <c r="H35" s="226">
        <v>2.0571704414061531</v>
      </c>
      <c r="I35" s="226">
        <v>1.914290755984609</v>
      </c>
      <c r="J35" s="226">
        <v>2.2147584398983389</v>
      </c>
      <c r="K35" s="226">
        <v>2.1894378945615731</v>
      </c>
      <c r="L35" s="226">
        <v>2.2933808936606699</v>
      </c>
      <c r="M35" s="226">
        <v>2.2855531735349479</v>
      </c>
      <c r="N35" s="226">
        <v>1.5524402055635489</v>
      </c>
      <c r="O35" s="226">
        <v>1.5320364945267051</v>
      </c>
      <c r="P35" s="226">
        <v>1.2965191046652511</v>
      </c>
      <c r="Q35" s="226">
        <v>1.2247673884389989</v>
      </c>
      <c r="R35" s="226">
        <v>0.84992433033703874</v>
      </c>
      <c r="S35" s="226">
        <v>0.97315580194433893</v>
      </c>
      <c r="T35" s="226">
        <v>1.11216317387746</v>
      </c>
      <c r="U35" s="226">
        <v>1.0301411519857679</v>
      </c>
      <c r="V35" s="226">
        <v>1.0412888908732181</v>
      </c>
      <c r="W35" s="226">
        <v>1.0305107858914919</v>
      </c>
      <c r="DA35" s="174" t="s">
        <v>1971</v>
      </c>
    </row>
    <row r="36" spans="1:105" ht="12" customHeight="1" x14ac:dyDescent="0.3">
      <c r="A36" s="202" t="s">
        <v>95</v>
      </c>
      <c r="B36" s="226">
        <v>1.128416254439508</v>
      </c>
      <c r="C36" s="226">
        <v>1.2026928606421869</v>
      </c>
      <c r="D36" s="226">
        <v>1.166556377404647</v>
      </c>
      <c r="E36" s="226">
        <v>1.230953535794908</v>
      </c>
      <c r="F36" s="226">
        <v>1.237115319535778</v>
      </c>
      <c r="G36" s="226">
        <v>1.1215504052342871</v>
      </c>
      <c r="H36" s="226">
        <v>1.153185008946936</v>
      </c>
      <c r="I36" s="226">
        <v>1.068761526082423</v>
      </c>
      <c r="J36" s="226">
        <v>1.2365146740272439</v>
      </c>
      <c r="K36" s="226">
        <v>1.222378041652689</v>
      </c>
      <c r="L36" s="226">
        <v>1.281957507194206</v>
      </c>
      <c r="M36" s="226">
        <v>1.276039854475155</v>
      </c>
      <c r="N36" s="226">
        <v>0.86673790700953912</v>
      </c>
      <c r="O36" s="226">
        <v>0.85534637660732171</v>
      </c>
      <c r="P36" s="226">
        <v>0.72385541880984283</v>
      </c>
      <c r="Q36" s="226">
        <v>0.68379594848473046</v>
      </c>
      <c r="R36" s="226">
        <v>0.47451852416138263</v>
      </c>
      <c r="S36" s="226">
        <v>0.54331949143589631</v>
      </c>
      <c r="T36" s="226">
        <v>0.62092825097228899</v>
      </c>
      <c r="U36" s="226">
        <v>0.57513479926424849</v>
      </c>
      <c r="V36" s="226">
        <v>0.58135865757233041</v>
      </c>
      <c r="W36" s="226">
        <v>0.57534116838343152</v>
      </c>
      <c r="DA36" s="174" t="s">
        <v>1972</v>
      </c>
    </row>
    <row r="37" spans="1:105" ht="12" customHeight="1" x14ac:dyDescent="0.3">
      <c r="A37" s="56" t="s">
        <v>96</v>
      </c>
      <c r="B37" s="262">
        <v>1.9603051779059151</v>
      </c>
      <c r="C37" s="262">
        <v>1.953575829028259</v>
      </c>
      <c r="D37" s="262">
        <v>2.0798580672346172</v>
      </c>
      <c r="E37" s="262">
        <v>2.0939353196030459</v>
      </c>
      <c r="F37" s="262">
        <v>2.2145044649599539</v>
      </c>
      <c r="G37" s="262">
        <v>1.797451237782993</v>
      </c>
      <c r="H37" s="262">
        <v>1.99804562300519</v>
      </c>
      <c r="I37" s="262">
        <v>2.2073229228580908</v>
      </c>
      <c r="J37" s="262">
        <v>1.971789875110981</v>
      </c>
      <c r="K37" s="262">
        <v>1.6742954830218539</v>
      </c>
      <c r="L37" s="262">
        <v>1.658359666778769</v>
      </c>
      <c r="M37" s="262">
        <v>1.711938351013387</v>
      </c>
      <c r="N37" s="262">
        <v>1.119063152979767</v>
      </c>
      <c r="O37" s="262">
        <v>1.6624562591879379</v>
      </c>
      <c r="P37" s="262">
        <v>1.418711919282148</v>
      </c>
      <c r="Q37" s="262">
        <v>1.450981693647357</v>
      </c>
      <c r="R37" s="262">
        <v>1.176384874012117</v>
      </c>
      <c r="S37" s="262">
        <v>1.233530779638141</v>
      </c>
      <c r="T37" s="262">
        <v>1.470189822995746</v>
      </c>
      <c r="U37" s="262">
        <v>1.460571439223197</v>
      </c>
      <c r="V37" s="262">
        <v>1.542209976590716</v>
      </c>
      <c r="W37" s="262">
        <v>1.668523601775483</v>
      </c>
      <c r="DA37" s="68" t="s">
        <v>1973</v>
      </c>
    </row>
    <row r="38" spans="1:105" ht="12" customHeight="1" x14ac:dyDescent="0.3">
      <c r="A38" s="37" t="s">
        <v>160</v>
      </c>
      <c r="B38" s="228">
        <v>1.610850516151497E-2</v>
      </c>
      <c r="C38" s="228">
        <v>1.7985326935186459E-2</v>
      </c>
      <c r="D38" s="228">
        <v>1.5596781073543141E-2</v>
      </c>
      <c r="E38" s="228">
        <v>2.02729940032449E-2</v>
      </c>
      <c r="F38" s="228">
        <v>1.8433886426713141E-2</v>
      </c>
      <c r="G38" s="228">
        <v>1.4660610662656349E-2</v>
      </c>
      <c r="H38" s="228">
        <v>1.355716883492555E-2</v>
      </c>
      <c r="I38" s="228">
        <v>1.274260807232787E-2</v>
      </c>
      <c r="J38" s="228">
        <v>2.0737165120370819E-2</v>
      </c>
      <c r="K38" s="228">
        <v>2.3086468777709802E-2</v>
      </c>
      <c r="L38" s="228">
        <v>2.531324033220983E-2</v>
      </c>
      <c r="M38" s="228">
        <v>2.4530843722505951E-2</v>
      </c>
      <c r="N38" s="228">
        <v>1.5174080864717131E-2</v>
      </c>
      <c r="O38" s="228">
        <v>7.6905258938320823E-3</v>
      </c>
      <c r="P38" s="228">
        <v>6.9476654132099346E-3</v>
      </c>
      <c r="Q38" s="228">
        <v>5.9748210891645854E-3</v>
      </c>
      <c r="R38" s="228">
        <v>1.297803390568827E-3</v>
      </c>
      <c r="S38" s="228">
        <v>1.536928737493554E-3</v>
      </c>
      <c r="T38" s="228">
        <v>1.388358326300559E-3</v>
      </c>
      <c r="U38" s="228">
        <v>1.238596101298482E-3</v>
      </c>
      <c r="V38" s="228">
        <v>1.306964995345548E-3</v>
      </c>
      <c r="W38" s="228">
        <v>2.200768590129474E-3</v>
      </c>
      <c r="DA38" s="69" t="s">
        <v>1974</v>
      </c>
    </row>
    <row r="39" spans="1:105" ht="12" customHeight="1" x14ac:dyDescent="0.3">
      <c r="A39" s="37" t="s">
        <v>162</v>
      </c>
      <c r="B39" s="228">
        <v>0.19014273799486511</v>
      </c>
      <c r="C39" s="228">
        <v>0.23904527377073961</v>
      </c>
      <c r="D39" s="228">
        <v>0.18804414195378641</v>
      </c>
      <c r="E39" s="228">
        <v>0.2195636497724604</v>
      </c>
      <c r="F39" s="228">
        <v>0.19533557277571079</v>
      </c>
      <c r="G39" s="228">
        <v>0.2434905163237257</v>
      </c>
      <c r="H39" s="228">
        <v>0.21232070162779729</v>
      </c>
      <c r="I39" s="228">
        <v>0.1238341414526888</v>
      </c>
      <c r="J39" s="228">
        <v>0.24076140450931521</v>
      </c>
      <c r="K39" s="228">
        <v>0.33002985709512028</v>
      </c>
      <c r="L39" s="228">
        <v>0.39698287607323413</v>
      </c>
      <c r="M39" s="228">
        <v>0.37572823305062469</v>
      </c>
      <c r="N39" s="228">
        <v>0.32573513701571388</v>
      </c>
      <c r="O39" s="228">
        <v>0.1565430103731251</v>
      </c>
      <c r="P39" s="228">
        <v>0.13701717829165619</v>
      </c>
      <c r="Q39" s="228">
        <v>0.1082299372599401</v>
      </c>
      <c r="R39" s="228">
        <v>4.8077589341757938E-2</v>
      </c>
      <c r="S39" s="228">
        <v>7.008767865027174E-2</v>
      </c>
      <c r="T39" s="228">
        <v>7.8702525833401996E-2</v>
      </c>
      <c r="U39" s="228">
        <v>6.3448960502181392E-2</v>
      </c>
      <c r="V39" s="228">
        <v>5.8212915079075812E-2</v>
      </c>
      <c r="W39" s="228">
        <v>4.2395808031398793E-2</v>
      </c>
      <c r="DA39" s="69" t="s">
        <v>1975</v>
      </c>
    </row>
    <row r="40" spans="1:105" ht="12" customHeight="1" x14ac:dyDescent="0.3">
      <c r="A40" s="37" t="s">
        <v>97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1976</v>
      </c>
    </row>
    <row r="41" spans="1:105" ht="12" customHeight="1" x14ac:dyDescent="0.3">
      <c r="A41" s="37" t="s">
        <v>78</v>
      </c>
      <c r="B41" s="228">
        <v>0.4376402018975209</v>
      </c>
      <c r="C41" s="228">
        <v>0.44989890834741553</v>
      </c>
      <c r="D41" s="228">
        <v>0.49277315279465972</v>
      </c>
      <c r="E41" s="228">
        <v>0.5088176735039116</v>
      </c>
      <c r="F41" s="228">
        <v>0.51955821587638196</v>
      </c>
      <c r="G41" s="228">
        <v>0.48266278490496251</v>
      </c>
      <c r="H41" s="228">
        <v>0.56525279067872725</v>
      </c>
      <c r="I41" s="228">
        <v>0.60454296770587124</v>
      </c>
      <c r="J41" s="228">
        <v>0.66097043346020001</v>
      </c>
      <c r="K41" s="228">
        <v>0.68529884370488847</v>
      </c>
      <c r="L41" s="228">
        <v>0.69863571602423813</v>
      </c>
      <c r="M41" s="228">
        <v>0.7500142872555241</v>
      </c>
      <c r="N41" s="228">
        <v>0.53087652340155478</v>
      </c>
      <c r="O41" s="228">
        <v>0.87066442575929381</v>
      </c>
      <c r="P41" s="228">
        <v>0.76253570573423535</v>
      </c>
      <c r="Q41" s="228">
        <v>0.76962763922619204</v>
      </c>
      <c r="R41" s="228">
        <v>0.54636329262720451</v>
      </c>
      <c r="S41" s="228">
        <v>0.61150189963870882</v>
      </c>
      <c r="T41" s="228">
        <v>0.79527951155714049</v>
      </c>
      <c r="U41" s="228">
        <v>0.83268971250463741</v>
      </c>
      <c r="V41" s="228">
        <v>0.93461417395255764</v>
      </c>
      <c r="W41" s="228">
        <v>0.98200663863591919</v>
      </c>
      <c r="DA41" s="69" t="s">
        <v>1977</v>
      </c>
    </row>
    <row r="42" spans="1:105" ht="12" customHeight="1" x14ac:dyDescent="0.3">
      <c r="A42" s="37" t="s">
        <v>38</v>
      </c>
      <c r="B42" s="228">
        <v>1.316413732852014</v>
      </c>
      <c r="C42" s="228">
        <v>1.2466463199749169</v>
      </c>
      <c r="D42" s="228">
        <v>1.383443991412628</v>
      </c>
      <c r="E42" s="228">
        <v>1.345281002323429</v>
      </c>
      <c r="F42" s="228">
        <v>1.4811767898811481</v>
      </c>
      <c r="G42" s="228">
        <v>1.056637325891649</v>
      </c>
      <c r="H42" s="228">
        <v>1.20691496186374</v>
      </c>
      <c r="I42" s="228">
        <v>1.466203205627203</v>
      </c>
      <c r="J42" s="228">
        <v>1.0493208720210949</v>
      </c>
      <c r="K42" s="228">
        <v>0.63588031344413576</v>
      </c>
      <c r="L42" s="228">
        <v>0.53742783434908659</v>
      </c>
      <c r="M42" s="228">
        <v>0.56166498698473222</v>
      </c>
      <c r="N42" s="228">
        <v>0.24727741169778131</v>
      </c>
      <c r="O42" s="228">
        <v>0.62755829716168676</v>
      </c>
      <c r="P42" s="228">
        <v>0.51221136984304672</v>
      </c>
      <c r="Q42" s="228">
        <v>0.56714929607206044</v>
      </c>
      <c r="R42" s="228">
        <v>0.58064618865258533</v>
      </c>
      <c r="S42" s="228">
        <v>0.5504042726116668</v>
      </c>
      <c r="T42" s="228">
        <v>0.5948194272789028</v>
      </c>
      <c r="U42" s="228">
        <v>0.56319417011507922</v>
      </c>
      <c r="V42" s="228">
        <v>0.54807592256373716</v>
      </c>
      <c r="W42" s="228">
        <v>0.64192038651803551</v>
      </c>
      <c r="DA42" s="69" t="s">
        <v>1978</v>
      </c>
    </row>
    <row r="43" spans="1:105" ht="12" customHeight="1" x14ac:dyDescent="0.3">
      <c r="A43" s="57" t="s">
        <v>1885</v>
      </c>
      <c r="B43" s="263">
        <f t="shared" ref="B43:W43" si="1">B44+B55</f>
        <v>7.650565645573308</v>
      </c>
      <c r="C43" s="263">
        <f t="shared" si="1"/>
        <v>7.7870803143942364</v>
      </c>
      <c r="D43" s="263">
        <f t="shared" si="1"/>
        <v>7.9883087011234934</v>
      </c>
      <c r="E43" s="263">
        <f t="shared" si="1"/>
        <v>8.1589653812966603</v>
      </c>
      <c r="F43" s="263">
        <f t="shared" si="1"/>
        <v>8.5142355748336147</v>
      </c>
      <c r="G43" s="263">
        <f t="shared" si="1"/>
        <v>7.1029208914025839</v>
      </c>
      <c r="H43" s="263">
        <f t="shared" si="1"/>
        <v>7.5950595926525128</v>
      </c>
      <c r="I43" s="263">
        <f t="shared" si="1"/>
        <v>7.868088186728718</v>
      </c>
      <c r="J43" s="263">
        <f t="shared" si="1"/>
        <v>6.9510416146827696</v>
      </c>
      <c r="K43" s="263">
        <f t="shared" si="1"/>
        <v>5.681019469893422</v>
      </c>
      <c r="L43" s="263">
        <f t="shared" si="1"/>
        <v>5.5906205310094244</v>
      </c>
      <c r="M43" s="263">
        <f t="shared" si="1"/>
        <v>5.6820686609194899</v>
      </c>
      <c r="N43" s="263">
        <f t="shared" si="1"/>
        <v>3.600215366035354</v>
      </c>
      <c r="O43" s="263">
        <f t="shared" si="1"/>
        <v>5.0832196009143997</v>
      </c>
      <c r="P43" s="263">
        <f t="shared" si="1"/>
        <v>4.3656911976847699</v>
      </c>
      <c r="Q43" s="263">
        <f t="shared" si="1"/>
        <v>4.4231576834231454</v>
      </c>
      <c r="R43" s="263">
        <f t="shared" si="1"/>
        <v>3.538886995011838</v>
      </c>
      <c r="S43" s="263">
        <f t="shared" si="1"/>
        <v>3.6988050199041611</v>
      </c>
      <c r="T43" s="263">
        <f t="shared" si="1"/>
        <v>4.2189180380711973</v>
      </c>
      <c r="U43" s="263">
        <f t="shared" si="1"/>
        <v>3.9668600673742835</v>
      </c>
      <c r="V43" s="263">
        <f t="shared" si="1"/>
        <v>3.9161565695327853</v>
      </c>
      <c r="W43" s="263">
        <f t="shared" si="1"/>
        <v>4.14386534282204</v>
      </c>
      <c r="DA43" s="70"/>
    </row>
    <row r="44" spans="1:105" ht="12" customHeight="1" x14ac:dyDescent="0.3">
      <c r="A44" s="60" t="s">
        <v>1886</v>
      </c>
      <c r="B44" s="264">
        <v>1.589008015716302</v>
      </c>
      <c r="C44" s="264">
        <v>1.742418453576051</v>
      </c>
      <c r="D44" s="264">
        <v>1.6333411797096831</v>
      </c>
      <c r="E44" s="264">
        <v>1.7586972871325519</v>
      </c>
      <c r="F44" s="264">
        <v>1.7265284408607311</v>
      </c>
      <c r="G44" s="264">
        <v>1.6507043460378741</v>
      </c>
      <c r="H44" s="264">
        <v>1.649509329453698</v>
      </c>
      <c r="I44" s="264">
        <v>1.4159061464312119</v>
      </c>
      <c r="J44" s="264">
        <v>1.8050921628221179</v>
      </c>
      <c r="K44" s="264">
        <v>1.888763550512508</v>
      </c>
      <c r="L44" s="264">
        <v>2.0230510875771568</v>
      </c>
      <c r="M44" s="264">
        <v>1.9991254091610799</v>
      </c>
      <c r="N44" s="264">
        <v>1.422022470707843</v>
      </c>
      <c r="O44" s="264">
        <v>1.245639364188708</v>
      </c>
      <c r="P44" s="264">
        <v>1.0622144267204401</v>
      </c>
      <c r="Q44" s="264">
        <v>0.97497199658049172</v>
      </c>
      <c r="R44" s="264">
        <v>0.626788901420686</v>
      </c>
      <c r="S44" s="264">
        <v>0.74761653643065307</v>
      </c>
      <c r="T44" s="264">
        <v>0.85075533529723191</v>
      </c>
      <c r="U44" s="264">
        <v>0.77372070568689566</v>
      </c>
      <c r="V44" s="264">
        <v>0.77602391315009855</v>
      </c>
      <c r="W44" s="264">
        <v>0.73214842412691961</v>
      </c>
      <c r="DA44" s="72" t="s">
        <v>1979</v>
      </c>
    </row>
    <row r="45" spans="1:105" ht="12" customHeight="1" x14ac:dyDescent="0.3">
      <c r="A45" s="64" t="s">
        <v>30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1980</v>
      </c>
    </row>
    <row r="46" spans="1:105" ht="12" customHeight="1" x14ac:dyDescent="0.3">
      <c r="A46" s="64" t="s">
        <v>32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1981</v>
      </c>
    </row>
    <row r="47" spans="1:105" ht="12" customHeight="1" x14ac:dyDescent="0.3">
      <c r="A47" s="64" t="s">
        <v>33</v>
      </c>
      <c r="B47" s="231">
        <v>2.3239957588623929E-2</v>
      </c>
      <c r="C47" s="231">
        <v>2.323995758862183E-2</v>
      </c>
      <c r="D47" s="231">
        <v>2.3239957588715259E-2</v>
      </c>
      <c r="E47" s="231">
        <v>2.323995758867594E-2</v>
      </c>
      <c r="F47" s="231">
        <v>2.323995758869955E-2</v>
      </c>
      <c r="G47" s="231">
        <v>2.3239957588667079E-2</v>
      </c>
      <c r="H47" s="231">
        <v>2.3699849827844809E-2</v>
      </c>
      <c r="I47" s="231">
        <v>4.7399699655605892E-2</v>
      </c>
      <c r="J47" s="231">
        <v>2.31795442798182E-2</v>
      </c>
      <c r="K47" s="231">
        <v>2.3127820100596649E-2</v>
      </c>
      <c r="L47" s="231">
        <v>2.3241631320973281E-2</v>
      </c>
      <c r="M47" s="231">
        <v>2.347846664024815E-2</v>
      </c>
      <c r="N47" s="231">
        <v>2.2955797165934488E-2</v>
      </c>
      <c r="O47" s="231">
        <v>2.3516221984855531E-2</v>
      </c>
      <c r="P47" s="231">
        <v>2.3556009032487672E-2</v>
      </c>
      <c r="Q47" s="231">
        <v>2.8754640029390509E-2</v>
      </c>
      <c r="R47" s="231">
        <v>3.9085323623299542E-2</v>
      </c>
      <c r="S47" s="231">
        <v>4.1617463262768543E-2</v>
      </c>
      <c r="T47" s="231">
        <v>4.2052084504828842E-2</v>
      </c>
      <c r="U47" s="231">
        <v>4.6865676085130467E-2</v>
      </c>
      <c r="V47" s="231">
        <v>5.0938256766077362E-2</v>
      </c>
      <c r="W47" s="231">
        <v>5.8706245322306977E-2</v>
      </c>
      <c r="DA47" s="73" t="s">
        <v>1982</v>
      </c>
    </row>
    <row r="48" spans="1:105" ht="12" customHeight="1" x14ac:dyDescent="0.3">
      <c r="A48" s="64" t="s">
        <v>160</v>
      </c>
      <c r="B48" s="231">
        <v>0.1039577263912473</v>
      </c>
      <c r="C48" s="231">
        <v>0.1037865889863913</v>
      </c>
      <c r="D48" s="231">
        <v>0.1040014490122365</v>
      </c>
      <c r="E48" s="231">
        <v>0.124662712680311</v>
      </c>
      <c r="F48" s="231">
        <v>0.12482470692585849</v>
      </c>
      <c r="G48" s="231">
        <v>8.2992495672266103E-2</v>
      </c>
      <c r="H48" s="231">
        <v>8.4766326631862191E-2</v>
      </c>
      <c r="I48" s="231">
        <v>0.1063206029067281</v>
      </c>
      <c r="J48" s="231">
        <v>8.221643418139761E-2</v>
      </c>
      <c r="K48" s="231">
        <v>6.0649195663667492E-2</v>
      </c>
      <c r="L48" s="231">
        <v>6.0616138526540783E-2</v>
      </c>
      <c r="M48" s="231">
        <v>6.1391611955332978E-2</v>
      </c>
      <c r="N48" s="231">
        <v>3.9985383014250593E-2</v>
      </c>
      <c r="O48" s="231">
        <v>4.2022822352766769E-2</v>
      </c>
      <c r="P48" s="231">
        <v>4.212900888012025E-2</v>
      </c>
      <c r="Q48" s="231">
        <v>4.4237729478270683E-2</v>
      </c>
      <c r="R48" s="231">
        <v>1.415173798245215E-2</v>
      </c>
      <c r="S48" s="231">
        <v>1.249526083570174E-2</v>
      </c>
      <c r="T48" s="231">
        <v>1.1388906604630241E-2</v>
      </c>
      <c r="U48" s="231">
        <v>1.074695486515082E-2</v>
      </c>
      <c r="V48" s="231">
        <v>1.049192133541586E-2</v>
      </c>
      <c r="W48" s="231">
        <v>2.0991876387881182E-2</v>
      </c>
      <c r="DA48" s="73" t="s">
        <v>1983</v>
      </c>
    </row>
    <row r="49" spans="1:105" ht="12" customHeight="1" x14ac:dyDescent="0.3">
      <c r="A49" s="64" t="s">
        <v>70</v>
      </c>
      <c r="B49" s="231">
        <v>5.4236972530462377E-2</v>
      </c>
      <c r="C49" s="231">
        <v>5.4236972530457492E-2</v>
      </c>
      <c r="D49" s="231">
        <v>5.4236972530675533E-2</v>
      </c>
      <c r="E49" s="231">
        <v>3.6157447989909178E-2</v>
      </c>
      <c r="F49" s="231">
        <v>3.6157447989945898E-2</v>
      </c>
      <c r="G49" s="231">
        <v>1.8079524540667701E-2</v>
      </c>
      <c r="H49" s="231">
        <v>5.5310260321564247E-2</v>
      </c>
      <c r="I49" s="231">
        <v>7.3747558020359524E-2</v>
      </c>
      <c r="J49" s="231">
        <v>3.5841481910144968E-2</v>
      </c>
      <c r="K49" s="231">
        <v>1.7880751574532752E-2</v>
      </c>
      <c r="L49" s="231">
        <v>3.593748429636754E-2</v>
      </c>
      <c r="M49" s="231">
        <v>1.8151846024364472E-2</v>
      </c>
      <c r="N49" s="231">
        <v>0</v>
      </c>
      <c r="O49" s="231">
        <v>0</v>
      </c>
      <c r="P49" s="231">
        <v>0</v>
      </c>
      <c r="Q49" s="231">
        <v>8.0087437363768181E-4</v>
      </c>
      <c r="R49" s="231">
        <v>2.9668880552492002E-3</v>
      </c>
      <c r="S49" s="231">
        <v>2.673994652846028E-3</v>
      </c>
      <c r="T49" s="231">
        <v>1.4518105908736611E-4</v>
      </c>
      <c r="U49" s="231">
        <v>2.000891329795222E-4</v>
      </c>
      <c r="V49" s="231">
        <v>2.1943549254679919E-4</v>
      </c>
      <c r="W49" s="231">
        <v>1.453700081131627E-4</v>
      </c>
      <c r="DA49" s="73" t="s">
        <v>1984</v>
      </c>
    </row>
    <row r="50" spans="1:105" ht="12" customHeight="1" x14ac:dyDescent="0.3">
      <c r="A50" s="64" t="s">
        <v>34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1.400369021854706E-4</v>
      </c>
      <c r="R50" s="231">
        <v>1.5894292178473689E-4</v>
      </c>
      <c r="S50" s="231">
        <v>3.97781737937538E-4</v>
      </c>
      <c r="T50" s="231">
        <v>6.9833397358492338E-4</v>
      </c>
      <c r="U50" s="231">
        <v>5.7884547607031439E-4</v>
      </c>
      <c r="V50" s="231">
        <v>5.5912442592170929E-4</v>
      </c>
      <c r="W50" s="231">
        <v>0</v>
      </c>
      <c r="DA50" s="73" t="s">
        <v>1985</v>
      </c>
    </row>
    <row r="51" spans="1:105" ht="12" customHeight="1" x14ac:dyDescent="0.3">
      <c r="A51" s="64" t="s">
        <v>162</v>
      </c>
      <c r="B51" s="231">
        <v>1.172545118129394</v>
      </c>
      <c r="C51" s="231">
        <v>1.318109077784694</v>
      </c>
      <c r="D51" s="231">
        <v>1.1981536361007219</v>
      </c>
      <c r="E51" s="231">
        <v>1.2901119851800631</v>
      </c>
      <c r="F51" s="231">
        <v>1.263901634212506</v>
      </c>
      <c r="G51" s="231">
        <v>1.3170950029070421</v>
      </c>
      <c r="H51" s="231">
        <v>1.2685131883709371</v>
      </c>
      <c r="I51" s="231">
        <v>0.98729693778327166</v>
      </c>
      <c r="J51" s="231">
        <v>0.91210409769924372</v>
      </c>
      <c r="K51" s="231">
        <v>0.82845525000078279</v>
      </c>
      <c r="L51" s="231">
        <v>0.90836540430660817</v>
      </c>
      <c r="M51" s="231">
        <v>0.8985012147216187</v>
      </c>
      <c r="N51" s="231">
        <v>0.82018488607808315</v>
      </c>
      <c r="O51" s="231">
        <v>0.81735579699400052</v>
      </c>
      <c r="P51" s="231">
        <v>0.79389972875500958</v>
      </c>
      <c r="Q51" s="231">
        <v>0.76570876309367608</v>
      </c>
      <c r="R51" s="231">
        <v>0.50094707558382667</v>
      </c>
      <c r="S51" s="231">
        <v>0.54447953238706071</v>
      </c>
      <c r="T51" s="231">
        <v>0.61690376435982086</v>
      </c>
      <c r="U51" s="231">
        <v>0.52605180494230031</v>
      </c>
      <c r="V51" s="231">
        <v>0.44653828990459798</v>
      </c>
      <c r="W51" s="231">
        <v>0.38640975849536269</v>
      </c>
      <c r="DA51" s="73" t="s">
        <v>1986</v>
      </c>
    </row>
    <row r="52" spans="1:105" ht="12" customHeight="1" x14ac:dyDescent="0.3">
      <c r="A52" s="64" t="s">
        <v>36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1987</v>
      </c>
    </row>
    <row r="53" spans="1:105" ht="12" customHeight="1" x14ac:dyDescent="0.3">
      <c r="A53" s="64" t="s">
        <v>73</v>
      </c>
      <c r="B53" s="231">
        <v>1.5372451646735631E-2</v>
      </c>
      <c r="C53" s="231">
        <v>1.361573556161577E-2</v>
      </c>
      <c r="D53" s="231">
        <v>1.1419445154614381E-2</v>
      </c>
      <c r="E53" s="231">
        <v>2.371645775045296E-2</v>
      </c>
      <c r="F53" s="231">
        <v>2.942776153037726E-2</v>
      </c>
      <c r="G53" s="231">
        <v>1.8447890697675121E-2</v>
      </c>
      <c r="H53" s="231">
        <v>2.0604432893477059E-2</v>
      </c>
      <c r="I53" s="231">
        <v>2.015615989732417E-2</v>
      </c>
      <c r="J53" s="231">
        <v>0.58089509762686775</v>
      </c>
      <c r="K53" s="231">
        <v>0.8055812431424495</v>
      </c>
      <c r="L53" s="231">
        <v>0.84512035791521489</v>
      </c>
      <c r="M53" s="231">
        <v>0.85676416965369639</v>
      </c>
      <c r="N53" s="231">
        <v>0.43625496281853071</v>
      </c>
      <c r="O53" s="231">
        <v>0.25447345716728259</v>
      </c>
      <c r="P53" s="231">
        <v>0.13901712762870791</v>
      </c>
      <c r="Q53" s="231">
        <v>8.2086577590765028E-2</v>
      </c>
      <c r="R53" s="231">
        <v>5.6801241704496352E-3</v>
      </c>
      <c r="S53" s="231">
        <v>8.0107846062122331E-2</v>
      </c>
      <c r="T53" s="231">
        <v>0.1116513328193324</v>
      </c>
      <c r="U53" s="231">
        <v>0.124769153590433</v>
      </c>
      <c r="V53" s="231">
        <v>0.19936969401022631</v>
      </c>
      <c r="W53" s="231">
        <v>0.1941769802418884</v>
      </c>
      <c r="DA53" s="73" t="s">
        <v>1988</v>
      </c>
    </row>
    <row r="54" spans="1:105" ht="12" customHeight="1" x14ac:dyDescent="0.3">
      <c r="A54" s="64" t="s">
        <v>79</v>
      </c>
      <c r="B54" s="231">
        <v>0.2196557894298389</v>
      </c>
      <c r="C54" s="231">
        <v>0.22943012112427039</v>
      </c>
      <c r="D54" s="231">
        <v>0.24228971932271909</v>
      </c>
      <c r="E54" s="231">
        <v>0.26080872594313959</v>
      </c>
      <c r="F54" s="231">
        <v>0.248976932613344</v>
      </c>
      <c r="G54" s="231">
        <v>0.19084947463155619</v>
      </c>
      <c r="H54" s="231">
        <v>0.19661527140801269</v>
      </c>
      <c r="I54" s="231">
        <v>0.18098518816792319</v>
      </c>
      <c r="J54" s="231">
        <v>0.17085550712464601</v>
      </c>
      <c r="K54" s="231">
        <v>0.15306929003047839</v>
      </c>
      <c r="L54" s="231">
        <v>0.1497700712114525</v>
      </c>
      <c r="M54" s="231">
        <v>0.1408381001658191</v>
      </c>
      <c r="N54" s="231">
        <v>0.1026414416310439</v>
      </c>
      <c r="O54" s="231">
        <v>0.1082710656898024</v>
      </c>
      <c r="P54" s="231">
        <v>6.3612552424114233E-2</v>
      </c>
      <c r="Q54" s="231">
        <v>5.324337511256625E-2</v>
      </c>
      <c r="R54" s="231">
        <v>6.3798809083624147E-2</v>
      </c>
      <c r="S54" s="231">
        <v>6.5844657492216296E-2</v>
      </c>
      <c r="T54" s="231">
        <v>6.7915731975947274E-2</v>
      </c>
      <c r="U54" s="231">
        <v>6.4508181594831293E-2</v>
      </c>
      <c r="V54" s="231">
        <v>6.7907191215312662E-2</v>
      </c>
      <c r="W54" s="231">
        <v>7.1718193671367114E-2</v>
      </c>
      <c r="DA54" s="73" t="s">
        <v>1989</v>
      </c>
    </row>
    <row r="55" spans="1:105" ht="12" customHeight="1" x14ac:dyDescent="0.3">
      <c r="A55" s="60" t="s">
        <v>1898</v>
      </c>
      <c r="B55" s="264">
        <v>6.0615576298570062</v>
      </c>
      <c r="C55" s="264">
        <v>6.0446618608181852</v>
      </c>
      <c r="D55" s="264">
        <v>6.3549675214138102</v>
      </c>
      <c r="E55" s="264">
        <v>6.400268094164109</v>
      </c>
      <c r="F55" s="264">
        <v>6.7877071339728836</v>
      </c>
      <c r="G55" s="264">
        <v>5.4522165453647098</v>
      </c>
      <c r="H55" s="264">
        <v>5.9455502631988146</v>
      </c>
      <c r="I55" s="264">
        <v>6.4521820402975063</v>
      </c>
      <c r="J55" s="264">
        <v>5.1459494518606519</v>
      </c>
      <c r="K55" s="264">
        <v>3.792255919380914</v>
      </c>
      <c r="L55" s="264">
        <v>3.567569443432268</v>
      </c>
      <c r="M55" s="264">
        <v>3.68294325175841</v>
      </c>
      <c r="N55" s="264">
        <v>2.1781928953275109</v>
      </c>
      <c r="O55" s="264">
        <v>3.8375802367256919</v>
      </c>
      <c r="P55" s="264">
        <v>3.30347677096433</v>
      </c>
      <c r="Q55" s="264">
        <v>3.4481856868426539</v>
      </c>
      <c r="R55" s="264">
        <v>2.912098093591152</v>
      </c>
      <c r="S55" s="264">
        <v>2.951188483473508</v>
      </c>
      <c r="T55" s="264">
        <v>3.3681627027739651</v>
      </c>
      <c r="U55" s="264">
        <v>3.193139361687388</v>
      </c>
      <c r="V55" s="264">
        <v>3.1401326563826868</v>
      </c>
      <c r="W55" s="264">
        <v>3.4117169186951202</v>
      </c>
      <c r="DA55" s="72" t="s">
        <v>1990</v>
      </c>
    </row>
    <row r="56" spans="1:105" ht="12" customHeight="1" x14ac:dyDescent="0.3">
      <c r="A56" s="57" t="s">
        <v>1900</v>
      </c>
      <c r="B56" s="263">
        <f t="shared" ref="B56:W56" si="2">B57+B68</f>
        <v>63.017144678137072</v>
      </c>
      <c r="C56" s="263">
        <f t="shared" si="2"/>
        <v>67.855220840607487</v>
      </c>
      <c r="D56" s="263">
        <f t="shared" si="2"/>
        <v>65.032507894362368</v>
      </c>
      <c r="E56" s="263">
        <f t="shared" si="2"/>
        <v>69.108145197344371</v>
      </c>
      <c r="F56" s="263">
        <f t="shared" si="2"/>
        <v>68.888012733272859</v>
      </c>
      <c r="G56" s="263">
        <f t="shared" si="2"/>
        <v>63.716042052424868</v>
      </c>
      <c r="H56" s="263">
        <f t="shared" si="2"/>
        <v>64.698904894170468</v>
      </c>
      <c r="I56" s="263">
        <f t="shared" si="2"/>
        <v>58.326907461566151</v>
      </c>
      <c r="J56" s="263">
        <f t="shared" si="2"/>
        <v>67.9863878023491</v>
      </c>
      <c r="K56" s="263">
        <f t="shared" si="2"/>
        <v>67.843078088944893</v>
      </c>
      <c r="L56" s="263">
        <f t="shared" si="2"/>
        <v>71.643753635563272</v>
      </c>
      <c r="M56" s="263">
        <f t="shared" si="2"/>
        <v>71.122496738442138</v>
      </c>
      <c r="N56" s="263">
        <f t="shared" si="2"/>
        <v>49.677313201891131</v>
      </c>
      <c r="O56" s="263">
        <f t="shared" si="2"/>
        <v>47.508214017767784</v>
      </c>
      <c r="P56" s="263">
        <f t="shared" si="2"/>
        <v>40.576590545643988</v>
      </c>
      <c r="Q56" s="263">
        <f t="shared" si="2"/>
        <v>38.10479681229684</v>
      </c>
      <c r="R56" s="263">
        <f t="shared" si="2"/>
        <v>25.9355732981765</v>
      </c>
      <c r="S56" s="263">
        <f t="shared" si="2"/>
        <v>29.854514694270186</v>
      </c>
      <c r="T56" s="263">
        <f t="shared" si="2"/>
        <v>33.993504936734027</v>
      </c>
      <c r="U56" s="263">
        <f t="shared" si="2"/>
        <v>31.184358588206109</v>
      </c>
      <c r="V56" s="263">
        <f t="shared" si="2"/>
        <v>31.147836095326817</v>
      </c>
      <c r="W56" s="263">
        <f t="shared" si="2"/>
        <v>30.316115089519755</v>
      </c>
      <c r="DA56" s="70"/>
    </row>
    <row r="57" spans="1:105" ht="12" customHeight="1" x14ac:dyDescent="0.3">
      <c r="A57" s="60" t="s">
        <v>1901</v>
      </c>
      <c r="B57" s="264">
        <v>50.47437226392961</v>
      </c>
      <c r="C57" s="264">
        <v>55.347409701827502</v>
      </c>
      <c r="D57" s="264">
        <v>51.882602179013453</v>
      </c>
      <c r="E57" s="264">
        <v>55.864502061857507</v>
      </c>
      <c r="F57" s="264">
        <v>54.842668121458523</v>
      </c>
      <c r="G57" s="264">
        <v>52.434138050614827</v>
      </c>
      <c r="H57" s="264">
        <v>52.396178700293937</v>
      </c>
      <c r="I57" s="264">
        <v>44.975842298403222</v>
      </c>
      <c r="J57" s="264">
        <v>57.338221642584926</v>
      </c>
      <c r="K57" s="264">
        <v>59.996018663338482</v>
      </c>
      <c r="L57" s="264">
        <v>64.26162278186267</v>
      </c>
      <c r="M57" s="264">
        <v>63.501630643940189</v>
      </c>
      <c r="N57" s="264">
        <v>45.17012554013148</v>
      </c>
      <c r="O57" s="264">
        <v>39.567368038935413</v>
      </c>
      <c r="P57" s="264">
        <v>33.740928848766913</v>
      </c>
      <c r="Q57" s="264">
        <v>30.969698714909729</v>
      </c>
      <c r="R57" s="264">
        <v>19.909765103951202</v>
      </c>
      <c r="S57" s="264">
        <v>23.7478193925031</v>
      </c>
      <c r="T57" s="264">
        <v>27.023993003559141</v>
      </c>
      <c r="U57" s="264">
        <v>24.577010651230811</v>
      </c>
      <c r="V57" s="264">
        <v>24.65017135888549</v>
      </c>
      <c r="W57" s="264">
        <v>23.256479354619799</v>
      </c>
      <c r="DA57" s="72" t="s">
        <v>1991</v>
      </c>
    </row>
    <row r="58" spans="1:105" ht="12" customHeight="1" x14ac:dyDescent="0.3">
      <c r="A58" s="64" t="s">
        <v>30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1992</v>
      </c>
    </row>
    <row r="59" spans="1:105" ht="12" customHeight="1" x14ac:dyDescent="0.3">
      <c r="A59" s="64" t="s">
        <v>32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1993</v>
      </c>
    </row>
    <row r="60" spans="1:105" ht="12" customHeight="1" x14ac:dyDescent="0.3">
      <c r="A60" s="64" t="s">
        <v>33</v>
      </c>
      <c r="B60" s="231">
        <v>0.73821041752099537</v>
      </c>
      <c r="C60" s="231">
        <v>0.73821041752092831</v>
      </c>
      <c r="D60" s="231">
        <v>0.73821041752389627</v>
      </c>
      <c r="E60" s="231">
        <v>0.73821041752264704</v>
      </c>
      <c r="F60" s="231">
        <v>0.73821041752339756</v>
      </c>
      <c r="G60" s="231">
        <v>0.73821041752236582</v>
      </c>
      <c r="H60" s="231">
        <v>0.75281875923742336</v>
      </c>
      <c r="I60" s="231">
        <v>1.5056375184721871</v>
      </c>
      <c r="J60" s="231">
        <v>0.73629140653540182</v>
      </c>
      <c r="K60" s="231">
        <v>0.73464840319542268</v>
      </c>
      <c r="L60" s="231">
        <v>0.73826358313679863</v>
      </c>
      <c r="M60" s="231">
        <v>0.74578658739611758</v>
      </c>
      <c r="N60" s="231">
        <v>0.72918414527086006</v>
      </c>
      <c r="O60" s="231">
        <v>0.74698587481305789</v>
      </c>
      <c r="P60" s="231">
        <v>0.74824969867902025</v>
      </c>
      <c r="Q60" s="231">
        <v>0.91338268328652183</v>
      </c>
      <c r="R60" s="231">
        <v>1.2415338092106909</v>
      </c>
      <c r="S60" s="231">
        <v>1.3219664801114721</v>
      </c>
      <c r="T60" s="231">
        <v>1.33577209603574</v>
      </c>
      <c r="U60" s="231">
        <v>1.4886744168217909</v>
      </c>
      <c r="V60" s="231">
        <v>1.6180387443342219</v>
      </c>
      <c r="W60" s="231">
        <v>1.864786616120339</v>
      </c>
      <c r="DA60" s="73" t="s">
        <v>1994</v>
      </c>
    </row>
    <row r="61" spans="1:105" ht="12" customHeight="1" x14ac:dyDescent="0.3">
      <c r="A61" s="64" t="s">
        <v>160</v>
      </c>
      <c r="B61" s="231">
        <v>3.302186603016092</v>
      </c>
      <c r="C61" s="231">
        <v>3.2967504736853721</v>
      </c>
      <c r="D61" s="231">
        <v>3.303575439212219</v>
      </c>
      <c r="E61" s="231">
        <v>3.9598744027863462</v>
      </c>
      <c r="F61" s="231">
        <v>3.9650201023507998</v>
      </c>
      <c r="G61" s="231">
        <v>2.6362322154719808</v>
      </c>
      <c r="H61" s="231">
        <v>2.6925774341885651</v>
      </c>
      <c r="I61" s="231">
        <v>3.3772426805666571</v>
      </c>
      <c r="J61" s="231">
        <v>2.6115808504679241</v>
      </c>
      <c r="K61" s="231">
        <v>1.9265038622576729</v>
      </c>
      <c r="L61" s="231">
        <v>1.925453812019531</v>
      </c>
      <c r="M61" s="231">
        <v>1.9500864974046941</v>
      </c>
      <c r="N61" s="231">
        <v>1.2701239310409009</v>
      </c>
      <c r="O61" s="231">
        <v>1.3348425923820031</v>
      </c>
      <c r="P61" s="231">
        <v>1.3382155761920549</v>
      </c>
      <c r="Q61" s="231">
        <v>1.4051984657803629</v>
      </c>
      <c r="R61" s="231">
        <v>0.44952579473671528</v>
      </c>
      <c r="S61" s="231">
        <v>0.39690828536934952</v>
      </c>
      <c r="T61" s="231">
        <v>0.36176526861766672</v>
      </c>
      <c r="U61" s="231">
        <v>0.34137386042243772</v>
      </c>
      <c r="V61" s="231">
        <v>0.33327279536026883</v>
      </c>
      <c r="W61" s="231">
        <v>0.66680077937975513</v>
      </c>
      <c r="DA61" s="73" t="s">
        <v>1995</v>
      </c>
    </row>
    <row r="62" spans="1:105" ht="12" customHeight="1" x14ac:dyDescent="0.3">
      <c r="A62" s="64" t="s">
        <v>70</v>
      </c>
      <c r="B62" s="231">
        <v>1.722821480379394</v>
      </c>
      <c r="C62" s="231">
        <v>1.7228214803792381</v>
      </c>
      <c r="D62" s="231">
        <v>1.7228214803861639</v>
      </c>
      <c r="E62" s="231">
        <v>1.148530700855938</v>
      </c>
      <c r="F62" s="231">
        <v>1.148530700857106</v>
      </c>
      <c r="G62" s="231">
        <v>0.57429077952709162</v>
      </c>
      <c r="H62" s="231">
        <v>1.756914151390865</v>
      </c>
      <c r="I62" s="231">
        <v>2.3425694900584801</v>
      </c>
      <c r="J62" s="231">
        <v>1.1384941312634289</v>
      </c>
      <c r="K62" s="231">
        <v>0.56797681472045203</v>
      </c>
      <c r="L62" s="231">
        <v>1.141543618825793</v>
      </c>
      <c r="M62" s="231">
        <v>0.57658805018569481</v>
      </c>
      <c r="N62" s="231">
        <v>0</v>
      </c>
      <c r="O62" s="231">
        <v>0</v>
      </c>
      <c r="P62" s="231">
        <v>0</v>
      </c>
      <c r="Q62" s="231">
        <v>2.5439538927314601E-2</v>
      </c>
      <c r="R62" s="231">
        <v>9.4242326460856951E-2</v>
      </c>
      <c r="S62" s="231">
        <v>8.4938653678638606E-2</v>
      </c>
      <c r="T62" s="231">
        <v>4.6116336415986878E-3</v>
      </c>
      <c r="U62" s="231">
        <v>6.3557724593495289E-3</v>
      </c>
      <c r="V62" s="231">
        <v>6.9703038808983306E-3</v>
      </c>
      <c r="W62" s="231">
        <v>4.6176355518298736E-3</v>
      </c>
      <c r="DA62" s="73" t="s">
        <v>1996</v>
      </c>
    </row>
    <row r="63" spans="1:105" ht="12" customHeight="1" x14ac:dyDescent="0.3">
      <c r="A63" s="64" t="s">
        <v>34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4.4482310105973012E-3</v>
      </c>
      <c r="R63" s="231">
        <v>5.0487751625739952E-3</v>
      </c>
      <c r="S63" s="231">
        <v>1.26354199109571E-2</v>
      </c>
      <c r="T63" s="231">
        <v>2.2182373278579921E-2</v>
      </c>
      <c r="U63" s="231">
        <v>1.83868562987041E-2</v>
      </c>
      <c r="V63" s="231">
        <v>1.776042294104254E-2</v>
      </c>
      <c r="W63" s="231">
        <v>0</v>
      </c>
      <c r="DA63" s="73" t="s">
        <v>1997</v>
      </c>
    </row>
    <row r="64" spans="1:105" ht="12" customHeight="1" x14ac:dyDescent="0.3">
      <c r="A64" s="64" t="s">
        <v>162</v>
      </c>
      <c r="B64" s="231">
        <v>37.245550811168997</v>
      </c>
      <c r="C64" s="231">
        <v>41.869347176690283</v>
      </c>
      <c r="D64" s="231">
        <v>38.058997852611157</v>
      </c>
      <c r="E64" s="231">
        <v>40.980027764543173</v>
      </c>
      <c r="F64" s="231">
        <v>40.147463674985467</v>
      </c>
      <c r="G64" s="231">
        <v>41.837135386459003</v>
      </c>
      <c r="H64" s="231">
        <v>40.293948336488597</v>
      </c>
      <c r="I64" s="231">
        <v>31.361196847233341</v>
      </c>
      <c r="J64" s="231">
        <v>28.972718397505389</v>
      </c>
      <c r="K64" s="231">
        <v>26.315637352966039</v>
      </c>
      <c r="L64" s="231">
        <v>28.853959901504041</v>
      </c>
      <c r="M64" s="231">
        <v>28.54062682056907</v>
      </c>
      <c r="N64" s="231">
        <v>26.052931675421469</v>
      </c>
      <c r="O64" s="231">
        <v>25.963066492750599</v>
      </c>
      <c r="P64" s="231">
        <v>25.21799138398266</v>
      </c>
      <c r="Q64" s="231">
        <v>24.32251365121088</v>
      </c>
      <c r="R64" s="231">
        <v>15.91243651854508</v>
      </c>
      <c r="S64" s="231">
        <v>17.295232205236051</v>
      </c>
      <c r="T64" s="231">
        <v>19.59576663260609</v>
      </c>
      <c r="U64" s="231">
        <v>16.709880862873071</v>
      </c>
      <c r="V64" s="231">
        <v>14.18415744402841</v>
      </c>
      <c r="W64" s="231">
        <v>12.27419232867623</v>
      </c>
      <c r="DA64" s="73" t="s">
        <v>1998</v>
      </c>
    </row>
    <row r="65" spans="1:105" ht="12" customHeight="1" x14ac:dyDescent="0.3">
      <c r="A65" s="64" t="s">
        <v>36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1999</v>
      </c>
    </row>
    <row r="66" spans="1:105" ht="12" customHeight="1" x14ac:dyDescent="0.3">
      <c r="A66" s="64" t="s">
        <v>73</v>
      </c>
      <c r="B66" s="231">
        <v>0.48830140524924942</v>
      </c>
      <c r="C66" s="231">
        <v>0.43249983548661852</v>
      </c>
      <c r="D66" s="231">
        <v>0.36273531667598619</v>
      </c>
      <c r="E66" s="231">
        <v>0.75334630501438815</v>
      </c>
      <c r="F66" s="231">
        <v>0.93476418978845421</v>
      </c>
      <c r="G66" s="231">
        <v>0.58599182216144496</v>
      </c>
      <c r="H66" s="231">
        <v>0.65449375073397742</v>
      </c>
      <c r="I66" s="231">
        <v>0.64025449085617958</v>
      </c>
      <c r="J66" s="231">
        <v>18.451961924618161</v>
      </c>
      <c r="K66" s="231">
        <v>25.589051252760161</v>
      </c>
      <c r="L66" s="231">
        <v>26.844999604365661</v>
      </c>
      <c r="M66" s="231">
        <v>27.214861859588009</v>
      </c>
      <c r="N66" s="231">
        <v>13.857510583647439</v>
      </c>
      <c r="O66" s="231">
        <v>8.0832745217842703</v>
      </c>
      <c r="P66" s="231">
        <v>4.4158381717354258</v>
      </c>
      <c r="Q66" s="231">
        <v>2.6074559940595949</v>
      </c>
      <c r="R66" s="231">
        <v>0.1804274736495767</v>
      </c>
      <c r="S66" s="231">
        <v>2.5446021690321219</v>
      </c>
      <c r="T66" s="231">
        <v>3.546571748378796</v>
      </c>
      <c r="U66" s="231">
        <v>3.9632554669902249</v>
      </c>
      <c r="V66" s="231">
        <v>6.3329196920895416</v>
      </c>
      <c r="W66" s="231">
        <v>6.1679746665070434</v>
      </c>
      <c r="DA66" s="73" t="s">
        <v>2000</v>
      </c>
    </row>
    <row r="67" spans="1:105" ht="12" customHeight="1" x14ac:dyDescent="0.3">
      <c r="A67" s="64" t="s">
        <v>79</v>
      </c>
      <c r="B67" s="231">
        <v>6.9773015465948811</v>
      </c>
      <c r="C67" s="231">
        <v>7.2877803180650584</v>
      </c>
      <c r="D67" s="231">
        <v>7.6962616726040203</v>
      </c>
      <c r="E67" s="231">
        <v>8.2845124711350202</v>
      </c>
      <c r="F67" s="231">
        <v>7.9086790359532833</v>
      </c>
      <c r="G67" s="231">
        <v>6.0622774294729576</v>
      </c>
      <c r="H67" s="231">
        <v>6.2454262682545219</v>
      </c>
      <c r="I67" s="231">
        <v>5.7489412712163839</v>
      </c>
      <c r="J67" s="231">
        <v>5.4271749321946361</v>
      </c>
      <c r="K67" s="231">
        <v>4.8622009774387243</v>
      </c>
      <c r="L67" s="231">
        <v>4.7574022620108449</v>
      </c>
      <c r="M67" s="231">
        <v>4.4736808287966046</v>
      </c>
      <c r="N67" s="231">
        <v>3.2603752047508059</v>
      </c>
      <c r="O67" s="231">
        <v>3.4391985572054882</v>
      </c>
      <c r="P67" s="231">
        <v>2.0206340181777471</v>
      </c>
      <c r="Q67" s="231">
        <v>1.6912601506344569</v>
      </c>
      <c r="R67" s="231">
        <v>2.026550406185708</v>
      </c>
      <c r="S67" s="231">
        <v>2.0915361791645188</v>
      </c>
      <c r="T67" s="231">
        <v>2.1573232510006788</v>
      </c>
      <c r="U67" s="231">
        <v>2.0490834153652289</v>
      </c>
      <c r="V67" s="231">
        <v>2.157051956251109</v>
      </c>
      <c r="W67" s="231">
        <v>2.2781073283846021</v>
      </c>
      <c r="DA67" s="73" t="s">
        <v>2001</v>
      </c>
    </row>
    <row r="68" spans="1:105" ht="12" customHeight="1" x14ac:dyDescent="0.3">
      <c r="A68" s="60" t="s">
        <v>1913</v>
      </c>
      <c r="B68" s="264">
        <v>12.542772414207461</v>
      </c>
      <c r="C68" s="264">
        <v>12.50781113877998</v>
      </c>
      <c r="D68" s="264">
        <v>13.149905715348909</v>
      </c>
      <c r="E68" s="264">
        <v>13.24364313548686</v>
      </c>
      <c r="F68" s="264">
        <v>14.045344611814331</v>
      </c>
      <c r="G68" s="264">
        <v>11.281904001810039</v>
      </c>
      <c r="H68" s="264">
        <v>12.302726193876531</v>
      </c>
      <c r="I68" s="264">
        <v>13.35106516316293</v>
      </c>
      <c r="J68" s="264">
        <v>10.64816615976418</v>
      </c>
      <c r="K68" s="264">
        <v>7.8470594256064068</v>
      </c>
      <c r="L68" s="264">
        <v>7.3821308537006001</v>
      </c>
      <c r="M68" s="264">
        <v>7.6208660945019542</v>
      </c>
      <c r="N68" s="264">
        <v>4.5071876617596498</v>
      </c>
      <c r="O68" s="264">
        <v>7.9408459788323729</v>
      </c>
      <c r="P68" s="264">
        <v>6.8356616968770734</v>
      </c>
      <c r="Q68" s="264">
        <v>7.1350980973871074</v>
      </c>
      <c r="R68" s="264">
        <v>6.0258081942252977</v>
      </c>
      <c r="S68" s="264">
        <v>6.106695301767088</v>
      </c>
      <c r="T68" s="264">
        <v>6.9695119331748883</v>
      </c>
      <c r="U68" s="264">
        <v>6.6073479369752981</v>
      </c>
      <c r="V68" s="264">
        <v>6.4976647364413269</v>
      </c>
      <c r="W68" s="264">
        <v>7.0596357348999552</v>
      </c>
      <c r="DA68" s="72" t="s">
        <v>2002</v>
      </c>
    </row>
    <row r="69" spans="1:105" ht="12" customHeight="1" x14ac:dyDescent="0.3">
      <c r="A69" s="57" t="s">
        <v>1915</v>
      </c>
      <c r="B69" s="263">
        <f t="shared" ref="B69:W69" si="3">B70+B81</f>
        <v>7.1602752214575069</v>
      </c>
      <c r="C69" s="263">
        <f t="shared" si="3"/>
        <v>7.8074724826341289</v>
      </c>
      <c r="D69" s="263">
        <f t="shared" si="3"/>
        <v>7.3685134039222024</v>
      </c>
      <c r="E69" s="263">
        <f t="shared" si="3"/>
        <v>7.9020674168682863</v>
      </c>
      <c r="F69" s="263">
        <f t="shared" si="3"/>
        <v>7.7940018021137236</v>
      </c>
      <c r="G69" s="263">
        <f t="shared" si="3"/>
        <v>7.3738311607938858</v>
      </c>
      <c r="H69" s="263">
        <f t="shared" si="3"/>
        <v>7.4081879376291937</v>
      </c>
      <c r="I69" s="263">
        <f t="shared" si="3"/>
        <v>6.4607276824389368</v>
      </c>
      <c r="J69" s="263">
        <f t="shared" si="3"/>
        <v>8.07629834176565</v>
      </c>
      <c r="K69" s="263">
        <f t="shared" si="3"/>
        <v>8.3597817964934134</v>
      </c>
      <c r="L69" s="263">
        <f t="shared" si="3"/>
        <v>8.9193878569326284</v>
      </c>
      <c r="M69" s="263">
        <f t="shared" si="3"/>
        <v>8.8256586962188504</v>
      </c>
      <c r="N69" s="263">
        <f t="shared" si="3"/>
        <v>6.2258213080536908</v>
      </c>
      <c r="O69" s="263">
        <f t="shared" si="3"/>
        <v>5.5758350671368504</v>
      </c>
      <c r="P69" s="263">
        <f t="shared" si="3"/>
        <v>4.7477294288114731</v>
      </c>
      <c r="Q69" s="263">
        <f t="shared" si="3"/>
        <v>4.3824505683407606</v>
      </c>
      <c r="R69" s="263">
        <f t="shared" si="3"/>
        <v>2.8617984965252665</v>
      </c>
      <c r="S69" s="263">
        <f t="shared" si="3"/>
        <v>3.3846376608036959</v>
      </c>
      <c r="T69" s="263">
        <f t="shared" si="3"/>
        <v>3.8549471530167385</v>
      </c>
      <c r="U69" s="263">
        <f t="shared" si="3"/>
        <v>3.5191536504570822</v>
      </c>
      <c r="V69" s="263">
        <f t="shared" si="3"/>
        <v>3.5353677668931431</v>
      </c>
      <c r="W69" s="263">
        <f t="shared" si="3"/>
        <v>3.369633635367002</v>
      </c>
      <c r="DA69" s="70"/>
    </row>
    <row r="70" spans="1:105" ht="12" customHeight="1" x14ac:dyDescent="0.3">
      <c r="A70" s="60" t="s">
        <v>1916</v>
      </c>
      <c r="B70" s="264">
        <v>5.7251024095660767</v>
      </c>
      <c r="C70" s="264">
        <v>6.2778311930313437</v>
      </c>
      <c r="D70" s="264">
        <v>5.8848321916010482</v>
      </c>
      <c r="E70" s="264">
        <v>6.3364828727569718</v>
      </c>
      <c r="F70" s="264">
        <v>6.2205804119246784</v>
      </c>
      <c r="G70" s="264">
        <v>5.947390658518799</v>
      </c>
      <c r="H70" s="264">
        <v>5.9430850840611029</v>
      </c>
      <c r="I70" s="264">
        <v>5.1014265569947961</v>
      </c>
      <c r="J70" s="264">
        <v>6.5036408807561443</v>
      </c>
      <c r="K70" s="264">
        <v>6.8051039687582797</v>
      </c>
      <c r="L70" s="264">
        <v>7.2889340655353294</v>
      </c>
      <c r="M70" s="264">
        <v>7.2027312535950498</v>
      </c>
      <c r="N70" s="264">
        <v>5.1234633135797152</v>
      </c>
      <c r="O70" s="264">
        <v>4.4879653562681279</v>
      </c>
      <c r="P70" s="264">
        <v>3.8270960962721632</v>
      </c>
      <c r="Q70" s="264">
        <v>3.512766752385585</v>
      </c>
      <c r="R70" s="264">
        <v>2.2582835418833489</v>
      </c>
      <c r="S70" s="264">
        <v>2.693618403316318</v>
      </c>
      <c r="T70" s="264">
        <v>3.0652214286444308</v>
      </c>
      <c r="U70" s="264">
        <v>2.7876701896071898</v>
      </c>
      <c r="V70" s="264">
        <v>2.7959685106143199</v>
      </c>
      <c r="W70" s="264">
        <v>2.6378877045749229</v>
      </c>
      <c r="DA70" s="72" t="s">
        <v>2003</v>
      </c>
    </row>
    <row r="71" spans="1:105" ht="12" customHeight="1" x14ac:dyDescent="0.3">
      <c r="A71" s="64" t="s">
        <v>30</v>
      </c>
      <c r="B71" s="231">
        <v>0</v>
      </c>
      <c r="C71" s="231">
        <v>0</v>
      </c>
      <c r="D71" s="231">
        <v>0</v>
      </c>
      <c r="E71" s="231">
        <v>0</v>
      </c>
      <c r="F71" s="231">
        <v>0</v>
      </c>
      <c r="G71" s="231">
        <v>0</v>
      </c>
      <c r="H71" s="231">
        <v>0</v>
      </c>
      <c r="I71" s="231">
        <v>0</v>
      </c>
      <c r="J71" s="231">
        <v>0</v>
      </c>
      <c r="K71" s="231">
        <v>0</v>
      </c>
      <c r="L71" s="231">
        <v>0</v>
      </c>
      <c r="M71" s="231">
        <v>0</v>
      </c>
      <c r="N71" s="231">
        <v>0</v>
      </c>
      <c r="O71" s="231">
        <v>0</v>
      </c>
      <c r="P71" s="231">
        <v>0</v>
      </c>
      <c r="Q71" s="231">
        <v>0</v>
      </c>
      <c r="R71" s="231">
        <v>0</v>
      </c>
      <c r="S71" s="231">
        <v>0</v>
      </c>
      <c r="T71" s="231">
        <v>0</v>
      </c>
      <c r="U71" s="231">
        <v>0</v>
      </c>
      <c r="V71" s="231">
        <v>0</v>
      </c>
      <c r="W71" s="231">
        <v>0</v>
      </c>
      <c r="DA71" s="73" t="s">
        <v>2004</v>
      </c>
    </row>
    <row r="72" spans="1:105" ht="12" customHeight="1" x14ac:dyDescent="0.3">
      <c r="A72" s="64" t="s">
        <v>32</v>
      </c>
      <c r="B72" s="231">
        <v>0</v>
      </c>
      <c r="C72" s="231">
        <v>0</v>
      </c>
      <c r="D72" s="231">
        <v>0</v>
      </c>
      <c r="E72" s="231">
        <v>0</v>
      </c>
      <c r="F72" s="231">
        <v>0</v>
      </c>
      <c r="G72" s="231">
        <v>0</v>
      </c>
      <c r="H72" s="231">
        <v>0</v>
      </c>
      <c r="I72" s="231">
        <v>0</v>
      </c>
      <c r="J72" s="231">
        <v>0</v>
      </c>
      <c r="K72" s="231">
        <v>0</v>
      </c>
      <c r="L72" s="231">
        <v>0</v>
      </c>
      <c r="M72" s="231">
        <v>0</v>
      </c>
      <c r="N72" s="231">
        <v>0</v>
      </c>
      <c r="O72" s="231">
        <v>0</v>
      </c>
      <c r="P72" s="231">
        <v>0</v>
      </c>
      <c r="Q72" s="231">
        <v>0</v>
      </c>
      <c r="R72" s="231">
        <v>0</v>
      </c>
      <c r="S72" s="231">
        <v>0</v>
      </c>
      <c r="T72" s="231">
        <v>0</v>
      </c>
      <c r="U72" s="231">
        <v>0</v>
      </c>
      <c r="V72" s="231">
        <v>0</v>
      </c>
      <c r="W72" s="231">
        <v>0</v>
      </c>
      <c r="DA72" s="73" t="s">
        <v>2005</v>
      </c>
    </row>
    <row r="73" spans="1:105" ht="12" customHeight="1" x14ac:dyDescent="0.3">
      <c r="A73" s="64" t="s">
        <v>33</v>
      </c>
      <c r="B73" s="231">
        <v>8.3732200135483104E-2</v>
      </c>
      <c r="C73" s="231">
        <v>8.3732200135475485E-2</v>
      </c>
      <c r="D73" s="231">
        <v>8.3732200135812104E-2</v>
      </c>
      <c r="E73" s="231">
        <v>8.3732200135670426E-2</v>
      </c>
      <c r="F73" s="231">
        <v>8.3732200135755525E-2</v>
      </c>
      <c r="G73" s="231">
        <v>8.3732200135638535E-2</v>
      </c>
      <c r="H73" s="231">
        <v>8.5389164820911218E-2</v>
      </c>
      <c r="I73" s="231">
        <v>0.1707783296415207</v>
      </c>
      <c r="J73" s="231">
        <v>8.3514534537580107E-2</v>
      </c>
      <c r="K73" s="231">
        <v>8.3328175362443552E-2</v>
      </c>
      <c r="L73" s="231">
        <v>8.3738230494682972E-2</v>
      </c>
      <c r="M73" s="231">
        <v>8.4591534218540917E-2</v>
      </c>
      <c r="N73" s="231">
        <v>8.270838684785202E-2</v>
      </c>
      <c r="O73" s="231">
        <v>8.4727564504258709E-2</v>
      </c>
      <c r="P73" s="231">
        <v>8.4870914896462743E-2</v>
      </c>
      <c r="Q73" s="231">
        <v>0.1036012765764802</v>
      </c>
      <c r="R73" s="231">
        <v>0.1408221218780642</v>
      </c>
      <c r="S73" s="231">
        <v>0.14994527204968039</v>
      </c>
      <c r="T73" s="231">
        <v>0.1515111868188683</v>
      </c>
      <c r="U73" s="231">
        <v>0.16885427413024909</v>
      </c>
      <c r="V73" s="231">
        <v>0.18352754276013131</v>
      </c>
      <c r="W73" s="231">
        <v>0.21151514858772311</v>
      </c>
      <c r="DA73" s="73" t="s">
        <v>2006</v>
      </c>
    </row>
    <row r="74" spans="1:105" ht="12" customHeight="1" x14ac:dyDescent="0.3">
      <c r="A74" s="64" t="s">
        <v>160</v>
      </c>
      <c r="B74" s="231">
        <v>0.37455357302728731</v>
      </c>
      <c r="C74" s="231">
        <v>0.37393697502449741</v>
      </c>
      <c r="D74" s="231">
        <v>0.37471110305879229</v>
      </c>
      <c r="E74" s="231">
        <v>0.44915242068641331</v>
      </c>
      <c r="F74" s="231">
        <v>0.44973607642404789</v>
      </c>
      <c r="G74" s="231">
        <v>0.29901707999566379</v>
      </c>
      <c r="H74" s="231">
        <v>0.305408088600091</v>
      </c>
      <c r="I74" s="231">
        <v>0.3830668781198282</v>
      </c>
      <c r="J74" s="231">
        <v>0.29622097609474057</v>
      </c>
      <c r="K74" s="231">
        <v>0.21851548437644849</v>
      </c>
      <c r="L74" s="231">
        <v>0.21839638145591839</v>
      </c>
      <c r="M74" s="231">
        <v>0.2211903666037727</v>
      </c>
      <c r="N74" s="231">
        <v>0.14406498291899081</v>
      </c>
      <c r="O74" s="231">
        <v>0.15140575700629169</v>
      </c>
      <c r="P74" s="231">
        <v>0.15178834081807999</v>
      </c>
      <c r="Q74" s="231">
        <v>0.1593859370908278</v>
      </c>
      <c r="R74" s="231">
        <v>5.098787949559954E-2</v>
      </c>
      <c r="S74" s="231">
        <v>4.5019689775689993E-2</v>
      </c>
      <c r="T74" s="231">
        <v>4.1033560560800049E-2</v>
      </c>
      <c r="U74" s="231">
        <v>3.8720646205322701E-2</v>
      </c>
      <c r="V74" s="231">
        <v>3.7801775399660009E-2</v>
      </c>
      <c r="W74" s="231">
        <v>7.5632495809277583E-2</v>
      </c>
      <c r="DA74" s="73" t="s">
        <v>2007</v>
      </c>
    </row>
    <row r="75" spans="1:105" ht="12" customHeight="1" x14ac:dyDescent="0.3">
      <c r="A75" s="64" t="s">
        <v>70</v>
      </c>
      <c r="B75" s="231">
        <v>0.19541262161710671</v>
      </c>
      <c r="C75" s="231">
        <v>0.195412621617089</v>
      </c>
      <c r="D75" s="231">
        <v>0.19541262161787459</v>
      </c>
      <c r="E75" s="231">
        <v>0.13027315819893709</v>
      </c>
      <c r="F75" s="231">
        <v>0.13027315819906951</v>
      </c>
      <c r="G75" s="231">
        <v>6.5139463418582011E-2</v>
      </c>
      <c r="H75" s="231">
        <v>0.19927961439387079</v>
      </c>
      <c r="I75" s="231">
        <v>0.2657081134557065</v>
      </c>
      <c r="J75" s="231">
        <v>0.12913475099978669</v>
      </c>
      <c r="K75" s="231">
        <v>6.4423296114125186E-2</v>
      </c>
      <c r="L75" s="231">
        <v>0.1294806419501475</v>
      </c>
      <c r="M75" s="231">
        <v>6.5400033470136523E-2</v>
      </c>
      <c r="N75" s="231">
        <v>0</v>
      </c>
      <c r="O75" s="231">
        <v>0</v>
      </c>
      <c r="P75" s="231">
        <v>0</v>
      </c>
      <c r="Q75" s="231">
        <v>2.8855032579592869E-3</v>
      </c>
      <c r="R75" s="231">
        <v>1.068952314023607E-2</v>
      </c>
      <c r="S75" s="231">
        <v>9.634245440401111E-3</v>
      </c>
      <c r="T75" s="231">
        <v>5.2307881582947934E-4</v>
      </c>
      <c r="U75" s="231">
        <v>7.2090937617621804E-4</v>
      </c>
      <c r="V75" s="231">
        <v>7.9061317167596621E-4</v>
      </c>
      <c r="W75" s="231">
        <v>5.2375958805477593E-4</v>
      </c>
      <c r="DA75" s="73" t="s">
        <v>2008</v>
      </c>
    </row>
    <row r="76" spans="1:105" ht="12" customHeight="1" x14ac:dyDescent="0.3">
      <c r="A76" s="64" t="s">
        <v>34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5.0454472110941469E-4</v>
      </c>
      <c r="R76" s="231">
        <v>5.7266199760677109E-4</v>
      </c>
      <c r="S76" s="231">
        <v>1.4331842028631849E-3</v>
      </c>
      <c r="T76" s="231">
        <v>2.5160562283574371E-3</v>
      </c>
      <c r="U76" s="231">
        <v>2.0855462005474508E-3</v>
      </c>
      <c r="V76" s="231">
        <v>2.0144924169238011E-3</v>
      </c>
      <c r="W76" s="231">
        <v>0</v>
      </c>
      <c r="DA76" s="73" t="s">
        <v>2009</v>
      </c>
    </row>
    <row r="77" spans="1:105" ht="12" customHeight="1" x14ac:dyDescent="0.3">
      <c r="A77" s="64" t="s">
        <v>162</v>
      </c>
      <c r="B77" s="231">
        <v>4.224611087377955</v>
      </c>
      <c r="C77" s="231">
        <v>4.7490694714301354</v>
      </c>
      <c r="D77" s="231">
        <v>4.3168770712452371</v>
      </c>
      <c r="E77" s="231">
        <v>4.6481975936634514</v>
      </c>
      <c r="F77" s="231">
        <v>4.5537632409126934</v>
      </c>
      <c r="G77" s="231">
        <v>4.7454158192974214</v>
      </c>
      <c r="H77" s="231">
        <v>4.5703783992776286</v>
      </c>
      <c r="I77" s="231">
        <v>3.5571727905426611</v>
      </c>
      <c r="J77" s="231">
        <v>3.2862574108281488</v>
      </c>
      <c r="K77" s="231">
        <v>2.984875533091047</v>
      </c>
      <c r="L77" s="231">
        <v>3.2727871184576252</v>
      </c>
      <c r="M77" s="231">
        <v>3.237247023629354</v>
      </c>
      <c r="N77" s="231">
        <v>2.955077898369558</v>
      </c>
      <c r="O77" s="231">
        <v>2.9448848568166128</v>
      </c>
      <c r="P77" s="231">
        <v>2.8603740227202481</v>
      </c>
      <c r="Q77" s="231">
        <v>2.758803631734561</v>
      </c>
      <c r="R77" s="231">
        <v>1.8048828458534889</v>
      </c>
      <c r="S77" s="231">
        <v>1.961727726982788</v>
      </c>
      <c r="T77" s="231">
        <v>2.222667974531702</v>
      </c>
      <c r="U77" s="231">
        <v>1.8953337089832829</v>
      </c>
      <c r="V77" s="231">
        <v>1.608851191568033</v>
      </c>
      <c r="W77" s="231">
        <v>1.3922116298729941</v>
      </c>
      <c r="DA77" s="73" t="s">
        <v>2010</v>
      </c>
    </row>
    <row r="78" spans="1:105" ht="12" customHeight="1" x14ac:dyDescent="0.3">
      <c r="A78" s="64" t="s">
        <v>36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2011</v>
      </c>
    </row>
    <row r="79" spans="1:105" ht="12" customHeight="1" x14ac:dyDescent="0.3">
      <c r="A79" s="64" t="s">
        <v>73</v>
      </c>
      <c r="B79" s="231">
        <v>5.5386039021326779E-2</v>
      </c>
      <c r="C79" s="231">
        <v>4.9056694302880233E-2</v>
      </c>
      <c r="D79" s="231">
        <v>4.1143589160007592E-2</v>
      </c>
      <c r="E79" s="231">
        <v>8.544900218913179E-2</v>
      </c>
      <c r="F79" s="231">
        <v>0.1060264937491531</v>
      </c>
      <c r="G79" s="231">
        <v>6.6466665013682272E-2</v>
      </c>
      <c r="H79" s="231">
        <v>7.4236559689733361E-2</v>
      </c>
      <c r="I79" s="231">
        <v>7.2621458453594231E-2</v>
      </c>
      <c r="J79" s="231">
        <v>2.092930866449739</v>
      </c>
      <c r="K79" s="231">
        <v>2.9024618319102879</v>
      </c>
      <c r="L79" s="231">
        <v>3.0449189366062819</v>
      </c>
      <c r="M79" s="231">
        <v>3.086870905369929</v>
      </c>
      <c r="N79" s="231">
        <v>1.5718009689785259</v>
      </c>
      <c r="O79" s="231">
        <v>0.91685289714682483</v>
      </c>
      <c r="P79" s="231">
        <v>0.50087053336813747</v>
      </c>
      <c r="Q79" s="231">
        <v>0.29575311043731439</v>
      </c>
      <c r="R79" s="231">
        <v>2.046515326117879E-2</v>
      </c>
      <c r="S79" s="231">
        <v>0.28862385713558719</v>
      </c>
      <c r="T79" s="231">
        <v>0.40227318442259369</v>
      </c>
      <c r="U79" s="231">
        <v>0.44953592102435302</v>
      </c>
      <c r="V79" s="231">
        <v>0.71831727988978411</v>
      </c>
      <c r="W79" s="231">
        <v>0.6996082376362136</v>
      </c>
      <c r="DA79" s="73" t="s">
        <v>2012</v>
      </c>
    </row>
    <row r="80" spans="1:105" ht="12" customHeight="1" x14ac:dyDescent="0.3">
      <c r="A80" s="64" t="s">
        <v>79</v>
      </c>
      <c r="B80" s="231">
        <v>0.79140688838691764</v>
      </c>
      <c r="C80" s="231">
        <v>0.82662323052126641</v>
      </c>
      <c r="D80" s="231">
        <v>0.87295560638332415</v>
      </c>
      <c r="E80" s="231">
        <v>0.93967849788336821</v>
      </c>
      <c r="F80" s="231">
        <v>0.89704924250395823</v>
      </c>
      <c r="G80" s="231">
        <v>0.68761943065781095</v>
      </c>
      <c r="H80" s="231">
        <v>0.70839325727886771</v>
      </c>
      <c r="I80" s="231">
        <v>0.65207898678148613</v>
      </c>
      <c r="J80" s="231">
        <v>0.61558234184614913</v>
      </c>
      <c r="K80" s="231">
        <v>0.55149964790392791</v>
      </c>
      <c r="L80" s="231">
        <v>0.5396127565706732</v>
      </c>
      <c r="M80" s="231">
        <v>0.50743139030331741</v>
      </c>
      <c r="N80" s="231">
        <v>0.36981107646478972</v>
      </c>
      <c r="O80" s="231">
        <v>0.3900942807941401</v>
      </c>
      <c r="P80" s="231">
        <v>0.22919228446923451</v>
      </c>
      <c r="Q80" s="231">
        <v>0.19183274856733379</v>
      </c>
      <c r="R80" s="231">
        <v>0.22986335625717469</v>
      </c>
      <c r="S80" s="231">
        <v>0.23723442772930819</v>
      </c>
      <c r="T80" s="231">
        <v>0.24469638726628001</v>
      </c>
      <c r="U80" s="231">
        <v>0.2324191836872592</v>
      </c>
      <c r="V80" s="231">
        <v>0.24466561540811119</v>
      </c>
      <c r="W80" s="231">
        <v>0.25839643308066013</v>
      </c>
      <c r="DA80" s="73" t="s">
        <v>2013</v>
      </c>
    </row>
    <row r="81" spans="1:105" ht="12" customHeight="1" x14ac:dyDescent="0.3">
      <c r="A81" s="61" t="s">
        <v>1928</v>
      </c>
      <c r="B81" s="265">
        <v>1.43517281189143</v>
      </c>
      <c r="C81" s="265">
        <v>1.5296412896027849</v>
      </c>
      <c r="D81" s="265">
        <v>1.483681212321154</v>
      </c>
      <c r="E81" s="265">
        <v>1.565584544111315</v>
      </c>
      <c r="F81" s="265">
        <v>1.573421390189045</v>
      </c>
      <c r="G81" s="265">
        <v>1.426440502275087</v>
      </c>
      <c r="H81" s="265">
        <v>1.465102853568091</v>
      </c>
      <c r="I81" s="265">
        <v>1.3593011254441409</v>
      </c>
      <c r="J81" s="265">
        <v>1.5726574610095061</v>
      </c>
      <c r="K81" s="265">
        <v>1.554677827735133</v>
      </c>
      <c r="L81" s="265">
        <v>1.630453791397299</v>
      </c>
      <c r="M81" s="265">
        <v>1.6229274426238001</v>
      </c>
      <c r="N81" s="265">
        <v>1.1023579944739761</v>
      </c>
      <c r="O81" s="265">
        <v>1.087869710868723</v>
      </c>
      <c r="P81" s="265">
        <v>0.92063333253931012</v>
      </c>
      <c r="Q81" s="265">
        <v>0.86968381595517563</v>
      </c>
      <c r="R81" s="265">
        <v>0.60351495464191784</v>
      </c>
      <c r="S81" s="265">
        <v>0.6910192574873778</v>
      </c>
      <c r="T81" s="265">
        <v>0.7897257243723077</v>
      </c>
      <c r="U81" s="265">
        <v>0.73148346084989213</v>
      </c>
      <c r="V81" s="265">
        <v>0.73939925627882319</v>
      </c>
      <c r="W81" s="265">
        <v>0.73174593079207928</v>
      </c>
      <c r="DA81" s="74" t="s">
        <v>2014</v>
      </c>
    </row>
    <row r="82" spans="1:105" ht="12" customHeight="1" x14ac:dyDescent="0.3">
      <c r="J82" s="131"/>
    </row>
    <row r="83" spans="1:105" ht="15" customHeight="1" x14ac:dyDescent="0.3">
      <c r="A83" s="34" t="s">
        <v>60</v>
      </c>
      <c r="B83" s="225">
        <v>9.9643085579075432</v>
      </c>
      <c r="C83" s="225">
        <v>10.626423629558611</v>
      </c>
      <c r="D83" s="225">
        <v>10.329918124110529</v>
      </c>
      <c r="E83" s="225">
        <v>10.89290636853428</v>
      </c>
      <c r="F83" s="225">
        <v>11.01051321489356</v>
      </c>
      <c r="G83" s="225">
        <v>9.985328040353739</v>
      </c>
      <c r="H83" s="225">
        <v>10.148725737095781</v>
      </c>
      <c r="I83" s="225">
        <v>9.4596710584004704</v>
      </c>
      <c r="J83" s="225">
        <v>11.438976340511649</v>
      </c>
      <c r="K83" s="225">
        <v>11.387230423971539</v>
      </c>
      <c r="L83" s="225">
        <v>11.99536596465517</v>
      </c>
      <c r="M83" s="225">
        <v>11.867311879386669</v>
      </c>
      <c r="N83" s="225">
        <v>8.3288080722093518</v>
      </c>
      <c r="O83" s="225">
        <v>6.2842384012222201</v>
      </c>
      <c r="P83" s="225">
        <v>5.7598327460737169</v>
      </c>
      <c r="Q83" s="225">
        <v>5.970192166038732</v>
      </c>
      <c r="R83" s="225">
        <v>5.4597418166941249</v>
      </c>
      <c r="S83" s="225">
        <v>5.2279784257963247</v>
      </c>
      <c r="T83" s="225">
        <v>4.9915964339900327</v>
      </c>
      <c r="U83" s="225">
        <v>4.4907990281346226</v>
      </c>
      <c r="V83" s="225">
        <v>4.055572470911569</v>
      </c>
      <c r="W83" s="225">
        <v>4.0131826091306264</v>
      </c>
      <c r="DA83" s="89" t="s">
        <v>2015</v>
      </c>
    </row>
    <row r="84" spans="1:105" ht="12" customHeight="1" x14ac:dyDescent="0.3">
      <c r="A84" s="55" t="s">
        <v>92</v>
      </c>
      <c r="B84" s="261">
        <v>0.27210281395359198</v>
      </c>
      <c r="C84" s="261">
        <v>0.29048639105633089</v>
      </c>
      <c r="D84" s="261">
        <v>0.28175834672678129</v>
      </c>
      <c r="E84" s="261">
        <v>0.29731219155924887</v>
      </c>
      <c r="F84" s="261">
        <v>0.30013221231176629</v>
      </c>
      <c r="G84" s="261">
        <v>0.27264495898880681</v>
      </c>
      <c r="H84" s="261">
        <v>0.27593553804027471</v>
      </c>
      <c r="I84" s="261">
        <v>0.25660221190815108</v>
      </c>
      <c r="J84" s="261">
        <v>0.30836962423009412</v>
      </c>
      <c r="K84" s="261">
        <v>0.30565137716349883</v>
      </c>
      <c r="L84" s="261">
        <v>0.3205677864662474</v>
      </c>
      <c r="M84" s="261">
        <v>0.31547599885295491</v>
      </c>
      <c r="N84" s="261">
        <v>0.22098440034038661</v>
      </c>
      <c r="O84" s="261">
        <v>0.16621392365492649</v>
      </c>
      <c r="P84" s="261">
        <v>0.15245704571651139</v>
      </c>
      <c r="Q84" s="261">
        <v>0.15813091989479</v>
      </c>
      <c r="R84" s="261">
        <v>0.14498611852483351</v>
      </c>
      <c r="S84" s="261">
        <v>0.1386067841977858</v>
      </c>
      <c r="T84" s="261">
        <v>0.13175259517170379</v>
      </c>
      <c r="U84" s="261">
        <v>0.11796094924387961</v>
      </c>
      <c r="V84" s="261">
        <v>0.1058836280201399</v>
      </c>
      <c r="W84" s="261">
        <v>0.1047876546840625</v>
      </c>
      <c r="DA84" s="67" t="s">
        <v>2016</v>
      </c>
    </row>
    <row r="85" spans="1:105" ht="12" customHeight="1" x14ac:dyDescent="0.3">
      <c r="A85" s="202" t="s">
        <v>93</v>
      </c>
      <c r="B85" s="226">
        <v>3.0139571400695089E-2</v>
      </c>
      <c r="C85" s="226">
        <v>3.2175835291676683E-2</v>
      </c>
      <c r="D85" s="226">
        <v>3.1209070150821649E-2</v>
      </c>
      <c r="E85" s="226">
        <v>3.2931897673522108E-2</v>
      </c>
      <c r="F85" s="226">
        <v>3.3311401091364413E-2</v>
      </c>
      <c r="G85" s="226">
        <v>3.0199622301165279E-2</v>
      </c>
      <c r="H85" s="226">
        <v>3.0729496888721199E-2</v>
      </c>
      <c r="I85" s="226">
        <v>2.8479822175831889E-2</v>
      </c>
      <c r="J85" s="226">
        <v>3.4520418017578637E-2</v>
      </c>
      <c r="K85" s="226">
        <v>3.4122951915172388E-2</v>
      </c>
      <c r="L85" s="226">
        <v>3.6197650030453582E-2</v>
      </c>
      <c r="M85" s="226">
        <v>3.599641594972839E-2</v>
      </c>
      <c r="N85" s="226">
        <v>2.516501992916468E-2</v>
      </c>
      <c r="O85" s="226">
        <v>1.8894393630007209E-2</v>
      </c>
      <c r="P85" s="226">
        <v>1.7302988889395889E-2</v>
      </c>
      <c r="Q85" s="226">
        <v>1.7921263781750581E-2</v>
      </c>
      <c r="R85" s="226">
        <v>1.6410408938994939E-2</v>
      </c>
      <c r="S85" s="226">
        <v>1.567022068761208E-2</v>
      </c>
      <c r="T85" s="226">
        <v>1.489084599938412E-2</v>
      </c>
      <c r="U85" s="226">
        <v>1.3332096622784581E-2</v>
      </c>
      <c r="V85" s="226">
        <v>1.196710240621204E-2</v>
      </c>
      <c r="W85" s="226">
        <v>1.1843234104827219E-2</v>
      </c>
      <c r="DA85" s="174" t="s">
        <v>2017</v>
      </c>
    </row>
    <row r="86" spans="1:105" ht="12" customHeight="1" x14ac:dyDescent="0.3">
      <c r="A86" s="202" t="s">
        <v>94</v>
      </c>
      <c r="B86" s="226">
        <v>1.3114080489831601</v>
      </c>
      <c r="C86" s="226">
        <v>1.4000082756083281</v>
      </c>
      <c r="D86" s="226">
        <v>1.357943192122623</v>
      </c>
      <c r="E86" s="226">
        <v>1.4329054352893249</v>
      </c>
      <c r="F86" s="226">
        <v>1.4447754583710619</v>
      </c>
      <c r="G86" s="226">
        <v>1.31364468376025</v>
      </c>
      <c r="H86" s="226">
        <v>1.327965309558266</v>
      </c>
      <c r="I86" s="226">
        <v>1.2336472821949851</v>
      </c>
      <c r="J86" s="226">
        <v>1.481155859041509</v>
      </c>
      <c r="K86" s="226">
        <v>1.466884741673872</v>
      </c>
      <c r="L86" s="226">
        <v>1.537330871132895</v>
      </c>
      <c r="M86" s="226">
        <v>1.5119066837781721</v>
      </c>
      <c r="N86" s="226">
        <v>1.0584278835129719</v>
      </c>
      <c r="O86" s="226">
        <v>0.79567312711984406</v>
      </c>
      <c r="P86" s="226">
        <v>0.72940370847102587</v>
      </c>
      <c r="Q86" s="226">
        <v>0.75546695119866869</v>
      </c>
      <c r="R86" s="226">
        <v>0.69177719607533616</v>
      </c>
      <c r="S86" s="226">
        <v>0.66057472238847981</v>
      </c>
      <c r="T86" s="226">
        <v>0.62772035303554607</v>
      </c>
      <c r="U86" s="226">
        <v>0.56201161432362423</v>
      </c>
      <c r="V86" s="226">
        <v>0.50447058196362027</v>
      </c>
      <c r="W86" s="226">
        <v>0.4992489408373601</v>
      </c>
      <c r="DA86" s="174" t="s">
        <v>2018</v>
      </c>
    </row>
    <row r="87" spans="1:105" ht="12" customHeight="1" x14ac:dyDescent="0.3">
      <c r="A87" s="202" t="s">
        <v>95</v>
      </c>
      <c r="B87" s="226">
        <v>0.4110692894795504</v>
      </c>
      <c r="C87" s="226">
        <v>0.43884160049653309</v>
      </c>
      <c r="D87" s="226">
        <v>0.42565602946562892</v>
      </c>
      <c r="E87" s="226">
        <v>0.44915342683193521</v>
      </c>
      <c r="F87" s="226">
        <v>0.45432941949133632</v>
      </c>
      <c r="G87" s="226">
        <v>0.41188831509410562</v>
      </c>
      <c r="H87" s="226">
        <v>0.41911519855983609</v>
      </c>
      <c r="I87" s="226">
        <v>0.38843220796607481</v>
      </c>
      <c r="J87" s="226">
        <v>0.47081902786102198</v>
      </c>
      <c r="K87" s="226">
        <v>0.46539804472439461</v>
      </c>
      <c r="L87" s="226">
        <v>0.49369455461151029</v>
      </c>
      <c r="M87" s="226">
        <v>0.49094995186042839</v>
      </c>
      <c r="N87" s="226">
        <v>0.34322209577877</v>
      </c>
      <c r="O87" s="226">
        <v>0.25769792348324128</v>
      </c>
      <c r="P87" s="226">
        <v>0.2359929825834379</v>
      </c>
      <c r="Q87" s="226">
        <v>0.2444255451213852</v>
      </c>
      <c r="R87" s="226">
        <v>0.22381921271999031</v>
      </c>
      <c r="S87" s="226">
        <v>0.21372389137212119</v>
      </c>
      <c r="T87" s="226">
        <v>0.20309411183514919</v>
      </c>
      <c r="U87" s="226">
        <v>0.18183455275924659</v>
      </c>
      <c r="V87" s="226">
        <v>0.163217592508205</v>
      </c>
      <c r="W87" s="226">
        <v>0.16152817052000371</v>
      </c>
      <c r="DA87" s="174" t="s">
        <v>2019</v>
      </c>
    </row>
    <row r="88" spans="1:105" ht="12" customHeight="1" x14ac:dyDescent="0.3">
      <c r="A88" s="56" t="s">
        <v>96</v>
      </c>
      <c r="B88" s="262">
        <v>2.1984878109310371</v>
      </c>
      <c r="C88" s="262">
        <v>2.3428534820307689</v>
      </c>
      <c r="D88" s="262">
        <v>2.2995497872438788</v>
      </c>
      <c r="E88" s="262">
        <v>2.4238412323395502</v>
      </c>
      <c r="F88" s="262">
        <v>2.448423249545836</v>
      </c>
      <c r="G88" s="262">
        <v>2.2340379723511972</v>
      </c>
      <c r="H88" s="262">
        <v>2.310256840128512</v>
      </c>
      <c r="I88" s="262">
        <v>2.1784591816408292</v>
      </c>
      <c r="J88" s="262">
        <v>2.8710862302698819</v>
      </c>
      <c r="K88" s="262">
        <v>3.1406106340085551</v>
      </c>
      <c r="L88" s="262">
        <v>3.4470325825424171</v>
      </c>
      <c r="M88" s="262">
        <v>3.435025324920475</v>
      </c>
      <c r="N88" s="262">
        <v>2.565050012311938</v>
      </c>
      <c r="O88" s="262">
        <v>1.735729019504054</v>
      </c>
      <c r="P88" s="262">
        <v>1.579874048388598</v>
      </c>
      <c r="Q88" s="262">
        <v>1.6140871151138529</v>
      </c>
      <c r="R88" s="262">
        <v>1.434398520676448</v>
      </c>
      <c r="S88" s="262">
        <v>1.4048287970796589</v>
      </c>
      <c r="T88" s="262">
        <v>1.380754925979446</v>
      </c>
      <c r="U88" s="262">
        <v>1.281384656499458</v>
      </c>
      <c r="V88" s="262">
        <v>1.2126462205260451</v>
      </c>
      <c r="W88" s="262">
        <v>1.196751626550665</v>
      </c>
      <c r="DA88" s="68" t="s">
        <v>2020</v>
      </c>
    </row>
    <row r="89" spans="1:105" ht="12" customHeight="1" x14ac:dyDescent="0.3">
      <c r="A89" s="37" t="s">
        <v>160</v>
      </c>
      <c r="B89" s="228">
        <v>1.8065734177033371E-2</v>
      </c>
      <c r="C89" s="228">
        <v>2.1569158058493701E-2</v>
      </c>
      <c r="D89" s="228">
        <v>1.7244241404915869E-2</v>
      </c>
      <c r="E89" s="228">
        <v>2.3467066202098721E-2</v>
      </c>
      <c r="F89" s="228">
        <v>2.038106349334818E-2</v>
      </c>
      <c r="G89" s="228">
        <v>1.8221557408493839E-2</v>
      </c>
      <c r="H89" s="228">
        <v>1.567558902211438E-2</v>
      </c>
      <c r="I89" s="228">
        <v>1.257598118777741E-2</v>
      </c>
      <c r="J89" s="228">
        <v>3.0194996933219601E-2</v>
      </c>
      <c r="K89" s="228">
        <v>4.3305145406066579E-2</v>
      </c>
      <c r="L89" s="228">
        <v>5.2615585112692181E-2</v>
      </c>
      <c r="M89" s="228">
        <v>4.9221439182429702E-2</v>
      </c>
      <c r="N89" s="228">
        <v>3.478112580619367E-2</v>
      </c>
      <c r="O89" s="228">
        <v>8.029485825805812E-3</v>
      </c>
      <c r="P89" s="228">
        <v>7.7369028440751912E-3</v>
      </c>
      <c r="Q89" s="228">
        <v>6.6464530719812769E-3</v>
      </c>
      <c r="R89" s="228">
        <v>1.5824474665437E-3</v>
      </c>
      <c r="S89" s="228">
        <v>1.7503590385670089E-3</v>
      </c>
      <c r="T89" s="228">
        <v>1.3039014201294899E-3</v>
      </c>
      <c r="U89" s="228">
        <v>1.08664184248874E-3</v>
      </c>
      <c r="V89" s="228">
        <v>1.0276720978483389E-3</v>
      </c>
      <c r="W89" s="228">
        <v>1.5785053247652299E-3</v>
      </c>
      <c r="DA89" s="69" t="s">
        <v>2021</v>
      </c>
    </row>
    <row r="90" spans="1:105" ht="12" customHeight="1" x14ac:dyDescent="0.3">
      <c r="A90" s="37" t="s">
        <v>162</v>
      </c>
      <c r="B90" s="228">
        <v>0.21324561937102021</v>
      </c>
      <c r="C90" s="228">
        <v>0.28667843023802819</v>
      </c>
      <c r="D90" s="228">
        <v>0.20790691126208879</v>
      </c>
      <c r="E90" s="228">
        <v>0.25415657420704779</v>
      </c>
      <c r="F90" s="228">
        <v>0.21596892912837351</v>
      </c>
      <c r="G90" s="228">
        <v>0.30263244306173231</v>
      </c>
      <c r="H90" s="228">
        <v>0.2454975740237286</v>
      </c>
      <c r="I90" s="228">
        <v>0.1222148420852342</v>
      </c>
      <c r="J90" s="228">
        <v>0.35056816245606581</v>
      </c>
      <c r="K90" s="228">
        <v>0.61906353403196102</v>
      </c>
      <c r="L90" s="228">
        <v>0.82516051008034308</v>
      </c>
      <c r="M90" s="228">
        <v>0.75390331378026698</v>
      </c>
      <c r="N90" s="228">
        <v>0.7466307106867045</v>
      </c>
      <c r="O90" s="228">
        <v>0.1634426436205203</v>
      </c>
      <c r="P90" s="228">
        <v>0.15258198738187281</v>
      </c>
      <c r="Q90" s="228">
        <v>0.1203961069706692</v>
      </c>
      <c r="R90" s="228">
        <v>5.8622330627482268E-2</v>
      </c>
      <c r="S90" s="228">
        <v>7.9820618109951669E-2</v>
      </c>
      <c r="T90" s="228">
        <v>7.3914877202771151E-2</v>
      </c>
      <c r="U90" s="228">
        <v>5.5664873538521377E-2</v>
      </c>
      <c r="V90" s="228">
        <v>4.5773061079852607E-2</v>
      </c>
      <c r="W90" s="228">
        <v>3.0408471397417761E-2</v>
      </c>
      <c r="DA90" s="69" t="s">
        <v>2022</v>
      </c>
    </row>
    <row r="91" spans="1:105" ht="12" customHeight="1" x14ac:dyDescent="0.3">
      <c r="A91" s="37" t="s">
        <v>97</v>
      </c>
      <c r="B91" s="228">
        <v>0</v>
      </c>
      <c r="C91" s="228">
        <v>0</v>
      </c>
      <c r="D91" s="228">
        <v>0</v>
      </c>
      <c r="E91" s="228">
        <v>0</v>
      </c>
      <c r="F91" s="228">
        <v>0</v>
      </c>
      <c r="G91" s="228">
        <v>0</v>
      </c>
      <c r="H91" s="228">
        <v>0</v>
      </c>
      <c r="I91" s="228">
        <v>0</v>
      </c>
      <c r="J91" s="228">
        <v>0</v>
      </c>
      <c r="K91" s="228">
        <v>0</v>
      </c>
      <c r="L91" s="228">
        <v>0</v>
      </c>
      <c r="M91" s="228">
        <v>0</v>
      </c>
      <c r="N91" s="228">
        <v>0</v>
      </c>
      <c r="O91" s="228">
        <v>0</v>
      </c>
      <c r="P91" s="228">
        <v>0</v>
      </c>
      <c r="Q91" s="228">
        <v>0</v>
      </c>
      <c r="R91" s="228">
        <v>0</v>
      </c>
      <c r="S91" s="228">
        <v>0</v>
      </c>
      <c r="T91" s="228">
        <v>0</v>
      </c>
      <c r="U91" s="228">
        <v>0</v>
      </c>
      <c r="V91" s="228">
        <v>0</v>
      </c>
      <c r="W91" s="228">
        <v>0</v>
      </c>
      <c r="DA91" s="69" t="s">
        <v>2023</v>
      </c>
    </row>
    <row r="92" spans="1:105" ht="12" customHeight="1" x14ac:dyDescent="0.3">
      <c r="A92" s="37" t="s">
        <v>78</v>
      </c>
      <c r="B92" s="228">
        <v>0.490814726344245</v>
      </c>
      <c r="C92" s="228">
        <v>0.53954763788610394</v>
      </c>
      <c r="D92" s="228">
        <v>0.54482390722704566</v>
      </c>
      <c r="E92" s="228">
        <v>0.58898345389945639</v>
      </c>
      <c r="F92" s="228">
        <v>0.57443930927783959</v>
      </c>
      <c r="G92" s="228">
        <v>0.59989777004935141</v>
      </c>
      <c r="H92" s="228">
        <v>0.65357823216425481</v>
      </c>
      <c r="I92" s="228">
        <v>0.59663774840430006</v>
      </c>
      <c r="J92" s="228">
        <v>0.96242664295874081</v>
      </c>
      <c r="K92" s="228">
        <v>1.285470132266519</v>
      </c>
      <c r="L92" s="228">
        <v>1.452169951251393</v>
      </c>
      <c r="M92" s="228">
        <v>1.5049128779957801</v>
      </c>
      <c r="N92" s="228">
        <v>1.2168435974872081</v>
      </c>
      <c r="O92" s="228">
        <v>0.90903896068726375</v>
      </c>
      <c r="P92" s="228">
        <v>0.84915785656384202</v>
      </c>
      <c r="Q92" s="228">
        <v>0.85614178411020114</v>
      </c>
      <c r="R92" s="228">
        <v>0.66619583098133539</v>
      </c>
      <c r="S92" s="228">
        <v>0.69641997772717079</v>
      </c>
      <c r="T92" s="228">
        <v>0.74690090077995774</v>
      </c>
      <c r="U92" s="228">
        <v>0.73053312735997922</v>
      </c>
      <c r="V92" s="228">
        <v>0.73489107378172536</v>
      </c>
      <c r="W92" s="228">
        <v>0.70434607027466223</v>
      </c>
      <c r="DA92" s="69" t="s">
        <v>2024</v>
      </c>
    </row>
    <row r="93" spans="1:105" ht="12" customHeight="1" x14ac:dyDescent="0.3">
      <c r="A93" s="37" t="s">
        <v>38</v>
      </c>
      <c r="B93" s="228">
        <v>1.4763617310387389</v>
      </c>
      <c r="C93" s="228">
        <v>1.4950582558481429</v>
      </c>
      <c r="D93" s="228">
        <v>1.5295747273498279</v>
      </c>
      <c r="E93" s="228">
        <v>1.5572341380309469</v>
      </c>
      <c r="F93" s="228">
        <v>1.6376339476462749</v>
      </c>
      <c r="G93" s="228">
        <v>1.3132862018316189</v>
      </c>
      <c r="H93" s="228">
        <v>1.3955054449184141</v>
      </c>
      <c r="I93" s="228">
        <v>1.4470306099635171</v>
      </c>
      <c r="J93" s="228">
        <v>1.5278964279218561</v>
      </c>
      <c r="K93" s="228">
        <v>1.192771822304008</v>
      </c>
      <c r="L93" s="228">
        <v>1.1170865360979889</v>
      </c>
      <c r="M93" s="228">
        <v>1.1269876939619989</v>
      </c>
      <c r="N93" s="228">
        <v>0.56679457833183244</v>
      </c>
      <c r="O93" s="228">
        <v>0.65521792937046408</v>
      </c>
      <c r="P93" s="228">
        <v>0.57039730159880819</v>
      </c>
      <c r="Q93" s="228">
        <v>0.63090277096100145</v>
      </c>
      <c r="R93" s="228">
        <v>0.70799791160108694</v>
      </c>
      <c r="S93" s="228">
        <v>0.62683784220396976</v>
      </c>
      <c r="T93" s="228">
        <v>0.55863524657658747</v>
      </c>
      <c r="U93" s="228">
        <v>0.49410001375846901</v>
      </c>
      <c r="V93" s="228">
        <v>0.4309544135666189</v>
      </c>
      <c r="W93" s="228">
        <v>0.46041857955381932</v>
      </c>
      <c r="DA93" s="69" t="s">
        <v>2025</v>
      </c>
    </row>
    <row r="94" spans="1:105" ht="12" customHeight="1" x14ac:dyDescent="0.3">
      <c r="A94" s="132" t="s">
        <v>1941</v>
      </c>
      <c r="B94" s="318">
        <v>5.7411010231595077</v>
      </c>
      <c r="C94" s="318">
        <v>6.122058045074966</v>
      </c>
      <c r="D94" s="318">
        <v>5.9338016984008002</v>
      </c>
      <c r="E94" s="318">
        <v>6.2567621848407038</v>
      </c>
      <c r="F94" s="318">
        <v>6.3295414740821991</v>
      </c>
      <c r="G94" s="318">
        <v>5.7229124878582152</v>
      </c>
      <c r="H94" s="318">
        <v>5.7847233539201746</v>
      </c>
      <c r="I94" s="318">
        <v>5.3740503525145993</v>
      </c>
      <c r="J94" s="318">
        <v>6.2730251810915592</v>
      </c>
      <c r="K94" s="318">
        <v>5.9745626744860498</v>
      </c>
      <c r="L94" s="318">
        <v>6.1605425198716448</v>
      </c>
      <c r="M94" s="318">
        <v>6.0779575040249059</v>
      </c>
      <c r="N94" s="318">
        <v>4.1159586603361182</v>
      </c>
      <c r="O94" s="318">
        <v>3.3100300138301471</v>
      </c>
      <c r="P94" s="318">
        <v>3.044801972024747</v>
      </c>
      <c r="Q94" s="318">
        <v>3.1801603709282849</v>
      </c>
      <c r="R94" s="318">
        <v>2.9483503597585212</v>
      </c>
      <c r="S94" s="318">
        <v>2.794574010070666</v>
      </c>
      <c r="T94" s="318">
        <v>2.6333836019688039</v>
      </c>
      <c r="U94" s="318">
        <v>2.334275158685629</v>
      </c>
      <c r="V94" s="318">
        <v>2.057387345487347</v>
      </c>
      <c r="W94" s="318">
        <v>2.0390229824337069</v>
      </c>
      <c r="DA94" s="139" t="s">
        <v>2026</v>
      </c>
    </row>
    <row r="95" spans="1:105" ht="12" customHeight="1" x14ac:dyDescent="0.3">
      <c r="J95" s="131"/>
    </row>
    <row r="96" spans="1:105" ht="15" customHeight="1" x14ac:dyDescent="0.3">
      <c r="A96" s="32" t="s">
        <v>342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DA96" s="88"/>
    </row>
    <row r="97" spans="1:105" ht="12" customHeight="1" x14ac:dyDescent="0.3">
      <c r="J97" s="131"/>
    </row>
    <row r="98" spans="1:105" ht="12" customHeight="1" x14ac:dyDescent="0.3">
      <c r="A98" s="35" t="s">
        <v>52</v>
      </c>
      <c r="B98" s="234">
        <f t="shared" ref="B98:W98" si="4">SUM(B$99:B$104,B$106:B$108)</f>
        <v>0</v>
      </c>
      <c r="C98" s="234">
        <f t="shared" si="4"/>
        <v>0</v>
      </c>
      <c r="D98" s="234">
        <f t="shared" si="4"/>
        <v>0</v>
      </c>
      <c r="E98" s="234">
        <f t="shared" si="4"/>
        <v>0</v>
      </c>
      <c r="F98" s="234">
        <f t="shared" si="4"/>
        <v>0</v>
      </c>
      <c r="G98" s="234">
        <f t="shared" si="4"/>
        <v>0</v>
      </c>
      <c r="H98" s="234">
        <f t="shared" si="4"/>
        <v>0</v>
      </c>
      <c r="I98" s="234">
        <f t="shared" si="4"/>
        <v>0</v>
      </c>
      <c r="J98" s="234">
        <f t="shared" si="4"/>
        <v>0.99999999999999989</v>
      </c>
      <c r="K98" s="234">
        <f t="shared" si="4"/>
        <v>1.0000000000000002</v>
      </c>
      <c r="L98" s="234">
        <f t="shared" si="4"/>
        <v>0.99999999999999967</v>
      </c>
      <c r="M98" s="234">
        <f t="shared" si="4"/>
        <v>0.99999999999999978</v>
      </c>
      <c r="N98" s="234">
        <f t="shared" si="4"/>
        <v>1</v>
      </c>
      <c r="O98" s="234">
        <f t="shared" si="4"/>
        <v>1.0000000000000002</v>
      </c>
      <c r="P98" s="234">
        <f t="shared" si="4"/>
        <v>1.0000000000000002</v>
      </c>
      <c r="Q98" s="234">
        <f t="shared" si="4"/>
        <v>1</v>
      </c>
      <c r="R98" s="234">
        <f t="shared" si="4"/>
        <v>1.0000000000000002</v>
      </c>
      <c r="S98" s="234">
        <f t="shared" si="4"/>
        <v>0.99999999999999978</v>
      </c>
      <c r="T98" s="234">
        <f t="shared" si="4"/>
        <v>0.99999999999999989</v>
      </c>
      <c r="U98" s="234">
        <f t="shared" si="4"/>
        <v>0.99999999999999989</v>
      </c>
      <c r="V98" s="234">
        <f t="shared" si="4"/>
        <v>0.99999999999999967</v>
      </c>
      <c r="W98" s="234">
        <f t="shared" si="4"/>
        <v>1.0000000000000002</v>
      </c>
      <c r="DA98" s="95"/>
    </row>
    <row r="99" spans="1:105" ht="12" customHeight="1" x14ac:dyDescent="0.3">
      <c r="A99" s="55" t="s">
        <v>92</v>
      </c>
      <c r="B99" s="268">
        <f t="shared" ref="B99:W99" si="5">IF(B$6=0,0,B$6/B$5)</f>
        <v>0</v>
      </c>
      <c r="C99" s="268">
        <f t="shared" si="5"/>
        <v>0</v>
      </c>
      <c r="D99" s="268">
        <f t="shared" si="5"/>
        <v>0</v>
      </c>
      <c r="E99" s="268">
        <f t="shared" si="5"/>
        <v>0</v>
      </c>
      <c r="F99" s="268">
        <f t="shared" si="5"/>
        <v>0</v>
      </c>
      <c r="G99" s="268">
        <f t="shared" si="5"/>
        <v>0</v>
      </c>
      <c r="H99" s="268">
        <f t="shared" si="5"/>
        <v>0</v>
      </c>
      <c r="I99" s="268">
        <f t="shared" si="5"/>
        <v>0</v>
      </c>
      <c r="J99" s="268">
        <f t="shared" si="5"/>
        <v>3.6477018421777075E-3</v>
      </c>
      <c r="K99" s="268">
        <f t="shared" si="5"/>
        <v>3.66885929936118E-3</v>
      </c>
      <c r="L99" s="268">
        <f t="shared" si="5"/>
        <v>3.6667758371783207E-3</v>
      </c>
      <c r="M99" s="268">
        <f t="shared" si="5"/>
        <v>3.667900092939178E-3</v>
      </c>
      <c r="N99" s="268">
        <f t="shared" si="5"/>
        <v>3.6166814039120367E-3</v>
      </c>
      <c r="O99" s="268">
        <f t="shared" si="5"/>
        <v>3.6069023986929414E-3</v>
      </c>
      <c r="P99" s="268">
        <f t="shared" si="5"/>
        <v>3.5879719484284531E-3</v>
      </c>
      <c r="Q99" s="268">
        <f t="shared" si="5"/>
        <v>3.5838033737568093E-3</v>
      </c>
      <c r="R99" s="268">
        <f t="shared" si="5"/>
        <v>3.5840371200980322E-3</v>
      </c>
      <c r="S99" s="268">
        <f t="shared" si="5"/>
        <v>3.5951760266686715E-3</v>
      </c>
      <c r="T99" s="268">
        <f t="shared" si="5"/>
        <v>3.5984472977706955E-3</v>
      </c>
      <c r="U99" s="268">
        <f t="shared" si="5"/>
        <v>3.6063795689086592E-3</v>
      </c>
      <c r="V99" s="268">
        <f t="shared" si="5"/>
        <v>3.6258140137576467E-3</v>
      </c>
      <c r="W99" s="268">
        <f t="shared" si="5"/>
        <v>3.6332723088382045E-3</v>
      </c>
      <c r="DA99" s="76"/>
    </row>
    <row r="100" spans="1:105" ht="12" customHeight="1" x14ac:dyDescent="0.3">
      <c r="A100" s="202" t="s">
        <v>93</v>
      </c>
      <c r="B100" s="269">
        <f t="shared" ref="B100:W100" si="6">IF(B$7=0,0,B$7/B$5)</f>
        <v>0</v>
      </c>
      <c r="C100" s="269">
        <f t="shared" si="6"/>
        <v>0</v>
      </c>
      <c r="D100" s="269">
        <f t="shared" si="6"/>
        <v>0</v>
      </c>
      <c r="E100" s="269">
        <f t="shared" si="6"/>
        <v>0</v>
      </c>
      <c r="F100" s="269">
        <f t="shared" si="6"/>
        <v>0</v>
      </c>
      <c r="G100" s="269">
        <f t="shared" si="6"/>
        <v>0</v>
      </c>
      <c r="H100" s="269">
        <f t="shared" si="6"/>
        <v>0</v>
      </c>
      <c r="I100" s="269">
        <f t="shared" si="6"/>
        <v>0</v>
      </c>
      <c r="J100" s="269">
        <f t="shared" si="6"/>
        <v>1.3271526233087218E-3</v>
      </c>
      <c r="K100" s="269">
        <f t="shared" si="6"/>
        <v>1.3348503946777825E-3</v>
      </c>
      <c r="L100" s="269">
        <f t="shared" si="6"/>
        <v>1.3340923633415665E-3</v>
      </c>
      <c r="M100" s="269">
        <f t="shared" si="6"/>
        <v>1.3345014041696943E-3</v>
      </c>
      <c r="N100" s="269">
        <f t="shared" si="6"/>
        <v>1.3158663784889166E-3</v>
      </c>
      <c r="O100" s="269">
        <f t="shared" si="6"/>
        <v>1.3123084581896729E-3</v>
      </c>
      <c r="P100" s="269">
        <f t="shared" si="6"/>
        <v>1.305420944402654E-3</v>
      </c>
      <c r="Q100" s="269">
        <f t="shared" si="6"/>
        <v>1.3039042812952265E-3</v>
      </c>
      <c r="R100" s="269">
        <f t="shared" si="6"/>
        <v>1.303989325820071E-3</v>
      </c>
      <c r="S100" s="269">
        <f t="shared" si="6"/>
        <v>1.3080420224810439E-3</v>
      </c>
      <c r="T100" s="269">
        <f t="shared" si="6"/>
        <v>1.3092322173523464E-3</v>
      </c>
      <c r="U100" s="269">
        <f t="shared" si="6"/>
        <v>1.3121182357017137E-3</v>
      </c>
      <c r="V100" s="269">
        <f t="shared" si="6"/>
        <v>1.3191891191181285E-3</v>
      </c>
      <c r="W100" s="269">
        <f t="shared" si="6"/>
        <v>1.3219026895550327E-3</v>
      </c>
      <c r="DA100" s="77"/>
    </row>
    <row r="101" spans="1:105" ht="12" customHeight="1" x14ac:dyDescent="0.3">
      <c r="A101" s="202" t="s">
        <v>94</v>
      </c>
      <c r="B101" s="269">
        <f t="shared" ref="B101:W101" si="7">IF(B$8=0,0,B$8/B$5)</f>
        <v>0</v>
      </c>
      <c r="C101" s="269">
        <f t="shared" si="7"/>
        <v>0</v>
      </c>
      <c r="D101" s="269">
        <f t="shared" si="7"/>
        <v>0</v>
      </c>
      <c r="E101" s="269">
        <f t="shared" si="7"/>
        <v>0</v>
      </c>
      <c r="F101" s="269">
        <f t="shared" si="7"/>
        <v>0</v>
      </c>
      <c r="G101" s="269">
        <f t="shared" si="7"/>
        <v>0</v>
      </c>
      <c r="H101" s="269">
        <f t="shared" si="7"/>
        <v>0</v>
      </c>
      <c r="I101" s="269">
        <f t="shared" si="7"/>
        <v>0</v>
      </c>
      <c r="J101" s="269">
        <f t="shared" si="7"/>
        <v>4.1712068962628093E-2</v>
      </c>
      <c r="K101" s="269">
        <f t="shared" si="7"/>
        <v>4.1954007956354615E-2</v>
      </c>
      <c r="L101" s="269">
        <f t="shared" si="7"/>
        <v>4.1930183224506347E-2</v>
      </c>
      <c r="M101" s="269">
        <f t="shared" si="7"/>
        <v>4.1943039273563354E-2</v>
      </c>
      <c r="N101" s="269">
        <f t="shared" si="7"/>
        <v>4.1357345162226646E-2</v>
      </c>
      <c r="O101" s="269">
        <f t="shared" si="7"/>
        <v>4.1245520633322381E-2</v>
      </c>
      <c r="P101" s="269">
        <f t="shared" si="7"/>
        <v>4.1029047829049925E-2</v>
      </c>
      <c r="Q101" s="269">
        <f t="shared" si="7"/>
        <v>4.0981379493834354E-2</v>
      </c>
      <c r="R101" s="269">
        <f t="shared" si="7"/>
        <v>4.0984052421591789E-2</v>
      </c>
      <c r="S101" s="269">
        <f t="shared" si="7"/>
        <v>4.111142764553978E-2</v>
      </c>
      <c r="T101" s="269">
        <f t="shared" si="7"/>
        <v>4.1148835167236116E-2</v>
      </c>
      <c r="U101" s="269">
        <f t="shared" si="7"/>
        <v>4.1239541988970056E-2</v>
      </c>
      <c r="V101" s="269">
        <f t="shared" si="7"/>
        <v>4.1461778053995431E-2</v>
      </c>
      <c r="W101" s="269">
        <f t="shared" si="7"/>
        <v>4.1547064881758217E-2</v>
      </c>
      <c r="DA101" s="77"/>
    </row>
    <row r="102" spans="1:105" ht="12" customHeight="1" x14ac:dyDescent="0.3">
      <c r="A102" s="202" t="s">
        <v>95</v>
      </c>
      <c r="B102" s="269">
        <f t="shared" ref="B102:W102" si="8">IF(B$9=0,0,B$9/B$5)</f>
        <v>0</v>
      </c>
      <c r="C102" s="269">
        <f t="shared" si="8"/>
        <v>0</v>
      </c>
      <c r="D102" s="269">
        <f t="shared" si="8"/>
        <v>0</v>
      </c>
      <c r="E102" s="269">
        <f t="shared" si="8"/>
        <v>0</v>
      </c>
      <c r="F102" s="269">
        <f t="shared" si="8"/>
        <v>0</v>
      </c>
      <c r="G102" s="269">
        <f t="shared" si="8"/>
        <v>0</v>
      </c>
      <c r="H102" s="269">
        <f t="shared" si="8"/>
        <v>0</v>
      </c>
      <c r="I102" s="269">
        <f t="shared" si="8"/>
        <v>0</v>
      </c>
      <c r="J102" s="269">
        <f t="shared" si="8"/>
        <v>1.4641511443567212E-2</v>
      </c>
      <c r="K102" s="269">
        <f t="shared" si="8"/>
        <v>1.4726435366867819E-2</v>
      </c>
      <c r="L102" s="269">
        <f t="shared" si="8"/>
        <v>1.471807255742988E-2</v>
      </c>
      <c r="M102" s="269">
        <f t="shared" si="8"/>
        <v>1.4722585207942522E-2</v>
      </c>
      <c r="N102" s="269">
        <f t="shared" si="8"/>
        <v>1.4516998497744822E-2</v>
      </c>
      <c r="O102" s="269">
        <f t="shared" si="8"/>
        <v>1.4477746545963418E-2</v>
      </c>
      <c r="P102" s="269">
        <f t="shared" si="8"/>
        <v>1.4401761606357196E-2</v>
      </c>
      <c r="Q102" s="269">
        <f t="shared" si="8"/>
        <v>1.438502936331789E-2</v>
      </c>
      <c r="R102" s="269">
        <f t="shared" si="8"/>
        <v>1.4385967597822239E-2</v>
      </c>
      <c r="S102" s="269">
        <f t="shared" si="8"/>
        <v>1.4430678058018596E-2</v>
      </c>
      <c r="T102" s="269">
        <f t="shared" si="8"/>
        <v>1.4443808614009073E-2</v>
      </c>
      <c r="U102" s="269">
        <f t="shared" si="8"/>
        <v>1.4475647959346204E-2</v>
      </c>
      <c r="V102" s="269">
        <f t="shared" si="8"/>
        <v>1.455365588295598E-2</v>
      </c>
      <c r="W102" s="269">
        <f t="shared" si="8"/>
        <v>1.4583592735663838E-2</v>
      </c>
      <c r="DA102" s="77"/>
    </row>
    <row r="103" spans="1:105" ht="12" customHeight="1" x14ac:dyDescent="0.3">
      <c r="A103" s="56" t="s">
        <v>96</v>
      </c>
      <c r="B103" s="270">
        <f t="shared" ref="B103:W103" si="9">IF(B$10=0,0,B$10/B$5)</f>
        <v>0</v>
      </c>
      <c r="C103" s="270">
        <f t="shared" si="9"/>
        <v>0</v>
      </c>
      <c r="D103" s="270">
        <f t="shared" si="9"/>
        <v>0</v>
      </c>
      <c r="E103" s="270">
        <f t="shared" si="9"/>
        <v>0</v>
      </c>
      <c r="F103" s="270">
        <f t="shared" si="9"/>
        <v>0</v>
      </c>
      <c r="G103" s="270">
        <f t="shared" si="9"/>
        <v>0</v>
      </c>
      <c r="H103" s="270">
        <f t="shared" si="9"/>
        <v>0</v>
      </c>
      <c r="I103" s="270">
        <f t="shared" si="9"/>
        <v>0</v>
      </c>
      <c r="J103" s="270">
        <f t="shared" si="9"/>
        <v>2.035854321202726E-2</v>
      </c>
      <c r="K103" s="270">
        <f t="shared" si="9"/>
        <v>1.9426539655772575E-2</v>
      </c>
      <c r="L103" s="270">
        <f t="shared" si="9"/>
        <v>1.8933785534774875E-2</v>
      </c>
      <c r="M103" s="270">
        <f t="shared" si="9"/>
        <v>1.9436548959563364E-2</v>
      </c>
      <c r="N103" s="270">
        <f t="shared" si="9"/>
        <v>1.9162669011318731E-2</v>
      </c>
      <c r="O103" s="270">
        <f t="shared" si="9"/>
        <v>2.3831389179019551E-2</v>
      </c>
      <c r="P103" s="270">
        <f t="shared" si="9"/>
        <v>2.3746659097368679E-2</v>
      </c>
      <c r="Q103" s="270">
        <f t="shared" si="9"/>
        <v>2.4658744851268052E-2</v>
      </c>
      <c r="R103" s="270">
        <f t="shared" si="9"/>
        <v>2.6411811759634016E-2</v>
      </c>
      <c r="S103" s="270">
        <f t="shared" si="9"/>
        <v>2.5637882527715455E-2</v>
      </c>
      <c r="T103" s="270">
        <f t="shared" si="9"/>
        <v>2.6772799194784765E-2</v>
      </c>
      <c r="U103" s="270">
        <f t="shared" si="9"/>
        <v>2.8479450123434304E-2</v>
      </c>
      <c r="V103" s="270">
        <f t="shared" si="9"/>
        <v>3.0263281052695386E-2</v>
      </c>
      <c r="W103" s="270">
        <f t="shared" si="9"/>
        <v>3.1794058871690491E-2</v>
      </c>
      <c r="DA103" s="78"/>
    </row>
    <row r="104" spans="1:105" ht="12" customHeight="1" x14ac:dyDescent="0.3">
      <c r="A104" s="203" t="s">
        <v>1855</v>
      </c>
      <c r="B104" s="271">
        <f t="shared" ref="B104:W104" si="10">IF(B$16=0,0,B$16/B$5)</f>
        <v>0</v>
      </c>
      <c r="C104" s="271">
        <f t="shared" si="10"/>
        <v>0</v>
      </c>
      <c r="D104" s="271">
        <f t="shared" si="10"/>
        <v>0</v>
      </c>
      <c r="E104" s="271">
        <f t="shared" si="10"/>
        <v>0</v>
      </c>
      <c r="F104" s="271">
        <f t="shared" si="10"/>
        <v>0</v>
      </c>
      <c r="G104" s="271">
        <f t="shared" si="10"/>
        <v>0</v>
      </c>
      <c r="H104" s="271">
        <f t="shared" si="10"/>
        <v>0</v>
      </c>
      <c r="I104" s="271">
        <f t="shared" si="10"/>
        <v>0</v>
      </c>
      <c r="J104" s="271">
        <f t="shared" si="10"/>
        <v>3.675115277068304E-2</v>
      </c>
      <c r="K104" s="271">
        <f t="shared" si="10"/>
        <v>3.0435494731030382E-2</v>
      </c>
      <c r="L104" s="271">
        <f t="shared" si="10"/>
        <v>2.817413210828397E-2</v>
      </c>
      <c r="M104" s="271">
        <f t="shared" si="10"/>
        <v>2.892314047998629E-2</v>
      </c>
      <c r="N104" s="271">
        <f t="shared" si="10"/>
        <v>2.5799846595409192E-2</v>
      </c>
      <c r="O104" s="271">
        <f t="shared" si="10"/>
        <v>3.8051868283911411E-2</v>
      </c>
      <c r="P104" s="271">
        <f t="shared" si="10"/>
        <v>3.8247137913595561E-2</v>
      </c>
      <c r="Q104" s="271">
        <f t="shared" si="10"/>
        <v>4.0533962639332233E-2</v>
      </c>
      <c r="R104" s="271">
        <f t="shared" si="10"/>
        <v>4.5224538737396937E-2</v>
      </c>
      <c r="S104" s="271">
        <f t="shared" si="10"/>
        <v>4.2427602799361946E-2</v>
      </c>
      <c r="T104" s="271">
        <f t="shared" si="10"/>
        <v>4.2426071082418693E-2</v>
      </c>
      <c r="U104" s="271">
        <f t="shared" si="10"/>
        <v>4.3067142118425827E-2</v>
      </c>
      <c r="V104" s="271">
        <f t="shared" si="10"/>
        <v>4.2622594531399709E-2</v>
      </c>
      <c r="W104" s="271">
        <f t="shared" si="10"/>
        <v>4.4968250679435204E-2</v>
      </c>
      <c r="DA104" s="79"/>
    </row>
    <row r="105" spans="1:105" ht="12" customHeight="1" x14ac:dyDescent="0.3">
      <c r="A105" s="203" t="s">
        <v>1857</v>
      </c>
      <c r="B105" s="271">
        <f t="shared" ref="B105:W105" si="11">IF(B$17=0,0,B$17/B$5)</f>
        <v>0</v>
      </c>
      <c r="C105" s="271">
        <f t="shared" si="11"/>
        <v>0</v>
      </c>
      <c r="D105" s="271">
        <f t="shared" si="11"/>
        <v>0</v>
      </c>
      <c r="E105" s="271">
        <f t="shared" si="11"/>
        <v>0</v>
      </c>
      <c r="F105" s="271">
        <f t="shared" si="11"/>
        <v>0</v>
      </c>
      <c r="G105" s="271">
        <f t="shared" si="11"/>
        <v>0</v>
      </c>
      <c r="H105" s="271">
        <f t="shared" si="11"/>
        <v>0</v>
      </c>
      <c r="I105" s="271">
        <f t="shared" si="11"/>
        <v>0</v>
      </c>
      <c r="J105" s="271">
        <f t="shared" si="11"/>
        <v>0.80037618182784531</v>
      </c>
      <c r="K105" s="271">
        <f t="shared" si="11"/>
        <v>0.82121982475308553</v>
      </c>
      <c r="L105" s="271">
        <f t="shared" si="11"/>
        <v>0.82900446767829306</v>
      </c>
      <c r="M105" s="271">
        <f t="shared" si="11"/>
        <v>0.82607918566579175</v>
      </c>
      <c r="N105" s="271">
        <f t="shared" si="11"/>
        <v>0.83723705341186228</v>
      </c>
      <c r="O105" s="271">
        <f t="shared" si="11"/>
        <v>0.7934152119963308</v>
      </c>
      <c r="P105" s="271">
        <f t="shared" si="11"/>
        <v>0.79319158484098384</v>
      </c>
      <c r="Q105" s="271">
        <f t="shared" si="11"/>
        <v>0.7850110155887795</v>
      </c>
      <c r="R105" s="271">
        <f t="shared" si="11"/>
        <v>0.76820165488303038</v>
      </c>
      <c r="S105" s="271">
        <f t="shared" si="11"/>
        <v>0.77776385620747657</v>
      </c>
      <c r="T105" s="271">
        <f t="shared" si="11"/>
        <v>0.77657885537606397</v>
      </c>
      <c r="U105" s="271">
        <f t="shared" si="11"/>
        <v>0.77268160133141406</v>
      </c>
      <c r="V105" s="271">
        <f t="shared" si="11"/>
        <v>0.77199760321207545</v>
      </c>
      <c r="W105" s="271">
        <f t="shared" si="11"/>
        <v>0.76281406667131724</v>
      </c>
      <c r="DA105" s="79"/>
    </row>
    <row r="106" spans="1:105" ht="12" customHeight="1" x14ac:dyDescent="0.3">
      <c r="A106" s="62" t="s">
        <v>1858</v>
      </c>
      <c r="B106" s="320">
        <f t="shared" ref="B106:W106" si="12">IF(B$18=0,0,B$18/B$5)</f>
        <v>0</v>
      </c>
      <c r="C106" s="320">
        <f t="shared" si="12"/>
        <v>0</v>
      </c>
      <c r="D106" s="320">
        <f t="shared" si="12"/>
        <v>0</v>
      </c>
      <c r="E106" s="320">
        <f t="shared" si="12"/>
        <v>0</v>
      </c>
      <c r="F106" s="320">
        <f t="shared" si="12"/>
        <v>0</v>
      </c>
      <c r="G106" s="320">
        <f t="shared" si="12"/>
        <v>0</v>
      </c>
      <c r="H106" s="320">
        <f t="shared" si="12"/>
        <v>0</v>
      </c>
      <c r="I106" s="320">
        <f t="shared" si="12"/>
        <v>0</v>
      </c>
      <c r="J106" s="320">
        <f t="shared" si="12"/>
        <v>0.45583412460269307</v>
      </c>
      <c r="K106" s="320">
        <f t="shared" si="12"/>
        <v>0.53588706164967703</v>
      </c>
      <c r="L106" s="320">
        <f t="shared" si="12"/>
        <v>0.56487197916313181</v>
      </c>
      <c r="M106" s="320">
        <f t="shared" si="12"/>
        <v>0.55492474366592137</v>
      </c>
      <c r="N106" s="320">
        <f t="shared" si="12"/>
        <v>0.59536349157990209</v>
      </c>
      <c r="O106" s="320">
        <f t="shared" si="12"/>
        <v>0.43667894683466257</v>
      </c>
      <c r="P106" s="320">
        <f t="shared" si="12"/>
        <v>0.43462466690102702</v>
      </c>
      <c r="Q106" s="320">
        <f t="shared" si="12"/>
        <v>0.40500511584504162</v>
      </c>
      <c r="R106" s="320">
        <f t="shared" si="12"/>
        <v>0.34422160421993586</v>
      </c>
      <c r="S106" s="320">
        <f t="shared" si="12"/>
        <v>0.38000507996346017</v>
      </c>
      <c r="T106" s="320">
        <f t="shared" si="12"/>
        <v>0.37883443897839048</v>
      </c>
      <c r="U106" s="320">
        <f t="shared" si="12"/>
        <v>0.36892714397117388</v>
      </c>
      <c r="V106" s="320">
        <f t="shared" si="12"/>
        <v>0.3724107794802049</v>
      </c>
      <c r="W106" s="320">
        <f t="shared" si="12"/>
        <v>0.34123671655161392</v>
      </c>
      <c r="DA106" s="141"/>
    </row>
    <row r="107" spans="1:105" ht="12" customHeight="1" x14ac:dyDescent="0.3">
      <c r="A107" s="62" t="s">
        <v>1870</v>
      </c>
      <c r="B107" s="320">
        <f t="shared" ref="B107:W107" si="13">IF(B$29=0,0,B$29/B$5)</f>
        <v>0</v>
      </c>
      <c r="C107" s="320">
        <f t="shared" si="13"/>
        <v>0</v>
      </c>
      <c r="D107" s="320">
        <f t="shared" si="13"/>
        <v>0</v>
      </c>
      <c r="E107" s="320">
        <f t="shared" si="13"/>
        <v>0</v>
      </c>
      <c r="F107" s="320">
        <f t="shared" si="13"/>
        <v>0</v>
      </c>
      <c r="G107" s="320">
        <f t="shared" si="13"/>
        <v>0</v>
      </c>
      <c r="H107" s="320">
        <f t="shared" si="13"/>
        <v>0</v>
      </c>
      <c r="I107" s="320">
        <f t="shared" si="13"/>
        <v>0</v>
      </c>
      <c r="J107" s="320">
        <f t="shared" si="13"/>
        <v>0.34454205722515213</v>
      </c>
      <c r="K107" s="320">
        <f t="shared" si="13"/>
        <v>0.28533276310340849</v>
      </c>
      <c r="L107" s="320">
        <f t="shared" si="13"/>
        <v>0.26413248851516119</v>
      </c>
      <c r="M107" s="320">
        <f t="shared" si="13"/>
        <v>0.27115444199987032</v>
      </c>
      <c r="N107" s="320">
        <f t="shared" si="13"/>
        <v>0.2418735618319601</v>
      </c>
      <c r="O107" s="320">
        <f t="shared" si="13"/>
        <v>0.35673626516166823</v>
      </c>
      <c r="P107" s="320">
        <f t="shared" si="13"/>
        <v>0.35856691793995682</v>
      </c>
      <c r="Q107" s="320">
        <f t="shared" si="13"/>
        <v>0.38000589974373788</v>
      </c>
      <c r="R107" s="320">
        <f t="shared" si="13"/>
        <v>0.42398005066309447</v>
      </c>
      <c r="S107" s="320">
        <f t="shared" si="13"/>
        <v>0.39775877624401629</v>
      </c>
      <c r="T107" s="320">
        <f t="shared" si="13"/>
        <v>0.39774441639767349</v>
      </c>
      <c r="U107" s="320">
        <f t="shared" si="13"/>
        <v>0.40375445736024018</v>
      </c>
      <c r="V107" s="320">
        <f t="shared" si="13"/>
        <v>0.39958682373187054</v>
      </c>
      <c r="W107" s="320">
        <f t="shared" si="13"/>
        <v>0.42157735011970326</v>
      </c>
      <c r="DA107" s="141"/>
    </row>
    <row r="108" spans="1:105" ht="12" customHeight="1" x14ac:dyDescent="0.3">
      <c r="A108" s="41" t="s">
        <v>1872</v>
      </c>
      <c r="B108" s="321">
        <f t="shared" ref="B108:W108" si="14">IF(B$30=0,0,B$30/B$5)</f>
        <v>0</v>
      </c>
      <c r="C108" s="321">
        <f t="shared" si="14"/>
        <v>0</v>
      </c>
      <c r="D108" s="321">
        <f t="shared" si="14"/>
        <v>0</v>
      </c>
      <c r="E108" s="321">
        <f t="shared" si="14"/>
        <v>0</v>
      </c>
      <c r="F108" s="321">
        <f t="shared" si="14"/>
        <v>0</v>
      </c>
      <c r="G108" s="321">
        <f t="shared" si="14"/>
        <v>0</v>
      </c>
      <c r="H108" s="321">
        <f t="shared" si="14"/>
        <v>0</v>
      </c>
      <c r="I108" s="321">
        <f t="shared" si="14"/>
        <v>0</v>
      </c>
      <c r="J108" s="321">
        <f t="shared" si="14"/>
        <v>8.1185687317762642E-2</v>
      </c>
      <c r="K108" s="321">
        <f t="shared" si="14"/>
        <v>6.7233987842850493E-2</v>
      </c>
      <c r="L108" s="321">
        <f t="shared" si="14"/>
        <v>6.2238490696191806E-2</v>
      </c>
      <c r="M108" s="321">
        <f t="shared" si="14"/>
        <v>6.3893098916043806E-2</v>
      </c>
      <c r="N108" s="321">
        <f t="shared" si="14"/>
        <v>5.6993539539037533E-2</v>
      </c>
      <c r="O108" s="321">
        <f t="shared" si="14"/>
        <v>8.4059052504570034E-2</v>
      </c>
      <c r="P108" s="321">
        <f t="shared" si="14"/>
        <v>8.4490415819813813E-2</v>
      </c>
      <c r="Q108" s="321">
        <f t="shared" si="14"/>
        <v>8.9542160408415866E-2</v>
      </c>
      <c r="R108" s="321">
        <f t="shared" si="14"/>
        <v>9.990394815460682E-2</v>
      </c>
      <c r="S108" s="321">
        <f t="shared" si="14"/>
        <v>9.3725334712737751E-2</v>
      </c>
      <c r="T108" s="321">
        <f t="shared" si="14"/>
        <v>9.3721951050364266E-2</v>
      </c>
      <c r="U108" s="321">
        <f t="shared" si="14"/>
        <v>9.5138118673799094E-2</v>
      </c>
      <c r="V108" s="321">
        <f t="shared" si="14"/>
        <v>9.4156084134002047E-2</v>
      </c>
      <c r="W108" s="321">
        <f t="shared" si="14"/>
        <v>9.9337791161742142E-2</v>
      </c>
      <c r="DA108" s="82"/>
    </row>
    <row r="109" spans="1:105" ht="12" customHeight="1" x14ac:dyDescent="0.3">
      <c r="J109" s="131"/>
    </row>
    <row r="110" spans="1:105" ht="12" customHeight="1" x14ac:dyDescent="0.3">
      <c r="A110" s="35" t="s">
        <v>53</v>
      </c>
      <c r="B110" s="234">
        <f t="shared" ref="B110:W110" si="15">SUM(B$111:B$115,B$117:B$118,B$120:B$121,B$123:B$124)</f>
        <v>1</v>
      </c>
      <c r="C110" s="234">
        <f t="shared" si="15"/>
        <v>1</v>
      </c>
      <c r="D110" s="234">
        <f t="shared" si="15"/>
        <v>1</v>
      </c>
      <c r="E110" s="234">
        <f t="shared" si="15"/>
        <v>1</v>
      </c>
      <c r="F110" s="234">
        <f t="shared" si="15"/>
        <v>1</v>
      </c>
      <c r="G110" s="234">
        <f t="shared" si="15"/>
        <v>0.99999999999999978</v>
      </c>
      <c r="H110" s="234">
        <f t="shared" si="15"/>
        <v>0.99999999999999978</v>
      </c>
      <c r="I110" s="234">
        <f t="shared" si="15"/>
        <v>0.99999999999999967</v>
      </c>
      <c r="J110" s="234">
        <f t="shared" si="15"/>
        <v>1</v>
      </c>
      <c r="K110" s="234">
        <f t="shared" si="15"/>
        <v>0.99999999999999989</v>
      </c>
      <c r="L110" s="234">
        <f t="shared" si="15"/>
        <v>1</v>
      </c>
      <c r="M110" s="234">
        <f t="shared" si="15"/>
        <v>0.99999999999999989</v>
      </c>
      <c r="N110" s="234">
        <f t="shared" si="15"/>
        <v>0.99999999999999978</v>
      </c>
      <c r="O110" s="234">
        <f t="shared" si="15"/>
        <v>1</v>
      </c>
      <c r="P110" s="234">
        <f t="shared" si="15"/>
        <v>1.0000000000000002</v>
      </c>
      <c r="Q110" s="234">
        <f t="shared" si="15"/>
        <v>0.99999999999999989</v>
      </c>
      <c r="R110" s="234">
        <f t="shared" si="15"/>
        <v>0.99999999999999967</v>
      </c>
      <c r="S110" s="234">
        <f t="shared" si="15"/>
        <v>0.99999999999999978</v>
      </c>
      <c r="T110" s="234">
        <f t="shared" si="15"/>
        <v>0.99999999999999989</v>
      </c>
      <c r="U110" s="234">
        <f t="shared" si="15"/>
        <v>0.99999999999999989</v>
      </c>
      <c r="V110" s="234">
        <f t="shared" si="15"/>
        <v>0.99999999999999989</v>
      </c>
      <c r="W110" s="234">
        <f t="shared" si="15"/>
        <v>1.0000000000000002</v>
      </c>
      <c r="DA110" s="95"/>
    </row>
    <row r="111" spans="1:105" ht="12" customHeight="1" x14ac:dyDescent="0.3">
      <c r="A111" s="55" t="s">
        <v>92</v>
      </c>
      <c r="B111" s="301">
        <f t="shared" ref="B111:W111" si="16">IF(B$33=0,0,B$33/B$32)</f>
        <v>3.3714785382967776E-3</v>
      </c>
      <c r="C111" s="301">
        <f t="shared" si="16"/>
        <v>3.3577501590562843E-3</v>
      </c>
      <c r="D111" s="301">
        <f t="shared" si="16"/>
        <v>3.3721018579335993E-3</v>
      </c>
      <c r="E111" s="301">
        <f t="shared" si="16"/>
        <v>3.3631682684673514E-3</v>
      </c>
      <c r="F111" s="301">
        <f t="shared" si="16"/>
        <v>3.37382204593484E-3</v>
      </c>
      <c r="G111" s="301">
        <f t="shared" si="16"/>
        <v>3.3437232664125368E-3</v>
      </c>
      <c r="H111" s="301">
        <f t="shared" si="16"/>
        <v>3.3606100295829212E-3</v>
      </c>
      <c r="I111" s="301">
        <f t="shared" si="16"/>
        <v>3.4019629307240756E-3</v>
      </c>
      <c r="J111" s="301">
        <f t="shared" si="16"/>
        <v>3.4642935776745291E-3</v>
      </c>
      <c r="K111" s="301">
        <f t="shared" si="16"/>
        <v>3.4823603759832527E-3</v>
      </c>
      <c r="L111" s="301">
        <f t="shared" si="16"/>
        <v>3.4755909918854676E-3</v>
      </c>
      <c r="M111" s="301">
        <f t="shared" si="16"/>
        <v>3.4779445041762287E-3</v>
      </c>
      <c r="N111" s="301">
        <f t="shared" si="16"/>
        <v>3.406774348449766E-3</v>
      </c>
      <c r="O111" s="301">
        <f t="shared" si="16"/>
        <v>3.4065524274643649E-3</v>
      </c>
      <c r="P111" s="301">
        <f t="shared" si="16"/>
        <v>3.3761398665093562E-3</v>
      </c>
      <c r="Q111" s="301">
        <f t="shared" si="16"/>
        <v>3.3707174360492983E-3</v>
      </c>
      <c r="R111" s="301">
        <f t="shared" si="16"/>
        <v>3.3753039146038502E-3</v>
      </c>
      <c r="S111" s="301">
        <f t="shared" si="16"/>
        <v>3.3922503003254627E-3</v>
      </c>
      <c r="T111" s="301">
        <f t="shared" si="16"/>
        <v>3.3986954117732446E-3</v>
      </c>
      <c r="U111" s="301">
        <f t="shared" si="16"/>
        <v>3.4145590700701985E-3</v>
      </c>
      <c r="V111" s="301">
        <f t="shared" si="16"/>
        <v>3.4490325619658188E-3</v>
      </c>
      <c r="W111" s="301">
        <f t="shared" si="16"/>
        <v>3.4680680254805625E-3</v>
      </c>
      <c r="DA111" s="67"/>
    </row>
    <row r="112" spans="1:105" ht="12" customHeight="1" x14ac:dyDescent="0.3">
      <c r="A112" s="202" t="s">
        <v>93</v>
      </c>
      <c r="B112" s="235">
        <f t="shared" ref="B112:W112" si="17">IF(B$34=0,0,B$34/B$32)</f>
        <v>1.2434946348253027E-3</v>
      </c>
      <c r="C112" s="235">
        <f t="shared" si="17"/>
        <v>1.2384312284483994E-3</v>
      </c>
      <c r="D112" s="235">
        <f t="shared" si="17"/>
        <v>1.2437245323659103E-3</v>
      </c>
      <c r="E112" s="235">
        <f t="shared" si="17"/>
        <v>1.240429577216464E-3</v>
      </c>
      <c r="F112" s="235">
        <f t="shared" si="17"/>
        <v>1.2443589853295394E-3</v>
      </c>
      <c r="G112" s="235">
        <f t="shared" si="17"/>
        <v>1.2332577220631031E-3</v>
      </c>
      <c r="H112" s="235">
        <f t="shared" si="17"/>
        <v>1.2412817318630672E-3</v>
      </c>
      <c r="I112" s="235">
        <f t="shared" si="17"/>
        <v>1.2547381228079977E-3</v>
      </c>
      <c r="J112" s="235">
        <f t="shared" si="17"/>
        <v>1.2777273912217399E-3</v>
      </c>
      <c r="K112" s="235">
        <f t="shared" si="17"/>
        <v>1.2843909266736721E-3</v>
      </c>
      <c r="L112" s="235">
        <f t="shared" si="17"/>
        <v>1.281894190386892E-3</v>
      </c>
      <c r="M112" s="235">
        <f t="shared" si="17"/>
        <v>1.2827622308840552E-3</v>
      </c>
      <c r="N112" s="235">
        <f t="shared" si="17"/>
        <v>1.2565127068843423E-3</v>
      </c>
      <c r="O112" s="235">
        <f t="shared" si="17"/>
        <v>1.2564308562803522E-3</v>
      </c>
      <c r="P112" s="235">
        <f t="shared" si="17"/>
        <v>1.2452138617335151E-3</v>
      </c>
      <c r="Q112" s="235">
        <f t="shared" si="17"/>
        <v>1.2432139192429415E-3</v>
      </c>
      <c r="R112" s="235">
        <f t="shared" si="17"/>
        <v>1.2449055395248286E-3</v>
      </c>
      <c r="S112" s="235">
        <f t="shared" si="17"/>
        <v>1.2511558357925158E-3</v>
      </c>
      <c r="T112" s="235">
        <f t="shared" si="17"/>
        <v>1.2535329713474742E-3</v>
      </c>
      <c r="U112" s="235">
        <f t="shared" si="17"/>
        <v>1.2593839277622613E-3</v>
      </c>
      <c r="V112" s="235">
        <f t="shared" si="17"/>
        <v>1.2720987060795377E-3</v>
      </c>
      <c r="W112" s="235">
        <f t="shared" si="17"/>
        <v>1.2791195120799685E-3</v>
      </c>
      <c r="DA112" s="174"/>
    </row>
    <row r="113" spans="1:105" ht="12" customHeight="1" x14ac:dyDescent="0.3">
      <c r="A113" s="202" t="s">
        <v>94</v>
      </c>
      <c r="B113" s="235">
        <f t="shared" ref="B113:W113" si="18">IF(B$35=0,0,B$35/B$32)</f>
        <v>2.4256870513890222E-2</v>
      </c>
      <c r="C113" s="235">
        <f t="shared" si="18"/>
        <v>2.4158098561519899E-2</v>
      </c>
      <c r="D113" s="235">
        <f t="shared" si="18"/>
        <v>2.4261355129036793E-2</v>
      </c>
      <c r="E113" s="235">
        <f t="shared" si="18"/>
        <v>2.419708038415988E-2</v>
      </c>
      <c r="F113" s="235">
        <f t="shared" si="18"/>
        <v>2.4273731413545711E-2</v>
      </c>
      <c r="G113" s="235">
        <f t="shared" si="18"/>
        <v>2.405717888645547E-2</v>
      </c>
      <c r="H113" s="235">
        <f t="shared" si="18"/>
        <v>2.4116007743993313E-2</v>
      </c>
      <c r="I113" s="235">
        <f t="shared" si="18"/>
        <v>2.4476197420884919E-2</v>
      </c>
      <c r="J113" s="235">
        <f t="shared" si="18"/>
        <v>2.49246494620146E-2</v>
      </c>
      <c r="K113" s="235">
        <f t="shared" si="18"/>
        <v>2.5054635158852732E-2</v>
      </c>
      <c r="L113" s="235">
        <f t="shared" si="18"/>
        <v>2.4975747939219549E-2</v>
      </c>
      <c r="M113" s="235">
        <f t="shared" si="18"/>
        <v>2.5022864163008567E-2</v>
      </c>
      <c r="N113" s="235">
        <f t="shared" si="18"/>
        <v>2.4510814261963571E-2</v>
      </c>
      <c r="O113" s="235">
        <f t="shared" si="18"/>
        <v>2.4509217600870818E-2</v>
      </c>
      <c r="P113" s="235">
        <f t="shared" si="18"/>
        <v>2.4290407501769855E-2</v>
      </c>
      <c r="Q113" s="235">
        <f t="shared" si="18"/>
        <v>2.4251394590358393E-2</v>
      </c>
      <c r="R113" s="235">
        <f t="shared" si="18"/>
        <v>2.4284393055319337E-2</v>
      </c>
      <c r="S113" s="235">
        <f t="shared" si="18"/>
        <v>2.4406317688520536E-2</v>
      </c>
      <c r="T113" s="235">
        <f t="shared" si="18"/>
        <v>2.4452688511309596E-2</v>
      </c>
      <c r="U113" s="235">
        <f t="shared" si="18"/>
        <v>2.4566823215361456E-2</v>
      </c>
      <c r="V113" s="235">
        <f t="shared" si="18"/>
        <v>2.4814850607372142E-2</v>
      </c>
      <c r="W113" s="235">
        <f t="shared" si="18"/>
        <v>2.4951805586739234E-2</v>
      </c>
      <c r="DA113" s="174"/>
    </row>
    <row r="114" spans="1:105" ht="12" customHeight="1" x14ac:dyDescent="0.3">
      <c r="A114" s="202" t="s">
        <v>95</v>
      </c>
      <c r="B114" s="235">
        <f t="shared" ref="B114:W114" si="19">IF(B$36=0,0,B$36/B$32)</f>
        <v>1.3542775499155925E-2</v>
      </c>
      <c r="C114" s="235">
        <f t="shared" si="19"/>
        <v>1.3487630447538547E-2</v>
      </c>
      <c r="D114" s="235">
        <f t="shared" si="19"/>
        <v>1.3545279290240408E-2</v>
      </c>
      <c r="E114" s="235">
        <f t="shared" si="19"/>
        <v>1.3509394263784294E-2</v>
      </c>
      <c r="F114" s="235">
        <f t="shared" si="19"/>
        <v>1.3552189053910115E-2</v>
      </c>
      <c r="G114" s="235">
        <f t="shared" si="19"/>
        <v>1.343128630775914E-2</v>
      </c>
      <c r="H114" s="235">
        <f t="shared" si="19"/>
        <v>1.3518674994674715E-2</v>
      </c>
      <c r="I114" s="235">
        <f t="shared" si="19"/>
        <v>1.3665227200444129E-2</v>
      </c>
      <c r="J114" s="235">
        <f t="shared" si="19"/>
        <v>1.3915601019757704E-2</v>
      </c>
      <c r="K114" s="235">
        <f t="shared" si="19"/>
        <v>1.3988172916836173E-2</v>
      </c>
      <c r="L114" s="235">
        <f t="shared" si="19"/>
        <v>1.3960981212050727E-2</v>
      </c>
      <c r="M114" s="235">
        <f t="shared" si="19"/>
        <v>1.3970434954148217E-2</v>
      </c>
      <c r="N114" s="235">
        <f t="shared" si="19"/>
        <v>1.3684554017848276E-2</v>
      </c>
      <c r="O114" s="235">
        <f t="shared" si="19"/>
        <v>1.368366259111971E-2</v>
      </c>
      <c r="P114" s="235">
        <f t="shared" si="19"/>
        <v>1.3561499427187434E-2</v>
      </c>
      <c r="Q114" s="235">
        <f t="shared" si="19"/>
        <v>1.3539718253869491E-2</v>
      </c>
      <c r="R114" s="235">
        <f t="shared" si="19"/>
        <v>1.355814152089921E-2</v>
      </c>
      <c r="S114" s="235">
        <f t="shared" si="19"/>
        <v>1.3626212871418865E-2</v>
      </c>
      <c r="T114" s="235">
        <f t="shared" si="19"/>
        <v>1.3652102016615217E-2</v>
      </c>
      <c r="U114" s="235">
        <f t="shared" si="19"/>
        <v>1.3715824196801328E-2</v>
      </c>
      <c r="V114" s="235">
        <f t="shared" si="19"/>
        <v>1.385429957373498E-2</v>
      </c>
      <c r="W114" s="235">
        <f t="shared" si="19"/>
        <v>1.3930762468567103E-2</v>
      </c>
      <c r="DA114" s="174"/>
    </row>
    <row r="115" spans="1:105" ht="12" customHeight="1" x14ac:dyDescent="0.3">
      <c r="A115" s="56" t="s">
        <v>96</v>
      </c>
      <c r="B115" s="302">
        <f t="shared" ref="B115:W115" si="20">IF(B$37=0,0,B$37/B$32)</f>
        <v>2.3526755157740335E-2</v>
      </c>
      <c r="C115" s="302">
        <f t="shared" si="20"/>
        <v>2.1908427076807954E-2</v>
      </c>
      <c r="D115" s="302">
        <f t="shared" si="20"/>
        <v>2.4149933042610511E-2</v>
      </c>
      <c r="E115" s="302">
        <f t="shared" si="20"/>
        <v>2.2980394444468956E-2</v>
      </c>
      <c r="F115" s="302">
        <f t="shared" si="20"/>
        <v>2.4259163794954054E-2</v>
      </c>
      <c r="G115" s="302">
        <f t="shared" si="20"/>
        <v>2.152563280814495E-2</v>
      </c>
      <c r="H115" s="302">
        <f t="shared" si="20"/>
        <v>2.3422893284578274E-2</v>
      </c>
      <c r="I115" s="302">
        <f t="shared" si="20"/>
        <v>2.822291831197337E-2</v>
      </c>
      <c r="J115" s="302">
        <f t="shared" si="20"/>
        <v>2.219030778460275E-2</v>
      </c>
      <c r="K115" s="302">
        <f t="shared" si="20"/>
        <v>1.9159649414777196E-2</v>
      </c>
      <c r="L115" s="302">
        <f t="shared" si="20"/>
        <v>1.8060136955236623E-2</v>
      </c>
      <c r="M115" s="302">
        <f t="shared" si="20"/>
        <v>1.8742771469454873E-2</v>
      </c>
      <c r="N115" s="302">
        <f t="shared" si="20"/>
        <v>1.7668409380145744E-2</v>
      </c>
      <c r="O115" s="302">
        <f t="shared" si="20"/>
        <v>2.6595647266845594E-2</v>
      </c>
      <c r="P115" s="302">
        <f t="shared" si="20"/>
        <v>2.6579701388880748E-2</v>
      </c>
      <c r="Q115" s="302">
        <f t="shared" si="20"/>
        <v>2.8730622588569333E-2</v>
      </c>
      <c r="R115" s="302">
        <f t="shared" si="20"/>
        <v>3.3612160100786818E-2</v>
      </c>
      <c r="S115" s="302">
        <f t="shared" si="20"/>
        <v>3.0936407126449871E-2</v>
      </c>
      <c r="T115" s="302">
        <f t="shared" si="20"/>
        <v>3.2324477773234925E-2</v>
      </c>
      <c r="U115" s="302">
        <f t="shared" si="20"/>
        <v>3.483173181814414E-2</v>
      </c>
      <c r="V115" s="302">
        <f t="shared" si="20"/>
        <v>3.6752250513500409E-2</v>
      </c>
      <c r="W115" s="302">
        <f t="shared" si="20"/>
        <v>4.0400039571028321E-2</v>
      </c>
      <c r="DA115" s="68"/>
    </row>
    <row r="116" spans="1:105" ht="12" customHeight="1" x14ac:dyDescent="0.3">
      <c r="A116" s="203" t="s">
        <v>1885</v>
      </c>
      <c r="B116" s="303">
        <f t="shared" ref="B116:W116" si="21">IF(B$43=0,0,B$43/B$32)</f>
        <v>9.1818859017604254E-2</v>
      </c>
      <c r="C116" s="303">
        <f t="shared" si="21"/>
        <v>8.7328415244579211E-2</v>
      </c>
      <c r="D116" s="303">
        <f t="shared" si="21"/>
        <v>9.2754944818103979E-2</v>
      </c>
      <c r="E116" s="303">
        <f t="shared" si="21"/>
        <v>8.954251879972519E-2</v>
      </c>
      <c r="F116" s="303">
        <f t="shared" si="21"/>
        <v>9.3270633980161596E-2</v>
      </c>
      <c r="G116" s="303">
        <f t="shared" si="21"/>
        <v>8.506203882460632E-2</v>
      </c>
      <c r="H116" s="303">
        <f t="shared" si="21"/>
        <v>8.9036140256468138E-2</v>
      </c>
      <c r="I116" s="303">
        <f t="shared" si="21"/>
        <v>0.10060168716859902</v>
      </c>
      <c r="J116" s="303">
        <f t="shared" si="21"/>
        <v>7.8226262747551178E-2</v>
      </c>
      <c r="K116" s="303">
        <f t="shared" si="21"/>
        <v>6.5010234134556658E-2</v>
      </c>
      <c r="L116" s="303">
        <f t="shared" si="21"/>
        <v>6.0883880907999254E-2</v>
      </c>
      <c r="M116" s="303">
        <f t="shared" si="21"/>
        <v>6.2208849005762283E-2</v>
      </c>
      <c r="N116" s="303">
        <f t="shared" si="21"/>
        <v>5.6842260219565982E-2</v>
      </c>
      <c r="O116" s="303">
        <f t="shared" si="21"/>
        <v>8.1320344363148639E-2</v>
      </c>
      <c r="P116" s="303">
        <f t="shared" si="21"/>
        <v>8.1791635647384023E-2</v>
      </c>
      <c r="Q116" s="303">
        <f t="shared" si="21"/>
        <v>8.7582134639285283E-2</v>
      </c>
      <c r="R116" s="303">
        <f t="shared" si="21"/>
        <v>0.10111455772909322</v>
      </c>
      <c r="S116" s="303">
        <f t="shared" si="21"/>
        <v>9.2764396207996758E-2</v>
      </c>
      <c r="T116" s="303">
        <f t="shared" si="21"/>
        <v>9.2759669680509624E-2</v>
      </c>
      <c r="U116" s="303">
        <f t="shared" si="21"/>
        <v>9.4601744438035262E-2</v>
      </c>
      <c r="V116" s="303">
        <f t="shared" si="21"/>
        <v>9.33255325009196E-2</v>
      </c>
      <c r="W116" s="303">
        <f t="shared" si="21"/>
        <v>0.10033560427247123</v>
      </c>
      <c r="DA116" s="175"/>
    </row>
    <row r="117" spans="1:105" ht="12" customHeight="1" x14ac:dyDescent="0.3">
      <c r="A117" s="62" t="s">
        <v>1886</v>
      </c>
      <c r="B117" s="304">
        <f t="shared" ref="B117:W117" si="22">IF(B$44=0,0,B$44/B$32)</f>
        <v>1.9070603368695739E-2</v>
      </c>
      <c r="C117" s="304">
        <f t="shared" si="22"/>
        <v>1.9540397183580839E-2</v>
      </c>
      <c r="D117" s="304">
        <f t="shared" si="22"/>
        <v>1.8965274961369627E-2</v>
      </c>
      <c r="E117" s="304">
        <f t="shared" si="22"/>
        <v>1.9301244402518233E-2</v>
      </c>
      <c r="F117" s="304">
        <f t="shared" si="22"/>
        <v>1.8913547886770476E-2</v>
      </c>
      <c r="G117" s="304">
        <f t="shared" si="22"/>
        <v>1.9768244545786205E-2</v>
      </c>
      <c r="H117" s="304">
        <f t="shared" si="22"/>
        <v>1.9337036427425899E-2</v>
      </c>
      <c r="I117" s="304">
        <f t="shared" si="22"/>
        <v>1.8103832064774058E-2</v>
      </c>
      <c r="J117" s="304">
        <f t="shared" si="22"/>
        <v>2.0314309946612621E-2</v>
      </c>
      <c r="K117" s="304">
        <f t="shared" si="22"/>
        <v>2.1613895409856469E-2</v>
      </c>
      <c r="L117" s="304">
        <f t="shared" si="22"/>
        <v>2.2031758514757679E-2</v>
      </c>
      <c r="M117" s="304">
        <f t="shared" si="22"/>
        <v>2.1886974294668154E-2</v>
      </c>
      <c r="N117" s="304">
        <f t="shared" si="22"/>
        <v>2.245170443985367E-2</v>
      </c>
      <c r="O117" s="304">
        <f t="shared" si="22"/>
        <v>1.9927492809851767E-2</v>
      </c>
      <c r="P117" s="304">
        <f t="shared" si="22"/>
        <v>1.9900687299135539E-2</v>
      </c>
      <c r="Q117" s="304">
        <f t="shared" si="22"/>
        <v>1.9305241817189924E-2</v>
      </c>
      <c r="R117" s="304">
        <f t="shared" si="22"/>
        <v>1.7908874356821577E-2</v>
      </c>
      <c r="S117" s="304">
        <f t="shared" si="22"/>
        <v>1.8749892525802919E-2</v>
      </c>
      <c r="T117" s="304">
        <f t="shared" si="22"/>
        <v>1.8705218534461294E-2</v>
      </c>
      <c r="U117" s="304">
        <f t="shared" si="22"/>
        <v>1.8451704174747192E-2</v>
      </c>
      <c r="V117" s="304">
        <f t="shared" si="22"/>
        <v>1.8493347659187358E-2</v>
      </c>
      <c r="W117" s="304">
        <f t="shared" si="22"/>
        <v>1.7727543844821027E-2</v>
      </c>
      <c r="DA117" s="72"/>
    </row>
    <row r="118" spans="1:105" ht="12" customHeight="1" x14ac:dyDescent="0.3">
      <c r="A118" s="62" t="s">
        <v>1898</v>
      </c>
      <c r="B118" s="304">
        <f t="shared" ref="B118:W118" si="23">IF(B$55=0,0,B$55/B$32)</f>
        <v>7.2748255648908508E-2</v>
      </c>
      <c r="C118" s="304">
        <f t="shared" si="23"/>
        <v>6.7788018060998365E-2</v>
      </c>
      <c r="D118" s="304">
        <f t="shared" si="23"/>
        <v>7.3789669856734352E-2</v>
      </c>
      <c r="E118" s="304">
        <f t="shared" si="23"/>
        <v>7.0241274397206954E-2</v>
      </c>
      <c r="F118" s="304">
        <f t="shared" si="23"/>
        <v>7.4357086093391117E-2</v>
      </c>
      <c r="G118" s="304">
        <f t="shared" si="23"/>
        <v>6.5293794278820108E-2</v>
      </c>
      <c r="H118" s="304">
        <f t="shared" si="23"/>
        <v>6.9699103829042236E-2</v>
      </c>
      <c r="I118" s="304">
        <f t="shared" si="23"/>
        <v>8.2497855103824957E-2</v>
      </c>
      <c r="J118" s="304">
        <f t="shared" si="23"/>
        <v>5.7911952800938561E-2</v>
      </c>
      <c r="K118" s="304">
        <f t="shared" si="23"/>
        <v>4.3396338724700181E-2</v>
      </c>
      <c r="L118" s="304">
        <f t="shared" si="23"/>
        <v>3.8852122393241581E-2</v>
      </c>
      <c r="M118" s="304">
        <f t="shared" si="23"/>
        <v>4.0321874711094129E-2</v>
      </c>
      <c r="N118" s="304">
        <f t="shared" si="23"/>
        <v>3.4390555779712312E-2</v>
      </c>
      <c r="O118" s="304">
        <f t="shared" si="23"/>
        <v>6.1392851553296879E-2</v>
      </c>
      <c r="P118" s="304">
        <f t="shared" si="23"/>
        <v>6.189094834824848E-2</v>
      </c>
      <c r="Q118" s="304">
        <f t="shared" si="23"/>
        <v>6.827689282209537E-2</v>
      </c>
      <c r="R118" s="304">
        <f t="shared" si="23"/>
        <v>8.3205683372271647E-2</v>
      </c>
      <c r="S118" s="304">
        <f t="shared" si="23"/>
        <v>7.4014503682193838E-2</v>
      </c>
      <c r="T118" s="304">
        <f t="shared" si="23"/>
        <v>7.405445114604832E-2</v>
      </c>
      <c r="U118" s="304">
        <f t="shared" si="23"/>
        <v>7.6150040263288074E-2</v>
      </c>
      <c r="V118" s="304">
        <f t="shared" si="23"/>
        <v>7.4832184841732236E-2</v>
      </c>
      <c r="W118" s="304">
        <f t="shared" si="23"/>
        <v>8.2608060427650204E-2</v>
      </c>
      <c r="DA118" s="72"/>
    </row>
    <row r="119" spans="1:105" ht="12" customHeight="1" x14ac:dyDescent="0.3">
      <c r="A119" s="203" t="s">
        <v>1900</v>
      </c>
      <c r="B119" s="303">
        <f t="shared" ref="B119:W119" si="24">IF(B$56=0,0,B$56/B$32)</f>
        <v>0.75630516630384936</v>
      </c>
      <c r="C119" s="303">
        <f t="shared" si="24"/>
        <v>0.76096414353499064</v>
      </c>
      <c r="D119" s="303">
        <f t="shared" si="24"/>
        <v>0.75511436861173464</v>
      </c>
      <c r="E119" s="303">
        <f t="shared" si="24"/>
        <v>0.75844388367338578</v>
      </c>
      <c r="F119" s="303">
        <f t="shared" si="24"/>
        <v>0.75464538945310611</v>
      </c>
      <c r="G119" s="303">
        <f t="shared" si="24"/>
        <v>0.76304051891860281</v>
      </c>
      <c r="H119" s="303">
        <f t="shared" si="24"/>
        <v>0.75845892982459562</v>
      </c>
      <c r="I119" s="303">
        <f t="shared" si="24"/>
        <v>0.74577014882187365</v>
      </c>
      <c r="J119" s="303">
        <f t="shared" si="24"/>
        <v>0.76511137902692383</v>
      </c>
      <c r="K119" s="303">
        <f t="shared" si="24"/>
        <v>0.77635614775565276</v>
      </c>
      <c r="L119" s="303">
        <f t="shared" si="24"/>
        <v>0.78022640598754667</v>
      </c>
      <c r="M119" s="303">
        <f t="shared" si="24"/>
        <v>0.77866863717176371</v>
      </c>
      <c r="N119" s="303">
        <f t="shared" si="24"/>
        <v>0.78433384587777655</v>
      </c>
      <c r="O119" s="303">
        <f t="shared" si="24"/>
        <v>0.76002703548516248</v>
      </c>
      <c r="P119" s="303">
        <f t="shared" si="24"/>
        <v>0.76020624442756113</v>
      </c>
      <c r="Q119" s="303">
        <f t="shared" si="24"/>
        <v>0.75450609805852697</v>
      </c>
      <c r="R119" s="303">
        <f t="shared" si="24"/>
        <v>0.74104203586947937</v>
      </c>
      <c r="S119" s="303">
        <f t="shared" si="24"/>
        <v>0.7487380423660448</v>
      </c>
      <c r="T119" s="303">
        <f t="shared" si="24"/>
        <v>0.74740164676339904</v>
      </c>
      <c r="U119" s="303">
        <f t="shared" si="24"/>
        <v>0.74368509892465917</v>
      </c>
      <c r="V119" s="303">
        <f t="shared" si="24"/>
        <v>0.7422809426116852</v>
      </c>
      <c r="W119" s="303">
        <f t="shared" si="24"/>
        <v>0.73404550463245566</v>
      </c>
      <c r="DA119" s="175"/>
    </row>
    <row r="120" spans="1:105" ht="12" customHeight="1" x14ac:dyDescent="0.3">
      <c r="A120" s="62" t="s">
        <v>1901</v>
      </c>
      <c r="B120" s="304">
        <f t="shared" ref="B120:W120" si="25">IF(B$57=0,0,B$57/B$32)</f>
        <v>0.60577210700562956</v>
      </c>
      <c r="C120" s="304">
        <f t="shared" si="25"/>
        <v>0.62069496936080315</v>
      </c>
      <c r="D120" s="304">
        <f t="shared" si="25"/>
        <v>0.60242638112585867</v>
      </c>
      <c r="E120" s="304">
        <f t="shared" si="25"/>
        <v>0.61309835160940251</v>
      </c>
      <c r="F120" s="304">
        <f t="shared" si="25"/>
        <v>0.60078328581506224</v>
      </c>
      <c r="G120" s="304">
        <f t="shared" si="25"/>
        <v>0.62793247380732653</v>
      </c>
      <c r="H120" s="304">
        <f t="shared" si="25"/>
        <v>0.61423527475352857</v>
      </c>
      <c r="I120" s="304">
        <f t="shared" si="25"/>
        <v>0.57506290088105849</v>
      </c>
      <c r="J120" s="304">
        <f t="shared" si="25"/>
        <v>0.64527808065710679</v>
      </c>
      <c r="K120" s="304">
        <f t="shared" si="25"/>
        <v>0.68655903066602897</v>
      </c>
      <c r="L120" s="304">
        <f t="shared" si="25"/>
        <v>0.69983232929230321</v>
      </c>
      <c r="M120" s="304">
        <f t="shared" si="25"/>
        <v>0.69523330112475312</v>
      </c>
      <c r="N120" s="304">
        <f t="shared" si="25"/>
        <v>0.71317178808946935</v>
      </c>
      <c r="O120" s="304">
        <f t="shared" si="25"/>
        <v>0.632990948077644</v>
      </c>
      <c r="P120" s="304">
        <f t="shared" si="25"/>
        <v>0.63213947891371702</v>
      </c>
      <c r="Q120" s="304">
        <f t="shared" si="25"/>
        <v>0.61322532831073862</v>
      </c>
      <c r="R120" s="304">
        <f t="shared" si="25"/>
        <v>0.56887012662845005</v>
      </c>
      <c r="S120" s="304">
        <f t="shared" si="25"/>
        <v>0.59558482140785751</v>
      </c>
      <c r="T120" s="304">
        <f t="shared" si="25"/>
        <v>0.59416576521230013</v>
      </c>
      <c r="U120" s="304">
        <f t="shared" si="25"/>
        <v>0.5861129561390287</v>
      </c>
      <c r="V120" s="304">
        <f t="shared" si="25"/>
        <v>0.58743574917418684</v>
      </c>
      <c r="W120" s="304">
        <f t="shared" si="25"/>
        <v>0.56311021624725621</v>
      </c>
      <c r="DA120" s="72"/>
    </row>
    <row r="121" spans="1:105" ht="12" customHeight="1" x14ac:dyDescent="0.3">
      <c r="A121" s="62" t="s">
        <v>1913</v>
      </c>
      <c r="B121" s="304">
        <f t="shared" ref="B121:W121" si="26">IF(B$68=0,0,B$68/B$32)</f>
        <v>0.15053305929821986</v>
      </c>
      <c r="C121" s="304">
        <f t="shared" si="26"/>
        <v>0.14026917417418741</v>
      </c>
      <c r="D121" s="304">
        <f t="shared" si="26"/>
        <v>0.152687987485876</v>
      </c>
      <c r="E121" s="304">
        <f t="shared" si="26"/>
        <v>0.14534553206398332</v>
      </c>
      <c r="F121" s="304">
        <f t="shared" si="26"/>
        <v>0.15386210363804384</v>
      </c>
      <c r="G121" s="304">
        <f t="shared" si="26"/>
        <v>0.13510804511127625</v>
      </c>
      <c r="H121" s="304">
        <f t="shared" si="26"/>
        <v>0.14422365507106708</v>
      </c>
      <c r="I121" s="304">
        <f t="shared" si="26"/>
        <v>0.1707072479408151</v>
      </c>
      <c r="J121" s="304">
        <f t="shared" si="26"/>
        <v>0.11983329836981714</v>
      </c>
      <c r="K121" s="304">
        <f t="shared" si="26"/>
        <v>8.9797117089623804E-2</v>
      </c>
      <c r="L121" s="304">
        <f t="shared" si="26"/>
        <v>8.0394076695243427E-2</v>
      </c>
      <c r="M121" s="304">
        <f t="shared" si="26"/>
        <v>8.3435336047010644E-2</v>
      </c>
      <c r="N121" s="304">
        <f t="shared" si="26"/>
        <v>7.1162057788307129E-2</v>
      </c>
      <c r="O121" s="304">
        <f t="shared" si="26"/>
        <v>0.12703608740751846</v>
      </c>
      <c r="P121" s="304">
        <f t="shared" si="26"/>
        <v>0.12806676551384405</v>
      </c>
      <c r="Q121" s="304">
        <f t="shared" si="26"/>
        <v>0.14128076974778828</v>
      </c>
      <c r="R121" s="304">
        <f t="shared" si="26"/>
        <v>0.17217190924102924</v>
      </c>
      <c r="S121" s="304">
        <f t="shared" si="26"/>
        <v>0.15315322095818734</v>
      </c>
      <c r="T121" s="304">
        <f t="shared" si="26"/>
        <v>0.15323588155109893</v>
      </c>
      <c r="U121" s="304">
        <f t="shared" si="26"/>
        <v>0.15757214278563056</v>
      </c>
      <c r="V121" s="304">
        <f t="shared" si="26"/>
        <v>0.15484519343749839</v>
      </c>
      <c r="W121" s="304">
        <f t="shared" si="26"/>
        <v>0.17093528838519939</v>
      </c>
      <c r="DA121" s="72"/>
    </row>
    <row r="122" spans="1:105" ht="12" customHeight="1" x14ac:dyDescent="0.3">
      <c r="A122" s="203" t="s">
        <v>1915</v>
      </c>
      <c r="B122" s="303">
        <f t="shared" ref="B122:W122" si="27">IF(B$69=0,0,B$69/B$32)</f>
        <v>8.593460033463772E-2</v>
      </c>
      <c r="C122" s="303">
        <f t="shared" si="27"/>
        <v>8.7557103747059259E-2</v>
      </c>
      <c r="D122" s="303">
        <f t="shared" si="27"/>
        <v>8.5558292717974105E-2</v>
      </c>
      <c r="E122" s="303">
        <f t="shared" si="27"/>
        <v>8.6723130588792122E-2</v>
      </c>
      <c r="F122" s="303">
        <f t="shared" si="27"/>
        <v>8.538071127305813E-2</v>
      </c>
      <c r="G122" s="303">
        <f t="shared" si="27"/>
        <v>8.8306363265955548E-2</v>
      </c>
      <c r="H122" s="303">
        <f t="shared" si="27"/>
        <v>8.6845462134243712E-2</v>
      </c>
      <c r="I122" s="303">
        <f t="shared" si="27"/>
        <v>8.2607120022692687E-2</v>
      </c>
      <c r="J122" s="303">
        <f t="shared" si="27"/>
        <v>9.0889778990253481E-2</v>
      </c>
      <c r="K122" s="303">
        <f t="shared" si="27"/>
        <v>9.5664409316667448E-2</v>
      </c>
      <c r="L122" s="303">
        <f t="shared" si="27"/>
        <v>9.7135361815674878E-2</v>
      </c>
      <c r="M122" s="303">
        <f t="shared" si="27"/>
        <v>9.6625736500801959E-2</v>
      </c>
      <c r="N122" s="303">
        <f t="shared" si="27"/>
        <v>9.8296829187365722E-2</v>
      </c>
      <c r="O122" s="303">
        <f t="shared" si="27"/>
        <v>8.9201109409108206E-2</v>
      </c>
      <c r="P122" s="303">
        <f t="shared" si="27"/>
        <v>8.8949157878974214E-2</v>
      </c>
      <c r="Q122" s="303">
        <f t="shared" si="27"/>
        <v>8.6776100514098245E-2</v>
      </c>
      <c r="R122" s="303">
        <f t="shared" si="27"/>
        <v>8.1768502270293114E-2</v>
      </c>
      <c r="S122" s="303">
        <f t="shared" si="27"/>
        <v>8.4885217603450941E-2</v>
      </c>
      <c r="T122" s="303">
        <f t="shared" si="27"/>
        <v>8.4757186871810747E-2</v>
      </c>
      <c r="U122" s="303">
        <f t="shared" si="27"/>
        <v>8.3924834409165983E-2</v>
      </c>
      <c r="V122" s="303">
        <f t="shared" si="27"/>
        <v>8.4250992924742252E-2</v>
      </c>
      <c r="W122" s="303">
        <f t="shared" si="27"/>
        <v>8.1589095931178218E-2</v>
      </c>
      <c r="DA122" s="175"/>
    </row>
    <row r="123" spans="1:105" ht="12" customHeight="1" x14ac:dyDescent="0.3">
      <c r="A123" s="62" t="s">
        <v>1916</v>
      </c>
      <c r="B123" s="304">
        <f t="shared" ref="B123:W123" si="28">IF(B$70=0,0,B$70/B$32)</f>
        <v>6.8710262137212444E-2</v>
      </c>
      <c r="C123" s="304">
        <f t="shared" si="28"/>
        <v>7.0402901617313135E-2</v>
      </c>
      <c r="D123" s="304">
        <f t="shared" si="28"/>
        <v>6.833077008140509E-2</v>
      </c>
      <c r="E123" s="304">
        <f t="shared" si="28"/>
        <v>6.954124821495522E-2</v>
      </c>
      <c r="F123" s="304">
        <f t="shared" si="28"/>
        <v>6.8144400474393463E-2</v>
      </c>
      <c r="G123" s="304">
        <f t="shared" si="28"/>
        <v>7.1223822260553099E-2</v>
      </c>
      <c r="H123" s="304">
        <f t="shared" si="28"/>
        <v>6.9670204775284322E-2</v>
      </c>
      <c r="I123" s="304">
        <f t="shared" si="28"/>
        <v>6.5227041998082852E-2</v>
      </c>
      <c r="J123" s="304">
        <f t="shared" si="28"/>
        <v>7.3191263778236468E-2</v>
      </c>
      <c r="K123" s="304">
        <f t="shared" si="28"/>
        <v>7.7873593756100271E-2</v>
      </c>
      <c r="L123" s="304">
        <f t="shared" si="28"/>
        <v>7.9379129942876769E-2</v>
      </c>
      <c r="M123" s="304">
        <f t="shared" si="28"/>
        <v>7.8857480914613004E-2</v>
      </c>
      <c r="N123" s="304">
        <f t="shared" si="28"/>
        <v>8.0892170408296091E-2</v>
      </c>
      <c r="O123" s="304">
        <f t="shared" si="28"/>
        <v>7.1797584388436322E-2</v>
      </c>
      <c r="P123" s="304">
        <f t="shared" si="28"/>
        <v>7.1701005710120502E-2</v>
      </c>
      <c r="Q123" s="304">
        <f t="shared" si="28"/>
        <v>6.9555650664875263E-2</v>
      </c>
      <c r="R123" s="304">
        <f t="shared" si="28"/>
        <v>6.4524620844430544E-2</v>
      </c>
      <c r="S123" s="304">
        <f t="shared" si="28"/>
        <v>6.7554759835613321E-2</v>
      </c>
      <c r="T123" s="304">
        <f t="shared" si="28"/>
        <v>6.7393802072691258E-2</v>
      </c>
      <c r="U123" s="304">
        <f t="shared" si="28"/>
        <v>6.6480404747250726E-2</v>
      </c>
      <c r="V123" s="304">
        <f t="shared" si="28"/>
        <v>6.6630443772071959E-2</v>
      </c>
      <c r="W123" s="304">
        <f t="shared" si="28"/>
        <v>6.387129767619322E-2</v>
      </c>
      <c r="DA123" s="72"/>
    </row>
    <row r="124" spans="1:105" ht="12" customHeight="1" x14ac:dyDescent="0.3">
      <c r="A124" s="63" t="s">
        <v>1928</v>
      </c>
      <c r="B124" s="305">
        <f t="shared" ref="B124:W124" si="29">IF(B$81=0,0,B$81/B$32)</f>
        <v>1.7224338197425273E-2</v>
      </c>
      <c r="C124" s="305">
        <f t="shared" si="29"/>
        <v>1.7154202129746113E-2</v>
      </c>
      <c r="D124" s="305">
        <f t="shared" si="29"/>
        <v>1.7227522636569022E-2</v>
      </c>
      <c r="E124" s="305">
        <f t="shared" si="29"/>
        <v>1.7181882373836908E-2</v>
      </c>
      <c r="F124" s="305">
        <f t="shared" si="29"/>
        <v>1.723631079866466E-2</v>
      </c>
      <c r="G124" s="305">
        <f t="shared" si="29"/>
        <v>1.7082541005402452E-2</v>
      </c>
      <c r="H124" s="305">
        <f t="shared" si="29"/>
        <v>1.71752573589594E-2</v>
      </c>
      <c r="I124" s="305">
        <f t="shared" si="29"/>
        <v>1.7380078024609835E-2</v>
      </c>
      <c r="J124" s="305">
        <f t="shared" si="29"/>
        <v>1.769851521201702E-2</v>
      </c>
      <c r="K124" s="305">
        <f t="shared" si="29"/>
        <v>1.7790815560567167E-2</v>
      </c>
      <c r="L124" s="305">
        <f t="shared" si="29"/>
        <v>1.7756231872798105E-2</v>
      </c>
      <c r="M124" s="305">
        <f t="shared" si="29"/>
        <v>1.7768255586188952E-2</v>
      </c>
      <c r="N124" s="305">
        <f t="shared" si="29"/>
        <v>1.7404658779069635E-2</v>
      </c>
      <c r="O124" s="305">
        <f t="shared" si="29"/>
        <v>1.7403525020671884E-2</v>
      </c>
      <c r="P124" s="305">
        <f t="shared" si="29"/>
        <v>1.7248152168853725E-2</v>
      </c>
      <c r="Q124" s="305">
        <f t="shared" si="29"/>
        <v>1.7220449849222986E-2</v>
      </c>
      <c r="R124" s="305">
        <f t="shared" si="29"/>
        <v>1.724388142586258E-2</v>
      </c>
      <c r="S124" s="305">
        <f t="shared" si="29"/>
        <v>1.7330457767837617E-2</v>
      </c>
      <c r="T124" s="305">
        <f t="shared" si="29"/>
        <v>1.7363384799119492E-2</v>
      </c>
      <c r="U124" s="305">
        <f t="shared" si="29"/>
        <v>1.7444429661915246E-2</v>
      </c>
      <c r="V124" s="305">
        <f t="shared" si="29"/>
        <v>1.7620549152670285E-2</v>
      </c>
      <c r="W124" s="305">
        <f t="shared" si="29"/>
        <v>1.7717798254985009E-2</v>
      </c>
      <c r="DA124" s="74"/>
    </row>
    <row r="125" spans="1:105" ht="12" customHeight="1" x14ac:dyDescent="0.3">
      <c r="J125" s="131"/>
    </row>
    <row r="126" spans="1:105" ht="12" customHeight="1" x14ac:dyDescent="0.3">
      <c r="A126" s="35" t="s">
        <v>60</v>
      </c>
      <c r="B126" s="234">
        <f t="shared" ref="B126:W126" si="30">SUM(B$127:B$132)</f>
        <v>0.99999999999999989</v>
      </c>
      <c r="C126" s="234">
        <f t="shared" si="30"/>
        <v>0.99999999999999933</v>
      </c>
      <c r="D126" s="234">
        <f t="shared" si="30"/>
        <v>1.0000000000000004</v>
      </c>
      <c r="E126" s="234">
        <f t="shared" si="30"/>
        <v>1.0000000000000004</v>
      </c>
      <c r="F126" s="234">
        <f t="shared" si="30"/>
        <v>1.0000000000000004</v>
      </c>
      <c r="G126" s="234">
        <f t="shared" si="30"/>
        <v>1.0000000000000002</v>
      </c>
      <c r="H126" s="234">
        <f t="shared" si="30"/>
        <v>1.0000000000000004</v>
      </c>
      <c r="I126" s="234">
        <f t="shared" si="30"/>
        <v>1</v>
      </c>
      <c r="J126" s="234">
        <f t="shared" si="30"/>
        <v>0.99999999999999956</v>
      </c>
      <c r="K126" s="234">
        <f t="shared" si="30"/>
        <v>1.0000000000000004</v>
      </c>
      <c r="L126" s="234">
        <f t="shared" si="30"/>
        <v>0.99999999999999989</v>
      </c>
      <c r="M126" s="234">
        <f t="shared" si="30"/>
        <v>0.99999999999999967</v>
      </c>
      <c r="N126" s="234">
        <f t="shared" si="30"/>
        <v>0.99999999999999978</v>
      </c>
      <c r="O126" s="234">
        <f t="shared" si="30"/>
        <v>1</v>
      </c>
      <c r="P126" s="234">
        <f t="shared" si="30"/>
        <v>0.99999999999999989</v>
      </c>
      <c r="Q126" s="234">
        <f t="shared" si="30"/>
        <v>1</v>
      </c>
      <c r="R126" s="234">
        <f t="shared" si="30"/>
        <v>0.99999999999999989</v>
      </c>
      <c r="S126" s="234">
        <f t="shared" si="30"/>
        <v>0.99999999999999978</v>
      </c>
      <c r="T126" s="234">
        <f t="shared" si="30"/>
        <v>1</v>
      </c>
      <c r="U126" s="234">
        <f t="shared" si="30"/>
        <v>0.99999999999999989</v>
      </c>
      <c r="V126" s="234">
        <f t="shared" si="30"/>
        <v>1</v>
      </c>
      <c r="W126" s="234">
        <f t="shared" si="30"/>
        <v>0.99999999999999978</v>
      </c>
      <c r="DA126" s="95"/>
    </row>
    <row r="127" spans="1:105" ht="12" customHeight="1" x14ac:dyDescent="0.3">
      <c r="A127" s="55" t="s">
        <v>92</v>
      </c>
      <c r="B127" s="301">
        <f t="shared" ref="B127:W127" si="31">IF(B$84=0,0,B$84/B$83)</f>
        <v>2.7307746681294289E-2</v>
      </c>
      <c r="C127" s="301">
        <f t="shared" si="31"/>
        <v>2.7336232883499002E-2</v>
      </c>
      <c r="D127" s="301">
        <f t="shared" si="31"/>
        <v>2.7275951594344556E-2</v>
      </c>
      <c r="E127" s="301">
        <f t="shared" si="31"/>
        <v>2.7294110634979631E-2</v>
      </c>
      <c r="F127" s="301">
        <f t="shared" si="31"/>
        <v>2.7258694163845812E-2</v>
      </c>
      <c r="G127" s="301">
        <f t="shared" si="31"/>
        <v>2.730455703477801E-2</v>
      </c>
      <c r="H127" s="301">
        <f t="shared" si="31"/>
        <v>2.718918070981767E-2</v>
      </c>
      <c r="I127" s="301">
        <f t="shared" si="31"/>
        <v>2.7125912764194973E-2</v>
      </c>
      <c r="J127" s="301">
        <f t="shared" si="31"/>
        <v>2.6957798936779791E-2</v>
      </c>
      <c r="K127" s="301">
        <f t="shared" si="31"/>
        <v>2.6841590604864251E-2</v>
      </c>
      <c r="L127" s="301">
        <f t="shared" si="31"/>
        <v>2.6724302318979955E-2</v>
      </c>
      <c r="M127" s="301">
        <f t="shared" si="31"/>
        <v>2.6583610682797649E-2</v>
      </c>
      <c r="N127" s="301">
        <f t="shared" si="31"/>
        <v>2.6532536039309513E-2</v>
      </c>
      <c r="O127" s="301">
        <f t="shared" si="31"/>
        <v>2.6449334516430754E-2</v>
      </c>
      <c r="P127" s="301">
        <f t="shared" si="31"/>
        <v>2.6469005687784285E-2</v>
      </c>
      <c r="Q127" s="301">
        <f t="shared" si="31"/>
        <v>2.6486738700692621E-2</v>
      </c>
      <c r="R127" s="301">
        <f t="shared" si="31"/>
        <v>2.6555489873442886E-2</v>
      </c>
      <c r="S127" s="301">
        <f t="shared" si="31"/>
        <v>2.6512501182839758E-2</v>
      </c>
      <c r="T127" s="301">
        <f t="shared" si="31"/>
        <v>2.6394881259739052E-2</v>
      </c>
      <c r="U127" s="301">
        <f t="shared" si="31"/>
        <v>2.6267251886548559E-2</v>
      </c>
      <c r="V127" s="301">
        <f t="shared" si="31"/>
        <v>2.610818294570889E-2</v>
      </c>
      <c r="W127" s="301">
        <f t="shared" si="31"/>
        <v>2.6110861351201407E-2</v>
      </c>
      <c r="DA127" s="67"/>
    </row>
    <row r="128" spans="1:105" ht="12" customHeight="1" x14ac:dyDescent="0.3">
      <c r="A128" s="202" t="s">
        <v>93</v>
      </c>
      <c r="B128" s="235">
        <f t="shared" ref="B128:W128" si="32">IF(B$85=0,0,B$85/B$83)</f>
        <v>3.0247529194363139E-3</v>
      </c>
      <c r="C128" s="235">
        <f t="shared" si="32"/>
        <v>3.0279082044288091E-3</v>
      </c>
      <c r="D128" s="235">
        <f t="shared" si="32"/>
        <v>3.0212311245699196E-3</v>
      </c>
      <c r="E128" s="235">
        <f t="shared" si="32"/>
        <v>3.0232425175938911E-3</v>
      </c>
      <c r="F128" s="235">
        <f t="shared" si="32"/>
        <v>3.0254176568541031E-3</v>
      </c>
      <c r="G128" s="235">
        <f t="shared" si="32"/>
        <v>3.0243996170300513E-3</v>
      </c>
      <c r="H128" s="235">
        <f t="shared" si="32"/>
        <v>3.0279167734721872E-3</v>
      </c>
      <c r="I128" s="235">
        <f t="shared" si="32"/>
        <v>3.0106567131148771E-3</v>
      </c>
      <c r="J128" s="235">
        <f t="shared" si="32"/>
        <v>3.0177890914349585E-3</v>
      </c>
      <c r="K128" s="235">
        <f t="shared" si="32"/>
        <v>2.9965980001018791E-3</v>
      </c>
      <c r="L128" s="235">
        <f t="shared" si="32"/>
        <v>3.0176361552545724E-3</v>
      </c>
      <c r="M128" s="235">
        <f t="shared" si="32"/>
        <v>3.0332409155146237E-3</v>
      </c>
      <c r="N128" s="235">
        <f t="shared" si="32"/>
        <v>3.0214431297957917E-3</v>
      </c>
      <c r="O128" s="235">
        <f t="shared" si="32"/>
        <v>3.0066322159790185E-3</v>
      </c>
      <c r="P128" s="235">
        <f t="shared" si="32"/>
        <v>3.0040783564749774E-3</v>
      </c>
      <c r="Q128" s="235">
        <f t="shared" si="32"/>
        <v>3.0017901071418066E-3</v>
      </c>
      <c r="R128" s="235">
        <f t="shared" si="32"/>
        <v>3.0057115317829158E-3</v>
      </c>
      <c r="S128" s="235">
        <f t="shared" si="32"/>
        <v>2.9973766935017898E-3</v>
      </c>
      <c r="T128" s="235">
        <f t="shared" si="32"/>
        <v>2.9831830750550324E-3</v>
      </c>
      <c r="U128" s="235">
        <f t="shared" si="32"/>
        <v>2.9687582408519484E-3</v>
      </c>
      <c r="V128" s="235">
        <f t="shared" si="32"/>
        <v>2.9507800666972671E-3</v>
      </c>
      <c r="W128" s="235">
        <f t="shared" si="32"/>
        <v>2.9510827834950707E-3</v>
      </c>
      <c r="DA128" s="174"/>
    </row>
    <row r="129" spans="1:105" ht="12" customHeight="1" x14ac:dyDescent="0.3">
      <c r="A129" s="202" t="s">
        <v>94</v>
      </c>
      <c r="B129" s="235">
        <f t="shared" ref="B129:W129" si="33">IF(B$86=0,0,B$86/B$83)</f>
        <v>0.13161054190182059</v>
      </c>
      <c r="C129" s="235">
        <f t="shared" si="33"/>
        <v>0.13174783204709112</v>
      </c>
      <c r="D129" s="235">
        <f t="shared" si="33"/>
        <v>0.13145730448270621</v>
      </c>
      <c r="E129" s="235">
        <f t="shared" si="33"/>
        <v>0.13154482254878069</v>
      </c>
      <c r="F129" s="235">
        <f t="shared" si="33"/>
        <v>0.13121781248277886</v>
      </c>
      <c r="G129" s="235">
        <f t="shared" si="33"/>
        <v>0.13155748899299186</v>
      </c>
      <c r="H129" s="235">
        <f t="shared" si="33"/>
        <v>0.13085044802267801</v>
      </c>
      <c r="I129" s="235">
        <f t="shared" si="33"/>
        <v>0.13041122408791048</v>
      </c>
      <c r="J129" s="235">
        <f t="shared" si="33"/>
        <v>0.12948325225535515</v>
      </c>
      <c r="K129" s="235">
        <f t="shared" si="33"/>
        <v>0.12881839455763508</v>
      </c>
      <c r="L129" s="235">
        <f t="shared" si="33"/>
        <v>0.12816039757875688</v>
      </c>
      <c r="M129" s="235">
        <f t="shared" si="33"/>
        <v>0.12740093958466953</v>
      </c>
      <c r="N129" s="235">
        <f t="shared" si="33"/>
        <v>0.12708035463617146</v>
      </c>
      <c r="O129" s="235">
        <f t="shared" si="33"/>
        <v>0.12661409009643773</v>
      </c>
      <c r="P129" s="235">
        <f t="shared" si="33"/>
        <v>0.12663626543118561</v>
      </c>
      <c r="Q129" s="235">
        <f t="shared" si="33"/>
        <v>0.12653980478151455</v>
      </c>
      <c r="R129" s="235">
        <f t="shared" si="33"/>
        <v>0.12670511157873898</v>
      </c>
      <c r="S129" s="235">
        <f t="shared" si="33"/>
        <v>0.12635375829575296</v>
      </c>
      <c r="T129" s="235">
        <f t="shared" si="33"/>
        <v>0.12575542941755366</v>
      </c>
      <c r="U129" s="235">
        <f t="shared" si="33"/>
        <v>0.1251473536897667</v>
      </c>
      <c r="V129" s="235">
        <f t="shared" si="33"/>
        <v>0.12438948769425656</v>
      </c>
      <c r="W129" s="235">
        <f t="shared" si="33"/>
        <v>0.1244022486545939</v>
      </c>
      <c r="DA129" s="174"/>
    </row>
    <row r="130" spans="1:105" ht="12" customHeight="1" x14ac:dyDescent="0.3">
      <c r="A130" s="202" t="s">
        <v>95</v>
      </c>
      <c r="B130" s="235">
        <f t="shared" ref="B130:W130" si="34">IF(B$87=0,0,B$87/B$83)</f>
        <v>4.1254171033606866E-2</v>
      </c>
      <c r="C130" s="235">
        <f t="shared" si="34"/>
        <v>4.1297205512854304E-2</v>
      </c>
      <c r="D130" s="235">
        <f t="shared" si="34"/>
        <v>4.1206137778781335E-2</v>
      </c>
      <c r="E130" s="235">
        <f t="shared" si="34"/>
        <v>4.1233570879611998E-2</v>
      </c>
      <c r="F130" s="235">
        <f t="shared" si="34"/>
        <v>4.1263237291862091E-2</v>
      </c>
      <c r="G130" s="235">
        <f t="shared" si="34"/>
        <v>4.1249352392784697E-2</v>
      </c>
      <c r="H130" s="235">
        <f t="shared" si="34"/>
        <v>4.129732238480735E-2</v>
      </c>
      <c r="I130" s="235">
        <f t="shared" si="34"/>
        <v>4.1061914898313026E-2</v>
      </c>
      <c r="J130" s="235">
        <f t="shared" si="34"/>
        <v>4.1159192382765511E-2</v>
      </c>
      <c r="K130" s="235">
        <f t="shared" si="34"/>
        <v>4.087017012887293E-2</v>
      </c>
      <c r="L130" s="235">
        <f t="shared" si="34"/>
        <v>4.1157106508146669E-2</v>
      </c>
      <c r="M130" s="235">
        <f t="shared" si="34"/>
        <v>4.1369937594140475E-2</v>
      </c>
      <c r="N130" s="235">
        <f t="shared" si="34"/>
        <v>4.1209029287635479E-2</v>
      </c>
      <c r="O130" s="235">
        <f t="shared" si="34"/>
        <v>4.100702535936919E-2</v>
      </c>
      <c r="P130" s="235">
        <f t="shared" si="34"/>
        <v>4.0972193636057634E-2</v>
      </c>
      <c r="Q130" s="235">
        <f t="shared" si="34"/>
        <v>4.0940984531753093E-2</v>
      </c>
      <c r="R130" s="235">
        <f t="shared" si="34"/>
        <v>4.0994468279731383E-2</v>
      </c>
      <c r="S130" s="235">
        <f t="shared" si="34"/>
        <v>4.0880790616416286E-2</v>
      </c>
      <c r="T130" s="235">
        <f t="shared" si="34"/>
        <v>4.0687205891123276E-2</v>
      </c>
      <c r="U130" s="235">
        <f t="shared" si="34"/>
        <v>4.0490467647307876E-2</v>
      </c>
      <c r="V130" s="235">
        <f t="shared" si="34"/>
        <v>4.0245265909776395E-2</v>
      </c>
      <c r="W130" s="235">
        <f t="shared" si="34"/>
        <v>4.0249394620743527E-2</v>
      </c>
      <c r="DA130" s="174"/>
    </row>
    <row r="131" spans="1:105" ht="12" customHeight="1" x14ac:dyDescent="0.3">
      <c r="A131" s="56" t="s">
        <v>96</v>
      </c>
      <c r="B131" s="302">
        <f t="shared" ref="B131:W131" si="35">IF(B$88=0,0,B$88/B$83)</f>
        <v>0.22063626373616724</v>
      </c>
      <c r="C131" s="302">
        <f t="shared" si="35"/>
        <v>0.22047431607317577</v>
      </c>
      <c r="D131" s="302">
        <f t="shared" si="35"/>
        <v>0.22261064992147597</v>
      </c>
      <c r="E131" s="302">
        <f t="shared" si="35"/>
        <v>0.22251556658387908</v>
      </c>
      <c r="F131" s="302">
        <f t="shared" si="35"/>
        <v>0.22237140102006636</v>
      </c>
      <c r="G131" s="302">
        <f t="shared" si="35"/>
        <v>0.22373205600484752</v>
      </c>
      <c r="H131" s="302">
        <f t="shared" si="35"/>
        <v>0.22764008999514343</v>
      </c>
      <c r="I131" s="302">
        <f t="shared" si="35"/>
        <v>0.23028910500078037</v>
      </c>
      <c r="J131" s="302">
        <f t="shared" si="35"/>
        <v>0.25099153497693677</v>
      </c>
      <c r="K131" s="302">
        <f t="shared" si="35"/>
        <v>0.27580109623470678</v>
      </c>
      <c r="L131" s="302">
        <f t="shared" si="35"/>
        <v>0.28736368633514292</v>
      </c>
      <c r="M131" s="302">
        <f t="shared" si="35"/>
        <v>0.28945268817676051</v>
      </c>
      <c r="N131" s="302">
        <f t="shared" si="35"/>
        <v>0.30797324059738079</v>
      </c>
      <c r="O131" s="302">
        <f t="shared" si="35"/>
        <v>0.27620356019059883</v>
      </c>
      <c r="P131" s="302">
        <f t="shared" si="35"/>
        <v>0.27429165360149471</v>
      </c>
      <c r="Q131" s="302">
        <f t="shared" si="35"/>
        <v>0.2703576485017587</v>
      </c>
      <c r="R131" s="302">
        <f t="shared" si="35"/>
        <v>0.26272277496538776</v>
      </c>
      <c r="S131" s="302">
        <f t="shared" si="35"/>
        <v>0.26871357964061904</v>
      </c>
      <c r="T131" s="302">
        <f t="shared" si="35"/>
        <v>0.27661589718617124</v>
      </c>
      <c r="U131" s="302">
        <f t="shared" si="35"/>
        <v>0.28533556021359446</v>
      </c>
      <c r="V131" s="302">
        <f t="shared" si="35"/>
        <v>0.29900740998310388</v>
      </c>
      <c r="W131" s="302">
        <f t="shared" si="35"/>
        <v>0.29820512623269757</v>
      </c>
      <c r="DA131" s="68"/>
    </row>
    <row r="132" spans="1:105" ht="12" customHeight="1" x14ac:dyDescent="0.3">
      <c r="A132" s="41" t="s">
        <v>1941</v>
      </c>
      <c r="B132" s="237">
        <f t="shared" ref="B132:W132" si="36">IF(B$94=0,0,B$94/B$83)</f>
        <v>0.57616652372767463</v>
      </c>
      <c r="C132" s="237">
        <f t="shared" si="36"/>
        <v>0.57611650527895031</v>
      </c>
      <c r="D132" s="237">
        <f t="shared" si="36"/>
        <v>0.57442872509812248</v>
      </c>
      <c r="E132" s="237">
        <f t="shared" si="36"/>
        <v>0.57438868683515509</v>
      </c>
      <c r="F132" s="237">
        <f t="shared" si="36"/>
        <v>0.57486343738459311</v>
      </c>
      <c r="G132" s="237">
        <f t="shared" si="36"/>
        <v>0.57313214595756801</v>
      </c>
      <c r="H132" s="237">
        <f t="shared" si="36"/>
        <v>0.5699950421140817</v>
      </c>
      <c r="I132" s="237">
        <f t="shared" si="36"/>
        <v>0.56810118653568631</v>
      </c>
      <c r="J132" s="237">
        <f t="shared" si="36"/>
        <v>0.54839043235672746</v>
      </c>
      <c r="K132" s="237">
        <f t="shared" si="36"/>
        <v>0.52467215047381943</v>
      </c>
      <c r="L132" s="237">
        <f t="shared" si="36"/>
        <v>0.51357687110371886</v>
      </c>
      <c r="M132" s="237">
        <f t="shared" si="36"/>
        <v>0.51215958304611686</v>
      </c>
      <c r="N132" s="237">
        <f t="shared" si="36"/>
        <v>0.4941833963097067</v>
      </c>
      <c r="O132" s="237">
        <f t="shared" si="36"/>
        <v>0.52671935762118449</v>
      </c>
      <c r="P132" s="237">
        <f t="shared" si="36"/>
        <v>0.52862680328700262</v>
      </c>
      <c r="Q132" s="237">
        <f t="shared" si="36"/>
        <v>0.53267303337713923</v>
      </c>
      <c r="R132" s="237">
        <f t="shared" si="36"/>
        <v>0.54001644377091595</v>
      </c>
      <c r="S132" s="237">
        <f t="shared" si="36"/>
        <v>0.53454199357086996</v>
      </c>
      <c r="T132" s="237">
        <f t="shared" si="36"/>
        <v>0.52756340317035777</v>
      </c>
      <c r="U132" s="237">
        <f t="shared" si="36"/>
        <v>0.51979060832193036</v>
      </c>
      <c r="V132" s="237">
        <f t="shared" si="36"/>
        <v>0.5072988734004571</v>
      </c>
      <c r="W132" s="237">
        <f t="shared" si="36"/>
        <v>0.50808128635726835</v>
      </c>
      <c r="DA132" s="97"/>
    </row>
    <row r="133" spans="1:105" ht="12" customHeight="1" x14ac:dyDescent="0.3">
      <c r="J133" s="131"/>
    </row>
    <row r="134" spans="1:105" ht="15" customHeight="1" x14ac:dyDescent="0.3">
      <c r="A134" s="32" t="s">
        <v>343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DA134" s="88"/>
    </row>
    <row r="135" spans="1:105" ht="12" customHeight="1" x14ac:dyDescent="0.3">
      <c r="J135" s="131"/>
    </row>
    <row r="136" spans="1:105" ht="12" customHeight="1" x14ac:dyDescent="0.3">
      <c r="A136" s="35" t="s">
        <v>52</v>
      </c>
      <c r="B136" s="324">
        <f>IF(B$5=0,0,B$5/PPA_fec!B$5)</f>
        <v>0</v>
      </c>
      <c r="C136" s="324">
        <f>IF(C$5=0,0,C$5/PPA_fec!C$5)</f>
        <v>0</v>
      </c>
      <c r="D136" s="324">
        <f>IF(D$5=0,0,D$5/PPA_fec!D$5)</f>
        <v>0</v>
      </c>
      <c r="E136" s="324">
        <f>IF(E$5=0,0,E$5/PPA_fec!E$5)</f>
        <v>0</v>
      </c>
      <c r="F136" s="324">
        <f>IF(F$5=0,0,F$5/PPA_fec!F$5)</f>
        <v>0</v>
      </c>
      <c r="G136" s="324">
        <f>IF(G$5=0,0,G$5/PPA_fec!G$5)</f>
        <v>0</v>
      </c>
      <c r="H136" s="324">
        <f>IF(H$5=0,0,H$5/PPA_fec!H$5)</f>
        <v>0</v>
      </c>
      <c r="I136" s="324">
        <f>IF(I$5=0,0,I$5/PPA_fec!I$5)</f>
        <v>0</v>
      </c>
      <c r="J136" s="324">
        <f>IF(J$5=0,0,J$5/PPA_fec!J$5)</f>
        <v>0.41347577236785377</v>
      </c>
      <c r="K136" s="324">
        <f>IF(K$5=0,0,K$5/PPA_fec!K$5)</f>
        <v>0.41109135387815254</v>
      </c>
      <c r="L136" s="324">
        <f>IF(L$5=0,0,L$5/PPA_fec!L$5)</f>
        <v>0.41132493600424663</v>
      </c>
      <c r="M136" s="324">
        <f>IF(M$5=0,0,M$5/PPA_fec!M$5)</f>
        <v>0.41119885993278854</v>
      </c>
      <c r="N136" s="324">
        <f>IF(N$5=0,0,N$5/PPA_fec!N$5)</f>
        <v>0.41702217257458057</v>
      </c>
      <c r="O136" s="324">
        <f>IF(O$5=0,0,O$5/PPA_fec!O$5)</f>
        <v>0.41815279978373732</v>
      </c>
      <c r="P136" s="324">
        <f>IF(P$5=0,0,P$5/PPA_fec!P$5)</f>
        <v>0.42035901011433913</v>
      </c>
      <c r="Q136" s="324">
        <f>IF(Q$5=0,0,Q$5/PPA_fec!Q$5)</f>
        <v>0.42084795935036606</v>
      </c>
      <c r="R136" s="324">
        <f>IF(R$5=0,0,R$5/PPA_fec!R$5)</f>
        <v>0.42082051218061706</v>
      </c>
      <c r="S136" s="324">
        <f>IF(S$5=0,0,S$5/PPA_fec!S$5)</f>
        <v>0.41951668718528778</v>
      </c>
      <c r="T136" s="324">
        <f>IF(T$5=0,0,T$5/PPA_fec!T$5)</f>
        <v>0.41913531358132711</v>
      </c>
      <c r="U136" s="324">
        <f>IF(U$5=0,0,U$5/PPA_fec!U$5)</f>
        <v>0.41821342089375119</v>
      </c>
      <c r="V136" s="324">
        <f>IF(V$5=0,0,V$5/PPA_fec!V$5)</f>
        <v>0.41597178753054337</v>
      </c>
      <c r="W136" s="324">
        <f>IF(W$5=0,0,W$5/PPA_fec!W$5)</f>
        <v>0.41511789052603532</v>
      </c>
      <c r="DA136" s="95"/>
    </row>
    <row r="137" spans="1:105" ht="12" customHeight="1" x14ac:dyDescent="0.3">
      <c r="A137" s="55" t="s">
        <v>92</v>
      </c>
      <c r="B137" s="307">
        <f>IF(B$6=0,0,B$6/PPA_fec!B$6)</f>
        <v>0</v>
      </c>
      <c r="C137" s="307">
        <f>IF(C$6=0,0,C$6/PPA_fec!C$6)</f>
        <v>0</v>
      </c>
      <c r="D137" s="307">
        <f>IF(D$6=0,0,D$6/PPA_fec!D$6)</f>
        <v>0</v>
      </c>
      <c r="E137" s="307">
        <f>IF(E$6=0,0,E$6/PPA_fec!E$6)</f>
        <v>0</v>
      </c>
      <c r="F137" s="307">
        <f>IF(F$6=0,0,F$6/PPA_fec!F$6)</f>
        <v>0</v>
      </c>
      <c r="G137" s="307">
        <f>IF(G$6=0,0,G$6/PPA_fec!G$6)</f>
        <v>0</v>
      </c>
      <c r="H137" s="307">
        <f>IF(H$6=0,0,H$6/PPA_fec!H$6)</f>
        <v>0</v>
      </c>
      <c r="I137" s="307">
        <f>IF(I$6=0,0,I$6/PPA_fec!I$6)</f>
        <v>0</v>
      </c>
      <c r="J137" s="307">
        <f>IF(J$6=0,0,J$6/PPA_fec!J$6)</f>
        <v>0.30164726731328562</v>
      </c>
      <c r="K137" s="307">
        <f>IF(K$6=0,0,K$6/PPA_fec!K$6)</f>
        <v>0.30164726731328573</v>
      </c>
      <c r="L137" s="307">
        <f>IF(L$6=0,0,L$6/PPA_fec!L$6)</f>
        <v>0.30164726731328562</v>
      </c>
      <c r="M137" s="307">
        <f>IF(M$6=0,0,M$6/PPA_fec!M$6)</f>
        <v>0.30164726731328573</v>
      </c>
      <c r="N137" s="307">
        <f>IF(N$6=0,0,N$6/PPA_fec!N$6)</f>
        <v>0.30164726731328567</v>
      </c>
      <c r="O137" s="307">
        <f>IF(O$6=0,0,O$6/PPA_fec!O$6)</f>
        <v>0.30164726731328567</v>
      </c>
      <c r="P137" s="307">
        <f>IF(P$6=0,0,P$6/PPA_fec!P$6)</f>
        <v>0.30164726731328578</v>
      </c>
      <c r="Q137" s="307">
        <f>IF(Q$6=0,0,Q$6/PPA_fec!Q$6)</f>
        <v>0.30164726731328556</v>
      </c>
      <c r="R137" s="307">
        <f>IF(R$6=0,0,R$6/PPA_fec!R$6)</f>
        <v>0.30164726731328567</v>
      </c>
      <c r="S137" s="307">
        <f>IF(S$6=0,0,S$6/PPA_fec!S$6)</f>
        <v>0.30164726731328562</v>
      </c>
      <c r="T137" s="307">
        <f>IF(T$6=0,0,T$6/PPA_fec!T$6)</f>
        <v>0.30164726731328562</v>
      </c>
      <c r="U137" s="307">
        <f>IF(U$6=0,0,U$6/PPA_fec!U$6)</f>
        <v>0.30164726731328562</v>
      </c>
      <c r="V137" s="307">
        <f>IF(V$6=0,0,V$6/PPA_fec!V$6)</f>
        <v>0.30164726731328567</v>
      </c>
      <c r="W137" s="307">
        <f>IF(W$6=0,0,W$6/PPA_fec!W$6)</f>
        <v>0.30164726731328567</v>
      </c>
      <c r="DA137" s="76"/>
    </row>
    <row r="138" spans="1:105" ht="12" customHeight="1" x14ac:dyDescent="0.3">
      <c r="A138" s="202" t="s">
        <v>93</v>
      </c>
      <c r="B138" s="308">
        <f>IF(B$7=0,0,B$7/PPA_fec!B$7)</f>
        <v>0</v>
      </c>
      <c r="C138" s="308">
        <f>IF(C$7=0,0,C$7/PPA_fec!C$7)</f>
        <v>0</v>
      </c>
      <c r="D138" s="308">
        <f>IF(D$7=0,0,D$7/PPA_fec!D$7)</f>
        <v>0</v>
      </c>
      <c r="E138" s="308">
        <f>IF(E$7=0,0,E$7/PPA_fec!E$7)</f>
        <v>0</v>
      </c>
      <c r="F138" s="308">
        <f>IF(F$7=0,0,F$7/PPA_fec!F$7)</f>
        <v>0</v>
      </c>
      <c r="G138" s="308">
        <f>IF(G$7=0,0,G$7/PPA_fec!G$7)</f>
        <v>0</v>
      </c>
      <c r="H138" s="308">
        <f>IF(H$7=0,0,H$7/PPA_fec!H$7)</f>
        <v>0</v>
      </c>
      <c r="I138" s="308">
        <f>IF(I$7=0,0,I$7/PPA_fec!I$7)</f>
        <v>0</v>
      </c>
      <c r="J138" s="308">
        <f>IF(J$7=0,0,J$7/PPA_fec!J$7)</f>
        <v>7.8392207996311802E-2</v>
      </c>
      <c r="K138" s="308">
        <f>IF(K$7=0,0,K$7/PPA_fec!K$7)</f>
        <v>7.8392207996311747E-2</v>
      </c>
      <c r="L138" s="308">
        <f>IF(L$7=0,0,L$7/PPA_fec!L$7)</f>
        <v>7.8392207996311788E-2</v>
      </c>
      <c r="M138" s="308">
        <f>IF(M$7=0,0,M$7/PPA_fec!M$7)</f>
        <v>7.8392207996311775E-2</v>
      </c>
      <c r="N138" s="308">
        <f>IF(N$7=0,0,N$7/PPA_fec!N$7)</f>
        <v>7.8392207996311802E-2</v>
      </c>
      <c r="O138" s="308">
        <f>IF(O$7=0,0,O$7/PPA_fec!O$7)</f>
        <v>7.8392207996311788E-2</v>
      </c>
      <c r="P138" s="308">
        <f>IF(P$7=0,0,P$7/PPA_fec!P$7)</f>
        <v>7.8392207996311747E-2</v>
      </c>
      <c r="Q138" s="308">
        <f>IF(Q$7=0,0,Q$7/PPA_fec!Q$7)</f>
        <v>7.8392207996311761E-2</v>
      </c>
      <c r="R138" s="308">
        <f>IF(R$7=0,0,R$7/PPA_fec!R$7)</f>
        <v>7.8392207996311775E-2</v>
      </c>
      <c r="S138" s="308">
        <f>IF(S$7=0,0,S$7/PPA_fec!S$7)</f>
        <v>7.8392207996311802E-2</v>
      </c>
      <c r="T138" s="308">
        <f>IF(T$7=0,0,T$7/PPA_fec!T$7)</f>
        <v>7.8392207996311761E-2</v>
      </c>
      <c r="U138" s="308">
        <f>IF(U$7=0,0,U$7/PPA_fec!U$7)</f>
        <v>7.8392207996311788E-2</v>
      </c>
      <c r="V138" s="308">
        <f>IF(V$7=0,0,V$7/PPA_fec!V$7)</f>
        <v>7.8392207996311775E-2</v>
      </c>
      <c r="W138" s="308">
        <f>IF(W$7=0,0,W$7/PPA_fec!W$7)</f>
        <v>7.8392207996311802E-2</v>
      </c>
      <c r="DA138" s="77"/>
    </row>
    <row r="139" spans="1:105" ht="12" customHeight="1" x14ac:dyDescent="0.3">
      <c r="A139" s="202" t="s">
        <v>94</v>
      </c>
      <c r="B139" s="308">
        <f>IF(B$8=0,0,B$8/PPA_fec!B$8)</f>
        <v>0</v>
      </c>
      <c r="C139" s="308">
        <f>IF(C$8=0,0,C$8/PPA_fec!C$8)</f>
        <v>0</v>
      </c>
      <c r="D139" s="308">
        <f>IF(D$8=0,0,D$8/PPA_fec!D$8)</f>
        <v>0</v>
      </c>
      <c r="E139" s="308">
        <f>IF(E$8=0,0,E$8/PPA_fec!E$8)</f>
        <v>0</v>
      </c>
      <c r="F139" s="308">
        <f>IF(F$8=0,0,F$8/PPA_fec!F$8)</f>
        <v>0</v>
      </c>
      <c r="G139" s="308">
        <f>IF(G$8=0,0,G$8/PPA_fec!G$8)</f>
        <v>0</v>
      </c>
      <c r="H139" s="308">
        <f>IF(H$8=0,0,H$8/PPA_fec!H$8)</f>
        <v>0</v>
      </c>
      <c r="I139" s="308">
        <f>IF(I$8=0,0,I$8/PPA_fec!I$8)</f>
        <v>0</v>
      </c>
      <c r="J139" s="308">
        <f>IF(J$8=0,0,J$8/PPA_fec!J$8)</f>
        <v>0.43117324828584164</v>
      </c>
      <c r="K139" s="308">
        <f>IF(K$8=0,0,K$8/PPA_fec!K$8)</f>
        <v>0.43117324828584153</v>
      </c>
      <c r="L139" s="308">
        <f>IF(L$8=0,0,L$8/PPA_fec!L$8)</f>
        <v>0.43117324828584175</v>
      </c>
      <c r="M139" s="308">
        <f>IF(M$8=0,0,M$8/PPA_fec!M$8)</f>
        <v>0.43117324828584142</v>
      </c>
      <c r="N139" s="308">
        <f>IF(N$8=0,0,N$8/PPA_fec!N$8)</f>
        <v>0.43117324828584169</v>
      </c>
      <c r="O139" s="308">
        <f>IF(O$8=0,0,O$8/PPA_fec!O$8)</f>
        <v>0.43117324828584169</v>
      </c>
      <c r="P139" s="308">
        <f>IF(P$8=0,0,P$8/PPA_fec!P$8)</f>
        <v>0.43117324828584153</v>
      </c>
      <c r="Q139" s="308">
        <f>IF(Q$8=0,0,Q$8/PPA_fec!Q$8)</f>
        <v>0.43117324828584158</v>
      </c>
      <c r="R139" s="308">
        <f>IF(R$8=0,0,R$8/PPA_fec!R$8)</f>
        <v>0.43117324828584164</v>
      </c>
      <c r="S139" s="308">
        <f>IF(S$8=0,0,S$8/PPA_fec!S$8)</f>
        <v>0.43117324828584169</v>
      </c>
      <c r="T139" s="308">
        <f>IF(T$8=0,0,T$8/PPA_fec!T$8)</f>
        <v>0.43117324828584153</v>
      </c>
      <c r="U139" s="308">
        <f>IF(U$8=0,0,U$8/PPA_fec!U$8)</f>
        <v>0.43117324828584175</v>
      </c>
      <c r="V139" s="308">
        <f>IF(V$8=0,0,V$8/PPA_fec!V$8)</f>
        <v>0.43117324828584142</v>
      </c>
      <c r="W139" s="308">
        <f>IF(W$8=0,0,W$8/PPA_fec!W$8)</f>
        <v>0.43117324828584142</v>
      </c>
      <c r="DA139" s="77"/>
    </row>
    <row r="140" spans="1:105" ht="12" customHeight="1" x14ac:dyDescent="0.3">
      <c r="A140" s="202" t="s">
        <v>95</v>
      </c>
      <c r="B140" s="308">
        <f>IF(B$9=0,0,B$9/PPA_fec!B$9)</f>
        <v>0</v>
      </c>
      <c r="C140" s="308">
        <f>IF(C$9=0,0,C$9/PPA_fec!C$9)</f>
        <v>0</v>
      </c>
      <c r="D140" s="308">
        <f>IF(D$9=0,0,D$9/PPA_fec!D$9)</f>
        <v>0</v>
      </c>
      <c r="E140" s="308">
        <f>IF(E$9=0,0,E$9/PPA_fec!E$9)</f>
        <v>0</v>
      </c>
      <c r="F140" s="308">
        <f>IF(F$9=0,0,F$9/PPA_fec!F$9)</f>
        <v>0</v>
      </c>
      <c r="G140" s="308">
        <f>IF(G$9=0,0,G$9/PPA_fec!G$9)</f>
        <v>0</v>
      </c>
      <c r="H140" s="308">
        <f>IF(H$9=0,0,H$9/PPA_fec!H$9)</f>
        <v>0</v>
      </c>
      <c r="I140" s="308">
        <f>IF(I$9=0,0,I$9/PPA_fec!I$9)</f>
        <v>0</v>
      </c>
      <c r="J140" s="308">
        <f>IF(J$9=0,0,J$9/PPA_fec!J$9)</f>
        <v>0.30269551263896072</v>
      </c>
      <c r="K140" s="308">
        <f>IF(K$9=0,0,K$9/PPA_fec!K$9)</f>
        <v>0.30269551263896066</v>
      </c>
      <c r="L140" s="308">
        <f>IF(L$9=0,0,L$9/PPA_fec!L$9)</f>
        <v>0.30269551263896077</v>
      </c>
      <c r="M140" s="308">
        <f>IF(M$9=0,0,M$9/PPA_fec!M$9)</f>
        <v>0.30269551263896066</v>
      </c>
      <c r="N140" s="308">
        <f>IF(N$9=0,0,N$9/PPA_fec!N$9)</f>
        <v>0.30269551263896055</v>
      </c>
      <c r="O140" s="308">
        <f>IF(O$9=0,0,O$9/PPA_fec!O$9)</f>
        <v>0.30269551263896055</v>
      </c>
      <c r="P140" s="308">
        <f>IF(P$9=0,0,P$9/PPA_fec!P$9)</f>
        <v>0.30269551263896066</v>
      </c>
      <c r="Q140" s="308">
        <f>IF(Q$9=0,0,Q$9/PPA_fec!Q$9)</f>
        <v>0.30269551263896055</v>
      </c>
      <c r="R140" s="308">
        <f>IF(R$9=0,0,R$9/PPA_fec!R$9)</f>
        <v>0.30269551263896061</v>
      </c>
      <c r="S140" s="308">
        <f>IF(S$9=0,0,S$9/PPA_fec!S$9)</f>
        <v>0.30269551263896055</v>
      </c>
      <c r="T140" s="308">
        <f>IF(T$9=0,0,T$9/PPA_fec!T$9)</f>
        <v>0.30269551263896055</v>
      </c>
      <c r="U140" s="308">
        <f>IF(U$9=0,0,U$9/PPA_fec!U$9)</f>
        <v>0.30269551263896072</v>
      </c>
      <c r="V140" s="308">
        <f>IF(V$9=0,0,V$9/PPA_fec!V$9)</f>
        <v>0.30269551263896066</v>
      </c>
      <c r="W140" s="308">
        <f>IF(W$9=0,0,W$9/PPA_fec!W$9)</f>
        <v>0.30269551263896061</v>
      </c>
      <c r="DA140" s="77"/>
    </row>
    <row r="141" spans="1:105" ht="12" customHeight="1" x14ac:dyDescent="0.3">
      <c r="A141" s="56" t="s">
        <v>96</v>
      </c>
      <c r="B141" s="309">
        <f>IF(B$10=0,0,B$10/PPA_fec!B$10)</f>
        <v>0</v>
      </c>
      <c r="C141" s="309">
        <f>IF(C$10=0,0,C$10/PPA_fec!C$10)</f>
        <v>0</v>
      </c>
      <c r="D141" s="309">
        <f>IF(D$10=0,0,D$10/PPA_fec!D$10)</f>
        <v>0</v>
      </c>
      <c r="E141" s="309">
        <f>IF(E$10=0,0,E$10/PPA_fec!E$10)</f>
        <v>0</v>
      </c>
      <c r="F141" s="309">
        <f>IF(F$10=0,0,F$10/PPA_fec!F$10)</f>
        <v>0</v>
      </c>
      <c r="G141" s="309">
        <f>IF(G$10=0,0,G$10/PPA_fec!G$10)</f>
        <v>0</v>
      </c>
      <c r="H141" s="309">
        <f>IF(H$10=0,0,H$10/PPA_fec!H$10)</f>
        <v>0</v>
      </c>
      <c r="I141" s="309">
        <f>IF(I$10=0,0,I$10/PPA_fec!I$10)</f>
        <v>0</v>
      </c>
      <c r="J141" s="309">
        <f>IF(J$10=0,0,J$10/PPA_fec!J$10)</f>
        <v>0.53664761485144397</v>
      </c>
      <c r="K141" s="309">
        <f>IF(K$10=0,0,K$10/PPA_fec!K$10)</f>
        <v>0.53091775318568701</v>
      </c>
      <c r="L141" s="309">
        <f>IF(L$10=0,0,L$10/PPA_fec!L$10)</f>
        <v>0.52593655111148274</v>
      </c>
      <c r="M141" s="309">
        <f>IF(M$10=0,0,M$10/PPA_fec!M$10)</f>
        <v>0.52974913097394949</v>
      </c>
      <c r="N141" s="309">
        <f>IF(N$10=0,0,N$10/PPA_fec!N$10)</f>
        <v>0.52303349579906977</v>
      </c>
      <c r="O141" s="309">
        <f>IF(O$10=0,0,O$10/PPA_fec!O$10)</f>
        <v>0.55449939183243013</v>
      </c>
      <c r="P141" s="309">
        <f>IF(P$10=0,0,P$10/PPA_fec!P$10)</f>
        <v>0.55505995884376369</v>
      </c>
      <c r="Q141" s="309">
        <f>IF(Q$10=0,0,Q$10/PPA_fec!Q$10)</f>
        <v>0.5578773359954059</v>
      </c>
      <c r="R141" s="309">
        <f>IF(R$10=0,0,R$10/PPA_fec!R$10)</f>
        <v>0.55872454920364623</v>
      </c>
      <c r="S141" s="309">
        <f>IF(S$10=0,0,S$10/PPA_fec!S$10)</f>
        <v>0.5586165496242157</v>
      </c>
      <c r="T141" s="309">
        <f>IF(T$10=0,0,T$10/PPA_fec!T$10)</f>
        <v>0.56239085374399556</v>
      </c>
      <c r="U141" s="309">
        <f>IF(U$10=0,0,U$10/PPA_fec!U$10)</f>
        <v>0.56600736692322751</v>
      </c>
      <c r="V141" s="309">
        <f>IF(V$10=0,0,V$10/PPA_fec!V$10)</f>
        <v>0.56948718022894718</v>
      </c>
      <c r="W141" s="309">
        <f>IF(W$10=0,0,W$10/PPA_fec!W$10)</f>
        <v>0.56993530456881947</v>
      </c>
      <c r="DA141" s="78"/>
    </row>
    <row r="142" spans="1:105" ht="12" customHeight="1" x14ac:dyDescent="0.3">
      <c r="A142" s="203" t="s">
        <v>1855</v>
      </c>
      <c r="B142" s="310">
        <f>IF(B$16=0,0,B$16/PPA_fec!B$16)</f>
        <v>0</v>
      </c>
      <c r="C142" s="310">
        <f>IF(C$16=0,0,C$16/PPA_fec!C$16)</f>
        <v>0</v>
      </c>
      <c r="D142" s="310">
        <f>IF(D$16=0,0,D$16/PPA_fec!D$16)</f>
        <v>0</v>
      </c>
      <c r="E142" s="310">
        <f>IF(E$16=0,0,E$16/PPA_fec!E$16)</f>
        <v>0</v>
      </c>
      <c r="F142" s="310">
        <f>IF(F$16=0,0,F$16/PPA_fec!F$16)</f>
        <v>0</v>
      </c>
      <c r="G142" s="310">
        <f>IF(G$16=0,0,G$16/PPA_fec!G$16)</f>
        <v>0</v>
      </c>
      <c r="H142" s="310">
        <f>IF(H$16=0,0,H$16/PPA_fec!H$16)</f>
        <v>0</v>
      </c>
      <c r="I142" s="310">
        <f>IF(I$16=0,0,I$16/PPA_fec!I$16)</f>
        <v>0</v>
      </c>
      <c r="J142" s="310">
        <f>IF(J$16=0,0,J$16/PPA_fec!J$16)</f>
        <v>0.37518324712472767</v>
      </c>
      <c r="K142" s="310">
        <f>IF(K$16=0,0,K$16/PPA_fec!K$16)</f>
        <v>0.37518324712472773</v>
      </c>
      <c r="L142" s="310">
        <f>IF(L$16=0,0,L$16/PPA_fec!L$16)</f>
        <v>0.37518324712472773</v>
      </c>
      <c r="M142" s="310">
        <f>IF(M$16=0,0,M$16/PPA_fec!M$16)</f>
        <v>0.37518324712472773</v>
      </c>
      <c r="N142" s="310">
        <f>IF(N$16=0,0,N$16/PPA_fec!N$16)</f>
        <v>0.37518324712472767</v>
      </c>
      <c r="O142" s="310">
        <f>IF(O$16=0,0,O$16/PPA_fec!O$16)</f>
        <v>0.37518324712472761</v>
      </c>
      <c r="P142" s="310">
        <f>IF(P$16=0,0,P$16/PPA_fec!P$16)</f>
        <v>0.37518324712472767</v>
      </c>
      <c r="Q142" s="310">
        <f>IF(Q$16=0,0,Q$16/PPA_fec!Q$16)</f>
        <v>0.37518324712472789</v>
      </c>
      <c r="R142" s="310">
        <f>IF(R$16=0,0,R$16/PPA_fec!R$16)</f>
        <v>0.37518324712472778</v>
      </c>
      <c r="S142" s="310">
        <f>IF(S$16=0,0,S$16/PPA_fec!S$16)</f>
        <v>0.37518324712472767</v>
      </c>
      <c r="T142" s="310">
        <f>IF(T$16=0,0,T$16/PPA_fec!T$16)</f>
        <v>0.37518324712472773</v>
      </c>
      <c r="U142" s="310">
        <f>IF(U$16=0,0,U$16/PPA_fec!U$16)</f>
        <v>0.37518324712472761</v>
      </c>
      <c r="V142" s="310">
        <f>IF(V$16=0,0,V$16/PPA_fec!V$16)</f>
        <v>0.37518324712472778</v>
      </c>
      <c r="W142" s="310">
        <f>IF(W$16=0,0,W$16/PPA_fec!W$16)</f>
        <v>0.37518324712472761</v>
      </c>
      <c r="DA142" s="79"/>
    </row>
    <row r="143" spans="1:105" ht="12" customHeight="1" x14ac:dyDescent="0.3">
      <c r="A143" s="203" t="s">
        <v>1857</v>
      </c>
      <c r="B143" s="310">
        <f>IF(B$17=0,0,B$17/PPA_fec!B$17)</f>
        <v>0</v>
      </c>
      <c r="C143" s="310">
        <f>IF(C$17=0,0,C$17/PPA_fec!C$17)</f>
        <v>0</v>
      </c>
      <c r="D143" s="310">
        <f>IF(D$17=0,0,D$17/PPA_fec!D$17)</f>
        <v>0</v>
      </c>
      <c r="E143" s="310">
        <f>IF(E$17=0,0,E$17/PPA_fec!E$17)</f>
        <v>0</v>
      </c>
      <c r="F143" s="310">
        <f>IF(F$17=0,0,F$17/PPA_fec!F$17)</f>
        <v>0</v>
      </c>
      <c r="G143" s="310">
        <f>IF(G$17=0,0,G$17/PPA_fec!G$17)</f>
        <v>0</v>
      </c>
      <c r="H143" s="310">
        <f>IF(H$17=0,0,H$17/PPA_fec!H$17)</f>
        <v>0</v>
      </c>
      <c r="I143" s="310">
        <f>IF(I$17=0,0,I$17/PPA_fec!I$17)</f>
        <v>0</v>
      </c>
      <c r="J143" s="310">
        <f>IF(J$17=0,0,J$17/PPA_fec!J$17)</f>
        <v>0.42329628280462334</v>
      </c>
      <c r="K143" s="310">
        <f>IF(K$17=0,0,K$17/PPA_fec!K$17)</f>
        <v>0.41911304098403196</v>
      </c>
      <c r="L143" s="310">
        <f>IF(L$17=0,0,L$17/PPA_fec!L$17)</f>
        <v>0.41908002853361004</v>
      </c>
      <c r="M143" s="310">
        <f>IF(M$17=0,0,M$17/PPA_fec!M$17)</f>
        <v>0.41896329032041729</v>
      </c>
      <c r="N143" s="310">
        <f>IF(N$17=0,0,N$17/PPA_fec!N$17)</f>
        <v>0.42562333093712423</v>
      </c>
      <c r="O143" s="310">
        <f>IF(O$17=0,0,O$17/PPA_fec!O$17)</f>
        <v>0.42898863084806266</v>
      </c>
      <c r="P143" s="310">
        <f>IF(P$17=0,0,P$17/PPA_fec!P$17)</f>
        <v>0.43193379902481888</v>
      </c>
      <c r="Q143" s="310">
        <f>IF(Q$17=0,0,Q$17/PPA_fec!Q$17)</f>
        <v>0.43304999840297342</v>
      </c>
      <c r="R143" s="310">
        <f>IF(R$17=0,0,R$17/PPA_fec!R$17)</f>
        <v>0.43412558633640852</v>
      </c>
      <c r="S143" s="310">
        <f>IF(S$17=0,0,S$17/PPA_fec!S$17)</f>
        <v>0.43166201283926126</v>
      </c>
      <c r="T143" s="310">
        <f>IF(T$17=0,0,T$17/PPA_fec!T$17)</f>
        <v>0.43092877505178795</v>
      </c>
      <c r="U143" s="310">
        <f>IF(U$17=0,0,U$17/PPA_fec!U$17)</f>
        <v>0.42956140328406939</v>
      </c>
      <c r="V143" s="310">
        <f>IF(V$17=0,0,V$17/PPA_fec!V$17)</f>
        <v>0.42611319804671177</v>
      </c>
      <c r="W143" s="310">
        <f>IF(W$17=0,0,W$17/PPA_fec!W$17)</f>
        <v>0.42531696718512535</v>
      </c>
      <c r="DA143" s="79"/>
    </row>
    <row r="144" spans="1:105" ht="12" customHeight="1" x14ac:dyDescent="0.3">
      <c r="A144" s="41" t="s">
        <v>1872</v>
      </c>
      <c r="B144" s="311">
        <f>IF(B$30=0,0,B$30/PPA_fec!B$30)</f>
        <v>0</v>
      </c>
      <c r="C144" s="311">
        <f>IF(C$30=0,0,C$30/PPA_fec!C$30)</f>
        <v>0</v>
      </c>
      <c r="D144" s="311">
        <f>IF(D$30=0,0,D$30/PPA_fec!D$30)</f>
        <v>0</v>
      </c>
      <c r="E144" s="311">
        <f>IF(E$30=0,0,E$30/PPA_fec!E$30)</f>
        <v>0</v>
      </c>
      <c r="F144" s="311">
        <f>IF(F$30=0,0,F$30/PPA_fec!F$30)</f>
        <v>0</v>
      </c>
      <c r="G144" s="311">
        <f>IF(G$30=0,0,G$30/PPA_fec!G$30)</f>
        <v>0</v>
      </c>
      <c r="H144" s="311">
        <f>IF(H$30=0,0,H$30/PPA_fec!H$30)</f>
        <v>0</v>
      </c>
      <c r="I144" s="311">
        <f>IF(I$30=0,0,I$30/PPA_fec!I$30)</f>
        <v>0</v>
      </c>
      <c r="J144" s="311">
        <f>IF(J$30=0,0,J$30/PPA_fec!J$30)</f>
        <v>0.37296189020506354</v>
      </c>
      <c r="K144" s="311">
        <f>IF(K$30=0,0,K$30/PPA_fec!K$30)</f>
        <v>0.37296189020506354</v>
      </c>
      <c r="L144" s="311">
        <f>IF(L$30=0,0,L$30/PPA_fec!L$30)</f>
        <v>0.3729618902050636</v>
      </c>
      <c r="M144" s="311">
        <f>IF(M$30=0,0,M$30/PPA_fec!M$30)</f>
        <v>0.37296189020506343</v>
      </c>
      <c r="N144" s="311">
        <f>IF(N$30=0,0,N$30/PPA_fec!N$30)</f>
        <v>0.37296189020506343</v>
      </c>
      <c r="O144" s="311">
        <f>IF(O$30=0,0,O$30/PPA_fec!O$30)</f>
        <v>0.37296189020506326</v>
      </c>
      <c r="P144" s="311">
        <f>IF(P$30=0,0,P$30/PPA_fec!P$30)</f>
        <v>0.37296189020506354</v>
      </c>
      <c r="Q144" s="311">
        <f>IF(Q$30=0,0,Q$30/PPA_fec!Q$30)</f>
        <v>0.37296189020506343</v>
      </c>
      <c r="R144" s="311">
        <f>IF(R$30=0,0,R$30/PPA_fec!R$30)</f>
        <v>0.3729618902050636</v>
      </c>
      <c r="S144" s="311">
        <f>IF(S$30=0,0,S$30/PPA_fec!S$30)</f>
        <v>0.3729618902050636</v>
      </c>
      <c r="T144" s="311">
        <f>IF(T$30=0,0,T$30/PPA_fec!T$30)</f>
        <v>0.3729618902050636</v>
      </c>
      <c r="U144" s="311">
        <f>IF(U$30=0,0,U$30/PPA_fec!U$30)</f>
        <v>0.37296189020506337</v>
      </c>
      <c r="V144" s="311">
        <f>IF(V$30=0,0,V$30/PPA_fec!V$30)</f>
        <v>0.37296189020506332</v>
      </c>
      <c r="W144" s="311">
        <f>IF(W$30=0,0,W$30/PPA_fec!W$30)</f>
        <v>0.37296189020506354</v>
      </c>
      <c r="DA144" s="82"/>
    </row>
    <row r="145" spans="1:105" ht="12" customHeight="1" x14ac:dyDescent="0.3">
      <c r="J145" s="131"/>
    </row>
    <row r="146" spans="1:105" ht="12" customHeight="1" x14ac:dyDescent="0.3">
      <c r="A146" s="35" t="s">
        <v>53</v>
      </c>
      <c r="B146" s="324">
        <f>IF(B$32=0,0,B$32/PPA_fec!B$32)</f>
        <v>0.7277582466778485</v>
      </c>
      <c r="C146" s="324">
        <f>IF(C$32=0,0,C$32/PPA_fec!C$32)</f>
        <v>0.7307337334570051</v>
      </c>
      <c r="D146" s="324">
        <f>IF(D$32=0,0,D$32/PPA_fec!D$32)</f>
        <v>0.72762372345670145</v>
      </c>
      <c r="E146" s="324">
        <f>IF(E$32=0,0,E$32/PPA_fec!E$32)</f>
        <v>0.72955651156353529</v>
      </c>
      <c r="F146" s="324">
        <f>IF(F$32=0,0,F$32/PPA_fec!F$32)</f>
        <v>0.72725273483256414</v>
      </c>
      <c r="G146" s="324">
        <f>IF(G$32=0,0,G$32/PPA_fec!G$32)</f>
        <v>0.73379915568694032</v>
      </c>
      <c r="H146" s="324">
        <f>IF(H$32=0,0,H$32/PPA_fec!H$32)</f>
        <v>0.74348284191351022</v>
      </c>
      <c r="I146" s="324">
        <f>IF(I$32=0,0,I$32/PPA_fec!I$32)</f>
        <v>0.73550938864832538</v>
      </c>
      <c r="J146" s="324">
        <f>IF(J$32=0,0,J$32/PPA_fec!J$32)</f>
        <v>0.72227587508987734</v>
      </c>
      <c r="K146" s="324">
        <f>IF(K$32=0,0,K$32/PPA_fec!K$32)</f>
        <v>0.71852864299773755</v>
      </c>
      <c r="L146" s="324">
        <f>IF(L$32=0,0,L$32/PPA_fec!L$32)</f>
        <v>0.73047821907693355</v>
      </c>
      <c r="M146" s="324">
        <f>IF(M$32=0,0,M$32/PPA_fec!M$32)</f>
        <v>0.72998390714926142</v>
      </c>
      <c r="N146" s="324">
        <f>IF(N$32=0,0,N$32/PPA_fec!N$32)</f>
        <v>0.74523383656016506</v>
      </c>
      <c r="O146" s="324">
        <f>IF(O$32=0,0,O$32/PPA_fec!O$32)</f>
        <v>0.74528238507051181</v>
      </c>
      <c r="P146" s="324">
        <f>IF(P$32=0,0,P$32/PPA_fec!P$32)</f>
        <v>0.75199595348357351</v>
      </c>
      <c r="Q146" s="324">
        <f>IF(Q$32=0,0,Q$32/PPA_fec!Q$32)</f>
        <v>0.75320567985264864</v>
      </c>
      <c r="R146" s="324">
        <f>IF(R$32=0,0,R$32/PPA_fec!R$32)</f>
        <v>0.75218219818173448</v>
      </c>
      <c r="S146" s="324">
        <f>IF(S$32=0,0,S$32/PPA_fec!S$32)</f>
        <v>0.74842458346041407</v>
      </c>
      <c r="T146" s="324">
        <f>IF(T$32=0,0,T$32/PPA_fec!T$32)</f>
        <v>0.74700530951282684</v>
      </c>
      <c r="U146" s="324">
        <f>IF(U$32=0,0,U$32/PPA_fec!U$32)</f>
        <v>0.74353480666583915</v>
      </c>
      <c r="V146" s="324">
        <f>IF(V$32=0,0,V$32/PPA_fec!V$32)</f>
        <v>0.73610308757549936</v>
      </c>
      <c r="W146" s="324">
        <f>IF(W$32=0,0,W$32/PPA_fec!W$32)</f>
        <v>0.73206277943852671</v>
      </c>
      <c r="DA146" s="95"/>
    </row>
    <row r="147" spans="1:105" ht="12" customHeight="1" x14ac:dyDescent="0.3">
      <c r="A147" s="55" t="s">
        <v>92</v>
      </c>
      <c r="B147" s="307">
        <f>IF(B$33=0,0,B$33/PPA_fec!B$33)</f>
        <v>0.46486633959357637</v>
      </c>
      <c r="C147" s="307">
        <f>IF(C$33=0,0,C$33/PPA_fec!C$33)</f>
        <v>0.46486633959357643</v>
      </c>
      <c r="D147" s="307">
        <f>IF(D$33=0,0,D$33/PPA_fec!D$33)</f>
        <v>0.46486633959357648</v>
      </c>
      <c r="E147" s="307">
        <f>IF(E$33=0,0,E$33/PPA_fec!E$33)</f>
        <v>0.46486633959357621</v>
      </c>
      <c r="F147" s="307">
        <f>IF(F$33=0,0,F$33/PPA_fec!F$33)</f>
        <v>0.46486633959357643</v>
      </c>
      <c r="G147" s="307">
        <f>IF(G$33=0,0,G$33/PPA_fec!G$33)</f>
        <v>0.46486633959357637</v>
      </c>
      <c r="H147" s="307">
        <f>IF(H$33=0,0,H$33/PPA_fec!H$33)</f>
        <v>0.47337970563421883</v>
      </c>
      <c r="I147" s="307">
        <f>IF(I$33=0,0,I$33/PPA_fec!I$33)</f>
        <v>0.47406551394697022</v>
      </c>
      <c r="J147" s="307">
        <f>IF(J$33=0,0,J$33/PPA_fec!J$33)</f>
        <v>0.47406551394697033</v>
      </c>
      <c r="K147" s="307">
        <f>IF(K$33=0,0,K$33/PPA_fec!K$33)</f>
        <v>0.47406551394697027</v>
      </c>
      <c r="L147" s="307">
        <f>IF(L$33=0,0,L$33/PPA_fec!L$33)</f>
        <v>0.48101265192379627</v>
      </c>
      <c r="M147" s="307">
        <f>IF(M$33=0,0,M$33/PPA_fec!M$33)</f>
        <v>0.48101265192379633</v>
      </c>
      <c r="N147" s="307">
        <f>IF(N$33=0,0,N$33/PPA_fec!N$33)</f>
        <v>0.48101265192379627</v>
      </c>
      <c r="O147" s="307">
        <f>IF(O$33=0,0,O$33/PPA_fec!O$33)</f>
        <v>0.48101265192379616</v>
      </c>
      <c r="P147" s="307">
        <f>IF(P$33=0,0,P$33/PPA_fec!P$33)</f>
        <v>0.48101265192379616</v>
      </c>
      <c r="Q147" s="307">
        <f>IF(Q$33=0,0,Q$33/PPA_fec!Q$33)</f>
        <v>0.48101265192379639</v>
      </c>
      <c r="R147" s="307">
        <f>IF(R$33=0,0,R$33/PPA_fec!R$33)</f>
        <v>0.48101265192379611</v>
      </c>
      <c r="S147" s="307">
        <f>IF(S$33=0,0,S$33/PPA_fec!S$33)</f>
        <v>0.48101265192379644</v>
      </c>
      <c r="T147" s="307">
        <f>IF(T$33=0,0,T$33/PPA_fec!T$33)</f>
        <v>0.48101265192379633</v>
      </c>
      <c r="U147" s="307">
        <f>IF(U$33=0,0,U$33/PPA_fec!U$33)</f>
        <v>0.48101265192379655</v>
      </c>
      <c r="V147" s="307">
        <f>IF(V$33=0,0,V$33/PPA_fec!V$33)</f>
        <v>0.48101265192379644</v>
      </c>
      <c r="W147" s="307">
        <f>IF(W$33=0,0,W$33/PPA_fec!W$33)</f>
        <v>0.48101265192379627</v>
      </c>
      <c r="DA147" s="76"/>
    </row>
    <row r="148" spans="1:105" ht="12" customHeight="1" x14ac:dyDescent="0.3">
      <c r="A148" s="202" t="s">
        <v>93</v>
      </c>
      <c r="B148" s="308">
        <f>IF(B$34=0,0,B$34/PPA_fec!B$34)</f>
        <v>0.12082205656837354</v>
      </c>
      <c r="C148" s="308">
        <f>IF(C$34=0,0,C$34/PPA_fec!C$34)</f>
        <v>0.1208220565683735</v>
      </c>
      <c r="D148" s="308">
        <f>IF(D$34=0,0,D$34/PPA_fec!D$34)</f>
        <v>0.12082205656837347</v>
      </c>
      <c r="E148" s="308">
        <f>IF(E$34=0,0,E$34/PPA_fec!E$34)</f>
        <v>0.1208220565683735</v>
      </c>
      <c r="F148" s="308">
        <f>IF(F$34=0,0,F$34/PPA_fec!F$34)</f>
        <v>0.12082205656837348</v>
      </c>
      <c r="G148" s="308">
        <f>IF(G$34=0,0,G$34/PPA_fec!G$34)</f>
        <v>0.12082205656837355</v>
      </c>
      <c r="H148" s="308">
        <f>IF(H$34=0,0,H$34/PPA_fec!H$34)</f>
        <v>0.12321298718528977</v>
      </c>
      <c r="I148" s="308">
        <f>IF(I$34=0,0,I$34/PPA_fec!I$34)</f>
        <v>0.12321298718528982</v>
      </c>
      <c r="J148" s="308">
        <f>IF(J$34=0,0,J$34/PPA_fec!J$34)</f>
        <v>0.12321298718528982</v>
      </c>
      <c r="K148" s="308">
        <f>IF(K$34=0,0,K$34/PPA_fec!K$34)</f>
        <v>0.12321298718528977</v>
      </c>
      <c r="L148" s="308">
        <f>IF(L$34=0,0,L$34/PPA_fec!L$34)</f>
        <v>0.12501859758581527</v>
      </c>
      <c r="M148" s="308">
        <f>IF(M$34=0,0,M$34/PPA_fec!M$34)</f>
        <v>0.12501859758581535</v>
      </c>
      <c r="N148" s="308">
        <f>IF(N$34=0,0,N$34/PPA_fec!N$34)</f>
        <v>0.12501859758581529</v>
      </c>
      <c r="O148" s="308">
        <f>IF(O$34=0,0,O$34/PPA_fec!O$34)</f>
        <v>0.12501859758581529</v>
      </c>
      <c r="P148" s="308">
        <f>IF(P$34=0,0,P$34/PPA_fec!P$34)</f>
        <v>0.12501859758581529</v>
      </c>
      <c r="Q148" s="308">
        <f>IF(Q$34=0,0,Q$34/PPA_fec!Q$34)</f>
        <v>0.12501859758581529</v>
      </c>
      <c r="R148" s="308">
        <f>IF(R$34=0,0,R$34/PPA_fec!R$34)</f>
        <v>0.12501859758581532</v>
      </c>
      <c r="S148" s="308">
        <f>IF(S$34=0,0,S$34/PPA_fec!S$34)</f>
        <v>0.12501859758581532</v>
      </c>
      <c r="T148" s="308">
        <f>IF(T$34=0,0,T$34/PPA_fec!T$34)</f>
        <v>0.12501859758581529</v>
      </c>
      <c r="U148" s="308">
        <f>IF(U$34=0,0,U$34/PPA_fec!U$34)</f>
        <v>0.12501859758581527</v>
      </c>
      <c r="V148" s="308">
        <f>IF(V$34=0,0,V$34/PPA_fec!V$34)</f>
        <v>0.12501859758581532</v>
      </c>
      <c r="W148" s="308">
        <f>IF(W$34=0,0,W$34/PPA_fec!W$34)</f>
        <v>0.12501859758581532</v>
      </c>
      <c r="DA148" s="77"/>
    </row>
    <row r="149" spans="1:105" ht="12" customHeight="1" x14ac:dyDescent="0.3">
      <c r="A149" s="202" t="s">
        <v>94</v>
      </c>
      <c r="B149" s="308">
        <f>IF(B$35=0,0,B$35/PPA_fec!B$35)</f>
        <v>0.66234252351061651</v>
      </c>
      <c r="C149" s="308">
        <f>IF(C$35=0,0,C$35/PPA_fec!C$35)</f>
        <v>0.66234252351061673</v>
      </c>
      <c r="D149" s="308">
        <f>IF(D$35=0,0,D$35/PPA_fec!D$35)</f>
        <v>0.66234252351061673</v>
      </c>
      <c r="E149" s="308">
        <f>IF(E$35=0,0,E$35/PPA_fec!E$35)</f>
        <v>0.66234252351061684</v>
      </c>
      <c r="F149" s="308">
        <f>IF(F$35=0,0,F$35/PPA_fec!F$35)</f>
        <v>0.66234252351061673</v>
      </c>
      <c r="G149" s="308">
        <f>IF(G$35=0,0,G$35/PPA_fec!G$35)</f>
        <v>0.66234252351061673</v>
      </c>
      <c r="H149" s="308">
        <f>IF(H$35=0,0,H$35/PPA_fec!H$35)</f>
        <v>0.67272427307528815</v>
      </c>
      <c r="I149" s="308">
        <f>IF(I$35=0,0,I$35/PPA_fec!I$35)</f>
        <v>0.67544952618318743</v>
      </c>
      <c r="J149" s="308">
        <f>IF(J$35=0,0,J$35/PPA_fec!J$35)</f>
        <v>0.67544952618318699</v>
      </c>
      <c r="K149" s="308">
        <f>IF(K$35=0,0,K$35/PPA_fec!K$35)</f>
        <v>0.67544952618318721</v>
      </c>
      <c r="L149" s="308">
        <f>IF(L$35=0,0,L$35/PPA_fec!L$35)</f>
        <v>0.6845205754806013</v>
      </c>
      <c r="M149" s="308">
        <f>IF(M$35=0,0,M$35/PPA_fec!M$35)</f>
        <v>0.68534782276187756</v>
      </c>
      <c r="N149" s="308">
        <f>IF(N$35=0,0,N$35/PPA_fec!N$35)</f>
        <v>0.68534782276187767</v>
      </c>
      <c r="O149" s="308">
        <f>IF(O$35=0,0,O$35/PPA_fec!O$35)</f>
        <v>0.68534782276187733</v>
      </c>
      <c r="P149" s="308">
        <f>IF(P$35=0,0,P$35/PPA_fec!P$35)</f>
        <v>0.68534782276187745</v>
      </c>
      <c r="Q149" s="308">
        <f>IF(Q$35=0,0,Q$35/PPA_fec!Q$35)</f>
        <v>0.68534782276187733</v>
      </c>
      <c r="R149" s="308">
        <f>IF(R$35=0,0,R$35/PPA_fec!R$35)</f>
        <v>0.68534782276187778</v>
      </c>
      <c r="S149" s="308">
        <f>IF(S$35=0,0,S$35/PPA_fec!S$35)</f>
        <v>0.68534782276187745</v>
      </c>
      <c r="T149" s="308">
        <f>IF(T$35=0,0,T$35/PPA_fec!T$35)</f>
        <v>0.68534782276187789</v>
      </c>
      <c r="U149" s="308">
        <f>IF(U$35=0,0,U$35/PPA_fec!U$35)</f>
        <v>0.68534782276187711</v>
      </c>
      <c r="V149" s="308">
        <f>IF(V$35=0,0,V$35/PPA_fec!V$35)</f>
        <v>0.68534782276187756</v>
      </c>
      <c r="W149" s="308">
        <f>IF(W$35=0,0,W$35/PPA_fec!W$35)</f>
        <v>0.68534782276187745</v>
      </c>
      <c r="DA149" s="77"/>
    </row>
    <row r="150" spans="1:105" ht="12" customHeight="1" x14ac:dyDescent="0.3">
      <c r="A150" s="202" t="s">
        <v>95</v>
      </c>
      <c r="B150" s="308">
        <f>IF(B$36=0,0,B$36/PPA_fec!B$36)</f>
        <v>0.46682637919227438</v>
      </c>
      <c r="C150" s="308">
        <f>IF(C$36=0,0,C$36/PPA_fec!C$36)</f>
        <v>0.46682637919227454</v>
      </c>
      <c r="D150" s="308">
        <f>IF(D$36=0,0,D$36/PPA_fec!D$36)</f>
        <v>0.46682637919227471</v>
      </c>
      <c r="E150" s="308">
        <f>IF(E$36=0,0,E$36/PPA_fec!E$36)</f>
        <v>0.4668263791922746</v>
      </c>
      <c r="F150" s="308">
        <f>IF(F$36=0,0,F$36/PPA_fec!F$36)</f>
        <v>0.46682637919227432</v>
      </c>
      <c r="G150" s="308">
        <f>IF(G$36=0,0,G$36/PPA_fec!G$36)</f>
        <v>0.46682637919227427</v>
      </c>
      <c r="H150" s="308">
        <f>IF(H$36=0,0,H$36/PPA_fec!H$36)</f>
        <v>0.47606434049252211</v>
      </c>
      <c r="I150" s="308">
        <f>IF(I$36=0,0,I$36/PPA_fec!I$36)</f>
        <v>0.47606434049252228</v>
      </c>
      <c r="J150" s="308">
        <f>IF(J$36=0,0,J$36/PPA_fec!J$36)</f>
        <v>0.47606434049252222</v>
      </c>
      <c r="K150" s="308">
        <f>IF(K$36=0,0,K$36/PPA_fec!K$36)</f>
        <v>0.47606434049252194</v>
      </c>
      <c r="L150" s="308">
        <f>IF(L$36=0,0,L$36/PPA_fec!L$36)</f>
        <v>0.48304077004065027</v>
      </c>
      <c r="M150" s="308">
        <f>IF(M$36=0,0,M$36/PPA_fec!M$36)</f>
        <v>0.48304077004065055</v>
      </c>
      <c r="N150" s="308">
        <f>IF(N$36=0,0,N$36/PPA_fec!N$36)</f>
        <v>0.48304077004065038</v>
      </c>
      <c r="O150" s="308">
        <f>IF(O$36=0,0,O$36/PPA_fec!O$36)</f>
        <v>0.48304077004065055</v>
      </c>
      <c r="P150" s="308">
        <f>IF(P$36=0,0,P$36/PPA_fec!P$36)</f>
        <v>0.48304077004065032</v>
      </c>
      <c r="Q150" s="308">
        <f>IF(Q$36=0,0,Q$36/PPA_fec!Q$36)</f>
        <v>0.48304077004065049</v>
      </c>
      <c r="R150" s="308">
        <f>IF(R$36=0,0,R$36/PPA_fec!R$36)</f>
        <v>0.48304077004065044</v>
      </c>
      <c r="S150" s="308">
        <f>IF(S$36=0,0,S$36/PPA_fec!S$36)</f>
        <v>0.48304077004065055</v>
      </c>
      <c r="T150" s="308">
        <f>IF(T$36=0,0,T$36/PPA_fec!T$36)</f>
        <v>0.48304077004065055</v>
      </c>
      <c r="U150" s="308">
        <f>IF(U$36=0,0,U$36/PPA_fec!U$36)</f>
        <v>0.4830407700406506</v>
      </c>
      <c r="V150" s="308">
        <f>IF(V$36=0,0,V$36/PPA_fec!V$36)</f>
        <v>0.48304077004065032</v>
      </c>
      <c r="W150" s="308">
        <f>IF(W$36=0,0,W$36/PPA_fec!W$36)</f>
        <v>0.4830407700406506</v>
      </c>
      <c r="DA150" s="77"/>
    </row>
    <row r="151" spans="1:105" ht="12" customHeight="1" x14ac:dyDescent="0.3">
      <c r="A151" s="56" t="s">
        <v>96</v>
      </c>
      <c r="B151" s="309">
        <f>IF(B$37=0,0,B$37/PPA_fec!B$37)</f>
        <v>0.82154464193626708</v>
      </c>
      <c r="C151" s="309">
        <f>IF(C$37=0,0,C$37/PPA_fec!C$37)</f>
        <v>0.81683567870154217</v>
      </c>
      <c r="D151" s="309">
        <f>IF(D$37=0,0,D$37/PPA_fec!D$37)</f>
        <v>0.82447391089086119</v>
      </c>
      <c r="E151" s="309">
        <f>IF(E$37=0,0,E$37/PPA_fec!E$37)</f>
        <v>0.82146280159951113</v>
      </c>
      <c r="F151" s="309">
        <f>IF(F$37=0,0,F$37/PPA_fec!F$37)</f>
        <v>0.82442983744515486</v>
      </c>
      <c r="G151" s="309">
        <f>IF(G$37=0,0,G$37/PPA_fec!G$37)</f>
        <v>0.81831160416619086</v>
      </c>
      <c r="H151" s="309">
        <f>IF(H$37=0,0,H$37/PPA_fec!H$37)</f>
        <v>0.84243609914558759</v>
      </c>
      <c r="I151" s="309">
        <f>IF(I$37=0,0,I$37/PPA_fec!I$37)</f>
        <v>0.85240829876573165</v>
      </c>
      <c r="J151" s="309">
        <f>IF(J$37=0,0,J$37/PPA_fec!J$37)</f>
        <v>0.8433004984674789</v>
      </c>
      <c r="K151" s="309">
        <f>IF(K$37=0,0,K$37/PPA_fec!K$37)</f>
        <v>0.83429646105976507</v>
      </c>
      <c r="L151" s="309">
        <f>IF(L$37=0,0,L$37/PPA_fec!L$37)</f>
        <v>0.83858027689987902</v>
      </c>
      <c r="M151" s="309">
        <f>IF(M$37=0,0,M$37/PPA_fec!M$37)</f>
        <v>0.84465925024754474</v>
      </c>
      <c r="N151" s="309">
        <f>IF(N$37=0,0,N$37/PPA_fec!N$37)</f>
        <v>0.83395149625591281</v>
      </c>
      <c r="O151" s="309">
        <f>IF(O$37=0,0,O$37/PPA_fec!O$37)</f>
        <v>0.88412233863755374</v>
      </c>
      <c r="P151" s="309">
        <f>IF(P$37=0,0,P$37/PPA_fec!P$37)</f>
        <v>0.88501613550067637</v>
      </c>
      <c r="Q151" s="309">
        <f>IF(Q$37=0,0,Q$37/PPA_fec!Q$37)</f>
        <v>0.88950830648016566</v>
      </c>
      <c r="R151" s="309">
        <f>IF(R$37=0,0,R$37/PPA_fec!R$37)</f>
        <v>0.89085914677688616</v>
      </c>
      <c r="S151" s="309">
        <f>IF(S$37=0,0,S$37/PPA_fec!S$37)</f>
        <v>0.89068694669489368</v>
      </c>
      <c r="T151" s="309">
        <f>IF(T$37=0,0,T$37/PPA_fec!T$37)</f>
        <v>0.89670489123056174</v>
      </c>
      <c r="U151" s="309">
        <f>IF(U$37=0,0,U$37/PPA_fec!U$37)</f>
        <v>0.90247124577816562</v>
      </c>
      <c r="V151" s="309">
        <f>IF(V$37=0,0,V$37/PPA_fec!V$37)</f>
        <v>0.90801963901933314</v>
      </c>
      <c r="W151" s="309">
        <f>IF(W$37=0,0,W$37/PPA_fec!W$37)</f>
        <v>0.90873415150609882</v>
      </c>
      <c r="DA151" s="78"/>
    </row>
    <row r="152" spans="1:105" ht="12" customHeight="1" x14ac:dyDescent="0.3">
      <c r="A152" s="203" t="s">
        <v>1885</v>
      </c>
      <c r="B152" s="310">
        <f>IF(B$43=0,0,B$43/PPA_fec!B$43)</f>
        <v>0.63551550486705455</v>
      </c>
      <c r="C152" s="310">
        <f>IF(C$43=0,0,C$43/PPA_fec!C$43)</f>
        <v>0.63754945206922975</v>
      </c>
      <c r="D152" s="310">
        <f>IF(D$43=0,0,D$43/PPA_fec!D$43)</f>
        <v>0.63521043017250223</v>
      </c>
      <c r="E152" s="310">
        <f>IF(E$43=0,0,E$43/PPA_fec!E$43)</f>
        <v>0.63656907167266652</v>
      </c>
      <c r="F152" s="310">
        <f>IF(F$43=0,0,F$43/PPA_fec!F$43)</f>
        <v>0.63499267120121217</v>
      </c>
      <c r="G152" s="310">
        <f>IF(G$43=0,0,G$43/PPA_fec!G$43)</f>
        <v>0.639022752488146</v>
      </c>
      <c r="H152" s="310">
        <f>IF(H$43=0,0,H$43/PPA_fec!H$43)</f>
        <v>0.64864831990527927</v>
      </c>
      <c r="I152" s="310">
        <f>IF(I$43=0,0,I$43/PPA_fec!I$43)</f>
        <v>0.64433541153350526</v>
      </c>
      <c r="J152" s="310">
        <f>IF(J$43=0,0,J$43/PPA_fec!J$43)</f>
        <v>0.64654893253859047</v>
      </c>
      <c r="K152" s="310">
        <f>IF(K$43=0,0,K$43/PPA_fec!K$43)</f>
        <v>0.64994983657639471</v>
      </c>
      <c r="L152" s="310">
        <f>IF(L$43=0,0,L$43/PPA_fec!L$43)</f>
        <v>0.66191785286622007</v>
      </c>
      <c r="M152" s="310">
        <f>IF(M$43=0,0,M$43/PPA_fec!M$43)</f>
        <v>0.66103638118172747</v>
      </c>
      <c r="N152" s="310">
        <f>IF(N$43=0,0,N$43/PPA_fec!N$43)</f>
        <v>0.67008318405215905</v>
      </c>
      <c r="O152" s="310">
        <f>IF(O$43=0,0,O$43/PPA_fec!O$43)</f>
        <v>0.6582525629682946</v>
      </c>
      <c r="P152" s="310">
        <f>IF(P$43=0,0,P$43/PPA_fec!P$43)</f>
        <v>0.65992742012778283</v>
      </c>
      <c r="Q152" s="310">
        <f>IF(Q$43=0,0,Q$43/PPA_fec!Q$43)</f>
        <v>0.65834292703568731</v>
      </c>
      <c r="R152" s="310">
        <f>IF(R$43=0,0,R$43/PPA_fec!R$43)</f>
        <v>0.65458567470343187</v>
      </c>
      <c r="S152" s="310">
        <f>IF(S$43=0,0,S$43/PPA_fec!S$43)</f>
        <v>0.65571388166544731</v>
      </c>
      <c r="T152" s="310">
        <f>IF(T$43=0,0,T$43/PPA_fec!T$43)</f>
        <v>0.65527617123105908</v>
      </c>
      <c r="U152" s="310">
        <f>IF(U$43=0,0,U$43/PPA_fec!U$43)</f>
        <v>0.65388921681563761</v>
      </c>
      <c r="V152" s="310">
        <f>IF(V$43=0,0,V$43/PPA_fec!V$43)</f>
        <v>0.65225496434083496</v>
      </c>
      <c r="W152" s="310">
        <f>IF(W$43=0,0,W$43/PPA_fec!W$43)</f>
        <v>0.64988998619123339</v>
      </c>
      <c r="DA152" s="79"/>
    </row>
    <row r="153" spans="1:105" ht="12" customHeight="1" x14ac:dyDescent="0.3">
      <c r="A153" s="203" t="s">
        <v>1900</v>
      </c>
      <c r="B153" s="310">
        <f>IF(B$56=0,0,B$56/PPA_fec!B$56)</f>
        <v>0.75470947489857543</v>
      </c>
      <c r="C153" s="310">
        <f>IF(C$56=0,0,C$56/PPA_fec!C$56)</f>
        <v>0.75778616037006596</v>
      </c>
      <c r="D153" s="310">
        <f>IF(D$56=0,0,D$56/PPA_fec!D$56)</f>
        <v>0.75458356438557028</v>
      </c>
      <c r="E153" s="310">
        <f>IF(E$56=0,0,E$56/PPA_fec!E$56)</f>
        <v>0.75655594752348276</v>
      </c>
      <c r="F153" s="310">
        <f>IF(F$56=0,0,F$56/PPA_fec!F$56)</f>
        <v>0.75420907283562078</v>
      </c>
      <c r="G153" s="310">
        <f>IF(G$56=0,0,G$56/PPA_fec!G$56)</f>
        <v>0.76108466140169029</v>
      </c>
      <c r="H153" s="310">
        <f>IF(H$56=0,0,H$56/PPA_fec!H$56)</f>
        <v>0.77085559642779222</v>
      </c>
      <c r="I153" s="310">
        <f>IF(I$56=0,0,I$56/PPA_fec!I$56)</f>
        <v>0.76219387833441576</v>
      </c>
      <c r="J153" s="310">
        <f>IF(J$56=0,0,J$56/PPA_fec!J$56)</f>
        <v>0.74390506135642642</v>
      </c>
      <c r="K153" s="310">
        <f>IF(K$56=0,0,K$56/PPA_fec!K$56)</f>
        <v>0.73834025184440211</v>
      </c>
      <c r="L153" s="310">
        <f>IF(L$56=0,0,L$56/PPA_fec!L$56)</f>
        <v>0.75055699195825254</v>
      </c>
      <c r="M153" s="310">
        <f>IF(M$56=0,0,M$56/PPA_fec!M$56)</f>
        <v>0.74996155716868018</v>
      </c>
      <c r="N153" s="310">
        <f>IF(N$56=0,0,N$56/PPA_fec!N$56)</f>
        <v>0.76710233156702445</v>
      </c>
      <c r="O153" s="310">
        <f>IF(O$56=0,0,O$56/PPA_fec!O$56)</f>
        <v>0.7688993836464687</v>
      </c>
      <c r="P153" s="310">
        <f>IF(P$56=0,0,P$56/PPA_fec!P$56)</f>
        <v>0.77696548327361159</v>
      </c>
      <c r="Q153" s="310">
        <f>IF(Q$56=0,0,Q$56/PPA_fec!Q$56)</f>
        <v>0.77900289713198834</v>
      </c>
      <c r="R153" s="310">
        <f>IF(R$56=0,0,R$56/PPA_fec!R$56)</f>
        <v>0.77939295141444176</v>
      </c>
      <c r="S153" s="310">
        <f>IF(S$56=0,0,S$56/PPA_fec!S$56)</f>
        <v>0.77376094389453565</v>
      </c>
      <c r="T153" s="310">
        <f>IF(T$56=0,0,T$56/PPA_fec!T$56)</f>
        <v>0.77170185431917937</v>
      </c>
      <c r="U153" s="310">
        <f>IF(U$56=0,0,U$56/PPA_fec!U$56)</f>
        <v>0.76726746718359018</v>
      </c>
      <c r="V153" s="310">
        <f>IF(V$56=0,0,V$56/PPA_fec!V$56)</f>
        <v>0.75760007468113355</v>
      </c>
      <c r="W153" s="310">
        <f>IF(W$56=0,0,W$56/PPA_fec!W$56)</f>
        <v>0.75304108053976315</v>
      </c>
      <c r="DA153" s="79"/>
    </row>
    <row r="154" spans="1:105" ht="12" customHeight="1" x14ac:dyDescent="0.3">
      <c r="A154" s="41" t="s">
        <v>1915</v>
      </c>
      <c r="B154" s="311">
        <f>IF(B$69=0,0,B$69/PPA_fec!B$69)</f>
        <v>0.74290252362547127</v>
      </c>
      <c r="C154" s="311">
        <f>IF(C$69=0,0,C$69/PPA_fec!C$69)</f>
        <v>0.74416271298708314</v>
      </c>
      <c r="D154" s="311">
        <f>IF(D$69=0,0,D$69/PPA_fec!D$69)</f>
        <v>0.74316763704275179</v>
      </c>
      <c r="E154" s="311">
        <f>IF(E$69=0,0,E$69/PPA_fec!E$69)</f>
        <v>0.74384003748953986</v>
      </c>
      <c r="F154" s="311">
        <f>IF(F$69=0,0,F$69/PPA_fec!F$69)</f>
        <v>0.74299772232174366</v>
      </c>
      <c r="G154" s="311">
        <f>IF(G$69=0,0,G$69/PPA_fec!G$69)</f>
        <v>0.74652225835538133</v>
      </c>
      <c r="H154" s="311">
        <f>IF(H$69=0,0,H$69/PPA_fec!H$69)</f>
        <v>0.75770611536970112</v>
      </c>
      <c r="I154" s="311">
        <f>IF(I$69=0,0,I$69/PPA_fec!I$69)</f>
        <v>0.75366854141352768</v>
      </c>
      <c r="J154" s="311">
        <f>IF(J$69=0,0,J$69/PPA_fec!J$69)</f>
        <v>0.7277433534572999</v>
      </c>
      <c r="K154" s="311">
        <f>IF(K$69=0,0,K$69/PPA_fec!K$69)</f>
        <v>0.71922698214608249</v>
      </c>
      <c r="L154" s="311">
        <f>IF(L$69=0,0,L$69/PPA_fec!L$69)</f>
        <v>0.73006221766649304</v>
      </c>
      <c r="M154" s="311">
        <f>IF(M$69=0,0,M$69/PPA_fec!M$69)</f>
        <v>0.72983875448460345</v>
      </c>
      <c r="N154" s="311">
        <f>IF(N$69=0,0,N$69/PPA_fec!N$69)</f>
        <v>0.74379751084494783</v>
      </c>
      <c r="O154" s="311">
        <f>IF(O$69=0,0,O$69/PPA_fec!O$69)</f>
        <v>0.75294713422403459</v>
      </c>
      <c r="P154" s="311">
        <f>IF(P$69=0,0,P$69/PPA_fec!P$69)</f>
        <v>0.76093614291248912</v>
      </c>
      <c r="Q154" s="311">
        <f>IF(Q$69=0,0,Q$69/PPA_fec!Q$69)</f>
        <v>0.76519560350918869</v>
      </c>
      <c r="R154" s="311">
        <f>IF(R$69=0,0,R$69/PPA_fec!R$69)</f>
        <v>0.77144977953312333</v>
      </c>
      <c r="S154" s="311">
        <f>IF(S$69=0,0,S$69/PPA_fec!S$69)</f>
        <v>0.76202438273932205</v>
      </c>
      <c r="T154" s="311">
        <f>IF(T$69=0,0,T$69/PPA_fec!T$69)</f>
        <v>0.75997057782746835</v>
      </c>
      <c r="U154" s="311">
        <f>IF(U$69=0,0,U$69/PPA_fec!U$69)</f>
        <v>0.75622779533638373</v>
      </c>
      <c r="V154" s="311">
        <f>IF(V$69=0,0,V$69/PPA_fec!V$69)</f>
        <v>0.74601508967863095</v>
      </c>
      <c r="W154" s="311">
        <f>IF(W$69=0,0,W$69/PPA_fec!W$69)</f>
        <v>0.74379131020388933</v>
      </c>
      <c r="DA154" s="82"/>
    </row>
    <row r="155" spans="1:105" ht="12" customHeight="1" x14ac:dyDescent="0.3">
      <c r="J155" s="131"/>
    </row>
    <row r="156" spans="1:105" ht="12" customHeight="1" x14ac:dyDescent="0.3">
      <c r="A156" s="35" t="s">
        <v>60</v>
      </c>
      <c r="B156" s="324">
        <f>IF(B$83=0,0,B$83/PPA_fec!B$83)</f>
        <v>0.71278601802534391</v>
      </c>
      <c r="C156" s="324">
        <f>IF(C$83=0,0,C$83/PPA_fec!C$83)</f>
        <v>0.71320393431153684</v>
      </c>
      <c r="D156" s="324">
        <f>IF(D$83=0,0,D$83/PPA_fec!D$83)</f>
        <v>0.71478015255555061</v>
      </c>
      <c r="E156" s="324">
        <f>IF(E$83=0,0,E$83/PPA_fec!E$83)</f>
        <v>0.71430460228082615</v>
      </c>
      <c r="F156" s="324">
        <f>IF(F$83=0,0,F$83/PPA_fec!F$83)</f>
        <v>0.71842049843750477</v>
      </c>
      <c r="G156" s="324">
        <f>IF(G$83=0,0,G$83/PPA_fec!G$83)</f>
        <v>0.71866232517062845</v>
      </c>
      <c r="H156" s="324">
        <f>IF(H$83=0,0,H$83/PPA_fec!H$83)</f>
        <v>0.72444284740839193</v>
      </c>
      <c r="I156" s="324">
        <f>IF(I$83=0,0,I$83/PPA_fec!I$83)</f>
        <v>0.72859606993390902</v>
      </c>
      <c r="J156" s="324">
        <f>IF(J$83=0,0,J$83/PPA_fec!J$83)</f>
        <v>0.73537074843830896</v>
      </c>
      <c r="K156" s="324">
        <f>IF(K$83=0,0,K$83/PPA_fec!K$83)</f>
        <v>0.74057108184638853</v>
      </c>
      <c r="L156" s="324">
        <f>IF(L$83=0,0,L$83/PPA_fec!L$83)</f>
        <v>0.74564423297122961</v>
      </c>
      <c r="M156" s="324">
        <f>IF(M$83=0,0,M$83/PPA_fec!M$83)</f>
        <v>0.75123980117750799</v>
      </c>
      <c r="N156" s="324">
        <f>IF(N$83=0,0,N$83/PPA_fec!N$83)</f>
        <v>0.75417315648826033</v>
      </c>
      <c r="O156" s="324">
        <f>IF(O$83=0,0,O$83/PPA_fec!O$83)</f>
        <v>0.75788827452002494</v>
      </c>
      <c r="P156" s="324">
        <f>IF(P$83=0,0,P$83/PPA_fec!P$83)</f>
        <v>0.75853257867581281</v>
      </c>
      <c r="Q156" s="324">
        <f>IF(Q$83=0,0,Q$83/PPA_fec!Q$83)</f>
        <v>0.7591108042022281</v>
      </c>
      <c r="R156" s="324">
        <f>IF(R$83=0,0,R$83/PPA_fec!R$83)</f>
        <v>0.75812042445393235</v>
      </c>
      <c r="S156" s="324">
        <f>IF(S$83=0,0,S$83/PPA_fec!S$83)</f>
        <v>0.76022853824409764</v>
      </c>
      <c r="T156" s="324">
        <f>IF(T$83=0,0,T$83/PPA_fec!T$83)</f>
        <v>0.76384561220136959</v>
      </c>
      <c r="U156" s="324">
        <f>IF(U$83=0,0,U$83/PPA_fec!U$83)</f>
        <v>0.76755704486422416</v>
      </c>
      <c r="V156" s="324">
        <f>IF(V$83=0,0,V$83/PPA_fec!V$83)</f>
        <v>0.77223352834330339</v>
      </c>
      <c r="W156" s="324">
        <f>IF(W$83=0,0,W$83/PPA_fec!W$83)</f>
        <v>0.77215431400282242</v>
      </c>
      <c r="DA156" s="95"/>
    </row>
    <row r="157" spans="1:105" ht="12" customHeight="1" x14ac:dyDescent="0.3">
      <c r="A157" s="55" t="s">
        <v>92</v>
      </c>
      <c r="B157" s="336">
        <f>IF(B$84=0,0,B$84/PPA_fec!B$84)</f>
        <v>0.52567535993725145</v>
      </c>
      <c r="C157" s="336">
        <f>IF(C$84=0,0,C$84/PPA_fec!C$84)</f>
        <v>0.52653225285423322</v>
      </c>
      <c r="D157" s="336">
        <f>IF(D$84=0,0,D$84/PPA_fec!D$84)</f>
        <v>0.52653225285423333</v>
      </c>
      <c r="E157" s="336">
        <f>IF(E$84=0,0,E$84/PPA_fec!E$84)</f>
        <v>0.52653225285423311</v>
      </c>
      <c r="F157" s="336">
        <f>IF(F$84=0,0,F$84/PPA_fec!F$84)</f>
        <v>0.52887902756880989</v>
      </c>
      <c r="G157" s="336">
        <f>IF(G$84=0,0,G$84/PPA_fec!G$84)</f>
        <v>0.52994719373763877</v>
      </c>
      <c r="H157" s="336">
        <f>IF(H$84=0,0,H$84/PPA_fec!H$84)</f>
        <v>0.53195247436387494</v>
      </c>
      <c r="I157" s="336">
        <f>IF(I$84=0,0,I$84/PPA_fec!I$84)</f>
        <v>0.53375722692748717</v>
      </c>
      <c r="J157" s="336">
        <f>IF(J$84=0,0,J$84/PPA_fec!J$84)</f>
        <v>0.53538150423473863</v>
      </c>
      <c r="K157" s="336">
        <f>IF(K$84=0,0,K$84/PPA_fec!K$84)</f>
        <v>0.5368433538112648</v>
      </c>
      <c r="L157" s="336">
        <f>IF(L$84=0,0,L$84/PPA_fec!L$84)</f>
        <v>0.53815901843013825</v>
      </c>
      <c r="M157" s="336">
        <f>IF(M$84=0,0,M$84/PPA_fec!M$84)</f>
        <v>0.53934311658712453</v>
      </c>
      <c r="N157" s="336">
        <f>IF(N$84=0,0,N$84/PPA_fec!N$84)</f>
        <v>0.54040880492841203</v>
      </c>
      <c r="O157" s="336">
        <f>IF(O$84=0,0,O$84/PPA_fec!O$84)</f>
        <v>0.54136792443557102</v>
      </c>
      <c r="P157" s="336">
        <f>IF(P$84=0,0,P$84/PPA_fec!P$84)</f>
        <v>0.54223113199201345</v>
      </c>
      <c r="Q157" s="336">
        <f>IF(Q$84=0,0,Q$84/PPA_fec!Q$84)</f>
        <v>0.54300801879281235</v>
      </c>
      <c r="R157" s="336">
        <f>IF(R$84=0,0,R$84/PPA_fec!R$84)</f>
        <v>0.54370721691353108</v>
      </c>
      <c r="S157" s="336">
        <f>IF(S$84=0,0,S$84/PPA_fec!S$84)</f>
        <v>0.54433649522217797</v>
      </c>
      <c r="T157" s="336">
        <f>IF(T$84=0,0,T$84/PPA_fec!T$84)</f>
        <v>0.5445000000000001</v>
      </c>
      <c r="U157" s="336">
        <f>IF(U$84=0,0,U$84/PPA_fec!U$84)</f>
        <v>0.54450000000000021</v>
      </c>
      <c r="V157" s="336">
        <f>IF(V$84=0,0,V$84/PPA_fec!V$84)</f>
        <v>0.54449999999999987</v>
      </c>
      <c r="W157" s="336">
        <f>IF(W$84=0,0,W$84/PPA_fec!W$84)</f>
        <v>0.5445000000000001</v>
      </c>
      <c r="DA157" s="67"/>
    </row>
    <row r="158" spans="1:105" ht="12" customHeight="1" x14ac:dyDescent="0.3">
      <c r="A158" s="202" t="s">
        <v>93</v>
      </c>
      <c r="B158" s="337">
        <f>IF(B$85=0,0,B$85/PPA_fec!B$85)</f>
        <v>0.13205202218082315</v>
      </c>
      <c r="C158" s="337">
        <f>IF(C$85=0,0,C$85/PPA_fec!C$85)</f>
        <v>0.1322672775477351</v>
      </c>
      <c r="D158" s="337">
        <f>IF(D$85=0,0,D$85/PPA_fec!D$85)</f>
        <v>0.1322672775477351</v>
      </c>
      <c r="E158" s="337">
        <f>IF(E$85=0,0,E$85/PPA_fec!E$85)</f>
        <v>0.13226727754773504</v>
      </c>
      <c r="F158" s="337">
        <f>IF(F$85=0,0,F$85/PPA_fec!F$85)</f>
        <v>0.1331251261053229</v>
      </c>
      <c r="G158" s="337">
        <f>IF(G$85=0,0,G$85/PPA_fec!G$85)</f>
        <v>0.13312512610532293</v>
      </c>
      <c r="H158" s="337">
        <f>IF(H$85=0,0,H$85/PPA_fec!H$85)</f>
        <v>0.13435197105470137</v>
      </c>
      <c r="I158" s="337">
        <f>IF(I$85=0,0,I$85/PPA_fec!I$85)</f>
        <v>0.13435197105470142</v>
      </c>
      <c r="J158" s="337">
        <f>IF(J$85=0,0,J$85/PPA_fec!J$85)</f>
        <v>0.13592245637178188</v>
      </c>
      <c r="K158" s="337">
        <f>IF(K$85=0,0,K$85/PPA_fec!K$85)</f>
        <v>0.13592245637178191</v>
      </c>
      <c r="L158" s="337">
        <f>IF(L$85=0,0,L$85/PPA_fec!L$85)</f>
        <v>0.13781437419229561</v>
      </c>
      <c r="M158" s="337">
        <f>IF(M$85=0,0,M$85/PPA_fec!M$85)</f>
        <v>0.13956659212846906</v>
      </c>
      <c r="N158" s="337">
        <f>IF(N$85=0,0,N$85/PPA_fec!N$85)</f>
        <v>0.13956659212846909</v>
      </c>
      <c r="O158" s="337">
        <f>IF(O$85=0,0,O$85/PPA_fec!O$85)</f>
        <v>0.13956659212846903</v>
      </c>
      <c r="P158" s="337">
        <f>IF(P$85=0,0,P$85/PPA_fec!P$85)</f>
        <v>0.139566592128469</v>
      </c>
      <c r="Q158" s="337">
        <f>IF(Q$85=0,0,Q$85/PPA_fec!Q$85)</f>
        <v>0.13956659212846911</v>
      </c>
      <c r="R158" s="337">
        <f>IF(R$85=0,0,R$85/PPA_fec!R$85)</f>
        <v>0.139566592128469</v>
      </c>
      <c r="S158" s="337">
        <f>IF(S$85=0,0,S$85/PPA_fec!S$85)</f>
        <v>0.13956659212846897</v>
      </c>
      <c r="T158" s="337">
        <f>IF(T$85=0,0,T$85/PPA_fec!T$85)</f>
        <v>0.13956659212846906</v>
      </c>
      <c r="U158" s="337">
        <f>IF(U$85=0,0,U$85/PPA_fec!U$85)</f>
        <v>0.13956659212846897</v>
      </c>
      <c r="V158" s="337">
        <f>IF(V$85=0,0,V$85/PPA_fec!V$85)</f>
        <v>0.13956659212846906</v>
      </c>
      <c r="W158" s="337">
        <f>IF(W$85=0,0,W$85/PPA_fec!W$85)</f>
        <v>0.139566592128469</v>
      </c>
      <c r="DA158" s="174"/>
    </row>
    <row r="159" spans="1:105" ht="12" customHeight="1" x14ac:dyDescent="0.3">
      <c r="A159" s="202" t="s">
        <v>94</v>
      </c>
      <c r="B159" s="337">
        <f>IF(B$86=0,0,B$86/PPA_fec!B$86)</f>
        <v>0.74075091468901144</v>
      </c>
      <c r="C159" s="337">
        <f>IF(C$86=0,0,C$86/PPA_fec!C$86)</f>
        <v>0.74195839797702456</v>
      </c>
      <c r="D159" s="337">
        <f>IF(D$86=0,0,D$86/PPA_fec!D$86)</f>
        <v>0.74195839797702479</v>
      </c>
      <c r="E159" s="337">
        <f>IF(E$86=0,0,E$86/PPA_fec!E$86)</f>
        <v>0.74195839797702445</v>
      </c>
      <c r="F159" s="337">
        <f>IF(F$86=0,0,F$86/PPA_fec!F$86)</f>
        <v>0.7443785600950551</v>
      </c>
      <c r="G159" s="337">
        <f>IF(G$86=0,0,G$86/PPA_fec!G$86)</f>
        <v>0.74655670600128288</v>
      </c>
      <c r="H159" s="337">
        <f>IF(H$86=0,0,H$86/PPA_fec!H$86)</f>
        <v>0.74851703731688735</v>
      </c>
      <c r="I159" s="337">
        <f>IF(I$86=0,0,I$86/PPA_fec!I$86)</f>
        <v>0.75028133550093157</v>
      </c>
      <c r="J159" s="337">
        <f>IF(J$86=0,0,J$86/PPA_fec!J$86)</f>
        <v>0.75186920386657119</v>
      </c>
      <c r="K159" s="337">
        <f>IF(K$86=0,0,K$86/PPA_fec!K$86)</f>
        <v>0.75329828539564758</v>
      </c>
      <c r="L159" s="337">
        <f>IF(L$86=0,0,L$86/PPA_fec!L$86)</f>
        <v>0.75458445877181601</v>
      </c>
      <c r="M159" s="337">
        <f>IF(M$86=0,0,M$86/PPA_fec!M$86)</f>
        <v>0.75574201481036729</v>
      </c>
      <c r="N159" s="337">
        <f>IF(N$86=0,0,N$86/PPA_fec!N$86)</f>
        <v>0.75678381524506311</v>
      </c>
      <c r="O159" s="337">
        <f>IF(O$86=0,0,O$86/PPA_fec!O$86)</f>
        <v>0.75772143563629035</v>
      </c>
      <c r="P159" s="337">
        <f>IF(P$86=0,0,P$86/PPA_fec!P$86)</f>
        <v>0.75849841896575709</v>
      </c>
      <c r="Q159" s="337">
        <f>IF(Q$86=0,0,Q$86/PPA_fec!Q$86)</f>
        <v>0.75849841896575709</v>
      </c>
      <c r="R159" s="337">
        <f>IF(R$86=0,0,R$86/PPA_fec!R$86)</f>
        <v>0.7584984189657572</v>
      </c>
      <c r="S159" s="337">
        <f>IF(S$86=0,0,S$86/PPA_fec!S$86)</f>
        <v>0.75849841896575709</v>
      </c>
      <c r="T159" s="337">
        <f>IF(T$86=0,0,T$86/PPA_fec!T$86)</f>
        <v>0.75849841896575698</v>
      </c>
      <c r="U159" s="337">
        <f>IF(U$86=0,0,U$86/PPA_fec!U$86)</f>
        <v>0.75849841896575709</v>
      </c>
      <c r="V159" s="337">
        <f>IF(V$86=0,0,V$86/PPA_fec!V$86)</f>
        <v>0.75849841896575709</v>
      </c>
      <c r="W159" s="337">
        <f>IF(W$86=0,0,W$86/PPA_fec!W$86)</f>
        <v>0.75849841896575709</v>
      </c>
      <c r="DA159" s="174"/>
    </row>
    <row r="160" spans="1:105" ht="12" customHeight="1" x14ac:dyDescent="0.3">
      <c r="A160" s="202" t="s">
        <v>95</v>
      </c>
      <c r="B160" s="337">
        <f>IF(B$87=0,0,B$87/PPA_fec!B$87)</f>
        <v>0.52585210887252964</v>
      </c>
      <c r="C160" s="337">
        <f>IF(C$87=0,0,C$87/PPA_fec!C$87)</f>
        <v>0.52670928990442445</v>
      </c>
      <c r="D160" s="337">
        <f>IF(D$87=0,0,D$87/PPA_fec!D$87)</f>
        <v>0.52670928990442445</v>
      </c>
      <c r="E160" s="337">
        <f>IF(E$87=0,0,E$87/PPA_fec!E$87)</f>
        <v>0.52670928990442445</v>
      </c>
      <c r="F160" s="337">
        <f>IF(F$87=0,0,F$87/PPA_fec!F$87)</f>
        <v>0.53012537900060752</v>
      </c>
      <c r="G160" s="337">
        <f>IF(G$87=0,0,G$87/PPA_fec!G$87)</f>
        <v>0.53012537900060774</v>
      </c>
      <c r="H160" s="337">
        <f>IF(H$87=0,0,H$87/PPA_fec!H$87)</f>
        <v>0.53501087028832806</v>
      </c>
      <c r="I160" s="337">
        <f>IF(I$87=0,0,I$87/PPA_fec!I$87)</f>
        <v>0.53501087028832806</v>
      </c>
      <c r="J160" s="337">
        <f>IF(J$87=0,0,J$87/PPA_fec!J$87)</f>
        <v>0.5412647920556849</v>
      </c>
      <c r="K160" s="337">
        <f>IF(K$87=0,0,K$87/PPA_fec!K$87)</f>
        <v>0.54126479205568501</v>
      </c>
      <c r="L160" s="337">
        <f>IF(L$87=0,0,L$87/PPA_fec!L$87)</f>
        <v>0.54879870906278927</v>
      </c>
      <c r="M160" s="337">
        <f>IF(M$87=0,0,M$87/PPA_fec!M$87)</f>
        <v>0.55577631896019297</v>
      </c>
      <c r="N160" s="337">
        <f>IF(N$87=0,0,N$87/PPA_fec!N$87)</f>
        <v>0.55577631896019286</v>
      </c>
      <c r="O160" s="337">
        <f>IF(O$87=0,0,O$87/PPA_fec!O$87)</f>
        <v>0.55577631896019286</v>
      </c>
      <c r="P160" s="337">
        <f>IF(P$87=0,0,P$87/PPA_fec!P$87)</f>
        <v>0.55577631896019286</v>
      </c>
      <c r="Q160" s="337">
        <f>IF(Q$87=0,0,Q$87/PPA_fec!Q$87)</f>
        <v>0.55577631896019275</v>
      </c>
      <c r="R160" s="337">
        <f>IF(R$87=0,0,R$87/PPA_fec!R$87)</f>
        <v>0.55577631896019275</v>
      </c>
      <c r="S160" s="337">
        <f>IF(S$87=0,0,S$87/PPA_fec!S$87)</f>
        <v>0.55577631896019297</v>
      </c>
      <c r="T160" s="337">
        <f>IF(T$87=0,0,T$87/PPA_fec!T$87)</f>
        <v>0.55577631896019275</v>
      </c>
      <c r="U160" s="337">
        <f>IF(U$87=0,0,U$87/PPA_fec!U$87)</f>
        <v>0.55577631896019286</v>
      </c>
      <c r="V160" s="337">
        <f>IF(V$87=0,0,V$87/PPA_fec!V$87)</f>
        <v>0.55577631896019297</v>
      </c>
      <c r="W160" s="337">
        <f>IF(W$87=0,0,W$87/PPA_fec!W$87)</f>
        <v>0.55577631896019264</v>
      </c>
      <c r="DA160" s="174"/>
    </row>
    <row r="161" spans="1:105" ht="12" customHeight="1" x14ac:dyDescent="0.3">
      <c r="A161" s="56" t="s">
        <v>96</v>
      </c>
      <c r="B161" s="338">
        <f>IF(B$88=0,0,B$88/PPA_fec!B$88)</f>
        <v>0.93141734359772244</v>
      </c>
      <c r="C161" s="338">
        <f>IF(C$88=0,0,C$88/PPA_fec!C$88)</f>
        <v>0.92758818977326329</v>
      </c>
      <c r="D161" s="338">
        <f>IF(D$88=0,0,D$88/PPA_fec!D$88)</f>
        <v>0.93626206893194719</v>
      </c>
      <c r="E161" s="338">
        <f>IF(E$88=0,0,E$88/PPA_fec!E$88)</f>
        <v>0.93284269158396826</v>
      </c>
      <c r="F161" s="338">
        <f>IF(F$88=0,0,F$88/PPA_fec!F$88)</f>
        <v>0.9422840289229808</v>
      </c>
      <c r="G161" s="338">
        <f>IF(G$88=0,0,G$88/PPA_fec!G$88)</f>
        <v>0.9352911797535981</v>
      </c>
      <c r="H161" s="338">
        <f>IF(H$88=0,0,H$88/PPA_fec!H$88)</f>
        <v>0.95288138871937766</v>
      </c>
      <c r="I161" s="338">
        <f>IF(I$88=0,0,I$88/PPA_fec!I$88)</f>
        <v>0.96416096640161031</v>
      </c>
      <c r="J161" s="338">
        <f>IF(J$88=0,0,J$88/PPA_fec!J$88)</f>
        <v>0.96500909231966692</v>
      </c>
      <c r="K161" s="338">
        <f>IF(K$88=0,0,K$88/PPA_fec!K$88)</f>
        <v>0.95470555522723066</v>
      </c>
      <c r="L161" s="338">
        <f>IF(L$88=0,0,L$88/PPA_fec!L$88)</f>
        <v>0.95891223253967672</v>
      </c>
      <c r="M161" s="338">
        <f>IF(M$88=0,0,M$88/PPA_fec!M$88)</f>
        <v>0.97814381818784601</v>
      </c>
      <c r="N161" s="338">
        <f>IF(N$88=0,0,N$88/PPA_fec!N$88)</f>
        <v>0.96574387895729619</v>
      </c>
      <c r="O161" s="338">
        <f>IF(O$88=0,0,O$88/PPA_fec!O$88)</f>
        <v>1.023843401710995</v>
      </c>
      <c r="P161" s="338">
        <f>IF(P$88=0,0,P$88/PPA_fec!P$88)</f>
        <v>1.0248784485374198</v>
      </c>
      <c r="Q161" s="338">
        <f>IF(Q$88=0,0,Q$88/PPA_fec!Q$88)</f>
        <v>1.0300805336060939</v>
      </c>
      <c r="R161" s="338">
        <f>IF(R$88=0,0,R$88/PPA_fec!R$88)</f>
        <v>1.0316448520992709</v>
      </c>
      <c r="S161" s="338">
        <f>IF(S$88=0,0,S$88/PPA_fec!S$88)</f>
        <v>1.0314454386131313</v>
      </c>
      <c r="T161" s="338">
        <f>IF(T$88=0,0,T$88/PPA_fec!T$88)</f>
        <v>1.0384144207725481</v>
      </c>
      <c r="U161" s="338">
        <f>IF(U$88=0,0,U$88/PPA_fec!U$88)</f>
        <v>1.0450920532646615</v>
      </c>
      <c r="V161" s="338">
        <f>IF(V$88=0,0,V$88/PPA_fec!V$88)</f>
        <v>1.0515172792337537</v>
      </c>
      <c r="W161" s="338">
        <f>IF(W$88=0,0,W$88/PPA_fec!W$88)</f>
        <v>1.052344708722915</v>
      </c>
      <c r="DA161" s="68"/>
    </row>
    <row r="162" spans="1:105" ht="12" customHeight="1" x14ac:dyDescent="0.3">
      <c r="A162" s="41" t="s">
        <v>1941</v>
      </c>
      <c r="B162" s="339">
        <f>IF(B$94=0,0,B$94/PPA_fec!B$94)</f>
        <v>0.68994890991764268</v>
      </c>
      <c r="C162" s="339">
        <f>IF(C$94=0,0,C$94/PPA_fec!C$94)</f>
        <v>0.69107358187118106</v>
      </c>
      <c r="D162" s="339">
        <f>IF(D$94=0,0,D$94/PPA_fec!D$94)</f>
        <v>0.69107358187118106</v>
      </c>
      <c r="E162" s="339">
        <f>IF(E$94=0,0,E$94/PPA_fec!E$94)</f>
        <v>0.69107358187118106</v>
      </c>
      <c r="F162" s="339">
        <f>IF(F$94=0,0,F$94/PPA_fec!F$94)</f>
        <v>0.694641223684063</v>
      </c>
      <c r="G162" s="339">
        <f>IF(G$94=0,0,G$94/PPA_fec!G$94)</f>
        <v>0.69555569178065069</v>
      </c>
      <c r="H162" s="339">
        <f>IF(H$94=0,0,H$94/PPA_fec!H$94)</f>
        <v>0.69867512260258557</v>
      </c>
      <c r="I162" s="339">
        <f>IF(I$94=0,0,I$94/PPA_fec!I$94)</f>
        <v>0.70148261034232706</v>
      </c>
      <c r="J162" s="339">
        <f>IF(J$94=0,0,J$94/PPA_fec!J$94)</f>
        <v>0.70400934930809433</v>
      </c>
      <c r="K162" s="339">
        <f>IF(K$94=0,0,K$94/PPA_fec!K$94)</f>
        <v>0.70628341437728492</v>
      </c>
      <c r="L162" s="339">
        <f>IF(L$94=0,0,L$94/PPA_fec!L$94)</f>
        <v>0.7083300729395563</v>
      </c>
      <c r="M162" s="339">
        <f>IF(M$94=0,0,M$94/PPA_fec!M$94)</f>
        <v>0.71017206564560076</v>
      </c>
      <c r="N162" s="339">
        <f>IF(N$94=0,0,N$94/PPA_fec!N$94)</f>
        <v>0.71182985908104057</v>
      </c>
      <c r="O162" s="339">
        <f>IF(O$94=0,0,O$94/PPA_fec!O$94)</f>
        <v>0.71332187317293672</v>
      </c>
      <c r="P162" s="339">
        <f>IF(P$94=0,0,P$94/PPA_fec!P$94)</f>
        <v>0.7146646858556428</v>
      </c>
      <c r="Q162" s="339">
        <f>IF(Q$94=0,0,Q$94/PPA_fec!Q$94)</f>
        <v>0.71587321727007858</v>
      </c>
      <c r="R162" s="339">
        <f>IF(R$94=0,0,R$94/PPA_fec!R$94)</f>
        <v>0.71696089554307074</v>
      </c>
      <c r="S162" s="339">
        <f>IF(S$94=0,0,S$94/PPA_fec!S$94)</f>
        <v>0.71793980598876361</v>
      </c>
      <c r="T162" s="339">
        <f>IF(T$94=0,0,T$94/PPA_fec!T$94)</f>
        <v>0.71882082538988745</v>
      </c>
      <c r="U162" s="339">
        <f>IF(U$94=0,0,U$94/PPA_fec!U$94)</f>
        <v>0.71948250000000014</v>
      </c>
      <c r="V162" s="339">
        <f>IF(V$94=0,0,V$94/PPA_fec!V$94)</f>
        <v>0.71948250000000014</v>
      </c>
      <c r="W162" s="339">
        <f>IF(W$94=0,0,W$94/PPA_fec!W$94)</f>
        <v>0.7194824999999998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43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Pulp, paper and printing / CO2 emissions"</f>
        <v>DK: Pulp, paper and printing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3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3">
      <c r="J4" s="131"/>
    </row>
    <row r="5" spans="1:105" ht="15" customHeight="1" x14ac:dyDescent="0.3">
      <c r="A5" s="34" t="s">
        <v>52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2.6729007126850282</v>
      </c>
      <c r="K5" s="225">
        <v>2.5827278694294948</v>
      </c>
      <c r="L5" s="225">
        <v>3.976857721686625</v>
      </c>
      <c r="M5" s="225">
        <v>2.6754545623310069</v>
      </c>
      <c r="N5" s="225">
        <v>4.5392033129148706</v>
      </c>
      <c r="O5" s="225">
        <v>2.1432686455725452</v>
      </c>
      <c r="P5" s="225">
        <v>1.932427899432853</v>
      </c>
      <c r="Q5" s="225">
        <v>1.9873986843461879</v>
      </c>
      <c r="R5" s="225">
        <v>1.6465736257565511</v>
      </c>
      <c r="S5" s="225">
        <v>1.839281337946588</v>
      </c>
      <c r="T5" s="225">
        <v>1.935515995526021</v>
      </c>
      <c r="U5" s="225">
        <v>1.669545452529779</v>
      </c>
      <c r="V5" s="225">
        <v>1.462770386095531</v>
      </c>
      <c r="W5" s="225">
        <v>1.3010313371634421</v>
      </c>
      <c r="DA5" s="89" t="s">
        <v>2027</v>
      </c>
    </row>
    <row r="6" spans="1:105" ht="12" customHeight="1" x14ac:dyDescent="0.3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2028</v>
      </c>
    </row>
    <row r="7" spans="1:105" ht="12" customHeight="1" x14ac:dyDescent="0.3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2029</v>
      </c>
    </row>
    <row r="8" spans="1:105" ht="12" customHeight="1" x14ac:dyDescent="0.3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2030</v>
      </c>
    </row>
    <row r="9" spans="1:105" ht="12" customHeight="1" x14ac:dyDescent="0.3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2031</v>
      </c>
    </row>
    <row r="10" spans="1:105" ht="12" customHeight="1" x14ac:dyDescent="0.3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2.7796220171015431E-2</v>
      </c>
      <c r="K10" s="262">
        <v>4.1100052490409808E-2</v>
      </c>
      <c r="L10" s="262">
        <v>6.7714916965017399E-2</v>
      </c>
      <c r="M10" s="262">
        <v>4.4881377667604028E-2</v>
      </c>
      <c r="N10" s="262">
        <v>7.4460168919709552E-2</v>
      </c>
      <c r="O10" s="262">
        <v>1.7053107361819558E-2</v>
      </c>
      <c r="P10" s="262">
        <v>1.3813960784669279E-2</v>
      </c>
      <c r="Q10" s="262">
        <v>1.152974959427768E-2</v>
      </c>
      <c r="R10" s="262">
        <v>6.1752917805894536E-3</v>
      </c>
      <c r="S10" s="262">
        <v>9.2701640952828623E-3</v>
      </c>
      <c r="T10" s="262">
        <v>9.8173554173023383E-3</v>
      </c>
      <c r="U10" s="262">
        <v>7.8425617903847399E-3</v>
      </c>
      <c r="V10" s="262">
        <v>7.2470612344404054E-3</v>
      </c>
      <c r="W10" s="262">
        <v>5.2732329843064498E-3</v>
      </c>
      <c r="DA10" s="68" t="s">
        <v>2032</v>
      </c>
    </row>
    <row r="11" spans="1:105" ht="12" customHeight="1" x14ac:dyDescent="0.3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3.1151375219229012E-3</v>
      </c>
      <c r="K11" s="228">
        <v>3.8213400218409061E-3</v>
      </c>
      <c r="L11" s="228">
        <v>5.7865059681816693E-3</v>
      </c>
      <c r="M11" s="228">
        <v>3.9189921718204854E-3</v>
      </c>
      <c r="N11" s="228">
        <v>4.7581039959601664E-3</v>
      </c>
      <c r="O11" s="228">
        <v>1.1452112450920811E-3</v>
      </c>
      <c r="P11" s="228">
        <v>9.5544402982572312E-4</v>
      </c>
      <c r="Q11" s="228">
        <v>8.6290680320592721E-4</v>
      </c>
      <c r="R11" s="228">
        <v>2.3497742947125401E-4</v>
      </c>
      <c r="S11" s="228">
        <v>2.8861171920048717E-4</v>
      </c>
      <c r="T11" s="228">
        <v>2.4738535031988961E-4</v>
      </c>
      <c r="U11" s="228">
        <v>2.1810450347514441E-4</v>
      </c>
      <c r="V11" s="228">
        <v>2.3083347362860319E-4</v>
      </c>
      <c r="W11" s="228">
        <v>3.7276850158230422E-4</v>
      </c>
      <c r="DA11" s="69" t="s">
        <v>2033</v>
      </c>
    </row>
    <row r="12" spans="1:105" ht="12" customHeight="1" x14ac:dyDescent="0.3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2.468108264909253E-2</v>
      </c>
      <c r="K12" s="228">
        <v>3.7278712468568911E-2</v>
      </c>
      <c r="L12" s="228">
        <v>6.1928410996835742E-2</v>
      </c>
      <c r="M12" s="228">
        <v>4.0962385495783543E-2</v>
      </c>
      <c r="N12" s="228">
        <v>6.9702064923749391E-2</v>
      </c>
      <c r="O12" s="228">
        <v>1.590789611672748E-2</v>
      </c>
      <c r="P12" s="228">
        <v>1.285851675484356E-2</v>
      </c>
      <c r="Q12" s="228">
        <v>1.0666842791071751E-2</v>
      </c>
      <c r="R12" s="228">
        <v>5.9403143511182008E-3</v>
      </c>
      <c r="S12" s="228">
        <v>8.9815523760823756E-3</v>
      </c>
      <c r="T12" s="228">
        <v>9.5699700669824497E-3</v>
      </c>
      <c r="U12" s="228">
        <v>7.6244572869095962E-3</v>
      </c>
      <c r="V12" s="228">
        <v>7.0162277608118006E-3</v>
      </c>
      <c r="W12" s="228">
        <v>4.9004644827241456E-3</v>
      </c>
      <c r="DA12" s="69" t="s">
        <v>2034</v>
      </c>
    </row>
    <row r="13" spans="1:105" ht="12" customHeight="1" x14ac:dyDescent="0.3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2035</v>
      </c>
    </row>
    <row r="14" spans="1:105" ht="12" customHeight="1" x14ac:dyDescent="0.3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2036</v>
      </c>
    </row>
    <row r="15" spans="1:105" ht="12" customHeight="1" x14ac:dyDescent="0.3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2037</v>
      </c>
    </row>
    <row r="16" spans="1:105" ht="12" customHeight="1" x14ac:dyDescent="0.3">
      <c r="A16" s="57" t="s">
        <v>1855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2038</v>
      </c>
    </row>
    <row r="17" spans="1:105" ht="12" customHeight="1" x14ac:dyDescent="0.3">
      <c r="A17" s="57" t="s">
        <v>1857</v>
      </c>
      <c r="B17" s="296">
        <f t="shared" ref="B17:W17" si="0">B18+B29</f>
        <v>0</v>
      </c>
      <c r="C17" s="296">
        <f t="shared" si="0"/>
        <v>0</v>
      </c>
      <c r="D17" s="296">
        <f t="shared" si="0"/>
        <v>0</v>
      </c>
      <c r="E17" s="296">
        <f t="shared" si="0"/>
        <v>0</v>
      </c>
      <c r="F17" s="296">
        <f t="shared" si="0"/>
        <v>0</v>
      </c>
      <c r="G17" s="296">
        <f t="shared" si="0"/>
        <v>0</v>
      </c>
      <c r="H17" s="296">
        <f t="shared" si="0"/>
        <v>0</v>
      </c>
      <c r="I17" s="296">
        <f t="shared" si="0"/>
        <v>0</v>
      </c>
      <c r="J17" s="296">
        <f t="shared" si="0"/>
        <v>2.645104492514013</v>
      </c>
      <c r="K17" s="296">
        <f t="shared" si="0"/>
        <v>2.5416278169390849</v>
      </c>
      <c r="L17" s="296">
        <f t="shared" si="0"/>
        <v>3.9091428047216068</v>
      </c>
      <c r="M17" s="296">
        <f t="shared" si="0"/>
        <v>2.6305731846634028</v>
      </c>
      <c r="N17" s="296">
        <f t="shared" si="0"/>
        <v>4.4647431439951619</v>
      </c>
      <c r="O17" s="296">
        <f t="shared" si="0"/>
        <v>2.126215538210726</v>
      </c>
      <c r="P17" s="296">
        <f t="shared" si="0"/>
        <v>1.918613938648184</v>
      </c>
      <c r="Q17" s="296">
        <f t="shared" si="0"/>
        <v>1.9758689347519101</v>
      </c>
      <c r="R17" s="296">
        <f t="shared" si="0"/>
        <v>1.6403983339759609</v>
      </c>
      <c r="S17" s="296">
        <f t="shared" si="0"/>
        <v>1.830011173851305</v>
      </c>
      <c r="T17" s="296">
        <f t="shared" si="0"/>
        <v>1.9256986401087179</v>
      </c>
      <c r="U17" s="296">
        <f t="shared" si="0"/>
        <v>1.661702890739394</v>
      </c>
      <c r="V17" s="296">
        <f t="shared" si="0"/>
        <v>1.455523324861091</v>
      </c>
      <c r="W17" s="296">
        <f t="shared" si="0"/>
        <v>1.2957581041791359</v>
      </c>
      <c r="DA17" s="70"/>
    </row>
    <row r="18" spans="1:105" ht="12" customHeight="1" x14ac:dyDescent="0.3">
      <c r="A18" s="60" t="s">
        <v>1858</v>
      </c>
      <c r="B18" s="331">
        <v>0</v>
      </c>
      <c r="C18" s="331">
        <v>0</v>
      </c>
      <c r="D18" s="331">
        <v>0</v>
      </c>
      <c r="E18" s="331">
        <v>0</v>
      </c>
      <c r="F18" s="331">
        <v>0</v>
      </c>
      <c r="G18" s="331">
        <v>0</v>
      </c>
      <c r="H18" s="331">
        <v>0</v>
      </c>
      <c r="I18" s="331">
        <v>0</v>
      </c>
      <c r="J18" s="331">
        <v>2.645104492514013</v>
      </c>
      <c r="K18" s="331">
        <v>2.5416278169390849</v>
      </c>
      <c r="L18" s="331">
        <v>3.9091428047216068</v>
      </c>
      <c r="M18" s="331">
        <v>2.6305731846634028</v>
      </c>
      <c r="N18" s="331">
        <v>4.4647431439951619</v>
      </c>
      <c r="O18" s="331">
        <v>2.126215538210726</v>
      </c>
      <c r="P18" s="331">
        <v>1.918613938648184</v>
      </c>
      <c r="Q18" s="331">
        <v>1.9758689347519101</v>
      </c>
      <c r="R18" s="331">
        <v>1.6403983339759609</v>
      </c>
      <c r="S18" s="331">
        <v>1.830011173851305</v>
      </c>
      <c r="T18" s="331">
        <v>1.9256986401087179</v>
      </c>
      <c r="U18" s="331">
        <v>1.661702890739394</v>
      </c>
      <c r="V18" s="331">
        <v>1.455523324861091</v>
      </c>
      <c r="W18" s="331">
        <v>1.2957581041791359</v>
      </c>
      <c r="DA18" s="72" t="s">
        <v>2039</v>
      </c>
    </row>
    <row r="19" spans="1:105" ht="12" customHeight="1" x14ac:dyDescent="0.3">
      <c r="A19" s="64" t="s">
        <v>30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2040</v>
      </c>
    </row>
    <row r="20" spans="1:105" ht="12" customHeight="1" x14ac:dyDescent="0.3">
      <c r="A20" s="64" t="s">
        <v>32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2041</v>
      </c>
    </row>
    <row r="21" spans="1:105" ht="12" customHeight="1" x14ac:dyDescent="0.3">
      <c r="A21" s="64" t="s">
        <v>33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6.3724671658869567E-2</v>
      </c>
      <c r="K21" s="231">
        <v>7.0059615329589847E-2</v>
      </c>
      <c r="L21" s="231">
        <v>9.7232207462153955E-2</v>
      </c>
      <c r="M21" s="231">
        <v>6.8644621595535041E-2</v>
      </c>
      <c r="N21" s="231">
        <v>0.13173427619488459</v>
      </c>
      <c r="O21" s="231">
        <v>6.4087302366971868E-2</v>
      </c>
      <c r="P21" s="231">
        <v>5.9284743167712352E-2</v>
      </c>
      <c r="Q21" s="231">
        <v>7.600143597233297E-2</v>
      </c>
      <c r="R21" s="231">
        <v>0.12951075385787619</v>
      </c>
      <c r="S21" s="231">
        <v>0.14302458969618531</v>
      </c>
      <c r="T21" s="231">
        <v>0.13713073768231809</v>
      </c>
      <c r="U21" s="231">
        <v>0.1510305089755975</v>
      </c>
      <c r="V21" s="231">
        <v>0.16464698571769801</v>
      </c>
      <c r="W21" s="231">
        <v>0.18198014592848441</v>
      </c>
      <c r="DA21" s="73" t="s">
        <v>2042</v>
      </c>
    </row>
    <row r="22" spans="1:105" ht="12" customHeight="1" x14ac:dyDescent="0.3">
      <c r="A22" s="64" t="s">
        <v>160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0.27248833578010673</v>
      </c>
      <c r="K22" s="231">
        <v>0.22148517374893581</v>
      </c>
      <c r="L22" s="231">
        <v>0.30571614241272899</v>
      </c>
      <c r="M22" s="231">
        <v>0.21638760907278631</v>
      </c>
      <c r="N22" s="231">
        <v>0.27662679024270231</v>
      </c>
      <c r="O22" s="231">
        <v>0.13806265590602279</v>
      </c>
      <c r="P22" s="231">
        <v>0.1278230096494751</v>
      </c>
      <c r="Q22" s="231">
        <v>0.14095914523739059</v>
      </c>
      <c r="R22" s="231">
        <v>5.6531233849215483E-2</v>
      </c>
      <c r="S22" s="231">
        <v>5.1768668901825743E-2</v>
      </c>
      <c r="T22" s="231">
        <v>4.4772967678051771E-2</v>
      </c>
      <c r="U22" s="231">
        <v>4.1752433276292793E-2</v>
      </c>
      <c r="V22" s="231">
        <v>4.088380404446814E-2</v>
      </c>
      <c r="W22" s="231">
        <v>7.8447215079751262E-2</v>
      </c>
      <c r="DA22" s="73" t="s">
        <v>2043</v>
      </c>
    </row>
    <row r="23" spans="1:105" ht="12" customHeight="1" x14ac:dyDescent="0.3">
      <c r="A23" s="64" t="s">
        <v>70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0.13729558886383711</v>
      </c>
      <c r="K23" s="231">
        <v>7.5472151459184011E-2</v>
      </c>
      <c r="L23" s="231">
        <v>0.20948798687437631</v>
      </c>
      <c r="M23" s="231">
        <v>7.394784075739122E-2</v>
      </c>
      <c r="N23" s="231">
        <v>0</v>
      </c>
      <c r="O23" s="231">
        <v>0</v>
      </c>
      <c r="P23" s="231">
        <v>0</v>
      </c>
      <c r="Q23" s="231">
        <v>2.9494848737517398E-3</v>
      </c>
      <c r="R23" s="231">
        <v>1.3698127125421559E-2</v>
      </c>
      <c r="S23" s="231">
        <v>1.280452738656117E-2</v>
      </c>
      <c r="T23" s="231">
        <v>6.5966760491587343E-4</v>
      </c>
      <c r="U23" s="231">
        <v>8.9846510603599377E-4</v>
      </c>
      <c r="V23" s="231">
        <v>9.8829020930373923E-4</v>
      </c>
      <c r="W23" s="231">
        <v>6.2788835952841101E-4</v>
      </c>
      <c r="DA23" s="73" t="s">
        <v>2044</v>
      </c>
    </row>
    <row r="24" spans="1:105" ht="12" customHeight="1" x14ac:dyDescent="0.3">
      <c r="A24" s="64" t="s">
        <v>34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4.543917356817891E-4</v>
      </c>
      <c r="R24" s="231">
        <v>6.4655783303699233E-4</v>
      </c>
      <c r="S24" s="231">
        <v>1.6782397865644861E-3</v>
      </c>
      <c r="T24" s="231">
        <v>2.795661082228743E-3</v>
      </c>
      <c r="U24" s="231">
        <v>2.2900581439576459E-3</v>
      </c>
      <c r="V24" s="231">
        <v>2.2186675808557E-3</v>
      </c>
      <c r="W24" s="231">
        <v>0</v>
      </c>
      <c r="DA24" s="73" t="s">
        <v>2045</v>
      </c>
    </row>
    <row r="25" spans="1:105" ht="12" customHeight="1" x14ac:dyDescent="0.3">
      <c r="A25" s="64" t="s">
        <v>162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2.1589117940934792</v>
      </c>
      <c r="K25" s="231">
        <v>2.1606771606416761</v>
      </c>
      <c r="L25" s="231">
        <v>3.271838829823575</v>
      </c>
      <c r="M25" s="231">
        <v>2.2617428845827252</v>
      </c>
      <c r="N25" s="231">
        <v>4.0523407032540746</v>
      </c>
      <c r="O25" s="231">
        <v>1.91780022870445</v>
      </c>
      <c r="P25" s="231">
        <v>1.7202622654224</v>
      </c>
      <c r="Q25" s="231">
        <v>1.7424697969987759</v>
      </c>
      <c r="R25" s="231">
        <v>1.429130025281834</v>
      </c>
      <c r="S25" s="231">
        <v>1.611033025512119</v>
      </c>
      <c r="T25" s="231">
        <v>1.7320183266101801</v>
      </c>
      <c r="U25" s="231">
        <v>1.4595739155652769</v>
      </c>
      <c r="V25" s="231">
        <v>1.2426710753654</v>
      </c>
      <c r="W25" s="231">
        <v>1.031277561368914</v>
      </c>
      <c r="DA25" s="73" t="s">
        <v>2046</v>
      </c>
    </row>
    <row r="26" spans="1:105" ht="12" customHeight="1" x14ac:dyDescent="0.3">
      <c r="A26" s="64" t="s">
        <v>36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2047</v>
      </c>
    </row>
    <row r="27" spans="1:105" ht="12" customHeight="1" x14ac:dyDescent="0.3">
      <c r="A27" s="64" t="s">
        <v>73</v>
      </c>
      <c r="B27" s="231">
        <v>0</v>
      </c>
      <c r="C27" s="231">
        <v>0</v>
      </c>
      <c r="D27" s="231">
        <v>0</v>
      </c>
      <c r="E27" s="231">
        <v>0</v>
      </c>
      <c r="F27" s="231">
        <v>0</v>
      </c>
      <c r="G27" s="231">
        <v>0</v>
      </c>
      <c r="H27" s="231">
        <v>0</v>
      </c>
      <c r="I27" s="231">
        <v>0</v>
      </c>
      <c r="J27" s="231">
        <v>1.268410211771993E-2</v>
      </c>
      <c r="K27" s="231">
        <v>1.393371575970005E-2</v>
      </c>
      <c r="L27" s="231">
        <v>2.4867638148772419E-2</v>
      </c>
      <c r="M27" s="231">
        <v>9.8502286549654906E-3</v>
      </c>
      <c r="N27" s="231">
        <v>4.0413743035003337E-3</v>
      </c>
      <c r="O27" s="231">
        <v>6.2653512332809403E-3</v>
      </c>
      <c r="P27" s="231">
        <v>1.124392040859724E-2</v>
      </c>
      <c r="Q27" s="231">
        <v>1.3034679933977651E-2</v>
      </c>
      <c r="R27" s="231">
        <v>1.088163602857682E-2</v>
      </c>
      <c r="S27" s="231">
        <v>9.7021225680494465E-3</v>
      </c>
      <c r="T27" s="231">
        <v>8.3212794510239552E-3</v>
      </c>
      <c r="U27" s="231">
        <v>6.1575096722335876E-3</v>
      </c>
      <c r="V27" s="231">
        <v>4.1145019433653949E-3</v>
      </c>
      <c r="W27" s="231">
        <v>3.4252934424569858E-3</v>
      </c>
      <c r="DA27" s="73" t="s">
        <v>2048</v>
      </c>
    </row>
    <row r="28" spans="1:105" ht="12" customHeight="1" x14ac:dyDescent="0.3">
      <c r="A28" s="64" t="s">
        <v>79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2049</v>
      </c>
    </row>
    <row r="29" spans="1:105" ht="12" customHeight="1" x14ac:dyDescent="0.3">
      <c r="A29" s="60" t="s">
        <v>1870</v>
      </c>
      <c r="B29" s="264">
        <v>0</v>
      </c>
      <c r="C29" s="264">
        <v>0</v>
      </c>
      <c r="D29" s="264">
        <v>0</v>
      </c>
      <c r="E29" s="264">
        <v>0</v>
      </c>
      <c r="F29" s="264">
        <v>0</v>
      </c>
      <c r="G29" s="264">
        <v>0</v>
      </c>
      <c r="H29" s="264">
        <v>0</v>
      </c>
      <c r="I29" s="264">
        <v>0</v>
      </c>
      <c r="J29" s="264">
        <v>0</v>
      </c>
      <c r="K29" s="264">
        <v>0</v>
      </c>
      <c r="L29" s="264">
        <v>0</v>
      </c>
      <c r="M29" s="264">
        <v>0</v>
      </c>
      <c r="N29" s="264">
        <v>0</v>
      </c>
      <c r="O29" s="264">
        <v>0</v>
      </c>
      <c r="P29" s="264">
        <v>0</v>
      </c>
      <c r="Q29" s="264">
        <v>0</v>
      </c>
      <c r="R29" s="264">
        <v>0</v>
      </c>
      <c r="S29" s="264">
        <v>0</v>
      </c>
      <c r="T29" s="264">
        <v>0</v>
      </c>
      <c r="U29" s="264">
        <v>0</v>
      </c>
      <c r="V29" s="264">
        <v>0</v>
      </c>
      <c r="W29" s="264">
        <v>0</v>
      </c>
      <c r="DA29" s="72" t="s">
        <v>2050</v>
      </c>
    </row>
    <row r="30" spans="1:105" ht="12" customHeight="1" x14ac:dyDescent="0.3">
      <c r="A30" s="132" t="s">
        <v>1872</v>
      </c>
      <c r="B30" s="318">
        <v>0</v>
      </c>
      <c r="C30" s="318">
        <v>0</v>
      </c>
      <c r="D30" s="318">
        <v>0</v>
      </c>
      <c r="E30" s="318">
        <v>0</v>
      </c>
      <c r="F30" s="318">
        <v>0</v>
      </c>
      <c r="G30" s="318">
        <v>0</v>
      </c>
      <c r="H30" s="318">
        <v>0</v>
      </c>
      <c r="I30" s="318">
        <v>0</v>
      </c>
      <c r="J30" s="318">
        <v>0</v>
      </c>
      <c r="K30" s="318">
        <v>0</v>
      </c>
      <c r="L30" s="318">
        <v>0</v>
      </c>
      <c r="M30" s="318">
        <v>0</v>
      </c>
      <c r="N30" s="318">
        <v>0</v>
      </c>
      <c r="O30" s="318">
        <v>0</v>
      </c>
      <c r="P30" s="318">
        <v>0</v>
      </c>
      <c r="Q30" s="318">
        <v>0</v>
      </c>
      <c r="R30" s="318">
        <v>0</v>
      </c>
      <c r="S30" s="318">
        <v>0</v>
      </c>
      <c r="T30" s="318">
        <v>0</v>
      </c>
      <c r="U30" s="318">
        <v>0</v>
      </c>
      <c r="V30" s="318">
        <v>0</v>
      </c>
      <c r="W30" s="318">
        <v>0</v>
      </c>
      <c r="DA30" s="139" t="s">
        <v>2051</v>
      </c>
    </row>
    <row r="31" spans="1:105" ht="12" customHeight="1" x14ac:dyDescent="0.3">
      <c r="J31" s="131"/>
    </row>
    <row r="32" spans="1:105" ht="15" customHeight="1" x14ac:dyDescent="0.3">
      <c r="A32" s="34" t="s">
        <v>53</v>
      </c>
      <c r="B32" s="225">
        <v>155.91766486853189</v>
      </c>
      <c r="C32" s="225">
        <v>171.6514305946454</v>
      </c>
      <c r="D32" s="225">
        <v>158.42602080545461</v>
      </c>
      <c r="E32" s="225">
        <v>169.3252107936967</v>
      </c>
      <c r="F32" s="225">
        <v>166.93815106366239</v>
      </c>
      <c r="G32" s="225">
        <v>162.36835840371381</v>
      </c>
      <c r="H32" s="225">
        <v>160.83205234509481</v>
      </c>
      <c r="I32" s="225">
        <v>140.09731837229191</v>
      </c>
      <c r="J32" s="225">
        <v>118.78630547949339</v>
      </c>
      <c r="K32" s="225">
        <v>104.0320639088621</v>
      </c>
      <c r="L32" s="225">
        <v>114.2841098600875</v>
      </c>
      <c r="M32" s="225">
        <v>110.02109344827311</v>
      </c>
      <c r="N32" s="225">
        <v>95.110059399274775</v>
      </c>
      <c r="O32" s="225">
        <v>94.75239393920188</v>
      </c>
      <c r="P32" s="225">
        <v>92.525774263347159</v>
      </c>
      <c r="Q32" s="225">
        <v>90.637833809998185</v>
      </c>
      <c r="R32" s="225">
        <v>59.928999798946393</v>
      </c>
      <c r="S32" s="225">
        <v>64.52518503864934</v>
      </c>
      <c r="T32" s="225">
        <v>71.558692835349092</v>
      </c>
      <c r="U32" s="225">
        <v>62.465420695623052</v>
      </c>
      <c r="V32" s="225">
        <v>54.562142880464201</v>
      </c>
      <c r="W32" s="225">
        <v>50.613353736611771</v>
      </c>
      <c r="DA32" s="89" t="s">
        <v>2052</v>
      </c>
    </row>
    <row r="33" spans="1:105" ht="12" customHeight="1" x14ac:dyDescent="0.3">
      <c r="A33" s="55" t="s">
        <v>92</v>
      </c>
      <c r="B33" s="261">
        <v>0</v>
      </c>
      <c r="C33" s="261">
        <v>0</v>
      </c>
      <c r="D33" s="261">
        <v>0</v>
      </c>
      <c r="E33" s="261">
        <v>0</v>
      </c>
      <c r="F33" s="261">
        <v>0</v>
      </c>
      <c r="G33" s="261">
        <v>0</v>
      </c>
      <c r="H33" s="261">
        <v>0</v>
      </c>
      <c r="I33" s="261">
        <v>0</v>
      </c>
      <c r="J33" s="261">
        <v>0</v>
      </c>
      <c r="K33" s="261">
        <v>0</v>
      </c>
      <c r="L33" s="261">
        <v>0</v>
      </c>
      <c r="M33" s="261">
        <v>0</v>
      </c>
      <c r="N33" s="261">
        <v>0</v>
      </c>
      <c r="O33" s="261">
        <v>0</v>
      </c>
      <c r="P33" s="261">
        <v>0</v>
      </c>
      <c r="Q33" s="261">
        <v>0</v>
      </c>
      <c r="R33" s="261">
        <v>0</v>
      </c>
      <c r="S33" s="261">
        <v>0</v>
      </c>
      <c r="T33" s="261">
        <v>0</v>
      </c>
      <c r="U33" s="261">
        <v>0</v>
      </c>
      <c r="V33" s="261">
        <v>0</v>
      </c>
      <c r="W33" s="261">
        <v>0</v>
      </c>
      <c r="DA33" s="67" t="s">
        <v>2053</v>
      </c>
    </row>
    <row r="34" spans="1:105" ht="12" customHeight="1" x14ac:dyDescent="0.3">
      <c r="A34" s="202" t="s">
        <v>93</v>
      </c>
      <c r="B34" s="226">
        <v>0</v>
      </c>
      <c r="C34" s="226">
        <v>0</v>
      </c>
      <c r="D34" s="226">
        <v>0</v>
      </c>
      <c r="E34" s="226">
        <v>0</v>
      </c>
      <c r="F34" s="226">
        <v>0</v>
      </c>
      <c r="G34" s="226">
        <v>0</v>
      </c>
      <c r="H34" s="226">
        <v>0</v>
      </c>
      <c r="I34" s="226">
        <v>0</v>
      </c>
      <c r="J34" s="226">
        <v>0</v>
      </c>
      <c r="K34" s="226">
        <v>0</v>
      </c>
      <c r="L34" s="226">
        <v>0</v>
      </c>
      <c r="M34" s="226">
        <v>0</v>
      </c>
      <c r="N34" s="226">
        <v>0</v>
      </c>
      <c r="O34" s="226">
        <v>0</v>
      </c>
      <c r="P34" s="226">
        <v>0</v>
      </c>
      <c r="Q34" s="226">
        <v>0</v>
      </c>
      <c r="R34" s="226">
        <v>0</v>
      </c>
      <c r="S34" s="226">
        <v>0</v>
      </c>
      <c r="T34" s="226">
        <v>0</v>
      </c>
      <c r="U34" s="226">
        <v>0</v>
      </c>
      <c r="V34" s="226">
        <v>0</v>
      </c>
      <c r="W34" s="226">
        <v>0</v>
      </c>
      <c r="DA34" s="174" t="s">
        <v>2054</v>
      </c>
    </row>
    <row r="35" spans="1:105" ht="12" customHeight="1" x14ac:dyDescent="0.3">
      <c r="A35" s="202" t="s">
        <v>94</v>
      </c>
      <c r="B35" s="226">
        <v>0</v>
      </c>
      <c r="C35" s="226">
        <v>0</v>
      </c>
      <c r="D35" s="226">
        <v>0</v>
      </c>
      <c r="E35" s="226">
        <v>0</v>
      </c>
      <c r="F35" s="226">
        <v>0</v>
      </c>
      <c r="G35" s="226">
        <v>0</v>
      </c>
      <c r="H35" s="226">
        <v>0</v>
      </c>
      <c r="I35" s="226">
        <v>0</v>
      </c>
      <c r="J35" s="226">
        <v>0</v>
      </c>
      <c r="K35" s="226">
        <v>0</v>
      </c>
      <c r="L35" s="226">
        <v>0</v>
      </c>
      <c r="M35" s="226">
        <v>0</v>
      </c>
      <c r="N35" s="226">
        <v>0</v>
      </c>
      <c r="O35" s="226">
        <v>0</v>
      </c>
      <c r="P35" s="226">
        <v>0</v>
      </c>
      <c r="Q35" s="226">
        <v>0</v>
      </c>
      <c r="R35" s="226">
        <v>0</v>
      </c>
      <c r="S35" s="226">
        <v>0</v>
      </c>
      <c r="T35" s="226">
        <v>0</v>
      </c>
      <c r="U35" s="226">
        <v>0</v>
      </c>
      <c r="V35" s="226">
        <v>0</v>
      </c>
      <c r="W35" s="226">
        <v>0</v>
      </c>
      <c r="DA35" s="174" t="s">
        <v>2055</v>
      </c>
    </row>
    <row r="36" spans="1:105" ht="12" customHeight="1" x14ac:dyDescent="0.3">
      <c r="A36" s="202" t="s">
        <v>95</v>
      </c>
      <c r="B36" s="226">
        <v>0</v>
      </c>
      <c r="C36" s="226">
        <v>0</v>
      </c>
      <c r="D36" s="226">
        <v>0</v>
      </c>
      <c r="E36" s="226">
        <v>0</v>
      </c>
      <c r="F36" s="226">
        <v>0</v>
      </c>
      <c r="G36" s="226">
        <v>0</v>
      </c>
      <c r="H36" s="226">
        <v>0</v>
      </c>
      <c r="I36" s="226">
        <v>0</v>
      </c>
      <c r="J36" s="226">
        <v>0</v>
      </c>
      <c r="K36" s="226">
        <v>0</v>
      </c>
      <c r="L36" s="226">
        <v>0</v>
      </c>
      <c r="M36" s="226">
        <v>0</v>
      </c>
      <c r="N36" s="226">
        <v>0</v>
      </c>
      <c r="O36" s="226">
        <v>0</v>
      </c>
      <c r="P36" s="226">
        <v>0</v>
      </c>
      <c r="Q36" s="226">
        <v>0</v>
      </c>
      <c r="R36" s="226">
        <v>0</v>
      </c>
      <c r="S36" s="226">
        <v>0</v>
      </c>
      <c r="T36" s="226">
        <v>0</v>
      </c>
      <c r="U36" s="226">
        <v>0</v>
      </c>
      <c r="V36" s="226">
        <v>0</v>
      </c>
      <c r="W36" s="226">
        <v>0</v>
      </c>
      <c r="DA36" s="174" t="s">
        <v>2056</v>
      </c>
    </row>
    <row r="37" spans="1:105" ht="12" customHeight="1" x14ac:dyDescent="0.3">
      <c r="A37" s="56" t="s">
        <v>96</v>
      </c>
      <c r="B37" s="262">
        <v>0.76149332419245175</v>
      </c>
      <c r="C37" s="262">
        <v>0.94551043290926307</v>
      </c>
      <c r="D37" s="262">
        <v>0.75134543940555942</v>
      </c>
      <c r="E37" s="262">
        <v>0.88804847033294965</v>
      </c>
      <c r="F37" s="262">
        <v>0.79213293375314198</v>
      </c>
      <c r="G37" s="262">
        <v>0.94399016376795075</v>
      </c>
      <c r="H37" s="262">
        <v>0.81113331029967561</v>
      </c>
      <c r="I37" s="262">
        <v>0.497840307381339</v>
      </c>
      <c r="J37" s="262">
        <v>0.94724543950980244</v>
      </c>
      <c r="K37" s="262">
        <v>1.271126643302869</v>
      </c>
      <c r="L37" s="262">
        <v>1.494521508076242</v>
      </c>
      <c r="M37" s="262">
        <v>1.417394526533907</v>
      </c>
      <c r="N37" s="262">
        <v>1.1980610894049131</v>
      </c>
      <c r="O37" s="262">
        <v>0.57777725780031886</v>
      </c>
      <c r="P37" s="262">
        <v>0.50680202946320385</v>
      </c>
      <c r="Q37" s="262">
        <v>0.40277951039634391</v>
      </c>
      <c r="R37" s="262">
        <v>0.17207854320714089</v>
      </c>
      <c r="S37" s="262">
        <v>0.24906555681498099</v>
      </c>
      <c r="T37" s="262">
        <v>0.27797682318914441</v>
      </c>
      <c r="U37" s="262">
        <v>0.22470332912461749</v>
      </c>
      <c r="V37" s="262">
        <v>0.20702060910067879</v>
      </c>
      <c r="W37" s="262">
        <v>0.1570719419675268</v>
      </c>
      <c r="DA37" s="68" t="s">
        <v>2057</v>
      </c>
    </row>
    <row r="38" spans="1:105" ht="12" customHeight="1" x14ac:dyDescent="0.3">
      <c r="A38" s="37" t="s">
        <v>160</v>
      </c>
      <c r="B38" s="228">
        <v>8.4094989710338491E-2</v>
      </c>
      <c r="C38" s="228">
        <v>9.3893000522795464E-2</v>
      </c>
      <c r="D38" s="228">
        <v>8.1423517001912665E-2</v>
      </c>
      <c r="E38" s="228">
        <v>0.1058358429293445</v>
      </c>
      <c r="F38" s="228">
        <v>9.6234720343858215E-2</v>
      </c>
      <c r="G38" s="228">
        <v>7.6536208075275822E-2</v>
      </c>
      <c r="H38" s="228">
        <v>6.9402261570675777E-2</v>
      </c>
      <c r="I38" s="228">
        <v>6.5232337908931876E-2</v>
      </c>
      <c r="J38" s="228">
        <v>0.1061583119191252</v>
      </c>
      <c r="K38" s="228">
        <v>0.1181849370147388</v>
      </c>
      <c r="L38" s="228">
        <v>0.12771274061410681</v>
      </c>
      <c r="M38" s="228">
        <v>0.12376531966123409</v>
      </c>
      <c r="N38" s="228">
        <v>7.6557699768969881E-2</v>
      </c>
      <c r="O38" s="228">
        <v>3.8800964466618508E-2</v>
      </c>
      <c r="P38" s="228">
        <v>3.5053014910217943E-2</v>
      </c>
      <c r="Q38" s="228">
        <v>3.0144729238998871E-2</v>
      </c>
      <c r="R38" s="228">
        <v>6.5477997132165388E-3</v>
      </c>
      <c r="S38" s="228">
        <v>7.7542574011797904E-3</v>
      </c>
      <c r="T38" s="228">
        <v>7.0046759908742031E-3</v>
      </c>
      <c r="U38" s="228">
        <v>6.2490815294593141E-3</v>
      </c>
      <c r="V38" s="228">
        <v>6.5940227032052811E-3</v>
      </c>
      <c r="W38" s="228">
        <v>1.1103524654061619E-2</v>
      </c>
      <c r="DA38" s="69" t="s">
        <v>2058</v>
      </c>
    </row>
    <row r="39" spans="1:105" ht="12" customHeight="1" x14ac:dyDescent="0.3">
      <c r="A39" s="37" t="s">
        <v>162</v>
      </c>
      <c r="B39" s="228">
        <v>0.67739833448211328</v>
      </c>
      <c r="C39" s="228">
        <v>0.85161743238646759</v>
      </c>
      <c r="D39" s="228">
        <v>0.66992192240364679</v>
      </c>
      <c r="E39" s="228">
        <v>0.7822126274036052</v>
      </c>
      <c r="F39" s="228">
        <v>0.69589821340928382</v>
      </c>
      <c r="G39" s="228">
        <v>0.86745395569267492</v>
      </c>
      <c r="H39" s="228">
        <v>0.74173104872899986</v>
      </c>
      <c r="I39" s="228">
        <v>0.43260796947240709</v>
      </c>
      <c r="J39" s="228">
        <v>0.84108712759067727</v>
      </c>
      <c r="K39" s="228">
        <v>1.15294170628813</v>
      </c>
      <c r="L39" s="228">
        <v>1.366808767462135</v>
      </c>
      <c r="M39" s="228">
        <v>1.2936292068726729</v>
      </c>
      <c r="N39" s="228">
        <v>1.121503389635943</v>
      </c>
      <c r="O39" s="228">
        <v>0.53897629333370034</v>
      </c>
      <c r="P39" s="228">
        <v>0.47174901455298601</v>
      </c>
      <c r="Q39" s="228">
        <v>0.372634781157345</v>
      </c>
      <c r="R39" s="228">
        <v>0.16553074349392441</v>
      </c>
      <c r="S39" s="228">
        <v>0.24131129941380119</v>
      </c>
      <c r="T39" s="228">
        <v>0.27097214719827017</v>
      </c>
      <c r="U39" s="228">
        <v>0.21845424759515811</v>
      </c>
      <c r="V39" s="228">
        <v>0.20042658639747349</v>
      </c>
      <c r="W39" s="228">
        <v>0.14596841731346519</v>
      </c>
      <c r="DA39" s="69" t="s">
        <v>2059</v>
      </c>
    </row>
    <row r="40" spans="1:105" ht="12" customHeight="1" x14ac:dyDescent="0.3">
      <c r="A40" s="37" t="s">
        <v>97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2060</v>
      </c>
    </row>
    <row r="41" spans="1:105" ht="12" customHeight="1" x14ac:dyDescent="0.3">
      <c r="A41" s="37" t="s">
        <v>78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2061</v>
      </c>
    </row>
    <row r="42" spans="1:105" ht="12" customHeight="1" x14ac:dyDescent="0.3">
      <c r="A42" s="37" t="s">
        <v>38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0</v>
      </c>
      <c r="V42" s="228">
        <v>0</v>
      </c>
      <c r="W42" s="228">
        <v>0</v>
      </c>
      <c r="DA42" s="69" t="s">
        <v>2062</v>
      </c>
    </row>
    <row r="43" spans="1:105" ht="12" customHeight="1" x14ac:dyDescent="0.3">
      <c r="A43" s="57" t="s">
        <v>1885</v>
      </c>
      <c r="B43" s="263">
        <f t="shared" ref="B43:W43" si="1">B44+B55</f>
        <v>4.4972803346185346</v>
      </c>
      <c r="C43" s="263">
        <f t="shared" si="1"/>
        <v>4.9479976858474251</v>
      </c>
      <c r="D43" s="263">
        <f t="shared" si="1"/>
        <v>4.5702804453927266</v>
      </c>
      <c r="E43" s="263">
        <f t="shared" si="1"/>
        <v>4.8822365890830097</v>
      </c>
      <c r="F43" s="263">
        <f t="shared" si="1"/>
        <v>4.8158266124611382</v>
      </c>
      <c r="G43" s="263">
        <f t="shared" si="1"/>
        <v>4.6789671953607508</v>
      </c>
      <c r="H43" s="263">
        <f t="shared" si="1"/>
        <v>4.6382875082549324</v>
      </c>
      <c r="I43" s="263">
        <f t="shared" si="1"/>
        <v>4.0463616830408862</v>
      </c>
      <c r="J43" s="263">
        <f t="shared" si="1"/>
        <v>3.415624928695177</v>
      </c>
      <c r="K43" s="263">
        <f t="shared" si="1"/>
        <v>2.978577891755342</v>
      </c>
      <c r="L43" s="263">
        <f t="shared" si="1"/>
        <v>3.2692634304930812</v>
      </c>
      <c r="M43" s="263">
        <f t="shared" si="1"/>
        <v>3.147933302079398</v>
      </c>
      <c r="N43" s="263">
        <f t="shared" si="1"/>
        <v>2.7220869075324612</v>
      </c>
      <c r="O43" s="263">
        <f t="shared" si="1"/>
        <v>2.729699034243525</v>
      </c>
      <c r="P43" s="263">
        <f t="shared" si="1"/>
        <v>2.6672165864893911</v>
      </c>
      <c r="Q43" s="263">
        <f t="shared" si="1"/>
        <v>2.6155088202783161</v>
      </c>
      <c r="R43" s="263">
        <f t="shared" si="1"/>
        <v>1.7320846740793989</v>
      </c>
      <c r="S43" s="263">
        <f t="shared" si="1"/>
        <v>1.863075927009691</v>
      </c>
      <c r="T43" s="263">
        <f t="shared" si="1"/>
        <v>2.0661077104973899</v>
      </c>
      <c r="U43" s="263">
        <f t="shared" si="1"/>
        <v>1.804078764246331</v>
      </c>
      <c r="V43" s="263">
        <f t="shared" si="1"/>
        <v>1.5755107904743051</v>
      </c>
      <c r="W43" s="263">
        <f t="shared" si="1"/>
        <v>1.462500921583892</v>
      </c>
      <c r="DA43" s="70"/>
    </row>
    <row r="44" spans="1:105" ht="12" customHeight="1" x14ac:dyDescent="0.3">
      <c r="A44" s="60" t="s">
        <v>1886</v>
      </c>
      <c r="B44" s="264">
        <v>4.4972803346185346</v>
      </c>
      <c r="C44" s="264">
        <v>4.9479976858474251</v>
      </c>
      <c r="D44" s="264">
        <v>4.5702804453927266</v>
      </c>
      <c r="E44" s="264">
        <v>4.8822365890830097</v>
      </c>
      <c r="F44" s="264">
        <v>4.8158266124611382</v>
      </c>
      <c r="G44" s="264">
        <v>4.6789671953607508</v>
      </c>
      <c r="H44" s="264">
        <v>4.6382875082549324</v>
      </c>
      <c r="I44" s="264">
        <v>4.0463616830408862</v>
      </c>
      <c r="J44" s="264">
        <v>3.415624928695177</v>
      </c>
      <c r="K44" s="264">
        <v>2.978577891755342</v>
      </c>
      <c r="L44" s="264">
        <v>3.2692634304930812</v>
      </c>
      <c r="M44" s="264">
        <v>3.147933302079398</v>
      </c>
      <c r="N44" s="264">
        <v>2.7220869075324612</v>
      </c>
      <c r="O44" s="264">
        <v>2.729699034243525</v>
      </c>
      <c r="P44" s="264">
        <v>2.6672165864893911</v>
      </c>
      <c r="Q44" s="264">
        <v>2.6155088202783161</v>
      </c>
      <c r="R44" s="264">
        <v>1.7320846740793989</v>
      </c>
      <c r="S44" s="264">
        <v>1.863075927009691</v>
      </c>
      <c r="T44" s="264">
        <v>2.0661077104973899</v>
      </c>
      <c r="U44" s="264">
        <v>1.804078764246331</v>
      </c>
      <c r="V44" s="264">
        <v>1.5755107904743051</v>
      </c>
      <c r="W44" s="264">
        <v>1.462500921583892</v>
      </c>
      <c r="DA44" s="72" t="s">
        <v>2063</v>
      </c>
    </row>
    <row r="45" spans="1:105" ht="12" customHeight="1" x14ac:dyDescent="0.3">
      <c r="A45" s="64" t="s">
        <v>30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2064</v>
      </c>
    </row>
    <row r="46" spans="1:105" ht="12" customHeight="1" x14ac:dyDescent="0.3">
      <c r="A46" s="64" t="s">
        <v>32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2065</v>
      </c>
    </row>
    <row r="47" spans="1:105" ht="12" customHeight="1" x14ac:dyDescent="0.3">
      <c r="A47" s="64" t="s">
        <v>33</v>
      </c>
      <c r="B47" s="231">
        <v>8.4134796522510005E-2</v>
      </c>
      <c r="C47" s="231">
        <v>8.4134796522502373E-2</v>
      </c>
      <c r="D47" s="231">
        <v>8.4134796522840616E-2</v>
      </c>
      <c r="E47" s="231">
        <v>8.4134796522698285E-2</v>
      </c>
      <c r="F47" s="231">
        <v>8.4134796522783745E-2</v>
      </c>
      <c r="G47" s="231">
        <v>8.4134796522666214E-2</v>
      </c>
      <c r="H47" s="231">
        <v>8.4134796522745747E-2</v>
      </c>
      <c r="I47" s="231">
        <v>0.1682695930451942</v>
      </c>
      <c r="J47" s="231">
        <v>8.2287704590482028E-2</v>
      </c>
      <c r="K47" s="231">
        <v>8.2104083034829842E-2</v>
      </c>
      <c r="L47" s="231">
        <v>8.1316471666932164E-2</v>
      </c>
      <c r="M47" s="231">
        <v>8.2145097345722826E-2</v>
      </c>
      <c r="N47" s="231">
        <v>8.0316411703470023E-2</v>
      </c>
      <c r="O47" s="231">
        <v>8.2277193555650704E-2</v>
      </c>
      <c r="P47" s="231">
        <v>8.2416398170284191E-2</v>
      </c>
      <c r="Q47" s="231">
        <v>0.1006050667851679</v>
      </c>
      <c r="R47" s="231">
        <v>0.13674946337087909</v>
      </c>
      <c r="S47" s="231">
        <v>0.14560876667906761</v>
      </c>
      <c r="T47" s="231">
        <v>0.1471293942730503</v>
      </c>
      <c r="U47" s="231">
        <v>0.16397090930915531</v>
      </c>
      <c r="V47" s="231">
        <v>0.17821981838872861</v>
      </c>
      <c r="W47" s="231">
        <v>0.20539800621118509</v>
      </c>
      <c r="DA47" s="73" t="s">
        <v>2066</v>
      </c>
    </row>
    <row r="48" spans="1:105" ht="12" customHeight="1" x14ac:dyDescent="0.3">
      <c r="A48" s="64" t="s">
        <v>160</v>
      </c>
      <c r="B48" s="231">
        <v>0.45371554232062589</v>
      </c>
      <c r="C48" s="231">
        <v>0.45296862621202078</v>
      </c>
      <c r="D48" s="231">
        <v>0.45390636635441761</v>
      </c>
      <c r="E48" s="231">
        <v>0.5440808706996676</v>
      </c>
      <c r="F48" s="231">
        <v>0.54478788218907637</v>
      </c>
      <c r="G48" s="231">
        <v>0.36221439704028352</v>
      </c>
      <c r="H48" s="231">
        <v>0.36277719975505918</v>
      </c>
      <c r="I48" s="231">
        <v>0.45502373561949749</v>
      </c>
      <c r="J48" s="231">
        <v>0.35186434226067298</v>
      </c>
      <c r="K48" s="231">
        <v>0.25956233146467089</v>
      </c>
      <c r="L48" s="231">
        <v>0.25567410924312028</v>
      </c>
      <c r="M48" s="231">
        <v>0.25894499523103831</v>
      </c>
      <c r="N48" s="231">
        <v>0.16865520360451991</v>
      </c>
      <c r="O48" s="231">
        <v>0.17724896263758541</v>
      </c>
      <c r="P48" s="231">
        <v>0.17769684906609551</v>
      </c>
      <c r="Q48" s="231">
        <v>0.18659126685119851</v>
      </c>
      <c r="R48" s="231">
        <v>5.969091880244469E-2</v>
      </c>
      <c r="S48" s="231">
        <v>5.2704028359208059E-2</v>
      </c>
      <c r="T48" s="231">
        <v>4.8037513147047052E-2</v>
      </c>
      <c r="U48" s="231">
        <v>4.532981115285601E-2</v>
      </c>
      <c r="V48" s="231">
        <v>4.4254099764319398E-2</v>
      </c>
      <c r="W48" s="231">
        <v>8.8542085115884364E-2</v>
      </c>
      <c r="DA48" s="73" t="s">
        <v>2067</v>
      </c>
    </row>
    <row r="49" spans="1:105" ht="12" customHeight="1" x14ac:dyDescent="0.3">
      <c r="A49" s="64" t="s">
        <v>70</v>
      </c>
      <c r="B49" s="231">
        <v>0.2735921739155503</v>
      </c>
      <c r="C49" s="231">
        <v>0.27359217391552559</v>
      </c>
      <c r="D49" s="231">
        <v>0.27359217391662549</v>
      </c>
      <c r="E49" s="231">
        <v>0.182392090436862</v>
      </c>
      <c r="F49" s="231">
        <v>0.18239209043704729</v>
      </c>
      <c r="G49" s="231">
        <v>9.1200083479265837E-2</v>
      </c>
      <c r="H49" s="231">
        <v>0.27359217391631679</v>
      </c>
      <c r="I49" s="231">
        <v>0.36479225739502441</v>
      </c>
      <c r="J49" s="231">
        <v>0.17728987162903989</v>
      </c>
      <c r="K49" s="231">
        <v>8.8447128364476782E-2</v>
      </c>
      <c r="L49" s="231">
        <v>0.17519733834967599</v>
      </c>
      <c r="M49" s="231">
        <v>8.8491311283111843E-2</v>
      </c>
      <c r="N49" s="231">
        <v>0</v>
      </c>
      <c r="O49" s="231">
        <v>0</v>
      </c>
      <c r="P49" s="231">
        <v>0</v>
      </c>
      <c r="Q49" s="231">
        <v>3.90430942401742E-3</v>
      </c>
      <c r="R49" s="231">
        <v>1.446375283741398E-2</v>
      </c>
      <c r="S49" s="231">
        <v>1.3035880365928751E-2</v>
      </c>
      <c r="T49" s="231">
        <v>7.0776615639354902E-4</v>
      </c>
      <c r="U49" s="231">
        <v>9.7544622883494235E-4</v>
      </c>
      <c r="V49" s="231">
        <v>1.069760863520858E-3</v>
      </c>
      <c r="W49" s="231">
        <v>7.0868729394815201E-4</v>
      </c>
      <c r="DA49" s="73" t="s">
        <v>2068</v>
      </c>
    </row>
    <row r="50" spans="1:105" ht="12" customHeight="1" x14ac:dyDescent="0.3">
      <c r="A50" s="64" t="s">
        <v>34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6.014900946284252E-4</v>
      </c>
      <c r="R50" s="231">
        <v>6.8269571500660425E-4</v>
      </c>
      <c r="S50" s="231">
        <v>1.7085623250692951E-3</v>
      </c>
      <c r="T50" s="231">
        <v>2.9995019976771569E-3</v>
      </c>
      <c r="U50" s="231">
        <v>2.4862719379184699E-3</v>
      </c>
      <c r="V50" s="231">
        <v>2.4015655774168232E-3</v>
      </c>
      <c r="W50" s="231">
        <v>0</v>
      </c>
      <c r="DA50" s="73" t="s">
        <v>2069</v>
      </c>
    </row>
    <row r="51" spans="1:105" ht="12" customHeight="1" x14ac:dyDescent="0.3">
      <c r="A51" s="64" t="s">
        <v>162</v>
      </c>
      <c r="B51" s="231">
        <v>3.6547498698231751</v>
      </c>
      <c r="C51" s="231">
        <v>4.1084636368890202</v>
      </c>
      <c r="D51" s="231">
        <v>3.7345700202591652</v>
      </c>
      <c r="E51" s="231">
        <v>4.021198448564804</v>
      </c>
      <c r="F51" s="231">
        <v>3.9395024222835109</v>
      </c>
      <c r="G51" s="231">
        <v>4.1053028288571713</v>
      </c>
      <c r="H51" s="231">
        <v>3.8771519362559852</v>
      </c>
      <c r="I51" s="231">
        <v>3.0176274626690489</v>
      </c>
      <c r="J51" s="231">
        <v>2.787804021969333</v>
      </c>
      <c r="K51" s="231">
        <v>2.5321351847882472</v>
      </c>
      <c r="L51" s="231">
        <v>2.73627840453663</v>
      </c>
      <c r="M51" s="231">
        <v>2.7065644052895261</v>
      </c>
      <c r="N51" s="231">
        <v>2.4706513269469181</v>
      </c>
      <c r="O51" s="231">
        <v>2.462129232943135</v>
      </c>
      <c r="P51" s="231">
        <v>2.391472278513346</v>
      </c>
      <c r="Q51" s="231">
        <v>2.3065523441164362</v>
      </c>
      <c r="R51" s="231">
        <v>1.509008002987672</v>
      </c>
      <c r="S51" s="231">
        <v>1.6401412681718961</v>
      </c>
      <c r="T51" s="231">
        <v>1.8583055234073631</v>
      </c>
      <c r="U51" s="231">
        <v>1.584631236181768</v>
      </c>
      <c r="V51" s="231">
        <v>1.3451118610107771</v>
      </c>
      <c r="W51" s="231">
        <v>1.163986070429635</v>
      </c>
      <c r="DA51" s="73" t="s">
        <v>2070</v>
      </c>
    </row>
    <row r="52" spans="1:105" ht="12" customHeight="1" x14ac:dyDescent="0.3">
      <c r="A52" s="64" t="s">
        <v>36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2071</v>
      </c>
    </row>
    <row r="53" spans="1:105" ht="12" customHeight="1" x14ac:dyDescent="0.3">
      <c r="A53" s="64" t="s">
        <v>73</v>
      </c>
      <c r="B53" s="231">
        <v>3.108795203667444E-2</v>
      </c>
      <c r="C53" s="231">
        <v>2.883845230835657E-2</v>
      </c>
      <c r="D53" s="231">
        <v>2.407708833967815E-2</v>
      </c>
      <c r="E53" s="231">
        <v>5.0430382858977919E-2</v>
      </c>
      <c r="F53" s="231">
        <v>6.5009421028720232E-2</v>
      </c>
      <c r="G53" s="231">
        <v>3.611508946136429E-2</v>
      </c>
      <c r="H53" s="231">
        <v>4.0631401804824933E-2</v>
      </c>
      <c r="I53" s="231">
        <v>4.0648634312121443E-2</v>
      </c>
      <c r="J53" s="231">
        <v>1.6378988245648662E-2</v>
      </c>
      <c r="K53" s="231">
        <v>1.6329164103117081E-2</v>
      </c>
      <c r="L53" s="231">
        <v>2.0797106696721489E-2</v>
      </c>
      <c r="M53" s="231">
        <v>1.1787492929998171E-2</v>
      </c>
      <c r="N53" s="231">
        <v>2.4639652775528841E-3</v>
      </c>
      <c r="O53" s="231">
        <v>8.0436451071539752E-3</v>
      </c>
      <c r="P53" s="231">
        <v>1.5631060739664721E-2</v>
      </c>
      <c r="Q53" s="231">
        <v>1.725434300686747E-2</v>
      </c>
      <c r="R53" s="231">
        <v>1.1489840365982929E-2</v>
      </c>
      <c r="S53" s="231">
        <v>9.8774211085222025E-3</v>
      </c>
      <c r="T53" s="231">
        <v>8.9280115158587043E-3</v>
      </c>
      <c r="U53" s="231">
        <v>6.6850894357986489E-3</v>
      </c>
      <c r="V53" s="231">
        <v>4.4536848695422553E-3</v>
      </c>
      <c r="W53" s="231">
        <v>3.866072533238851E-3</v>
      </c>
      <c r="DA53" s="73" t="s">
        <v>2072</v>
      </c>
    </row>
    <row r="54" spans="1:105" ht="12" customHeight="1" x14ac:dyDescent="0.3">
      <c r="A54" s="64" t="s">
        <v>79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2073</v>
      </c>
    </row>
    <row r="55" spans="1:105" ht="12" customHeight="1" x14ac:dyDescent="0.3">
      <c r="A55" s="60" t="s">
        <v>1898</v>
      </c>
      <c r="B55" s="264">
        <v>0</v>
      </c>
      <c r="C55" s="264">
        <v>0</v>
      </c>
      <c r="D55" s="264">
        <v>0</v>
      </c>
      <c r="E55" s="264">
        <v>0</v>
      </c>
      <c r="F55" s="264">
        <v>0</v>
      </c>
      <c r="G55" s="264">
        <v>0</v>
      </c>
      <c r="H55" s="264">
        <v>0</v>
      </c>
      <c r="I55" s="264">
        <v>0</v>
      </c>
      <c r="J55" s="264">
        <v>0</v>
      </c>
      <c r="K55" s="264">
        <v>0</v>
      </c>
      <c r="L55" s="264">
        <v>0</v>
      </c>
      <c r="M55" s="264">
        <v>0</v>
      </c>
      <c r="N55" s="264">
        <v>0</v>
      </c>
      <c r="O55" s="264">
        <v>0</v>
      </c>
      <c r="P55" s="264">
        <v>0</v>
      </c>
      <c r="Q55" s="264">
        <v>0</v>
      </c>
      <c r="R55" s="264">
        <v>0</v>
      </c>
      <c r="S55" s="264">
        <v>0</v>
      </c>
      <c r="T55" s="264">
        <v>0</v>
      </c>
      <c r="U55" s="264">
        <v>0</v>
      </c>
      <c r="V55" s="264">
        <v>0</v>
      </c>
      <c r="W55" s="264">
        <v>0</v>
      </c>
      <c r="DA55" s="72" t="s">
        <v>2074</v>
      </c>
    </row>
    <row r="56" spans="1:105" ht="12" customHeight="1" x14ac:dyDescent="0.3">
      <c r="A56" s="57" t="s">
        <v>1900</v>
      </c>
      <c r="B56" s="263">
        <f t="shared" ref="B56:W56" si="2">B57+B68</f>
        <v>134.91841003855609</v>
      </c>
      <c r="C56" s="263">
        <f t="shared" si="2"/>
        <v>148.43993057542281</v>
      </c>
      <c r="D56" s="263">
        <f t="shared" si="2"/>
        <v>137.1084133617818</v>
      </c>
      <c r="E56" s="263">
        <f t="shared" si="2"/>
        <v>146.46709767249021</v>
      </c>
      <c r="F56" s="263">
        <f t="shared" si="2"/>
        <v>144.4747983738342</v>
      </c>
      <c r="G56" s="263">
        <f t="shared" si="2"/>
        <v>140.36901586082249</v>
      </c>
      <c r="H56" s="263">
        <f t="shared" si="2"/>
        <v>139.148625247648</v>
      </c>
      <c r="I56" s="263">
        <f t="shared" si="2"/>
        <v>121.3908504912266</v>
      </c>
      <c r="J56" s="263">
        <f t="shared" si="2"/>
        <v>102.4687478608553</v>
      </c>
      <c r="K56" s="263">
        <f t="shared" si="2"/>
        <v>89.357336752660245</v>
      </c>
      <c r="L56" s="263">
        <f t="shared" si="2"/>
        <v>98.077902914792446</v>
      </c>
      <c r="M56" s="263">
        <f t="shared" si="2"/>
        <v>94.437999062381934</v>
      </c>
      <c r="N56" s="263">
        <f t="shared" si="2"/>
        <v>81.662607225973815</v>
      </c>
      <c r="O56" s="263">
        <f t="shared" si="2"/>
        <v>81.890971027305724</v>
      </c>
      <c r="P56" s="263">
        <f t="shared" si="2"/>
        <v>80.016497594681738</v>
      </c>
      <c r="Q56" s="263">
        <f t="shared" si="2"/>
        <v>78.465264608349457</v>
      </c>
      <c r="R56" s="263">
        <f t="shared" si="2"/>
        <v>51.962540222381968</v>
      </c>
      <c r="S56" s="263">
        <f t="shared" si="2"/>
        <v>55.892277810290771</v>
      </c>
      <c r="T56" s="263">
        <f t="shared" si="2"/>
        <v>61.983231314921717</v>
      </c>
      <c r="U56" s="263">
        <f t="shared" si="2"/>
        <v>54.12236292738995</v>
      </c>
      <c r="V56" s="263">
        <f t="shared" si="2"/>
        <v>47.265323714229162</v>
      </c>
      <c r="W56" s="263">
        <f t="shared" si="2"/>
        <v>43.875027647516752</v>
      </c>
      <c r="DA56" s="70"/>
    </row>
    <row r="57" spans="1:105" ht="12" customHeight="1" x14ac:dyDescent="0.3">
      <c r="A57" s="60" t="s">
        <v>1901</v>
      </c>
      <c r="B57" s="264">
        <v>134.91841003855609</v>
      </c>
      <c r="C57" s="264">
        <v>148.43993057542281</v>
      </c>
      <c r="D57" s="264">
        <v>137.1084133617818</v>
      </c>
      <c r="E57" s="264">
        <v>146.46709767249021</v>
      </c>
      <c r="F57" s="264">
        <v>144.4747983738342</v>
      </c>
      <c r="G57" s="264">
        <v>140.36901586082249</v>
      </c>
      <c r="H57" s="264">
        <v>139.148625247648</v>
      </c>
      <c r="I57" s="264">
        <v>121.3908504912266</v>
      </c>
      <c r="J57" s="264">
        <v>102.4687478608553</v>
      </c>
      <c r="K57" s="264">
        <v>89.357336752660245</v>
      </c>
      <c r="L57" s="264">
        <v>98.077902914792446</v>
      </c>
      <c r="M57" s="264">
        <v>94.437999062381934</v>
      </c>
      <c r="N57" s="264">
        <v>81.662607225973815</v>
      </c>
      <c r="O57" s="264">
        <v>81.890971027305724</v>
      </c>
      <c r="P57" s="264">
        <v>80.016497594681738</v>
      </c>
      <c r="Q57" s="264">
        <v>78.465264608349457</v>
      </c>
      <c r="R57" s="264">
        <v>51.962540222381968</v>
      </c>
      <c r="S57" s="264">
        <v>55.892277810290771</v>
      </c>
      <c r="T57" s="264">
        <v>61.983231314921717</v>
      </c>
      <c r="U57" s="264">
        <v>54.12236292738995</v>
      </c>
      <c r="V57" s="264">
        <v>47.265323714229162</v>
      </c>
      <c r="W57" s="264">
        <v>43.875027647516752</v>
      </c>
      <c r="DA57" s="72" t="s">
        <v>2075</v>
      </c>
    </row>
    <row r="58" spans="1:105" ht="12" customHeight="1" x14ac:dyDescent="0.3">
      <c r="A58" s="64" t="s">
        <v>30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2076</v>
      </c>
    </row>
    <row r="59" spans="1:105" ht="12" customHeight="1" x14ac:dyDescent="0.3">
      <c r="A59" s="64" t="s">
        <v>32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2077</v>
      </c>
    </row>
    <row r="60" spans="1:105" ht="12" customHeight="1" x14ac:dyDescent="0.3">
      <c r="A60" s="64" t="s">
        <v>33</v>
      </c>
      <c r="B60" s="231">
        <v>2.5240438956753</v>
      </c>
      <c r="C60" s="231">
        <v>2.5240438956750699</v>
      </c>
      <c r="D60" s="231">
        <v>2.5240438956852178</v>
      </c>
      <c r="E60" s="231">
        <v>2.524043895680947</v>
      </c>
      <c r="F60" s="231">
        <v>2.524043895683513</v>
      </c>
      <c r="G60" s="231">
        <v>2.524043895679986</v>
      </c>
      <c r="H60" s="231">
        <v>2.524043895682373</v>
      </c>
      <c r="I60" s="231">
        <v>5.0480877913558269</v>
      </c>
      <c r="J60" s="231">
        <v>2.468631137714461</v>
      </c>
      <c r="K60" s="231">
        <v>2.4631224910448948</v>
      </c>
      <c r="L60" s="231">
        <v>2.4394941500079659</v>
      </c>
      <c r="M60" s="231">
        <v>2.464352920371685</v>
      </c>
      <c r="N60" s="231">
        <v>2.4094923511041002</v>
      </c>
      <c r="O60" s="231">
        <v>2.468315806669521</v>
      </c>
      <c r="P60" s="231">
        <v>2.4724919451085259</v>
      </c>
      <c r="Q60" s="231">
        <v>3.018152003555036</v>
      </c>
      <c r="R60" s="231">
        <v>4.102483901126373</v>
      </c>
      <c r="S60" s="231">
        <v>4.3682630003720302</v>
      </c>
      <c r="T60" s="231">
        <v>4.41388182819151</v>
      </c>
      <c r="U60" s="231">
        <v>4.9191272792746581</v>
      </c>
      <c r="V60" s="231">
        <v>5.3465945516618598</v>
      </c>
      <c r="W60" s="231">
        <v>6.1619401863355527</v>
      </c>
      <c r="DA60" s="73" t="s">
        <v>2078</v>
      </c>
    </row>
    <row r="61" spans="1:105" ht="12" customHeight="1" x14ac:dyDescent="0.3">
      <c r="A61" s="64" t="s">
        <v>160</v>
      </c>
      <c r="B61" s="231">
        <v>13.611466269618781</v>
      </c>
      <c r="C61" s="231">
        <v>13.58905878636063</v>
      </c>
      <c r="D61" s="231">
        <v>13.61719099063253</v>
      </c>
      <c r="E61" s="231">
        <v>16.32242612099002</v>
      </c>
      <c r="F61" s="231">
        <v>16.34363646567229</v>
      </c>
      <c r="G61" s="231">
        <v>10.866431911208499</v>
      </c>
      <c r="H61" s="231">
        <v>10.883315992651781</v>
      </c>
      <c r="I61" s="231">
        <v>13.650712068584919</v>
      </c>
      <c r="J61" s="231">
        <v>10.555930267820189</v>
      </c>
      <c r="K61" s="231">
        <v>7.7868699439401272</v>
      </c>
      <c r="L61" s="231">
        <v>7.6702232772936103</v>
      </c>
      <c r="M61" s="231">
        <v>7.7683498569311471</v>
      </c>
      <c r="N61" s="231">
        <v>5.0596561081355951</v>
      </c>
      <c r="O61" s="231">
        <v>5.3174688791275617</v>
      </c>
      <c r="P61" s="231">
        <v>5.3309054719828648</v>
      </c>
      <c r="Q61" s="231">
        <v>5.5977380055359527</v>
      </c>
      <c r="R61" s="231">
        <v>1.7907275640733411</v>
      </c>
      <c r="S61" s="231">
        <v>1.581120850776242</v>
      </c>
      <c r="T61" s="231">
        <v>1.441125394411412</v>
      </c>
      <c r="U61" s="231">
        <v>1.35989433458568</v>
      </c>
      <c r="V61" s="231">
        <v>1.3276229929295831</v>
      </c>
      <c r="W61" s="231">
        <v>2.6562625534765312</v>
      </c>
      <c r="DA61" s="73" t="s">
        <v>2079</v>
      </c>
    </row>
    <row r="62" spans="1:105" ht="12" customHeight="1" x14ac:dyDescent="0.3">
      <c r="A62" s="64" t="s">
        <v>70</v>
      </c>
      <c r="B62" s="231">
        <v>8.2077652174665108</v>
      </c>
      <c r="C62" s="231">
        <v>8.2077652174657683</v>
      </c>
      <c r="D62" s="231">
        <v>8.2077652174987641</v>
      </c>
      <c r="E62" s="231">
        <v>5.4717627131058588</v>
      </c>
      <c r="F62" s="231">
        <v>5.4717627131114197</v>
      </c>
      <c r="G62" s="231">
        <v>2.7360025043779741</v>
      </c>
      <c r="H62" s="231">
        <v>8.2077652174895075</v>
      </c>
      <c r="I62" s="231">
        <v>10.94376772185073</v>
      </c>
      <c r="J62" s="231">
        <v>5.318696148871199</v>
      </c>
      <c r="K62" s="231">
        <v>2.653413850934303</v>
      </c>
      <c r="L62" s="231">
        <v>5.2559201504902839</v>
      </c>
      <c r="M62" s="231">
        <v>2.6547393384933549</v>
      </c>
      <c r="N62" s="231">
        <v>0</v>
      </c>
      <c r="O62" s="231">
        <v>0</v>
      </c>
      <c r="P62" s="231">
        <v>0</v>
      </c>
      <c r="Q62" s="231">
        <v>0.1171292827205226</v>
      </c>
      <c r="R62" s="231">
        <v>0.43391258512241948</v>
      </c>
      <c r="S62" s="231">
        <v>0.39107641097786261</v>
      </c>
      <c r="T62" s="231">
        <v>2.123298469180648E-2</v>
      </c>
      <c r="U62" s="231">
        <v>2.9263386865048271E-2</v>
      </c>
      <c r="V62" s="231">
        <v>3.209282590562574E-2</v>
      </c>
      <c r="W62" s="231">
        <v>2.126061881844455E-2</v>
      </c>
      <c r="DA62" s="73" t="s">
        <v>2080</v>
      </c>
    </row>
    <row r="63" spans="1:105" ht="12" customHeight="1" x14ac:dyDescent="0.3">
      <c r="A63" s="64" t="s">
        <v>34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1.804470283885275E-2</v>
      </c>
      <c r="R63" s="231">
        <v>2.048087145019813E-2</v>
      </c>
      <c r="S63" s="231">
        <v>5.1256869752078903E-2</v>
      </c>
      <c r="T63" s="231">
        <v>8.998505993031472E-2</v>
      </c>
      <c r="U63" s="231">
        <v>7.4588158137554081E-2</v>
      </c>
      <c r="V63" s="231">
        <v>7.2046967322504707E-2</v>
      </c>
      <c r="W63" s="231">
        <v>0</v>
      </c>
      <c r="DA63" s="73" t="s">
        <v>2081</v>
      </c>
    </row>
    <row r="64" spans="1:105" ht="12" customHeight="1" x14ac:dyDescent="0.3">
      <c r="A64" s="64" t="s">
        <v>162</v>
      </c>
      <c r="B64" s="231">
        <v>109.6424960946953</v>
      </c>
      <c r="C64" s="231">
        <v>123.2539091066706</v>
      </c>
      <c r="D64" s="231">
        <v>112.037100607775</v>
      </c>
      <c r="E64" s="231">
        <v>120.63595345694409</v>
      </c>
      <c r="F64" s="231">
        <v>118.1850726685053</v>
      </c>
      <c r="G64" s="231">
        <v>123.1590848657152</v>
      </c>
      <c r="H64" s="231">
        <v>116.3145580876796</v>
      </c>
      <c r="I64" s="231">
        <v>90.528823880071499</v>
      </c>
      <c r="J64" s="231">
        <v>83.634120659080011</v>
      </c>
      <c r="K64" s="231">
        <v>75.964055543647419</v>
      </c>
      <c r="L64" s="231">
        <v>82.088352136098948</v>
      </c>
      <c r="M64" s="231">
        <v>81.196932158685797</v>
      </c>
      <c r="N64" s="231">
        <v>74.119539808407538</v>
      </c>
      <c r="O64" s="231">
        <v>73.863876988294024</v>
      </c>
      <c r="P64" s="231">
        <v>71.744168355400404</v>
      </c>
      <c r="Q64" s="231">
        <v>69.196570323493063</v>
      </c>
      <c r="R64" s="231">
        <v>45.27024008963015</v>
      </c>
      <c r="S64" s="231">
        <v>49.204238045156892</v>
      </c>
      <c r="T64" s="231">
        <v>55.749165702220907</v>
      </c>
      <c r="U64" s="231">
        <v>47.53893708545305</v>
      </c>
      <c r="V64" s="231">
        <v>40.353355830323324</v>
      </c>
      <c r="W64" s="231">
        <v>34.919582112889053</v>
      </c>
      <c r="DA64" s="73" t="s">
        <v>2082</v>
      </c>
    </row>
    <row r="65" spans="1:105" ht="12" customHeight="1" x14ac:dyDescent="0.3">
      <c r="A65" s="64" t="s">
        <v>36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2083</v>
      </c>
    </row>
    <row r="66" spans="1:105" ht="12" customHeight="1" x14ac:dyDescent="0.3">
      <c r="A66" s="64" t="s">
        <v>73</v>
      </c>
      <c r="B66" s="231">
        <v>0.93263856110023335</v>
      </c>
      <c r="C66" s="231">
        <v>0.86515356925069731</v>
      </c>
      <c r="D66" s="231">
        <v>0.72231265019034441</v>
      </c>
      <c r="E66" s="231">
        <v>1.5129114857693371</v>
      </c>
      <c r="F66" s="231">
        <v>1.950282630861607</v>
      </c>
      <c r="G66" s="231">
        <v>1.083452683840928</v>
      </c>
      <c r="H66" s="231">
        <v>1.218942054144748</v>
      </c>
      <c r="I66" s="231">
        <v>1.219459029363644</v>
      </c>
      <c r="J66" s="231">
        <v>0.49136964736945982</v>
      </c>
      <c r="K66" s="231">
        <v>0.48987492309351249</v>
      </c>
      <c r="L66" s="231">
        <v>0.62391320090164482</v>
      </c>
      <c r="M66" s="231">
        <v>0.35362478789994511</v>
      </c>
      <c r="N66" s="231">
        <v>7.3918958326586529E-2</v>
      </c>
      <c r="O66" s="231">
        <v>0.24130935321461919</v>
      </c>
      <c r="P66" s="231">
        <v>0.46893182218994173</v>
      </c>
      <c r="Q66" s="231">
        <v>0.51763029020602402</v>
      </c>
      <c r="R66" s="231">
        <v>0.34469521097948769</v>
      </c>
      <c r="S66" s="231">
        <v>0.29632263325566621</v>
      </c>
      <c r="T66" s="231">
        <v>0.2678403454757613</v>
      </c>
      <c r="U66" s="231">
        <v>0.20055268307395949</v>
      </c>
      <c r="V66" s="231">
        <v>0.13361054608626771</v>
      </c>
      <c r="W66" s="231">
        <v>0.1159821759971655</v>
      </c>
      <c r="DA66" s="73" t="s">
        <v>2084</v>
      </c>
    </row>
    <row r="67" spans="1:105" ht="12" customHeight="1" x14ac:dyDescent="0.3">
      <c r="A67" s="64" t="s">
        <v>79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0</v>
      </c>
      <c r="W67" s="231">
        <v>0</v>
      </c>
      <c r="DA67" s="73" t="s">
        <v>2085</v>
      </c>
    </row>
    <row r="68" spans="1:105" ht="12" customHeight="1" x14ac:dyDescent="0.3">
      <c r="A68" s="60" t="s">
        <v>1913</v>
      </c>
      <c r="B68" s="264">
        <v>0</v>
      </c>
      <c r="C68" s="264">
        <v>0</v>
      </c>
      <c r="D68" s="264">
        <v>0</v>
      </c>
      <c r="E68" s="264">
        <v>0</v>
      </c>
      <c r="F68" s="264">
        <v>0</v>
      </c>
      <c r="G68" s="264">
        <v>0</v>
      </c>
      <c r="H68" s="264">
        <v>0</v>
      </c>
      <c r="I68" s="264">
        <v>0</v>
      </c>
      <c r="J68" s="264">
        <v>0</v>
      </c>
      <c r="K68" s="264">
        <v>0</v>
      </c>
      <c r="L68" s="264">
        <v>0</v>
      </c>
      <c r="M68" s="264">
        <v>0</v>
      </c>
      <c r="N68" s="264">
        <v>0</v>
      </c>
      <c r="O68" s="264">
        <v>0</v>
      </c>
      <c r="P68" s="264">
        <v>0</v>
      </c>
      <c r="Q68" s="264">
        <v>0</v>
      </c>
      <c r="R68" s="264">
        <v>0</v>
      </c>
      <c r="S68" s="264">
        <v>0</v>
      </c>
      <c r="T68" s="264">
        <v>0</v>
      </c>
      <c r="U68" s="264">
        <v>0</v>
      </c>
      <c r="V68" s="264">
        <v>0</v>
      </c>
      <c r="W68" s="264">
        <v>0</v>
      </c>
      <c r="DA68" s="72" t="s">
        <v>2086</v>
      </c>
    </row>
    <row r="69" spans="1:105" ht="12" customHeight="1" x14ac:dyDescent="0.3">
      <c r="A69" s="57" t="s">
        <v>1915</v>
      </c>
      <c r="B69" s="263">
        <f t="shared" ref="B69:W69" si="3">B70+B81</f>
        <v>15.74048117116484</v>
      </c>
      <c r="C69" s="263">
        <f t="shared" si="3"/>
        <v>17.317991900465952</v>
      </c>
      <c r="D69" s="263">
        <f t="shared" si="3"/>
        <v>15.99598155887451</v>
      </c>
      <c r="E69" s="263">
        <f t="shared" si="3"/>
        <v>17.087828061790489</v>
      </c>
      <c r="F69" s="263">
        <f t="shared" si="3"/>
        <v>16.855393143613949</v>
      </c>
      <c r="G69" s="263">
        <f t="shared" si="3"/>
        <v>16.37638518376259</v>
      </c>
      <c r="H69" s="263">
        <f t="shared" si="3"/>
        <v>16.23400627889222</v>
      </c>
      <c r="I69" s="263">
        <f t="shared" si="3"/>
        <v>14.16226589064307</v>
      </c>
      <c r="J69" s="263">
        <f t="shared" si="3"/>
        <v>11.954687250433089</v>
      </c>
      <c r="K69" s="263">
        <f t="shared" si="3"/>
        <v>10.42502262114367</v>
      </c>
      <c r="L69" s="263">
        <f t="shared" si="3"/>
        <v>11.44242200672576</v>
      </c>
      <c r="M69" s="263">
        <f t="shared" si="3"/>
        <v>11.01776655727787</v>
      </c>
      <c r="N69" s="263">
        <f t="shared" si="3"/>
        <v>9.5273041763635913</v>
      </c>
      <c r="O69" s="263">
        <f t="shared" si="3"/>
        <v>9.5539466198523151</v>
      </c>
      <c r="P69" s="263">
        <f t="shared" si="3"/>
        <v>9.3352580527128453</v>
      </c>
      <c r="Q69" s="263">
        <f t="shared" si="3"/>
        <v>9.1542808709740804</v>
      </c>
      <c r="R69" s="263">
        <f t="shared" si="3"/>
        <v>6.0622963592778829</v>
      </c>
      <c r="S69" s="263">
        <f t="shared" si="3"/>
        <v>6.5207657445339056</v>
      </c>
      <c r="T69" s="263">
        <f t="shared" si="3"/>
        <v>7.2313769867408464</v>
      </c>
      <c r="U69" s="263">
        <f t="shared" si="3"/>
        <v>6.3142756748621442</v>
      </c>
      <c r="V69" s="263">
        <f t="shared" si="3"/>
        <v>5.5142877666600558</v>
      </c>
      <c r="W69" s="263">
        <f t="shared" si="3"/>
        <v>5.1187532255436086</v>
      </c>
      <c r="DA69" s="70"/>
    </row>
    <row r="70" spans="1:105" ht="12" customHeight="1" x14ac:dyDescent="0.3">
      <c r="A70" s="60" t="s">
        <v>1916</v>
      </c>
      <c r="B70" s="264">
        <v>15.74048117116484</v>
      </c>
      <c r="C70" s="264">
        <v>17.317991900465952</v>
      </c>
      <c r="D70" s="264">
        <v>15.99598155887451</v>
      </c>
      <c r="E70" s="264">
        <v>17.087828061790489</v>
      </c>
      <c r="F70" s="264">
        <v>16.855393143613949</v>
      </c>
      <c r="G70" s="264">
        <v>16.37638518376259</v>
      </c>
      <c r="H70" s="264">
        <v>16.23400627889222</v>
      </c>
      <c r="I70" s="264">
        <v>14.16226589064307</v>
      </c>
      <c r="J70" s="264">
        <v>11.954687250433089</v>
      </c>
      <c r="K70" s="264">
        <v>10.42502262114367</v>
      </c>
      <c r="L70" s="264">
        <v>11.44242200672576</v>
      </c>
      <c r="M70" s="264">
        <v>11.01776655727787</v>
      </c>
      <c r="N70" s="264">
        <v>9.5273041763635913</v>
      </c>
      <c r="O70" s="264">
        <v>9.5539466198523151</v>
      </c>
      <c r="P70" s="264">
        <v>9.3352580527128453</v>
      </c>
      <c r="Q70" s="264">
        <v>9.1542808709740804</v>
      </c>
      <c r="R70" s="264">
        <v>6.0622963592778829</v>
      </c>
      <c r="S70" s="264">
        <v>6.5207657445339056</v>
      </c>
      <c r="T70" s="264">
        <v>7.2313769867408464</v>
      </c>
      <c r="U70" s="264">
        <v>6.3142756748621442</v>
      </c>
      <c r="V70" s="264">
        <v>5.5142877666600558</v>
      </c>
      <c r="W70" s="264">
        <v>5.1187532255436086</v>
      </c>
      <c r="DA70" s="72" t="s">
        <v>2087</v>
      </c>
    </row>
    <row r="71" spans="1:105" ht="12" customHeight="1" x14ac:dyDescent="0.3">
      <c r="A71" s="64" t="s">
        <v>30</v>
      </c>
      <c r="B71" s="231">
        <v>0</v>
      </c>
      <c r="C71" s="231">
        <v>0</v>
      </c>
      <c r="D71" s="231">
        <v>0</v>
      </c>
      <c r="E71" s="231">
        <v>0</v>
      </c>
      <c r="F71" s="231">
        <v>0</v>
      </c>
      <c r="G71" s="231">
        <v>0</v>
      </c>
      <c r="H71" s="231">
        <v>0</v>
      </c>
      <c r="I71" s="231">
        <v>0</v>
      </c>
      <c r="J71" s="231">
        <v>0</v>
      </c>
      <c r="K71" s="231">
        <v>0</v>
      </c>
      <c r="L71" s="231">
        <v>0</v>
      </c>
      <c r="M71" s="231">
        <v>0</v>
      </c>
      <c r="N71" s="231">
        <v>0</v>
      </c>
      <c r="O71" s="231">
        <v>0</v>
      </c>
      <c r="P71" s="231">
        <v>0</v>
      </c>
      <c r="Q71" s="231">
        <v>0</v>
      </c>
      <c r="R71" s="231">
        <v>0</v>
      </c>
      <c r="S71" s="231">
        <v>0</v>
      </c>
      <c r="T71" s="231">
        <v>0</v>
      </c>
      <c r="U71" s="231">
        <v>0</v>
      </c>
      <c r="V71" s="231">
        <v>0</v>
      </c>
      <c r="W71" s="231">
        <v>0</v>
      </c>
      <c r="DA71" s="73" t="s">
        <v>2088</v>
      </c>
    </row>
    <row r="72" spans="1:105" ht="12" customHeight="1" x14ac:dyDescent="0.3">
      <c r="A72" s="64" t="s">
        <v>32</v>
      </c>
      <c r="B72" s="231">
        <v>0</v>
      </c>
      <c r="C72" s="231">
        <v>0</v>
      </c>
      <c r="D72" s="231">
        <v>0</v>
      </c>
      <c r="E72" s="231">
        <v>0</v>
      </c>
      <c r="F72" s="231">
        <v>0</v>
      </c>
      <c r="G72" s="231">
        <v>0</v>
      </c>
      <c r="H72" s="231">
        <v>0</v>
      </c>
      <c r="I72" s="231">
        <v>0</v>
      </c>
      <c r="J72" s="231">
        <v>0</v>
      </c>
      <c r="K72" s="231">
        <v>0</v>
      </c>
      <c r="L72" s="231">
        <v>0</v>
      </c>
      <c r="M72" s="231">
        <v>0</v>
      </c>
      <c r="N72" s="231">
        <v>0</v>
      </c>
      <c r="O72" s="231">
        <v>0</v>
      </c>
      <c r="P72" s="231">
        <v>0</v>
      </c>
      <c r="Q72" s="231">
        <v>0</v>
      </c>
      <c r="R72" s="231">
        <v>0</v>
      </c>
      <c r="S72" s="231">
        <v>0</v>
      </c>
      <c r="T72" s="231">
        <v>0</v>
      </c>
      <c r="U72" s="231">
        <v>0</v>
      </c>
      <c r="V72" s="231">
        <v>0</v>
      </c>
      <c r="W72" s="231">
        <v>0</v>
      </c>
      <c r="DA72" s="73" t="s">
        <v>2089</v>
      </c>
    </row>
    <row r="73" spans="1:105" ht="12" customHeight="1" x14ac:dyDescent="0.3">
      <c r="A73" s="64" t="s">
        <v>33</v>
      </c>
      <c r="B73" s="231">
        <v>0.2944717878287843</v>
      </c>
      <c r="C73" s="231">
        <v>0.2944717878287576</v>
      </c>
      <c r="D73" s="231">
        <v>0.29447178782994138</v>
      </c>
      <c r="E73" s="231">
        <v>0.29447178782944322</v>
      </c>
      <c r="F73" s="231">
        <v>0.29447178782974243</v>
      </c>
      <c r="G73" s="231">
        <v>0.29447178782933098</v>
      </c>
      <c r="H73" s="231">
        <v>0.29447178782960942</v>
      </c>
      <c r="I73" s="231">
        <v>0.58894357565817812</v>
      </c>
      <c r="J73" s="231">
        <v>0.28800696606668641</v>
      </c>
      <c r="K73" s="231">
        <v>0.28736429062190361</v>
      </c>
      <c r="L73" s="231">
        <v>0.28460765083426198</v>
      </c>
      <c r="M73" s="231">
        <v>0.28750784071002922</v>
      </c>
      <c r="N73" s="231">
        <v>0.28110744096214452</v>
      </c>
      <c r="O73" s="231">
        <v>0.28797017744477682</v>
      </c>
      <c r="P73" s="231">
        <v>0.28845739359599398</v>
      </c>
      <c r="Q73" s="231">
        <v>0.35211773374808669</v>
      </c>
      <c r="R73" s="231">
        <v>0.47862312179807559</v>
      </c>
      <c r="S73" s="231">
        <v>0.50963068337673545</v>
      </c>
      <c r="T73" s="231">
        <v>0.51495287995567474</v>
      </c>
      <c r="U73" s="231">
        <v>0.57389818258204195</v>
      </c>
      <c r="V73" s="231">
        <v>0.62376936436054886</v>
      </c>
      <c r="W73" s="231">
        <v>0.71889302173914604</v>
      </c>
      <c r="DA73" s="73" t="s">
        <v>2090</v>
      </c>
    </row>
    <row r="74" spans="1:105" ht="12" customHeight="1" x14ac:dyDescent="0.3">
      <c r="A74" s="64" t="s">
        <v>160</v>
      </c>
      <c r="B74" s="231">
        <v>1.588004398122187</v>
      </c>
      <c r="C74" s="231">
        <v>1.585390191742069</v>
      </c>
      <c r="D74" s="231">
        <v>1.588672282240458</v>
      </c>
      <c r="E74" s="231">
        <v>1.904283047448831</v>
      </c>
      <c r="F74" s="231">
        <v>1.9067575876617631</v>
      </c>
      <c r="G74" s="231">
        <v>1.267750389640989</v>
      </c>
      <c r="H74" s="231">
        <v>1.2697201991427041</v>
      </c>
      <c r="I74" s="231">
        <v>1.592583074668237</v>
      </c>
      <c r="J74" s="231">
        <v>1.231525197912352</v>
      </c>
      <c r="K74" s="231">
        <v>0.9084681601263459</v>
      </c>
      <c r="L74" s="231">
        <v>0.89485938235091889</v>
      </c>
      <c r="M74" s="231">
        <v>0.90630748330863153</v>
      </c>
      <c r="N74" s="231">
        <v>0.59029321261581813</v>
      </c>
      <c r="O74" s="231">
        <v>0.62037136923154745</v>
      </c>
      <c r="P74" s="231">
        <v>0.62193897173133272</v>
      </c>
      <c r="Q74" s="231">
        <v>0.65306943397919281</v>
      </c>
      <c r="R74" s="231">
        <v>0.20891821580855599</v>
      </c>
      <c r="S74" s="231">
        <v>0.18446409925722779</v>
      </c>
      <c r="T74" s="231">
        <v>0.16813129601466431</v>
      </c>
      <c r="U74" s="231">
        <v>0.15865433903499571</v>
      </c>
      <c r="V74" s="231">
        <v>0.15488934917511751</v>
      </c>
      <c r="W74" s="231">
        <v>0.30989729790559439</v>
      </c>
      <c r="DA74" s="73" t="s">
        <v>2091</v>
      </c>
    </row>
    <row r="75" spans="1:105" ht="12" customHeight="1" x14ac:dyDescent="0.3">
      <c r="A75" s="64" t="s">
        <v>70</v>
      </c>
      <c r="B75" s="231">
        <v>0.95757260870442396</v>
      </c>
      <c r="C75" s="231">
        <v>0.95757260870433702</v>
      </c>
      <c r="D75" s="231">
        <v>0.95757260870818672</v>
      </c>
      <c r="E75" s="231">
        <v>0.63837231652901527</v>
      </c>
      <c r="F75" s="231">
        <v>0.63837231652966397</v>
      </c>
      <c r="G75" s="231">
        <v>0.31920029217742962</v>
      </c>
      <c r="H75" s="231">
        <v>0.95757260870710681</v>
      </c>
      <c r="I75" s="231">
        <v>1.2767729008825821</v>
      </c>
      <c r="J75" s="231">
        <v>0.62051455070163819</v>
      </c>
      <c r="K75" s="231">
        <v>0.30956494927566791</v>
      </c>
      <c r="L75" s="231">
        <v>0.61319068422386491</v>
      </c>
      <c r="M75" s="231">
        <v>0.30971958949089068</v>
      </c>
      <c r="N75" s="231">
        <v>0</v>
      </c>
      <c r="O75" s="231">
        <v>0</v>
      </c>
      <c r="P75" s="231">
        <v>0</v>
      </c>
      <c r="Q75" s="231">
        <v>1.3665082984060941E-2</v>
      </c>
      <c r="R75" s="231">
        <v>5.0623134930948832E-2</v>
      </c>
      <c r="S75" s="231">
        <v>4.5625581280750498E-2</v>
      </c>
      <c r="T75" s="231">
        <v>2.4771815473774148E-3</v>
      </c>
      <c r="U75" s="231">
        <v>3.4140618009222902E-3</v>
      </c>
      <c r="V75" s="231">
        <v>3.7441630223229942E-3</v>
      </c>
      <c r="W75" s="231">
        <v>2.4804055288185252E-3</v>
      </c>
      <c r="DA75" s="73" t="s">
        <v>2092</v>
      </c>
    </row>
    <row r="76" spans="1:105" ht="12" customHeight="1" x14ac:dyDescent="0.3">
      <c r="A76" s="64" t="s">
        <v>34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2.105215331199482E-3</v>
      </c>
      <c r="R76" s="231">
        <v>2.389435002523109E-3</v>
      </c>
      <c r="S76" s="231">
        <v>5.9799681377425218E-3</v>
      </c>
      <c r="T76" s="231">
        <v>1.0498256991870019E-2</v>
      </c>
      <c r="U76" s="231">
        <v>8.7019517827146217E-3</v>
      </c>
      <c r="V76" s="231">
        <v>8.4054795209588598E-3</v>
      </c>
      <c r="W76" s="231">
        <v>0</v>
      </c>
      <c r="DA76" s="73" t="s">
        <v>2093</v>
      </c>
    </row>
    <row r="77" spans="1:105" ht="12" customHeight="1" x14ac:dyDescent="0.3">
      <c r="A77" s="64" t="s">
        <v>162</v>
      </c>
      <c r="B77" s="231">
        <v>12.791624544381079</v>
      </c>
      <c r="C77" s="231">
        <v>14.37962272911154</v>
      </c>
      <c r="D77" s="231">
        <v>13.070995070907051</v>
      </c>
      <c r="E77" s="231">
        <v>14.07419456997677</v>
      </c>
      <c r="F77" s="231">
        <v>13.788258477992249</v>
      </c>
      <c r="G77" s="231">
        <v>14.36855990100007</v>
      </c>
      <c r="H77" s="231">
        <v>13.57003177689591</v>
      </c>
      <c r="I77" s="231">
        <v>10.561696119341651</v>
      </c>
      <c r="J77" s="231">
        <v>9.7573140768926425</v>
      </c>
      <c r="K77" s="231">
        <v>8.8624731467588411</v>
      </c>
      <c r="L77" s="231">
        <v>9.5769744158781869</v>
      </c>
      <c r="M77" s="231">
        <v>9.4729754185133217</v>
      </c>
      <c r="N77" s="231">
        <v>8.6472796443141942</v>
      </c>
      <c r="O77" s="231">
        <v>8.6174523153009517</v>
      </c>
      <c r="P77" s="231">
        <v>8.3701529747966923</v>
      </c>
      <c r="Q77" s="231">
        <v>8.0729332044075033</v>
      </c>
      <c r="R77" s="231">
        <v>5.2815280104568387</v>
      </c>
      <c r="S77" s="231">
        <v>5.7404944386016217</v>
      </c>
      <c r="T77" s="231">
        <v>6.5040693319257539</v>
      </c>
      <c r="U77" s="231">
        <v>5.5462093266361743</v>
      </c>
      <c r="V77" s="231">
        <v>4.7078915135377102</v>
      </c>
      <c r="W77" s="231">
        <v>4.0739512465037127</v>
      </c>
      <c r="DA77" s="73" t="s">
        <v>2094</v>
      </c>
    </row>
    <row r="78" spans="1:105" ht="12" customHeight="1" x14ac:dyDescent="0.3">
      <c r="A78" s="64" t="s">
        <v>36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2095</v>
      </c>
    </row>
    <row r="79" spans="1:105" ht="12" customHeight="1" x14ac:dyDescent="0.3">
      <c r="A79" s="64" t="s">
        <v>73</v>
      </c>
      <c r="B79" s="231">
        <v>0.1088078321283603</v>
      </c>
      <c r="C79" s="231">
        <v>0.1009345830792478</v>
      </c>
      <c r="D79" s="231">
        <v>8.4269809188873307E-2</v>
      </c>
      <c r="E79" s="231">
        <v>0.17650634000642229</v>
      </c>
      <c r="F79" s="231">
        <v>0.22753297360052019</v>
      </c>
      <c r="G79" s="231">
        <v>0.12640281311477469</v>
      </c>
      <c r="H79" s="231">
        <v>0.1422099063168869</v>
      </c>
      <c r="I79" s="231">
        <v>0.14227022009242471</v>
      </c>
      <c r="J79" s="231">
        <v>5.7326458859770162E-2</v>
      </c>
      <c r="K79" s="231">
        <v>5.7152074360909633E-2</v>
      </c>
      <c r="L79" s="231">
        <v>7.2789873438525027E-2</v>
      </c>
      <c r="M79" s="231">
        <v>4.1256225254993492E-2</v>
      </c>
      <c r="N79" s="231">
        <v>8.6238784714350748E-3</v>
      </c>
      <c r="O79" s="231">
        <v>2.8152757875038851E-2</v>
      </c>
      <c r="P79" s="231">
        <v>5.4708712588826397E-2</v>
      </c>
      <c r="Q79" s="231">
        <v>6.0390200524035972E-2</v>
      </c>
      <c r="R79" s="231">
        <v>4.0214441280940143E-2</v>
      </c>
      <c r="S79" s="231">
        <v>3.4570973879827632E-2</v>
      </c>
      <c r="T79" s="231">
        <v>3.124804030550539E-2</v>
      </c>
      <c r="U79" s="231">
        <v>2.3397813025295221E-2</v>
      </c>
      <c r="V79" s="231">
        <v>1.558789704339786E-2</v>
      </c>
      <c r="W79" s="231">
        <v>1.3531253866335941E-2</v>
      </c>
      <c r="DA79" s="73" t="s">
        <v>2096</v>
      </c>
    </row>
    <row r="80" spans="1:105" ht="12" customHeight="1" x14ac:dyDescent="0.3">
      <c r="A80" s="64" t="s">
        <v>79</v>
      </c>
      <c r="B80" s="231">
        <v>0</v>
      </c>
      <c r="C80" s="231">
        <v>0</v>
      </c>
      <c r="D80" s="231">
        <v>0</v>
      </c>
      <c r="E80" s="231">
        <v>0</v>
      </c>
      <c r="F80" s="231">
        <v>0</v>
      </c>
      <c r="G80" s="231">
        <v>0</v>
      </c>
      <c r="H80" s="231">
        <v>0</v>
      </c>
      <c r="I80" s="231">
        <v>0</v>
      </c>
      <c r="J80" s="231">
        <v>0</v>
      </c>
      <c r="K80" s="231">
        <v>0</v>
      </c>
      <c r="L80" s="231">
        <v>0</v>
      </c>
      <c r="M80" s="231">
        <v>0</v>
      </c>
      <c r="N80" s="231">
        <v>0</v>
      </c>
      <c r="O80" s="231">
        <v>0</v>
      </c>
      <c r="P80" s="231">
        <v>0</v>
      </c>
      <c r="Q80" s="231">
        <v>0</v>
      </c>
      <c r="R80" s="231">
        <v>0</v>
      </c>
      <c r="S80" s="231">
        <v>0</v>
      </c>
      <c r="T80" s="231">
        <v>0</v>
      </c>
      <c r="U80" s="231">
        <v>0</v>
      </c>
      <c r="V80" s="231">
        <v>0</v>
      </c>
      <c r="W80" s="231">
        <v>0</v>
      </c>
      <c r="DA80" s="73" t="s">
        <v>2097</v>
      </c>
    </row>
    <row r="81" spans="1:105" ht="12" customHeight="1" x14ac:dyDescent="0.3">
      <c r="A81" s="61" t="s">
        <v>1928</v>
      </c>
      <c r="B81" s="265">
        <v>0</v>
      </c>
      <c r="C81" s="265">
        <v>0</v>
      </c>
      <c r="D81" s="265">
        <v>0</v>
      </c>
      <c r="E81" s="265">
        <v>0</v>
      </c>
      <c r="F81" s="265">
        <v>0</v>
      </c>
      <c r="G81" s="265">
        <v>0</v>
      </c>
      <c r="H81" s="265">
        <v>0</v>
      </c>
      <c r="I81" s="265">
        <v>0</v>
      </c>
      <c r="J81" s="265">
        <v>0</v>
      </c>
      <c r="K81" s="265">
        <v>0</v>
      </c>
      <c r="L81" s="265">
        <v>0</v>
      </c>
      <c r="M81" s="265">
        <v>0</v>
      </c>
      <c r="N81" s="265">
        <v>0</v>
      </c>
      <c r="O81" s="265">
        <v>0</v>
      </c>
      <c r="P81" s="265">
        <v>0</v>
      </c>
      <c r="Q81" s="265">
        <v>0</v>
      </c>
      <c r="R81" s="265">
        <v>0</v>
      </c>
      <c r="S81" s="265">
        <v>0</v>
      </c>
      <c r="T81" s="265">
        <v>0</v>
      </c>
      <c r="U81" s="265">
        <v>0</v>
      </c>
      <c r="V81" s="265">
        <v>0</v>
      </c>
      <c r="W81" s="265">
        <v>0</v>
      </c>
      <c r="DA81" s="74" t="s">
        <v>2098</v>
      </c>
    </row>
    <row r="82" spans="1:105" ht="12" customHeight="1" x14ac:dyDescent="0.3">
      <c r="J82" s="131"/>
    </row>
    <row r="83" spans="1:105" ht="15" customHeight="1" x14ac:dyDescent="0.3">
      <c r="A83" s="34" t="s">
        <v>60</v>
      </c>
      <c r="B83" s="225">
        <v>0.75327459812774356</v>
      </c>
      <c r="C83" s="225">
        <v>0.99852897150995179</v>
      </c>
      <c r="D83" s="225">
        <v>0.73152346429341242</v>
      </c>
      <c r="E83" s="225">
        <v>0.90522609681237431</v>
      </c>
      <c r="F83" s="225">
        <v>0.76626656383940372</v>
      </c>
      <c r="G83" s="225">
        <v>1.0265326644403829</v>
      </c>
      <c r="H83" s="225">
        <v>0.82917313904437828</v>
      </c>
      <c r="I83" s="225">
        <v>0.4343819128741544</v>
      </c>
      <c r="J83" s="225">
        <v>1.205310885641198</v>
      </c>
      <c r="K83" s="225">
        <v>2.0836355800968702</v>
      </c>
      <c r="L83" s="225">
        <v>2.7166557963268718</v>
      </c>
      <c r="M83" s="225">
        <v>2.4559040849668499</v>
      </c>
      <c r="N83" s="225">
        <v>2.3713684230471821</v>
      </c>
      <c r="O83" s="225">
        <v>0.52091992385714225</v>
      </c>
      <c r="P83" s="225">
        <v>0.48735499449483211</v>
      </c>
      <c r="Q83" s="225">
        <v>0.38691114087431883</v>
      </c>
      <c r="R83" s="225">
        <v>0.18118654586681779</v>
      </c>
      <c r="S83" s="225">
        <v>0.2449434957793272</v>
      </c>
      <c r="T83" s="225">
        <v>0.22543980729404911</v>
      </c>
      <c r="U83" s="225">
        <v>0.17023350859258449</v>
      </c>
      <c r="V83" s="225">
        <v>0.14056688450904331</v>
      </c>
      <c r="W83" s="225">
        <v>9.7285723576969199E-2</v>
      </c>
      <c r="DA83" s="89" t="s">
        <v>2099</v>
      </c>
    </row>
    <row r="84" spans="1:105" ht="12" customHeight="1" x14ac:dyDescent="0.3">
      <c r="A84" s="55" t="s">
        <v>92</v>
      </c>
      <c r="B84" s="261">
        <v>0</v>
      </c>
      <c r="C84" s="261">
        <v>0</v>
      </c>
      <c r="D84" s="261">
        <v>0</v>
      </c>
      <c r="E84" s="261">
        <v>0</v>
      </c>
      <c r="F84" s="261">
        <v>0</v>
      </c>
      <c r="G84" s="261">
        <v>0</v>
      </c>
      <c r="H84" s="261">
        <v>0</v>
      </c>
      <c r="I84" s="261">
        <v>0</v>
      </c>
      <c r="J84" s="261">
        <v>0</v>
      </c>
      <c r="K84" s="261">
        <v>0</v>
      </c>
      <c r="L84" s="261">
        <v>0</v>
      </c>
      <c r="M84" s="261">
        <v>0</v>
      </c>
      <c r="N84" s="261">
        <v>0</v>
      </c>
      <c r="O84" s="261">
        <v>0</v>
      </c>
      <c r="P84" s="261">
        <v>0</v>
      </c>
      <c r="Q84" s="261">
        <v>0</v>
      </c>
      <c r="R84" s="261">
        <v>0</v>
      </c>
      <c r="S84" s="261">
        <v>0</v>
      </c>
      <c r="T84" s="261">
        <v>0</v>
      </c>
      <c r="U84" s="261">
        <v>0</v>
      </c>
      <c r="V84" s="261">
        <v>0</v>
      </c>
      <c r="W84" s="261">
        <v>0</v>
      </c>
      <c r="DA84" s="67" t="s">
        <v>2100</v>
      </c>
    </row>
    <row r="85" spans="1:105" ht="12" customHeight="1" x14ac:dyDescent="0.3">
      <c r="A85" s="202" t="s">
        <v>93</v>
      </c>
      <c r="B85" s="226">
        <v>0</v>
      </c>
      <c r="C85" s="226">
        <v>0</v>
      </c>
      <c r="D85" s="226">
        <v>0</v>
      </c>
      <c r="E85" s="226">
        <v>0</v>
      </c>
      <c r="F85" s="226">
        <v>0</v>
      </c>
      <c r="G85" s="226">
        <v>0</v>
      </c>
      <c r="H85" s="226">
        <v>0</v>
      </c>
      <c r="I85" s="226">
        <v>0</v>
      </c>
      <c r="J85" s="226">
        <v>0</v>
      </c>
      <c r="K85" s="226">
        <v>0</v>
      </c>
      <c r="L85" s="226">
        <v>0</v>
      </c>
      <c r="M85" s="226">
        <v>0</v>
      </c>
      <c r="N85" s="226">
        <v>0</v>
      </c>
      <c r="O85" s="226">
        <v>0</v>
      </c>
      <c r="P85" s="226">
        <v>0</v>
      </c>
      <c r="Q85" s="226">
        <v>0</v>
      </c>
      <c r="R85" s="226">
        <v>0</v>
      </c>
      <c r="S85" s="226">
        <v>0</v>
      </c>
      <c r="T85" s="226">
        <v>0</v>
      </c>
      <c r="U85" s="226">
        <v>0</v>
      </c>
      <c r="V85" s="226">
        <v>0</v>
      </c>
      <c r="W85" s="226">
        <v>0</v>
      </c>
      <c r="DA85" s="174" t="s">
        <v>2101</v>
      </c>
    </row>
    <row r="86" spans="1:105" ht="12" customHeight="1" x14ac:dyDescent="0.3">
      <c r="A86" s="202" t="s">
        <v>94</v>
      </c>
      <c r="B86" s="226">
        <v>0</v>
      </c>
      <c r="C86" s="226">
        <v>0</v>
      </c>
      <c r="D86" s="226">
        <v>0</v>
      </c>
      <c r="E86" s="226">
        <v>0</v>
      </c>
      <c r="F86" s="226">
        <v>0</v>
      </c>
      <c r="G86" s="226">
        <v>0</v>
      </c>
      <c r="H86" s="226">
        <v>0</v>
      </c>
      <c r="I86" s="226">
        <v>0</v>
      </c>
      <c r="J86" s="226">
        <v>0</v>
      </c>
      <c r="K86" s="226">
        <v>0</v>
      </c>
      <c r="L86" s="226">
        <v>0</v>
      </c>
      <c r="M86" s="226">
        <v>0</v>
      </c>
      <c r="N86" s="226">
        <v>0</v>
      </c>
      <c r="O86" s="226">
        <v>0</v>
      </c>
      <c r="P86" s="226">
        <v>0</v>
      </c>
      <c r="Q86" s="226">
        <v>0</v>
      </c>
      <c r="R86" s="226">
        <v>0</v>
      </c>
      <c r="S86" s="226">
        <v>0</v>
      </c>
      <c r="T86" s="226">
        <v>0</v>
      </c>
      <c r="U86" s="226">
        <v>0</v>
      </c>
      <c r="V86" s="226">
        <v>0</v>
      </c>
      <c r="W86" s="226">
        <v>0</v>
      </c>
      <c r="DA86" s="174" t="s">
        <v>2102</v>
      </c>
    </row>
    <row r="87" spans="1:105" ht="12" customHeight="1" x14ac:dyDescent="0.3">
      <c r="A87" s="202" t="s">
        <v>95</v>
      </c>
      <c r="B87" s="226">
        <v>0</v>
      </c>
      <c r="C87" s="226">
        <v>0</v>
      </c>
      <c r="D87" s="226">
        <v>0</v>
      </c>
      <c r="E87" s="226">
        <v>0</v>
      </c>
      <c r="F87" s="226">
        <v>0</v>
      </c>
      <c r="G87" s="226">
        <v>0</v>
      </c>
      <c r="H87" s="226">
        <v>0</v>
      </c>
      <c r="I87" s="226">
        <v>0</v>
      </c>
      <c r="J87" s="226">
        <v>0</v>
      </c>
      <c r="K87" s="226">
        <v>0</v>
      </c>
      <c r="L87" s="226">
        <v>0</v>
      </c>
      <c r="M87" s="226">
        <v>0</v>
      </c>
      <c r="N87" s="226">
        <v>0</v>
      </c>
      <c r="O87" s="226">
        <v>0</v>
      </c>
      <c r="P87" s="226">
        <v>0</v>
      </c>
      <c r="Q87" s="226">
        <v>0</v>
      </c>
      <c r="R87" s="226">
        <v>0</v>
      </c>
      <c r="S87" s="226">
        <v>0</v>
      </c>
      <c r="T87" s="226">
        <v>0</v>
      </c>
      <c r="U87" s="226">
        <v>0</v>
      </c>
      <c r="V87" s="226">
        <v>0</v>
      </c>
      <c r="W87" s="226">
        <v>0</v>
      </c>
      <c r="DA87" s="174" t="s">
        <v>2103</v>
      </c>
    </row>
    <row r="88" spans="1:105" ht="12" customHeight="1" x14ac:dyDescent="0.3">
      <c r="A88" s="56" t="s">
        <v>96</v>
      </c>
      <c r="B88" s="262">
        <v>0.75327459812774356</v>
      </c>
      <c r="C88" s="262">
        <v>0.99852897150995179</v>
      </c>
      <c r="D88" s="262">
        <v>0.73152346429341242</v>
      </c>
      <c r="E88" s="262">
        <v>0.90522609681237431</v>
      </c>
      <c r="F88" s="262">
        <v>0.76626656383940372</v>
      </c>
      <c r="G88" s="262">
        <v>1.0265326644403829</v>
      </c>
      <c r="H88" s="262">
        <v>0.82917313904437828</v>
      </c>
      <c r="I88" s="262">
        <v>0.4343819128741544</v>
      </c>
      <c r="J88" s="262">
        <v>1.205310885641198</v>
      </c>
      <c r="K88" s="262">
        <v>2.0836355800968702</v>
      </c>
      <c r="L88" s="262">
        <v>2.7166557963268718</v>
      </c>
      <c r="M88" s="262">
        <v>2.4559040849668499</v>
      </c>
      <c r="N88" s="262">
        <v>2.3713684230471821</v>
      </c>
      <c r="O88" s="262">
        <v>0.52091992385714225</v>
      </c>
      <c r="P88" s="262">
        <v>0.48735499449483211</v>
      </c>
      <c r="Q88" s="262">
        <v>0.38691114087431883</v>
      </c>
      <c r="R88" s="262">
        <v>0.18118654586681779</v>
      </c>
      <c r="S88" s="262">
        <v>0.2449434957793272</v>
      </c>
      <c r="T88" s="262">
        <v>0.22543980729404911</v>
      </c>
      <c r="U88" s="262">
        <v>0.17023350859258449</v>
      </c>
      <c r="V88" s="262">
        <v>0.14056688450904331</v>
      </c>
      <c r="W88" s="262">
        <v>9.7285723576969199E-2</v>
      </c>
      <c r="DA88" s="68" t="s">
        <v>2104</v>
      </c>
    </row>
    <row r="89" spans="1:105" ht="12" customHeight="1" x14ac:dyDescent="0.3">
      <c r="A89" s="37" t="s">
        <v>160</v>
      </c>
      <c r="B89" s="228">
        <v>8.3187360369560356E-2</v>
      </c>
      <c r="C89" s="228">
        <v>9.9157955302020054E-2</v>
      </c>
      <c r="D89" s="228">
        <v>7.9275403973060959E-2</v>
      </c>
      <c r="E89" s="228">
        <v>0.1078830381430176</v>
      </c>
      <c r="F89" s="228">
        <v>9.3092264363439245E-2</v>
      </c>
      <c r="G89" s="228">
        <v>8.3228534170393748E-2</v>
      </c>
      <c r="H89" s="228">
        <v>7.0945787027382162E-2</v>
      </c>
      <c r="I89" s="228">
        <v>5.6917343377000301E-2</v>
      </c>
      <c r="J89" s="228">
        <v>0.13507984691236011</v>
      </c>
      <c r="K89" s="228">
        <v>0.19372919377691211</v>
      </c>
      <c r="L89" s="228">
        <v>0.23214892203237791</v>
      </c>
      <c r="M89" s="228">
        <v>0.21444682369173909</v>
      </c>
      <c r="N89" s="228">
        <v>0.15153360156570761</v>
      </c>
      <c r="O89" s="228">
        <v>3.4982677463777888E-2</v>
      </c>
      <c r="P89" s="228">
        <v>3.3707958720470867E-2</v>
      </c>
      <c r="Q89" s="228">
        <v>2.895711246515871E-2</v>
      </c>
      <c r="R89" s="228">
        <v>6.8943703901382927E-3</v>
      </c>
      <c r="S89" s="228">
        <v>7.625923629531157E-3</v>
      </c>
      <c r="T89" s="228">
        <v>5.6808074407895511E-3</v>
      </c>
      <c r="U89" s="228">
        <v>4.7342559559987764E-3</v>
      </c>
      <c r="V89" s="228">
        <v>4.4773379413674376E-3</v>
      </c>
      <c r="W89" s="228">
        <v>6.8771953583436681E-3</v>
      </c>
      <c r="DA89" s="69" t="s">
        <v>2105</v>
      </c>
    </row>
    <row r="90" spans="1:105" ht="12" customHeight="1" x14ac:dyDescent="0.3">
      <c r="A90" s="37" t="s">
        <v>162</v>
      </c>
      <c r="B90" s="228">
        <v>0.67008723775818324</v>
      </c>
      <c r="C90" s="228">
        <v>0.89937101620793169</v>
      </c>
      <c r="D90" s="228">
        <v>0.65224806032035143</v>
      </c>
      <c r="E90" s="228">
        <v>0.79734305866935673</v>
      </c>
      <c r="F90" s="228">
        <v>0.67317429947596452</v>
      </c>
      <c r="G90" s="228">
        <v>0.94330413026998949</v>
      </c>
      <c r="H90" s="228">
        <v>0.75822735201699609</v>
      </c>
      <c r="I90" s="228">
        <v>0.37746456949715412</v>
      </c>
      <c r="J90" s="228">
        <v>1.0702310387288381</v>
      </c>
      <c r="K90" s="228">
        <v>1.8899063863199581</v>
      </c>
      <c r="L90" s="228">
        <v>2.4845068742944938</v>
      </c>
      <c r="M90" s="228">
        <v>2.2414572612751109</v>
      </c>
      <c r="N90" s="228">
        <v>2.219834821481474</v>
      </c>
      <c r="O90" s="228">
        <v>0.48593724639336439</v>
      </c>
      <c r="P90" s="228">
        <v>0.45364703577436122</v>
      </c>
      <c r="Q90" s="228">
        <v>0.35795402840916007</v>
      </c>
      <c r="R90" s="228">
        <v>0.17429217547667961</v>
      </c>
      <c r="S90" s="228">
        <v>0.23731757214979601</v>
      </c>
      <c r="T90" s="228">
        <v>0.21975899985325961</v>
      </c>
      <c r="U90" s="228">
        <v>0.16549925263658569</v>
      </c>
      <c r="V90" s="228">
        <v>0.13608954656767591</v>
      </c>
      <c r="W90" s="228">
        <v>9.0408528218625536E-2</v>
      </c>
      <c r="DA90" s="69" t="s">
        <v>2106</v>
      </c>
    </row>
    <row r="91" spans="1:105" ht="12" customHeight="1" x14ac:dyDescent="0.3">
      <c r="A91" s="37" t="s">
        <v>97</v>
      </c>
      <c r="B91" s="228">
        <v>0</v>
      </c>
      <c r="C91" s="228">
        <v>0</v>
      </c>
      <c r="D91" s="228">
        <v>0</v>
      </c>
      <c r="E91" s="228">
        <v>0</v>
      </c>
      <c r="F91" s="228">
        <v>0</v>
      </c>
      <c r="G91" s="228">
        <v>0</v>
      </c>
      <c r="H91" s="228">
        <v>0</v>
      </c>
      <c r="I91" s="228">
        <v>0</v>
      </c>
      <c r="J91" s="228">
        <v>0</v>
      </c>
      <c r="K91" s="228">
        <v>0</v>
      </c>
      <c r="L91" s="228">
        <v>0</v>
      </c>
      <c r="M91" s="228">
        <v>0</v>
      </c>
      <c r="N91" s="228">
        <v>0</v>
      </c>
      <c r="O91" s="228">
        <v>0</v>
      </c>
      <c r="P91" s="228">
        <v>0</v>
      </c>
      <c r="Q91" s="228">
        <v>0</v>
      </c>
      <c r="R91" s="228">
        <v>0</v>
      </c>
      <c r="S91" s="228">
        <v>0</v>
      </c>
      <c r="T91" s="228">
        <v>0</v>
      </c>
      <c r="U91" s="228">
        <v>0</v>
      </c>
      <c r="V91" s="228">
        <v>0</v>
      </c>
      <c r="W91" s="228">
        <v>0</v>
      </c>
      <c r="DA91" s="69" t="s">
        <v>2107</v>
      </c>
    </row>
    <row r="92" spans="1:105" ht="12" customHeight="1" x14ac:dyDescent="0.3">
      <c r="A92" s="37" t="s">
        <v>78</v>
      </c>
      <c r="B92" s="228">
        <v>0</v>
      </c>
      <c r="C92" s="228">
        <v>0</v>
      </c>
      <c r="D92" s="228">
        <v>0</v>
      </c>
      <c r="E92" s="228">
        <v>0</v>
      </c>
      <c r="F92" s="228">
        <v>0</v>
      </c>
      <c r="G92" s="228">
        <v>0</v>
      </c>
      <c r="H92" s="228">
        <v>0</v>
      </c>
      <c r="I92" s="228">
        <v>0</v>
      </c>
      <c r="J92" s="228">
        <v>0</v>
      </c>
      <c r="K92" s="228">
        <v>0</v>
      </c>
      <c r="L92" s="228">
        <v>0</v>
      </c>
      <c r="M92" s="228">
        <v>0</v>
      </c>
      <c r="N92" s="228">
        <v>0</v>
      </c>
      <c r="O92" s="228">
        <v>0</v>
      </c>
      <c r="P92" s="228">
        <v>0</v>
      </c>
      <c r="Q92" s="228">
        <v>0</v>
      </c>
      <c r="R92" s="228">
        <v>0</v>
      </c>
      <c r="S92" s="228">
        <v>0</v>
      </c>
      <c r="T92" s="228">
        <v>0</v>
      </c>
      <c r="U92" s="228">
        <v>0</v>
      </c>
      <c r="V92" s="228">
        <v>0</v>
      </c>
      <c r="W92" s="228">
        <v>0</v>
      </c>
      <c r="DA92" s="69" t="s">
        <v>2108</v>
      </c>
    </row>
    <row r="93" spans="1:105" ht="12" customHeight="1" x14ac:dyDescent="0.3">
      <c r="A93" s="37" t="s">
        <v>38</v>
      </c>
      <c r="B93" s="228">
        <v>0</v>
      </c>
      <c r="C93" s="228">
        <v>0</v>
      </c>
      <c r="D93" s="228">
        <v>0</v>
      </c>
      <c r="E93" s="228">
        <v>0</v>
      </c>
      <c r="F93" s="228">
        <v>0</v>
      </c>
      <c r="G93" s="228">
        <v>0</v>
      </c>
      <c r="H93" s="228">
        <v>0</v>
      </c>
      <c r="I93" s="228">
        <v>0</v>
      </c>
      <c r="J93" s="228">
        <v>0</v>
      </c>
      <c r="K93" s="228">
        <v>0</v>
      </c>
      <c r="L93" s="228">
        <v>0</v>
      </c>
      <c r="M93" s="228">
        <v>0</v>
      </c>
      <c r="N93" s="228">
        <v>0</v>
      </c>
      <c r="O93" s="228">
        <v>0</v>
      </c>
      <c r="P93" s="228">
        <v>0</v>
      </c>
      <c r="Q93" s="228">
        <v>0</v>
      </c>
      <c r="R93" s="228">
        <v>0</v>
      </c>
      <c r="S93" s="228">
        <v>0</v>
      </c>
      <c r="T93" s="228">
        <v>0</v>
      </c>
      <c r="U93" s="228">
        <v>0</v>
      </c>
      <c r="V93" s="228">
        <v>0</v>
      </c>
      <c r="W93" s="228">
        <v>0</v>
      </c>
      <c r="DA93" s="69" t="s">
        <v>2109</v>
      </c>
    </row>
    <row r="94" spans="1:105" ht="12" customHeight="1" x14ac:dyDescent="0.3">
      <c r="A94" s="132" t="s">
        <v>1941</v>
      </c>
      <c r="B94" s="318">
        <v>0</v>
      </c>
      <c r="C94" s="318">
        <v>0</v>
      </c>
      <c r="D94" s="318">
        <v>0</v>
      </c>
      <c r="E94" s="318">
        <v>0</v>
      </c>
      <c r="F94" s="318">
        <v>0</v>
      </c>
      <c r="G94" s="318">
        <v>0</v>
      </c>
      <c r="H94" s="318">
        <v>0</v>
      </c>
      <c r="I94" s="318">
        <v>0</v>
      </c>
      <c r="J94" s="318">
        <v>0</v>
      </c>
      <c r="K94" s="318">
        <v>0</v>
      </c>
      <c r="L94" s="318">
        <v>0</v>
      </c>
      <c r="M94" s="318">
        <v>0</v>
      </c>
      <c r="N94" s="318">
        <v>0</v>
      </c>
      <c r="O94" s="318">
        <v>0</v>
      </c>
      <c r="P94" s="318">
        <v>0</v>
      </c>
      <c r="Q94" s="318">
        <v>0</v>
      </c>
      <c r="R94" s="318">
        <v>0</v>
      </c>
      <c r="S94" s="318">
        <v>0</v>
      </c>
      <c r="T94" s="318">
        <v>0</v>
      </c>
      <c r="U94" s="318">
        <v>0</v>
      </c>
      <c r="V94" s="318">
        <v>0</v>
      </c>
      <c r="W94" s="318">
        <v>0</v>
      </c>
      <c r="DA94" s="139" t="s">
        <v>2110</v>
      </c>
    </row>
    <row r="95" spans="1:105" ht="12" customHeight="1" x14ac:dyDescent="0.3">
      <c r="J95" s="131"/>
    </row>
    <row r="96" spans="1:105" ht="15" customHeight="1" x14ac:dyDescent="0.3">
      <c r="A96" s="32" t="s">
        <v>431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DA96" s="88"/>
    </row>
    <row r="97" spans="1:105" ht="12" customHeight="1" x14ac:dyDescent="0.3">
      <c r="J97" s="131"/>
    </row>
    <row r="98" spans="1:105" ht="12" customHeight="1" x14ac:dyDescent="0.3">
      <c r="A98" s="35" t="s">
        <v>52</v>
      </c>
      <c r="B98" s="234">
        <f t="shared" ref="B98:W98" si="4">SUM(B$99:B$104,B$106:B$108)</f>
        <v>0</v>
      </c>
      <c r="C98" s="234">
        <f t="shared" si="4"/>
        <v>0</v>
      </c>
      <c r="D98" s="234">
        <f t="shared" si="4"/>
        <v>0</v>
      </c>
      <c r="E98" s="234">
        <f t="shared" si="4"/>
        <v>0</v>
      </c>
      <c r="F98" s="234">
        <f t="shared" si="4"/>
        <v>0</v>
      </c>
      <c r="G98" s="234">
        <f t="shared" si="4"/>
        <v>0</v>
      </c>
      <c r="H98" s="234">
        <f t="shared" si="4"/>
        <v>0</v>
      </c>
      <c r="I98" s="234">
        <f t="shared" si="4"/>
        <v>0</v>
      </c>
      <c r="J98" s="234">
        <f t="shared" si="4"/>
        <v>1.0000000000000002</v>
      </c>
      <c r="K98" s="234">
        <f t="shared" si="4"/>
        <v>0.99999999999999989</v>
      </c>
      <c r="L98" s="234">
        <f t="shared" si="4"/>
        <v>0.99999999999999978</v>
      </c>
      <c r="M98" s="234">
        <f t="shared" si="4"/>
        <v>1</v>
      </c>
      <c r="N98" s="234">
        <f t="shared" si="4"/>
        <v>1.0000000000000002</v>
      </c>
      <c r="O98" s="234">
        <f t="shared" si="4"/>
        <v>1.0000000000000002</v>
      </c>
      <c r="P98" s="234">
        <f t="shared" si="4"/>
        <v>1</v>
      </c>
      <c r="Q98" s="234">
        <f t="shared" si="4"/>
        <v>0.99999999999999989</v>
      </c>
      <c r="R98" s="234">
        <f t="shared" si="4"/>
        <v>0.99999999999999967</v>
      </c>
      <c r="S98" s="234">
        <f t="shared" si="4"/>
        <v>0.99999999999999989</v>
      </c>
      <c r="T98" s="234">
        <f t="shared" si="4"/>
        <v>0.99999999999999956</v>
      </c>
      <c r="U98" s="234">
        <f t="shared" si="4"/>
        <v>0.99999999999999978</v>
      </c>
      <c r="V98" s="234">
        <f t="shared" si="4"/>
        <v>1.0000000000000002</v>
      </c>
      <c r="W98" s="234">
        <f t="shared" si="4"/>
        <v>1.0000000000000002</v>
      </c>
      <c r="DA98" s="95"/>
    </row>
    <row r="99" spans="1:105" ht="12" customHeight="1" x14ac:dyDescent="0.3">
      <c r="A99" s="55" t="s">
        <v>92</v>
      </c>
      <c r="B99" s="268">
        <f t="shared" ref="B99:W99" si="5">IF(B$6=0,0,B$6/B$5)</f>
        <v>0</v>
      </c>
      <c r="C99" s="268">
        <f t="shared" si="5"/>
        <v>0</v>
      </c>
      <c r="D99" s="268">
        <f t="shared" si="5"/>
        <v>0</v>
      </c>
      <c r="E99" s="268">
        <f t="shared" si="5"/>
        <v>0</v>
      </c>
      <c r="F99" s="268">
        <f t="shared" si="5"/>
        <v>0</v>
      </c>
      <c r="G99" s="268">
        <f t="shared" si="5"/>
        <v>0</v>
      </c>
      <c r="H99" s="268">
        <f t="shared" si="5"/>
        <v>0</v>
      </c>
      <c r="I99" s="268">
        <f t="shared" si="5"/>
        <v>0</v>
      </c>
      <c r="J99" s="268">
        <f t="shared" si="5"/>
        <v>0</v>
      </c>
      <c r="K99" s="268">
        <f t="shared" si="5"/>
        <v>0</v>
      </c>
      <c r="L99" s="268">
        <f t="shared" si="5"/>
        <v>0</v>
      </c>
      <c r="M99" s="268">
        <f t="shared" si="5"/>
        <v>0</v>
      </c>
      <c r="N99" s="268">
        <f t="shared" si="5"/>
        <v>0</v>
      </c>
      <c r="O99" s="268">
        <f t="shared" si="5"/>
        <v>0</v>
      </c>
      <c r="P99" s="268">
        <f t="shared" si="5"/>
        <v>0</v>
      </c>
      <c r="Q99" s="268">
        <f t="shared" si="5"/>
        <v>0</v>
      </c>
      <c r="R99" s="268">
        <f t="shared" si="5"/>
        <v>0</v>
      </c>
      <c r="S99" s="268">
        <f t="shared" si="5"/>
        <v>0</v>
      </c>
      <c r="T99" s="268">
        <f t="shared" si="5"/>
        <v>0</v>
      </c>
      <c r="U99" s="268">
        <f t="shared" si="5"/>
        <v>0</v>
      </c>
      <c r="V99" s="268">
        <f t="shared" si="5"/>
        <v>0</v>
      </c>
      <c r="W99" s="268">
        <f t="shared" si="5"/>
        <v>0</v>
      </c>
      <c r="DA99" s="76"/>
    </row>
    <row r="100" spans="1:105" ht="12" customHeight="1" x14ac:dyDescent="0.3">
      <c r="A100" s="202" t="s">
        <v>93</v>
      </c>
      <c r="B100" s="269">
        <f t="shared" ref="B100:W100" si="6">IF(B$7=0,0,B$7/B$5)</f>
        <v>0</v>
      </c>
      <c r="C100" s="269">
        <f t="shared" si="6"/>
        <v>0</v>
      </c>
      <c r="D100" s="269">
        <f t="shared" si="6"/>
        <v>0</v>
      </c>
      <c r="E100" s="269">
        <f t="shared" si="6"/>
        <v>0</v>
      </c>
      <c r="F100" s="269">
        <f t="shared" si="6"/>
        <v>0</v>
      </c>
      <c r="G100" s="269">
        <f t="shared" si="6"/>
        <v>0</v>
      </c>
      <c r="H100" s="269">
        <f t="shared" si="6"/>
        <v>0</v>
      </c>
      <c r="I100" s="269">
        <f t="shared" si="6"/>
        <v>0</v>
      </c>
      <c r="J100" s="269">
        <f t="shared" si="6"/>
        <v>0</v>
      </c>
      <c r="K100" s="269">
        <f t="shared" si="6"/>
        <v>0</v>
      </c>
      <c r="L100" s="269">
        <f t="shared" si="6"/>
        <v>0</v>
      </c>
      <c r="M100" s="269">
        <f t="shared" si="6"/>
        <v>0</v>
      </c>
      <c r="N100" s="269">
        <f t="shared" si="6"/>
        <v>0</v>
      </c>
      <c r="O100" s="269">
        <f t="shared" si="6"/>
        <v>0</v>
      </c>
      <c r="P100" s="269">
        <f t="shared" si="6"/>
        <v>0</v>
      </c>
      <c r="Q100" s="269">
        <f t="shared" si="6"/>
        <v>0</v>
      </c>
      <c r="R100" s="269">
        <f t="shared" si="6"/>
        <v>0</v>
      </c>
      <c r="S100" s="269">
        <f t="shared" si="6"/>
        <v>0</v>
      </c>
      <c r="T100" s="269">
        <f t="shared" si="6"/>
        <v>0</v>
      </c>
      <c r="U100" s="269">
        <f t="shared" si="6"/>
        <v>0</v>
      </c>
      <c r="V100" s="269">
        <f t="shared" si="6"/>
        <v>0</v>
      </c>
      <c r="W100" s="269">
        <f t="shared" si="6"/>
        <v>0</v>
      </c>
      <c r="DA100" s="77"/>
    </row>
    <row r="101" spans="1:105" ht="12" customHeight="1" x14ac:dyDescent="0.3">
      <c r="A101" s="202" t="s">
        <v>94</v>
      </c>
      <c r="B101" s="269">
        <f t="shared" ref="B101:W101" si="7">IF(B$8=0,0,B$8/B$5)</f>
        <v>0</v>
      </c>
      <c r="C101" s="269">
        <f t="shared" si="7"/>
        <v>0</v>
      </c>
      <c r="D101" s="269">
        <f t="shared" si="7"/>
        <v>0</v>
      </c>
      <c r="E101" s="269">
        <f t="shared" si="7"/>
        <v>0</v>
      </c>
      <c r="F101" s="269">
        <f t="shared" si="7"/>
        <v>0</v>
      </c>
      <c r="G101" s="269">
        <f t="shared" si="7"/>
        <v>0</v>
      </c>
      <c r="H101" s="269">
        <f t="shared" si="7"/>
        <v>0</v>
      </c>
      <c r="I101" s="269">
        <f t="shared" si="7"/>
        <v>0</v>
      </c>
      <c r="J101" s="269">
        <f t="shared" si="7"/>
        <v>0</v>
      </c>
      <c r="K101" s="269">
        <f t="shared" si="7"/>
        <v>0</v>
      </c>
      <c r="L101" s="269">
        <f t="shared" si="7"/>
        <v>0</v>
      </c>
      <c r="M101" s="269">
        <f t="shared" si="7"/>
        <v>0</v>
      </c>
      <c r="N101" s="269">
        <f t="shared" si="7"/>
        <v>0</v>
      </c>
      <c r="O101" s="269">
        <f t="shared" si="7"/>
        <v>0</v>
      </c>
      <c r="P101" s="269">
        <f t="shared" si="7"/>
        <v>0</v>
      </c>
      <c r="Q101" s="269">
        <f t="shared" si="7"/>
        <v>0</v>
      </c>
      <c r="R101" s="269">
        <f t="shared" si="7"/>
        <v>0</v>
      </c>
      <c r="S101" s="269">
        <f t="shared" si="7"/>
        <v>0</v>
      </c>
      <c r="T101" s="269">
        <f t="shared" si="7"/>
        <v>0</v>
      </c>
      <c r="U101" s="269">
        <f t="shared" si="7"/>
        <v>0</v>
      </c>
      <c r="V101" s="269">
        <f t="shared" si="7"/>
        <v>0</v>
      </c>
      <c r="W101" s="269">
        <f t="shared" si="7"/>
        <v>0</v>
      </c>
      <c r="DA101" s="77"/>
    </row>
    <row r="102" spans="1:105" ht="12" customHeight="1" x14ac:dyDescent="0.3">
      <c r="A102" s="202" t="s">
        <v>95</v>
      </c>
      <c r="B102" s="269">
        <f t="shared" ref="B102:W102" si="8">IF(B$9=0,0,B$9/B$5)</f>
        <v>0</v>
      </c>
      <c r="C102" s="269">
        <f t="shared" si="8"/>
        <v>0</v>
      </c>
      <c r="D102" s="269">
        <f t="shared" si="8"/>
        <v>0</v>
      </c>
      <c r="E102" s="269">
        <f t="shared" si="8"/>
        <v>0</v>
      </c>
      <c r="F102" s="269">
        <f t="shared" si="8"/>
        <v>0</v>
      </c>
      <c r="G102" s="269">
        <f t="shared" si="8"/>
        <v>0</v>
      </c>
      <c r="H102" s="269">
        <f t="shared" si="8"/>
        <v>0</v>
      </c>
      <c r="I102" s="269">
        <f t="shared" si="8"/>
        <v>0</v>
      </c>
      <c r="J102" s="269">
        <f t="shared" si="8"/>
        <v>0</v>
      </c>
      <c r="K102" s="269">
        <f t="shared" si="8"/>
        <v>0</v>
      </c>
      <c r="L102" s="269">
        <f t="shared" si="8"/>
        <v>0</v>
      </c>
      <c r="M102" s="269">
        <f t="shared" si="8"/>
        <v>0</v>
      </c>
      <c r="N102" s="269">
        <f t="shared" si="8"/>
        <v>0</v>
      </c>
      <c r="O102" s="269">
        <f t="shared" si="8"/>
        <v>0</v>
      </c>
      <c r="P102" s="269">
        <f t="shared" si="8"/>
        <v>0</v>
      </c>
      <c r="Q102" s="269">
        <f t="shared" si="8"/>
        <v>0</v>
      </c>
      <c r="R102" s="269">
        <f t="shared" si="8"/>
        <v>0</v>
      </c>
      <c r="S102" s="269">
        <f t="shared" si="8"/>
        <v>0</v>
      </c>
      <c r="T102" s="269">
        <f t="shared" si="8"/>
        <v>0</v>
      </c>
      <c r="U102" s="269">
        <f t="shared" si="8"/>
        <v>0</v>
      </c>
      <c r="V102" s="269">
        <f t="shared" si="8"/>
        <v>0</v>
      </c>
      <c r="W102" s="269">
        <f t="shared" si="8"/>
        <v>0</v>
      </c>
      <c r="DA102" s="77"/>
    </row>
    <row r="103" spans="1:105" ht="12" customHeight="1" x14ac:dyDescent="0.3">
      <c r="A103" s="56" t="s">
        <v>96</v>
      </c>
      <c r="B103" s="270">
        <f t="shared" ref="B103:W103" si="9">IF(B$10=0,0,B$10/B$5)</f>
        <v>0</v>
      </c>
      <c r="C103" s="270">
        <f t="shared" si="9"/>
        <v>0</v>
      </c>
      <c r="D103" s="270">
        <f t="shared" si="9"/>
        <v>0</v>
      </c>
      <c r="E103" s="270">
        <f t="shared" si="9"/>
        <v>0</v>
      </c>
      <c r="F103" s="270">
        <f t="shared" si="9"/>
        <v>0</v>
      </c>
      <c r="G103" s="270">
        <f t="shared" si="9"/>
        <v>0</v>
      </c>
      <c r="H103" s="270">
        <f t="shared" si="9"/>
        <v>0</v>
      </c>
      <c r="I103" s="270">
        <f t="shared" si="9"/>
        <v>0</v>
      </c>
      <c r="J103" s="270">
        <f t="shared" si="9"/>
        <v>1.0399271487751258E-2</v>
      </c>
      <c r="K103" s="270">
        <f t="shared" si="9"/>
        <v>1.5913427417921695E-2</v>
      </c>
      <c r="L103" s="270">
        <f t="shared" si="9"/>
        <v>1.7027241531864214E-2</v>
      </c>
      <c r="M103" s="270">
        <f t="shared" si="9"/>
        <v>1.677523449641426E-2</v>
      </c>
      <c r="N103" s="270">
        <f t="shared" si="9"/>
        <v>1.6403796831011432E-2</v>
      </c>
      <c r="O103" s="270">
        <f t="shared" si="9"/>
        <v>7.9565888284919371E-3</v>
      </c>
      <c r="P103" s="270">
        <f t="shared" si="9"/>
        <v>7.148499971835187E-3</v>
      </c>
      <c r="Q103" s="270">
        <f t="shared" si="9"/>
        <v>5.8014276074006372E-3</v>
      </c>
      <c r="R103" s="270">
        <f t="shared" si="9"/>
        <v>3.7503891013389045E-3</v>
      </c>
      <c r="S103" s="270">
        <f t="shared" si="9"/>
        <v>5.0401012091126126E-3</v>
      </c>
      <c r="T103" s="270">
        <f t="shared" si="9"/>
        <v>5.0722161118767952E-3</v>
      </c>
      <c r="U103" s="270">
        <f t="shared" si="9"/>
        <v>4.6974233486733151E-3</v>
      </c>
      <c r="V103" s="270">
        <f t="shared" si="9"/>
        <v>4.9543395896771408E-3</v>
      </c>
      <c r="W103" s="270">
        <f t="shared" si="9"/>
        <v>4.0531175796298287E-3</v>
      </c>
      <c r="DA103" s="78"/>
    </row>
    <row r="104" spans="1:105" ht="12" customHeight="1" x14ac:dyDescent="0.3">
      <c r="A104" s="203" t="s">
        <v>1855</v>
      </c>
      <c r="B104" s="271">
        <f t="shared" ref="B104:W104" si="10">IF(B$16=0,0,B$16/B$5)</f>
        <v>0</v>
      </c>
      <c r="C104" s="271">
        <f t="shared" si="10"/>
        <v>0</v>
      </c>
      <c r="D104" s="271">
        <f t="shared" si="10"/>
        <v>0</v>
      </c>
      <c r="E104" s="271">
        <f t="shared" si="10"/>
        <v>0</v>
      </c>
      <c r="F104" s="271">
        <f t="shared" si="10"/>
        <v>0</v>
      </c>
      <c r="G104" s="271">
        <f t="shared" si="10"/>
        <v>0</v>
      </c>
      <c r="H104" s="271">
        <f t="shared" si="10"/>
        <v>0</v>
      </c>
      <c r="I104" s="271">
        <f t="shared" si="10"/>
        <v>0</v>
      </c>
      <c r="J104" s="271">
        <f t="shared" si="10"/>
        <v>0</v>
      </c>
      <c r="K104" s="271">
        <f t="shared" si="10"/>
        <v>0</v>
      </c>
      <c r="L104" s="271">
        <f t="shared" si="10"/>
        <v>0</v>
      </c>
      <c r="M104" s="271">
        <f t="shared" si="10"/>
        <v>0</v>
      </c>
      <c r="N104" s="271">
        <f t="shared" si="10"/>
        <v>0</v>
      </c>
      <c r="O104" s="271">
        <f t="shared" si="10"/>
        <v>0</v>
      </c>
      <c r="P104" s="271">
        <f t="shared" si="10"/>
        <v>0</v>
      </c>
      <c r="Q104" s="271">
        <f t="shared" si="10"/>
        <v>0</v>
      </c>
      <c r="R104" s="271">
        <f t="shared" si="10"/>
        <v>0</v>
      </c>
      <c r="S104" s="271">
        <f t="shared" si="10"/>
        <v>0</v>
      </c>
      <c r="T104" s="271">
        <f t="shared" si="10"/>
        <v>0</v>
      </c>
      <c r="U104" s="271">
        <f t="shared" si="10"/>
        <v>0</v>
      </c>
      <c r="V104" s="271">
        <f t="shared" si="10"/>
        <v>0</v>
      </c>
      <c r="W104" s="271">
        <f t="shared" si="10"/>
        <v>0</v>
      </c>
      <c r="DA104" s="79"/>
    </row>
    <row r="105" spans="1:105" ht="12" customHeight="1" x14ac:dyDescent="0.3">
      <c r="A105" s="203" t="s">
        <v>1857</v>
      </c>
      <c r="B105" s="271">
        <f t="shared" ref="B105:W105" si="11">IF(B$17=0,0,B$17/B$5)</f>
        <v>0</v>
      </c>
      <c r="C105" s="271">
        <f t="shared" si="11"/>
        <v>0</v>
      </c>
      <c r="D105" s="271">
        <f t="shared" si="11"/>
        <v>0</v>
      </c>
      <c r="E105" s="271">
        <f t="shared" si="11"/>
        <v>0</v>
      </c>
      <c r="F105" s="271">
        <f t="shared" si="11"/>
        <v>0</v>
      </c>
      <c r="G105" s="271">
        <f t="shared" si="11"/>
        <v>0</v>
      </c>
      <c r="H105" s="271">
        <f t="shared" si="11"/>
        <v>0</v>
      </c>
      <c r="I105" s="271">
        <f t="shared" si="11"/>
        <v>0</v>
      </c>
      <c r="J105" s="271">
        <f t="shared" si="11"/>
        <v>0.9896007285122489</v>
      </c>
      <c r="K105" s="271">
        <f t="shared" si="11"/>
        <v>0.98408657258207821</v>
      </c>
      <c r="L105" s="271">
        <f t="shared" si="11"/>
        <v>0.98297275846813559</v>
      </c>
      <c r="M105" s="271">
        <f t="shared" si="11"/>
        <v>0.98322476550358573</v>
      </c>
      <c r="N105" s="271">
        <f t="shared" si="11"/>
        <v>0.98359620316898877</v>
      </c>
      <c r="O105" s="271">
        <f t="shared" si="11"/>
        <v>0.99204341117150818</v>
      </c>
      <c r="P105" s="271">
        <f t="shared" si="11"/>
        <v>0.99285150002816491</v>
      </c>
      <c r="Q105" s="271">
        <f t="shared" si="11"/>
        <v>0.99419857239259923</v>
      </c>
      <c r="R105" s="271">
        <f t="shared" si="11"/>
        <v>0.99624961089866071</v>
      </c>
      <c r="S105" s="271">
        <f t="shared" si="11"/>
        <v>0.99495989879088731</v>
      </c>
      <c r="T105" s="271">
        <f t="shared" si="11"/>
        <v>0.99492778388812275</v>
      </c>
      <c r="U105" s="271">
        <f t="shared" si="11"/>
        <v>0.99530257665132649</v>
      </c>
      <c r="V105" s="271">
        <f t="shared" si="11"/>
        <v>0.99504566041032316</v>
      </c>
      <c r="W105" s="271">
        <f t="shared" si="11"/>
        <v>0.99594688242037044</v>
      </c>
      <c r="DA105" s="79"/>
    </row>
    <row r="106" spans="1:105" ht="12" customHeight="1" x14ac:dyDescent="0.3">
      <c r="A106" s="62" t="s">
        <v>1858</v>
      </c>
      <c r="B106" s="320">
        <f t="shared" ref="B106:W106" si="12">IF(B$18=0,0,B$18/B$5)</f>
        <v>0</v>
      </c>
      <c r="C106" s="320">
        <f t="shared" si="12"/>
        <v>0</v>
      </c>
      <c r="D106" s="320">
        <f t="shared" si="12"/>
        <v>0</v>
      </c>
      <c r="E106" s="320">
        <f t="shared" si="12"/>
        <v>0</v>
      </c>
      <c r="F106" s="320">
        <f t="shared" si="12"/>
        <v>0</v>
      </c>
      <c r="G106" s="320">
        <f t="shared" si="12"/>
        <v>0</v>
      </c>
      <c r="H106" s="320">
        <f t="shared" si="12"/>
        <v>0</v>
      </c>
      <c r="I106" s="320">
        <f t="shared" si="12"/>
        <v>0</v>
      </c>
      <c r="J106" s="320">
        <f t="shared" si="12"/>
        <v>0.9896007285122489</v>
      </c>
      <c r="K106" s="320">
        <f t="shared" si="12"/>
        <v>0.98408657258207821</v>
      </c>
      <c r="L106" s="320">
        <f t="shared" si="12"/>
        <v>0.98297275846813559</v>
      </c>
      <c r="M106" s="320">
        <f t="shared" si="12"/>
        <v>0.98322476550358573</v>
      </c>
      <c r="N106" s="320">
        <f t="shared" si="12"/>
        <v>0.98359620316898877</v>
      </c>
      <c r="O106" s="320">
        <f t="shared" si="12"/>
        <v>0.99204341117150818</v>
      </c>
      <c r="P106" s="320">
        <f t="shared" si="12"/>
        <v>0.99285150002816491</v>
      </c>
      <c r="Q106" s="320">
        <f t="shared" si="12"/>
        <v>0.99419857239259923</v>
      </c>
      <c r="R106" s="320">
        <f t="shared" si="12"/>
        <v>0.99624961089866071</v>
      </c>
      <c r="S106" s="320">
        <f t="shared" si="12"/>
        <v>0.99495989879088731</v>
      </c>
      <c r="T106" s="320">
        <f t="shared" si="12"/>
        <v>0.99492778388812275</v>
      </c>
      <c r="U106" s="320">
        <f t="shared" si="12"/>
        <v>0.99530257665132649</v>
      </c>
      <c r="V106" s="320">
        <f t="shared" si="12"/>
        <v>0.99504566041032316</v>
      </c>
      <c r="W106" s="320">
        <f t="shared" si="12"/>
        <v>0.99594688242037044</v>
      </c>
      <c r="DA106" s="141"/>
    </row>
    <row r="107" spans="1:105" ht="12" customHeight="1" x14ac:dyDescent="0.3">
      <c r="A107" s="62" t="s">
        <v>1870</v>
      </c>
      <c r="B107" s="320">
        <f t="shared" ref="B107:W107" si="13">IF(B$29=0,0,B$29/B$5)</f>
        <v>0</v>
      </c>
      <c r="C107" s="320">
        <f t="shared" si="13"/>
        <v>0</v>
      </c>
      <c r="D107" s="320">
        <f t="shared" si="13"/>
        <v>0</v>
      </c>
      <c r="E107" s="320">
        <f t="shared" si="13"/>
        <v>0</v>
      </c>
      <c r="F107" s="320">
        <f t="shared" si="13"/>
        <v>0</v>
      </c>
      <c r="G107" s="320">
        <f t="shared" si="13"/>
        <v>0</v>
      </c>
      <c r="H107" s="320">
        <f t="shared" si="13"/>
        <v>0</v>
      </c>
      <c r="I107" s="320">
        <f t="shared" si="13"/>
        <v>0</v>
      </c>
      <c r="J107" s="320">
        <f t="shared" si="13"/>
        <v>0</v>
      </c>
      <c r="K107" s="320">
        <f t="shared" si="13"/>
        <v>0</v>
      </c>
      <c r="L107" s="320">
        <f t="shared" si="13"/>
        <v>0</v>
      </c>
      <c r="M107" s="320">
        <f t="shared" si="13"/>
        <v>0</v>
      </c>
      <c r="N107" s="320">
        <f t="shared" si="13"/>
        <v>0</v>
      </c>
      <c r="O107" s="320">
        <f t="shared" si="13"/>
        <v>0</v>
      </c>
      <c r="P107" s="320">
        <f t="shared" si="13"/>
        <v>0</v>
      </c>
      <c r="Q107" s="320">
        <f t="shared" si="13"/>
        <v>0</v>
      </c>
      <c r="R107" s="320">
        <f t="shared" si="13"/>
        <v>0</v>
      </c>
      <c r="S107" s="320">
        <f t="shared" si="13"/>
        <v>0</v>
      </c>
      <c r="T107" s="320">
        <f t="shared" si="13"/>
        <v>0</v>
      </c>
      <c r="U107" s="320">
        <f t="shared" si="13"/>
        <v>0</v>
      </c>
      <c r="V107" s="320">
        <f t="shared" si="13"/>
        <v>0</v>
      </c>
      <c r="W107" s="320">
        <f t="shared" si="13"/>
        <v>0</v>
      </c>
      <c r="DA107" s="141"/>
    </row>
    <row r="108" spans="1:105" ht="12" customHeight="1" x14ac:dyDescent="0.3">
      <c r="A108" s="41" t="s">
        <v>1872</v>
      </c>
      <c r="B108" s="321">
        <f t="shared" ref="B108:W108" si="14">IF(B$30=0,0,B$30/B$5)</f>
        <v>0</v>
      </c>
      <c r="C108" s="321">
        <f t="shared" si="14"/>
        <v>0</v>
      </c>
      <c r="D108" s="321">
        <f t="shared" si="14"/>
        <v>0</v>
      </c>
      <c r="E108" s="321">
        <f t="shared" si="14"/>
        <v>0</v>
      </c>
      <c r="F108" s="321">
        <f t="shared" si="14"/>
        <v>0</v>
      </c>
      <c r="G108" s="321">
        <f t="shared" si="14"/>
        <v>0</v>
      </c>
      <c r="H108" s="321">
        <f t="shared" si="14"/>
        <v>0</v>
      </c>
      <c r="I108" s="321">
        <f t="shared" si="14"/>
        <v>0</v>
      </c>
      <c r="J108" s="321">
        <f t="shared" si="14"/>
        <v>0</v>
      </c>
      <c r="K108" s="321">
        <f t="shared" si="14"/>
        <v>0</v>
      </c>
      <c r="L108" s="321">
        <f t="shared" si="14"/>
        <v>0</v>
      </c>
      <c r="M108" s="321">
        <f t="shared" si="14"/>
        <v>0</v>
      </c>
      <c r="N108" s="321">
        <f t="shared" si="14"/>
        <v>0</v>
      </c>
      <c r="O108" s="321">
        <f t="shared" si="14"/>
        <v>0</v>
      </c>
      <c r="P108" s="321">
        <f t="shared" si="14"/>
        <v>0</v>
      </c>
      <c r="Q108" s="321">
        <f t="shared" si="14"/>
        <v>0</v>
      </c>
      <c r="R108" s="321">
        <f t="shared" si="14"/>
        <v>0</v>
      </c>
      <c r="S108" s="321">
        <f t="shared" si="14"/>
        <v>0</v>
      </c>
      <c r="T108" s="321">
        <f t="shared" si="14"/>
        <v>0</v>
      </c>
      <c r="U108" s="321">
        <f t="shared" si="14"/>
        <v>0</v>
      </c>
      <c r="V108" s="321">
        <f t="shared" si="14"/>
        <v>0</v>
      </c>
      <c r="W108" s="321">
        <f t="shared" si="14"/>
        <v>0</v>
      </c>
      <c r="DA108" s="82"/>
    </row>
    <row r="109" spans="1:105" ht="12" customHeight="1" x14ac:dyDescent="0.3">
      <c r="J109" s="131"/>
    </row>
    <row r="110" spans="1:105" ht="12" customHeight="1" x14ac:dyDescent="0.3">
      <c r="A110" s="35" t="s">
        <v>53</v>
      </c>
      <c r="B110" s="234">
        <f t="shared" ref="B110:W110" si="15">SUM(B$111:B$115,B$117:B$118,B$120:B$121,B$123:B$124)</f>
        <v>1.0000000000000002</v>
      </c>
      <c r="C110" s="234">
        <f t="shared" si="15"/>
        <v>1.0000000000000002</v>
      </c>
      <c r="D110" s="234">
        <f t="shared" si="15"/>
        <v>0.99999999999999978</v>
      </c>
      <c r="E110" s="234">
        <f t="shared" si="15"/>
        <v>0.99999999999999978</v>
      </c>
      <c r="F110" s="234">
        <f t="shared" si="15"/>
        <v>1.0000000000000002</v>
      </c>
      <c r="G110" s="234">
        <f t="shared" si="15"/>
        <v>0.99999999999999978</v>
      </c>
      <c r="H110" s="234">
        <f t="shared" si="15"/>
        <v>1.0000000000000002</v>
      </c>
      <c r="I110" s="234">
        <f t="shared" si="15"/>
        <v>0.99999999999999989</v>
      </c>
      <c r="J110" s="234">
        <f t="shared" si="15"/>
        <v>0.99999999999999978</v>
      </c>
      <c r="K110" s="234">
        <f t="shared" si="15"/>
        <v>1.0000000000000002</v>
      </c>
      <c r="L110" s="234">
        <f t="shared" si="15"/>
        <v>1.0000000000000002</v>
      </c>
      <c r="M110" s="234">
        <f t="shared" si="15"/>
        <v>1</v>
      </c>
      <c r="N110" s="234">
        <f t="shared" si="15"/>
        <v>1</v>
      </c>
      <c r="O110" s="234">
        <f t="shared" si="15"/>
        <v>1</v>
      </c>
      <c r="P110" s="234">
        <f t="shared" si="15"/>
        <v>1.0000000000000002</v>
      </c>
      <c r="Q110" s="234">
        <f t="shared" si="15"/>
        <v>1.0000000000000002</v>
      </c>
      <c r="R110" s="234">
        <f t="shared" si="15"/>
        <v>1</v>
      </c>
      <c r="S110" s="234">
        <f t="shared" si="15"/>
        <v>1.0000000000000002</v>
      </c>
      <c r="T110" s="234">
        <f t="shared" si="15"/>
        <v>1</v>
      </c>
      <c r="U110" s="234">
        <f t="shared" si="15"/>
        <v>0.99999999999999989</v>
      </c>
      <c r="V110" s="234">
        <f t="shared" si="15"/>
        <v>1</v>
      </c>
      <c r="W110" s="234">
        <f t="shared" si="15"/>
        <v>1.0000000000000002</v>
      </c>
      <c r="DA110" s="95"/>
    </row>
    <row r="111" spans="1:105" ht="12" customHeight="1" x14ac:dyDescent="0.3">
      <c r="A111" s="55" t="s">
        <v>92</v>
      </c>
      <c r="B111" s="301">
        <f t="shared" ref="B111:W111" si="16">IF(B$33=0,0,B$33/B$32)</f>
        <v>0</v>
      </c>
      <c r="C111" s="301">
        <f t="shared" si="16"/>
        <v>0</v>
      </c>
      <c r="D111" s="301">
        <f t="shared" si="16"/>
        <v>0</v>
      </c>
      <c r="E111" s="301">
        <f t="shared" si="16"/>
        <v>0</v>
      </c>
      <c r="F111" s="301">
        <f t="shared" si="16"/>
        <v>0</v>
      </c>
      <c r="G111" s="301">
        <f t="shared" si="16"/>
        <v>0</v>
      </c>
      <c r="H111" s="301">
        <f t="shared" si="16"/>
        <v>0</v>
      </c>
      <c r="I111" s="301">
        <f t="shared" si="16"/>
        <v>0</v>
      </c>
      <c r="J111" s="301">
        <f t="shared" si="16"/>
        <v>0</v>
      </c>
      <c r="K111" s="301">
        <f t="shared" si="16"/>
        <v>0</v>
      </c>
      <c r="L111" s="301">
        <f t="shared" si="16"/>
        <v>0</v>
      </c>
      <c r="M111" s="301">
        <f t="shared" si="16"/>
        <v>0</v>
      </c>
      <c r="N111" s="301">
        <f t="shared" si="16"/>
        <v>0</v>
      </c>
      <c r="O111" s="301">
        <f t="shared" si="16"/>
        <v>0</v>
      </c>
      <c r="P111" s="301">
        <f t="shared" si="16"/>
        <v>0</v>
      </c>
      <c r="Q111" s="301">
        <f t="shared" si="16"/>
        <v>0</v>
      </c>
      <c r="R111" s="301">
        <f t="shared" si="16"/>
        <v>0</v>
      </c>
      <c r="S111" s="301">
        <f t="shared" si="16"/>
        <v>0</v>
      </c>
      <c r="T111" s="301">
        <f t="shared" si="16"/>
        <v>0</v>
      </c>
      <c r="U111" s="301">
        <f t="shared" si="16"/>
        <v>0</v>
      </c>
      <c r="V111" s="301">
        <f t="shared" si="16"/>
        <v>0</v>
      </c>
      <c r="W111" s="301">
        <f t="shared" si="16"/>
        <v>0</v>
      </c>
      <c r="DA111" s="67"/>
    </row>
    <row r="112" spans="1:105" ht="12" customHeight="1" x14ac:dyDescent="0.3">
      <c r="A112" s="202" t="s">
        <v>93</v>
      </c>
      <c r="B112" s="235">
        <f t="shared" ref="B112:W112" si="17">IF(B$34=0,0,B$34/B$32)</f>
        <v>0</v>
      </c>
      <c r="C112" s="235">
        <f t="shared" si="17"/>
        <v>0</v>
      </c>
      <c r="D112" s="235">
        <f t="shared" si="17"/>
        <v>0</v>
      </c>
      <c r="E112" s="235">
        <f t="shared" si="17"/>
        <v>0</v>
      </c>
      <c r="F112" s="235">
        <f t="shared" si="17"/>
        <v>0</v>
      </c>
      <c r="G112" s="235">
        <f t="shared" si="17"/>
        <v>0</v>
      </c>
      <c r="H112" s="235">
        <f t="shared" si="17"/>
        <v>0</v>
      </c>
      <c r="I112" s="235">
        <f t="shared" si="17"/>
        <v>0</v>
      </c>
      <c r="J112" s="235">
        <f t="shared" si="17"/>
        <v>0</v>
      </c>
      <c r="K112" s="235">
        <f t="shared" si="17"/>
        <v>0</v>
      </c>
      <c r="L112" s="235">
        <f t="shared" si="17"/>
        <v>0</v>
      </c>
      <c r="M112" s="235">
        <f t="shared" si="17"/>
        <v>0</v>
      </c>
      <c r="N112" s="235">
        <f t="shared" si="17"/>
        <v>0</v>
      </c>
      <c r="O112" s="235">
        <f t="shared" si="17"/>
        <v>0</v>
      </c>
      <c r="P112" s="235">
        <f t="shared" si="17"/>
        <v>0</v>
      </c>
      <c r="Q112" s="235">
        <f t="shared" si="17"/>
        <v>0</v>
      </c>
      <c r="R112" s="235">
        <f t="shared" si="17"/>
        <v>0</v>
      </c>
      <c r="S112" s="235">
        <f t="shared" si="17"/>
        <v>0</v>
      </c>
      <c r="T112" s="235">
        <f t="shared" si="17"/>
        <v>0</v>
      </c>
      <c r="U112" s="235">
        <f t="shared" si="17"/>
        <v>0</v>
      </c>
      <c r="V112" s="235">
        <f t="shared" si="17"/>
        <v>0</v>
      </c>
      <c r="W112" s="235">
        <f t="shared" si="17"/>
        <v>0</v>
      </c>
      <c r="DA112" s="174"/>
    </row>
    <row r="113" spans="1:105" ht="12" customHeight="1" x14ac:dyDescent="0.3">
      <c r="A113" s="202" t="s">
        <v>94</v>
      </c>
      <c r="B113" s="235">
        <f t="shared" ref="B113:W113" si="18">IF(B$35=0,0,B$35/B$32)</f>
        <v>0</v>
      </c>
      <c r="C113" s="235">
        <f t="shared" si="18"/>
        <v>0</v>
      </c>
      <c r="D113" s="235">
        <f t="shared" si="18"/>
        <v>0</v>
      </c>
      <c r="E113" s="235">
        <f t="shared" si="18"/>
        <v>0</v>
      </c>
      <c r="F113" s="235">
        <f t="shared" si="18"/>
        <v>0</v>
      </c>
      <c r="G113" s="235">
        <f t="shared" si="18"/>
        <v>0</v>
      </c>
      <c r="H113" s="235">
        <f t="shared" si="18"/>
        <v>0</v>
      </c>
      <c r="I113" s="235">
        <f t="shared" si="18"/>
        <v>0</v>
      </c>
      <c r="J113" s="235">
        <f t="shared" si="18"/>
        <v>0</v>
      </c>
      <c r="K113" s="235">
        <f t="shared" si="18"/>
        <v>0</v>
      </c>
      <c r="L113" s="235">
        <f t="shared" si="18"/>
        <v>0</v>
      </c>
      <c r="M113" s="235">
        <f t="shared" si="18"/>
        <v>0</v>
      </c>
      <c r="N113" s="235">
        <f t="shared" si="18"/>
        <v>0</v>
      </c>
      <c r="O113" s="235">
        <f t="shared" si="18"/>
        <v>0</v>
      </c>
      <c r="P113" s="235">
        <f t="shared" si="18"/>
        <v>0</v>
      </c>
      <c r="Q113" s="235">
        <f t="shared" si="18"/>
        <v>0</v>
      </c>
      <c r="R113" s="235">
        <f t="shared" si="18"/>
        <v>0</v>
      </c>
      <c r="S113" s="235">
        <f t="shared" si="18"/>
        <v>0</v>
      </c>
      <c r="T113" s="235">
        <f t="shared" si="18"/>
        <v>0</v>
      </c>
      <c r="U113" s="235">
        <f t="shared" si="18"/>
        <v>0</v>
      </c>
      <c r="V113" s="235">
        <f t="shared" si="18"/>
        <v>0</v>
      </c>
      <c r="W113" s="235">
        <f t="shared" si="18"/>
        <v>0</v>
      </c>
      <c r="DA113" s="174"/>
    </row>
    <row r="114" spans="1:105" ht="12" customHeight="1" x14ac:dyDescent="0.3">
      <c r="A114" s="202" t="s">
        <v>95</v>
      </c>
      <c r="B114" s="235">
        <f t="shared" ref="B114:W114" si="19">IF(B$36=0,0,B$36/B$32)</f>
        <v>0</v>
      </c>
      <c r="C114" s="235">
        <f t="shared" si="19"/>
        <v>0</v>
      </c>
      <c r="D114" s="235">
        <f t="shared" si="19"/>
        <v>0</v>
      </c>
      <c r="E114" s="235">
        <f t="shared" si="19"/>
        <v>0</v>
      </c>
      <c r="F114" s="235">
        <f t="shared" si="19"/>
        <v>0</v>
      </c>
      <c r="G114" s="235">
        <f t="shared" si="19"/>
        <v>0</v>
      </c>
      <c r="H114" s="235">
        <f t="shared" si="19"/>
        <v>0</v>
      </c>
      <c r="I114" s="235">
        <f t="shared" si="19"/>
        <v>0</v>
      </c>
      <c r="J114" s="235">
        <f t="shared" si="19"/>
        <v>0</v>
      </c>
      <c r="K114" s="235">
        <f t="shared" si="19"/>
        <v>0</v>
      </c>
      <c r="L114" s="235">
        <f t="shared" si="19"/>
        <v>0</v>
      </c>
      <c r="M114" s="235">
        <f t="shared" si="19"/>
        <v>0</v>
      </c>
      <c r="N114" s="235">
        <f t="shared" si="19"/>
        <v>0</v>
      </c>
      <c r="O114" s="235">
        <f t="shared" si="19"/>
        <v>0</v>
      </c>
      <c r="P114" s="235">
        <f t="shared" si="19"/>
        <v>0</v>
      </c>
      <c r="Q114" s="235">
        <f t="shared" si="19"/>
        <v>0</v>
      </c>
      <c r="R114" s="235">
        <f t="shared" si="19"/>
        <v>0</v>
      </c>
      <c r="S114" s="235">
        <f t="shared" si="19"/>
        <v>0</v>
      </c>
      <c r="T114" s="235">
        <f t="shared" si="19"/>
        <v>0</v>
      </c>
      <c r="U114" s="235">
        <f t="shared" si="19"/>
        <v>0</v>
      </c>
      <c r="V114" s="235">
        <f t="shared" si="19"/>
        <v>0</v>
      </c>
      <c r="W114" s="235">
        <f t="shared" si="19"/>
        <v>0</v>
      </c>
      <c r="DA114" s="174"/>
    </row>
    <row r="115" spans="1:105" ht="12" customHeight="1" x14ac:dyDescent="0.3">
      <c r="A115" s="56" t="s">
        <v>96</v>
      </c>
      <c r="B115" s="302">
        <f t="shared" ref="B115:W115" si="20">IF(B$37=0,0,B$37/B$32)</f>
        <v>4.8839451567885836E-3</v>
      </c>
      <c r="C115" s="302">
        <f t="shared" si="20"/>
        <v>5.5083166486510939E-3</v>
      </c>
      <c r="D115" s="302">
        <f t="shared" si="20"/>
        <v>4.742563346511134E-3</v>
      </c>
      <c r="E115" s="302">
        <f t="shared" si="20"/>
        <v>5.2446323035435912E-3</v>
      </c>
      <c r="F115" s="302">
        <f t="shared" si="20"/>
        <v>4.7450683304325059E-3</v>
      </c>
      <c r="G115" s="302">
        <f t="shared" si="20"/>
        <v>5.8138800752102638E-3</v>
      </c>
      <c r="H115" s="302">
        <f t="shared" si="20"/>
        <v>5.0433560877482285E-3</v>
      </c>
      <c r="I115" s="302">
        <f t="shared" si="20"/>
        <v>3.5535320244916308E-3</v>
      </c>
      <c r="J115" s="302">
        <f t="shared" si="20"/>
        <v>7.9743656954911323E-3</v>
      </c>
      <c r="K115" s="302">
        <f t="shared" si="20"/>
        <v>1.221860449117348E-2</v>
      </c>
      <c r="L115" s="302">
        <f t="shared" si="20"/>
        <v>1.3077246783528456E-2</v>
      </c>
      <c r="M115" s="302">
        <f t="shared" si="20"/>
        <v>1.2882934372946412E-2</v>
      </c>
      <c r="N115" s="302">
        <f t="shared" si="20"/>
        <v>1.2596575977052207E-2</v>
      </c>
      <c r="O115" s="302">
        <f t="shared" si="20"/>
        <v>6.097758946027803E-3</v>
      </c>
      <c r="P115" s="302">
        <f t="shared" si="20"/>
        <v>5.477414628498458E-3</v>
      </c>
      <c r="Q115" s="302">
        <f t="shared" si="20"/>
        <v>4.4438342518277798E-3</v>
      </c>
      <c r="R115" s="302">
        <f t="shared" si="20"/>
        <v>2.8713735217414087E-3</v>
      </c>
      <c r="S115" s="302">
        <f t="shared" si="20"/>
        <v>3.8599743133753981E-3</v>
      </c>
      <c r="T115" s="302">
        <f t="shared" si="20"/>
        <v>3.8845989519225451E-3</v>
      </c>
      <c r="U115" s="302">
        <f t="shared" si="20"/>
        <v>3.5972435088452454E-3</v>
      </c>
      <c r="V115" s="302">
        <f t="shared" si="20"/>
        <v>3.7942169821706517E-3</v>
      </c>
      <c r="W115" s="302">
        <f t="shared" si="20"/>
        <v>3.1033695728782925E-3</v>
      </c>
      <c r="DA115" s="68"/>
    </row>
    <row r="116" spans="1:105" ht="12" customHeight="1" x14ac:dyDescent="0.3">
      <c r="A116" s="203" t="s">
        <v>1885</v>
      </c>
      <c r="B116" s="303">
        <f t="shared" ref="B116:W116" si="21">IF(B$43=0,0,B$43/B$32)</f>
        <v>2.884394361864381E-2</v>
      </c>
      <c r="C116" s="303">
        <f t="shared" si="21"/>
        <v>2.8825845894242003E-2</v>
      </c>
      <c r="D116" s="303">
        <f t="shared" si="21"/>
        <v>2.8848041642130114E-2</v>
      </c>
      <c r="E116" s="303">
        <f t="shared" si="21"/>
        <v>2.8833488918737882E-2</v>
      </c>
      <c r="F116" s="303">
        <f t="shared" si="21"/>
        <v>2.8847969033900512E-2</v>
      </c>
      <c r="G116" s="303">
        <f t="shared" si="21"/>
        <v>2.8816988983327244E-2</v>
      </c>
      <c r="H116" s="303">
        <f t="shared" si="21"/>
        <v>2.8839323011949334E-2</v>
      </c>
      <c r="I116" s="303">
        <f t="shared" si="21"/>
        <v>2.8882506318130677E-2</v>
      </c>
      <c r="J116" s="303">
        <f t="shared" si="21"/>
        <v>2.8754366211724898E-2</v>
      </c>
      <c r="K116" s="303">
        <f t="shared" si="21"/>
        <v>2.8631344797357312E-2</v>
      </c>
      <c r="L116" s="303">
        <f t="shared" si="21"/>
        <v>2.8606456614970202E-2</v>
      </c>
      <c r="M116" s="303">
        <f t="shared" si="21"/>
        <v>2.8612088858755186E-2</v>
      </c>
      <c r="N116" s="303">
        <f t="shared" si="21"/>
        <v>2.8620389102114445E-2</v>
      </c>
      <c r="O116" s="303">
        <f t="shared" si="21"/>
        <v>2.8808760610260078E-2</v>
      </c>
      <c r="P116" s="303">
        <f t="shared" si="21"/>
        <v>2.8826741604971069E-2</v>
      </c>
      <c r="Q116" s="303">
        <f t="shared" si="21"/>
        <v>2.8856700456468782E-2</v>
      </c>
      <c r="R116" s="303">
        <f t="shared" si="21"/>
        <v>2.8902279028355328E-2</v>
      </c>
      <c r="S116" s="303">
        <f t="shared" si="21"/>
        <v>2.8873623932945632E-2</v>
      </c>
      <c r="T116" s="303">
        <f t="shared" si="21"/>
        <v>2.8872910175306594E-2</v>
      </c>
      <c r="U116" s="303">
        <f t="shared" si="21"/>
        <v>2.8881239318584186E-2</v>
      </c>
      <c r="V116" s="303">
        <f t="shared" si="21"/>
        <v>2.8875529942545781E-2</v>
      </c>
      <c r="W116" s="303">
        <f t="shared" si="21"/>
        <v>2.889555450513398E-2</v>
      </c>
      <c r="DA116" s="175"/>
    </row>
    <row r="117" spans="1:105" ht="12" customHeight="1" x14ac:dyDescent="0.3">
      <c r="A117" s="62" t="s">
        <v>1886</v>
      </c>
      <c r="B117" s="304">
        <f t="shared" ref="B117:W117" si="22">IF(B$44=0,0,B$44/B$32)</f>
        <v>2.884394361864381E-2</v>
      </c>
      <c r="C117" s="304">
        <f t="shared" si="22"/>
        <v>2.8825845894242003E-2</v>
      </c>
      <c r="D117" s="304">
        <f t="shared" si="22"/>
        <v>2.8848041642130114E-2</v>
      </c>
      <c r="E117" s="304">
        <f t="shared" si="22"/>
        <v>2.8833488918737882E-2</v>
      </c>
      <c r="F117" s="304">
        <f t="shared" si="22"/>
        <v>2.8847969033900512E-2</v>
      </c>
      <c r="G117" s="304">
        <f t="shared" si="22"/>
        <v>2.8816988983327244E-2</v>
      </c>
      <c r="H117" s="304">
        <f t="shared" si="22"/>
        <v>2.8839323011949334E-2</v>
      </c>
      <c r="I117" s="304">
        <f t="shared" si="22"/>
        <v>2.8882506318130677E-2</v>
      </c>
      <c r="J117" s="304">
        <f t="shared" si="22"/>
        <v>2.8754366211724898E-2</v>
      </c>
      <c r="K117" s="304">
        <f t="shared" si="22"/>
        <v>2.8631344797357312E-2</v>
      </c>
      <c r="L117" s="304">
        <f t="shared" si="22"/>
        <v>2.8606456614970202E-2</v>
      </c>
      <c r="M117" s="304">
        <f t="shared" si="22"/>
        <v>2.8612088858755186E-2</v>
      </c>
      <c r="N117" s="304">
        <f t="shared" si="22"/>
        <v>2.8620389102114445E-2</v>
      </c>
      <c r="O117" s="304">
        <f t="shared" si="22"/>
        <v>2.8808760610260078E-2</v>
      </c>
      <c r="P117" s="304">
        <f t="shared" si="22"/>
        <v>2.8826741604971069E-2</v>
      </c>
      <c r="Q117" s="304">
        <f t="shared" si="22"/>
        <v>2.8856700456468782E-2</v>
      </c>
      <c r="R117" s="304">
        <f t="shared" si="22"/>
        <v>2.8902279028355328E-2</v>
      </c>
      <c r="S117" s="304">
        <f t="shared" si="22"/>
        <v>2.8873623932945632E-2</v>
      </c>
      <c r="T117" s="304">
        <f t="shared" si="22"/>
        <v>2.8872910175306594E-2</v>
      </c>
      <c r="U117" s="304">
        <f t="shared" si="22"/>
        <v>2.8881239318584186E-2</v>
      </c>
      <c r="V117" s="304">
        <f t="shared" si="22"/>
        <v>2.8875529942545781E-2</v>
      </c>
      <c r="W117" s="304">
        <f t="shared" si="22"/>
        <v>2.889555450513398E-2</v>
      </c>
      <c r="DA117" s="72"/>
    </row>
    <row r="118" spans="1:105" ht="12" customHeight="1" x14ac:dyDescent="0.3">
      <c r="A118" s="62" t="s">
        <v>1898</v>
      </c>
      <c r="B118" s="304">
        <f t="shared" ref="B118:W118" si="23">IF(B$55=0,0,B$55/B$32)</f>
        <v>0</v>
      </c>
      <c r="C118" s="304">
        <f t="shared" si="23"/>
        <v>0</v>
      </c>
      <c r="D118" s="304">
        <f t="shared" si="23"/>
        <v>0</v>
      </c>
      <c r="E118" s="304">
        <f t="shared" si="23"/>
        <v>0</v>
      </c>
      <c r="F118" s="304">
        <f t="shared" si="23"/>
        <v>0</v>
      </c>
      <c r="G118" s="304">
        <f t="shared" si="23"/>
        <v>0</v>
      </c>
      <c r="H118" s="304">
        <f t="shared" si="23"/>
        <v>0</v>
      </c>
      <c r="I118" s="304">
        <f t="shared" si="23"/>
        <v>0</v>
      </c>
      <c r="J118" s="304">
        <f t="shared" si="23"/>
        <v>0</v>
      </c>
      <c r="K118" s="304">
        <f t="shared" si="23"/>
        <v>0</v>
      </c>
      <c r="L118" s="304">
        <f t="shared" si="23"/>
        <v>0</v>
      </c>
      <c r="M118" s="304">
        <f t="shared" si="23"/>
        <v>0</v>
      </c>
      <c r="N118" s="304">
        <f t="shared" si="23"/>
        <v>0</v>
      </c>
      <c r="O118" s="304">
        <f t="shared" si="23"/>
        <v>0</v>
      </c>
      <c r="P118" s="304">
        <f t="shared" si="23"/>
        <v>0</v>
      </c>
      <c r="Q118" s="304">
        <f t="shared" si="23"/>
        <v>0</v>
      </c>
      <c r="R118" s="304">
        <f t="shared" si="23"/>
        <v>0</v>
      </c>
      <c r="S118" s="304">
        <f t="shared" si="23"/>
        <v>0</v>
      </c>
      <c r="T118" s="304">
        <f t="shared" si="23"/>
        <v>0</v>
      </c>
      <c r="U118" s="304">
        <f t="shared" si="23"/>
        <v>0</v>
      </c>
      <c r="V118" s="304">
        <f t="shared" si="23"/>
        <v>0</v>
      </c>
      <c r="W118" s="304">
        <f t="shared" si="23"/>
        <v>0</v>
      </c>
      <c r="DA118" s="72"/>
    </row>
    <row r="119" spans="1:105" ht="12" customHeight="1" x14ac:dyDescent="0.3">
      <c r="A119" s="203" t="s">
        <v>1900</v>
      </c>
      <c r="B119" s="303">
        <f t="shared" ref="B119:W119" si="24">IF(B$56=0,0,B$56/B$32)</f>
        <v>0.86531830855931469</v>
      </c>
      <c r="C119" s="303">
        <f t="shared" si="24"/>
        <v>0.86477537682726036</v>
      </c>
      <c r="D119" s="303">
        <f t="shared" si="24"/>
        <v>0.86544124926390342</v>
      </c>
      <c r="E119" s="303">
        <f t="shared" si="24"/>
        <v>0.86500466756213601</v>
      </c>
      <c r="F119" s="303">
        <f t="shared" si="24"/>
        <v>0.86543907101701567</v>
      </c>
      <c r="G119" s="303">
        <f t="shared" si="24"/>
        <v>0.86450966949981711</v>
      </c>
      <c r="H119" s="303">
        <f t="shared" si="24"/>
        <v>0.86517969035848019</v>
      </c>
      <c r="I119" s="303">
        <f t="shared" si="24"/>
        <v>0.86647518954392044</v>
      </c>
      <c r="J119" s="303">
        <f t="shared" si="24"/>
        <v>0.86263098635174684</v>
      </c>
      <c r="K119" s="303">
        <f t="shared" si="24"/>
        <v>0.85894034392071916</v>
      </c>
      <c r="L119" s="303">
        <f t="shared" si="24"/>
        <v>0.85819369844910609</v>
      </c>
      <c r="M119" s="303">
        <f t="shared" si="24"/>
        <v>0.85836266576265552</v>
      </c>
      <c r="N119" s="303">
        <f t="shared" si="24"/>
        <v>0.85861167306343311</v>
      </c>
      <c r="O119" s="303">
        <f t="shared" si="24"/>
        <v>0.86426281830780216</v>
      </c>
      <c r="P119" s="303">
        <f t="shared" si="24"/>
        <v>0.8648022481491322</v>
      </c>
      <c r="Q119" s="303">
        <f t="shared" si="24"/>
        <v>0.86570101369406316</v>
      </c>
      <c r="R119" s="303">
        <f t="shared" si="24"/>
        <v>0.8670683708506598</v>
      </c>
      <c r="S119" s="303">
        <f t="shared" si="24"/>
        <v>0.86620871798836963</v>
      </c>
      <c r="T119" s="303">
        <f t="shared" si="24"/>
        <v>0.86618730525919807</v>
      </c>
      <c r="U119" s="303">
        <f t="shared" si="24"/>
        <v>0.86643717955752597</v>
      </c>
      <c r="V119" s="303">
        <f t="shared" si="24"/>
        <v>0.86626589827637357</v>
      </c>
      <c r="W119" s="303">
        <f t="shared" si="24"/>
        <v>0.86686663515401929</v>
      </c>
      <c r="DA119" s="175"/>
    </row>
    <row r="120" spans="1:105" ht="12" customHeight="1" x14ac:dyDescent="0.3">
      <c r="A120" s="62" t="s">
        <v>1901</v>
      </c>
      <c r="B120" s="304">
        <f t="shared" ref="B120:W120" si="25">IF(B$57=0,0,B$57/B$32)</f>
        <v>0.86531830855931469</v>
      </c>
      <c r="C120" s="304">
        <f t="shared" si="25"/>
        <v>0.86477537682726036</v>
      </c>
      <c r="D120" s="304">
        <f t="shared" si="25"/>
        <v>0.86544124926390342</v>
      </c>
      <c r="E120" s="304">
        <f t="shared" si="25"/>
        <v>0.86500466756213601</v>
      </c>
      <c r="F120" s="304">
        <f t="shared" si="25"/>
        <v>0.86543907101701567</v>
      </c>
      <c r="G120" s="304">
        <f t="shared" si="25"/>
        <v>0.86450966949981711</v>
      </c>
      <c r="H120" s="304">
        <f t="shared" si="25"/>
        <v>0.86517969035848019</v>
      </c>
      <c r="I120" s="304">
        <f t="shared" si="25"/>
        <v>0.86647518954392044</v>
      </c>
      <c r="J120" s="304">
        <f t="shared" si="25"/>
        <v>0.86263098635174684</v>
      </c>
      <c r="K120" s="304">
        <f t="shared" si="25"/>
        <v>0.85894034392071916</v>
      </c>
      <c r="L120" s="304">
        <f t="shared" si="25"/>
        <v>0.85819369844910609</v>
      </c>
      <c r="M120" s="304">
        <f t="shared" si="25"/>
        <v>0.85836266576265552</v>
      </c>
      <c r="N120" s="304">
        <f t="shared" si="25"/>
        <v>0.85861167306343311</v>
      </c>
      <c r="O120" s="304">
        <f t="shared" si="25"/>
        <v>0.86426281830780216</v>
      </c>
      <c r="P120" s="304">
        <f t="shared" si="25"/>
        <v>0.8648022481491322</v>
      </c>
      <c r="Q120" s="304">
        <f t="shared" si="25"/>
        <v>0.86570101369406316</v>
      </c>
      <c r="R120" s="304">
        <f t="shared" si="25"/>
        <v>0.8670683708506598</v>
      </c>
      <c r="S120" s="304">
        <f t="shared" si="25"/>
        <v>0.86620871798836963</v>
      </c>
      <c r="T120" s="304">
        <f t="shared" si="25"/>
        <v>0.86618730525919807</v>
      </c>
      <c r="U120" s="304">
        <f t="shared" si="25"/>
        <v>0.86643717955752597</v>
      </c>
      <c r="V120" s="304">
        <f t="shared" si="25"/>
        <v>0.86626589827637357</v>
      </c>
      <c r="W120" s="304">
        <f t="shared" si="25"/>
        <v>0.86686663515401929</v>
      </c>
      <c r="DA120" s="72"/>
    </row>
    <row r="121" spans="1:105" ht="12" customHeight="1" x14ac:dyDescent="0.3">
      <c r="A121" s="62" t="s">
        <v>1913</v>
      </c>
      <c r="B121" s="304">
        <f t="shared" ref="B121:W121" si="26">IF(B$68=0,0,B$68/B$32)</f>
        <v>0</v>
      </c>
      <c r="C121" s="304">
        <f t="shared" si="26"/>
        <v>0</v>
      </c>
      <c r="D121" s="304">
        <f t="shared" si="26"/>
        <v>0</v>
      </c>
      <c r="E121" s="304">
        <f t="shared" si="26"/>
        <v>0</v>
      </c>
      <c r="F121" s="304">
        <f t="shared" si="26"/>
        <v>0</v>
      </c>
      <c r="G121" s="304">
        <f t="shared" si="26"/>
        <v>0</v>
      </c>
      <c r="H121" s="304">
        <f t="shared" si="26"/>
        <v>0</v>
      </c>
      <c r="I121" s="304">
        <f t="shared" si="26"/>
        <v>0</v>
      </c>
      <c r="J121" s="304">
        <f t="shared" si="26"/>
        <v>0</v>
      </c>
      <c r="K121" s="304">
        <f t="shared" si="26"/>
        <v>0</v>
      </c>
      <c r="L121" s="304">
        <f t="shared" si="26"/>
        <v>0</v>
      </c>
      <c r="M121" s="304">
        <f t="shared" si="26"/>
        <v>0</v>
      </c>
      <c r="N121" s="304">
        <f t="shared" si="26"/>
        <v>0</v>
      </c>
      <c r="O121" s="304">
        <f t="shared" si="26"/>
        <v>0</v>
      </c>
      <c r="P121" s="304">
        <f t="shared" si="26"/>
        <v>0</v>
      </c>
      <c r="Q121" s="304">
        <f t="shared" si="26"/>
        <v>0</v>
      </c>
      <c r="R121" s="304">
        <f t="shared" si="26"/>
        <v>0</v>
      </c>
      <c r="S121" s="304">
        <f t="shared" si="26"/>
        <v>0</v>
      </c>
      <c r="T121" s="304">
        <f t="shared" si="26"/>
        <v>0</v>
      </c>
      <c r="U121" s="304">
        <f t="shared" si="26"/>
        <v>0</v>
      </c>
      <c r="V121" s="304">
        <f t="shared" si="26"/>
        <v>0</v>
      </c>
      <c r="W121" s="304">
        <f t="shared" si="26"/>
        <v>0</v>
      </c>
      <c r="DA121" s="72"/>
    </row>
    <row r="122" spans="1:105" ht="12" customHeight="1" x14ac:dyDescent="0.3">
      <c r="A122" s="203" t="s">
        <v>1915</v>
      </c>
      <c r="B122" s="303">
        <f t="shared" ref="B122:W122" si="27">IF(B$69=0,0,B$69/B$32)</f>
        <v>0.10095380266525314</v>
      </c>
      <c r="C122" s="303">
        <f t="shared" si="27"/>
        <v>0.1008904606298468</v>
      </c>
      <c r="D122" s="303">
        <f t="shared" si="27"/>
        <v>0.10096814574745519</v>
      </c>
      <c r="E122" s="303">
        <f t="shared" si="27"/>
        <v>0.10091721121558232</v>
      </c>
      <c r="F122" s="303">
        <f t="shared" si="27"/>
        <v>0.10096789161865158</v>
      </c>
      <c r="G122" s="303">
        <f t="shared" si="27"/>
        <v>0.10085946144164513</v>
      </c>
      <c r="H122" s="303">
        <f t="shared" si="27"/>
        <v>0.10093763054182239</v>
      </c>
      <c r="I122" s="303">
        <f t="shared" si="27"/>
        <v>0.10108877211345715</v>
      </c>
      <c r="J122" s="303">
        <f t="shared" si="27"/>
        <v>0.1006402817410369</v>
      </c>
      <c r="K122" s="303">
        <f t="shared" si="27"/>
        <v>0.10020970679075032</v>
      </c>
      <c r="L122" s="303">
        <f t="shared" si="27"/>
        <v>0.10012259815239549</v>
      </c>
      <c r="M122" s="303">
        <f t="shared" si="27"/>
        <v>0.10014231100564294</v>
      </c>
      <c r="N122" s="303">
        <f t="shared" si="27"/>
        <v>0.10017136185740032</v>
      </c>
      <c r="O122" s="303">
        <f t="shared" si="27"/>
        <v>0.10083066213591003</v>
      </c>
      <c r="P122" s="303">
        <f t="shared" si="27"/>
        <v>0.1008935956173985</v>
      </c>
      <c r="Q122" s="303">
        <f t="shared" si="27"/>
        <v>0.10099845159764044</v>
      </c>
      <c r="R122" s="303">
        <f t="shared" si="27"/>
        <v>0.10115797659924342</v>
      </c>
      <c r="S122" s="303">
        <f t="shared" si="27"/>
        <v>0.10105768376530951</v>
      </c>
      <c r="T122" s="303">
        <f t="shared" si="27"/>
        <v>0.10105518561357282</v>
      </c>
      <c r="U122" s="303">
        <f t="shared" si="27"/>
        <v>0.10108433761504443</v>
      </c>
      <c r="V122" s="303">
        <f t="shared" si="27"/>
        <v>0.10106435479891002</v>
      </c>
      <c r="W122" s="303">
        <f t="shared" si="27"/>
        <v>0.10113444076796867</v>
      </c>
      <c r="DA122" s="175"/>
    </row>
    <row r="123" spans="1:105" ht="12" customHeight="1" x14ac:dyDescent="0.3">
      <c r="A123" s="62" t="s">
        <v>1916</v>
      </c>
      <c r="B123" s="304">
        <f t="shared" ref="B123:W123" si="28">IF(B$70=0,0,B$70/B$32)</f>
        <v>0.10095380266525314</v>
      </c>
      <c r="C123" s="304">
        <f t="shared" si="28"/>
        <v>0.1008904606298468</v>
      </c>
      <c r="D123" s="304">
        <f t="shared" si="28"/>
        <v>0.10096814574745519</v>
      </c>
      <c r="E123" s="304">
        <f t="shared" si="28"/>
        <v>0.10091721121558232</v>
      </c>
      <c r="F123" s="304">
        <f t="shared" si="28"/>
        <v>0.10096789161865158</v>
      </c>
      <c r="G123" s="304">
        <f t="shared" si="28"/>
        <v>0.10085946144164513</v>
      </c>
      <c r="H123" s="304">
        <f t="shared" si="28"/>
        <v>0.10093763054182239</v>
      </c>
      <c r="I123" s="304">
        <f t="shared" si="28"/>
        <v>0.10108877211345715</v>
      </c>
      <c r="J123" s="304">
        <f t="shared" si="28"/>
        <v>0.1006402817410369</v>
      </c>
      <c r="K123" s="304">
        <f t="shared" si="28"/>
        <v>0.10020970679075032</v>
      </c>
      <c r="L123" s="304">
        <f t="shared" si="28"/>
        <v>0.10012259815239549</v>
      </c>
      <c r="M123" s="304">
        <f t="shared" si="28"/>
        <v>0.10014231100564294</v>
      </c>
      <c r="N123" s="304">
        <f t="shared" si="28"/>
        <v>0.10017136185740032</v>
      </c>
      <c r="O123" s="304">
        <f t="shared" si="28"/>
        <v>0.10083066213591003</v>
      </c>
      <c r="P123" s="304">
        <f t="shared" si="28"/>
        <v>0.1008935956173985</v>
      </c>
      <c r="Q123" s="304">
        <f t="shared" si="28"/>
        <v>0.10099845159764044</v>
      </c>
      <c r="R123" s="304">
        <f t="shared" si="28"/>
        <v>0.10115797659924342</v>
      </c>
      <c r="S123" s="304">
        <f t="shared" si="28"/>
        <v>0.10105768376530951</v>
      </c>
      <c r="T123" s="304">
        <f t="shared" si="28"/>
        <v>0.10105518561357282</v>
      </c>
      <c r="U123" s="304">
        <f t="shared" si="28"/>
        <v>0.10108433761504443</v>
      </c>
      <c r="V123" s="304">
        <f t="shared" si="28"/>
        <v>0.10106435479891002</v>
      </c>
      <c r="W123" s="304">
        <f t="shared" si="28"/>
        <v>0.10113444076796867</v>
      </c>
      <c r="DA123" s="72"/>
    </row>
    <row r="124" spans="1:105" ht="12" customHeight="1" x14ac:dyDescent="0.3">
      <c r="A124" s="63" t="s">
        <v>1928</v>
      </c>
      <c r="B124" s="305">
        <f t="shared" ref="B124:W124" si="29">IF(B$81=0,0,B$81/B$32)</f>
        <v>0</v>
      </c>
      <c r="C124" s="305">
        <f t="shared" si="29"/>
        <v>0</v>
      </c>
      <c r="D124" s="305">
        <f t="shared" si="29"/>
        <v>0</v>
      </c>
      <c r="E124" s="305">
        <f t="shared" si="29"/>
        <v>0</v>
      </c>
      <c r="F124" s="305">
        <f t="shared" si="29"/>
        <v>0</v>
      </c>
      <c r="G124" s="305">
        <f t="shared" si="29"/>
        <v>0</v>
      </c>
      <c r="H124" s="305">
        <f t="shared" si="29"/>
        <v>0</v>
      </c>
      <c r="I124" s="305">
        <f t="shared" si="29"/>
        <v>0</v>
      </c>
      <c r="J124" s="305">
        <f t="shared" si="29"/>
        <v>0</v>
      </c>
      <c r="K124" s="305">
        <f t="shared" si="29"/>
        <v>0</v>
      </c>
      <c r="L124" s="305">
        <f t="shared" si="29"/>
        <v>0</v>
      </c>
      <c r="M124" s="305">
        <f t="shared" si="29"/>
        <v>0</v>
      </c>
      <c r="N124" s="305">
        <f t="shared" si="29"/>
        <v>0</v>
      </c>
      <c r="O124" s="305">
        <f t="shared" si="29"/>
        <v>0</v>
      </c>
      <c r="P124" s="305">
        <f t="shared" si="29"/>
        <v>0</v>
      </c>
      <c r="Q124" s="305">
        <f t="shared" si="29"/>
        <v>0</v>
      </c>
      <c r="R124" s="305">
        <f t="shared" si="29"/>
        <v>0</v>
      </c>
      <c r="S124" s="305">
        <f t="shared" si="29"/>
        <v>0</v>
      </c>
      <c r="T124" s="305">
        <f t="shared" si="29"/>
        <v>0</v>
      </c>
      <c r="U124" s="305">
        <f t="shared" si="29"/>
        <v>0</v>
      </c>
      <c r="V124" s="305">
        <f t="shared" si="29"/>
        <v>0</v>
      </c>
      <c r="W124" s="305">
        <f t="shared" si="29"/>
        <v>0</v>
      </c>
      <c r="DA124" s="74"/>
    </row>
    <row r="125" spans="1:105" ht="12" customHeight="1" x14ac:dyDescent="0.3">
      <c r="J125" s="131"/>
    </row>
    <row r="126" spans="1:105" ht="12" customHeight="1" x14ac:dyDescent="0.3">
      <c r="A126" s="35" t="s">
        <v>60</v>
      </c>
      <c r="B126" s="234">
        <f t="shared" ref="B126:W126" si="30">SUM(B$127:B$132)</f>
        <v>1</v>
      </c>
      <c r="C126" s="234">
        <f t="shared" si="30"/>
        <v>1</v>
      </c>
      <c r="D126" s="234">
        <f t="shared" si="30"/>
        <v>1</v>
      </c>
      <c r="E126" s="234">
        <f t="shared" si="30"/>
        <v>1</v>
      </c>
      <c r="F126" s="234">
        <f t="shared" si="30"/>
        <v>1</v>
      </c>
      <c r="G126" s="234">
        <f t="shared" si="30"/>
        <v>1</v>
      </c>
      <c r="H126" s="234">
        <f t="shared" si="30"/>
        <v>1</v>
      </c>
      <c r="I126" s="234">
        <f t="shared" si="30"/>
        <v>1</v>
      </c>
      <c r="J126" s="234">
        <f t="shared" si="30"/>
        <v>1</v>
      </c>
      <c r="K126" s="234">
        <f t="shared" si="30"/>
        <v>1</v>
      </c>
      <c r="L126" s="234">
        <f t="shared" si="30"/>
        <v>1</v>
      </c>
      <c r="M126" s="234">
        <f t="shared" si="30"/>
        <v>1</v>
      </c>
      <c r="N126" s="234">
        <f t="shared" si="30"/>
        <v>1</v>
      </c>
      <c r="O126" s="234">
        <f t="shared" si="30"/>
        <v>1</v>
      </c>
      <c r="P126" s="234">
        <f t="shared" si="30"/>
        <v>1</v>
      </c>
      <c r="Q126" s="234">
        <f t="shared" si="30"/>
        <v>1</v>
      </c>
      <c r="R126" s="234">
        <f t="shared" si="30"/>
        <v>1</v>
      </c>
      <c r="S126" s="234">
        <f t="shared" si="30"/>
        <v>1</v>
      </c>
      <c r="T126" s="234">
        <f t="shared" si="30"/>
        <v>1</v>
      </c>
      <c r="U126" s="234">
        <f t="shared" si="30"/>
        <v>1</v>
      </c>
      <c r="V126" s="234">
        <f t="shared" si="30"/>
        <v>1</v>
      </c>
      <c r="W126" s="234">
        <f t="shared" si="30"/>
        <v>1</v>
      </c>
      <c r="DA126" s="95"/>
    </row>
    <row r="127" spans="1:105" ht="12" customHeight="1" x14ac:dyDescent="0.3">
      <c r="A127" s="55" t="s">
        <v>92</v>
      </c>
      <c r="B127" s="301">
        <f t="shared" ref="B127:W127" si="31">IF(B$84=0,0,B$84/B$83)</f>
        <v>0</v>
      </c>
      <c r="C127" s="301">
        <f t="shared" si="31"/>
        <v>0</v>
      </c>
      <c r="D127" s="301">
        <f t="shared" si="31"/>
        <v>0</v>
      </c>
      <c r="E127" s="301">
        <f t="shared" si="31"/>
        <v>0</v>
      </c>
      <c r="F127" s="301">
        <f t="shared" si="31"/>
        <v>0</v>
      </c>
      <c r="G127" s="301">
        <f t="shared" si="31"/>
        <v>0</v>
      </c>
      <c r="H127" s="301">
        <f t="shared" si="31"/>
        <v>0</v>
      </c>
      <c r="I127" s="301">
        <f t="shared" si="31"/>
        <v>0</v>
      </c>
      <c r="J127" s="301">
        <f t="shared" si="31"/>
        <v>0</v>
      </c>
      <c r="K127" s="301">
        <f t="shared" si="31"/>
        <v>0</v>
      </c>
      <c r="L127" s="301">
        <f t="shared" si="31"/>
        <v>0</v>
      </c>
      <c r="M127" s="301">
        <f t="shared" si="31"/>
        <v>0</v>
      </c>
      <c r="N127" s="301">
        <f t="shared" si="31"/>
        <v>0</v>
      </c>
      <c r="O127" s="301">
        <f t="shared" si="31"/>
        <v>0</v>
      </c>
      <c r="P127" s="301">
        <f t="shared" si="31"/>
        <v>0</v>
      </c>
      <c r="Q127" s="301">
        <f t="shared" si="31"/>
        <v>0</v>
      </c>
      <c r="R127" s="301">
        <f t="shared" si="31"/>
        <v>0</v>
      </c>
      <c r="S127" s="301">
        <f t="shared" si="31"/>
        <v>0</v>
      </c>
      <c r="T127" s="301">
        <f t="shared" si="31"/>
        <v>0</v>
      </c>
      <c r="U127" s="301">
        <f t="shared" si="31"/>
        <v>0</v>
      </c>
      <c r="V127" s="301">
        <f t="shared" si="31"/>
        <v>0</v>
      </c>
      <c r="W127" s="301">
        <f t="shared" si="31"/>
        <v>0</v>
      </c>
      <c r="DA127" s="67"/>
    </row>
    <row r="128" spans="1:105" ht="12" customHeight="1" x14ac:dyDescent="0.3">
      <c r="A128" s="202" t="s">
        <v>93</v>
      </c>
      <c r="B128" s="235">
        <f t="shared" ref="B128:W128" si="32">IF(B$85=0,0,B$85/B$83)</f>
        <v>0</v>
      </c>
      <c r="C128" s="235">
        <f t="shared" si="32"/>
        <v>0</v>
      </c>
      <c r="D128" s="235">
        <f t="shared" si="32"/>
        <v>0</v>
      </c>
      <c r="E128" s="235">
        <f t="shared" si="32"/>
        <v>0</v>
      </c>
      <c r="F128" s="235">
        <f t="shared" si="32"/>
        <v>0</v>
      </c>
      <c r="G128" s="235">
        <f t="shared" si="32"/>
        <v>0</v>
      </c>
      <c r="H128" s="235">
        <f t="shared" si="32"/>
        <v>0</v>
      </c>
      <c r="I128" s="235">
        <f t="shared" si="32"/>
        <v>0</v>
      </c>
      <c r="J128" s="235">
        <f t="shared" si="32"/>
        <v>0</v>
      </c>
      <c r="K128" s="235">
        <f t="shared" si="32"/>
        <v>0</v>
      </c>
      <c r="L128" s="235">
        <f t="shared" si="32"/>
        <v>0</v>
      </c>
      <c r="M128" s="235">
        <f t="shared" si="32"/>
        <v>0</v>
      </c>
      <c r="N128" s="235">
        <f t="shared" si="32"/>
        <v>0</v>
      </c>
      <c r="O128" s="235">
        <f t="shared" si="32"/>
        <v>0</v>
      </c>
      <c r="P128" s="235">
        <f t="shared" si="32"/>
        <v>0</v>
      </c>
      <c r="Q128" s="235">
        <f t="shared" si="32"/>
        <v>0</v>
      </c>
      <c r="R128" s="235">
        <f t="shared" si="32"/>
        <v>0</v>
      </c>
      <c r="S128" s="235">
        <f t="shared" si="32"/>
        <v>0</v>
      </c>
      <c r="T128" s="235">
        <f t="shared" si="32"/>
        <v>0</v>
      </c>
      <c r="U128" s="235">
        <f t="shared" si="32"/>
        <v>0</v>
      </c>
      <c r="V128" s="235">
        <f t="shared" si="32"/>
        <v>0</v>
      </c>
      <c r="W128" s="235">
        <f t="shared" si="32"/>
        <v>0</v>
      </c>
      <c r="DA128" s="174"/>
    </row>
    <row r="129" spans="1:105" ht="12" customHeight="1" x14ac:dyDescent="0.3">
      <c r="A129" s="202" t="s">
        <v>94</v>
      </c>
      <c r="B129" s="235">
        <f t="shared" ref="B129:W129" si="33">IF(B$86=0,0,B$86/B$83)</f>
        <v>0</v>
      </c>
      <c r="C129" s="235">
        <f t="shared" si="33"/>
        <v>0</v>
      </c>
      <c r="D129" s="235">
        <f t="shared" si="33"/>
        <v>0</v>
      </c>
      <c r="E129" s="235">
        <f t="shared" si="33"/>
        <v>0</v>
      </c>
      <c r="F129" s="235">
        <f t="shared" si="33"/>
        <v>0</v>
      </c>
      <c r="G129" s="235">
        <f t="shared" si="33"/>
        <v>0</v>
      </c>
      <c r="H129" s="235">
        <f t="shared" si="33"/>
        <v>0</v>
      </c>
      <c r="I129" s="235">
        <f t="shared" si="33"/>
        <v>0</v>
      </c>
      <c r="J129" s="235">
        <f t="shared" si="33"/>
        <v>0</v>
      </c>
      <c r="K129" s="235">
        <f t="shared" si="33"/>
        <v>0</v>
      </c>
      <c r="L129" s="235">
        <f t="shared" si="33"/>
        <v>0</v>
      </c>
      <c r="M129" s="235">
        <f t="shared" si="33"/>
        <v>0</v>
      </c>
      <c r="N129" s="235">
        <f t="shared" si="33"/>
        <v>0</v>
      </c>
      <c r="O129" s="235">
        <f t="shared" si="33"/>
        <v>0</v>
      </c>
      <c r="P129" s="235">
        <f t="shared" si="33"/>
        <v>0</v>
      </c>
      <c r="Q129" s="235">
        <f t="shared" si="33"/>
        <v>0</v>
      </c>
      <c r="R129" s="235">
        <f t="shared" si="33"/>
        <v>0</v>
      </c>
      <c r="S129" s="235">
        <f t="shared" si="33"/>
        <v>0</v>
      </c>
      <c r="T129" s="235">
        <f t="shared" si="33"/>
        <v>0</v>
      </c>
      <c r="U129" s="235">
        <f t="shared" si="33"/>
        <v>0</v>
      </c>
      <c r="V129" s="235">
        <f t="shared" si="33"/>
        <v>0</v>
      </c>
      <c r="W129" s="235">
        <f t="shared" si="33"/>
        <v>0</v>
      </c>
      <c r="DA129" s="174"/>
    </row>
    <row r="130" spans="1:105" ht="12" customHeight="1" x14ac:dyDescent="0.3">
      <c r="A130" s="202" t="s">
        <v>95</v>
      </c>
      <c r="B130" s="235">
        <f t="shared" ref="B130:W130" si="34">IF(B$87=0,0,B$87/B$83)</f>
        <v>0</v>
      </c>
      <c r="C130" s="235">
        <f t="shared" si="34"/>
        <v>0</v>
      </c>
      <c r="D130" s="235">
        <f t="shared" si="34"/>
        <v>0</v>
      </c>
      <c r="E130" s="235">
        <f t="shared" si="34"/>
        <v>0</v>
      </c>
      <c r="F130" s="235">
        <f t="shared" si="34"/>
        <v>0</v>
      </c>
      <c r="G130" s="235">
        <f t="shared" si="34"/>
        <v>0</v>
      </c>
      <c r="H130" s="235">
        <f t="shared" si="34"/>
        <v>0</v>
      </c>
      <c r="I130" s="235">
        <f t="shared" si="34"/>
        <v>0</v>
      </c>
      <c r="J130" s="235">
        <f t="shared" si="34"/>
        <v>0</v>
      </c>
      <c r="K130" s="235">
        <f t="shared" si="34"/>
        <v>0</v>
      </c>
      <c r="L130" s="235">
        <f t="shared" si="34"/>
        <v>0</v>
      </c>
      <c r="M130" s="235">
        <f t="shared" si="34"/>
        <v>0</v>
      </c>
      <c r="N130" s="235">
        <f t="shared" si="34"/>
        <v>0</v>
      </c>
      <c r="O130" s="235">
        <f t="shared" si="34"/>
        <v>0</v>
      </c>
      <c r="P130" s="235">
        <f t="shared" si="34"/>
        <v>0</v>
      </c>
      <c r="Q130" s="235">
        <f t="shared" si="34"/>
        <v>0</v>
      </c>
      <c r="R130" s="235">
        <f t="shared" si="34"/>
        <v>0</v>
      </c>
      <c r="S130" s="235">
        <f t="shared" si="34"/>
        <v>0</v>
      </c>
      <c r="T130" s="235">
        <f t="shared" si="34"/>
        <v>0</v>
      </c>
      <c r="U130" s="235">
        <f t="shared" si="34"/>
        <v>0</v>
      </c>
      <c r="V130" s="235">
        <f t="shared" si="34"/>
        <v>0</v>
      </c>
      <c r="W130" s="235">
        <f t="shared" si="34"/>
        <v>0</v>
      </c>
      <c r="DA130" s="174"/>
    </row>
    <row r="131" spans="1:105" ht="12" customHeight="1" x14ac:dyDescent="0.3">
      <c r="A131" s="56" t="s">
        <v>96</v>
      </c>
      <c r="B131" s="302">
        <f t="shared" ref="B131:W131" si="35">IF(B$88=0,0,B$88/B$83)</f>
        <v>1</v>
      </c>
      <c r="C131" s="302">
        <f t="shared" si="35"/>
        <v>1</v>
      </c>
      <c r="D131" s="302">
        <f t="shared" si="35"/>
        <v>1</v>
      </c>
      <c r="E131" s="302">
        <f t="shared" si="35"/>
        <v>1</v>
      </c>
      <c r="F131" s="302">
        <f t="shared" si="35"/>
        <v>1</v>
      </c>
      <c r="G131" s="302">
        <f t="shared" si="35"/>
        <v>1</v>
      </c>
      <c r="H131" s="302">
        <f t="shared" si="35"/>
        <v>1</v>
      </c>
      <c r="I131" s="302">
        <f t="shared" si="35"/>
        <v>1</v>
      </c>
      <c r="J131" s="302">
        <f t="shared" si="35"/>
        <v>1</v>
      </c>
      <c r="K131" s="302">
        <f t="shared" si="35"/>
        <v>1</v>
      </c>
      <c r="L131" s="302">
        <f t="shared" si="35"/>
        <v>1</v>
      </c>
      <c r="M131" s="302">
        <f t="shared" si="35"/>
        <v>1</v>
      </c>
      <c r="N131" s="302">
        <f t="shared" si="35"/>
        <v>1</v>
      </c>
      <c r="O131" s="302">
        <f t="shared" si="35"/>
        <v>1</v>
      </c>
      <c r="P131" s="302">
        <f t="shared" si="35"/>
        <v>1</v>
      </c>
      <c r="Q131" s="302">
        <f t="shared" si="35"/>
        <v>1</v>
      </c>
      <c r="R131" s="302">
        <f t="shared" si="35"/>
        <v>1</v>
      </c>
      <c r="S131" s="302">
        <f t="shared" si="35"/>
        <v>1</v>
      </c>
      <c r="T131" s="302">
        <f t="shared" si="35"/>
        <v>1</v>
      </c>
      <c r="U131" s="302">
        <f t="shared" si="35"/>
        <v>1</v>
      </c>
      <c r="V131" s="302">
        <f t="shared" si="35"/>
        <v>1</v>
      </c>
      <c r="W131" s="302">
        <f t="shared" si="35"/>
        <v>1</v>
      </c>
      <c r="DA131" s="68"/>
    </row>
    <row r="132" spans="1:105" ht="12" customHeight="1" x14ac:dyDescent="0.3">
      <c r="A132" s="41" t="s">
        <v>1941</v>
      </c>
      <c r="B132" s="237">
        <f t="shared" ref="B132:W132" si="36">IF(B$94=0,0,B$94/B$83)</f>
        <v>0</v>
      </c>
      <c r="C132" s="237">
        <f t="shared" si="36"/>
        <v>0</v>
      </c>
      <c r="D132" s="237">
        <f t="shared" si="36"/>
        <v>0</v>
      </c>
      <c r="E132" s="237">
        <f t="shared" si="36"/>
        <v>0</v>
      </c>
      <c r="F132" s="237">
        <f t="shared" si="36"/>
        <v>0</v>
      </c>
      <c r="G132" s="237">
        <f t="shared" si="36"/>
        <v>0</v>
      </c>
      <c r="H132" s="237">
        <f t="shared" si="36"/>
        <v>0</v>
      </c>
      <c r="I132" s="237">
        <f t="shared" si="36"/>
        <v>0</v>
      </c>
      <c r="J132" s="237">
        <f t="shared" si="36"/>
        <v>0</v>
      </c>
      <c r="K132" s="237">
        <f t="shared" si="36"/>
        <v>0</v>
      </c>
      <c r="L132" s="237">
        <f t="shared" si="36"/>
        <v>0</v>
      </c>
      <c r="M132" s="237">
        <f t="shared" si="36"/>
        <v>0</v>
      </c>
      <c r="N132" s="237">
        <f t="shared" si="36"/>
        <v>0</v>
      </c>
      <c r="O132" s="237">
        <f t="shared" si="36"/>
        <v>0</v>
      </c>
      <c r="P132" s="237">
        <f t="shared" si="36"/>
        <v>0</v>
      </c>
      <c r="Q132" s="237">
        <f t="shared" si="36"/>
        <v>0</v>
      </c>
      <c r="R132" s="237">
        <f t="shared" si="36"/>
        <v>0</v>
      </c>
      <c r="S132" s="237">
        <f t="shared" si="36"/>
        <v>0</v>
      </c>
      <c r="T132" s="237">
        <f t="shared" si="36"/>
        <v>0</v>
      </c>
      <c r="U132" s="237">
        <f t="shared" si="36"/>
        <v>0</v>
      </c>
      <c r="V132" s="237">
        <f t="shared" si="36"/>
        <v>0</v>
      </c>
      <c r="W132" s="237">
        <f t="shared" si="36"/>
        <v>0</v>
      </c>
      <c r="DA132" s="97"/>
    </row>
    <row r="133" spans="1:105" ht="12" customHeight="1" x14ac:dyDescent="0.3">
      <c r="J133" s="131"/>
    </row>
    <row r="134" spans="1:105" ht="15" customHeight="1" x14ac:dyDescent="0.3">
      <c r="A134" s="32" t="s">
        <v>432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DA134" s="88"/>
    </row>
    <row r="135" spans="1:105" ht="12" customHeight="1" x14ac:dyDescent="0.3">
      <c r="J135" s="131"/>
    </row>
    <row r="136" spans="1:105" ht="12" customHeight="1" x14ac:dyDescent="0.3">
      <c r="A136" s="35" t="s">
        <v>52</v>
      </c>
      <c r="B136" s="322">
        <f>IF(B$5=0,0,B$5/PPA_fec!B$5)</f>
        <v>0</v>
      </c>
      <c r="C136" s="322">
        <f>IF(C$5=0,0,C$5/PPA_fec!C$5)</f>
        <v>0</v>
      </c>
      <c r="D136" s="322">
        <f>IF(D$5=0,0,D$5/PPA_fec!D$5)</f>
        <v>0</v>
      </c>
      <c r="E136" s="322">
        <f>IF(E$5=0,0,E$5/PPA_fec!E$5)</f>
        <v>0</v>
      </c>
      <c r="F136" s="322">
        <f>IF(F$5=0,0,F$5/PPA_fec!F$5)</f>
        <v>0</v>
      </c>
      <c r="G136" s="322">
        <f>IF(G$5=0,0,G$5/PPA_fec!G$5)</f>
        <v>0</v>
      </c>
      <c r="H136" s="322">
        <f>IF(H$5=0,0,H$5/PPA_fec!H$5)</f>
        <v>0</v>
      </c>
      <c r="I136" s="322">
        <f>IF(I$5=0,0,I$5/PPA_fec!I$5)</f>
        <v>0</v>
      </c>
      <c r="J136" s="322">
        <f>IF(J$5=0,0,J$5/PPA_fec!J$5)</f>
        <v>0.61106708818012756</v>
      </c>
      <c r="K136" s="322">
        <f>IF(K$5=0,0,K$5/PPA_fec!K$5)</f>
        <v>0.59871471727758685</v>
      </c>
      <c r="L136" s="322">
        <f>IF(L$5=0,0,L$5/PPA_fec!L$5)</f>
        <v>0.65722326439690149</v>
      </c>
      <c r="M136" s="322">
        <f>IF(M$5=0,0,M$5/PPA_fec!M$5)</f>
        <v>0.62895037236723983</v>
      </c>
      <c r="N136" s="322">
        <f>IF(N$5=0,0,N$5/PPA_fec!N$5)</f>
        <v>0.83158456536817915</v>
      </c>
      <c r="O136" s="322">
        <f>IF(O$5=0,0,O$5/PPA_fec!O$5)</f>
        <v>0.6940311414495971</v>
      </c>
      <c r="P136" s="322">
        <f>IF(P$5=0,0,P$5/PPA_fec!P$5)</f>
        <v>0.79535932275281662</v>
      </c>
      <c r="Q136" s="322">
        <f>IF(Q$5=0,0,Q$5/PPA_fec!Q$5)</f>
        <v>0.79173171357258687</v>
      </c>
      <c r="R136" s="322">
        <f>IF(R$5=0,0,R$5/PPA_fec!R$5)</f>
        <v>0.69120575376367932</v>
      </c>
      <c r="S136" s="322">
        <f>IF(S$5=0,0,S$5/PPA_fec!S$5)</f>
        <v>0.6870164065352069</v>
      </c>
      <c r="T136" s="322">
        <f>IF(T$5=0,0,T$5/PPA_fec!T$5)</f>
        <v>0.66695533282204822</v>
      </c>
      <c r="U136" s="322">
        <f>IF(U$5=0,0,U$5/PPA_fec!U$5)</f>
        <v>0.6219677347442274</v>
      </c>
      <c r="V136" s="322">
        <f>IF(V$5=0,0,V$5/PPA_fec!V$5)</f>
        <v>0.54384542504287625</v>
      </c>
      <c r="W136" s="322">
        <f>IF(W$5=0,0,W$5/PPA_fec!W$5)</f>
        <v>0.48877138321757901</v>
      </c>
      <c r="DA136" s="95"/>
    </row>
    <row r="137" spans="1:105" ht="12" customHeight="1" x14ac:dyDescent="0.3">
      <c r="A137" s="55" t="s">
        <v>92</v>
      </c>
      <c r="B137" s="275">
        <f>IF(B$6=0,0,B$6/PPA_fec!B$6)</f>
        <v>0</v>
      </c>
      <c r="C137" s="275">
        <f>IF(C$6=0,0,C$6/PPA_fec!C$6)</f>
        <v>0</v>
      </c>
      <c r="D137" s="275">
        <f>IF(D$6=0,0,D$6/PPA_fec!D$6)</f>
        <v>0</v>
      </c>
      <c r="E137" s="275">
        <f>IF(E$6=0,0,E$6/PPA_fec!E$6)</f>
        <v>0</v>
      </c>
      <c r="F137" s="275">
        <f>IF(F$6=0,0,F$6/PPA_fec!F$6)</f>
        <v>0</v>
      </c>
      <c r="G137" s="275">
        <f>IF(G$6=0,0,G$6/PPA_fec!G$6)</f>
        <v>0</v>
      </c>
      <c r="H137" s="275">
        <f>IF(H$6=0,0,H$6/PPA_fec!H$6)</f>
        <v>0</v>
      </c>
      <c r="I137" s="275">
        <f>IF(I$6=0,0,I$6/PPA_fec!I$6)</f>
        <v>0</v>
      </c>
      <c r="J137" s="275">
        <f>IF(J$6=0,0,J$6/PPA_fec!J$6)</f>
        <v>0</v>
      </c>
      <c r="K137" s="275">
        <f>IF(K$6=0,0,K$6/PPA_fec!K$6)</f>
        <v>0</v>
      </c>
      <c r="L137" s="275">
        <f>IF(L$6=0,0,L$6/PPA_fec!L$6)</f>
        <v>0</v>
      </c>
      <c r="M137" s="275">
        <f>IF(M$6=0,0,M$6/PPA_fec!M$6)</f>
        <v>0</v>
      </c>
      <c r="N137" s="275">
        <f>IF(N$6=0,0,N$6/PPA_fec!N$6)</f>
        <v>0</v>
      </c>
      <c r="O137" s="275">
        <f>IF(O$6=0,0,O$6/PPA_fec!O$6)</f>
        <v>0</v>
      </c>
      <c r="P137" s="275">
        <f>IF(P$6=0,0,P$6/PPA_fec!P$6)</f>
        <v>0</v>
      </c>
      <c r="Q137" s="275">
        <f>IF(Q$6=0,0,Q$6/PPA_fec!Q$6)</f>
        <v>0</v>
      </c>
      <c r="R137" s="275">
        <f>IF(R$6=0,0,R$6/PPA_fec!R$6)</f>
        <v>0</v>
      </c>
      <c r="S137" s="275">
        <f>IF(S$6=0,0,S$6/PPA_fec!S$6)</f>
        <v>0</v>
      </c>
      <c r="T137" s="275">
        <f>IF(T$6=0,0,T$6/PPA_fec!T$6)</f>
        <v>0</v>
      </c>
      <c r="U137" s="275">
        <f>IF(U$6=0,0,U$6/PPA_fec!U$6)</f>
        <v>0</v>
      </c>
      <c r="V137" s="275">
        <f>IF(V$6=0,0,V$6/PPA_fec!V$6)</f>
        <v>0</v>
      </c>
      <c r="W137" s="275">
        <f>IF(W$6=0,0,W$6/PPA_fec!W$6)</f>
        <v>0</v>
      </c>
      <c r="DA137" s="76"/>
    </row>
    <row r="138" spans="1:105" ht="12" customHeight="1" x14ac:dyDescent="0.3">
      <c r="A138" s="202" t="s">
        <v>93</v>
      </c>
      <c r="B138" s="276">
        <f>IF(B$7=0,0,B$7/PPA_fec!B$7)</f>
        <v>0</v>
      </c>
      <c r="C138" s="276">
        <f>IF(C$7=0,0,C$7/PPA_fec!C$7)</f>
        <v>0</v>
      </c>
      <c r="D138" s="276">
        <f>IF(D$7=0,0,D$7/PPA_fec!D$7)</f>
        <v>0</v>
      </c>
      <c r="E138" s="276">
        <f>IF(E$7=0,0,E$7/PPA_fec!E$7)</f>
        <v>0</v>
      </c>
      <c r="F138" s="276">
        <f>IF(F$7=0,0,F$7/PPA_fec!F$7)</f>
        <v>0</v>
      </c>
      <c r="G138" s="276">
        <f>IF(G$7=0,0,G$7/PPA_fec!G$7)</f>
        <v>0</v>
      </c>
      <c r="H138" s="276">
        <f>IF(H$7=0,0,H$7/PPA_fec!H$7)</f>
        <v>0</v>
      </c>
      <c r="I138" s="276">
        <f>IF(I$7=0,0,I$7/PPA_fec!I$7)</f>
        <v>0</v>
      </c>
      <c r="J138" s="276">
        <f>IF(J$7=0,0,J$7/PPA_fec!J$7)</f>
        <v>0</v>
      </c>
      <c r="K138" s="276">
        <f>IF(K$7=0,0,K$7/PPA_fec!K$7)</f>
        <v>0</v>
      </c>
      <c r="L138" s="276">
        <f>IF(L$7=0,0,L$7/PPA_fec!L$7)</f>
        <v>0</v>
      </c>
      <c r="M138" s="276">
        <f>IF(M$7=0,0,M$7/PPA_fec!M$7)</f>
        <v>0</v>
      </c>
      <c r="N138" s="276">
        <f>IF(N$7=0,0,N$7/PPA_fec!N$7)</f>
        <v>0</v>
      </c>
      <c r="O138" s="276">
        <f>IF(O$7=0,0,O$7/PPA_fec!O$7)</f>
        <v>0</v>
      </c>
      <c r="P138" s="276">
        <f>IF(P$7=0,0,P$7/PPA_fec!P$7)</f>
        <v>0</v>
      </c>
      <c r="Q138" s="276">
        <f>IF(Q$7=0,0,Q$7/PPA_fec!Q$7)</f>
        <v>0</v>
      </c>
      <c r="R138" s="276">
        <f>IF(R$7=0,0,R$7/PPA_fec!R$7)</f>
        <v>0</v>
      </c>
      <c r="S138" s="276">
        <f>IF(S$7=0,0,S$7/PPA_fec!S$7)</f>
        <v>0</v>
      </c>
      <c r="T138" s="276">
        <f>IF(T$7=0,0,T$7/PPA_fec!T$7)</f>
        <v>0</v>
      </c>
      <c r="U138" s="276">
        <f>IF(U$7=0,0,U$7/PPA_fec!U$7)</f>
        <v>0</v>
      </c>
      <c r="V138" s="276">
        <f>IF(V$7=0,0,V$7/PPA_fec!V$7)</f>
        <v>0</v>
      </c>
      <c r="W138" s="276">
        <f>IF(W$7=0,0,W$7/PPA_fec!W$7)</f>
        <v>0</v>
      </c>
      <c r="DA138" s="77"/>
    </row>
    <row r="139" spans="1:105" ht="12" customHeight="1" x14ac:dyDescent="0.3">
      <c r="A139" s="202" t="s">
        <v>94</v>
      </c>
      <c r="B139" s="276">
        <f>IF(B$8=0,0,B$8/PPA_fec!B$8)</f>
        <v>0</v>
      </c>
      <c r="C139" s="276">
        <f>IF(C$8=0,0,C$8/PPA_fec!C$8)</f>
        <v>0</v>
      </c>
      <c r="D139" s="276">
        <f>IF(D$8=0,0,D$8/PPA_fec!D$8)</f>
        <v>0</v>
      </c>
      <c r="E139" s="276">
        <f>IF(E$8=0,0,E$8/PPA_fec!E$8)</f>
        <v>0</v>
      </c>
      <c r="F139" s="276">
        <f>IF(F$8=0,0,F$8/PPA_fec!F$8)</f>
        <v>0</v>
      </c>
      <c r="G139" s="276">
        <f>IF(G$8=0,0,G$8/PPA_fec!G$8)</f>
        <v>0</v>
      </c>
      <c r="H139" s="276">
        <f>IF(H$8=0,0,H$8/PPA_fec!H$8)</f>
        <v>0</v>
      </c>
      <c r="I139" s="276">
        <f>IF(I$8=0,0,I$8/PPA_fec!I$8)</f>
        <v>0</v>
      </c>
      <c r="J139" s="276">
        <f>IF(J$8=0,0,J$8/PPA_fec!J$8)</f>
        <v>0</v>
      </c>
      <c r="K139" s="276">
        <f>IF(K$8=0,0,K$8/PPA_fec!K$8)</f>
        <v>0</v>
      </c>
      <c r="L139" s="276">
        <f>IF(L$8=0,0,L$8/PPA_fec!L$8)</f>
        <v>0</v>
      </c>
      <c r="M139" s="276">
        <f>IF(M$8=0,0,M$8/PPA_fec!M$8)</f>
        <v>0</v>
      </c>
      <c r="N139" s="276">
        <f>IF(N$8=0,0,N$8/PPA_fec!N$8)</f>
        <v>0</v>
      </c>
      <c r="O139" s="276">
        <f>IF(O$8=0,0,O$8/PPA_fec!O$8)</f>
        <v>0</v>
      </c>
      <c r="P139" s="276">
        <f>IF(P$8=0,0,P$8/PPA_fec!P$8)</f>
        <v>0</v>
      </c>
      <c r="Q139" s="276">
        <f>IF(Q$8=0,0,Q$8/PPA_fec!Q$8)</f>
        <v>0</v>
      </c>
      <c r="R139" s="276">
        <f>IF(R$8=0,0,R$8/PPA_fec!R$8)</f>
        <v>0</v>
      </c>
      <c r="S139" s="276">
        <f>IF(S$8=0,0,S$8/PPA_fec!S$8)</f>
        <v>0</v>
      </c>
      <c r="T139" s="276">
        <f>IF(T$8=0,0,T$8/PPA_fec!T$8)</f>
        <v>0</v>
      </c>
      <c r="U139" s="276">
        <f>IF(U$8=0,0,U$8/PPA_fec!U$8)</f>
        <v>0</v>
      </c>
      <c r="V139" s="276">
        <f>IF(V$8=0,0,V$8/PPA_fec!V$8)</f>
        <v>0</v>
      </c>
      <c r="W139" s="276">
        <f>IF(W$8=0,0,W$8/PPA_fec!W$8)</f>
        <v>0</v>
      </c>
      <c r="DA139" s="77"/>
    </row>
    <row r="140" spans="1:105" ht="12" customHeight="1" x14ac:dyDescent="0.3">
      <c r="A140" s="202" t="s">
        <v>95</v>
      </c>
      <c r="B140" s="276">
        <f>IF(B$9=0,0,B$9/PPA_fec!B$9)</f>
        <v>0</v>
      </c>
      <c r="C140" s="276">
        <f>IF(C$9=0,0,C$9/PPA_fec!C$9)</f>
        <v>0</v>
      </c>
      <c r="D140" s="276">
        <f>IF(D$9=0,0,D$9/PPA_fec!D$9)</f>
        <v>0</v>
      </c>
      <c r="E140" s="276">
        <f>IF(E$9=0,0,E$9/PPA_fec!E$9)</f>
        <v>0</v>
      </c>
      <c r="F140" s="276">
        <f>IF(F$9=0,0,F$9/PPA_fec!F$9)</f>
        <v>0</v>
      </c>
      <c r="G140" s="276">
        <f>IF(G$9=0,0,G$9/PPA_fec!G$9)</f>
        <v>0</v>
      </c>
      <c r="H140" s="276">
        <f>IF(H$9=0,0,H$9/PPA_fec!H$9)</f>
        <v>0</v>
      </c>
      <c r="I140" s="276">
        <f>IF(I$9=0,0,I$9/PPA_fec!I$9)</f>
        <v>0</v>
      </c>
      <c r="J140" s="276">
        <f>IF(J$9=0,0,J$9/PPA_fec!J$9)</f>
        <v>0</v>
      </c>
      <c r="K140" s="276">
        <f>IF(K$9=0,0,K$9/PPA_fec!K$9)</f>
        <v>0</v>
      </c>
      <c r="L140" s="276">
        <f>IF(L$9=0,0,L$9/PPA_fec!L$9)</f>
        <v>0</v>
      </c>
      <c r="M140" s="276">
        <f>IF(M$9=0,0,M$9/PPA_fec!M$9)</f>
        <v>0</v>
      </c>
      <c r="N140" s="276">
        <f>IF(N$9=0,0,N$9/PPA_fec!N$9)</f>
        <v>0</v>
      </c>
      <c r="O140" s="276">
        <f>IF(O$9=0,0,O$9/PPA_fec!O$9)</f>
        <v>0</v>
      </c>
      <c r="P140" s="276">
        <f>IF(P$9=0,0,P$9/PPA_fec!P$9)</f>
        <v>0</v>
      </c>
      <c r="Q140" s="276">
        <f>IF(Q$9=0,0,Q$9/PPA_fec!Q$9)</f>
        <v>0</v>
      </c>
      <c r="R140" s="276">
        <f>IF(R$9=0,0,R$9/PPA_fec!R$9)</f>
        <v>0</v>
      </c>
      <c r="S140" s="276">
        <f>IF(S$9=0,0,S$9/PPA_fec!S$9)</f>
        <v>0</v>
      </c>
      <c r="T140" s="276">
        <f>IF(T$9=0,0,T$9/PPA_fec!T$9)</f>
        <v>0</v>
      </c>
      <c r="U140" s="276">
        <f>IF(U$9=0,0,U$9/PPA_fec!U$9)</f>
        <v>0</v>
      </c>
      <c r="V140" s="276">
        <f>IF(V$9=0,0,V$9/PPA_fec!V$9)</f>
        <v>0</v>
      </c>
      <c r="W140" s="276">
        <f>IF(W$9=0,0,W$9/PPA_fec!W$9)</f>
        <v>0</v>
      </c>
      <c r="DA140" s="77"/>
    </row>
    <row r="141" spans="1:105" ht="12" customHeight="1" x14ac:dyDescent="0.3">
      <c r="A141" s="56" t="s">
        <v>96</v>
      </c>
      <c r="B141" s="277">
        <f>IF(B$10=0,0,B$10/PPA_fec!B$10)</f>
        <v>0</v>
      </c>
      <c r="C141" s="277">
        <f>IF(C$10=0,0,C$10/PPA_fec!C$10)</f>
        <v>0</v>
      </c>
      <c r="D141" s="277">
        <f>IF(D$10=0,0,D$10/PPA_fec!D$10)</f>
        <v>0</v>
      </c>
      <c r="E141" s="277">
        <f>IF(E$10=0,0,E$10/PPA_fec!E$10)</f>
        <v>0</v>
      </c>
      <c r="F141" s="277">
        <f>IF(F$10=0,0,F$10/PPA_fec!F$10)</f>
        <v>0</v>
      </c>
      <c r="G141" s="277">
        <f>IF(G$10=0,0,G$10/PPA_fec!G$10)</f>
        <v>0</v>
      </c>
      <c r="H141" s="277">
        <f>IF(H$10=0,0,H$10/PPA_fec!H$10)</f>
        <v>0</v>
      </c>
      <c r="I141" s="277">
        <f>IF(I$10=0,0,I$10/PPA_fec!I$10)</f>
        <v>0</v>
      </c>
      <c r="J141" s="277">
        <f>IF(J$10=0,0,J$10/PPA_fec!J$10)</f>
        <v>0.40512052597120768</v>
      </c>
      <c r="K141" s="277">
        <f>IF(K$10=0,0,K$10/PPA_fec!K$10)</f>
        <v>0.63339862695700722</v>
      </c>
      <c r="L141" s="277">
        <f>IF(L$10=0,0,L$10/PPA_fec!L$10)</f>
        <v>0.75573247781031028</v>
      </c>
      <c r="M141" s="277">
        <f>IF(M$10=0,0,M$10/PPA_fec!M$10)</f>
        <v>0.69933324256589513</v>
      </c>
      <c r="N141" s="277">
        <f>IF(N$10=0,0,N$10/PPA_fec!N$10)</f>
        <v>0.89282256810512706</v>
      </c>
      <c r="O141" s="277">
        <f>IF(O$10=0,0,O$10/PPA_fec!O$10)</f>
        <v>0.30727171169455891</v>
      </c>
      <c r="P141" s="277">
        <f>IF(P$10=0,0,P$10/PPA_fec!P$10)</f>
        <v>0.31615155091272834</v>
      </c>
      <c r="Q141" s="277">
        <f>IF(Q$10=0,0,Q$10/PPA_fec!Q$10)</f>
        <v>0.24691953161514985</v>
      </c>
      <c r="R141" s="277">
        <f>IF(R$10=0,0,R$10/PPA_fec!R$10)</f>
        <v>0.13031257674819785</v>
      </c>
      <c r="S141" s="277">
        <f>IF(S$10=0,0,S$10/PPA_fec!S$10)</f>
        <v>0.17984102544362621</v>
      </c>
      <c r="T141" s="277">
        <f>IF(T$10=0,0,T$10/PPA_fec!T$10)</f>
        <v>0.16954489352573904</v>
      </c>
      <c r="U141" s="277">
        <f>IF(U$10=0,0,U$10/PPA_fec!U$10)</f>
        <v>0.13884174913994435</v>
      </c>
      <c r="V141" s="277">
        <f>IF(V$10=0,0,V$10/PPA_fec!V$10)</f>
        <v>0.12188922494245295</v>
      </c>
      <c r="W141" s="277">
        <f>IF(W$10=0,0,W$10/PPA_fec!W$10)</f>
        <v>8.5546669976612297E-2</v>
      </c>
      <c r="DA141" s="78"/>
    </row>
    <row r="142" spans="1:105" ht="12" customHeight="1" x14ac:dyDescent="0.3">
      <c r="A142" s="203" t="s">
        <v>1855</v>
      </c>
      <c r="B142" s="278">
        <f>IF(B$16=0,0,B$16/PPA_fec!B$16)</f>
        <v>0</v>
      </c>
      <c r="C142" s="278">
        <f>IF(C$16=0,0,C$16/PPA_fec!C$16)</f>
        <v>0</v>
      </c>
      <c r="D142" s="278">
        <f>IF(D$16=0,0,D$16/PPA_fec!D$16)</f>
        <v>0</v>
      </c>
      <c r="E142" s="278">
        <f>IF(E$16=0,0,E$16/PPA_fec!E$16)</f>
        <v>0</v>
      </c>
      <c r="F142" s="278">
        <f>IF(F$16=0,0,F$16/PPA_fec!F$16)</f>
        <v>0</v>
      </c>
      <c r="G142" s="278">
        <f>IF(G$16=0,0,G$16/PPA_fec!G$16)</f>
        <v>0</v>
      </c>
      <c r="H142" s="278">
        <f>IF(H$16=0,0,H$16/PPA_fec!H$16)</f>
        <v>0</v>
      </c>
      <c r="I142" s="278">
        <f>IF(I$16=0,0,I$16/PPA_fec!I$16)</f>
        <v>0</v>
      </c>
      <c r="J142" s="278">
        <f>IF(J$16=0,0,J$16/PPA_fec!J$16)</f>
        <v>0</v>
      </c>
      <c r="K142" s="278">
        <f>IF(K$16=0,0,K$16/PPA_fec!K$16)</f>
        <v>0</v>
      </c>
      <c r="L142" s="278">
        <f>IF(L$16=0,0,L$16/PPA_fec!L$16)</f>
        <v>0</v>
      </c>
      <c r="M142" s="278">
        <f>IF(M$16=0,0,M$16/PPA_fec!M$16)</f>
        <v>0</v>
      </c>
      <c r="N142" s="278">
        <f>IF(N$16=0,0,N$16/PPA_fec!N$16)</f>
        <v>0</v>
      </c>
      <c r="O142" s="278">
        <f>IF(O$16=0,0,O$16/PPA_fec!O$16)</f>
        <v>0</v>
      </c>
      <c r="P142" s="278">
        <f>IF(P$16=0,0,P$16/PPA_fec!P$16)</f>
        <v>0</v>
      </c>
      <c r="Q142" s="278">
        <f>IF(Q$16=0,0,Q$16/PPA_fec!Q$16)</f>
        <v>0</v>
      </c>
      <c r="R142" s="278">
        <f>IF(R$16=0,0,R$16/PPA_fec!R$16)</f>
        <v>0</v>
      </c>
      <c r="S142" s="278">
        <f>IF(S$16=0,0,S$16/PPA_fec!S$16)</f>
        <v>0</v>
      </c>
      <c r="T142" s="278">
        <f>IF(T$16=0,0,T$16/PPA_fec!T$16)</f>
        <v>0</v>
      </c>
      <c r="U142" s="278">
        <f>IF(U$16=0,0,U$16/PPA_fec!U$16)</f>
        <v>0</v>
      </c>
      <c r="V142" s="278">
        <f>IF(V$16=0,0,V$16/PPA_fec!V$16)</f>
        <v>0</v>
      </c>
      <c r="W142" s="278">
        <f>IF(W$16=0,0,W$16/PPA_fec!W$16)</f>
        <v>0</v>
      </c>
      <c r="DA142" s="79"/>
    </row>
    <row r="143" spans="1:105" ht="12" customHeight="1" x14ac:dyDescent="0.3">
      <c r="A143" s="203" t="s">
        <v>1857</v>
      </c>
      <c r="B143" s="278">
        <f>IF(B$17=0,0,B$17/PPA_fec!B$17)</f>
        <v>0</v>
      </c>
      <c r="C143" s="278">
        <f>IF(C$17=0,0,C$17/PPA_fec!C$17)</f>
        <v>0</v>
      </c>
      <c r="D143" s="278">
        <f>IF(D$17=0,0,D$17/PPA_fec!D$17)</f>
        <v>0</v>
      </c>
      <c r="E143" s="278">
        <f>IF(E$17=0,0,E$17/PPA_fec!E$17)</f>
        <v>0</v>
      </c>
      <c r="F143" s="278">
        <f>IF(F$17=0,0,F$17/PPA_fec!F$17)</f>
        <v>0</v>
      </c>
      <c r="G143" s="278">
        <f>IF(G$17=0,0,G$17/PPA_fec!G$17)</f>
        <v>0</v>
      </c>
      <c r="H143" s="278">
        <f>IF(H$17=0,0,H$17/PPA_fec!H$17)</f>
        <v>0</v>
      </c>
      <c r="I143" s="278">
        <f>IF(I$17=0,0,I$17/PPA_fec!I$17)</f>
        <v>0</v>
      </c>
      <c r="J143" s="278">
        <f>IF(J$17=0,0,J$17/PPA_fec!J$17)</f>
        <v>0.77348007602240088</v>
      </c>
      <c r="K143" s="278">
        <f>IF(K$17=0,0,K$17/PPA_fec!K$17)</f>
        <v>0.73145337253219378</v>
      </c>
      <c r="L143" s="278">
        <f>IF(L$17=0,0,L$17/PPA_fec!L$17)</f>
        <v>0.79397982169496595</v>
      </c>
      <c r="M143" s="278">
        <f>IF(M$17=0,0,M$17/PPA_fec!M$17)</f>
        <v>0.76273131580987275</v>
      </c>
      <c r="N143" s="278">
        <f>IF(N$17=0,0,N$17/PPA_fec!N$17)</f>
        <v>0.99710547919315173</v>
      </c>
      <c r="O143" s="278">
        <f>IF(O$17=0,0,O$17/PPA_fec!O$17)</f>
        <v>0.8902662008047163</v>
      </c>
      <c r="P143" s="278">
        <f>IF(P$17=0,0,P$17/PPA_fec!P$17)</f>
        <v>1.022978256219635</v>
      </c>
      <c r="Q143" s="278">
        <f>IF(Q$17=0,0,Q$17/PPA_fec!Q$17)</f>
        <v>1.0317826988090157</v>
      </c>
      <c r="R143" s="278">
        <f>IF(R$17=0,0,R$17/PPA_fec!R$17)</f>
        <v>0.92473810429210712</v>
      </c>
      <c r="S143" s="278">
        <f>IF(S$17=0,0,S$17/PPA_fec!S$17)</f>
        <v>0.90431455241065806</v>
      </c>
      <c r="T143" s="278">
        <f>IF(T$17=0,0,T$17/PPA_fec!T$17)</f>
        <v>0.87852472483490318</v>
      </c>
      <c r="U143" s="278">
        <f>IF(U$17=0,0,U$17/PPA_fec!U$17)</f>
        <v>0.82290499742667989</v>
      </c>
      <c r="V143" s="278">
        <f>IF(V$17=0,0,V$17/PPA_fec!V$17)</f>
        <v>0.71806481494884988</v>
      </c>
      <c r="W143" s="278">
        <f>IF(W$17=0,0,W$17/PPA_fec!W$17)</f>
        <v>0.65382950037740672</v>
      </c>
      <c r="DA143" s="79"/>
    </row>
    <row r="144" spans="1:105" ht="12" customHeight="1" x14ac:dyDescent="0.3">
      <c r="A144" s="41" t="s">
        <v>1872</v>
      </c>
      <c r="B144" s="279">
        <f>IF(B$30=0,0,B$30/PPA_fec!B$30)</f>
        <v>0</v>
      </c>
      <c r="C144" s="279">
        <f>IF(C$30=0,0,C$30/PPA_fec!C$30)</f>
        <v>0</v>
      </c>
      <c r="D144" s="279">
        <f>IF(D$30=0,0,D$30/PPA_fec!D$30)</f>
        <v>0</v>
      </c>
      <c r="E144" s="279">
        <f>IF(E$30=0,0,E$30/PPA_fec!E$30)</f>
        <v>0</v>
      </c>
      <c r="F144" s="279">
        <f>IF(F$30=0,0,F$30/PPA_fec!F$30)</f>
        <v>0</v>
      </c>
      <c r="G144" s="279">
        <f>IF(G$30=0,0,G$30/PPA_fec!G$30)</f>
        <v>0</v>
      </c>
      <c r="H144" s="279">
        <f>IF(H$30=0,0,H$30/PPA_fec!H$30)</f>
        <v>0</v>
      </c>
      <c r="I144" s="279">
        <f>IF(I$30=0,0,I$30/PPA_fec!I$30)</f>
        <v>0</v>
      </c>
      <c r="J144" s="279">
        <f>IF(J$30=0,0,J$30/PPA_fec!J$30)</f>
        <v>0</v>
      </c>
      <c r="K144" s="279">
        <f>IF(K$30=0,0,K$30/PPA_fec!K$30)</f>
        <v>0</v>
      </c>
      <c r="L144" s="279">
        <f>IF(L$30=0,0,L$30/PPA_fec!L$30)</f>
        <v>0</v>
      </c>
      <c r="M144" s="279">
        <f>IF(M$30=0,0,M$30/PPA_fec!M$30)</f>
        <v>0</v>
      </c>
      <c r="N144" s="279">
        <f>IF(N$30=0,0,N$30/PPA_fec!N$30)</f>
        <v>0</v>
      </c>
      <c r="O144" s="279">
        <f>IF(O$30=0,0,O$30/PPA_fec!O$30)</f>
        <v>0</v>
      </c>
      <c r="P144" s="279">
        <f>IF(P$30=0,0,P$30/PPA_fec!P$30)</f>
        <v>0</v>
      </c>
      <c r="Q144" s="279">
        <f>IF(Q$30=0,0,Q$30/PPA_fec!Q$30)</f>
        <v>0</v>
      </c>
      <c r="R144" s="279">
        <f>IF(R$30=0,0,R$30/PPA_fec!R$30)</f>
        <v>0</v>
      </c>
      <c r="S144" s="279">
        <f>IF(S$30=0,0,S$30/PPA_fec!S$30)</f>
        <v>0</v>
      </c>
      <c r="T144" s="279">
        <f>IF(T$30=0,0,T$30/PPA_fec!T$30)</f>
        <v>0</v>
      </c>
      <c r="U144" s="279">
        <f>IF(U$30=0,0,U$30/PPA_fec!U$30)</f>
        <v>0</v>
      </c>
      <c r="V144" s="279">
        <f>IF(V$30=0,0,V$30/PPA_fec!V$30)</f>
        <v>0</v>
      </c>
      <c r="W144" s="279">
        <f>IF(W$30=0,0,W$30/PPA_fec!W$30)</f>
        <v>0</v>
      </c>
      <c r="DA144" s="82"/>
    </row>
    <row r="145" spans="1:105" ht="12" customHeight="1" x14ac:dyDescent="0.3">
      <c r="J145" s="131"/>
    </row>
    <row r="146" spans="1:105" ht="12" customHeight="1" x14ac:dyDescent="0.3">
      <c r="A146" s="35" t="s">
        <v>53</v>
      </c>
      <c r="B146" s="322">
        <f>IF(B$32=0,0,B$32/PPA_fec!B$32)</f>
        <v>1.3618234335627206</v>
      </c>
      <c r="C146" s="322">
        <f>IF(C$32=0,0,C$32/PPA_fec!C$32)</f>
        <v>1.4066547236084594</v>
      </c>
      <c r="D146" s="322">
        <f>IF(D$32=0,0,D$32/PPA_fec!D$32)</f>
        <v>1.3384914349053851</v>
      </c>
      <c r="E146" s="322">
        <f>IF(E$32=0,0,E$32/PPA_fec!E$32)</f>
        <v>1.3557349103886918</v>
      </c>
      <c r="F146" s="322">
        <f>IF(F$32=0,0,F$32/PPA_fec!F$32)</f>
        <v>1.3299650512850056</v>
      </c>
      <c r="G146" s="322">
        <f>IF(G$32=0,0,G$32/PPA_fec!G$32)</f>
        <v>1.4268470371857578</v>
      </c>
      <c r="H146" s="322">
        <f>IF(H$32=0,0,H$32/PPA_fec!H$32)</f>
        <v>1.4017762366153605</v>
      </c>
      <c r="I146" s="322">
        <f>IF(I$32=0,0,I$32/PPA_fec!I$32)</f>
        <v>1.3175105107157086</v>
      </c>
      <c r="J146" s="322">
        <f>IF(J$32=0,0,J$32/PPA_fec!J$32)</f>
        <v>0.96554424122158089</v>
      </c>
      <c r="K146" s="322">
        <f>IF(K$32=0,0,K$32/PPA_fec!K$32)</f>
        <v>0.85539508860286784</v>
      </c>
      <c r="L146" s="322">
        <f>IF(L$32=0,0,L$32/PPA_fec!L$32)</f>
        <v>0.90914977094461102</v>
      </c>
      <c r="M146" s="322">
        <f>IF(M$32=0,0,M$32/PPA_fec!M$32)</f>
        <v>0.87929566406524229</v>
      </c>
      <c r="N146" s="322">
        <f>IF(N$32=0,0,N$32/PPA_fec!N$32)</f>
        <v>1.1190819103319103</v>
      </c>
      <c r="O146" s="322">
        <f>IF(O$32=0,0,O$32/PPA_fec!O$32)</f>
        <v>1.129721476452485</v>
      </c>
      <c r="P146" s="322">
        <f>IF(P$32=0,0,P$32/PPA_fec!P$32)</f>
        <v>1.3035692631878559</v>
      </c>
      <c r="Q146" s="322">
        <f>IF(Q$32=0,0,Q$32/PPA_fec!Q$32)</f>
        <v>1.3517805954629172</v>
      </c>
      <c r="R146" s="322">
        <f>IF(R$32=0,0,R$32/PPA_fec!R$32)</f>
        <v>1.2879739287217729</v>
      </c>
      <c r="S146" s="322">
        <f>IF(S$32=0,0,S$32/PPA_fec!S$32)</f>
        <v>1.2111479174068669</v>
      </c>
      <c r="T146" s="322">
        <f>IF(T$32=0,0,T$32/PPA_fec!T$32)</f>
        <v>1.1752877038692191</v>
      </c>
      <c r="U146" s="322">
        <f>IF(U$32=0,0,U$32/PPA_fec!U$32)</f>
        <v>1.1076262428959063</v>
      </c>
      <c r="V146" s="322">
        <f>IF(V$32=0,0,V$32/PPA_fec!V$32)</f>
        <v>0.95712902793955357</v>
      </c>
      <c r="W146" s="322">
        <f>IF(W$32=0,0,W$32/PPA_fec!W$32)</f>
        <v>0.89714548963486751</v>
      </c>
      <c r="DA146" s="95"/>
    </row>
    <row r="147" spans="1:105" ht="12" customHeight="1" x14ac:dyDescent="0.3">
      <c r="A147" s="55" t="s">
        <v>92</v>
      </c>
      <c r="B147" s="275">
        <f>IF(B$33=0,0,B$33/PPA_fec!B$33)</f>
        <v>0</v>
      </c>
      <c r="C147" s="275">
        <f>IF(C$33=0,0,C$33/PPA_fec!C$33)</f>
        <v>0</v>
      </c>
      <c r="D147" s="275">
        <f>IF(D$33=0,0,D$33/PPA_fec!D$33)</f>
        <v>0</v>
      </c>
      <c r="E147" s="275">
        <f>IF(E$33=0,0,E$33/PPA_fec!E$33)</f>
        <v>0</v>
      </c>
      <c r="F147" s="275">
        <f>IF(F$33=0,0,F$33/PPA_fec!F$33)</f>
        <v>0</v>
      </c>
      <c r="G147" s="275">
        <f>IF(G$33=0,0,G$33/PPA_fec!G$33)</f>
        <v>0</v>
      </c>
      <c r="H147" s="275">
        <f>IF(H$33=0,0,H$33/PPA_fec!H$33)</f>
        <v>0</v>
      </c>
      <c r="I147" s="275">
        <f>IF(I$33=0,0,I$33/PPA_fec!I$33)</f>
        <v>0</v>
      </c>
      <c r="J147" s="275">
        <f>IF(J$33=0,0,J$33/PPA_fec!J$33)</f>
        <v>0</v>
      </c>
      <c r="K147" s="275">
        <f>IF(K$33=0,0,K$33/PPA_fec!K$33)</f>
        <v>0</v>
      </c>
      <c r="L147" s="275">
        <f>IF(L$33=0,0,L$33/PPA_fec!L$33)</f>
        <v>0</v>
      </c>
      <c r="M147" s="275">
        <f>IF(M$33=0,0,M$33/PPA_fec!M$33)</f>
        <v>0</v>
      </c>
      <c r="N147" s="275">
        <f>IF(N$33=0,0,N$33/PPA_fec!N$33)</f>
        <v>0</v>
      </c>
      <c r="O147" s="275">
        <f>IF(O$33=0,0,O$33/PPA_fec!O$33)</f>
        <v>0</v>
      </c>
      <c r="P147" s="275">
        <f>IF(P$33=0,0,P$33/PPA_fec!P$33)</f>
        <v>0</v>
      </c>
      <c r="Q147" s="275">
        <f>IF(Q$33=0,0,Q$33/PPA_fec!Q$33)</f>
        <v>0</v>
      </c>
      <c r="R147" s="275">
        <f>IF(R$33=0,0,R$33/PPA_fec!R$33)</f>
        <v>0</v>
      </c>
      <c r="S147" s="275">
        <f>IF(S$33=0,0,S$33/PPA_fec!S$33)</f>
        <v>0</v>
      </c>
      <c r="T147" s="275">
        <f>IF(T$33=0,0,T$33/PPA_fec!T$33)</f>
        <v>0</v>
      </c>
      <c r="U147" s="275">
        <f>IF(U$33=0,0,U$33/PPA_fec!U$33)</f>
        <v>0</v>
      </c>
      <c r="V147" s="275">
        <f>IF(V$33=0,0,V$33/PPA_fec!V$33)</f>
        <v>0</v>
      </c>
      <c r="W147" s="275">
        <f>IF(W$33=0,0,W$33/PPA_fec!W$33)</f>
        <v>0</v>
      </c>
      <c r="DA147" s="76"/>
    </row>
    <row r="148" spans="1:105" ht="12" customHeight="1" x14ac:dyDescent="0.3">
      <c r="A148" s="202" t="s">
        <v>93</v>
      </c>
      <c r="B148" s="276">
        <f>IF(B$34=0,0,B$34/PPA_fec!B$34)</f>
        <v>0</v>
      </c>
      <c r="C148" s="276">
        <f>IF(C$34=0,0,C$34/PPA_fec!C$34)</f>
        <v>0</v>
      </c>
      <c r="D148" s="276">
        <f>IF(D$34=0,0,D$34/PPA_fec!D$34)</f>
        <v>0</v>
      </c>
      <c r="E148" s="276">
        <f>IF(E$34=0,0,E$34/PPA_fec!E$34)</f>
        <v>0</v>
      </c>
      <c r="F148" s="276">
        <f>IF(F$34=0,0,F$34/PPA_fec!F$34)</f>
        <v>0</v>
      </c>
      <c r="G148" s="276">
        <f>IF(G$34=0,0,G$34/PPA_fec!G$34)</f>
        <v>0</v>
      </c>
      <c r="H148" s="276">
        <f>IF(H$34=0,0,H$34/PPA_fec!H$34)</f>
        <v>0</v>
      </c>
      <c r="I148" s="276">
        <f>IF(I$34=0,0,I$34/PPA_fec!I$34)</f>
        <v>0</v>
      </c>
      <c r="J148" s="276">
        <f>IF(J$34=0,0,J$34/PPA_fec!J$34)</f>
        <v>0</v>
      </c>
      <c r="K148" s="276">
        <f>IF(K$34=0,0,K$34/PPA_fec!K$34)</f>
        <v>0</v>
      </c>
      <c r="L148" s="276">
        <f>IF(L$34=0,0,L$34/PPA_fec!L$34)</f>
        <v>0</v>
      </c>
      <c r="M148" s="276">
        <f>IF(M$34=0,0,M$34/PPA_fec!M$34)</f>
        <v>0</v>
      </c>
      <c r="N148" s="276">
        <f>IF(N$34=0,0,N$34/PPA_fec!N$34)</f>
        <v>0</v>
      </c>
      <c r="O148" s="276">
        <f>IF(O$34=0,0,O$34/PPA_fec!O$34)</f>
        <v>0</v>
      </c>
      <c r="P148" s="276">
        <f>IF(P$34=0,0,P$34/PPA_fec!P$34)</f>
        <v>0</v>
      </c>
      <c r="Q148" s="276">
        <f>IF(Q$34=0,0,Q$34/PPA_fec!Q$34)</f>
        <v>0</v>
      </c>
      <c r="R148" s="276">
        <f>IF(R$34=0,0,R$34/PPA_fec!R$34)</f>
        <v>0</v>
      </c>
      <c r="S148" s="276">
        <f>IF(S$34=0,0,S$34/PPA_fec!S$34)</f>
        <v>0</v>
      </c>
      <c r="T148" s="276">
        <f>IF(T$34=0,0,T$34/PPA_fec!T$34)</f>
        <v>0</v>
      </c>
      <c r="U148" s="276">
        <f>IF(U$34=0,0,U$34/PPA_fec!U$34)</f>
        <v>0</v>
      </c>
      <c r="V148" s="276">
        <f>IF(V$34=0,0,V$34/PPA_fec!V$34)</f>
        <v>0</v>
      </c>
      <c r="W148" s="276">
        <f>IF(W$34=0,0,W$34/PPA_fec!W$34)</f>
        <v>0</v>
      </c>
      <c r="DA148" s="77"/>
    </row>
    <row r="149" spans="1:105" ht="12" customHeight="1" x14ac:dyDescent="0.3">
      <c r="A149" s="202" t="s">
        <v>94</v>
      </c>
      <c r="B149" s="276">
        <f>IF(B$35=0,0,B$35/PPA_fec!B$35)</f>
        <v>0</v>
      </c>
      <c r="C149" s="276">
        <f>IF(C$35=0,0,C$35/PPA_fec!C$35)</f>
        <v>0</v>
      </c>
      <c r="D149" s="276">
        <f>IF(D$35=0,0,D$35/PPA_fec!D$35)</f>
        <v>0</v>
      </c>
      <c r="E149" s="276">
        <f>IF(E$35=0,0,E$35/PPA_fec!E$35)</f>
        <v>0</v>
      </c>
      <c r="F149" s="276">
        <f>IF(F$35=0,0,F$35/PPA_fec!F$35)</f>
        <v>0</v>
      </c>
      <c r="G149" s="276">
        <f>IF(G$35=0,0,G$35/PPA_fec!G$35)</f>
        <v>0</v>
      </c>
      <c r="H149" s="276">
        <f>IF(H$35=0,0,H$35/PPA_fec!H$35)</f>
        <v>0</v>
      </c>
      <c r="I149" s="276">
        <f>IF(I$35=0,0,I$35/PPA_fec!I$35)</f>
        <v>0</v>
      </c>
      <c r="J149" s="276">
        <f>IF(J$35=0,0,J$35/PPA_fec!J$35)</f>
        <v>0</v>
      </c>
      <c r="K149" s="276">
        <f>IF(K$35=0,0,K$35/PPA_fec!K$35)</f>
        <v>0</v>
      </c>
      <c r="L149" s="276">
        <f>IF(L$35=0,0,L$35/PPA_fec!L$35)</f>
        <v>0</v>
      </c>
      <c r="M149" s="276">
        <f>IF(M$35=0,0,M$35/PPA_fec!M$35)</f>
        <v>0</v>
      </c>
      <c r="N149" s="276">
        <f>IF(N$35=0,0,N$35/PPA_fec!N$35)</f>
        <v>0</v>
      </c>
      <c r="O149" s="276">
        <f>IF(O$35=0,0,O$35/PPA_fec!O$35)</f>
        <v>0</v>
      </c>
      <c r="P149" s="276">
        <f>IF(P$35=0,0,P$35/PPA_fec!P$35)</f>
        <v>0</v>
      </c>
      <c r="Q149" s="276">
        <f>IF(Q$35=0,0,Q$35/PPA_fec!Q$35)</f>
        <v>0</v>
      </c>
      <c r="R149" s="276">
        <f>IF(R$35=0,0,R$35/PPA_fec!R$35)</f>
        <v>0</v>
      </c>
      <c r="S149" s="276">
        <f>IF(S$35=0,0,S$35/PPA_fec!S$35)</f>
        <v>0</v>
      </c>
      <c r="T149" s="276">
        <f>IF(T$35=0,0,T$35/PPA_fec!T$35)</f>
        <v>0</v>
      </c>
      <c r="U149" s="276">
        <f>IF(U$35=0,0,U$35/PPA_fec!U$35)</f>
        <v>0</v>
      </c>
      <c r="V149" s="276">
        <f>IF(V$35=0,0,V$35/PPA_fec!V$35)</f>
        <v>0</v>
      </c>
      <c r="W149" s="276">
        <f>IF(W$35=0,0,W$35/PPA_fec!W$35)</f>
        <v>0</v>
      </c>
      <c r="DA149" s="77"/>
    </row>
    <row r="150" spans="1:105" ht="12" customHeight="1" x14ac:dyDescent="0.3">
      <c r="A150" s="202" t="s">
        <v>95</v>
      </c>
      <c r="B150" s="276">
        <f>IF(B$36=0,0,B$36/PPA_fec!B$36)</f>
        <v>0</v>
      </c>
      <c r="C150" s="276">
        <f>IF(C$36=0,0,C$36/PPA_fec!C$36)</f>
        <v>0</v>
      </c>
      <c r="D150" s="276">
        <f>IF(D$36=0,0,D$36/PPA_fec!D$36)</f>
        <v>0</v>
      </c>
      <c r="E150" s="276">
        <f>IF(E$36=0,0,E$36/PPA_fec!E$36)</f>
        <v>0</v>
      </c>
      <c r="F150" s="276">
        <f>IF(F$36=0,0,F$36/PPA_fec!F$36)</f>
        <v>0</v>
      </c>
      <c r="G150" s="276">
        <f>IF(G$36=0,0,G$36/PPA_fec!G$36)</f>
        <v>0</v>
      </c>
      <c r="H150" s="276">
        <f>IF(H$36=0,0,H$36/PPA_fec!H$36)</f>
        <v>0</v>
      </c>
      <c r="I150" s="276">
        <f>IF(I$36=0,0,I$36/PPA_fec!I$36)</f>
        <v>0</v>
      </c>
      <c r="J150" s="276">
        <f>IF(J$36=0,0,J$36/PPA_fec!J$36)</f>
        <v>0</v>
      </c>
      <c r="K150" s="276">
        <f>IF(K$36=0,0,K$36/PPA_fec!K$36)</f>
        <v>0</v>
      </c>
      <c r="L150" s="276">
        <f>IF(L$36=0,0,L$36/PPA_fec!L$36)</f>
        <v>0</v>
      </c>
      <c r="M150" s="276">
        <f>IF(M$36=0,0,M$36/PPA_fec!M$36)</f>
        <v>0</v>
      </c>
      <c r="N150" s="276">
        <f>IF(N$36=0,0,N$36/PPA_fec!N$36)</f>
        <v>0</v>
      </c>
      <c r="O150" s="276">
        <f>IF(O$36=0,0,O$36/PPA_fec!O$36)</f>
        <v>0</v>
      </c>
      <c r="P150" s="276">
        <f>IF(P$36=0,0,P$36/PPA_fec!P$36)</f>
        <v>0</v>
      </c>
      <c r="Q150" s="276">
        <f>IF(Q$36=0,0,Q$36/PPA_fec!Q$36)</f>
        <v>0</v>
      </c>
      <c r="R150" s="276">
        <f>IF(R$36=0,0,R$36/PPA_fec!R$36)</f>
        <v>0</v>
      </c>
      <c r="S150" s="276">
        <f>IF(S$36=0,0,S$36/PPA_fec!S$36)</f>
        <v>0</v>
      </c>
      <c r="T150" s="276">
        <f>IF(T$36=0,0,T$36/PPA_fec!T$36)</f>
        <v>0</v>
      </c>
      <c r="U150" s="276">
        <f>IF(U$36=0,0,U$36/PPA_fec!U$36)</f>
        <v>0</v>
      </c>
      <c r="V150" s="276">
        <f>IF(V$36=0,0,V$36/PPA_fec!V$36)</f>
        <v>0</v>
      </c>
      <c r="W150" s="276">
        <f>IF(W$36=0,0,W$36/PPA_fec!W$36)</f>
        <v>0</v>
      </c>
      <c r="DA150" s="77"/>
    </row>
    <row r="151" spans="1:105" ht="12" customHeight="1" x14ac:dyDescent="0.3">
      <c r="A151" s="56" t="s">
        <v>96</v>
      </c>
      <c r="B151" s="277">
        <f>IF(B$37=0,0,B$37/PPA_fec!B$37)</f>
        <v>0.31913437122521915</v>
      </c>
      <c r="C151" s="277">
        <f>IF(C$37=0,0,C$37/PPA_fec!C$37)</f>
        <v>0.39533999382506435</v>
      </c>
      <c r="D151" s="277">
        <f>IF(D$37=0,0,D$37/PPA_fec!D$37)</f>
        <v>0.29783989716199988</v>
      </c>
      <c r="E151" s="277">
        <f>IF(E$37=0,0,E$37/PPA_fec!E$37)</f>
        <v>0.34838649387420362</v>
      </c>
      <c r="F151" s="277">
        <f>IF(F$37=0,0,F$37/PPA_fec!F$37)</f>
        <v>0.29490029762521436</v>
      </c>
      <c r="G151" s="277">
        <f>IF(G$37=0,0,G$37/PPA_fec!G$37)</f>
        <v>0.4297630383469232</v>
      </c>
      <c r="H151" s="277">
        <f>IF(H$37=0,0,H$37/PPA_fec!H$37)</f>
        <v>0.34199818760301209</v>
      </c>
      <c r="I151" s="277">
        <f>IF(I$37=0,0,I$37/PPA_fec!I$37)</f>
        <v>0.19225243623278335</v>
      </c>
      <c r="J151" s="277">
        <f>IF(J$37=0,0,J$37/PPA_fec!J$37)</f>
        <v>0.40512052597120768</v>
      </c>
      <c r="K151" s="277">
        <f>IF(K$37=0,0,K$37/PPA_fec!K$37)</f>
        <v>0.63339862695700744</v>
      </c>
      <c r="L151" s="277">
        <f>IF(L$37=0,0,L$37/PPA_fec!L$37)</f>
        <v>0.75573247781031039</v>
      </c>
      <c r="M151" s="277">
        <f>IF(M$37=0,0,M$37/PPA_fec!M$37)</f>
        <v>0.69933324256589513</v>
      </c>
      <c r="N151" s="277">
        <f>IF(N$37=0,0,N$37/PPA_fec!N$37)</f>
        <v>0.89282256810512695</v>
      </c>
      <c r="O151" s="277">
        <f>IF(O$37=0,0,O$37/PPA_fec!O$37)</f>
        <v>0.30727171169455875</v>
      </c>
      <c r="P151" s="277">
        <f>IF(P$37=0,0,P$37/PPA_fec!P$37)</f>
        <v>0.31615155091272834</v>
      </c>
      <c r="Q151" s="277">
        <f>IF(Q$37=0,0,Q$37/PPA_fec!Q$37)</f>
        <v>0.24691953161514979</v>
      </c>
      <c r="R151" s="277">
        <f>IF(R$37=0,0,R$37/PPA_fec!R$37)</f>
        <v>0.13031257674819788</v>
      </c>
      <c r="S151" s="277">
        <f>IF(S$37=0,0,S$37/PPA_fec!S$37)</f>
        <v>0.17984102544362621</v>
      </c>
      <c r="T151" s="277">
        <f>IF(T$37=0,0,T$37/PPA_fec!T$37)</f>
        <v>0.16954489352573901</v>
      </c>
      <c r="U151" s="277">
        <f>IF(U$37=0,0,U$37/PPA_fec!U$37)</f>
        <v>0.13884174913994443</v>
      </c>
      <c r="V151" s="277">
        <f>IF(V$37=0,0,V$37/PPA_fec!V$37)</f>
        <v>0.12188922494245291</v>
      </c>
      <c r="W151" s="277">
        <f>IF(W$37=0,0,W$37/PPA_fec!W$37)</f>
        <v>8.5546669976612269E-2</v>
      </c>
      <c r="DA151" s="78"/>
    </row>
    <row r="152" spans="1:105" ht="12" customHeight="1" x14ac:dyDescent="0.3">
      <c r="A152" s="203" t="s">
        <v>1885</v>
      </c>
      <c r="B152" s="278">
        <f>IF(B$43=0,0,B$43/PPA_fec!B$43)</f>
        <v>0.37357909398993178</v>
      </c>
      <c r="C152" s="278">
        <f>IF(C$43=0,0,C$43/PPA_fec!C$43)</f>
        <v>0.4051060328247354</v>
      </c>
      <c r="D152" s="278">
        <f>IF(D$43=0,0,D$43/PPA_fec!D$43)</f>
        <v>0.36341732854147107</v>
      </c>
      <c r="E152" s="278">
        <f>IF(E$43=0,0,E$43/PPA_fec!E$43)</f>
        <v>0.38091604363505444</v>
      </c>
      <c r="F152" s="278">
        <f>IF(F$43=0,0,F$43/PPA_fec!F$43)</f>
        <v>0.3591649042137694</v>
      </c>
      <c r="G152" s="278">
        <f>IF(G$43=0,0,G$43/PPA_fec!G$43)</f>
        <v>0.42094886620520305</v>
      </c>
      <c r="H152" s="278">
        <f>IF(H$43=0,0,H$43/PPA_fec!H$43)</f>
        <v>0.39612821502779955</v>
      </c>
      <c r="I152" s="278">
        <f>IF(I$43=0,0,I$43/PPA_fec!I$43)</f>
        <v>0.33136564542492081</v>
      </c>
      <c r="J152" s="278">
        <f>IF(J$43=0,0,J$43/PPA_fec!J$43)</f>
        <v>0.31770327010203797</v>
      </c>
      <c r="K152" s="278">
        <f>IF(K$43=0,0,K$43/PPA_fec!K$43)</f>
        <v>0.34077091695177125</v>
      </c>
      <c r="L152" s="278">
        <f>IF(L$43=0,0,L$43/PPA_fec!L$43)</f>
        <v>0.38707399623406585</v>
      </c>
      <c r="M152" s="278">
        <f>IF(M$43=0,0,M$43/PPA_fec!M$43)</f>
        <v>0.36622198047696131</v>
      </c>
      <c r="N152" s="278">
        <f>IF(N$43=0,0,N$43/PPA_fec!N$43)</f>
        <v>0.50664320792417139</v>
      </c>
      <c r="O152" s="278">
        <f>IF(O$43=0,0,O$43/PPA_fec!O$43)</f>
        <v>0.35348293532304881</v>
      </c>
      <c r="P152" s="278">
        <f>IF(P$43=0,0,P$43/PPA_fec!P$43)</f>
        <v>0.40318228686844249</v>
      </c>
      <c r="Q152" s="278">
        <f>IF(Q$43=0,0,Q$43/PPA_fec!Q$43)</f>
        <v>0.38929241407850501</v>
      </c>
      <c r="R152" s="278">
        <f>IF(R$43=0,0,R$43/PPA_fec!R$43)</f>
        <v>0.32038259956417303</v>
      </c>
      <c r="S152" s="278">
        <f>IF(S$43=0,0,S$43/PPA_fec!S$43)</f>
        <v>0.33028092623509792</v>
      </c>
      <c r="T152" s="278">
        <f>IF(T$43=0,0,T$43/PPA_fec!T$43)</f>
        <v>0.32090482385968827</v>
      </c>
      <c r="U152" s="278">
        <f>IF(U$43=0,0,U$43/PPA_fec!U$43)</f>
        <v>0.29738070670276862</v>
      </c>
      <c r="V152" s="278">
        <f>IF(V$43=0,0,V$43/PPA_fec!V$43)</f>
        <v>0.26240900132908118</v>
      </c>
      <c r="W152" s="278">
        <f>IF(W$43=0,0,W$43/PPA_fec!W$43)</f>
        <v>0.22936669633322102</v>
      </c>
      <c r="DA152" s="79"/>
    </row>
    <row r="153" spans="1:105" ht="12" customHeight="1" x14ac:dyDescent="0.3">
      <c r="A153" s="203" t="s">
        <v>1900</v>
      </c>
      <c r="B153" s="278">
        <f>IF(B$56=0,0,B$56/PPA_fec!B$56)</f>
        <v>1.6158174559387146</v>
      </c>
      <c r="C153" s="278">
        <f>IF(C$56=0,0,C$56/PPA_fec!C$56)</f>
        <v>1.6577313232916708</v>
      </c>
      <c r="D153" s="278">
        <f>IF(D$56=0,0,D$56/PPA_fec!D$56)</f>
        <v>1.5908929028208725</v>
      </c>
      <c r="E153" s="278">
        <f>IF(E$56=0,0,E$56/PPA_fec!E$56)</f>
        <v>1.6034369544168212</v>
      </c>
      <c r="F153" s="278">
        <f>IF(F$56=0,0,F$56/PPA_fec!F$56)</f>
        <v>1.5817585586557807</v>
      </c>
      <c r="G153" s="278">
        <f>IF(G$56=0,0,G$56/PPA_fec!G$56)</f>
        <v>1.6767002699229463</v>
      </c>
      <c r="H153" s="278">
        <f>IF(H$56=0,0,H$56/PPA_fec!H$56)</f>
        <v>1.6578873581065474</v>
      </c>
      <c r="I153" s="278">
        <f>IF(I$56=0,0,I$56/PPA_fec!I$56)</f>
        <v>1.5862895386865561</v>
      </c>
      <c r="J153" s="278">
        <f>IF(J$56=0,0,J$56/PPA_fec!J$56)</f>
        <v>1.1212100337813788</v>
      </c>
      <c r="K153" s="278">
        <f>IF(K$56=0,0,K$56/PPA_fec!K$56)</f>
        <v>0.97248120781912306</v>
      </c>
      <c r="L153" s="278">
        <f>IF(L$56=0,0,L$56/PPA_fec!L$56)</f>
        <v>1.0274874228918029</v>
      </c>
      <c r="M153" s="278">
        <f>IF(M$56=0,0,M$56/PPA_fec!M$56)</f>
        <v>0.99581527759327171</v>
      </c>
      <c r="N153" s="278">
        <f>IF(N$56=0,0,N$56/PPA_fec!N$56)</f>
        <v>1.26100975208341</v>
      </c>
      <c r="O153" s="278">
        <f>IF(O$56=0,0,O$56/PPA_fec!O$56)</f>
        <v>1.3253690640855775</v>
      </c>
      <c r="P153" s="278">
        <f>IF(P$56=0,0,P$56/PPA_fec!P$56)</f>
        <v>1.5321656129185997</v>
      </c>
      <c r="Q153" s="278">
        <f>IF(Q$56=0,0,Q$56/PPA_fec!Q$56)</f>
        <v>1.6041200470174581</v>
      </c>
      <c r="R153" s="278">
        <f>IF(R$56=0,0,R$56/PPA_fec!R$56)</f>
        <v>1.5615323833910153</v>
      </c>
      <c r="S153" s="278">
        <f>IF(S$56=0,0,S$56/PPA_fec!S$56)</f>
        <v>1.4486003901850868</v>
      </c>
      <c r="T153" s="278">
        <f>IF(T$56=0,0,T$56/PPA_fec!T$56)</f>
        <v>1.4071092295849412</v>
      </c>
      <c r="U153" s="278">
        <f>IF(U$56=0,0,U$56/PPA_fec!U$56)</f>
        <v>1.3316396488909905</v>
      </c>
      <c r="V153" s="278">
        <f>IF(V$56=0,0,V$56/PPA_fec!V$56)</f>
        <v>1.1496212021322521</v>
      </c>
      <c r="W153" s="278">
        <f>IF(W$56=0,0,W$56/PPA_fec!W$56)</f>
        <v>1.0898394510917986</v>
      </c>
      <c r="DA153" s="79"/>
    </row>
    <row r="154" spans="1:105" ht="12" customHeight="1" x14ac:dyDescent="0.3">
      <c r="A154" s="41" t="s">
        <v>1915</v>
      </c>
      <c r="B154" s="279">
        <f>IF(B$69=0,0,B$69/PPA_fec!B$69)</f>
        <v>1.6331276135999251</v>
      </c>
      <c r="C154" s="279">
        <f>IF(C$69=0,0,C$69/PPA_fec!C$69)</f>
        <v>1.6506499209320364</v>
      </c>
      <c r="D154" s="279">
        <f>IF(D$69=0,0,D$69/PPA_fec!D$69)</f>
        <v>1.6133099263903725</v>
      </c>
      <c r="E154" s="279">
        <f>IF(E$69=0,0,E$69/PPA_fec!E$69)</f>
        <v>1.6085171127449662</v>
      </c>
      <c r="F154" s="279">
        <f>IF(F$69=0,0,F$69/PPA_fec!F$69)</f>
        <v>1.6068149626481145</v>
      </c>
      <c r="G154" s="279">
        <f>IF(G$69=0,0,G$69/PPA_fec!G$69)</f>
        <v>1.6579354455633946</v>
      </c>
      <c r="H154" s="279">
        <f>IF(H$69=0,0,H$69/PPA_fec!H$69)</f>
        <v>1.6604068279622053</v>
      </c>
      <c r="I154" s="279">
        <f>IF(I$69=0,0,I$69/PPA_fec!I$69)</f>
        <v>1.6520823661897777</v>
      </c>
      <c r="J154" s="279">
        <f>IF(J$69=0,0,J$69/PPA_fec!J$69)</f>
        <v>1.077219268160593</v>
      </c>
      <c r="K154" s="279">
        <f>IF(K$69=0,0,K$69/PPA_fec!K$69)</f>
        <v>0.89690828554339674</v>
      </c>
      <c r="L154" s="279">
        <f>IF(L$69=0,0,L$69/PPA_fec!L$69)</f>
        <v>0.93657548249941414</v>
      </c>
      <c r="M154" s="279">
        <f>IF(M$69=0,0,M$69/PPA_fec!M$69)</f>
        <v>0.91111533973219028</v>
      </c>
      <c r="N154" s="279">
        <f>IF(N$69=0,0,N$69/PPA_fec!N$69)</f>
        <v>1.138224947490061</v>
      </c>
      <c r="O154" s="279">
        <f>IF(O$69=0,0,O$69/PPA_fec!O$69)</f>
        <v>1.2901415915878356</v>
      </c>
      <c r="P154" s="279">
        <f>IF(P$69=0,0,P$69/PPA_fec!P$69)</f>
        <v>1.4961963107283338</v>
      </c>
      <c r="Q154" s="279">
        <f>IF(Q$69=0,0,Q$69/PPA_fec!Q$69)</f>
        <v>1.5983786620118627</v>
      </c>
      <c r="R154" s="279">
        <f>IF(R$69=0,0,R$69/PPA_fec!R$69)</f>
        <v>1.6342021269169706</v>
      </c>
      <c r="S154" s="279">
        <f>IF(S$69=0,0,S$69/PPA_fec!S$69)</f>
        <v>1.4680988009470592</v>
      </c>
      <c r="T154" s="279">
        <f>IF(T$69=0,0,T$69/PPA_fec!T$69)</f>
        <v>1.4256054697925027</v>
      </c>
      <c r="U154" s="279">
        <f>IF(U$69=0,0,U$69/PPA_fec!U$69)</f>
        <v>1.3568690790545492</v>
      </c>
      <c r="V154" s="279">
        <f>IF(V$69=0,0,V$69/PPA_fec!V$69)</f>
        <v>1.1635965913593784</v>
      </c>
      <c r="W154" s="279">
        <f>IF(W$69=0,0,W$69/PPA_fec!W$69)</f>
        <v>1.1298807467604106</v>
      </c>
      <c r="DA154" s="82"/>
    </row>
    <row r="155" spans="1:105" ht="12" customHeight="1" x14ac:dyDescent="0.3">
      <c r="J155" s="131"/>
    </row>
    <row r="156" spans="1:105" ht="12" customHeight="1" x14ac:dyDescent="0.3">
      <c r="A156" s="35" t="s">
        <v>60</v>
      </c>
      <c r="B156" s="322">
        <f>IF(B$83=0,0,B$83/PPA_fec!B$83)</f>
        <v>5.388468232981606E-2</v>
      </c>
      <c r="C156" s="322">
        <f>IF(C$83=0,0,C$83/PPA_fec!C$83)</f>
        <v>6.7017353705343563E-2</v>
      </c>
      <c r="D156" s="322">
        <f>IF(D$83=0,0,D$83/PPA_fec!D$83)</f>
        <v>5.0617870066674259E-2</v>
      </c>
      <c r="E156" s="322">
        <f>IF(E$83=0,0,E$83/PPA_fec!E$83)</f>
        <v>5.9360389705139217E-2</v>
      </c>
      <c r="F156" s="322">
        <f>IF(F$83=0,0,F$83/PPA_fec!F$83)</f>
        <v>4.9997815359310686E-2</v>
      </c>
      <c r="G156" s="322">
        <f>IF(G$83=0,0,G$83/PPA_fec!G$83)</f>
        <v>7.3881433690403966E-2</v>
      </c>
      <c r="H156" s="322">
        <f>IF(H$83=0,0,H$83/PPA_fec!H$83)</f>
        <v>5.9188568634603818E-2</v>
      </c>
      <c r="I156" s="322">
        <f>IF(I$83=0,0,I$83/PPA_fec!I$83)</f>
        <v>3.3456655375921442E-2</v>
      </c>
      <c r="J156" s="322">
        <f>IF(J$83=0,0,J$83/PPA_fec!J$83)</f>
        <v>7.7485112451518859E-2</v>
      </c>
      <c r="K156" s="322">
        <f>IF(K$83=0,0,K$83/PPA_fec!K$83)</f>
        <v>0.13550970677449278</v>
      </c>
      <c r="L156" s="322">
        <f>IF(L$83=0,0,L$83/PPA_fec!L$83)</f>
        <v>0.16887010646175205</v>
      </c>
      <c r="M156" s="322">
        <f>IF(M$83=0,0,M$83/PPA_fec!M$83)</f>
        <v>0.15546679106885314</v>
      </c>
      <c r="N156" s="322">
        <f>IF(N$83=0,0,N$83/PPA_fec!N$83)</f>
        <v>0.21472729270512214</v>
      </c>
      <c r="O156" s="322">
        <f>IF(O$83=0,0,O$83/PPA_fec!O$83)</f>
        <v>6.2823699078381229E-2</v>
      </c>
      <c r="P156" s="322">
        <f>IF(P$83=0,0,P$83/PPA_fec!P$83)</f>
        <v>6.4181488769217518E-2</v>
      </c>
      <c r="Q156" s="322">
        <f>IF(Q$83=0,0,Q$83/PPA_fec!Q$83)</f>
        <v>4.9195807963210589E-2</v>
      </c>
      <c r="R156" s="322">
        <f>IF(R$83=0,0,R$83/PPA_fec!R$83)</f>
        <v>2.5158922467338581E-2</v>
      </c>
      <c r="S156" s="322">
        <f>IF(S$83=0,0,S$83/PPA_fec!S$83)</f>
        <v>3.5618554741903563E-2</v>
      </c>
      <c r="T156" s="322">
        <f>IF(T$83=0,0,T$83/PPA_fec!T$83)</f>
        <v>3.4498223142497259E-2</v>
      </c>
      <c r="U156" s="322">
        <f>IF(U$83=0,0,U$83/PPA_fec!U$83)</f>
        <v>2.9095919896123149E-2</v>
      </c>
      <c r="V156" s="322">
        <f>IF(V$83=0,0,V$83/PPA_fec!V$83)</f>
        <v>2.6765755505842391E-2</v>
      </c>
      <c r="W156" s="322">
        <f>IF(W$83=0,0,W$83/PPA_fec!W$83)</f>
        <v>1.8718209079231503E-2</v>
      </c>
      <c r="DA156" s="95"/>
    </row>
    <row r="157" spans="1:105" ht="12" customHeight="1" x14ac:dyDescent="0.3">
      <c r="A157" s="55" t="s">
        <v>92</v>
      </c>
      <c r="B157" s="332">
        <f>IF(B$84=0,0,B$84/PPA_fec!B$84)</f>
        <v>0</v>
      </c>
      <c r="C157" s="332">
        <f>IF(C$84=0,0,C$84/PPA_fec!C$84)</f>
        <v>0</v>
      </c>
      <c r="D157" s="332">
        <f>IF(D$84=0,0,D$84/PPA_fec!D$84)</f>
        <v>0</v>
      </c>
      <c r="E157" s="332">
        <f>IF(E$84=0,0,E$84/PPA_fec!E$84)</f>
        <v>0</v>
      </c>
      <c r="F157" s="332">
        <f>IF(F$84=0,0,F$84/PPA_fec!F$84)</f>
        <v>0</v>
      </c>
      <c r="G157" s="332">
        <f>IF(G$84=0,0,G$84/PPA_fec!G$84)</f>
        <v>0</v>
      </c>
      <c r="H157" s="332">
        <f>IF(H$84=0,0,H$84/PPA_fec!H$84)</f>
        <v>0</v>
      </c>
      <c r="I157" s="332">
        <f>IF(I$84=0,0,I$84/PPA_fec!I$84)</f>
        <v>0</v>
      </c>
      <c r="J157" s="332">
        <f>IF(J$84=0,0,J$84/PPA_fec!J$84)</f>
        <v>0</v>
      </c>
      <c r="K157" s="332">
        <f>IF(K$84=0,0,K$84/PPA_fec!K$84)</f>
        <v>0</v>
      </c>
      <c r="L157" s="332">
        <f>IF(L$84=0,0,L$84/PPA_fec!L$84)</f>
        <v>0</v>
      </c>
      <c r="M157" s="332">
        <f>IF(M$84=0,0,M$84/PPA_fec!M$84)</f>
        <v>0</v>
      </c>
      <c r="N157" s="332">
        <f>IF(N$84=0,0,N$84/PPA_fec!N$84)</f>
        <v>0</v>
      </c>
      <c r="O157" s="332">
        <f>IF(O$84=0,0,O$84/PPA_fec!O$84)</f>
        <v>0</v>
      </c>
      <c r="P157" s="332">
        <f>IF(P$84=0,0,P$84/PPA_fec!P$84)</f>
        <v>0</v>
      </c>
      <c r="Q157" s="332">
        <f>IF(Q$84=0,0,Q$84/PPA_fec!Q$84)</f>
        <v>0</v>
      </c>
      <c r="R157" s="332">
        <f>IF(R$84=0,0,R$84/PPA_fec!R$84)</f>
        <v>0</v>
      </c>
      <c r="S157" s="332">
        <f>IF(S$84=0,0,S$84/PPA_fec!S$84)</f>
        <v>0</v>
      </c>
      <c r="T157" s="332">
        <f>IF(T$84=0,0,T$84/PPA_fec!T$84)</f>
        <v>0</v>
      </c>
      <c r="U157" s="332">
        <f>IF(U$84=0,0,U$84/PPA_fec!U$84)</f>
        <v>0</v>
      </c>
      <c r="V157" s="332">
        <f>IF(V$84=0,0,V$84/PPA_fec!V$84)</f>
        <v>0</v>
      </c>
      <c r="W157" s="332">
        <f>IF(W$84=0,0,W$84/PPA_fec!W$84)</f>
        <v>0</v>
      </c>
      <c r="DA157" s="67"/>
    </row>
    <row r="158" spans="1:105" ht="12" customHeight="1" x14ac:dyDescent="0.3">
      <c r="A158" s="202" t="s">
        <v>93</v>
      </c>
      <c r="B158" s="333">
        <f>IF(B$85=0,0,B$85/PPA_fec!B$85)</f>
        <v>0</v>
      </c>
      <c r="C158" s="333">
        <f>IF(C$85=0,0,C$85/PPA_fec!C$85)</f>
        <v>0</v>
      </c>
      <c r="D158" s="333">
        <f>IF(D$85=0,0,D$85/PPA_fec!D$85)</f>
        <v>0</v>
      </c>
      <c r="E158" s="333">
        <f>IF(E$85=0,0,E$85/PPA_fec!E$85)</f>
        <v>0</v>
      </c>
      <c r="F158" s="333">
        <f>IF(F$85=0,0,F$85/PPA_fec!F$85)</f>
        <v>0</v>
      </c>
      <c r="G158" s="333">
        <f>IF(G$85=0,0,G$85/PPA_fec!G$85)</f>
        <v>0</v>
      </c>
      <c r="H158" s="333">
        <f>IF(H$85=0,0,H$85/PPA_fec!H$85)</f>
        <v>0</v>
      </c>
      <c r="I158" s="333">
        <f>IF(I$85=0,0,I$85/PPA_fec!I$85)</f>
        <v>0</v>
      </c>
      <c r="J158" s="333">
        <f>IF(J$85=0,0,J$85/PPA_fec!J$85)</f>
        <v>0</v>
      </c>
      <c r="K158" s="333">
        <f>IF(K$85=0,0,K$85/PPA_fec!K$85)</f>
        <v>0</v>
      </c>
      <c r="L158" s="333">
        <f>IF(L$85=0,0,L$85/PPA_fec!L$85)</f>
        <v>0</v>
      </c>
      <c r="M158" s="333">
        <f>IF(M$85=0,0,M$85/PPA_fec!M$85)</f>
        <v>0</v>
      </c>
      <c r="N158" s="333">
        <f>IF(N$85=0,0,N$85/PPA_fec!N$85)</f>
        <v>0</v>
      </c>
      <c r="O158" s="333">
        <f>IF(O$85=0,0,O$85/PPA_fec!O$85)</f>
        <v>0</v>
      </c>
      <c r="P158" s="333">
        <f>IF(P$85=0,0,P$85/PPA_fec!P$85)</f>
        <v>0</v>
      </c>
      <c r="Q158" s="333">
        <f>IF(Q$85=0,0,Q$85/PPA_fec!Q$85)</f>
        <v>0</v>
      </c>
      <c r="R158" s="333">
        <f>IF(R$85=0,0,R$85/PPA_fec!R$85)</f>
        <v>0</v>
      </c>
      <c r="S158" s="333">
        <f>IF(S$85=0,0,S$85/PPA_fec!S$85)</f>
        <v>0</v>
      </c>
      <c r="T158" s="333">
        <f>IF(T$85=0,0,T$85/PPA_fec!T$85)</f>
        <v>0</v>
      </c>
      <c r="U158" s="333">
        <f>IF(U$85=0,0,U$85/PPA_fec!U$85)</f>
        <v>0</v>
      </c>
      <c r="V158" s="333">
        <f>IF(V$85=0,0,V$85/PPA_fec!V$85)</f>
        <v>0</v>
      </c>
      <c r="W158" s="333">
        <f>IF(W$85=0,0,W$85/PPA_fec!W$85)</f>
        <v>0</v>
      </c>
      <c r="DA158" s="174"/>
    </row>
    <row r="159" spans="1:105" ht="12" customHeight="1" x14ac:dyDescent="0.3">
      <c r="A159" s="202" t="s">
        <v>94</v>
      </c>
      <c r="B159" s="333">
        <f>IF(B$86=0,0,B$86/PPA_fec!B$86)</f>
        <v>0</v>
      </c>
      <c r="C159" s="333">
        <f>IF(C$86=0,0,C$86/PPA_fec!C$86)</f>
        <v>0</v>
      </c>
      <c r="D159" s="333">
        <f>IF(D$86=0,0,D$86/PPA_fec!D$86)</f>
        <v>0</v>
      </c>
      <c r="E159" s="333">
        <f>IF(E$86=0,0,E$86/PPA_fec!E$86)</f>
        <v>0</v>
      </c>
      <c r="F159" s="333">
        <f>IF(F$86=0,0,F$86/PPA_fec!F$86)</f>
        <v>0</v>
      </c>
      <c r="G159" s="333">
        <f>IF(G$86=0,0,G$86/PPA_fec!G$86)</f>
        <v>0</v>
      </c>
      <c r="H159" s="333">
        <f>IF(H$86=0,0,H$86/PPA_fec!H$86)</f>
        <v>0</v>
      </c>
      <c r="I159" s="333">
        <f>IF(I$86=0,0,I$86/PPA_fec!I$86)</f>
        <v>0</v>
      </c>
      <c r="J159" s="333">
        <f>IF(J$86=0,0,J$86/PPA_fec!J$86)</f>
        <v>0</v>
      </c>
      <c r="K159" s="333">
        <f>IF(K$86=0,0,K$86/PPA_fec!K$86)</f>
        <v>0</v>
      </c>
      <c r="L159" s="333">
        <f>IF(L$86=0,0,L$86/PPA_fec!L$86)</f>
        <v>0</v>
      </c>
      <c r="M159" s="333">
        <f>IF(M$86=0,0,M$86/PPA_fec!M$86)</f>
        <v>0</v>
      </c>
      <c r="N159" s="333">
        <f>IF(N$86=0,0,N$86/PPA_fec!N$86)</f>
        <v>0</v>
      </c>
      <c r="O159" s="333">
        <f>IF(O$86=0,0,O$86/PPA_fec!O$86)</f>
        <v>0</v>
      </c>
      <c r="P159" s="333">
        <f>IF(P$86=0,0,P$86/PPA_fec!P$86)</f>
        <v>0</v>
      </c>
      <c r="Q159" s="333">
        <f>IF(Q$86=0,0,Q$86/PPA_fec!Q$86)</f>
        <v>0</v>
      </c>
      <c r="R159" s="333">
        <f>IF(R$86=0,0,R$86/PPA_fec!R$86)</f>
        <v>0</v>
      </c>
      <c r="S159" s="333">
        <f>IF(S$86=0,0,S$86/PPA_fec!S$86)</f>
        <v>0</v>
      </c>
      <c r="T159" s="333">
        <f>IF(T$86=0,0,T$86/PPA_fec!T$86)</f>
        <v>0</v>
      </c>
      <c r="U159" s="333">
        <f>IF(U$86=0,0,U$86/PPA_fec!U$86)</f>
        <v>0</v>
      </c>
      <c r="V159" s="333">
        <f>IF(V$86=0,0,V$86/PPA_fec!V$86)</f>
        <v>0</v>
      </c>
      <c r="W159" s="333">
        <f>IF(W$86=0,0,W$86/PPA_fec!W$86)</f>
        <v>0</v>
      </c>
      <c r="DA159" s="174"/>
    </row>
    <row r="160" spans="1:105" ht="12" customHeight="1" x14ac:dyDescent="0.3">
      <c r="A160" s="202" t="s">
        <v>95</v>
      </c>
      <c r="B160" s="333">
        <f>IF(B$87=0,0,B$87/PPA_fec!B$87)</f>
        <v>0</v>
      </c>
      <c r="C160" s="333">
        <f>IF(C$87=0,0,C$87/PPA_fec!C$87)</f>
        <v>0</v>
      </c>
      <c r="D160" s="333">
        <f>IF(D$87=0,0,D$87/PPA_fec!D$87)</f>
        <v>0</v>
      </c>
      <c r="E160" s="333">
        <f>IF(E$87=0,0,E$87/PPA_fec!E$87)</f>
        <v>0</v>
      </c>
      <c r="F160" s="333">
        <f>IF(F$87=0,0,F$87/PPA_fec!F$87)</f>
        <v>0</v>
      </c>
      <c r="G160" s="333">
        <f>IF(G$87=0,0,G$87/PPA_fec!G$87)</f>
        <v>0</v>
      </c>
      <c r="H160" s="333">
        <f>IF(H$87=0,0,H$87/PPA_fec!H$87)</f>
        <v>0</v>
      </c>
      <c r="I160" s="333">
        <f>IF(I$87=0,0,I$87/PPA_fec!I$87)</f>
        <v>0</v>
      </c>
      <c r="J160" s="333">
        <f>IF(J$87=0,0,J$87/PPA_fec!J$87)</f>
        <v>0</v>
      </c>
      <c r="K160" s="333">
        <f>IF(K$87=0,0,K$87/PPA_fec!K$87)</f>
        <v>0</v>
      </c>
      <c r="L160" s="333">
        <f>IF(L$87=0,0,L$87/PPA_fec!L$87)</f>
        <v>0</v>
      </c>
      <c r="M160" s="333">
        <f>IF(M$87=0,0,M$87/PPA_fec!M$87)</f>
        <v>0</v>
      </c>
      <c r="N160" s="333">
        <f>IF(N$87=0,0,N$87/PPA_fec!N$87)</f>
        <v>0</v>
      </c>
      <c r="O160" s="333">
        <f>IF(O$87=0,0,O$87/PPA_fec!O$87)</f>
        <v>0</v>
      </c>
      <c r="P160" s="333">
        <f>IF(P$87=0,0,P$87/PPA_fec!P$87)</f>
        <v>0</v>
      </c>
      <c r="Q160" s="333">
        <f>IF(Q$87=0,0,Q$87/PPA_fec!Q$87)</f>
        <v>0</v>
      </c>
      <c r="R160" s="333">
        <f>IF(R$87=0,0,R$87/PPA_fec!R$87)</f>
        <v>0</v>
      </c>
      <c r="S160" s="333">
        <f>IF(S$87=0,0,S$87/PPA_fec!S$87)</f>
        <v>0</v>
      </c>
      <c r="T160" s="333">
        <f>IF(T$87=0,0,T$87/PPA_fec!T$87)</f>
        <v>0</v>
      </c>
      <c r="U160" s="333">
        <f>IF(U$87=0,0,U$87/PPA_fec!U$87)</f>
        <v>0</v>
      </c>
      <c r="V160" s="333">
        <f>IF(V$87=0,0,V$87/PPA_fec!V$87)</f>
        <v>0</v>
      </c>
      <c r="W160" s="333">
        <f>IF(W$87=0,0,W$87/PPA_fec!W$87)</f>
        <v>0</v>
      </c>
      <c r="DA160" s="174"/>
    </row>
    <row r="161" spans="1:105" ht="12" customHeight="1" x14ac:dyDescent="0.3">
      <c r="A161" s="56" t="s">
        <v>96</v>
      </c>
      <c r="B161" s="334">
        <f>IF(B$88=0,0,B$88/PPA_fec!B$88)</f>
        <v>0.31913437122521909</v>
      </c>
      <c r="C161" s="334">
        <f>IF(C$88=0,0,C$88/PPA_fec!C$88)</f>
        <v>0.3953399938250643</v>
      </c>
      <c r="D161" s="334">
        <f>IF(D$88=0,0,D$88/PPA_fec!D$88)</f>
        <v>0.29783989716199993</v>
      </c>
      <c r="E161" s="334">
        <f>IF(E$88=0,0,E$88/PPA_fec!E$88)</f>
        <v>0.34838649387420373</v>
      </c>
      <c r="F161" s="334">
        <f>IF(F$88=0,0,F$88/PPA_fec!F$88)</f>
        <v>0.29490029762521447</v>
      </c>
      <c r="G161" s="334">
        <f>IF(G$88=0,0,G$88/PPA_fec!G$88)</f>
        <v>0.42976303834692325</v>
      </c>
      <c r="H161" s="334">
        <f>IF(H$88=0,0,H$88/PPA_fec!H$88)</f>
        <v>0.34199818760301215</v>
      </c>
      <c r="I161" s="334">
        <f>IF(I$88=0,0,I$88/PPA_fec!I$88)</f>
        <v>0.19225243623278329</v>
      </c>
      <c r="J161" s="334">
        <f>IF(J$88=0,0,J$88/PPA_fec!J$88)</f>
        <v>0.40512052597120768</v>
      </c>
      <c r="K161" s="334">
        <f>IF(K$88=0,0,K$88/PPA_fec!K$88)</f>
        <v>0.63339862695700744</v>
      </c>
      <c r="L161" s="334">
        <f>IF(L$88=0,0,L$88/PPA_fec!L$88)</f>
        <v>0.75573247781031028</v>
      </c>
      <c r="M161" s="334">
        <f>IF(M$88=0,0,M$88/PPA_fec!M$88)</f>
        <v>0.69933324256589502</v>
      </c>
      <c r="N161" s="334">
        <f>IF(N$88=0,0,N$88/PPA_fec!N$88)</f>
        <v>0.89282256810512706</v>
      </c>
      <c r="O161" s="334">
        <f>IF(O$88=0,0,O$88/PPA_fec!O$88)</f>
        <v>0.30727171169455886</v>
      </c>
      <c r="P161" s="334">
        <f>IF(P$88=0,0,P$88/PPA_fec!P$88)</f>
        <v>0.31615155091272845</v>
      </c>
      <c r="Q161" s="334">
        <f>IF(Q$88=0,0,Q$88/PPA_fec!Q$88)</f>
        <v>0.24691953161514976</v>
      </c>
      <c r="R161" s="334">
        <f>IF(R$88=0,0,R$88/PPA_fec!R$88)</f>
        <v>0.13031257674819779</v>
      </c>
      <c r="S161" s="334">
        <f>IF(S$88=0,0,S$88/PPA_fec!S$88)</f>
        <v>0.17984102544362626</v>
      </c>
      <c r="T161" s="334">
        <f>IF(T$88=0,0,T$88/PPA_fec!T$88)</f>
        <v>0.16954489352573904</v>
      </c>
      <c r="U161" s="334">
        <f>IF(U$88=0,0,U$88/PPA_fec!U$88)</f>
        <v>0.13884174913994435</v>
      </c>
      <c r="V161" s="334">
        <f>IF(V$88=0,0,V$88/PPA_fec!V$88)</f>
        <v>0.12188922494245293</v>
      </c>
      <c r="W161" s="334">
        <f>IF(W$88=0,0,W$88/PPA_fec!W$88)</f>
        <v>8.5546669976612269E-2</v>
      </c>
      <c r="DA161" s="68"/>
    </row>
    <row r="162" spans="1:105" ht="12" customHeight="1" x14ac:dyDescent="0.3">
      <c r="A162" s="41" t="s">
        <v>1941</v>
      </c>
      <c r="B162" s="335">
        <f>IF(B$94=0,0,B$94/PPA_fec!B$94)</f>
        <v>0</v>
      </c>
      <c r="C162" s="335">
        <f>IF(C$94=0,0,C$94/PPA_fec!C$94)</f>
        <v>0</v>
      </c>
      <c r="D162" s="335">
        <f>IF(D$94=0,0,D$94/PPA_fec!D$94)</f>
        <v>0</v>
      </c>
      <c r="E162" s="335">
        <f>IF(E$94=0,0,E$94/PPA_fec!E$94)</f>
        <v>0</v>
      </c>
      <c r="F162" s="335">
        <f>IF(F$94=0,0,F$94/PPA_fec!F$94)</f>
        <v>0</v>
      </c>
      <c r="G162" s="335">
        <f>IF(G$94=0,0,G$94/PPA_fec!G$94)</f>
        <v>0</v>
      </c>
      <c r="H162" s="335">
        <f>IF(H$94=0,0,H$94/PPA_fec!H$94)</f>
        <v>0</v>
      </c>
      <c r="I162" s="335">
        <f>IF(I$94=0,0,I$94/PPA_fec!I$94)</f>
        <v>0</v>
      </c>
      <c r="J162" s="335">
        <f>IF(J$94=0,0,J$94/PPA_fec!J$94)</f>
        <v>0</v>
      </c>
      <c r="K162" s="335">
        <f>IF(K$94=0,0,K$94/PPA_fec!K$94)</f>
        <v>0</v>
      </c>
      <c r="L162" s="335">
        <f>IF(L$94=0,0,L$94/PPA_fec!L$94)</f>
        <v>0</v>
      </c>
      <c r="M162" s="335">
        <f>IF(M$94=0,0,M$94/PPA_fec!M$94)</f>
        <v>0</v>
      </c>
      <c r="N162" s="335">
        <f>IF(N$94=0,0,N$94/PPA_fec!N$94)</f>
        <v>0</v>
      </c>
      <c r="O162" s="335">
        <f>IF(O$94=0,0,O$94/PPA_fec!O$94)</f>
        <v>0</v>
      </c>
      <c r="P162" s="335">
        <f>IF(P$94=0,0,P$94/PPA_fec!P$94)</f>
        <v>0</v>
      </c>
      <c r="Q162" s="335">
        <f>IF(Q$94=0,0,Q$94/PPA_fec!Q$94)</f>
        <v>0</v>
      </c>
      <c r="R162" s="335">
        <f>IF(R$94=0,0,R$94/PPA_fec!R$94)</f>
        <v>0</v>
      </c>
      <c r="S162" s="335">
        <f>IF(S$94=0,0,S$94/PPA_fec!S$94)</f>
        <v>0</v>
      </c>
      <c r="T162" s="335">
        <f>IF(T$94=0,0,T$94/PPA_fec!T$94)</f>
        <v>0</v>
      </c>
      <c r="U162" s="335">
        <f>IF(U$94=0,0,U$94/PPA_fec!U$94)</f>
        <v>0</v>
      </c>
      <c r="V162" s="335">
        <f>IF(V$94=0,0,V$94/PPA_fec!V$94)</f>
        <v>0</v>
      </c>
      <c r="W162" s="335">
        <f>IF(W$94=0,0,W$94/PPA_fec!W$94)</f>
        <v>0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6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Food, beverages and tobacco"</f>
        <v>DK: Food, beverages and tobacco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3">
      <c r="A3" s="30" t="s">
        <v>55</v>
      </c>
      <c r="B3" s="205">
        <v>5540.910693461341</v>
      </c>
      <c r="C3" s="205">
        <v>5724.2091057039661</v>
      </c>
      <c r="D3" s="205">
        <v>6077.2247593983029</v>
      </c>
      <c r="E3" s="205">
        <v>5789.23311325546</v>
      </c>
      <c r="F3" s="205">
        <v>5712.0879393555924</v>
      </c>
      <c r="G3" s="205">
        <v>5528.5861213624548</v>
      </c>
      <c r="H3" s="205">
        <v>5032.3874151758164</v>
      </c>
      <c r="I3" s="205">
        <v>4812.8453277657936</v>
      </c>
      <c r="J3" s="205">
        <v>4538.790537710267</v>
      </c>
      <c r="K3" s="205">
        <v>4541.5631192319051</v>
      </c>
      <c r="L3" s="205">
        <v>4184.8292522701022</v>
      </c>
      <c r="M3" s="205">
        <v>3923.983829939943</v>
      </c>
      <c r="N3" s="205">
        <v>3666.330375342297</v>
      </c>
      <c r="O3" s="205">
        <v>3801.999387942466</v>
      </c>
      <c r="P3" s="205">
        <v>3788.1378089740761</v>
      </c>
      <c r="Q3" s="205">
        <v>4031.4</v>
      </c>
      <c r="R3" s="205">
        <v>4240.7840405949964</v>
      </c>
      <c r="S3" s="205">
        <v>3859.1375044185229</v>
      </c>
      <c r="T3" s="205">
        <v>3972.8595138143119</v>
      </c>
      <c r="U3" s="205">
        <v>4116.5803358702042</v>
      </c>
      <c r="V3" s="205">
        <v>4012.959487596052</v>
      </c>
      <c r="W3" s="205">
        <v>4243.9699722549794</v>
      </c>
      <c r="DA3" s="112" t="s">
        <v>2111</v>
      </c>
    </row>
    <row r="4" spans="1:105" ht="12" customHeight="1" x14ac:dyDescent="0.3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3">
      <c r="A5" s="30" t="s">
        <v>2112</v>
      </c>
      <c r="B5" s="205">
        <v>5561.4198115456284</v>
      </c>
      <c r="C5" s="205">
        <v>5760.9221322319008</v>
      </c>
      <c r="D5" s="205">
        <v>5435.2109651462952</v>
      </c>
      <c r="E5" s="205">
        <v>5134.6340127361409</v>
      </c>
      <c r="F5" s="205">
        <v>5317.6792280407408</v>
      </c>
      <c r="G5" s="205">
        <v>5665.0062317281927</v>
      </c>
      <c r="H5" s="205">
        <v>6040.8377081694616</v>
      </c>
      <c r="I5" s="205">
        <v>5615.8130655508194</v>
      </c>
      <c r="J5" s="205">
        <v>5916.8639428996903</v>
      </c>
      <c r="K5" s="205">
        <v>5438.3290204480727</v>
      </c>
      <c r="L5" s="205">
        <v>5718.25794508949</v>
      </c>
      <c r="M5" s="205">
        <v>5493.4499470264263</v>
      </c>
      <c r="N5" s="205">
        <v>5091.5081098367154</v>
      </c>
      <c r="O5" s="205">
        <v>4935.6761039733656</v>
      </c>
      <c r="P5" s="205">
        <v>5090.8598118983191</v>
      </c>
      <c r="Q5" s="205">
        <v>5065.488166404667</v>
      </c>
      <c r="R5" s="205">
        <v>5139.1837632553843</v>
      </c>
      <c r="S5" s="205">
        <v>5289.8715816197628</v>
      </c>
      <c r="T5" s="205">
        <v>5289.4434888302212</v>
      </c>
      <c r="U5" s="205">
        <v>5408.1851404622694</v>
      </c>
      <c r="V5" s="205">
        <v>5405.859563551764</v>
      </c>
      <c r="W5" s="205">
        <v>5320.2122011149422</v>
      </c>
      <c r="DA5" s="112" t="s">
        <v>2113</v>
      </c>
    </row>
    <row r="6" spans="1:105" ht="12" customHeight="1" x14ac:dyDescent="0.3">
      <c r="A6" s="154" t="s">
        <v>2114</v>
      </c>
      <c r="B6" s="340">
        <v>6951.7747644320352</v>
      </c>
      <c r="C6" s="340">
        <v>6604.1860262104337</v>
      </c>
      <c r="D6" s="340">
        <v>6256.5972879888322</v>
      </c>
      <c r="E6" s="340">
        <v>6256.5972879888322</v>
      </c>
      <c r="F6" s="340">
        <v>5909.0085497672308</v>
      </c>
      <c r="G6" s="340">
        <v>6256.5972879888322</v>
      </c>
      <c r="H6" s="340">
        <v>6604.1860262104337</v>
      </c>
      <c r="I6" s="340">
        <v>6256.5972879888322</v>
      </c>
      <c r="J6" s="340">
        <v>6256.5972879888322</v>
      </c>
      <c r="K6" s="340">
        <v>6256.5972879888322</v>
      </c>
      <c r="L6" s="340">
        <v>6256.5972879888322</v>
      </c>
      <c r="M6" s="340">
        <v>5909.0085497672308</v>
      </c>
      <c r="N6" s="340">
        <v>5909.0085497672308</v>
      </c>
      <c r="O6" s="340">
        <v>5561.4198115456293</v>
      </c>
      <c r="P6" s="340">
        <v>5561.4198115456293</v>
      </c>
      <c r="Q6" s="340">
        <v>5561.4198115456293</v>
      </c>
      <c r="R6" s="340">
        <v>5561.4198115456293</v>
      </c>
      <c r="S6" s="340">
        <v>5909.0085497672308</v>
      </c>
      <c r="T6" s="340">
        <v>5909.0085497672308</v>
      </c>
      <c r="U6" s="340">
        <v>5909.0085497672308</v>
      </c>
      <c r="V6" s="340">
        <v>5909.0085497672308</v>
      </c>
      <c r="W6" s="340">
        <v>5909.0085497672308</v>
      </c>
      <c r="DA6" s="160" t="s">
        <v>2115</v>
      </c>
    </row>
    <row r="7" spans="1:105" ht="12" customHeight="1" x14ac:dyDescent="0.3">
      <c r="A7" s="156" t="s">
        <v>2116</v>
      </c>
      <c r="B7" s="341">
        <v>0</v>
      </c>
      <c r="C7" s="342">
        <v>0</v>
      </c>
      <c r="D7" s="342">
        <v>0</v>
      </c>
      <c r="E7" s="342">
        <v>0</v>
      </c>
      <c r="F7" s="342">
        <v>0</v>
      </c>
      <c r="G7" s="342">
        <v>695.17747644320343</v>
      </c>
      <c r="H7" s="342">
        <v>347.58873822160172</v>
      </c>
      <c r="I7" s="342">
        <v>0</v>
      </c>
      <c r="J7" s="342">
        <v>347.58873822160172</v>
      </c>
      <c r="K7" s="342">
        <v>0</v>
      </c>
      <c r="L7" s="342">
        <v>347.58873822160172</v>
      </c>
      <c r="M7" s="342">
        <v>0</v>
      </c>
      <c r="N7" s="342">
        <v>0</v>
      </c>
      <c r="O7" s="342">
        <v>0</v>
      </c>
      <c r="P7" s="342">
        <v>347.58873822160172</v>
      </c>
      <c r="Q7" s="342">
        <v>0</v>
      </c>
      <c r="R7" s="342">
        <v>347.58873822160172</v>
      </c>
      <c r="S7" s="342">
        <v>695.17747644320343</v>
      </c>
      <c r="T7" s="342">
        <v>0</v>
      </c>
      <c r="U7" s="342">
        <v>347.58873822160172</v>
      </c>
      <c r="V7" s="342">
        <v>347.58873822160172</v>
      </c>
      <c r="W7" s="342">
        <v>0</v>
      </c>
      <c r="DA7" s="161" t="s">
        <v>2117</v>
      </c>
    </row>
    <row r="8" spans="1:105" ht="12" customHeight="1" x14ac:dyDescent="0.3">
      <c r="A8" s="157" t="s">
        <v>2118</v>
      </c>
      <c r="B8" s="343"/>
      <c r="C8" s="344">
        <f t="shared" ref="C8:W8" si="0">B6+C7-C6</f>
        <v>347.58873822160149</v>
      </c>
      <c r="D8" s="344">
        <f t="shared" si="0"/>
        <v>347.58873822160149</v>
      </c>
      <c r="E8" s="344">
        <f t="shared" si="0"/>
        <v>0</v>
      </c>
      <c r="F8" s="344">
        <f t="shared" si="0"/>
        <v>347.58873822160149</v>
      </c>
      <c r="G8" s="344">
        <f t="shared" si="0"/>
        <v>347.5887382216024</v>
      </c>
      <c r="H8" s="344">
        <f t="shared" si="0"/>
        <v>0</v>
      </c>
      <c r="I8" s="344">
        <f t="shared" si="0"/>
        <v>347.58873822160149</v>
      </c>
      <c r="J8" s="344">
        <f t="shared" si="0"/>
        <v>347.58873822160149</v>
      </c>
      <c r="K8" s="344">
        <f t="shared" si="0"/>
        <v>0</v>
      </c>
      <c r="L8" s="344">
        <f t="shared" si="0"/>
        <v>347.58873822160149</v>
      </c>
      <c r="M8" s="344">
        <f t="shared" si="0"/>
        <v>347.58873822160149</v>
      </c>
      <c r="N8" s="344">
        <f t="shared" si="0"/>
        <v>0</v>
      </c>
      <c r="O8" s="344">
        <f t="shared" si="0"/>
        <v>347.58873822160149</v>
      </c>
      <c r="P8" s="344">
        <f t="shared" si="0"/>
        <v>347.58873822160149</v>
      </c>
      <c r="Q8" s="344">
        <f t="shared" si="0"/>
        <v>0</v>
      </c>
      <c r="R8" s="344">
        <f t="shared" si="0"/>
        <v>347.58873822160149</v>
      </c>
      <c r="S8" s="344">
        <f t="shared" si="0"/>
        <v>347.58873822160149</v>
      </c>
      <c r="T8" s="344">
        <f t="shared" si="0"/>
        <v>0</v>
      </c>
      <c r="U8" s="344">
        <f t="shared" si="0"/>
        <v>347.58873822160149</v>
      </c>
      <c r="V8" s="344">
        <f t="shared" si="0"/>
        <v>347.58873822160149</v>
      </c>
      <c r="W8" s="344">
        <f t="shared" si="0"/>
        <v>0</v>
      </c>
      <c r="DA8" s="162"/>
    </row>
    <row r="9" spans="1:105" ht="12" customHeight="1" x14ac:dyDescent="0.3">
      <c r="A9" s="155" t="s">
        <v>2119</v>
      </c>
      <c r="B9" s="345">
        <f t="shared" ref="B9:W9" si="1">B6-B5</f>
        <v>1390.3549528864069</v>
      </c>
      <c r="C9" s="345">
        <f t="shared" si="1"/>
        <v>843.26389397853291</v>
      </c>
      <c r="D9" s="345">
        <f t="shared" si="1"/>
        <v>821.38632284253708</v>
      </c>
      <c r="E9" s="345">
        <f t="shared" si="1"/>
        <v>1121.9632752526913</v>
      </c>
      <c r="F9" s="345">
        <f t="shared" si="1"/>
        <v>591.32932172648998</v>
      </c>
      <c r="G9" s="345">
        <f t="shared" si="1"/>
        <v>591.59105626063956</v>
      </c>
      <c r="H9" s="345">
        <f t="shared" si="1"/>
        <v>563.34831804097212</v>
      </c>
      <c r="I9" s="345">
        <f t="shared" si="1"/>
        <v>640.78422243801288</v>
      </c>
      <c r="J9" s="345">
        <f t="shared" si="1"/>
        <v>339.73334508914195</v>
      </c>
      <c r="K9" s="345">
        <f t="shared" si="1"/>
        <v>818.26826754075955</v>
      </c>
      <c r="L9" s="345">
        <f t="shared" si="1"/>
        <v>538.33934289934223</v>
      </c>
      <c r="M9" s="345">
        <f t="shared" si="1"/>
        <v>415.55860274080442</v>
      </c>
      <c r="N9" s="345">
        <f t="shared" si="1"/>
        <v>817.50043993051531</v>
      </c>
      <c r="O9" s="345">
        <f t="shared" si="1"/>
        <v>625.7437075722637</v>
      </c>
      <c r="P9" s="345">
        <f t="shared" si="1"/>
        <v>470.55999964731018</v>
      </c>
      <c r="Q9" s="345">
        <f t="shared" si="1"/>
        <v>495.93164514096225</v>
      </c>
      <c r="R9" s="345">
        <f t="shared" si="1"/>
        <v>422.23604829024498</v>
      </c>
      <c r="S9" s="345">
        <f t="shared" si="1"/>
        <v>619.136968147468</v>
      </c>
      <c r="T9" s="345">
        <f t="shared" si="1"/>
        <v>619.56506093700955</v>
      </c>
      <c r="U9" s="345">
        <f t="shared" si="1"/>
        <v>500.82340930496139</v>
      </c>
      <c r="V9" s="345">
        <f t="shared" si="1"/>
        <v>503.14898621546672</v>
      </c>
      <c r="W9" s="345">
        <f t="shared" si="1"/>
        <v>588.79634865228854</v>
      </c>
      <c r="DA9" s="163"/>
    </row>
    <row r="10" spans="1:105" ht="12" customHeight="1" x14ac:dyDescent="0.3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3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3">
      <c r="A12" s="31" t="s">
        <v>68</v>
      </c>
      <c r="B12" s="212">
        <v>732.55219107034179</v>
      </c>
      <c r="C12" s="212">
        <v>762.4477113887001</v>
      </c>
      <c r="D12" s="212">
        <v>732.30626034589545</v>
      </c>
      <c r="E12" s="212">
        <v>696.14093452126076</v>
      </c>
      <c r="F12" s="212">
        <v>707.39677768743002</v>
      </c>
      <c r="G12" s="212">
        <v>727.07665936539161</v>
      </c>
      <c r="H12" s="212">
        <v>746.08763984765687</v>
      </c>
      <c r="I12" s="212">
        <v>690.57131400430967</v>
      </c>
      <c r="J12" s="212">
        <v>724.35093568803291</v>
      </c>
      <c r="K12" s="212">
        <v>640.09581639468081</v>
      </c>
      <c r="L12" s="212">
        <v>690.16558486371878</v>
      </c>
      <c r="M12" s="212">
        <v>660.42510722665122</v>
      </c>
      <c r="N12" s="212">
        <v>616.70636671150874</v>
      </c>
      <c r="O12" s="212">
        <v>587.54816872608251</v>
      </c>
      <c r="P12" s="212">
        <v>597.93652237943149</v>
      </c>
      <c r="Q12" s="212">
        <v>584.74002827631534</v>
      </c>
      <c r="R12" s="212">
        <v>601.21736630909822</v>
      </c>
      <c r="S12" s="212">
        <v>620.16533067971852</v>
      </c>
      <c r="T12" s="212">
        <v>626.4269424257576</v>
      </c>
      <c r="U12" s="212">
        <v>625.62634988046022</v>
      </c>
      <c r="V12" s="212">
        <v>633.71952109962922</v>
      </c>
      <c r="W12" s="212">
        <v>668.9590648156709</v>
      </c>
      <c r="DA12" s="109" t="s">
        <v>2120</v>
      </c>
    </row>
    <row r="13" spans="1:105" ht="12" customHeight="1" x14ac:dyDescent="0.3">
      <c r="A13" s="24" t="s">
        <v>30</v>
      </c>
      <c r="B13" s="215">
        <v>64.961306964746342</v>
      </c>
      <c r="C13" s="215">
        <v>68.059071367153905</v>
      </c>
      <c r="D13" s="215">
        <v>58.565004299226132</v>
      </c>
      <c r="E13" s="215">
        <v>49.703783319002582</v>
      </c>
      <c r="F13" s="215">
        <v>56.100085984522778</v>
      </c>
      <c r="G13" s="215">
        <v>47.804987102321583</v>
      </c>
      <c r="H13" s="215">
        <v>47.738177128116931</v>
      </c>
      <c r="I13" s="215">
        <v>47.038349097162502</v>
      </c>
      <c r="J13" s="215">
        <v>62.062854686156477</v>
      </c>
      <c r="K13" s="215">
        <v>37.612037833190023</v>
      </c>
      <c r="L13" s="215">
        <v>43.077300085984511</v>
      </c>
      <c r="M13" s="215">
        <v>43.09587274290628</v>
      </c>
      <c r="N13" s="215">
        <v>28.384178847807391</v>
      </c>
      <c r="O13" s="215">
        <v>28.65116079105761</v>
      </c>
      <c r="P13" s="215">
        <v>29.936973344797931</v>
      </c>
      <c r="Q13" s="215">
        <v>28.969475494411</v>
      </c>
      <c r="R13" s="215">
        <v>33.966809974204637</v>
      </c>
      <c r="S13" s="215">
        <v>38.273344797936367</v>
      </c>
      <c r="T13" s="215">
        <v>33.517970765262262</v>
      </c>
      <c r="U13" s="215">
        <v>28.984522785898541</v>
      </c>
      <c r="V13" s="215">
        <v>27.849527085124681</v>
      </c>
      <c r="W13" s="215">
        <v>32.406792777300083</v>
      </c>
      <c r="DA13" s="85" t="s">
        <v>2121</v>
      </c>
    </row>
    <row r="14" spans="1:105" ht="12" customHeight="1" x14ac:dyDescent="0.3">
      <c r="A14" s="14" t="s">
        <v>31</v>
      </c>
      <c r="B14" s="206">
        <f t="shared" ref="B14:W14" si="2">SUM(B15:B19)</f>
        <v>178.90034393809108</v>
      </c>
      <c r="C14" s="206">
        <f t="shared" si="2"/>
        <v>180.36096302665518</v>
      </c>
      <c r="D14" s="206">
        <f t="shared" si="2"/>
        <v>179.93938091143593</v>
      </c>
      <c r="E14" s="206">
        <f t="shared" si="2"/>
        <v>173.05571797076527</v>
      </c>
      <c r="F14" s="206">
        <f t="shared" si="2"/>
        <v>176.11530524505591</v>
      </c>
      <c r="G14" s="206">
        <f t="shared" si="2"/>
        <v>165.52261392949265</v>
      </c>
      <c r="H14" s="206">
        <f t="shared" si="2"/>
        <v>192.46328460877035</v>
      </c>
      <c r="I14" s="206">
        <f t="shared" si="2"/>
        <v>145.87033533963884</v>
      </c>
      <c r="J14" s="206">
        <f t="shared" si="2"/>
        <v>130.8493551160791</v>
      </c>
      <c r="K14" s="206">
        <f t="shared" si="2"/>
        <v>106.39621668099741</v>
      </c>
      <c r="L14" s="206">
        <f t="shared" si="2"/>
        <v>121.8901977644024</v>
      </c>
      <c r="M14" s="206">
        <f t="shared" si="2"/>
        <v>92.392691315563184</v>
      </c>
      <c r="N14" s="206">
        <f t="shared" si="2"/>
        <v>79.676612209802244</v>
      </c>
      <c r="O14" s="206">
        <f t="shared" si="2"/>
        <v>53.434565778159929</v>
      </c>
      <c r="P14" s="206">
        <f t="shared" si="2"/>
        <v>52.414703353396384</v>
      </c>
      <c r="Q14" s="206">
        <f t="shared" si="2"/>
        <v>48.391745485812542</v>
      </c>
      <c r="R14" s="206">
        <f t="shared" si="2"/>
        <v>50.111521926053307</v>
      </c>
      <c r="S14" s="206">
        <f t="shared" si="2"/>
        <v>52.019346517626815</v>
      </c>
      <c r="T14" s="206">
        <f t="shared" si="2"/>
        <v>36.550386930352545</v>
      </c>
      <c r="U14" s="206">
        <f t="shared" si="2"/>
        <v>43.524419604471198</v>
      </c>
      <c r="V14" s="206">
        <f t="shared" si="2"/>
        <v>48.793207222699913</v>
      </c>
      <c r="W14" s="206">
        <f t="shared" si="2"/>
        <v>50.829492691315565</v>
      </c>
      <c r="DA14" s="71"/>
    </row>
    <row r="15" spans="1:105" ht="12" customHeight="1" x14ac:dyDescent="0.3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2122</v>
      </c>
    </row>
    <row r="16" spans="1:105" ht="12" customHeight="1" x14ac:dyDescent="0.3">
      <c r="A16" s="18" t="s">
        <v>33</v>
      </c>
      <c r="B16" s="206">
        <v>6.592175408426483</v>
      </c>
      <c r="C16" s="206">
        <v>6.592175408426483</v>
      </c>
      <c r="D16" s="206">
        <v>5.4934651762682716</v>
      </c>
      <c r="E16" s="206">
        <v>7.690799656061909</v>
      </c>
      <c r="F16" s="206">
        <v>7.690799656061909</v>
      </c>
      <c r="G16" s="206">
        <v>5.4934651762682716</v>
      </c>
      <c r="H16" s="206">
        <v>5.4934651762682716</v>
      </c>
      <c r="I16" s="206">
        <v>7.690799656061909</v>
      </c>
      <c r="J16" s="206">
        <v>4.3947549441100593</v>
      </c>
      <c r="K16" s="206">
        <v>4.3947549441100593</v>
      </c>
      <c r="L16" s="206">
        <v>4.3947549441100593</v>
      </c>
      <c r="M16" s="206">
        <v>4.3947549441100593</v>
      </c>
      <c r="N16" s="206">
        <v>6.592175408426483</v>
      </c>
      <c r="O16" s="206">
        <v>5.4934651762682716</v>
      </c>
      <c r="P16" s="206">
        <v>5.4934651762682716</v>
      </c>
      <c r="Q16" s="206">
        <v>6.2647463456577803</v>
      </c>
      <c r="R16" s="206">
        <v>9.1696474634565774</v>
      </c>
      <c r="S16" s="206">
        <v>9.7750644883920881</v>
      </c>
      <c r="T16" s="206">
        <v>9.7706792777300073</v>
      </c>
      <c r="U16" s="206">
        <v>9.6904557179707655</v>
      </c>
      <c r="V16" s="206">
        <v>9.3938091143594153</v>
      </c>
      <c r="W16" s="206">
        <v>10.8122098022356</v>
      </c>
      <c r="DA16" s="71" t="s">
        <v>2123</v>
      </c>
    </row>
    <row r="17" spans="1:105" ht="12" customHeight="1" x14ac:dyDescent="0.3">
      <c r="A17" s="18" t="s">
        <v>69</v>
      </c>
      <c r="B17" s="206">
        <v>49.973688736027498</v>
      </c>
      <c r="C17" s="206">
        <v>60.172484952708508</v>
      </c>
      <c r="D17" s="206">
        <v>54.053224419604469</v>
      </c>
      <c r="E17" s="206">
        <v>46.914101461736877</v>
      </c>
      <c r="F17" s="206">
        <v>49.973688736027498</v>
      </c>
      <c r="G17" s="206">
        <v>57.112811693895097</v>
      </c>
      <c r="H17" s="206">
        <v>52.013499570077393</v>
      </c>
      <c r="I17" s="206">
        <v>46.914101461736877</v>
      </c>
      <c r="J17" s="206">
        <v>36.715391229578671</v>
      </c>
      <c r="K17" s="206">
        <v>30.596130696474631</v>
      </c>
      <c r="L17" s="206">
        <v>31.61599312123818</v>
      </c>
      <c r="M17" s="206">
        <v>21.41728288907996</v>
      </c>
      <c r="N17" s="206">
        <v>13.258297506448841</v>
      </c>
      <c r="O17" s="206">
        <v>12.238435081685299</v>
      </c>
      <c r="P17" s="206">
        <v>11.218572656921751</v>
      </c>
      <c r="Q17" s="206">
        <v>11.36242476354256</v>
      </c>
      <c r="R17" s="206">
        <v>8.6832330180567503</v>
      </c>
      <c r="S17" s="206">
        <v>7.6846947549441103</v>
      </c>
      <c r="T17" s="206">
        <v>10.01306964746346</v>
      </c>
      <c r="U17" s="206">
        <v>9.5663800515907127</v>
      </c>
      <c r="V17" s="206">
        <v>9.5143594153052451</v>
      </c>
      <c r="W17" s="206">
        <v>18.97575236457438</v>
      </c>
      <c r="DA17" s="71" t="s">
        <v>2124</v>
      </c>
    </row>
    <row r="18" spans="1:105" ht="12" customHeight="1" x14ac:dyDescent="0.3">
      <c r="A18" s="18" t="s">
        <v>70</v>
      </c>
      <c r="B18" s="206">
        <v>122.3344797936371</v>
      </c>
      <c r="C18" s="206">
        <v>113.5963026655202</v>
      </c>
      <c r="D18" s="206">
        <v>120.3926913155632</v>
      </c>
      <c r="E18" s="206">
        <v>118.4508168529665</v>
      </c>
      <c r="F18" s="206">
        <v>118.4508168529665</v>
      </c>
      <c r="G18" s="206">
        <v>102.91633705932929</v>
      </c>
      <c r="H18" s="206">
        <v>134.95631986242469</v>
      </c>
      <c r="I18" s="206">
        <v>91.265434221840053</v>
      </c>
      <c r="J18" s="206">
        <v>89.739208942390363</v>
      </c>
      <c r="K18" s="206">
        <v>71.405331040412719</v>
      </c>
      <c r="L18" s="206">
        <v>85.879449699054163</v>
      </c>
      <c r="M18" s="206">
        <v>66.580653482373165</v>
      </c>
      <c r="N18" s="206">
        <v>59.826139294926911</v>
      </c>
      <c r="O18" s="206">
        <v>35.702665520206359</v>
      </c>
      <c r="P18" s="206">
        <v>35.702665520206359</v>
      </c>
      <c r="Q18" s="206">
        <v>30.759329320722269</v>
      </c>
      <c r="R18" s="206">
        <v>32.249183147033527</v>
      </c>
      <c r="S18" s="206">
        <v>34.54496990541702</v>
      </c>
      <c r="T18" s="206">
        <v>16.739466895958731</v>
      </c>
      <c r="U18" s="206">
        <v>24.245571797076529</v>
      </c>
      <c r="V18" s="206">
        <v>29.864144453998279</v>
      </c>
      <c r="W18" s="206">
        <v>21.041530524505589</v>
      </c>
      <c r="DA18" s="71" t="s">
        <v>2125</v>
      </c>
    </row>
    <row r="19" spans="1:105" ht="12" customHeight="1" x14ac:dyDescent="0.3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0</v>
      </c>
      <c r="G19" s="206">
        <v>0</v>
      </c>
      <c r="H19" s="206">
        <v>0</v>
      </c>
      <c r="I19" s="206">
        <v>0</v>
      </c>
      <c r="J19" s="206">
        <v>0</v>
      </c>
      <c r="K19" s="206">
        <v>0</v>
      </c>
      <c r="L19" s="206">
        <v>0</v>
      </c>
      <c r="M19" s="206">
        <v>0</v>
      </c>
      <c r="N19" s="206">
        <v>0</v>
      </c>
      <c r="O19" s="206">
        <v>0</v>
      </c>
      <c r="P19" s="206">
        <v>0</v>
      </c>
      <c r="Q19" s="206">
        <v>5.2450558899398104E-3</v>
      </c>
      <c r="R19" s="206">
        <v>9.4582975064488387E-3</v>
      </c>
      <c r="S19" s="206">
        <v>1.461736887360275E-2</v>
      </c>
      <c r="T19" s="206">
        <v>2.7171109200343942E-2</v>
      </c>
      <c r="U19" s="206">
        <v>2.2012037833190029E-2</v>
      </c>
      <c r="V19" s="206">
        <v>2.089423903697334E-2</v>
      </c>
      <c r="W19" s="206">
        <v>0</v>
      </c>
      <c r="DA19" s="71" t="s">
        <v>2126</v>
      </c>
    </row>
    <row r="20" spans="1:105" ht="12" customHeight="1" x14ac:dyDescent="0.3">
      <c r="A20" s="14" t="s">
        <v>35</v>
      </c>
      <c r="B20" s="206">
        <f t="shared" ref="B20:W20" si="3">B21+B22</f>
        <v>241.78787618228719</v>
      </c>
      <c r="C20" s="206">
        <f t="shared" si="3"/>
        <v>264.53207222699911</v>
      </c>
      <c r="D20" s="206">
        <f t="shared" si="3"/>
        <v>240.02897678417881</v>
      </c>
      <c r="E20" s="206">
        <f t="shared" si="3"/>
        <v>219.25941530524511</v>
      </c>
      <c r="F20" s="206">
        <f t="shared" si="3"/>
        <v>214.7457437661221</v>
      </c>
      <c r="G20" s="206">
        <f t="shared" si="3"/>
        <v>243.5107480653482</v>
      </c>
      <c r="H20" s="206">
        <f t="shared" si="3"/>
        <v>242.73233018056749</v>
      </c>
      <c r="I20" s="206">
        <f t="shared" si="3"/>
        <v>244.23903697334481</v>
      </c>
      <c r="J20" s="206">
        <f t="shared" si="3"/>
        <v>271.8</v>
      </c>
      <c r="K20" s="206">
        <f t="shared" si="3"/>
        <v>254.45176268271709</v>
      </c>
      <c r="L20" s="206">
        <f t="shared" si="3"/>
        <v>276.48546861564921</v>
      </c>
      <c r="M20" s="206">
        <f t="shared" si="3"/>
        <v>272.1876182287188</v>
      </c>
      <c r="N20" s="206">
        <f t="shared" si="3"/>
        <v>257.2261392949269</v>
      </c>
      <c r="O20" s="206">
        <f t="shared" si="3"/>
        <v>264.42106620808261</v>
      </c>
      <c r="P20" s="206">
        <f t="shared" si="3"/>
        <v>277.31848667239888</v>
      </c>
      <c r="Q20" s="206">
        <f t="shared" si="3"/>
        <v>267.22330180567502</v>
      </c>
      <c r="R20" s="206">
        <f t="shared" si="3"/>
        <v>257.02605331040411</v>
      </c>
      <c r="S20" s="206">
        <f t="shared" si="3"/>
        <v>279.36113499570081</v>
      </c>
      <c r="T20" s="206">
        <f t="shared" si="3"/>
        <v>297.76001719690453</v>
      </c>
      <c r="U20" s="206">
        <f t="shared" si="3"/>
        <v>281.72691315563202</v>
      </c>
      <c r="V20" s="206">
        <f t="shared" si="3"/>
        <v>274.82596732588132</v>
      </c>
      <c r="W20" s="206">
        <f t="shared" si="3"/>
        <v>294.50799656061912</v>
      </c>
      <c r="DA20" s="71"/>
    </row>
    <row r="21" spans="1:105" ht="12" customHeight="1" x14ac:dyDescent="0.3">
      <c r="A21" s="18" t="s">
        <v>72</v>
      </c>
      <c r="B21" s="206">
        <v>241.78787618228719</v>
      </c>
      <c r="C21" s="206">
        <v>264.53207222699911</v>
      </c>
      <c r="D21" s="206">
        <v>240.02897678417881</v>
      </c>
      <c r="E21" s="206">
        <v>219.25941530524511</v>
      </c>
      <c r="F21" s="206">
        <v>214.7457437661221</v>
      </c>
      <c r="G21" s="206">
        <v>243.5107480653482</v>
      </c>
      <c r="H21" s="206">
        <v>242.73233018056749</v>
      </c>
      <c r="I21" s="206">
        <v>244.23903697334481</v>
      </c>
      <c r="J21" s="206">
        <v>271.8</v>
      </c>
      <c r="K21" s="206">
        <v>254.45176268271709</v>
      </c>
      <c r="L21" s="206">
        <v>276.48546861564921</v>
      </c>
      <c r="M21" s="206">
        <v>272.1876182287188</v>
      </c>
      <c r="N21" s="206">
        <v>257.2261392949269</v>
      </c>
      <c r="O21" s="206">
        <v>264.42106620808261</v>
      </c>
      <c r="P21" s="206">
        <v>277.31848667239888</v>
      </c>
      <c r="Q21" s="206">
        <v>267.22330180567502</v>
      </c>
      <c r="R21" s="206">
        <v>257.02605331040411</v>
      </c>
      <c r="S21" s="206">
        <v>279.36113499570081</v>
      </c>
      <c r="T21" s="206">
        <v>297.76001719690453</v>
      </c>
      <c r="U21" s="206">
        <v>281.72691315563202</v>
      </c>
      <c r="V21" s="206">
        <v>274.82596732588132</v>
      </c>
      <c r="W21" s="206">
        <v>294.50799656061912</v>
      </c>
      <c r="DA21" s="71" t="s">
        <v>2127</v>
      </c>
    </row>
    <row r="22" spans="1:105" ht="12" customHeight="1" x14ac:dyDescent="0.3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2128</v>
      </c>
    </row>
    <row r="23" spans="1:105" ht="12" customHeight="1" x14ac:dyDescent="0.3">
      <c r="A23" s="14" t="s">
        <v>37</v>
      </c>
      <c r="B23" s="206">
        <f t="shared" ref="B23:W23" si="4">B24+B25+B26+B27+B28+B29</f>
        <v>9.1076510875388355</v>
      </c>
      <c r="C23" s="206">
        <f t="shared" si="4"/>
        <v>8.7103081212881666</v>
      </c>
      <c r="D23" s="206">
        <f t="shared" si="4"/>
        <v>8.8173523493350192</v>
      </c>
      <c r="E23" s="206">
        <f t="shared" si="4"/>
        <v>9.496050600366452</v>
      </c>
      <c r="F23" s="206">
        <f t="shared" si="4"/>
        <v>10.507267799209869</v>
      </c>
      <c r="G23" s="206">
        <f t="shared" si="4"/>
        <v>10.88990098190075</v>
      </c>
      <c r="H23" s="206">
        <f t="shared" si="4"/>
        <v>11.558319125386994</v>
      </c>
      <c r="I23" s="206">
        <f t="shared" si="4"/>
        <v>11.912156652633069</v>
      </c>
      <c r="J23" s="206">
        <f t="shared" si="4"/>
        <v>14.726172145470557</v>
      </c>
      <c r="K23" s="206">
        <f t="shared" si="4"/>
        <v>16.389797478085811</v>
      </c>
      <c r="L23" s="206">
        <f t="shared" si="4"/>
        <v>17.77254961006436</v>
      </c>
      <c r="M23" s="206">
        <f t="shared" si="4"/>
        <v>16.42527919569687</v>
      </c>
      <c r="N23" s="206">
        <f t="shared" si="4"/>
        <v>15.00980609242013</v>
      </c>
      <c r="O23" s="206">
        <f t="shared" si="4"/>
        <v>17.22366313708844</v>
      </c>
      <c r="P23" s="206">
        <f t="shared" si="4"/>
        <v>18.399119112019736</v>
      </c>
      <c r="Q23" s="206">
        <f t="shared" si="4"/>
        <v>19.01569465636684</v>
      </c>
      <c r="R23" s="206">
        <f t="shared" si="4"/>
        <v>37.768699069201467</v>
      </c>
      <c r="S23" s="206">
        <f t="shared" si="4"/>
        <v>24.977024574817452</v>
      </c>
      <c r="T23" s="206">
        <f t="shared" si="4"/>
        <v>25.442935546995791</v>
      </c>
      <c r="U23" s="206">
        <f t="shared" si="4"/>
        <v>40.306745409265019</v>
      </c>
      <c r="V23" s="206">
        <f t="shared" si="4"/>
        <v>39.117629440128006</v>
      </c>
      <c r="W23" s="206">
        <f t="shared" si="4"/>
        <v>35.100251402085213</v>
      </c>
      <c r="DA23" s="71"/>
    </row>
    <row r="24" spans="1:105" ht="12" customHeight="1" x14ac:dyDescent="0.3">
      <c r="A24" s="18" t="s">
        <v>73</v>
      </c>
      <c r="B24" s="206">
        <v>3.5110920034393809</v>
      </c>
      <c r="C24" s="206">
        <v>2.890025795356836</v>
      </c>
      <c r="D24" s="206">
        <v>2.1735167669819431</v>
      </c>
      <c r="E24" s="206">
        <v>1.4809114359415301</v>
      </c>
      <c r="F24" s="206">
        <v>1.8391229578675841</v>
      </c>
      <c r="G24" s="206">
        <v>1.1703353396388649</v>
      </c>
      <c r="H24" s="206">
        <v>1.337575236457438</v>
      </c>
      <c r="I24" s="206">
        <v>1.576440240756664</v>
      </c>
      <c r="J24" s="206">
        <v>3.6782459157351668</v>
      </c>
      <c r="K24" s="206">
        <v>3.4871023215821162</v>
      </c>
      <c r="L24" s="206">
        <v>4.2345657781599311</v>
      </c>
      <c r="M24" s="206">
        <v>2.555374032674119</v>
      </c>
      <c r="N24" s="206">
        <v>1.0314703353396391</v>
      </c>
      <c r="O24" s="206">
        <v>1.077472055030094</v>
      </c>
      <c r="P24" s="206">
        <v>1.032674118658641</v>
      </c>
      <c r="Q24" s="206">
        <v>1.188822012037833</v>
      </c>
      <c r="R24" s="206">
        <v>10.48022355975924</v>
      </c>
      <c r="S24" s="206">
        <v>8.7543422184006854</v>
      </c>
      <c r="T24" s="206">
        <v>3.1954428202923468</v>
      </c>
      <c r="U24" s="206">
        <v>4.7953568357695611</v>
      </c>
      <c r="V24" s="206">
        <v>8.7623387790197764</v>
      </c>
      <c r="W24" s="206">
        <v>8.2893379191745478</v>
      </c>
      <c r="DA24" s="71" t="s">
        <v>2129</v>
      </c>
    </row>
    <row r="25" spans="1:105" ht="12" customHeight="1" x14ac:dyDescent="0.3">
      <c r="A25" s="18" t="s">
        <v>74</v>
      </c>
      <c r="B25" s="206">
        <v>0.28658641444539978</v>
      </c>
      <c r="C25" s="206">
        <v>0.31049011177987962</v>
      </c>
      <c r="D25" s="206">
        <v>0.90765262252794487</v>
      </c>
      <c r="E25" s="206">
        <v>2.5556319862424761</v>
      </c>
      <c r="F25" s="206">
        <v>3.176612209802236</v>
      </c>
      <c r="G25" s="206">
        <v>3.5827171109200342</v>
      </c>
      <c r="H25" s="206">
        <v>3.272226999140154</v>
      </c>
      <c r="I25" s="206">
        <v>3.463284608770421</v>
      </c>
      <c r="J25" s="206">
        <v>2.9616509028374889</v>
      </c>
      <c r="K25" s="206">
        <v>4.2036973344797932</v>
      </c>
      <c r="L25" s="206">
        <v>3.8848667239896808</v>
      </c>
      <c r="M25" s="206">
        <v>4.1193465176268269</v>
      </c>
      <c r="N25" s="206">
        <v>3.8354256233877901</v>
      </c>
      <c r="O25" s="206">
        <v>5.4245915735167669</v>
      </c>
      <c r="P25" s="206">
        <v>5.7929492691315563</v>
      </c>
      <c r="Q25" s="206">
        <v>5.8738607050730867</v>
      </c>
      <c r="R25" s="206">
        <v>14.647549441100599</v>
      </c>
      <c r="S25" s="206">
        <v>3.6141014617368872</v>
      </c>
      <c r="T25" s="206">
        <v>8.7257093723129842</v>
      </c>
      <c r="U25" s="206">
        <v>20.643852106620809</v>
      </c>
      <c r="V25" s="206">
        <v>14.196302665520211</v>
      </c>
      <c r="W25" s="206">
        <v>9.3461736887360267</v>
      </c>
      <c r="DA25" s="71" t="s">
        <v>2130</v>
      </c>
    </row>
    <row r="26" spans="1:105" ht="12" customHeight="1" x14ac:dyDescent="0.3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0</v>
      </c>
      <c r="W26" s="206">
        <v>0</v>
      </c>
      <c r="DA26" s="71" t="s">
        <v>2131</v>
      </c>
    </row>
    <row r="27" spans="1:105" ht="12" customHeight="1" x14ac:dyDescent="0.3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2132</v>
      </c>
    </row>
    <row r="28" spans="1:105" ht="12" customHeight="1" x14ac:dyDescent="0.3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2133</v>
      </c>
    </row>
    <row r="29" spans="1:105" ht="12" customHeight="1" x14ac:dyDescent="0.3">
      <c r="A29" s="18" t="s">
        <v>78</v>
      </c>
      <c r="B29" s="206">
        <v>5.309972669654055</v>
      </c>
      <c r="C29" s="206">
        <v>5.5097922141514513</v>
      </c>
      <c r="D29" s="206">
        <v>5.7361829598251317</v>
      </c>
      <c r="E29" s="206">
        <v>5.4595071781824451</v>
      </c>
      <c r="F29" s="206">
        <v>5.4915326315400481</v>
      </c>
      <c r="G29" s="206">
        <v>6.136848531341851</v>
      </c>
      <c r="H29" s="206">
        <v>6.9485168897894019</v>
      </c>
      <c r="I29" s="206">
        <v>6.8724318031059832</v>
      </c>
      <c r="J29" s="206">
        <v>8.0862753268979013</v>
      </c>
      <c r="K29" s="206">
        <v>8.6989978220238999</v>
      </c>
      <c r="L29" s="206">
        <v>9.6531171079147473</v>
      </c>
      <c r="M29" s="206">
        <v>9.750558645395925</v>
      </c>
      <c r="N29" s="206">
        <v>10.1429101336927</v>
      </c>
      <c r="O29" s="206">
        <v>10.72159950854158</v>
      </c>
      <c r="P29" s="206">
        <v>11.57349572422954</v>
      </c>
      <c r="Q29" s="206">
        <v>11.953011939255919</v>
      </c>
      <c r="R29" s="206">
        <v>12.64092606834163</v>
      </c>
      <c r="S29" s="206">
        <v>12.60858089467988</v>
      </c>
      <c r="T29" s="206">
        <v>13.521783354390459</v>
      </c>
      <c r="U29" s="206">
        <v>14.86753646687465</v>
      </c>
      <c r="V29" s="206">
        <v>16.158987995588021</v>
      </c>
      <c r="W29" s="206">
        <v>17.464739794174641</v>
      </c>
      <c r="DA29" s="71" t="s">
        <v>2134</v>
      </c>
    </row>
    <row r="30" spans="1:105" ht="12" customHeight="1" x14ac:dyDescent="0.3">
      <c r="A30" s="14" t="s">
        <v>79</v>
      </c>
      <c r="B30" s="206">
        <v>38.310920034393803</v>
      </c>
      <c r="C30" s="206">
        <v>39.409544282029238</v>
      </c>
      <c r="D30" s="206">
        <v>41.34419604471195</v>
      </c>
      <c r="E30" s="206">
        <v>42.992261392949267</v>
      </c>
      <c r="F30" s="206">
        <v>40.985984522785891</v>
      </c>
      <c r="G30" s="206">
        <v>39.314015477214099</v>
      </c>
      <c r="H30" s="206">
        <v>37.236113499570067</v>
      </c>
      <c r="I30" s="206">
        <v>32.483061049011177</v>
      </c>
      <c r="J30" s="206">
        <v>32.530782459157351</v>
      </c>
      <c r="K30" s="206">
        <v>31.694840928632839</v>
      </c>
      <c r="L30" s="206">
        <v>31.88589853826311</v>
      </c>
      <c r="M30" s="206">
        <v>30.906620808254509</v>
      </c>
      <c r="N30" s="206">
        <v>34.346001719690463</v>
      </c>
      <c r="O30" s="206">
        <v>28.37489251934652</v>
      </c>
      <c r="P30" s="206">
        <v>19.609286328460879</v>
      </c>
      <c r="Q30" s="206">
        <v>16.377644024075671</v>
      </c>
      <c r="R30" s="206">
        <v>22.536973344797939</v>
      </c>
      <c r="S30" s="206">
        <v>22.698710232158209</v>
      </c>
      <c r="T30" s="206">
        <v>22.831126397248489</v>
      </c>
      <c r="U30" s="206">
        <v>23.020980223559761</v>
      </c>
      <c r="V30" s="206">
        <v>26.086500429922619</v>
      </c>
      <c r="W30" s="206">
        <v>27.521754084264831</v>
      </c>
      <c r="DA30" s="71" t="s">
        <v>2135</v>
      </c>
    </row>
    <row r="31" spans="1:105" ht="12" customHeight="1" x14ac:dyDescent="0.3">
      <c r="A31" s="21" t="s">
        <v>38</v>
      </c>
      <c r="B31" s="209">
        <v>199.48409286328459</v>
      </c>
      <c r="C31" s="209">
        <v>201.3757523645744</v>
      </c>
      <c r="D31" s="209">
        <v>203.61134995700769</v>
      </c>
      <c r="E31" s="209">
        <v>201.63370593293209</v>
      </c>
      <c r="F31" s="209">
        <v>208.9423903697334</v>
      </c>
      <c r="G31" s="209">
        <v>220.03439380911431</v>
      </c>
      <c r="H31" s="209">
        <v>214.35941530524511</v>
      </c>
      <c r="I31" s="209">
        <v>209.02837489251931</v>
      </c>
      <c r="J31" s="209">
        <v>212.38177128116939</v>
      </c>
      <c r="K31" s="209">
        <v>193.55116079105761</v>
      </c>
      <c r="L31" s="209">
        <v>199.05417024935511</v>
      </c>
      <c r="M31" s="209">
        <v>205.41702493551159</v>
      </c>
      <c r="N31" s="209">
        <v>202.06362854686159</v>
      </c>
      <c r="O31" s="209">
        <v>195.44282029234739</v>
      </c>
      <c r="P31" s="209">
        <v>200.25795356835769</v>
      </c>
      <c r="Q31" s="209">
        <v>204.76216680997419</v>
      </c>
      <c r="R31" s="209">
        <v>199.8073086844368</v>
      </c>
      <c r="S31" s="209">
        <v>202.83576956147891</v>
      </c>
      <c r="T31" s="209">
        <v>210.32450558899399</v>
      </c>
      <c r="U31" s="209">
        <v>208.0627687016337</v>
      </c>
      <c r="V31" s="209">
        <v>217.04668959587269</v>
      </c>
      <c r="W31" s="209">
        <v>228.592777300086</v>
      </c>
      <c r="DA31" s="86" t="s">
        <v>2136</v>
      </c>
    </row>
    <row r="32" spans="1:105" ht="12" customHeight="1" x14ac:dyDescent="0.3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3">
      <c r="A33" s="30" t="s">
        <v>85</v>
      </c>
      <c r="B33" s="205">
        <f>FBT_emi!B5</f>
        <v>1397.304365429902</v>
      </c>
      <c r="C33" s="205">
        <f>FBT_emi!C5</f>
        <v>1465.210132494836</v>
      </c>
      <c r="D33" s="205">
        <f>FBT_emi!D5</f>
        <v>1370.100745213244</v>
      </c>
      <c r="E33" s="205">
        <f>FBT_emi!E5</f>
        <v>1264.134372310009</v>
      </c>
      <c r="F33" s="205">
        <f>FBT_emi!F5</f>
        <v>1289.165186000735</v>
      </c>
      <c r="G33" s="205">
        <f>FBT_emi!G5</f>
        <v>1288.7070667362659</v>
      </c>
      <c r="H33" s="205">
        <f>FBT_emi!H5</f>
        <v>1375.0673496662489</v>
      </c>
      <c r="I33" s="205">
        <f>FBT_emi!I5</f>
        <v>1224.014275470779</v>
      </c>
      <c r="J33" s="205">
        <f>FBT_emi!J5</f>
        <v>1306.2515133349409</v>
      </c>
      <c r="K33" s="205">
        <f>FBT_emi!K5</f>
        <v>1089.662761263648</v>
      </c>
      <c r="L33" s="205">
        <f>FBT_emi!L5</f>
        <v>1214.0561647688669</v>
      </c>
      <c r="M33" s="205">
        <f>FBT_emi!M5</f>
        <v>1109.516244409906</v>
      </c>
      <c r="N33" s="205">
        <f>FBT_emi!N5</f>
        <v>971.79972817752616</v>
      </c>
      <c r="O33" s="205">
        <f>FBT_emi!O5</f>
        <v>905.46976874775055</v>
      </c>
      <c r="P33" s="205">
        <f>FBT_emi!P5</f>
        <v>937.6589249464605</v>
      </c>
      <c r="Q33" s="205">
        <f>FBT_emi!Q5</f>
        <v>897.23745120163971</v>
      </c>
      <c r="R33" s="205">
        <f>FBT_emi!R5</f>
        <v>895.64531679406059</v>
      </c>
      <c r="S33" s="205">
        <f>FBT_emi!S5</f>
        <v>970.31864294547574</v>
      </c>
      <c r="T33" s="205">
        <f>FBT_emi!T5</f>
        <v>943.85570963414659</v>
      </c>
      <c r="U33" s="205">
        <f>FBT_emi!U5</f>
        <v>912.60754566231356</v>
      </c>
      <c r="V33" s="205">
        <f>FBT_emi!V5</f>
        <v>911.17470691651192</v>
      </c>
      <c r="W33" s="205">
        <f>FBT_emi!W5</f>
        <v>979.09493933423335</v>
      </c>
      <c r="DA33" s="112"/>
    </row>
    <row r="34" spans="1:105" ht="12" customHeight="1" x14ac:dyDescent="0.3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3">
      <c r="A35" s="115" t="s">
        <v>87</v>
      </c>
      <c r="B35" s="286">
        <f t="shared" ref="B35:W35" si="5">IF(B$12=0,"",B$12/B$3*1000)</f>
        <v>132.20790436756258</v>
      </c>
      <c r="C35" s="286">
        <f t="shared" si="5"/>
        <v>133.19704037872214</v>
      </c>
      <c r="D35" s="286">
        <f t="shared" si="5"/>
        <v>120.50011137294187</v>
      </c>
      <c r="E35" s="286">
        <f t="shared" si="5"/>
        <v>120.24752171877904</v>
      </c>
      <c r="F35" s="286">
        <f t="shared" si="5"/>
        <v>123.84206706860238</v>
      </c>
      <c r="G35" s="286">
        <f t="shared" si="5"/>
        <v>131.51222453711407</v>
      </c>
      <c r="H35" s="286">
        <f t="shared" si="5"/>
        <v>148.25719450726962</v>
      </c>
      <c r="I35" s="286">
        <f t="shared" si="5"/>
        <v>143.48504200214654</v>
      </c>
      <c r="J35" s="286">
        <f t="shared" si="5"/>
        <v>159.59117955979835</v>
      </c>
      <c r="K35" s="286">
        <f t="shared" si="5"/>
        <v>140.94174177258543</v>
      </c>
      <c r="L35" s="286">
        <f t="shared" si="5"/>
        <v>164.92084700691947</v>
      </c>
      <c r="M35" s="286">
        <f t="shared" si="5"/>
        <v>168.30474738137724</v>
      </c>
      <c r="N35" s="286">
        <f t="shared" si="5"/>
        <v>168.20807280738623</v>
      </c>
      <c r="O35" s="286">
        <f t="shared" si="5"/>
        <v>154.53662896143885</v>
      </c>
      <c r="P35" s="286">
        <f t="shared" si="5"/>
        <v>157.84444825711552</v>
      </c>
      <c r="Q35" s="286">
        <f t="shared" si="5"/>
        <v>145.04639288493212</v>
      </c>
      <c r="R35" s="286">
        <f t="shared" si="5"/>
        <v>141.77033316338017</v>
      </c>
      <c r="S35" s="286">
        <f t="shared" si="5"/>
        <v>160.70050107560556</v>
      </c>
      <c r="T35" s="286">
        <f t="shared" si="5"/>
        <v>157.6765904375838</v>
      </c>
      <c r="U35" s="286">
        <f t="shared" si="5"/>
        <v>151.97719923719379</v>
      </c>
      <c r="V35" s="286">
        <f t="shared" si="5"/>
        <v>157.91824538932897</v>
      </c>
      <c r="W35" s="286">
        <f t="shared" si="5"/>
        <v>157.62577708819839</v>
      </c>
      <c r="DA35" s="118"/>
    </row>
    <row r="36" spans="1:105" ht="12" customHeight="1" x14ac:dyDescent="0.3">
      <c r="A36" s="158" t="s">
        <v>2137</v>
      </c>
      <c r="B36" s="346">
        <f t="shared" ref="B36:W36" si="6">IF(B$12=0,"",B$12/B$5*1000)</f>
        <v>131.72035485426716</v>
      </c>
      <c r="C36" s="346">
        <f t="shared" si="6"/>
        <v>132.34820639613679</v>
      </c>
      <c r="D36" s="346">
        <f t="shared" si="6"/>
        <v>134.73373251597135</v>
      </c>
      <c r="E36" s="346">
        <f t="shared" si="6"/>
        <v>135.57751785122881</v>
      </c>
      <c r="F36" s="346">
        <f t="shared" si="6"/>
        <v>133.02735034434656</v>
      </c>
      <c r="G36" s="346">
        <f t="shared" si="6"/>
        <v>128.34525323083119</v>
      </c>
      <c r="H36" s="346">
        <f t="shared" si="6"/>
        <v>123.50731403339452</v>
      </c>
      <c r="I36" s="346">
        <f t="shared" si="6"/>
        <v>122.96907071933953</v>
      </c>
      <c r="J36" s="346">
        <f t="shared" si="6"/>
        <v>122.42142842531692</v>
      </c>
      <c r="K36" s="346">
        <f t="shared" si="6"/>
        <v>117.70082574774821</v>
      </c>
      <c r="L36" s="346">
        <f t="shared" si="6"/>
        <v>120.69507732794621</v>
      </c>
      <c r="M36" s="346">
        <f t="shared" si="6"/>
        <v>120.22046502565034</v>
      </c>
      <c r="N36" s="346">
        <f t="shared" si="6"/>
        <v>121.12449855869649</v>
      </c>
      <c r="O36" s="346">
        <f t="shared" si="6"/>
        <v>119.04107083791192</v>
      </c>
      <c r="P36" s="346">
        <f t="shared" si="6"/>
        <v>117.45295381773012</v>
      </c>
      <c r="Q36" s="346">
        <f t="shared" si="6"/>
        <v>115.43606639028957</v>
      </c>
      <c r="R36" s="346">
        <f t="shared" si="6"/>
        <v>116.98693683766248</v>
      </c>
      <c r="S36" s="346">
        <f t="shared" si="6"/>
        <v>117.23636786090437</v>
      </c>
      <c r="T36" s="346">
        <f t="shared" si="6"/>
        <v>118.42965025500142</v>
      </c>
      <c r="U36" s="346">
        <f t="shared" si="6"/>
        <v>115.68138546140531</v>
      </c>
      <c r="V36" s="346">
        <f t="shared" si="6"/>
        <v>117.22826197195216</v>
      </c>
      <c r="W36" s="346">
        <f t="shared" si="6"/>
        <v>125.73916970369697</v>
      </c>
      <c r="DA36" s="119"/>
    </row>
    <row r="37" spans="1:105" ht="12" customHeight="1" x14ac:dyDescent="0.3">
      <c r="A37" s="158" t="s">
        <v>2138</v>
      </c>
      <c r="B37" s="346">
        <f>IF(FBT_ued!B$5=0,"",FBT_ued!B$5/B$5*1000)</f>
        <v>61.257746929591249</v>
      </c>
      <c r="C37" s="346">
        <f>IF(FBT_ued!C$5=0,"",FBT_ued!C$5/C$5*1000)</f>
        <v>61.572066145602641</v>
      </c>
      <c r="D37" s="346">
        <f>IF(FBT_ued!D$5=0,"",FBT_ued!D$5/D$5*1000)</f>
        <v>62.880045568091582</v>
      </c>
      <c r="E37" s="346">
        <f>IF(FBT_ued!E$5=0,"",FBT_ued!E$5/E$5*1000)</f>
        <v>63.490868083944498</v>
      </c>
      <c r="F37" s="346">
        <f>IF(FBT_ued!F$5=0,"",FBT_ued!F$5/F$5*1000)</f>
        <v>62.280607805413247</v>
      </c>
      <c r="G37" s="346">
        <f>IF(FBT_ued!G$5=0,"",FBT_ued!G$5/G$5*1000)</f>
        <v>60.542422475029078</v>
      </c>
      <c r="H37" s="346">
        <f>IF(FBT_ued!H$5=0,"",FBT_ued!H$5/H$5*1000)</f>
        <v>57.849701135321361</v>
      </c>
      <c r="I37" s="346">
        <f>IF(FBT_ued!I$5=0,"",FBT_ued!I$5/I$5*1000)</f>
        <v>58.146413987254604</v>
      </c>
      <c r="J37" s="346">
        <f>IF(FBT_ued!J$5=0,"",FBT_ued!J$5/J$5*1000)</f>
        <v>57.779863100921375</v>
      </c>
      <c r="K37" s="346">
        <f>IF(FBT_ued!K$5=0,"",FBT_ued!K$5/K$5*1000)</f>
        <v>56.117296096831154</v>
      </c>
      <c r="L37" s="346">
        <f>IF(FBT_ued!L$5=0,"",FBT_ued!L$5/L$5*1000)</f>
        <v>57.272476125915198</v>
      </c>
      <c r="M37" s="346">
        <f>IF(FBT_ued!M$5=0,"",FBT_ued!M$5/M$5*1000)</f>
        <v>57.554103157217504</v>
      </c>
      <c r="N37" s="346">
        <f>IF(FBT_ued!N$5=0,"",FBT_ued!N$5/N$5*1000)</f>
        <v>58.523633732980286</v>
      </c>
      <c r="O37" s="346">
        <f>IF(FBT_ued!O$5=0,"",FBT_ued!O$5/O$5*1000)</f>
        <v>57.908253884459484</v>
      </c>
      <c r="P37" s="346">
        <f>IF(FBT_ued!P$5=0,"",FBT_ued!P$5/P$5*1000)</f>
        <v>57.194814853182763</v>
      </c>
      <c r="Q37" s="346">
        <f>IF(FBT_ued!Q$5=0,"",FBT_ued!Q$5/Q$5*1000)</f>
        <v>56.466056600551113</v>
      </c>
      <c r="R37" s="346">
        <f>IF(FBT_ued!R$5=0,"",FBT_ued!R$5/R$5*1000)</f>
        <v>56.8883882559604</v>
      </c>
      <c r="S37" s="346">
        <f>IF(FBT_ued!S$5=0,"",FBT_ued!S$5/S$5*1000)</f>
        <v>56.88967362467244</v>
      </c>
      <c r="T37" s="346">
        <f>IF(FBT_ued!T$5=0,"",FBT_ued!T$5/T$5*1000)</f>
        <v>57.98858809952263</v>
      </c>
      <c r="U37" s="346">
        <f>IF(FBT_ued!U$5=0,"",FBT_ued!U$5/U$5*1000)</f>
        <v>56.669589894810493</v>
      </c>
      <c r="V37" s="346">
        <f>IF(FBT_ued!V$5=0,"",FBT_ued!V$5/V$5*1000)</f>
        <v>57.529203599434418</v>
      </c>
      <c r="W37" s="346">
        <f>IF(FBT_ued!W$5=0,"",FBT_ued!W$5/W$5*1000)</f>
        <v>61.779443014957891</v>
      </c>
      <c r="DA37" s="119"/>
    </row>
    <row r="38" spans="1:105" ht="12" customHeight="1" x14ac:dyDescent="0.3">
      <c r="A38" s="159" t="s">
        <v>88</v>
      </c>
      <c r="B38" s="347">
        <f t="shared" ref="B38:W38" si="7">IF(B$12=0,"",B$33/B$12)</f>
        <v>1.9074468446927746</v>
      </c>
      <c r="C38" s="347">
        <f t="shared" si="7"/>
        <v>1.92171884131719</v>
      </c>
      <c r="D38" s="347">
        <f t="shared" si="7"/>
        <v>1.8709395500266439</v>
      </c>
      <c r="E38" s="347">
        <f t="shared" si="7"/>
        <v>1.8159173087262277</v>
      </c>
      <c r="F38" s="347">
        <f t="shared" si="7"/>
        <v>1.8224074899170164</v>
      </c>
      <c r="G38" s="347">
        <f t="shared" si="7"/>
        <v>1.7724500575511219</v>
      </c>
      <c r="H38" s="347">
        <f t="shared" si="7"/>
        <v>1.8430373004799048</v>
      </c>
      <c r="I38" s="347">
        <f t="shared" si="7"/>
        <v>1.7724661459991375</v>
      </c>
      <c r="J38" s="347">
        <f t="shared" si="7"/>
        <v>1.8033406860918639</v>
      </c>
      <c r="K38" s="347">
        <f t="shared" si="7"/>
        <v>1.7023432013680992</v>
      </c>
      <c r="L38" s="347">
        <f t="shared" si="7"/>
        <v>1.7590795475676992</v>
      </c>
      <c r="M38" s="347">
        <f t="shared" si="7"/>
        <v>1.680003125667255</v>
      </c>
      <c r="N38" s="347">
        <f t="shared" si="7"/>
        <v>1.5757900041789707</v>
      </c>
      <c r="O38" s="347">
        <f t="shared" si="7"/>
        <v>1.5410987846511091</v>
      </c>
      <c r="P38" s="347">
        <f t="shared" si="7"/>
        <v>1.5681579730489383</v>
      </c>
      <c r="Q38" s="347">
        <f t="shared" si="7"/>
        <v>1.5344211236000003</v>
      </c>
      <c r="R38" s="347">
        <f t="shared" si="7"/>
        <v>1.4897196371629606</v>
      </c>
      <c r="S38" s="347">
        <f t="shared" si="7"/>
        <v>1.5646128458712445</v>
      </c>
      <c r="T38" s="347">
        <f t="shared" si="7"/>
        <v>1.5067291103080385</v>
      </c>
      <c r="U38" s="347">
        <f t="shared" si="7"/>
        <v>1.458710212312329</v>
      </c>
      <c r="V38" s="347">
        <f t="shared" si="7"/>
        <v>1.4378201658289504</v>
      </c>
      <c r="W38" s="347">
        <f t="shared" si="7"/>
        <v>1.4636096449399623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31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Food, beverages and tobacco / final energy consumption"</f>
        <v>DK: Food, beverages and tobacco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3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3">
      <c r="J4" s="131"/>
    </row>
    <row r="5" spans="1:105" ht="15" customHeight="1" x14ac:dyDescent="0.3">
      <c r="A5" s="34" t="s">
        <v>24</v>
      </c>
      <c r="B5" s="225">
        <v>732.55219107034202</v>
      </c>
      <c r="C5" s="225">
        <v>762.4477113887001</v>
      </c>
      <c r="D5" s="225">
        <v>732.30626034589545</v>
      </c>
      <c r="E5" s="225">
        <v>696.14093452126076</v>
      </c>
      <c r="F5" s="225">
        <v>707.3967776874299</v>
      </c>
      <c r="G5" s="225">
        <v>727.07665936539161</v>
      </c>
      <c r="H5" s="225">
        <v>746.08763984765687</v>
      </c>
      <c r="I5" s="225">
        <v>690.5713140043099</v>
      </c>
      <c r="J5" s="225">
        <v>724.35093568803291</v>
      </c>
      <c r="K5" s="225">
        <v>640.0958163946807</v>
      </c>
      <c r="L5" s="225">
        <v>690.16558486371878</v>
      </c>
      <c r="M5" s="225">
        <v>660.42510722665111</v>
      </c>
      <c r="N5" s="225">
        <v>616.70636671150896</v>
      </c>
      <c r="O5" s="225">
        <v>587.54816872608239</v>
      </c>
      <c r="P5" s="225">
        <v>597.93652237943138</v>
      </c>
      <c r="Q5" s="225">
        <v>584.74002827631523</v>
      </c>
      <c r="R5" s="225">
        <v>601.21736630909822</v>
      </c>
      <c r="S5" s="225">
        <v>620.16533067971841</v>
      </c>
      <c r="T5" s="225">
        <v>626.42694242575772</v>
      </c>
      <c r="U5" s="225">
        <v>625.62634988046011</v>
      </c>
      <c r="V5" s="225">
        <v>633.71952109962899</v>
      </c>
      <c r="W5" s="225">
        <v>668.9590648156709</v>
      </c>
      <c r="DA5" s="89" t="s">
        <v>2120</v>
      </c>
    </row>
    <row r="6" spans="1:105" ht="12" customHeight="1" x14ac:dyDescent="0.3">
      <c r="A6" s="55" t="s">
        <v>92</v>
      </c>
      <c r="B6" s="261">
        <v>9.8812082259439151</v>
      </c>
      <c r="C6" s="261">
        <v>10.045942427947161</v>
      </c>
      <c r="D6" s="261">
        <v>10.042542261890191</v>
      </c>
      <c r="E6" s="261">
        <v>9.8479837910589687</v>
      </c>
      <c r="F6" s="261">
        <v>10.162205614685289</v>
      </c>
      <c r="G6" s="261">
        <v>10.66388988602769</v>
      </c>
      <c r="H6" s="261">
        <v>10.511899297639181</v>
      </c>
      <c r="I6" s="261">
        <v>10.144709387858001</v>
      </c>
      <c r="J6" s="261">
        <v>10.38457714523852</v>
      </c>
      <c r="K6" s="261">
        <v>9.4036659384711516</v>
      </c>
      <c r="L6" s="261">
        <v>9.7766540914979529</v>
      </c>
      <c r="M6" s="261">
        <v>9.9235982941408967</v>
      </c>
      <c r="N6" s="261">
        <v>9.6364487706298654</v>
      </c>
      <c r="O6" s="261">
        <v>9.305346761799882</v>
      </c>
      <c r="P6" s="261">
        <v>9.5425288219467728</v>
      </c>
      <c r="Q6" s="261">
        <v>9.6585321977030336</v>
      </c>
      <c r="R6" s="261">
        <v>9.5106979766672772</v>
      </c>
      <c r="S6" s="261">
        <v>9.6968808819888626</v>
      </c>
      <c r="T6" s="261">
        <v>10.01200348260817</v>
      </c>
      <c r="U6" s="261">
        <v>9.924460576236978</v>
      </c>
      <c r="V6" s="261">
        <v>10.26181715686725</v>
      </c>
      <c r="W6" s="261">
        <v>10.81850927591865</v>
      </c>
      <c r="DA6" s="67" t="s">
        <v>2139</v>
      </c>
    </row>
    <row r="7" spans="1:105" ht="12" customHeight="1" x14ac:dyDescent="0.3">
      <c r="A7" s="202" t="s">
        <v>93</v>
      </c>
      <c r="B7" s="226">
        <v>11.52807626360123</v>
      </c>
      <c r="C7" s="226">
        <v>11.72026616593836</v>
      </c>
      <c r="D7" s="226">
        <v>11.71629930553855</v>
      </c>
      <c r="E7" s="226">
        <v>11.48931442290213</v>
      </c>
      <c r="F7" s="226">
        <v>11.85590655046618</v>
      </c>
      <c r="G7" s="226">
        <v>12.441204867032299</v>
      </c>
      <c r="H7" s="226">
        <v>12.26388251391238</v>
      </c>
      <c r="I7" s="226">
        <v>11.835494285834329</v>
      </c>
      <c r="J7" s="226">
        <v>12.11534000277828</v>
      </c>
      <c r="K7" s="226">
        <v>10.970943594883011</v>
      </c>
      <c r="L7" s="226">
        <v>11.406096440080949</v>
      </c>
      <c r="M7" s="226">
        <v>11.577531343164379</v>
      </c>
      <c r="N7" s="226">
        <v>11.242523565734841</v>
      </c>
      <c r="O7" s="226">
        <v>10.856237888766531</v>
      </c>
      <c r="P7" s="226">
        <v>11.132950292271239</v>
      </c>
      <c r="Q7" s="226">
        <v>11.26828756398687</v>
      </c>
      <c r="R7" s="226">
        <v>11.09581430611183</v>
      </c>
      <c r="S7" s="226">
        <v>11.31302769565368</v>
      </c>
      <c r="T7" s="226">
        <v>11.680670729709529</v>
      </c>
      <c r="U7" s="226">
        <v>11.578537338943139</v>
      </c>
      <c r="V7" s="226">
        <v>11.972120016345119</v>
      </c>
      <c r="W7" s="226">
        <v>12.62159415523843</v>
      </c>
      <c r="DA7" s="174" t="s">
        <v>2140</v>
      </c>
    </row>
    <row r="8" spans="1:105" ht="12" customHeight="1" x14ac:dyDescent="0.3">
      <c r="A8" s="202" t="s">
        <v>94</v>
      </c>
      <c r="B8" s="226">
        <v>26.349888602517101</v>
      </c>
      <c r="C8" s="226">
        <v>26.78917980785911</v>
      </c>
      <c r="D8" s="226">
        <v>26.780112698373831</v>
      </c>
      <c r="E8" s="226">
        <v>26.261290109490592</v>
      </c>
      <c r="F8" s="226">
        <v>27.099214972494121</v>
      </c>
      <c r="G8" s="226">
        <v>28.43703969607385</v>
      </c>
      <c r="H8" s="226">
        <v>28.031731460371152</v>
      </c>
      <c r="I8" s="226">
        <v>27.05255836762133</v>
      </c>
      <c r="J8" s="226">
        <v>27.692205720636061</v>
      </c>
      <c r="K8" s="226">
        <v>25.076442502589739</v>
      </c>
      <c r="L8" s="226">
        <v>26.07107757732787</v>
      </c>
      <c r="M8" s="226">
        <v>26.46292878437572</v>
      </c>
      <c r="N8" s="226">
        <v>25.697196721679639</v>
      </c>
      <c r="O8" s="226">
        <v>24.814258031466359</v>
      </c>
      <c r="P8" s="226">
        <v>25.446743525191401</v>
      </c>
      <c r="Q8" s="226">
        <v>25.756085860541411</v>
      </c>
      <c r="R8" s="226">
        <v>25.36186127111274</v>
      </c>
      <c r="S8" s="226">
        <v>25.858349018636972</v>
      </c>
      <c r="T8" s="226">
        <v>26.698675953621791</v>
      </c>
      <c r="U8" s="226">
        <v>26.465228203298611</v>
      </c>
      <c r="V8" s="226">
        <v>27.364845751645991</v>
      </c>
      <c r="W8" s="226">
        <v>28.849358069116409</v>
      </c>
      <c r="DA8" s="174" t="s">
        <v>2141</v>
      </c>
    </row>
    <row r="9" spans="1:105" ht="12" customHeight="1" x14ac:dyDescent="0.3">
      <c r="A9" s="202" t="s">
        <v>95</v>
      </c>
      <c r="B9" s="226">
        <v>19.76241645188783</v>
      </c>
      <c r="C9" s="226">
        <v>20.091884855894321</v>
      </c>
      <c r="D9" s="226">
        <v>20.08508452378037</v>
      </c>
      <c r="E9" s="226">
        <v>19.695967582117941</v>
      </c>
      <c r="F9" s="226">
        <v>20.324411229370579</v>
      </c>
      <c r="G9" s="226">
        <v>21.327779772055379</v>
      </c>
      <c r="H9" s="226">
        <v>21.02379859527835</v>
      </c>
      <c r="I9" s="226">
        <v>20.289418775716001</v>
      </c>
      <c r="J9" s="226">
        <v>20.76915429047704</v>
      </c>
      <c r="K9" s="226">
        <v>18.8073318769423</v>
      </c>
      <c r="L9" s="226">
        <v>19.553308182995909</v>
      </c>
      <c r="M9" s="226">
        <v>19.84719658828179</v>
      </c>
      <c r="N9" s="226">
        <v>19.272897541259731</v>
      </c>
      <c r="O9" s="226">
        <v>18.61069352359976</v>
      </c>
      <c r="P9" s="226">
        <v>19.085057643893549</v>
      </c>
      <c r="Q9" s="226">
        <v>19.317064395406071</v>
      </c>
      <c r="R9" s="226">
        <v>19.021395953334551</v>
      </c>
      <c r="S9" s="226">
        <v>19.393761763977729</v>
      </c>
      <c r="T9" s="226">
        <v>20.024006965216341</v>
      </c>
      <c r="U9" s="226">
        <v>19.848921152473959</v>
      </c>
      <c r="V9" s="226">
        <v>20.52363431373449</v>
      </c>
      <c r="W9" s="226">
        <v>21.637018551837301</v>
      </c>
      <c r="DA9" s="174" t="s">
        <v>2142</v>
      </c>
    </row>
    <row r="10" spans="1:105" ht="12" customHeight="1" x14ac:dyDescent="0.3">
      <c r="A10" s="56" t="s">
        <v>96</v>
      </c>
      <c r="B10" s="262">
        <v>17.032088508130251</v>
      </c>
      <c r="C10" s="262">
        <v>17.752392676129549</v>
      </c>
      <c r="D10" s="262">
        <v>17.298737500528699</v>
      </c>
      <c r="E10" s="262">
        <v>16.473768872357809</v>
      </c>
      <c r="F10" s="262">
        <v>16.738751449432399</v>
      </c>
      <c r="G10" s="262">
        <v>17.583131205542291</v>
      </c>
      <c r="H10" s="262">
        <v>18.323284322058871</v>
      </c>
      <c r="I10" s="262">
        <v>17.33559110389054</v>
      </c>
      <c r="J10" s="262">
        <v>18.670088902842579</v>
      </c>
      <c r="K10" s="262">
        <v>17.529200289872271</v>
      </c>
      <c r="L10" s="262">
        <v>19.022155956350112</v>
      </c>
      <c r="M10" s="262">
        <v>18.63844882452943</v>
      </c>
      <c r="N10" s="262">
        <v>18.18075090009372</v>
      </c>
      <c r="O10" s="262">
        <v>18.07755722629901</v>
      </c>
      <c r="P10" s="262">
        <v>18.886384169592102</v>
      </c>
      <c r="Q10" s="262">
        <v>19.015595314075171</v>
      </c>
      <c r="R10" s="262">
        <v>19.668793682778421</v>
      </c>
      <c r="S10" s="262">
        <v>19.954837090581499</v>
      </c>
      <c r="T10" s="262">
        <v>20.774307738897249</v>
      </c>
      <c r="U10" s="262">
        <v>21.725032987617691</v>
      </c>
      <c r="V10" s="262">
        <v>22.881600947499091</v>
      </c>
      <c r="W10" s="262">
        <v>24.454493034534579</v>
      </c>
      <c r="DA10" s="68" t="s">
        <v>2143</v>
      </c>
    </row>
    <row r="11" spans="1:105" ht="12" customHeight="1" x14ac:dyDescent="0.3">
      <c r="A11" s="37" t="s">
        <v>160</v>
      </c>
      <c r="B11" s="228">
        <v>1.365141487716387</v>
      </c>
      <c r="C11" s="228">
        <v>1.625084269963974</v>
      </c>
      <c r="D11" s="228">
        <v>1.412481677020194</v>
      </c>
      <c r="E11" s="228">
        <v>1.201595558540494</v>
      </c>
      <c r="F11" s="228">
        <v>1.2684234072543199</v>
      </c>
      <c r="G11" s="228">
        <v>1.305993768523505</v>
      </c>
      <c r="H11" s="228">
        <v>1.2671177204170549</v>
      </c>
      <c r="I11" s="228">
        <v>1.018234227138114</v>
      </c>
      <c r="J11" s="228">
        <v>0.79581432514177142</v>
      </c>
      <c r="K11" s="228">
        <v>0.58215640774441713</v>
      </c>
      <c r="L11" s="228">
        <v>0.62708454990462659</v>
      </c>
      <c r="M11" s="228">
        <v>0.38290927809309178</v>
      </c>
      <c r="N11" s="228">
        <v>0.21407682234335029</v>
      </c>
      <c r="O11" s="228">
        <v>0.1772583696938565</v>
      </c>
      <c r="P11" s="228">
        <v>0.15457045156955279</v>
      </c>
      <c r="Q11" s="228">
        <v>0.14450260640448309</v>
      </c>
      <c r="R11" s="228">
        <v>0.1191389531025517</v>
      </c>
      <c r="S11" s="228">
        <v>0.10926574524322059</v>
      </c>
      <c r="T11" s="228">
        <v>0.12790574202501531</v>
      </c>
      <c r="U11" s="228">
        <v>0.1179790702943964</v>
      </c>
      <c r="V11" s="228">
        <v>0.1115897443747744</v>
      </c>
      <c r="W11" s="228">
        <v>0.21705618560551221</v>
      </c>
      <c r="DA11" s="69" t="s">
        <v>2144</v>
      </c>
    </row>
    <row r="12" spans="1:105" ht="12" customHeight="1" x14ac:dyDescent="0.3">
      <c r="A12" s="37" t="s">
        <v>162</v>
      </c>
      <c r="B12" s="228">
        <v>6.2651267548386693</v>
      </c>
      <c r="C12" s="228">
        <v>6.7912194341780969</v>
      </c>
      <c r="D12" s="228">
        <v>5.9656918744677201</v>
      </c>
      <c r="E12" s="228">
        <v>5.3776271800423654</v>
      </c>
      <c r="F12" s="228">
        <v>5.2274929132307504</v>
      </c>
      <c r="G12" s="228">
        <v>5.3702928067431923</v>
      </c>
      <c r="H12" s="228">
        <v>5.6823871545750064</v>
      </c>
      <c r="I12" s="228">
        <v>5.1236403769000436</v>
      </c>
      <c r="J12" s="228">
        <v>5.6882324320828799</v>
      </c>
      <c r="K12" s="228">
        <v>4.7163732041199102</v>
      </c>
      <c r="L12" s="228">
        <v>5.3269813932417032</v>
      </c>
      <c r="M12" s="228">
        <v>4.7429989113396296</v>
      </c>
      <c r="N12" s="228">
        <v>4.0525477839878201</v>
      </c>
      <c r="O12" s="228">
        <v>3.7700553652262809</v>
      </c>
      <c r="P12" s="228">
        <v>3.7670952525011518</v>
      </c>
      <c r="Q12" s="228">
        <v>3.3547976432551252</v>
      </c>
      <c r="R12" s="228">
        <v>3.5939026997276979</v>
      </c>
      <c r="S12" s="228">
        <v>3.8796302281887591</v>
      </c>
      <c r="T12" s="228">
        <v>3.785655941910596</v>
      </c>
      <c r="U12" s="228">
        <v>3.6042177987114798</v>
      </c>
      <c r="V12" s="228">
        <v>3.2714454394293031</v>
      </c>
      <c r="W12" s="228">
        <v>3.3537701818794532</v>
      </c>
      <c r="DA12" s="69" t="s">
        <v>2145</v>
      </c>
    </row>
    <row r="13" spans="1:105" ht="12" customHeight="1" x14ac:dyDescent="0.3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2146</v>
      </c>
    </row>
    <row r="14" spans="1:105" ht="12" customHeight="1" x14ac:dyDescent="0.3">
      <c r="A14" s="37" t="s">
        <v>78</v>
      </c>
      <c r="B14" s="228">
        <v>5.3099726696569958</v>
      </c>
      <c r="C14" s="228">
        <v>5.5097922141526494</v>
      </c>
      <c r="D14" s="228">
        <v>5.7361829598278256</v>
      </c>
      <c r="E14" s="228">
        <v>5.4595071781867688</v>
      </c>
      <c r="F14" s="228">
        <v>5.4915326315433406</v>
      </c>
      <c r="G14" s="228">
        <v>6.1368485313450689</v>
      </c>
      <c r="H14" s="228">
        <v>6.9485168897949396</v>
      </c>
      <c r="I14" s="228">
        <v>6.8724318031089462</v>
      </c>
      <c r="J14" s="228">
        <v>8.0862753269017631</v>
      </c>
      <c r="K14" s="228">
        <v>8.6989978220302113</v>
      </c>
      <c r="L14" s="228">
        <v>9.6531171079199094</v>
      </c>
      <c r="M14" s="228">
        <v>9.7505586453863824</v>
      </c>
      <c r="N14" s="228">
        <v>10.14291013368331</v>
      </c>
      <c r="O14" s="228">
        <v>10.72159950852957</v>
      </c>
      <c r="P14" s="228">
        <v>11.57349572421483</v>
      </c>
      <c r="Q14" s="228">
        <v>11.953011939244281</v>
      </c>
      <c r="R14" s="228">
        <v>12.640926068324591</v>
      </c>
      <c r="S14" s="228">
        <v>12.6085808946669</v>
      </c>
      <c r="T14" s="228">
        <v>13.5217833543824</v>
      </c>
      <c r="U14" s="228">
        <v>14.867536466853361</v>
      </c>
      <c r="V14" s="228">
        <v>16.158987995570651</v>
      </c>
      <c r="W14" s="228">
        <v>17.464739794156259</v>
      </c>
      <c r="DA14" s="69" t="s">
        <v>2147</v>
      </c>
    </row>
    <row r="15" spans="1:105" ht="12" customHeight="1" x14ac:dyDescent="0.3">
      <c r="A15" s="37" t="s">
        <v>38</v>
      </c>
      <c r="B15" s="228">
        <v>4.0918475959181926</v>
      </c>
      <c r="C15" s="228">
        <v>3.8262967578348328</v>
      </c>
      <c r="D15" s="228">
        <v>4.1843809892129613</v>
      </c>
      <c r="E15" s="228">
        <v>4.435038955588178</v>
      </c>
      <c r="F15" s="228">
        <v>4.7513024974039899</v>
      </c>
      <c r="G15" s="228">
        <v>4.7699960989305241</v>
      </c>
      <c r="H15" s="228">
        <v>4.4252625572718669</v>
      </c>
      <c r="I15" s="228">
        <v>4.3212846967434357</v>
      </c>
      <c r="J15" s="228">
        <v>4.0997668187161684</v>
      </c>
      <c r="K15" s="228">
        <v>3.5316728559777362</v>
      </c>
      <c r="L15" s="228">
        <v>3.414972905283868</v>
      </c>
      <c r="M15" s="228">
        <v>3.7619819897103279</v>
      </c>
      <c r="N15" s="228">
        <v>3.7712161600792422</v>
      </c>
      <c r="O15" s="228">
        <v>3.4086439828492949</v>
      </c>
      <c r="P15" s="228">
        <v>3.391222741306565</v>
      </c>
      <c r="Q15" s="228">
        <v>3.5632831251712771</v>
      </c>
      <c r="R15" s="228">
        <v>3.3148259616235829</v>
      </c>
      <c r="S15" s="228">
        <v>3.357360222482618</v>
      </c>
      <c r="T15" s="228">
        <v>3.3389627005792408</v>
      </c>
      <c r="U15" s="228">
        <v>3.1352996517584608</v>
      </c>
      <c r="V15" s="228">
        <v>3.3395777681243679</v>
      </c>
      <c r="W15" s="228">
        <v>3.418926872893354</v>
      </c>
      <c r="DA15" s="69" t="s">
        <v>2148</v>
      </c>
    </row>
    <row r="16" spans="1:105" ht="12" customHeight="1" x14ac:dyDescent="0.3">
      <c r="A16" s="57" t="s">
        <v>2149</v>
      </c>
      <c r="B16" s="263">
        <f t="shared" ref="B16:W16" si="0">B17+B23+B24</f>
        <v>44.465960130286817</v>
      </c>
      <c r="C16" s="263">
        <f t="shared" si="0"/>
        <v>46.380083591422022</v>
      </c>
      <c r="D16" s="263">
        <f t="shared" si="0"/>
        <v>44.370611746480805</v>
      </c>
      <c r="E16" s="263">
        <f t="shared" si="0"/>
        <v>42.104381793121441</v>
      </c>
      <c r="F16" s="263">
        <f t="shared" si="0"/>
        <v>42.80385651436913</v>
      </c>
      <c r="G16" s="263">
        <f t="shared" si="0"/>
        <v>44.012939463614678</v>
      </c>
      <c r="H16" s="263">
        <f t="shared" si="0"/>
        <v>45.168854127198728</v>
      </c>
      <c r="I16" s="263">
        <f t="shared" si="0"/>
        <v>41.799329431302937</v>
      </c>
      <c r="J16" s="263">
        <f t="shared" si="0"/>
        <v>43.795051917882851</v>
      </c>
      <c r="K16" s="263">
        <f t="shared" si="0"/>
        <v>38.62710562073417</v>
      </c>
      <c r="L16" s="263">
        <f t="shared" si="0"/>
        <v>41.640029234782475</v>
      </c>
      <c r="M16" s="263">
        <f t="shared" si="0"/>
        <v>39.888319752661864</v>
      </c>
      <c r="N16" s="263">
        <f t="shared" si="0"/>
        <v>37.337529565401482</v>
      </c>
      <c r="O16" s="263">
        <f t="shared" si="0"/>
        <v>35.622749877151762</v>
      </c>
      <c r="P16" s="263">
        <f t="shared" si="0"/>
        <v>36.306248951457462</v>
      </c>
      <c r="Q16" s="263">
        <f t="shared" si="0"/>
        <v>35.735120851298511</v>
      </c>
      <c r="R16" s="263">
        <f t="shared" si="0"/>
        <v>36.37317493806011</v>
      </c>
      <c r="S16" s="263">
        <f t="shared" si="0"/>
        <v>37.477551982617292</v>
      </c>
      <c r="T16" s="263">
        <f t="shared" si="0"/>
        <v>37.979576601127235</v>
      </c>
      <c r="U16" s="263">
        <f t="shared" si="0"/>
        <v>37.824196255731898</v>
      </c>
      <c r="V16" s="263">
        <f t="shared" si="0"/>
        <v>38.411335645981517</v>
      </c>
      <c r="W16" s="263">
        <f t="shared" si="0"/>
        <v>40.522292171591722</v>
      </c>
      <c r="DA16" s="70"/>
    </row>
    <row r="17" spans="1:105" ht="12" customHeight="1" x14ac:dyDescent="0.3">
      <c r="A17" s="60" t="s">
        <v>2150</v>
      </c>
      <c r="B17" s="331">
        <v>33.265386765609783</v>
      </c>
      <c r="C17" s="331">
        <v>35.592924462882372</v>
      </c>
      <c r="D17" s="331">
        <v>32.526534781727818</v>
      </c>
      <c r="E17" s="331">
        <v>29.597793168630911</v>
      </c>
      <c r="F17" s="331">
        <v>29.51620343323453</v>
      </c>
      <c r="G17" s="331">
        <v>29.527738215833661</v>
      </c>
      <c r="H17" s="331">
        <v>32.123990793797923</v>
      </c>
      <c r="I17" s="331">
        <v>28.061340593836348</v>
      </c>
      <c r="J17" s="331">
        <v>30.42240066284198</v>
      </c>
      <c r="K17" s="331">
        <v>25.747715354194451</v>
      </c>
      <c r="L17" s="331">
        <v>29.295560212044489</v>
      </c>
      <c r="M17" s="331">
        <v>25.68083928078968</v>
      </c>
      <c r="N17" s="331">
        <v>22.1925395975402</v>
      </c>
      <c r="O17" s="331">
        <v>20.695426234293588</v>
      </c>
      <c r="P17" s="331">
        <v>21.03235397347143</v>
      </c>
      <c r="Q17" s="331">
        <v>19.21794017110658</v>
      </c>
      <c r="R17" s="331">
        <v>20.996172396135851</v>
      </c>
      <c r="S17" s="331">
        <v>22.268967300473609</v>
      </c>
      <c r="T17" s="331">
        <v>21.717869732177039</v>
      </c>
      <c r="U17" s="331">
        <v>21.840079151107091</v>
      </c>
      <c r="V17" s="331">
        <v>20.894610871841412</v>
      </c>
      <c r="W17" s="331">
        <v>22.124377473443449</v>
      </c>
      <c r="DA17" s="72" t="s">
        <v>2151</v>
      </c>
    </row>
    <row r="18" spans="1:105" ht="12" customHeight="1" x14ac:dyDescent="0.3">
      <c r="A18" s="59" t="s">
        <v>30</v>
      </c>
      <c r="B18" s="232">
        <v>4.6414562122816738</v>
      </c>
      <c r="C18" s="232">
        <v>4.9289878997312586</v>
      </c>
      <c r="D18" s="232">
        <v>4.1463250337284956</v>
      </c>
      <c r="E18" s="232">
        <v>3.4522050213149771</v>
      </c>
      <c r="F18" s="232">
        <v>3.835910597604022</v>
      </c>
      <c r="G18" s="232">
        <v>3.1972122827438971</v>
      </c>
      <c r="H18" s="232">
        <v>3.2872877057057481</v>
      </c>
      <c r="I18" s="232">
        <v>3.1217009675502441</v>
      </c>
      <c r="J18" s="232">
        <v>4.2064521090146139</v>
      </c>
      <c r="K18" s="232">
        <v>2.5050674491632838</v>
      </c>
      <c r="L18" s="232">
        <v>2.9513902980775271</v>
      </c>
      <c r="M18" s="232">
        <v>2.7972442266866562</v>
      </c>
      <c r="N18" s="232">
        <v>1.7755229849365499</v>
      </c>
      <c r="O18" s="232">
        <v>1.7520341372347721</v>
      </c>
      <c r="P18" s="232">
        <v>1.789566968285166</v>
      </c>
      <c r="Q18" s="232">
        <v>1.648854677150279</v>
      </c>
      <c r="R18" s="232">
        <v>2.0835276786468988</v>
      </c>
      <c r="S18" s="232">
        <v>2.37315934445343</v>
      </c>
      <c r="T18" s="232">
        <v>2.008180654074089</v>
      </c>
      <c r="U18" s="232">
        <v>1.7534609938096739</v>
      </c>
      <c r="V18" s="232">
        <v>1.6523477228754011</v>
      </c>
      <c r="W18" s="232">
        <v>1.9229056216967599</v>
      </c>
      <c r="DA18" s="71" t="s">
        <v>2152</v>
      </c>
    </row>
    <row r="19" spans="1:105" ht="12" customHeight="1" x14ac:dyDescent="0.3">
      <c r="A19" s="59" t="s">
        <v>33</v>
      </c>
      <c r="B19" s="232">
        <v>0.47100797276902628</v>
      </c>
      <c r="C19" s="232">
        <v>0.4774198673054697</v>
      </c>
      <c r="D19" s="232">
        <v>0.38893008640277432</v>
      </c>
      <c r="E19" s="232">
        <v>0.53416893881464012</v>
      </c>
      <c r="F19" s="232">
        <v>0.52586764150194365</v>
      </c>
      <c r="G19" s="232">
        <v>0.36740464543578633</v>
      </c>
      <c r="H19" s="232">
        <v>0.37828425009201172</v>
      </c>
      <c r="I19" s="232">
        <v>0.51040007118387154</v>
      </c>
      <c r="J19" s="232">
        <v>0.29786458094357759</v>
      </c>
      <c r="K19" s="232">
        <v>0.29270303317159541</v>
      </c>
      <c r="L19" s="232">
        <v>0.30110144040096792</v>
      </c>
      <c r="M19" s="232">
        <v>0.28525244095765528</v>
      </c>
      <c r="N19" s="232">
        <v>0.41236207752047971</v>
      </c>
      <c r="O19" s="232">
        <v>0.33592839713274208</v>
      </c>
      <c r="P19" s="232">
        <v>0.32838736593867579</v>
      </c>
      <c r="Q19" s="232">
        <v>0.35657036024662653</v>
      </c>
      <c r="R19" s="232">
        <v>0.56246713506670598</v>
      </c>
      <c r="S19" s="232">
        <v>0.60610813493659854</v>
      </c>
      <c r="T19" s="232">
        <v>0.58539609214753929</v>
      </c>
      <c r="U19" s="232">
        <v>0.586238256852325</v>
      </c>
      <c r="V19" s="232">
        <v>0.55734659521484931</v>
      </c>
      <c r="W19" s="232">
        <v>0.64155867427420843</v>
      </c>
      <c r="DA19" s="71" t="s">
        <v>2153</v>
      </c>
    </row>
    <row r="20" spans="1:105" ht="12" customHeight="1" x14ac:dyDescent="0.3">
      <c r="A20" s="59" t="s">
        <v>160</v>
      </c>
      <c r="B20" s="232">
        <v>3.473058873616913</v>
      </c>
      <c r="C20" s="232">
        <v>4.2401317521537472</v>
      </c>
      <c r="D20" s="232">
        <v>3.726895131987991</v>
      </c>
      <c r="E20" s="232">
        <v>3.1749885396666642</v>
      </c>
      <c r="F20" s="232">
        <v>3.330280874886772</v>
      </c>
      <c r="G20" s="232">
        <v>3.7323771963362291</v>
      </c>
      <c r="H20" s="232">
        <v>3.4944350035767968</v>
      </c>
      <c r="I20" s="232">
        <v>3.045880136159977</v>
      </c>
      <c r="J20" s="232">
        <v>2.4345315855779539</v>
      </c>
      <c r="K20" s="232">
        <v>1.9990150585346771</v>
      </c>
      <c r="L20" s="232">
        <v>2.1231684419145762</v>
      </c>
      <c r="M20" s="232">
        <v>1.365288051974469</v>
      </c>
      <c r="N20" s="232">
        <v>0.81595855808958184</v>
      </c>
      <c r="O20" s="232">
        <v>0.73754754610937567</v>
      </c>
      <c r="P20" s="232">
        <v>0.6613819191302025</v>
      </c>
      <c r="Q20" s="232">
        <v>0.63849010384303118</v>
      </c>
      <c r="R20" s="232">
        <v>0.52532242622778669</v>
      </c>
      <c r="S20" s="232">
        <v>0.46971855314783778</v>
      </c>
      <c r="T20" s="232">
        <v>0.59225527273943501</v>
      </c>
      <c r="U20" s="232">
        <v>0.57159480240385963</v>
      </c>
      <c r="V20" s="232">
        <v>0.55787823638780076</v>
      </c>
      <c r="W20" s="232">
        <v>1.113075353865534</v>
      </c>
      <c r="DA20" s="71" t="s">
        <v>2154</v>
      </c>
    </row>
    <row r="21" spans="1:105" ht="12" customHeight="1" x14ac:dyDescent="0.3">
      <c r="A21" s="59" t="s">
        <v>70</v>
      </c>
      <c r="B21" s="232">
        <v>8.7407436479467258</v>
      </c>
      <c r="C21" s="232">
        <v>8.2268945203795436</v>
      </c>
      <c r="D21" s="232">
        <v>8.5236436990454276</v>
      </c>
      <c r="E21" s="232">
        <v>8.2270700017786371</v>
      </c>
      <c r="F21" s="232">
        <v>8.0992165285896505</v>
      </c>
      <c r="G21" s="232">
        <v>6.883076366840374</v>
      </c>
      <c r="H21" s="232">
        <v>9.2931963007390372</v>
      </c>
      <c r="I21" s="232">
        <v>6.0568323460016469</v>
      </c>
      <c r="J21" s="232">
        <v>6.0822804014721097</v>
      </c>
      <c r="K21" s="232">
        <v>4.7557957715394394</v>
      </c>
      <c r="L21" s="232">
        <v>5.8839289867307967</v>
      </c>
      <c r="M21" s="232">
        <v>4.3215820149099828</v>
      </c>
      <c r="N21" s="232">
        <v>3.742320184343253</v>
      </c>
      <c r="O21" s="232">
        <v>2.1832375043317529</v>
      </c>
      <c r="P21" s="232">
        <v>2.1342274704532689</v>
      </c>
      <c r="Q21" s="232">
        <v>1.7507277280965421</v>
      </c>
      <c r="R21" s="232">
        <v>1.978168269308334</v>
      </c>
      <c r="S21" s="232">
        <v>2.14197945248107</v>
      </c>
      <c r="T21" s="232">
        <v>1.002920905188484</v>
      </c>
      <c r="U21" s="232">
        <v>1.466771239700011</v>
      </c>
      <c r="V21" s="232">
        <v>1.7718775235699911</v>
      </c>
      <c r="W21" s="232">
        <v>1.2485307513373329</v>
      </c>
      <c r="DA21" s="71" t="s">
        <v>2155</v>
      </c>
    </row>
    <row r="22" spans="1:105" ht="12" customHeight="1" x14ac:dyDescent="0.3">
      <c r="A22" s="59" t="s">
        <v>162</v>
      </c>
      <c r="B22" s="232">
        <v>15.93912005899544</v>
      </c>
      <c r="C22" s="232">
        <v>17.71949042331234</v>
      </c>
      <c r="D22" s="232">
        <v>15.74074083056313</v>
      </c>
      <c r="E22" s="232">
        <v>14.209360667055989</v>
      </c>
      <c r="F22" s="232">
        <v>13.72492779065214</v>
      </c>
      <c r="G22" s="232">
        <v>15.347667724477381</v>
      </c>
      <c r="H22" s="232">
        <v>15.670787533684321</v>
      </c>
      <c r="I22" s="232">
        <v>15.32652707294061</v>
      </c>
      <c r="J22" s="232">
        <v>17.401271985833731</v>
      </c>
      <c r="K22" s="232">
        <v>16.195134041785462</v>
      </c>
      <c r="L22" s="232">
        <v>18.035971044920618</v>
      </c>
      <c r="M22" s="232">
        <v>16.911472546260921</v>
      </c>
      <c r="N22" s="232">
        <v>15.44637579265034</v>
      </c>
      <c r="O22" s="232">
        <v>15.68667864948495</v>
      </c>
      <c r="P22" s="232">
        <v>16.118790249664119</v>
      </c>
      <c r="Q22" s="232">
        <v>14.823297301770101</v>
      </c>
      <c r="R22" s="232">
        <v>15.846686886886131</v>
      </c>
      <c r="S22" s="232">
        <v>16.678001815454671</v>
      </c>
      <c r="T22" s="232">
        <v>17.529116808027489</v>
      </c>
      <c r="U22" s="232">
        <v>17.462013858341219</v>
      </c>
      <c r="V22" s="232">
        <v>16.35516079379337</v>
      </c>
      <c r="W22" s="232">
        <v>17.198307072269621</v>
      </c>
      <c r="DA22" s="71" t="s">
        <v>2156</v>
      </c>
    </row>
    <row r="23" spans="1:105" ht="12" customHeight="1" x14ac:dyDescent="0.3">
      <c r="A23" s="60" t="s">
        <v>2157</v>
      </c>
      <c r="B23" s="331">
        <v>10.410076706601521</v>
      </c>
      <c r="C23" s="331">
        <v>9.9834837343038725</v>
      </c>
      <c r="D23" s="331">
        <v>11.04067358380177</v>
      </c>
      <c r="E23" s="331">
        <v>11.718749921205809</v>
      </c>
      <c r="F23" s="331">
        <v>12.47467663195977</v>
      </c>
      <c r="G23" s="331">
        <v>13.6320900568988</v>
      </c>
      <c r="H23" s="331">
        <v>12.20391138958967</v>
      </c>
      <c r="I23" s="331">
        <v>12.926412086437949</v>
      </c>
      <c r="J23" s="331">
        <v>12.541885083421789</v>
      </c>
      <c r="K23" s="331">
        <v>12.127096991462031</v>
      </c>
      <c r="L23" s="331">
        <v>11.56233669541815</v>
      </c>
      <c r="M23" s="331">
        <v>13.41359260834091</v>
      </c>
      <c r="N23" s="331">
        <v>14.374074066210889</v>
      </c>
      <c r="O23" s="331">
        <v>14.182895901914179</v>
      </c>
      <c r="P23" s="331">
        <v>14.51049267223029</v>
      </c>
      <c r="Q23" s="331">
        <v>15.74449810437569</v>
      </c>
      <c r="R23" s="331">
        <v>14.61614670379088</v>
      </c>
      <c r="S23" s="331">
        <v>14.43283421158457</v>
      </c>
      <c r="T23" s="331">
        <v>15.46074659034154</v>
      </c>
      <c r="U23" s="331">
        <v>15.19016025852585</v>
      </c>
      <c r="V23" s="331">
        <v>16.69577940159072</v>
      </c>
      <c r="W23" s="331">
        <v>17.53243395607478</v>
      </c>
      <c r="DA23" s="72" t="s">
        <v>2158</v>
      </c>
    </row>
    <row r="24" spans="1:105" ht="12" customHeight="1" x14ac:dyDescent="0.3">
      <c r="A24" s="60" t="s">
        <v>2159</v>
      </c>
      <c r="B24" s="331">
        <v>0.79049665807551317</v>
      </c>
      <c r="C24" s="331">
        <v>0.80367539423577294</v>
      </c>
      <c r="D24" s="331">
        <v>0.80340338095121477</v>
      </c>
      <c r="E24" s="331">
        <v>0.78783870328471761</v>
      </c>
      <c r="F24" s="331">
        <v>0.81297644917482348</v>
      </c>
      <c r="G24" s="331">
        <v>0.85311119088221521</v>
      </c>
      <c r="H24" s="331">
        <v>0.84095194381113458</v>
      </c>
      <c r="I24" s="331">
        <v>0.81157675102863969</v>
      </c>
      <c r="J24" s="331">
        <v>0.83076617161908195</v>
      </c>
      <c r="K24" s="331">
        <v>0.75229327507769228</v>
      </c>
      <c r="L24" s="331">
        <v>0.78213232731983617</v>
      </c>
      <c r="M24" s="331">
        <v>0.79388786353127172</v>
      </c>
      <c r="N24" s="331">
        <v>0.77091590165038915</v>
      </c>
      <c r="O24" s="331">
        <v>0.74442774094399078</v>
      </c>
      <c r="P24" s="331">
        <v>0.76340230575574175</v>
      </c>
      <c r="Q24" s="331">
        <v>0.77268257581624245</v>
      </c>
      <c r="R24" s="331">
        <v>0.7608558381333822</v>
      </c>
      <c r="S24" s="331">
        <v>0.77575047055910895</v>
      </c>
      <c r="T24" s="331">
        <v>0.8009602786086536</v>
      </c>
      <c r="U24" s="331">
        <v>0.79395684609895822</v>
      </c>
      <c r="V24" s="331">
        <v>0.82094537254937949</v>
      </c>
      <c r="W24" s="331">
        <v>0.86548074207349224</v>
      </c>
      <c r="DA24" s="72" t="s">
        <v>2160</v>
      </c>
    </row>
    <row r="25" spans="1:105" ht="12" customHeight="1" x14ac:dyDescent="0.3">
      <c r="A25" s="57" t="s">
        <v>2161</v>
      </c>
      <c r="B25" s="263">
        <f t="shared" ref="B25:W25" si="1">B26+B32+B33</f>
        <v>37.054966775239009</v>
      </c>
      <c r="C25" s="263">
        <f t="shared" si="1"/>
        <v>38.650069659518351</v>
      </c>
      <c r="D25" s="263">
        <f t="shared" si="1"/>
        <v>36.975509788734009</v>
      </c>
      <c r="E25" s="263">
        <f t="shared" si="1"/>
        <v>35.086984827601206</v>
      </c>
      <c r="F25" s="263">
        <f t="shared" si="1"/>
        <v>35.669880428640937</v>
      </c>
      <c r="G25" s="263">
        <f t="shared" si="1"/>
        <v>36.677449553012231</v>
      </c>
      <c r="H25" s="263">
        <f t="shared" si="1"/>
        <v>37.640711772665611</v>
      </c>
      <c r="I25" s="263">
        <f t="shared" si="1"/>
        <v>34.832774526085792</v>
      </c>
      <c r="J25" s="263">
        <f t="shared" si="1"/>
        <v>36.495876598235711</v>
      </c>
      <c r="K25" s="263">
        <f t="shared" si="1"/>
        <v>32.189254683945144</v>
      </c>
      <c r="L25" s="263">
        <f t="shared" si="1"/>
        <v>34.700024362318736</v>
      </c>
      <c r="M25" s="263">
        <f t="shared" si="1"/>
        <v>33.240266460551553</v>
      </c>
      <c r="N25" s="263">
        <f t="shared" si="1"/>
        <v>31.114607971167899</v>
      </c>
      <c r="O25" s="263">
        <f t="shared" si="1"/>
        <v>29.685624897626479</v>
      </c>
      <c r="P25" s="263">
        <f t="shared" si="1"/>
        <v>30.255207459547897</v>
      </c>
      <c r="Q25" s="263">
        <f t="shared" si="1"/>
        <v>29.779267376082085</v>
      </c>
      <c r="R25" s="263">
        <f t="shared" si="1"/>
        <v>30.310979115050099</v>
      </c>
      <c r="S25" s="263">
        <f t="shared" si="1"/>
        <v>31.231293318847744</v>
      </c>
      <c r="T25" s="263">
        <f t="shared" si="1"/>
        <v>31.649647167606023</v>
      </c>
      <c r="U25" s="263">
        <f t="shared" si="1"/>
        <v>31.520163546443264</v>
      </c>
      <c r="V25" s="263">
        <f t="shared" si="1"/>
        <v>32.009446371651265</v>
      </c>
      <c r="W25" s="263">
        <f t="shared" si="1"/>
        <v>33.768576809659777</v>
      </c>
      <c r="DA25" s="70"/>
    </row>
    <row r="26" spans="1:105" ht="12" customHeight="1" x14ac:dyDescent="0.3">
      <c r="A26" s="60" t="s">
        <v>2162</v>
      </c>
      <c r="B26" s="331">
        <v>27.721155638008149</v>
      </c>
      <c r="C26" s="331">
        <v>29.660770385735312</v>
      </c>
      <c r="D26" s="331">
        <v>27.105445651439851</v>
      </c>
      <c r="E26" s="331">
        <v>24.664827640525761</v>
      </c>
      <c r="F26" s="331">
        <v>24.596836194362101</v>
      </c>
      <c r="G26" s="331">
        <v>24.60644851319471</v>
      </c>
      <c r="H26" s="331">
        <v>26.769992328164939</v>
      </c>
      <c r="I26" s="331">
        <v>23.384450494863628</v>
      </c>
      <c r="J26" s="331">
        <v>25.35200055236832</v>
      </c>
      <c r="K26" s="331">
        <v>21.456429461828709</v>
      </c>
      <c r="L26" s="331">
        <v>24.412966843370409</v>
      </c>
      <c r="M26" s="331">
        <v>21.40069940065807</v>
      </c>
      <c r="N26" s="331">
        <v>18.49378299795017</v>
      </c>
      <c r="O26" s="331">
        <v>17.246188528577999</v>
      </c>
      <c r="P26" s="331">
        <v>17.526961644559531</v>
      </c>
      <c r="Q26" s="331">
        <v>16.01495014258882</v>
      </c>
      <c r="R26" s="331">
        <v>17.49681033011321</v>
      </c>
      <c r="S26" s="331">
        <v>18.55747275039467</v>
      </c>
      <c r="T26" s="331">
        <v>18.098224776814199</v>
      </c>
      <c r="U26" s="331">
        <v>18.20006595925592</v>
      </c>
      <c r="V26" s="331">
        <v>17.41217572653451</v>
      </c>
      <c r="W26" s="331">
        <v>18.436981227869548</v>
      </c>
      <c r="DA26" s="72" t="s">
        <v>2163</v>
      </c>
    </row>
    <row r="27" spans="1:105" ht="12" customHeight="1" x14ac:dyDescent="0.3">
      <c r="A27" s="59" t="s">
        <v>30</v>
      </c>
      <c r="B27" s="232">
        <v>3.867880176901394</v>
      </c>
      <c r="C27" s="232">
        <v>4.1074899164427174</v>
      </c>
      <c r="D27" s="232">
        <v>3.4552708614404142</v>
      </c>
      <c r="E27" s="232">
        <v>2.876837517762481</v>
      </c>
      <c r="F27" s="232">
        <v>3.1965921646700179</v>
      </c>
      <c r="G27" s="232">
        <v>2.6643435689532469</v>
      </c>
      <c r="H27" s="232">
        <v>2.739406421421458</v>
      </c>
      <c r="I27" s="232">
        <v>2.601417472958536</v>
      </c>
      <c r="J27" s="232">
        <v>3.5053767575121779</v>
      </c>
      <c r="K27" s="232">
        <v>2.0875562076360699</v>
      </c>
      <c r="L27" s="232">
        <v>2.4594919150646049</v>
      </c>
      <c r="M27" s="232">
        <v>2.3310368555722132</v>
      </c>
      <c r="N27" s="232">
        <v>1.479602487447125</v>
      </c>
      <c r="O27" s="232">
        <v>1.460028447695644</v>
      </c>
      <c r="P27" s="232">
        <v>1.491305806904305</v>
      </c>
      <c r="Q27" s="232">
        <v>1.3740455642918989</v>
      </c>
      <c r="R27" s="232">
        <v>1.736273065539083</v>
      </c>
      <c r="S27" s="232">
        <v>1.9776327870445249</v>
      </c>
      <c r="T27" s="232">
        <v>1.673483878395075</v>
      </c>
      <c r="U27" s="232">
        <v>1.4612174948413961</v>
      </c>
      <c r="V27" s="232">
        <v>1.376956435729501</v>
      </c>
      <c r="W27" s="232">
        <v>1.602421351413966</v>
      </c>
      <c r="DA27" s="71" t="s">
        <v>2164</v>
      </c>
    </row>
    <row r="28" spans="1:105" ht="12" customHeight="1" x14ac:dyDescent="0.3">
      <c r="A28" s="59" t="s">
        <v>33</v>
      </c>
      <c r="B28" s="232">
        <v>0.39250664397418861</v>
      </c>
      <c r="C28" s="232">
        <v>0.39784988942122479</v>
      </c>
      <c r="D28" s="232">
        <v>0.32410840533564522</v>
      </c>
      <c r="E28" s="232">
        <v>0.4451407823455335</v>
      </c>
      <c r="F28" s="232">
        <v>0.43822303458495299</v>
      </c>
      <c r="G28" s="232">
        <v>0.30617053786315518</v>
      </c>
      <c r="H28" s="232">
        <v>0.31523687507667653</v>
      </c>
      <c r="I28" s="232">
        <v>0.42533339265322639</v>
      </c>
      <c r="J28" s="232">
        <v>0.24822048411964809</v>
      </c>
      <c r="K28" s="232">
        <v>0.24391919430966269</v>
      </c>
      <c r="L28" s="232">
        <v>0.25091786700080648</v>
      </c>
      <c r="M28" s="232">
        <v>0.23771036746471291</v>
      </c>
      <c r="N28" s="232">
        <v>0.34363506460039961</v>
      </c>
      <c r="O28" s="232">
        <v>0.27994033094395182</v>
      </c>
      <c r="P28" s="232">
        <v>0.27365613828223001</v>
      </c>
      <c r="Q28" s="232">
        <v>0.29714196687218869</v>
      </c>
      <c r="R28" s="232">
        <v>0.46872261255558839</v>
      </c>
      <c r="S28" s="232">
        <v>0.50509011244716562</v>
      </c>
      <c r="T28" s="232">
        <v>0.48783007678961621</v>
      </c>
      <c r="U28" s="232">
        <v>0.48853188071027098</v>
      </c>
      <c r="V28" s="232">
        <v>0.46445549601237451</v>
      </c>
      <c r="W28" s="232">
        <v>0.53463222856184056</v>
      </c>
      <c r="DA28" s="71" t="s">
        <v>2165</v>
      </c>
    </row>
    <row r="29" spans="1:105" ht="12" customHeight="1" x14ac:dyDescent="0.3">
      <c r="A29" s="59" t="s">
        <v>160</v>
      </c>
      <c r="B29" s="232">
        <v>2.894215728014093</v>
      </c>
      <c r="C29" s="232">
        <v>3.5334431267947908</v>
      </c>
      <c r="D29" s="232">
        <v>3.105745943323325</v>
      </c>
      <c r="E29" s="232">
        <v>2.6458237830555542</v>
      </c>
      <c r="F29" s="232">
        <v>2.7752340624056431</v>
      </c>
      <c r="G29" s="232">
        <v>3.1103143302801901</v>
      </c>
      <c r="H29" s="232">
        <v>2.9120291696473322</v>
      </c>
      <c r="I29" s="232">
        <v>2.5382334467999819</v>
      </c>
      <c r="J29" s="232">
        <v>2.0287763213149632</v>
      </c>
      <c r="K29" s="232">
        <v>1.6658458821122311</v>
      </c>
      <c r="L29" s="232">
        <v>1.7693070349288129</v>
      </c>
      <c r="M29" s="232">
        <v>1.137740043312057</v>
      </c>
      <c r="N29" s="232">
        <v>0.6799654650746515</v>
      </c>
      <c r="O29" s="232">
        <v>0.61462295509114651</v>
      </c>
      <c r="P29" s="232">
        <v>0.55115159927516899</v>
      </c>
      <c r="Q29" s="232">
        <v>0.53207508653585944</v>
      </c>
      <c r="R29" s="232">
        <v>0.43776868852315548</v>
      </c>
      <c r="S29" s="232">
        <v>0.39143212762319829</v>
      </c>
      <c r="T29" s="232">
        <v>0.49354606061619583</v>
      </c>
      <c r="U29" s="232">
        <v>0.47632900200321671</v>
      </c>
      <c r="V29" s="232">
        <v>0.46489853032316752</v>
      </c>
      <c r="W29" s="232">
        <v>0.9275627948879448</v>
      </c>
      <c r="DA29" s="71" t="s">
        <v>2166</v>
      </c>
    </row>
    <row r="30" spans="1:105" ht="12" customHeight="1" x14ac:dyDescent="0.3">
      <c r="A30" s="59" t="s">
        <v>70</v>
      </c>
      <c r="B30" s="232">
        <v>7.2839530399556054</v>
      </c>
      <c r="C30" s="232">
        <v>6.8557454336496226</v>
      </c>
      <c r="D30" s="232">
        <v>7.1030364158711912</v>
      </c>
      <c r="E30" s="232">
        <v>6.855891668148864</v>
      </c>
      <c r="F30" s="232">
        <v>6.7493471071580409</v>
      </c>
      <c r="G30" s="232">
        <v>5.7358969723669766</v>
      </c>
      <c r="H30" s="232">
        <v>7.7443302506158664</v>
      </c>
      <c r="I30" s="232">
        <v>5.0473602883347066</v>
      </c>
      <c r="J30" s="232">
        <v>5.0685670012267563</v>
      </c>
      <c r="K30" s="232">
        <v>3.9631631429495329</v>
      </c>
      <c r="L30" s="232">
        <v>4.9032741556089983</v>
      </c>
      <c r="M30" s="232">
        <v>3.6013183457583189</v>
      </c>
      <c r="N30" s="232">
        <v>3.118600153619377</v>
      </c>
      <c r="O30" s="232">
        <v>1.8193645869431281</v>
      </c>
      <c r="P30" s="232">
        <v>1.778522892044391</v>
      </c>
      <c r="Q30" s="232">
        <v>1.458939773413785</v>
      </c>
      <c r="R30" s="232">
        <v>1.6484735577569449</v>
      </c>
      <c r="S30" s="232">
        <v>1.784982877067558</v>
      </c>
      <c r="T30" s="232">
        <v>0.83576742099040346</v>
      </c>
      <c r="U30" s="232">
        <v>1.2223093664166771</v>
      </c>
      <c r="V30" s="232">
        <v>1.476564602974993</v>
      </c>
      <c r="W30" s="232">
        <v>1.0404422927811121</v>
      </c>
      <c r="DA30" s="71" t="s">
        <v>2167</v>
      </c>
    </row>
    <row r="31" spans="1:105" ht="12" customHeight="1" x14ac:dyDescent="0.3">
      <c r="A31" s="59" t="s">
        <v>162</v>
      </c>
      <c r="B31" s="232">
        <v>13.28260004916287</v>
      </c>
      <c r="C31" s="232">
        <v>14.766242019426951</v>
      </c>
      <c r="D31" s="232">
        <v>13.11728402546928</v>
      </c>
      <c r="E31" s="232">
        <v>11.841133889213321</v>
      </c>
      <c r="F31" s="232">
        <v>11.43743982554345</v>
      </c>
      <c r="G31" s="232">
        <v>12.78972310373115</v>
      </c>
      <c r="H31" s="232">
        <v>13.0589896114036</v>
      </c>
      <c r="I31" s="232">
        <v>12.77210589411718</v>
      </c>
      <c r="J31" s="232">
        <v>14.501059988194781</v>
      </c>
      <c r="K31" s="232">
        <v>13.49594503482122</v>
      </c>
      <c r="L31" s="232">
        <v>15.02997587076718</v>
      </c>
      <c r="M31" s="232">
        <v>14.09289378855077</v>
      </c>
      <c r="N31" s="232">
        <v>12.871979827208619</v>
      </c>
      <c r="O31" s="232">
        <v>13.072232207904131</v>
      </c>
      <c r="P31" s="232">
        <v>13.43232520805344</v>
      </c>
      <c r="Q31" s="232">
        <v>12.35274775147508</v>
      </c>
      <c r="R31" s="232">
        <v>13.20557240573844</v>
      </c>
      <c r="S31" s="232">
        <v>13.89833484621222</v>
      </c>
      <c r="T31" s="232">
        <v>14.60759734002291</v>
      </c>
      <c r="U31" s="232">
        <v>14.55167821528436</v>
      </c>
      <c r="V31" s="232">
        <v>13.629300661494479</v>
      </c>
      <c r="W31" s="232">
        <v>14.33192256022468</v>
      </c>
      <c r="DA31" s="71" t="s">
        <v>2168</v>
      </c>
    </row>
    <row r="32" spans="1:105" ht="12" customHeight="1" x14ac:dyDescent="0.3">
      <c r="A32" s="60" t="s">
        <v>2169</v>
      </c>
      <c r="B32" s="331">
        <v>8.6750639221679329</v>
      </c>
      <c r="C32" s="331">
        <v>8.3195697785865637</v>
      </c>
      <c r="D32" s="331">
        <v>9.2005613198348097</v>
      </c>
      <c r="E32" s="331">
        <v>9.7656249343381791</v>
      </c>
      <c r="F32" s="331">
        <v>10.395563859966479</v>
      </c>
      <c r="G32" s="331">
        <v>11.36007504741567</v>
      </c>
      <c r="H32" s="331">
        <v>10.169926157991391</v>
      </c>
      <c r="I32" s="331">
        <v>10.77201007203163</v>
      </c>
      <c r="J32" s="331">
        <v>10.45157090285149</v>
      </c>
      <c r="K32" s="331">
        <v>10.105914159551689</v>
      </c>
      <c r="L32" s="331">
        <v>9.6352805795151291</v>
      </c>
      <c r="M32" s="331">
        <v>11.17799384028409</v>
      </c>
      <c r="N32" s="331">
        <v>11.97839505517574</v>
      </c>
      <c r="O32" s="331">
        <v>11.819079918261821</v>
      </c>
      <c r="P32" s="331">
        <v>12.09207722685858</v>
      </c>
      <c r="Q32" s="331">
        <v>13.12041508697973</v>
      </c>
      <c r="R32" s="331">
        <v>12.18012225315907</v>
      </c>
      <c r="S32" s="331">
        <v>12.027361842987149</v>
      </c>
      <c r="T32" s="331">
        <v>12.88395549195128</v>
      </c>
      <c r="U32" s="331">
        <v>12.65846688210488</v>
      </c>
      <c r="V32" s="331">
        <v>13.9131495013256</v>
      </c>
      <c r="W32" s="331">
        <v>14.61036163006232</v>
      </c>
      <c r="DA32" s="72" t="s">
        <v>2170</v>
      </c>
    </row>
    <row r="33" spans="1:105" ht="12" customHeight="1" x14ac:dyDescent="0.3">
      <c r="A33" s="60" t="s">
        <v>2171</v>
      </c>
      <c r="B33" s="331">
        <v>0.65874721506292766</v>
      </c>
      <c r="C33" s="331">
        <v>0.66972949519647751</v>
      </c>
      <c r="D33" s="331">
        <v>0.66950281745934581</v>
      </c>
      <c r="E33" s="331">
        <v>0.65653225273726457</v>
      </c>
      <c r="F33" s="331">
        <v>0.67748037431235286</v>
      </c>
      <c r="G33" s="331">
        <v>0.71092599240184606</v>
      </c>
      <c r="H33" s="331">
        <v>0.70079328650927886</v>
      </c>
      <c r="I33" s="331">
        <v>0.6763139591905335</v>
      </c>
      <c r="J33" s="331">
        <v>0.69230514301590151</v>
      </c>
      <c r="K33" s="331">
        <v>0.6269110625647436</v>
      </c>
      <c r="L33" s="331">
        <v>0.65177693943319692</v>
      </c>
      <c r="M33" s="331">
        <v>0.66157321960939319</v>
      </c>
      <c r="N33" s="331">
        <v>0.6424299180419909</v>
      </c>
      <c r="O33" s="331">
        <v>0.62035645078665902</v>
      </c>
      <c r="P33" s="331">
        <v>0.63616858812978483</v>
      </c>
      <c r="Q33" s="331">
        <v>0.64390214651353539</v>
      </c>
      <c r="R33" s="331">
        <v>0.63404653177781867</v>
      </c>
      <c r="S33" s="331">
        <v>0.6464587254659242</v>
      </c>
      <c r="T33" s="331">
        <v>0.66746689884054489</v>
      </c>
      <c r="U33" s="331">
        <v>0.66163070508246513</v>
      </c>
      <c r="V33" s="331">
        <v>0.68412114379114974</v>
      </c>
      <c r="W33" s="331">
        <v>0.72123395172791027</v>
      </c>
      <c r="DA33" s="72" t="s">
        <v>2172</v>
      </c>
    </row>
    <row r="34" spans="1:105" ht="12" customHeight="1" x14ac:dyDescent="0.3">
      <c r="A34" s="57" t="s">
        <v>2173</v>
      </c>
      <c r="B34" s="263">
        <v>381.4032511012573</v>
      </c>
      <c r="C34" s="263">
        <v>400.27135747028871</v>
      </c>
      <c r="D34" s="263">
        <v>378.76452310511831</v>
      </c>
      <c r="E34" s="263">
        <v>355.75719452950437</v>
      </c>
      <c r="F34" s="263">
        <v>359.18527750802662</v>
      </c>
      <c r="G34" s="263">
        <v>365.53602567756133</v>
      </c>
      <c r="H34" s="263">
        <v>381.17522212078381</v>
      </c>
      <c r="I34" s="263">
        <v>346.3592572765678</v>
      </c>
      <c r="J34" s="263">
        <v>366.73384131997619</v>
      </c>
      <c r="K34" s="263">
        <v>320.00592352665012</v>
      </c>
      <c r="L34" s="263">
        <v>350.26396269509831</v>
      </c>
      <c r="M34" s="263">
        <v>326.36484891528443</v>
      </c>
      <c r="N34" s="263">
        <v>298.57790022559789</v>
      </c>
      <c r="O34" s="263">
        <v>281.863816448276</v>
      </c>
      <c r="P34" s="263">
        <v>285.19381839592978</v>
      </c>
      <c r="Q34" s="263">
        <v>273.27147712215867</v>
      </c>
      <c r="R34" s="263">
        <v>287.76328898271532</v>
      </c>
      <c r="S34" s="263">
        <v>298.81654262840323</v>
      </c>
      <c r="T34" s="263">
        <v>297.86652669166199</v>
      </c>
      <c r="U34" s="263">
        <v>297.95527271551151</v>
      </c>
      <c r="V34" s="263">
        <v>297.93605950381061</v>
      </c>
      <c r="W34" s="263">
        <v>314.48663662661141</v>
      </c>
      <c r="DA34" s="70" t="s">
        <v>2174</v>
      </c>
    </row>
    <row r="35" spans="1:105" ht="12" customHeight="1" x14ac:dyDescent="0.3">
      <c r="A35" s="64" t="s">
        <v>30</v>
      </c>
      <c r="B35" s="231">
        <v>47.842651131418137</v>
      </c>
      <c r="C35" s="231">
        <v>50.036032052966974</v>
      </c>
      <c r="D35" s="231">
        <v>43.174392928981817</v>
      </c>
      <c r="E35" s="231">
        <v>36.717575839089207</v>
      </c>
      <c r="F35" s="231">
        <v>41.554190593697697</v>
      </c>
      <c r="G35" s="231">
        <v>35.542734981842777</v>
      </c>
      <c r="H35" s="231">
        <v>35.371035803546853</v>
      </c>
      <c r="I35" s="231">
        <v>35.041652211873931</v>
      </c>
      <c r="J35" s="231">
        <v>46.097063632166723</v>
      </c>
      <c r="K35" s="231">
        <v>27.98205008854724</v>
      </c>
      <c r="L35" s="231">
        <v>31.936295410437069</v>
      </c>
      <c r="M35" s="231">
        <v>32.192245660825733</v>
      </c>
      <c r="N35" s="231">
        <v>21.281314854246268</v>
      </c>
      <c r="O35" s="231">
        <v>21.56586277342452</v>
      </c>
      <c r="P35" s="231">
        <v>22.648673519304129</v>
      </c>
      <c r="Q35" s="231">
        <v>22.057685890690319</v>
      </c>
      <c r="R35" s="231">
        <v>25.53766728959484</v>
      </c>
      <c r="S35" s="231">
        <v>28.756064125857481</v>
      </c>
      <c r="T35" s="231">
        <v>25.324182344488761</v>
      </c>
      <c r="U35" s="231">
        <v>21.8634838224134</v>
      </c>
      <c r="V35" s="231">
        <v>21.021403764592691</v>
      </c>
      <c r="W35" s="231">
        <v>24.466817966041599</v>
      </c>
      <c r="DA35" s="73" t="s">
        <v>2175</v>
      </c>
    </row>
    <row r="36" spans="1:105" ht="12" customHeight="1" x14ac:dyDescent="0.3">
      <c r="A36" s="64" t="s">
        <v>32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2176</v>
      </c>
    </row>
    <row r="37" spans="1:105" ht="12" customHeight="1" x14ac:dyDescent="0.3">
      <c r="A37" s="64" t="s">
        <v>33</v>
      </c>
      <c r="B37" s="231">
        <v>4.8550000453903843</v>
      </c>
      <c r="C37" s="231">
        <v>4.846470770301984</v>
      </c>
      <c r="D37" s="231">
        <v>4.0498080193092152</v>
      </c>
      <c r="E37" s="231">
        <v>5.6814089547733273</v>
      </c>
      <c r="F37" s="231">
        <v>5.6966927789399522</v>
      </c>
      <c r="G37" s="231">
        <v>4.0843599952065102</v>
      </c>
      <c r="H37" s="231">
        <v>4.0703178278853462</v>
      </c>
      <c r="I37" s="231">
        <v>5.7293321715488954</v>
      </c>
      <c r="J37" s="231">
        <v>3.2641956179886891</v>
      </c>
      <c r="K37" s="231">
        <v>3.2695450727336568</v>
      </c>
      <c r="L37" s="231">
        <v>3.2581473739400448</v>
      </c>
      <c r="M37" s="231">
        <v>3.2828440817040199</v>
      </c>
      <c r="N37" s="231">
        <v>4.9425477902095647</v>
      </c>
      <c r="O37" s="231">
        <v>4.1349569396491734</v>
      </c>
      <c r="P37" s="231">
        <v>4.1560547164861177</v>
      </c>
      <c r="Q37" s="231">
        <v>4.7700486363320307</v>
      </c>
      <c r="R37" s="231">
        <v>6.8941241836506766</v>
      </c>
      <c r="S37" s="231">
        <v>7.3443380176626496</v>
      </c>
      <c r="T37" s="231">
        <v>7.3821433102743619</v>
      </c>
      <c r="U37" s="231">
        <v>7.3096639674448678</v>
      </c>
      <c r="V37" s="231">
        <v>7.0906430000362812</v>
      </c>
      <c r="W37" s="231">
        <v>8.1631147784316109</v>
      </c>
      <c r="DA37" s="73" t="s">
        <v>2177</v>
      </c>
    </row>
    <row r="38" spans="1:105" ht="12" customHeight="1" x14ac:dyDescent="0.3">
      <c r="A38" s="64" t="s">
        <v>160</v>
      </c>
      <c r="B38" s="231">
        <v>35.799183801337193</v>
      </c>
      <c r="C38" s="231">
        <v>43.043191132835886</v>
      </c>
      <c r="D38" s="231">
        <v>38.806999819034267</v>
      </c>
      <c r="E38" s="231">
        <v>33.769107504815658</v>
      </c>
      <c r="F38" s="231">
        <v>36.076733981243038</v>
      </c>
      <c r="G38" s="231">
        <v>41.492050514644603</v>
      </c>
      <c r="H38" s="231">
        <v>37.599929391682551</v>
      </c>
      <c r="I38" s="231">
        <v>34.190549805970583</v>
      </c>
      <c r="J38" s="231">
        <v>26.679195318640179</v>
      </c>
      <c r="K38" s="231">
        <v>22.32935465045497</v>
      </c>
      <c r="L38" s="231">
        <v>22.97430286033968</v>
      </c>
      <c r="M38" s="231">
        <v>15.712495872773051</v>
      </c>
      <c r="N38" s="231">
        <v>9.7800316470370685</v>
      </c>
      <c r="O38" s="231">
        <v>9.0785041399792181</v>
      </c>
      <c r="P38" s="231">
        <v>8.3704177733592413</v>
      </c>
      <c r="Q38" s="231">
        <v>8.5414526519854306</v>
      </c>
      <c r="R38" s="231">
        <v>6.4388438311893994</v>
      </c>
      <c r="S38" s="231">
        <v>5.6916771589710171</v>
      </c>
      <c r="T38" s="231">
        <v>7.4686410761454454</v>
      </c>
      <c r="U38" s="231">
        <v>7.1270782523542353</v>
      </c>
      <c r="V38" s="231">
        <v>7.0974066149823214</v>
      </c>
      <c r="W38" s="231">
        <v>14.16263583518195</v>
      </c>
      <c r="DA38" s="73" t="s">
        <v>2178</v>
      </c>
    </row>
    <row r="39" spans="1:105" ht="12" customHeight="1" x14ac:dyDescent="0.3">
      <c r="A39" s="64" t="s">
        <v>70</v>
      </c>
      <c r="B39" s="231">
        <v>90.096799334513747</v>
      </c>
      <c r="C39" s="231">
        <v>83.514337282210221</v>
      </c>
      <c r="D39" s="231">
        <v>88.754050696866841</v>
      </c>
      <c r="E39" s="231">
        <v>87.502933591336571</v>
      </c>
      <c r="F39" s="231">
        <v>87.738329328858725</v>
      </c>
      <c r="G39" s="231">
        <v>76.517709032581351</v>
      </c>
      <c r="H39" s="231">
        <v>99.994283588956108</v>
      </c>
      <c r="I39" s="231">
        <v>67.989027386173618</v>
      </c>
      <c r="J39" s="231">
        <v>66.653621491252395</v>
      </c>
      <c r="K39" s="231">
        <v>53.123086779386597</v>
      </c>
      <c r="L39" s="231">
        <v>63.6686020200953</v>
      </c>
      <c r="M39" s="231">
        <v>49.735174547907867</v>
      </c>
      <c r="N39" s="231">
        <v>44.85523127781746</v>
      </c>
      <c r="O39" s="231">
        <v>26.873563373898619</v>
      </c>
      <c r="P39" s="231">
        <v>27.010680265598129</v>
      </c>
      <c r="Q39" s="231">
        <v>23.420500812853511</v>
      </c>
      <c r="R39" s="231">
        <v>24.246283657358251</v>
      </c>
      <c r="S39" s="231">
        <v>25.954809412935091</v>
      </c>
      <c r="T39" s="231">
        <v>12.647344166256399</v>
      </c>
      <c r="U39" s="231">
        <v>18.288818162238101</v>
      </c>
      <c r="V39" s="231">
        <v>22.54207896359361</v>
      </c>
      <c r="W39" s="231">
        <v>15.886153887792331</v>
      </c>
      <c r="DA39" s="73" t="s">
        <v>2179</v>
      </c>
    </row>
    <row r="40" spans="1:105" ht="12" customHeight="1" x14ac:dyDescent="0.3">
      <c r="A40" s="64" t="s">
        <v>34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4.8302167504075851E-3</v>
      </c>
      <c r="R40" s="231">
        <v>8.7102269269711315E-3</v>
      </c>
      <c r="S40" s="231">
        <v>1.3461259796221821E-2</v>
      </c>
      <c r="T40" s="231">
        <v>2.5022106444721161E-2</v>
      </c>
      <c r="U40" s="231">
        <v>2.0271073575502119E-2</v>
      </c>
      <c r="V40" s="231">
        <v>1.924168312047381E-2</v>
      </c>
      <c r="W40" s="231">
        <v>0</v>
      </c>
      <c r="DA40" s="73" t="s">
        <v>2180</v>
      </c>
    </row>
    <row r="41" spans="1:105" ht="12" customHeight="1" x14ac:dyDescent="0.3">
      <c r="A41" s="64" t="s">
        <v>162</v>
      </c>
      <c r="B41" s="231">
        <v>164.2953688341357</v>
      </c>
      <c r="C41" s="231">
        <v>179.87729100155391</v>
      </c>
      <c r="D41" s="231">
        <v>163.90343836621199</v>
      </c>
      <c r="E41" s="231">
        <v>151.13044407741069</v>
      </c>
      <c r="F41" s="231">
        <v>148.68132371326249</v>
      </c>
      <c r="G41" s="231">
        <v>170.61678683791581</v>
      </c>
      <c r="H41" s="231">
        <v>168.61681621649319</v>
      </c>
      <c r="I41" s="231">
        <v>172.04301016933039</v>
      </c>
      <c r="J41" s="231">
        <v>190.69456188329829</v>
      </c>
      <c r="K41" s="231">
        <v>180.902535019303</v>
      </c>
      <c r="L41" s="231">
        <v>195.16297105126009</v>
      </c>
      <c r="M41" s="231">
        <v>194.62665201043481</v>
      </c>
      <c r="N41" s="231">
        <v>185.13935859419291</v>
      </c>
      <c r="O41" s="231">
        <v>193.08799522567131</v>
      </c>
      <c r="P41" s="231">
        <v>203.99863450799461</v>
      </c>
      <c r="Q41" s="231">
        <v>198.2998503615016</v>
      </c>
      <c r="R41" s="231">
        <v>194.23184126956201</v>
      </c>
      <c r="S41" s="231">
        <v>202.09080811083871</v>
      </c>
      <c r="T41" s="231">
        <v>221.0511038853746</v>
      </c>
      <c r="U41" s="231">
        <v>217.729655148543</v>
      </c>
      <c r="V41" s="231">
        <v>208.0726919167318</v>
      </c>
      <c r="W41" s="231">
        <v>218.829173784414</v>
      </c>
      <c r="DA41" s="73" t="s">
        <v>2181</v>
      </c>
    </row>
    <row r="42" spans="1:105" ht="12" customHeight="1" x14ac:dyDescent="0.3">
      <c r="A42" s="64" t="s">
        <v>36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2182</v>
      </c>
    </row>
    <row r="43" spans="1:105" ht="12" customHeight="1" x14ac:dyDescent="0.3">
      <c r="A43" s="64" t="s">
        <v>73</v>
      </c>
      <c r="B43" s="231">
        <v>3.2333946030397618</v>
      </c>
      <c r="C43" s="231">
        <v>2.6614494294668458</v>
      </c>
      <c r="D43" s="231">
        <v>2.0016101478099162</v>
      </c>
      <c r="E43" s="231">
        <v>1.363783985114126</v>
      </c>
      <c r="F43" s="231">
        <v>1.693664034002395</v>
      </c>
      <c r="G43" s="231">
        <v>1.0777718063867749</v>
      </c>
      <c r="H43" s="231">
        <v>1.231784455230287</v>
      </c>
      <c r="I43" s="231">
        <v>1.451757277077302</v>
      </c>
      <c r="J43" s="231">
        <v>3.3873280680045812</v>
      </c>
      <c r="K43" s="231">
        <v>3.2113023001972052</v>
      </c>
      <c r="L43" s="231">
        <v>3.8996477790689839</v>
      </c>
      <c r="M43" s="231">
        <v>2.3532657640237371</v>
      </c>
      <c r="N43" s="231">
        <v>0.94988983832609364</v>
      </c>
      <c r="O43" s="231">
        <v>0.99225321474415396</v>
      </c>
      <c r="P43" s="231">
        <v>0.95099841266311425</v>
      </c>
      <c r="Q43" s="231">
        <v>1.0947963408382839</v>
      </c>
      <c r="R43" s="231">
        <v>9.6513273544897853</v>
      </c>
      <c r="S43" s="231">
        <v>8.0619484919572493</v>
      </c>
      <c r="T43" s="231">
        <v>2.9427105753328231</v>
      </c>
      <c r="U43" s="231">
        <v>4.4160850519755979</v>
      </c>
      <c r="V43" s="231">
        <v>8.0693125929012517</v>
      </c>
      <c r="W43" s="231">
        <v>7.6337220626718629</v>
      </c>
      <c r="DA43" s="73" t="s">
        <v>2183</v>
      </c>
    </row>
    <row r="44" spans="1:105" ht="12" customHeight="1" x14ac:dyDescent="0.3">
      <c r="A44" s="64" t="s">
        <v>79</v>
      </c>
      <c r="B44" s="231">
        <v>35.280853351422437</v>
      </c>
      <c r="C44" s="231">
        <v>36.292585800952907</v>
      </c>
      <c r="D44" s="231">
        <v>38.074223126904243</v>
      </c>
      <c r="E44" s="231">
        <v>39.591940576964717</v>
      </c>
      <c r="F44" s="231">
        <v>37.744343078022311</v>
      </c>
      <c r="G44" s="231">
        <v>36.204612508983452</v>
      </c>
      <c r="H44" s="231">
        <v>34.291054836989389</v>
      </c>
      <c r="I44" s="231">
        <v>29.91392825459307</v>
      </c>
      <c r="J44" s="231">
        <v>29.9578753086254</v>
      </c>
      <c r="K44" s="231">
        <v>29.18804961602741</v>
      </c>
      <c r="L44" s="231">
        <v>29.363996199957139</v>
      </c>
      <c r="M44" s="231">
        <v>28.462170977615269</v>
      </c>
      <c r="N44" s="231">
        <v>31.6295262237686</v>
      </c>
      <c r="O44" s="231">
        <v>26.130680780909021</v>
      </c>
      <c r="P44" s="231">
        <v>18.058359200524499</v>
      </c>
      <c r="Q44" s="231">
        <v>15.082312211207119</v>
      </c>
      <c r="R44" s="231">
        <v>20.754491169943361</v>
      </c>
      <c r="S44" s="231">
        <v>20.903436050384791</v>
      </c>
      <c r="T44" s="231">
        <v>21.02537922734502</v>
      </c>
      <c r="U44" s="231">
        <v>21.20021723696674</v>
      </c>
      <c r="V44" s="231">
        <v>24.023280967852131</v>
      </c>
      <c r="W44" s="231">
        <v>25.345018312078061</v>
      </c>
      <c r="DA44" s="73" t="s">
        <v>2184</v>
      </c>
    </row>
    <row r="45" spans="1:105" ht="12" customHeight="1" x14ac:dyDescent="0.3">
      <c r="A45" s="57" t="s">
        <v>2185</v>
      </c>
      <c r="B45" s="263">
        <f t="shared" ref="B45:W45" si="2">B46+B52+B63+B64+B65</f>
        <v>70.45748153014614</v>
      </c>
      <c r="C45" s="263">
        <f t="shared" si="2"/>
        <v>73.605877679829433</v>
      </c>
      <c r="D45" s="263">
        <f t="shared" si="2"/>
        <v>70.200323827200052</v>
      </c>
      <c r="E45" s="263">
        <f t="shared" si="2"/>
        <v>66.353208129150957</v>
      </c>
      <c r="F45" s="263">
        <f t="shared" si="2"/>
        <v>67.252042381121782</v>
      </c>
      <c r="G45" s="263">
        <f t="shared" si="2"/>
        <v>68.820653205985536</v>
      </c>
      <c r="H45" s="263">
        <f t="shared" si="2"/>
        <v>71.139629567425175</v>
      </c>
      <c r="I45" s="263">
        <f t="shared" si="2"/>
        <v>65.295120910673688</v>
      </c>
      <c r="J45" s="263">
        <f t="shared" si="2"/>
        <v>68.747362157748313</v>
      </c>
      <c r="K45" s="263">
        <f t="shared" si="2"/>
        <v>60.326154399982286</v>
      </c>
      <c r="L45" s="263">
        <f t="shared" si="2"/>
        <v>65.492067390127971</v>
      </c>
      <c r="M45" s="263">
        <f t="shared" si="2"/>
        <v>61.910138619073585</v>
      </c>
      <c r="N45" s="263">
        <f t="shared" si="2"/>
        <v>57.202142193044054</v>
      </c>
      <c r="O45" s="263">
        <f t="shared" si="2"/>
        <v>54.262618005039599</v>
      </c>
      <c r="P45" s="263">
        <f t="shared" si="2"/>
        <v>55.122619625312197</v>
      </c>
      <c r="Q45" s="263">
        <f t="shared" si="2"/>
        <v>53.394930721522243</v>
      </c>
      <c r="R45" s="263">
        <f t="shared" si="2"/>
        <v>55.383923320959738</v>
      </c>
      <c r="S45" s="263">
        <f t="shared" si="2"/>
        <v>57.341914853425955</v>
      </c>
      <c r="T45" s="263">
        <f t="shared" si="2"/>
        <v>57.582522859948774</v>
      </c>
      <c r="U45" s="263">
        <f t="shared" si="2"/>
        <v>57.486274110250001</v>
      </c>
      <c r="V45" s="263">
        <f t="shared" si="2"/>
        <v>57.788167145463859</v>
      </c>
      <c r="W45" s="263">
        <f t="shared" si="2"/>
        <v>60.992684926270016</v>
      </c>
      <c r="DA45" s="70"/>
    </row>
    <row r="46" spans="1:105" ht="12" customHeight="1" x14ac:dyDescent="0.3">
      <c r="A46" s="165" t="s">
        <v>2186</v>
      </c>
      <c r="B46" s="348">
        <v>32.254386236153763</v>
      </c>
      <c r="C46" s="348">
        <v>33.861804940487389</v>
      </c>
      <c r="D46" s="348">
        <v>32.014228604816083</v>
      </c>
      <c r="E46" s="348">
        <v>30.03934615364199</v>
      </c>
      <c r="F46" s="348">
        <v>30.352117855747139</v>
      </c>
      <c r="G46" s="348">
        <v>30.92160813628924</v>
      </c>
      <c r="H46" s="348">
        <v>32.273970062210203</v>
      </c>
      <c r="I46" s="348">
        <v>29.340981058355229</v>
      </c>
      <c r="J46" s="348">
        <v>31.062476680469999</v>
      </c>
      <c r="K46" s="348">
        <v>27.074448510553111</v>
      </c>
      <c r="L46" s="348">
        <v>29.652004123314661</v>
      </c>
      <c r="M46" s="348">
        <v>27.639074106823099</v>
      </c>
      <c r="N46" s="348">
        <v>25.248427718505539</v>
      </c>
      <c r="O46" s="348">
        <v>23.873330657215259</v>
      </c>
      <c r="P46" s="348">
        <v>24.23730427002619</v>
      </c>
      <c r="Q46" s="348">
        <v>23.246355843000721</v>
      </c>
      <c r="R46" s="348">
        <v>24.347181415587109</v>
      </c>
      <c r="S46" s="348">
        <v>25.305888255562621</v>
      </c>
      <c r="T46" s="348">
        <v>25.275872697985211</v>
      </c>
      <c r="U46" s="348">
        <v>25.26746472908405</v>
      </c>
      <c r="V46" s="348">
        <v>25.20752573382104</v>
      </c>
      <c r="W46" s="348">
        <v>26.616547796790041</v>
      </c>
      <c r="DA46" s="167" t="s">
        <v>2187</v>
      </c>
    </row>
    <row r="47" spans="1:105" ht="12" customHeight="1" x14ac:dyDescent="0.3">
      <c r="A47" s="59" t="s">
        <v>30</v>
      </c>
      <c r="B47" s="232">
        <v>4.5003932292739153</v>
      </c>
      <c r="C47" s="232">
        <v>4.6892585909532878</v>
      </c>
      <c r="D47" s="232">
        <v>4.0810187248788914</v>
      </c>
      <c r="E47" s="232">
        <v>3.503706544531493</v>
      </c>
      <c r="F47" s="232">
        <v>3.9445456054653549</v>
      </c>
      <c r="G47" s="232">
        <v>3.3481381002803738</v>
      </c>
      <c r="H47" s="232">
        <v>3.3026352697219101</v>
      </c>
      <c r="I47" s="232">
        <v>3.264055352325518</v>
      </c>
      <c r="J47" s="232">
        <v>4.2949543000192056</v>
      </c>
      <c r="K47" s="232">
        <v>2.634149039432546</v>
      </c>
      <c r="L47" s="232">
        <v>2.9873003504512341</v>
      </c>
      <c r="M47" s="232">
        <v>3.0105418141107649</v>
      </c>
      <c r="N47" s="232">
        <v>2.0200105333003209</v>
      </c>
      <c r="O47" s="232">
        <v>2.0210692839766118</v>
      </c>
      <c r="P47" s="232">
        <v>2.0622646032215322</v>
      </c>
      <c r="Q47" s="232">
        <v>1.9944833950549441</v>
      </c>
      <c r="R47" s="232">
        <v>2.416060671408335</v>
      </c>
      <c r="S47" s="232">
        <v>2.6967979418652939</v>
      </c>
      <c r="T47" s="232">
        <v>2.3371775958177849</v>
      </c>
      <c r="U47" s="232">
        <v>2.0286333903998099</v>
      </c>
      <c r="V47" s="232">
        <v>1.993413421339854</v>
      </c>
      <c r="W47" s="232">
        <v>2.313335570686327</v>
      </c>
      <c r="DA47" s="71" t="s">
        <v>2188</v>
      </c>
    </row>
    <row r="48" spans="1:105" ht="12" customHeight="1" x14ac:dyDescent="0.3">
      <c r="A48" s="59" t="s">
        <v>33</v>
      </c>
      <c r="B48" s="232">
        <v>0.45669311410819807</v>
      </c>
      <c r="C48" s="232">
        <v>0.45419977889903401</v>
      </c>
      <c r="D48" s="232">
        <v>0.38280427905846143</v>
      </c>
      <c r="E48" s="232">
        <v>0.54213790758504765</v>
      </c>
      <c r="F48" s="232">
        <v>0.54076048999644932</v>
      </c>
      <c r="G48" s="232">
        <v>0.38474814395115747</v>
      </c>
      <c r="H48" s="232">
        <v>0.38005036923470681</v>
      </c>
      <c r="I48" s="232">
        <v>0.53367510260997719</v>
      </c>
      <c r="J48" s="232">
        <v>0.30413154116396801</v>
      </c>
      <c r="K48" s="232">
        <v>0.30778549053658388</v>
      </c>
      <c r="L48" s="232">
        <v>0.30476499127109169</v>
      </c>
      <c r="M48" s="232">
        <v>0.30700372634154749</v>
      </c>
      <c r="N48" s="232">
        <v>0.46914387884127562</v>
      </c>
      <c r="O48" s="232">
        <v>0.38751217834832918</v>
      </c>
      <c r="P48" s="232">
        <v>0.37842766039061843</v>
      </c>
      <c r="Q48" s="232">
        <v>0.43131373100131531</v>
      </c>
      <c r="R48" s="232">
        <v>0.65223742305978472</v>
      </c>
      <c r="S48" s="232">
        <v>0.6887658743459929</v>
      </c>
      <c r="T48" s="232">
        <v>0.68130057346724882</v>
      </c>
      <c r="U48" s="232">
        <v>0.67823721587130659</v>
      </c>
      <c r="V48" s="232">
        <v>0.6723900592218931</v>
      </c>
      <c r="W48" s="232">
        <v>0.7718218123317433</v>
      </c>
      <c r="DA48" s="71" t="s">
        <v>2189</v>
      </c>
    </row>
    <row r="49" spans="1:105" ht="12" customHeight="1" x14ac:dyDescent="0.3">
      <c r="A49" s="59" t="s">
        <v>160</v>
      </c>
      <c r="B49" s="232">
        <v>3.36750578371</v>
      </c>
      <c r="C49" s="232">
        <v>4.0339060776848008</v>
      </c>
      <c r="D49" s="232">
        <v>3.6681950150025089</v>
      </c>
      <c r="E49" s="232">
        <v>3.2223544246526989</v>
      </c>
      <c r="F49" s="232">
        <v>3.4245961827695361</v>
      </c>
      <c r="G49" s="232">
        <v>3.9085657099209778</v>
      </c>
      <c r="H49" s="232">
        <v>3.510749689031504</v>
      </c>
      <c r="I49" s="232">
        <v>3.1847769739383081</v>
      </c>
      <c r="J49" s="232">
        <v>2.485753226478558</v>
      </c>
      <c r="K49" s="232">
        <v>2.1020206853149239</v>
      </c>
      <c r="L49" s="232">
        <v>2.1490013824094389</v>
      </c>
      <c r="M49" s="232">
        <v>1.4693950315677591</v>
      </c>
      <c r="N49" s="232">
        <v>0.92831514774020163</v>
      </c>
      <c r="O49" s="232">
        <v>0.85080230986060923</v>
      </c>
      <c r="P49" s="232">
        <v>0.7621645600331618</v>
      </c>
      <c r="Q49" s="232">
        <v>0.77232877322018145</v>
      </c>
      <c r="R49" s="232">
        <v>0.60916438347582824</v>
      </c>
      <c r="S49" s="232">
        <v>0.53377622128310076</v>
      </c>
      <c r="T49" s="232">
        <v>0.68928348236168702</v>
      </c>
      <c r="U49" s="232">
        <v>0.66129574939453362</v>
      </c>
      <c r="V49" s="232">
        <v>0.67303143793100295</v>
      </c>
      <c r="W49" s="232">
        <v>1.339076021151429</v>
      </c>
      <c r="DA49" s="71" t="s">
        <v>2190</v>
      </c>
    </row>
    <row r="50" spans="1:105" ht="12" customHeight="1" x14ac:dyDescent="0.3">
      <c r="A50" s="59" t="s">
        <v>70</v>
      </c>
      <c r="B50" s="232">
        <v>8.4750952573785092</v>
      </c>
      <c r="C50" s="232">
        <v>7.8267661822946808</v>
      </c>
      <c r="D50" s="232">
        <v>8.3893928375220863</v>
      </c>
      <c r="E50" s="232">
        <v>8.3498050751837241</v>
      </c>
      <c r="F50" s="232">
        <v>8.3285906051918417</v>
      </c>
      <c r="G50" s="232">
        <v>7.2079950259604546</v>
      </c>
      <c r="H50" s="232">
        <v>9.3365840227485197</v>
      </c>
      <c r="I50" s="232">
        <v>6.3330332541810979</v>
      </c>
      <c r="J50" s="232">
        <v>6.2102493234719516</v>
      </c>
      <c r="K50" s="232">
        <v>5.0008533173517069</v>
      </c>
      <c r="L50" s="232">
        <v>5.9555197208381463</v>
      </c>
      <c r="M50" s="232">
        <v>4.6511145629948434</v>
      </c>
      <c r="N50" s="232">
        <v>4.2576335285380251</v>
      </c>
      <c r="O50" s="232">
        <v>2.5184864643076259</v>
      </c>
      <c r="P50" s="232">
        <v>2.4594451314422421</v>
      </c>
      <c r="Q50" s="232">
        <v>2.1177108154769022</v>
      </c>
      <c r="R50" s="232">
        <v>2.2938858004553202</v>
      </c>
      <c r="S50" s="232">
        <v>2.434090990337229</v>
      </c>
      <c r="T50" s="232">
        <v>1.1672277915975471</v>
      </c>
      <c r="U50" s="232">
        <v>1.6969531249558789</v>
      </c>
      <c r="V50" s="232">
        <v>2.1376157013176011</v>
      </c>
      <c r="W50" s="232">
        <v>1.502034507349242</v>
      </c>
      <c r="DA50" s="71" t="s">
        <v>2191</v>
      </c>
    </row>
    <row r="51" spans="1:105" ht="12" customHeight="1" x14ac:dyDescent="0.3">
      <c r="A51" s="59" t="s">
        <v>162</v>
      </c>
      <c r="B51" s="232">
        <v>15.454698851683141</v>
      </c>
      <c r="C51" s="232">
        <v>16.85767431065559</v>
      </c>
      <c r="D51" s="232">
        <v>15.492817748354129</v>
      </c>
      <c r="E51" s="232">
        <v>14.421342201689029</v>
      </c>
      <c r="F51" s="232">
        <v>14.11362497232396</v>
      </c>
      <c r="G51" s="232">
        <v>16.072161156176271</v>
      </c>
      <c r="H51" s="232">
        <v>15.74395071147355</v>
      </c>
      <c r="I51" s="232">
        <v>16.02544037530032</v>
      </c>
      <c r="J51" s="232">
        <v>17.767388289336321</v>
      </c>
      <c r="K51" s="232">
        <v>17.029639977917348</v>
      </c>
      <c r="L51" s="232">
        <v>18.255417678344749</v>
      </c>
      <c r="M51" s="232">
        <v>18.201018971808189</v>
      </c>
      <c r="N51" s="232">
        <v>17.573324630085711</v>
      </c>
      <c r="O51" s="232">
        <v>18.09546042072208</v>
      </c>
      <c r="P51" s="232">
        <v>18.575002314938629</v>
      </c>
      <c r="Q51" s="232">
        <v>17.930519128247379</v>
      </c>
      <c r="R51" s="232">
        <v>18.37583313718784</v>
      </c>
      <c r="S51" s="232">
        <v>18.952457227730999</v>
      </c>
      <c r="T51" s="232">
        <v>20.40088325474094</v>
      </c>
      <c r="U51" s="232">
        <v>20.202345248462521</v>
      </c>
      <c r="V51" s="232">
        <v>19.731075114010689</v>
      </c>
      <c r="W51" s="232">
        <v>20.690279885271291</v>
      </c>
      <c r="DA51" s="71" t="s">
        <v>2192</v>
      </c>
    </row>
    <row r="52" spans="1:105" ht="12" customHeight="1" x14ac:dyDescent="0.3">
      <c r="A52" s="165" t="s">
        <v>2193</v>
      </c>
      <c r="B52" s="348">
        <v>27.564327770726091</v>
      </c>
      <c r="C52" s="348">
        <v>28.927941391918939</v>
      </c>
      <c r="D52" s="348">
        <v>27.373624720415538</v>
      </c>
      <c r="E52" s="348">
        <v>25.710866093802132</v>
      </c>
      <c r="F52" s="348">
        <v>25.958616480230141</v>
      </c>
      <c r="G52" s="348">
        <v>26.41759029240648</v>
      </c>
      <c r="H52" s="348">
        <v>27.547847928090128</v>
      </c>
      <c r="I52" s="348">
        <v>25.031669411391359</v>
      </c>
      <c r="J52" s="348">
        <v>26.504157417571509</v>
      </c>
      <c r="K52" s="348">
        <v>23.127092229008571</v>
      </c>
      <c r="L52" s="348">
        <v>25.313865694967181</v>
      </c>
      <c r="M52" s="348">
        <v>23.586657015558789</v>
      </c>
      <c r="N52" s="348">
        <v>21.57847129816037</v>
      </c>
      <c r="O52" s="348">
        <v>20.3705306676198</v>
      </c>
      <c r="P52" s="348">
        <v>20.611192656989981</v>
      </c>
      <c r="Q52" s="348">
        <v>19.74955521232793</v>
      </c>
      <c r="R52" s="348">
        <v>20.79689041716086</v>
      </c>
      <c r="S52" s="348">
        <v>21.595718181588669</v>
      </c>
      <c r="T52" s="348">
        <v>21.527059745688771</v>
      </c>
      <c r="U52" s="348">
        <v>21.533473494084131</v>
      </c>
      <c r="V52" s="348">
        <v>21.53208493941575</v>
      </c>
      <c r="W52" s="348">
        <v>22.728208809074228</v>
      </c>
      <c r="DA52" s="167" t="s">
        <v>2194</v>
      </c>
    </row>
    <row r="53" spans="1:105" ht="12" customHeight="1" x14ac:dyDescent="0.3">
      <c r="A53" s="64" t="s">
        <v>30</v>
      </c>
      <c r="B53" s="231">
        <v>3.457627887017666</v>
      </c>
      <c r="C53" s="231">
        <v>3.6161453366541378</v>
      </c>
      <c r="D53" s="231">
        <v>3.1202490135057221</v>
      </c>
      <c r="E53" s="231">
        <v>2.653609512904886</v>
      </c>
      <c r="F53" s="231">
        <v>3.0031556534053112</v>
      </c>
      <c r="G53" s="231">
        <v>2.5687027944275882</v>
      </c>
      <c r="H53" s="231">
        <v>2.5562939530901119</v>
      </c>
      <c r="I53" s="231">
        <v>2.532489129043761</v>
      </c>
      <c r="J53" s="231">
        <v>3.3314728376233091</v>
      </c>
      <c r="K53" s="231">
        <v>2.022285856532513</v>
      </c>
      <c r="L53" s="231">
        <v>2.3080624298147758</v>
      </c>
      <c r="M53" s="231">
        <v>2.3265601656739778</v>
      </c>
      <c r="N53" s="231">
        <v>1.5380181903030781</v>
      </c>
      <c r="O53" s="231">
        <v>1.5585827032904751</v>
      </c>
      <c r="P53" s="231">
        <v>1.6368383296568221</v>
      </c>
      <c r="Q53" s="231">
        <v>1.594127165930453</v>
      </c>
      <c r="R53" s="231">
        <v>1.845628294036904</v>
      </c>
      <c r="S53" s="231">
        <v>2.078224489886999</v>
      </c>
      <c r="T53" s="231">
        <v>1.830199560841713</v>
      </c>
      <c r="U53" s="231">
        <v>1.5800920221599639</v>
      </c>
      <c r="V53" s="231">
        <v>1.519234201320887</v>
      </c>
      <c r="W53" s="231">
        <v>1.7682371295351469</v>
      </c>
      <c r="DA53" s="73" t="s">
        <v>2195</v>
      </c>
    </row>
    <row r="54" spans="1:105" ht="12" customHeight="1" x14ac:dyDescent="0.3">
      <c r="A54" s="64" t="s">
        <v>32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2196</v>
      </c>
    </row>
    <row r="55" spans="1:105" ht="12" customHeight="1" x14ac:dyDescent="0.3">
      <c r="A55" s="64" t="s">
        <v>33</v>
      </c>
      <c r="B55" s="231">
        <v>0.35087486064061352</v>
      </c>
      <c r="C55" s="231">
        <v>0.35025844288983538</v>
      </c>
      <c r="D55" s="231">
        <v>0.29268296830306229</v>
      </c>
      <c r="E55" s="231">
        <v>0.41060011464698798</v>
      </c>
      <c r="F55" s="231">
        <v>0.41170468923491471</v>
      </c>
      <c r="G55" s="231">
        <v>0.29518006812066833</v>
      </c>
      <c r="H55" s="231">
        <v>0.29416522909783799</v>
      </c>
      <c r="I55" s="231">
        <v>0.41406356507960818</v>
      </c>
      <c r="J55" s="231">
        <v>0.2359061116081593</v>
      </c>
      <c r="K55" s="231">
        <v>0.23629272111806579</v>
      </c>
      <c r="L55" s="231">
        <v>0.2354690000184895</v>
      </c>
      <c r="M55" s="231">
        <v>0.23725385147347439</v>
      </c>
      <c r="N55" s="231">
        <v>0.35720200842138361</v>
      </c>
      <c r="O55" s="231">
        <v>0.29883675105870777</v>
      </c>
      <c r="P55" s="231">
        <v>0.30036150480500651</v>
      </c>
      <c r="Q55" s="231">
        <v>0.34473535218831708</v>
      </c>
      <c r="R55" s="231">
        <v>0.49824404522389842</v>
      </c>
      <c r="S55" s="231">
        <v>0.53078137061844954</v>
      </c>
      <c r="T55" s="231">
        <v>0.53351359032032275</v>
      </c>
      <c r="U55" s="231">
        <v>0.52827544838894058</v>
      </c>
      <c r="V55" s="231">
        <v>0.51244662229246618</v>
      </c>
      <c r="W55" s="231">
        <v>0.58995504294484813</v>
      </c>
      <c r="DA55" s="73" t="s">
        <v>2197</v>
      </c>
    </row>
    <row r="56" spans="1:105" ht="12" customHeight="1" x14ac:dyDescent="0.3">
      <c r="A56" s="64" t="s">
        <v>160</v>
      </c>
      <c r="B56" s="231">
        <v>2.587236562287587</v>
      </c>
      <c r="C56" s="231">
        <v>3.1107669514031269</v>
      </c>
      <c r="D56" s="231">
        <v>2.8046139085646669</v>
      </c>
      <c r="E56" s="231">
        <v>2.440521272694931</v>
      </c>
      <c r="F56" s="231">
        <v>2.607295342881772</v>
      </c>
      <c r="G56" s="231">
        <v>2.9986647386011689</v>
      </c>
      <c r="H56" s="231">
        <v>2.7173779324532861</v>
      </c>
      <c r="I56" s="231">
        <v>2.4709792556616241</v>
      </c>
      <c r="J56" s="231">
        <v>1.9281274669234061</v>
      </c>
      <c r="K56" s="231">
        <v>1.6137608914364561</v>
      </c>
      <c r="L56" s="231">
        <v>1.660371830910818</v>
      </c>
      <c r="M56" s="231">
        <v>1.1355550459592541</v>
      </c>
      <c r="N56" s="231">
        <v>0.70681095965653995</v>
      </c>
      <c r="O56" s="231">
        <v>0.65611098767442055</v>
      </c>
      <c r="P56" s="231">
        <v>0.60493700149800511</v>
      </c>
      <c r="Q56" s="231">
        <v>0.61729783335003108</v>
      </c>
      <c r="R56" s="231">
        <v>0.46534055835906651</v>
      </c>
      <c r="S56" s="231">
        <v>0.41134220623982259</v>
      </c>
      <c r="T56" s="231">
        <v>0.53976485525585183</v>
      </c>
      <c r="U56" s="231">
        <v>0.51507982805146635</v>
      </c>
      <c r="V56" s="231">
        <v>0.51293543432736433</v>
      </c>
      <c r="W56" s="231">
        <v>1.023545381774275</v>
      </c>
      <c r="DA56" s="73" t="s">
        <v>2198</v>
      </c>
    </row>
    <row r="57" spans="1:105" ht="12" customHeight="1" x14ac:dyDescent="0.3">
      <c r="A57" s="64" t="s">
        <v>70</v>
      </c>
      <c r="B57" s="231">
        <v>6.5113700546054059</v>
      </c>
      <c r="C57" s="231">
        <v>6.0356500888626643</v>
      </c>
      <c r="D57" s="231">
        <v>6.4143285022459873</v>
      </c>
      <c r="E57" s="231">
        <v>6.3239092363461173</v>
      </c>
      <c r="F57" s="231">
        <v>6.3409214805945826</v>
      </c>
      <c r="G57" s="231">
        <v>5.5299979901827507</v>
      </c>
      <c r="H57" s="231">
        <v>7.2266694111455578</v>
      </c>
      <c r="I57" s="231">
        <v>4.9136231279471234</v>
      </c>
      <c r="J57" s="231">
        <v>4.8171122416652556</v>
      </c>
      <c r="K57" s="231">
        <v>3.8392493298149311</v>
      </c>
      <c r="L57" s="231">
        <v>4.6013824206230929</v>
      </c>
      <c r="M57" s="231">
        <v>3.594402116433054</v>
      </c>
      <c r="N57" s="231">
        <v>3.2417245883550079</v>
      </c>
      <c r="O57" s="231">
        <v>1.942174606710056</v>
      </c>
      <c r="P57" s="231">
        <v>1.952084157650682</v>
      </c>
      <c r="Q57" s="231">
        <v>1.6926189252347541</v>
      </c>
      <c r="R57" s="231">
        <v>1.7522989330156209</v>
      </c>
      <c r="S57" s="231">
        <v>1.875775499603525</v>
      </c>
      <c r="T57" s="231">
        <v>0.91403400212579478</v>
      </c>
      <c r="U57" s="231">
        <v>1.3217479843382429</v>
      </c>
      <c r="V57" s="231">
        <v>1.6291346531315269</v>
      </c>
      <c r="W57" s="231">
        <v>1.148105454043568</v>
      </c>
      <c r="DA57" s="73" t="s">
        <v>2199</v>
      </c>
    </row>
    <row r="58" spans="1:105" ht="12" customHeight="1" x14ac:dyDescent="0.3">
      <c r="A58" s="64" t="s">
        <v>34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3.4908375145585428E-4</v>
      </c>
      <c r="R58" s="231">
        <v>6.2949528951103677E-4</v>
      </c>
      <c r="S58" s="231">
        <v>9.7285635651660229E-4</v>
      </c>
      <c r="T58" s="231">
        <v>1.8083682862293721E-3</v>
      </c>
      <c r="U58" s="231">
        <v>1.4650072192260949E-3</v>
      </c>
      <c r="V58" s="231">
        <v>1.3906123213731549E-3</v>
      </c>
      <c r="W58" s="231">
        <v>0</v>
      </c>
      <c r="DA58" s="73" t="s">
        <v>2200</v>
      </c>
    </row>
    <row r="59" spans="1:105" ht="12" customHeight="1" x14ac:dyDescent="0.3">
      <c r="A59" s="64" t="s">
        <v>162</v>
      </c>
      <c r="B59" s="231">
        <v>11.873761916502771</v>
      </c>
      <c r="C59" s="231">
        <v>12.999880292999331</v>
      </c>
      <c r="D59" s="231">
        <v>11.84543677808302</v>
      </c>
      <c r="E59" s="231">
        <v>10.92232193788818</v>
      </c>
      <c r="F59" s="231">
        <v>10.74532198764544</v>
      </c>
      <c r="G59" s="231">
        <v>12.330616013390641</v>
      </c>
      <c r="H59" s="231">
        <v>12.18607648578689</v>
      </c>
      <c r="I59" s="231">
        <v>12.43369035076941</v>
      </c>
      <c r="J59" s="231">
        <v>13.781653388294661</v>
      </c>
      <c r="K59" s="231">
        <v>13.073975524407601</v>
      </c>
      <c r="L59" s="231">
        <v>14.10458900712797</v>
      </c>
      <c r="M59" s="231">
        <v>14.06582878736501</v>
      </c>
      <c r="N59" s="231">
        <v>13.38017426127678</v>
      </c>
      <c r="O59" s="231">
        <v>13.954628791509149</v>
      </c>
      <c r="P59" s="231">
        <v>14.743149698181419</v>
      </c>
      <c r="Q59" s="231">
        <v>14.33129386408722</v>
      </c>
      <c r="R59" s="231">
        <v>14.03729548924183</v>
      </c>
      <c r="S59" s="231">
        <v>14.605269509722079</v>
      </c>
      <c r="T59" s="231">
        <v>15.97554573534468</v>
      </c>
      <c r="U59" s="231">
        <v>15.73550189358051</v>
      </c>
      <c r="V59" s="231">
        <v>15.037585189874109</v>
      </c>
      <c r="W59" s="231">
        <v>15.81496501294737</v>
      </c>
      <c r="DA59" s="73" t="s">
        <v>2201</v>
      </c>
    </row>
    <row r="60" spans="1:105" ht="12" customHeight="1" x14ac:dyDescent="0.3">
      <c r="A60" s="64" t="s">
        <v>36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2202</v>
      </c>
    </row>
    <row r="61" spans="1:105" ht="12" customHeight="1" x14ac:dyDescent="0.3">
      <c r="A61" s="64" t="s">
        <v>73</v>
      </c>
      <c r="B61" s="231">
        <v>0.23368009683436849</v>
      </c>
      <c r="C61" s="231">
        <v>0.1923451470516169</v>
      </c>
      <c r="D61" s="231">
        <v>0.14465801752905441</v>
      </c>
      <c r="E61" s="231">
        <v>9.8561794283637844E-2</v>
      </c>
      <c r="F61" s="231">
        <v>0.1224024977027215</v>
      </c>
      <c r="G61" s="231">
        <v>7.7891458050014128E-2</v>
      </c>
      <c r="H61" s="231">
        <v>8.9022079305345989E-2</v>
      </c>
      <c r="I61" s="231">
        <v>0.10491969670775481</v>
      </c>
      <c r="J61" s="231">
        <v>0.24480499540542811</v>
      </c>
      <c r="K61" s="231">
        <v>0.2320834678727535</v>
      </c>
      <c r="L61" s="231">
        <v>0.28183076379730221</v>
      </c>
      <c r="M61" s="231">
        <v>0.17007245917250291</v>
      </c>
      <c r="N61" s="231">
        <v>6.8649322663354051E-2</v>
      </c>
      <c r="O61" s="231">
        <v>7.1710958844195219E-2</v>
      </c>
      <c r="P61" s="231">
        <v>6.8729440245717643E-2</v>
      </c>
      <c r="Q61" s="231">
        <v>7.9121835207026953E-2</v>
      </c>
      <c r="R61" s="231">
        <v>0.69750939420047886</v>
      </c>
      <c r="S61" s="231">
        <v>0.58264367191779298</v>
      </c>
      <c r="T61" s="231">
        <v>0.21267212221880419</v>
      </c>
      <c r="U61" s="231">
        <v>0.31915411178218472</v>
      </c>
      <c r="V61" s="231">
        <v>0.58317588157141032</v>
      </c>
      <c r="W61" s="231">
        <v>0.55169539441143156</v>
      </c>
      <c r="DA61" s="73" t="s">
        <v>2203</v>
      </c>
    </row>
    <row r="62" spans="1:105" ht="12" customHeight="1" x14ac:dyDescent="0.3">
      <c r="A62" s="64" t="s">
        <v>79</v>
      </c>
      <c r="B62" s="231">
        <v>2.5497763928376811</v>
      </c>
      <c r="C62" s="231">
        <v>2.622895132058217</v>
      </c>
      <c r="D62" s="231">
        <v>2.7516555321840261</v>
      </c>
      <c r="E62" s="231">
        <v>2.8613422250373879</v>
      </c>
      <c r="F62" s="231">
        <v>2.7278148287654012</v>
      </c>
      <c r="G62" s="231">
        <v>2.616537229633646</v>
      </c>
      <c r="H62" s="231">
        <v>2.4782428372111021</v>
      </c>
      <c r="I62" s="231">
        <v>2.1619042861820779</v>
      </c>
      <c r="J62" s="231">
        <v>2.165080376051284</v>
      </c>
      <c r="K62" s="231">
        <v>2.109444437826248</v>
      </c>
      <c r="L62" s="231">
        <v>2.122160242674727</v>
      </c>
      <c r="M62" s="231">
        <v>2.0569845894815142</v>
      </c>
      <c r="N62" s="231">
        <v>2.2858919674842282</v>
      </c>
      <c r="O62" s="231">
        <v>1.888485868532793</v>
      </c>
      <c r="P62" s="231">
        <v>1.305092524952322</v>
      </c>
      <c r="Q62" s="231">
        <v>1.0900111525786811</v>
      </c>
      <c r="R62" s="231">
        <v>1.4999442077935481</v>
      </c>
      <c r="S62" s="231">
        <v>1.510708577243481</v>
      </c>
      <c r="T62" s="231">
        <v>1.5195215112953799</v>
      </c>
      <c r="U62" s="231">
        <v>1.5321571985635909</v>
      </c>
      <c r="V62" s="231">
        <v>1.7361823445766089</v>
      </c>
      <c r="W62" s="231">
        <v>1.8317053934175851</v>
      </c>
      <c r="DA62" s="73" t="s">
        <v>2204</v>
      </c>
    </row>
    <row r="63" spans="1:105" ht="12" customHeight="1" x14ac:dyDescent="0.3">
      <c r="A63" s="166" t="s">
        <v>2205</v>
      </c>
      <c r="B63" s="349">
        <v>3.1290492715489071</v>
      </c>
      <c r="C63" s="349">
        <v>3.181215102183268</v>
      </c>
      <c r="D63" s="349">
        <v>3.1801383829318919</v>
      </c>
      <c r="E63" s="349">
        <v>3.118528200502007</v>
      </c>
      <c r="F63" s="349">
        <v>3.218031777983676</v>
      </c>
      <c r="G63" s="349">
        <v>3.376898463908768</v>
      </c>
      <c r="H63" s="349">
        <v>3.328768110919075</v>
      </c>
      <c r="I63" s="349">
        <v>3.2124913061550329</v>
      </c>
      <c r="J63" s="349">
        <v>3.288449429325532</v>
      </c>
      <c r="K63" s="349">
        <v>2.9778275471825308</v>
      </c>
      <c r="L63" s="349">
        <v>3.0959404623076852</v>
      </c>
      <c r="M63" s="349">
        <v>3.1424727931446168</v>
      </c>
      <c r="N63" s="349">
        <v>3.0515421106994558</v>
      </c>
      <c r="O63" s="349">
        <v>2.9466931412366302</v>
      </c>
      <c r="P63" s="349">
        <v>3.0218007936164781</v>
      </c>
      <c r="Q63" s="349">
        <v>3.0585351959392928</v>
      </c>
      <c r="R63" s="349">
        <v>3.0117210259446381</v>
      </c>
      <c r="S63" s="349">
        <v>3.0706789459631398</v>
      </c>
      <c r="T63" s="349">
        <v>3.1704677694925869</v>
      </c>
      <c r="U63" s="349">
        <v>3.14274584914171</v>
      </c>
      <c r="V63" s="349">
        <v>3.2495754330079598</v>
      </c>
      <c r="W63" s="349">
        <v>3.4258612707075731</v>
      </c>
      <c r="DA63" s="168" t="s">
        <v>2206</v>
      </c>
    </row>
    <row r="64" spans="1:105" ht="12" customHeight="1" x14ac:dyDescent="0.3">
      <c r="A64" s="60" t="s">
        <v>2207</v>
      </c>
      <c r="B64" s="264">
        <v>6.2580985430978133</v>
      </c>
      <c r="C64" s="264">
        <v>6.3624302043665359</v>
      </c>
      <c r="D64" s="264">
        <v>6.3602767658637847</v>
      </c>
      <c r="E64" s="264">
        <v>6.2370564010040139</v>
      </c>
      <c r="F64" s="264">
        <v>6.436063555967352</v>
      </c>
      <c r="G64" s="264">
        <v>6.7537969278175352</v>
      </c>
      <c r="H64" s="264">
        <v>6.6575362218381491</v>
      </c>
      <c r="I64" s="264">
        <v>6.4249826123100657</v>
      </c>
      <c r="J64" s="264">
        <v>6.5768988586510648</v>
      </c>
      <c r="K64" s="264">
        <v>5.9556550943650626</v>
      </c>
      <c r="L64" s="264">
        <v>6.1918809246153703</v>
      </c>
      <c r="M64" s="264">
        <v>6.2849455862892336</v>
      </c>
      <c r="N64" s="264">
        <v>6.1030842213989116</v>
      </c>
      <c r="O64" s="264">
        <v>5.8933862824732604</v>
      </c>
      <c r="P64" s="264">
        <v>6.0436015872329563</v>
      </c>
      <c r="Q64" s="264">
        <v>6.1170703918785856</v>
      </c>
      <c r="R64" s="264">
        <v>6.0234420518892762</v>
      </c>
      <c r="S64" s="264">
        <v>6.1413578919262797</v>
      </c>
      <c r="T64" s="264">
        <v>6.3409355389851738</v>
      </c>
      <c r="U64" s="264">
        <v>6.2854916982834199</v>
      </c>
      <c r="V64" s="264">
        <v>6.4991508660159214</v>
      </c>
      <c r="W64" s="264">
        <v>6.8517225414151461</v>
      </c>
      <c r="DA64" s="72" t="s">
        <v>2208</v>
      </c>
    </row>
    <row r="65" spans="1:105" ht="12" customHeight="1" x14ac:dyDescent="0.3">
      <c r="A65" s="101" t="s">
        <v>2209</v>
      </c>
      <c r="B65" s="280">
        <v>1.2516197086195631</v>
      </c>
      <c r="C65" s="280">
        <v>1.272486040873307</v>
      </c>
      <c r="D65" s="280">
        <v>1.272055353172757</v>
      </c>
      <c r="E65" s="280">
        <v>1.2474112802008031</v>
      </c>
      <c r="F65" s="280">
        <v>1.287212711193471</v>
      </c>
      <c r="G65" s="280">
        <v>1.3507593855635069</v>
      </c>
      <c r="H65" s="280">
        <v>1.3315072443676299</v>
      </c>
      <c r="I65" s="280">
        <v>1.284996522462013</v>
      </c>
      <c r="J65" s="280">
        <v>1.3153797717302129</v>
      </c>
      <c r="K65" s="280">
        <v>1.1911310188730131</v>
      </c>
      <c r="L65" s="280">
        <v>1.2383761849230741</v>
      </c>
      <c r="M65" s="280">
        <v>1.2569891172578469</v>
      </c>
      <c r="N65" s="280">
        <v>1.2206168442797829</v>
      </c>
      <c r="O65" s="280">
        <v>1.1786772564946519</v>
      </c>
      <c r="P65" s="280">
        <v>1.208720317446591</v>
      </c>
      <c r="Q65" s="280">
        <v>1.223414078375717</v>
      </c>
      <c r="R65" s="280">
        <v>1.204688410377855</v>
      </c>
      <c r="S65" s="280">
        <v>1.228271578385256</v>
      </c>
      <c r="T65" s="280">
        <v>1.268187107797035</v>
      </c>
      <c r="U65" s="280">
        <v>1.2570983396566839</v>
      </c>
      <c r="V65" s="280">
        <v>1.2998301732031849</v>
      </c>
      <c r="W65" s="280">
        <v>1.370344508283029</v>
      </c>
      <c r="DA65" s="102" t="s">
        <v>2210</v>
      </c>
    </row>
    <row r="66" spans="1:105" ht="12" customHeight="1" x14ac:dyDescent="0.3">
      <c r="A66" s="57" t="s">
        <v>2211</v>
      </c>
      <c r="B66" s="263">
        <f t="shared" ref="B66:W66" si="3">B67+B68+B79</f>
        <v>58.708977338941565</v>
      </c>
      <c r="C66" s="263">
        <f t="shared" si="3"/>
        <v>60.300714796548135</v>
      </c>
      <c r="D66" s="263">
        <f t="shared" si="3"/>
        <v>59.251811470475971</v>
      </c>
      <c r="E66" s="263">
        <f t="shared" si="3"/>
        <v>57.350948174143589</v>
      </c>
      <c r="F66" s="263">
        <f t="shared" si="3"/>
        <v>58.807471670933495</v>
      </c>
      <c r="G66" s="263">
        <f t="shared" si="3"/>
        <v>61.240257063341659</v>
      </c>
      <c r="H66" s="263">
        <f t="shared" si="3"/>
        <v>61.332299844281238</v>
      </c>
      <c r="I66" s="263">
        <f t="shared" si="3"/>
        <v>58.228294222258882</v>
      </c>
      <c r="J66" s="263">
        <f t="shared" si="3"/>
        <v>60.191500144457727</v>
      </c>
      <c r="K66" s="263">
        <f t="shared" si="3"/>
        <v>53.953852080740596</v>
      </c>
      <c r="L66" s="263">
        <f t="shared" si="3"/>
        <v>56.923900083443044</v>
      </c>
      <c r="M66" s="263">
        <f t="shared" si="3"/>
        <v>56.424110496338258</v>
      </c>
      <c r="N66" s="263">
        <f t="shared" si="3"/>
        <v>53.921342112675944</v>
      </c>
      <c r="O66" s="263">
        <f t="shared" si="3"/>
        <v>51.799614087793358</v>
      </c>
      <c r="P66" s="263">
        <f t="shared" si="3"/>
        <v>52.97333541971409</v>
      </c>
      <c r="Q66" s="263">
        <f t="shared" si="3"/>
        <v>52.895691698937412</v>
      </c>
      <c r="R66" s="263">
        <f t="shared" si="3"/>
        <v>52.915907610324695</v>
      </c>
      <c r="S66" s="263">
        <f t="shared" si="3"/>
        <v>54.216219415292578</v>
      </c>
      <c r="T66" s="263">
        <f t="shared" si="3"/>
        <v>55.511088530763473</v>
      </c>
      <c r="U66" s="263">
        <f t="shared" si="3"/>
        <v>55.14566505360429</v>
      </c>
      <c r="V66" s="263">
        <f t="shared" si="3"/>
        <v>56.509132773074974</v>
      </c>
      <c r="W66" s="263">
        <f t="shared" si="3"/>
        <v>59.596775711744819</v>
      </c>
      <c r="DA66" s="70"/>
    </row>
    <row r="67" spans="1:105" ht="12" customHeight="1" x14ac:dyDescent="0.3">
      <c r="A67" s="165" t="s">
        <v>2212</v>
      </c>
      <c r="B67" s="348">
        <v>12.727177238174789</v>
      </c>
      <c r="C67" s="348">
        <v>13.382033942485039</v>
      </c>
      <c r="D67" s="348">
        <v>12.63994637353661</v>
      </c>
      <c r="E67" s="348">
        <v>11.85542705590273</v>
      </c>
      <c r="F67" s="348">
        <v>11.96817520194571</v>
      </c>
      <c r="G67" s="348">
        <v>12.243553021343891</v>
      </c>
      <c r="H67" s="348">
        <v>12.75011123584242</v>
      </c>
      <c r="I67" s="348">
        <v>11.635827165650269</v>
      </c>
      <c r="J67" s="348">
        <v>12.33149282355339</v>
      </c>
      <c r="K67" s="348">
        <v>10.77916930398214</v>
      </c>
      <c r="L67" s="348">
        <v>11.797609203551771</v>
      </c>
      <c r="M67" s="348">
        <v>11.016580735193889</v>
      </c>
      <c r="N67" s="348">
        <v>10.077438794510581</v>
      </c>
      <c r="O67" s="348">
        <v>9.5500343852824816</v>
      </c>
      <c r="P67" s="348">
        <v>9.6993357206255162</v>
      </c>
      <c r="Q67" s="348">
        <v>9.3051329628905002</v>
      </c>
      <c r="R67" s="348">
        <v>9.738326561071684</v>
      </c>
      <c r="S67" s="348">
        <v>10.11960362101309</v>
      </c>
      <c r="T67" s="348">
        <v>10.12657953210033</v>
      </c>
      <c r="U67" s="348">
        <v>10.121325042549779</v>
      </c>
      <c r="V67" s="348">
        <v>10.09244635318273</v>
      </c>
      <c r="W67" s="348">
        <v>10.656755573059961</v>
      </c>
      <c r="DA67" s="167" t="s">
        <v>2213</v>
      </c>
    </row>
    <row r="68" spans="1:105" ht="12" customHeight="1" x14ac:dyDescent="0.3">
      <c r="A68" s="165" t="s">
        <v>2214</v>
      </c>
      <c r="B68" s="348">
        <v>5.1921725440702886</v>
      </c>
      <c r="C68" s="348">
        <v>5.4490305114971944</v>
      </c>
      <c r="D68" s="348">
        <v>5.1562506398566681</v>
      </c>
      <c r="E68" s="348">
        <v>4.8430440287494321</v>
      </c>
      <c r="F68" s="348">
        <v>4.8897116915668946</v>
      </c>
      <c r="G68" s="348">
        <v>4.9761665924754572</v>
      </c>
      <c r="H68" s="348">
        <v>5.1890683077842894</v>
      </c>
      <c r="I68" s="348">
        <v>4.7151067035307808</v>
      </c>
      <c r="J68" s="348">
        <v>4.992472865359729</v>
      </c>
      <c r="K68" s="348">
        <v>4.3563497827495343</v>
      </c>
      <c r="L68" s="348">
        <v>4.7682627901877224</v>
      </c>
      <c r="M68" s="348">
        <v>4.4429160029307404</v>
      </c>
      <c r="N68" s="348">
        <v>4.0646427930052784</v>
      </c>
      <c r="O68" s="348">
        <v>3.8371082698009591</v>
      </c>
      <c r="P68" s="348">
        <v>3.8824407220922938</v>
      </c>
      <c r="Q68" s="348">
        <v>3.7201378239288081</v>
      </c>
      <c r="R68" s="348">
        <v>3.917419801570468</v>
      </c>
      <c r="S68" s="348">
        <v>4.0678915134294442</v>
      </c>
      <c r="T68" s="348">
        <v>4.0549586224566134</v>
      </c>
      <c r="U68" s="348">
        <v>4.0561667523482594</v>
      </c>
      <c r="V68" s="348">
        <v>4.0559051963442414</v>
      </c>
      <c r="W68" s="348">
        <v>4.2812138476926531</v>
      </c>
      <c r="DA68" s="167" t="s">
        <v>2215</v>
      </c>
    </row>
    <row r="69" spans="1:105" ht="12" customHeight="1" x14ac:dyDescent="0.3">
      <c r="A69" s="64" t="s">
        <v>30</v>
      </c>
      <c r="B69" s="231">
        <v>0.65129832774848018</v>
      </c>
      <c r="C69" s="231">
        <v>0.68115757033928337</v>
      </c>
      <c r="D69" s="231">
        <v>0.58774773661603641</v>
      </c>
      <c r="E69" s="231">
        <v>0.49984888331726401</v>
      </c>
      <c r="F69" s="231">
        <v>0.56569136961651278</v>
      </c>
      <c r="G69" s="231">
        <v>0.48385537401960088</v>
      </c>
      <c r="H69" s="231">
        <v>0.48151797454328948</v>
      </c>
      <c r="I69" s="231">
        <v>0.47703396336558368</v>
      </c>
      <c r="J69" s="231">
        <v>0.62753504974621865</v>
      </c>
      <c r="K69" s="231">
        <v>0.38092919181221818</v>
      </c>
      <c r="L69" s="231">
        <v>0.43475968207037319</v>
      </c>
      <c r="M69" s="231">
        <v>0.43824402012695429</v>
      </c>
      <c r="N69" s="231">
        <v>0.2897097976194164</v>
      </c>
      <c r="O69" s="231">
        <v>0.2935834454951588</v>
      </c>
      <c r="P69" s="231">
        <v>0.3083241174976839</v>
      </c>
      <c r="Q69" s="231">
        <v>0.30027880133870022</v>
      </c>
      <c r="R69" s="231">
        <v>0.3476529750540428</v>
      </c>
      <c r="S69" s="231">
        <v>0.39146610889838213</v>
      </c>
      <c r="T69" s="231">
        <v>0.34474673168209558</v>
      </c>
      <c r="U69" s="231">
        <v>0.29763506234592141</v>
      </c>
      <c r="V69" s="231">
        <v>0.28617153930698142</v>
      </c>
      <c r="W69" s="231">
        <v>0.33307513797337962</v>
      </c>
      <c r="DA69" s="73" t="s">
        <v>2216</v>
      </c>
    </row>
    <row r="70" spans="1:105" ht="12" customHeight="1" x14ac:dyDescent="0.3">
      <c r="A70" s="64" t="s">
        <v>32</v>
      </c>
      <c r="B70" s="231">
        <v>0</v>
      </c>
      <c r="C70" s="231">
        <v>0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0</v>
      </c>
      <c r="O70" s="231">
        <v>0</v>
      </c>
      <c r="P70" s="231">
        <v>0</v>
      </c>
      <c r="Q70" s="231">
        <v>0</v>
      </c>
      <c r="R70" s="231">
        <v>0</v>
      </c>
      <c r="S70" s="231">
        <v>0</v>
      </c>
      <c r="T70" s="231">
        <v>0</v>
      </c>
      <c r="U70" s="231">
        <v>0</v>
      </c>
      <c r="V70" s="231">
        <v>0</v>
      </c>
      <c r="W70" s="231">
        <v>0</v>
      </c>
      <c r="DA70" s="73" t="s">
        <v>2217</v>
      </c>
    </row>
    <row r="71" spans="1:105" ht="12" customHeight="1" x14ac:dyDescent="0.3">
      <c r="A71" s="64" t="s">
        <v>33</v>
      </c>
      <c r="B71" s="231">
        <v>6.6092771533411976E-2</v>
      </c>
      <c r="C71" s="231">
        <v>6.597665960251746E-2</v>
      </c>
      <c r="D71" s="231">
        <v>5.5131417852100378E-2</v>
      </c>
      <c r="E71" s="231">
        <v>7.7342957883643162E-2</v>
      </c>
      <c r="F71" s="231">
        <v>7.755102179494236E-2</v>
      </c>
      <c r="G71" s="231">
        <v>5.5601785684779609E-2</v>
      </c>
      <c r="H71" s="231">
        <v>5.5410624871614897E-2</v>
      </c>
      <c r="I71" s="231">
        <v>7.7995352978984384E-2</v>
      </c>
      <c r="J71" s="231">
        <v>4.4436608280761312E-2</v>
      </c>
      <c r="K71" s="231">
        <v>4.4509432232765822E-2</v>
      </c>
      <c r="L71" s="231">
        <v>4.4354271471626808E-2</v>
      </c>
      <c r="M71" s="231">
        <v>4.4690476177828953E-2</v>
      </c>
      <c r="N71" s="231">
        <v>6.7284588843917137E-2</v>
      </c>
      <c r="O71" s="231">
        <v>5.6290579146792613E-2</v>
      </c>
      <c r="P71" s="231">
        <v>5.657779037878239E-2</v>
      </c>
      <c r="Q71" s="231">
        <v>6.4936299027162234E-2</v>
      </c>
      <c r="R71" s="231">
        <v>9.3852063920291107E-2</v>
      </c>
      <c r="S71" s="231">
        <v>9.9980978399043088E-2</v>
      </c>
      <c r="T71" s="231">
        <v>0.10049563474177831</v>
      </c>
      <c r="U71" s="231">
        <v>9.9508948727002708E-2</v>
      </c>
      <c r="V71" s="231">
        <v>9.6527341595256777E-2</v>
      </c>
      <c r="W71" s="231">
        <v>0.1111272657070628</v>
      </c>
      <c r="DA71" s="73" t="s">
        <v>2218</v>
      </c>
    </row>
    <row r="72" spans="1:105" ht="12" customHeight="1" x14ac:dyDescent="0.3">
      <c r="A72" s="64" t="s">
        <v>160</v>
      </c>
      <c r="B72" s="231">
        <v>0.48734649926746781</v>
      </c>
      <c r="C72" s="231">
        <v>0.58596164181554744</v>
      </c>
      <c r="D72" s="231">
        <v>0.52829292460497901</v>
      </c>
      <c r="E72" s="231">
        <v>0.45971037823616429</v>
      </c>
      <c r="F72" s="231">
        <v>0.49112488453174641</v>
      </c>
      <c r="G72" s="231">
        <v>0.56484543552598199</v>
      </c>
      <c r="H72" s="231">
        <v>0.5118606631767959</v>
      </c>
      <c r="I72" s="231">
        <v>0.46544761602490431</v>
      </c>
      <c r="J72" s="231">
        <v>0.36319298545925649</v>
      </c>
      <c r="K72" s="231">
        <v>0.30397712082459549</v>
      </c>
      <c r="L72" s="231">
        <v>0.312757020780985</v>
      </c>
      <c r="M72" s="231">
        <v>0.21389956544384831</v>
      </c>
      <c r="N72" s="231">
        <v>0.1331389065281017</v>
      </c>
      <c r="O72" s="231">
        <v>0.12358877330155291</v>
      </c>
      <c r="P72" s="231">
        <v>0.1139493520827267</v>
      </c>
      <c r="Q72" s="231">
        <v>0.1162777082210585</v>
      </c>
      <c r="R72" s="231">
        <v>8.7654177197829683E-2</v>
      </c>
      <c r="S72" s="231">
        <v>7.748274244960647E-2</v>
      </c>
      <c r="T72" s="231">
        <v>0.1016731583307422</v>
      </c>
      <c r="U72" s="231">
        <v>9.7023347112187575E-2</v>
      </c>
      <c r="V72" s="231">
        <v>9.661941699241211E-2</v>
      </c>
      <c r="W72" s="231">
        <v>0.19280079213476661</v>
      </c>
      <c r="DA72" s="73" t="s">
        <v>2219</v>
      </c>
    </row>
    <row r="73" spans="1:105" ht="12" customHeight="1" x14ac:dyDescent="0.3">
      <c r="A73" s="64" t="s">
        <v>70</v>
      </c>
      <c r="B73" s="231">
        <v>1.2265184590392451</v>
      </c>
      <c r="C73" s="231">
        <v>1.136909158012912</v>
      </c>
      <c r="D73" s="231">
        <v>1.2082391638579699</v>
      </c>
      <c r="E73" s="231">
        <v>1.1912072799765541</v>
      </c>
      <c r="F73" s="231">
        <v>1.194411802438869</v>
      </c>
      <c r="G73" s="231">
        <v>1.041661671280961</v>
      </c>
      <c r="H73" s="231">
        <v>1.361256287972016</v>
      </c>
      <c r="I73" s="231">
        <v>0.92555781911469359</v>
      </c>
      <c r="J73" s="231">
        <v>0.90737848319456316</v>
      </c>
      <c r="K73" s="231">
        <v>0.7231826992449174</v>
      </c>
      <c r="L73" s="231">
        <v>0.86674239502041617</v>
      </c>
      <c r="M73" s="231">
        <v>0.67706189450816501</v>
      </c>
      <c r="N73" s="231">
        <v>0.6106295623494199</v>
      </c>
      <c r="O73" s="231">
        <v>0.36583898408942878</v>
      </c>
      <c r="P73" s="231">
        <v>0.36770560310317552</v>
      </c>
      <c r="Q73" s="231">
        <v>0.31883126569518899</v>
      </c>
      <c r="R73" s="231">
        <v>0.33007292921069881</v>
      </c>
      <c r="S73" s="231">
        <v>0.35333167305551161</v>
      </c>
      <c r="T73" s="231">
        <v>0.17217260981870941</v>
      </c>
      <c r="U73" s="231">
        <v>0.24897191948753611</v>
      </c>
      <c r="V73" s="231">
        <v>0.30687300945413798</v>
      </c>
      <c r="W73" s="231">
        <v>0.21626363123258349</v>
      </c>
      <c r="DA73" s="73" t="s">
        <v>2220</v>
      </c>
    </row>
    <row r="74" spans="1:105" ht="12" customHeight="1" x14ac:dyDescent="0.3">
      <c r="A74" s="64" t="s">
        <v>34</v>
      </c>
      <c r="B74" s="231">
        <v>0</v>
      </c>
      <c r="C74" s="231">
        <v>0</v>
      </c>
      <c r="D74" s="231">
        <v>0</v>
      </c>
      <c r="E74" s="231">
        <v>0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0</v>
      </c>
      <c r="P74" s="231">
        <v>0</v>
      </c>
      <c r="Q74" s="231">
        <v>6.5755388085867299E-5</v>
      </c>
      <c r="R74" s="231">
        <v>1.185752899909986E-4</v>
      </c>
      <c r="S74" s="231">
        <v>1.8325272089509401E-4</v>
      </c>
      <c r="T74" s="231">
        <v>3.4063446942824739E-4</v>
      </c>
      <c r="U74" s="231">
        <v>2.7595703852458311E-4</v>
      </c>
      <c r="V74" s="231">
        <v>2.619435951617022E-4</v>
      </c>
      <c r="W74" s="231">
        <v>0</v>
      </c>
      <c r="DA74" s="73" t="s">
        <v>2221</v>
      </c>
    </row>
    <row r="75" spans="1:105" ht="12" customHeight="1" x14ac:dyDescent="0.3">
      <c r="A75" s="64" t="s">
        <v>162</v>
      </c>
      <c r="B75" s="231">
        <v>2.2366088928592469</v>
      </c>
      <c r="C75" s="231">
        <v>2.448730913916771</v>
      </c>
      <c r="D75" s="231">
        <v>2.2312734097220099</v>
      </c>
      <c r="E75" s="231">
        <v>2.0573902819290759</v>
      </c>
      <c r="F75" s="231">
        <v>2.024049571080027</v>
      </c>
      <c r="G75" s="231">
        <v>2.322664512217627</v>
      </c>
      <c r="H75" s="231">
        <v>2.2954382300097178</v>
      </c>
      <c r="I75" s="231">
        <v>2.342080176876232</v>
      </c>
      <c r="J75" s="231">
        <v>2.595990111922541</v>
      </c>
      <c r="K75" s="231">
        <v>2.462687910414727</v>
      </c>
      <c r="L75" s="231">
        <v>2.6568200899853238</v>
      </c>
      <c r="M75" s="231">
        <v>2.6495189959579508</v>
      </c>
      <c r="N75" s="231">
        <v>2.5203652348111381</v>
      </c>
      <c r="O75" s="231">
        <v>2.6285727363507538</v>
      </c>
      <c r="P75" s="231">
        <v>2.7771029902391589</v>
      </c>
      <c r="Q75" s="231">
        <v>2.6995234979444072</v>
      </c>
      <c r="R75" s="231">
        <v>2.644144302682673</v>
      </c>
      <c r="S75" s="231">
        <v>2.751131098784215</v>
      </c>
      <c r="T75" s="231">
        <v>3.0092440720316849</v>
      </c>
      <c r="U75" s="231">
        <v>2.9640280575165519</v>
      </c>
      <c r="V75" s="231">
        <v>2.8325645233003871</v>
      </c>
      <c r="W75" s="231">
        <v>2.9789961797241591</v>
      </c>
      <c r="DA75" s="73" t="s">
        <v>2222</v>
      </c>
    </row>
    <row r="76" spans="1:105" ht="12" customHeight="1" x14ac:dyDescent="0.3">
      <c r="A76" s="64" t="s">
        <v>36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2223</v>
      </c>
    </row>
    <row r="77" spans="1:105" ht="12" customHeight="1" x14ac:dyDescent="0.3">
      <c r="A77" s="64" t="s">
        <v>73</v>
      </c>
      <c r="B77" s="231">
        <v>4.4017303558828408E-2</v>
      </c>
      <c r="C77" s="231">
        <v>3.6231218835207607E-2</v>
      </c>
      <c r="D77" s="231">
        <v>2.724860163982187E-2</v>
      </c>
      <c r="E77" s="231">
        <v>1.8565656540962251E-2</v>
      </c>
      <c r="F77" s="231">
        <v>2.3056426160069431E-2</v>
      </c>
      <c r="G77" s="231">
        <v>1.467207520055667E-2</v>
      </c>
      <c r="H77" s="231">
        <v>1.676870191901253E-2</v>
      </c>
      <c r="I77" s="231">
        <v>1.9763266969881791E-2</v>
      </c>
      <c r="J77" s="231">
        <v>4.6112852320136039E-2</v>
      </c>
      <c r="K77" s="231">
        <v>4.3716553505116967E-2</v>
      </c>
      <c r="L77" s="231">
        <v>5.308723528591839E-2</v>
      </c>
      <c r="M77" s="231">
        <v>3.2035809484017158E-2</v>
      </c>
      <c r="N77" s="231">
        <v>1.2931174352099929E-2</v>
      </c>
      <c r="O77" s="231">
        <v>1.3507881444335941E-2</v>
      </c>
      <c r="P77" s="231">
        <v>1.294626575265595E-2</v>
      </c>
      <c r="Q77" s="231">
        <v>1.490383599467544E-2</v>
      </c>
      <c r="R77" s="231">
        <v>0.13138681109593511</v>
      </c>
      <c r="S77" s="231">
        <v>0.1097500545440718</v>
      </c>
      <c r="T77" s="231">
        <v>4.0060122744816323E-2</v>
      </c>
      <c r="U77" s="231">
        <v>6.0117672025453088E-2</v>
      </c>
      <c r="V77" s="231">
        <v>0.10985030456192769</v>
      </c>
      <c r="W77" s="231">
        <v>0.1039204621052004</v>
      </c>
      <c r="DA77" s="73" t="s">
        <v>2224</v>
      </c>
    </row>
    <row r="78" spans="1:105" ht="12" customHeight="1" x14ac:dyDescent="0.3">
      <c r="A78" s="64" t="s">
        <v>79</v>
      </c>
      <c r="B78" s="231">
        <v>0.48029029006360752</v>
      </c>
      <c r="C78" s="231">
        <v>0.49406334897495502</v>
      </c>
      <c r="D78" s="231">
        <v>0.51831738556375007</v>
      </c>
      <c r="E78" s="231">
        <v>0.53897859086576838</v>
      </c>
      <c r="F78" s="231">
        <v>0.51382661594472923</v>
      </c>
      <c r="G78" s="231">
        <v>0.49286573854594978</v>
      </c>
      <c r="H78" s="231">
        <v>0.46681582529184168</v>
      </c>
      <c r="I78" s="231">
        <v>0.40722850820050233</v>
      </c>
      <c r="J78" s="231">
        <v>0.40782677443625293</v>
      </c>
      <c r="K78" s="231">
        <v>0.39734687471519342</v>
      </c>
      <c r="L78" s="231">
        <v>0.39974209557307872</v>
      </c>
      <c r="M78" s="231">
        <v>0.3874652412319749</v>
      </c>
      <c r="N78" s="231">
        <v>0.43058352850118431</v>
      </c>
      <c r="O78" s="231">
        <v>0.35572586997293631</v>
      </c>
      <c r="P78" s="231">
        <v>0.24583460303811039</v>
      </c>
      <c r="Q78" s="231">
        <v>0.20532066031952989</v>
      </c>
      <c r="R78" s="231">
        <v>0.28253796711900631</v>
      </c>
      <c r="S78" s="231">
        <v>0.28456560457771929</v>
      </c>
      <c r="T78" s="231">
        <v>0.28622565863735688</v>
      </c>
      <c r="U78" s="231">
        <v>0.28860578809508092</v>
      </c>
      <c r="V78" s="231">
        <v>0.32703711753797621</v>
      </c>
      <c r="W78" s="231">
        <v>0.34503037881550069</v>
      </c>
      <c r="DA78" s="73" t="s">
        <v>2225</v>
      </c>
    </row>
    <row r="79" spans="1:105" ht="12" customHeight="1" x14ac:dyDescent="0.3">
      <c r="A79" s="165" t="s">
        <v>2226</v>
      </c>
      <c r="B79" s="348">
        <v>40.789627556696487</v>
      </c>
      <c r="C79" s="348">
        <v>41.469650342565899</v>
      </c>
      <c r="D79" s="348">
        <v>41.455614457082689</v>
      </c>
      <c r="E79" s="348">
        <v>40.652477089491427</v>
      </c>
      <c r="F79" s="348">
        <v>41.949584777420888</v>
      </c>
      <c r="G79" s="348">
        <v>44.020537449522308</v>
      </c>
      <c r="H79" s="348">
        <v>43.39312030065453</v>
      </c>
      <c r="I79" s="348">
        <v>41.877360353077833</v>
      </c>
      <c r="J79" s="348">
        <v>42.867534455544607</v>
      </c>
      <c r="K79" s="348">
        <v>38.818332994008919</v>
      </c>
      <c r="L79" s="348">
        <v>40.358028089703552</v>
      </c>
      <c r="M79" s="348">
        <v>40.96461375821363</v>
      </c>
      <c r="N79" s="348">
        <v>39.779260525160083</v>
      </c>
      <c r="O79" s="348">
        <v>38.412471432709921</v>
      </c>
      <c r="P79" s="348">
        <v>39.391558976996279</v>
      </c>
      <c r="Q79" s="348">
        <v>39.870420912118107</v>
      </c>
      <c r="R79" s="348">
        <v>39.260161247682539</v>
      </c>
      <c r="S79" s="348">
        <v>40.028724280850042</v>
      </c>
      <c r="T79" s="348">
        <v>41.329550376206527</v>
      </c>
      <c r="U79" s="348">
        <v>40.968173258706251</v>
      </c>
      <c r="V79" s="348">
        <v>42.360781223548003</v>
      </c>
      <c r="W79" s="348">
        <v>44.658806290992203</v>
      </c>
      <c r="DA79" s="167" t="s">
        <v>2227</v>
      </c>
    </row>
    <row r="80" spans="1:105" ht="12" customHeight="1" x14ac:dyDescent="0.3">
      <c r="A80" s="132" t="s">
        <v>2228</v>
      </c>
      <c r="B80" s="318">
        <v>55.907876142390677</v>
      </c>
      <c r="C80" s="318">
        <v>56.839942257325042</v>
      </c>
      <c r="D80" s="318">
        <v>56.820704117774667</v>
      </c>
      <c r="E80" s="318">
        <v>55.719892289811654</v>
      </c>
      <c r="F80" s="318">
        <v>57.497759367889387</v>
      </c>
      <c r="G80" s="318">
        <v>60.336288975144683</v>
      </c>
      <c r="H80" s="318">
        <v>59.476326226042488</v>
      </c>
      <c r="I80" s="318">
        <v>57.398765716500577</v>
      </c>
      <c r="J80" s="318">
        <v>58.75593748775956</v>
      </c>
      <c r="K80" s="318">
        <v>53.205941879869791</v>
      </c>
      <c r="L80" s="318">
        <v>55.31630884969541</v>
      </c>
      <c r="M80" s="318">
        <v>56.147719148249188</v>
      </c>
      <c r="N80" s="318">
        <v>54.523027144223782</v>
      </c>
      <c r="O80" s="318">
        <v>52.649651978263741</v>
      </c>
      <c r="P80" s="318">
        <v>53.991628074574841</v>
      </c>
      <c r="Q80" s="318">
        <v>54.647975174603751</v>
      </c>
      <c r="R80" s="318">
        <v>53.811529151983478</v>
      </c>
      <c r="S80" s="318">
        <v>54.864952030292997</v>
      </c>
      <c r="T80" s="318">
        <v>56.647915704597047</v>
      </c>
      <c r="U80" s="318">
        <v>56.152597940348819</v>
      </c>
      <c r="V80" s="318">
        <v>58.061361473554882</v>
      </c>
      <c r="W80" s="318">
        <v>61.211125483147732</v>
      </c>
      <c r="DA80" s="139" t="s">
        <v>2229</v>
      </c>
    </row>
    <row r="81" spans="1:105" ht="12" customHeight="1" x14ac:dyDescent="0.3">
      <c r="A81" s="201"/>
      <c r="B81" s="201"/>
      <c r="C81" s="201"/>
      <c r="D81" s="201"/>
      <c r="E81" s="201"/>
      <c r="F81" s="201"/>
      <c r="G81" s="201"/>
      <c r="H81" s="201"/>
      <c r="I81" s="201"/>
      <c r="J81" s="201"/>
      <c r="K81" s="201"/>
      <c r="L81" s="201"/>
      <c r="M81" s="201"/>
      <c r="N81" s="201"/>
      <c r="O81" s="201"/>
      <c r="P81" s="201"/>
      <c r="Q81" s="201"/>
      <c r="R81" s="201"/>
      <c r="S81" s="201"/>
      <c r="T81" s="201"/>
      <c r="U81" s="201"/>
      <c r="V81" s="201"/>
      <c r="W81" s="201"/>
      <c r="DA81" s="173"/>
    </row>
    <row r="82" spans="1:105" ht="15" customHeight="1" x14ac:dyDescent="0.3">
      <c r="A82" s="32" t="s">
        <v>100</v>
      </c>
      <c r="B82" s="259"/>
      <c r="C82" s="259"/>
      <c r="D82" s="259"/>
      <c r="E82" s="259"/>
      <c r="F82" s="259"/>
      <c r="G82" s="259"/>
      <c r="H82" s="259"/>
      <c r="I82" s="259"/>
      <c r="J82" s="259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DA82" s="88"/>
    </row>
    <row r="83" spans="1:105" ht="12" customHeight="1" x14ac:dyDescent="0.3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3">
      <c r="A84" s="35" t="s">
        <v>24</v>
      </c>
      <c r="B84" s="234">
        <f t="shared" ref="B84:W84" si="4">SUM(B$85:B$89,B$91:B$93,B$95:B$97,B$98,B$100:B$104,B$106:B$109)</f>
        <v>0.99999999999999978</v>
      </c>
      <c r="C84" s="234">
        <f t="shared" si="4"/>
        <v>1.0000000000000002</v>
      </c>
      <c r="D84" s="234">
        <f t="shared" si="4"/>
        <v>0.99999999999999989</v>
      </c>
      <c r="E84" s="234">
        <f t="shared" si="4"/>
        <v>0.99999999999999989</v>
      </c>
      <c r="F84" s="234">
        <f t="shared" si="4"/>
        <v>0.99999999999999989</v>
      </c>
      <c r="G84" s="234">
        <f t="shared" si="4"/>
        <v>1</v>
      </c>
      <c r="H84" s="234">
        <f t="shared" si="4"/>
        <v>1.0000000000000002</v>
      </c>
      <c r="I84" s="234">
        <f t="shared" si="4"/>
        <v>0.99999999999999978</v>
      </c>
      <c r="J84" s="234">
        <f t="shared" si="4"/>
        <v>0.99999999999999989</v>
      </c>
      <c r="K84" s="234">
        <f t="shared" si="4"/>
        <v>0.99999999999999989</v>
      </c>
      <c r="L84" s="234">
        <f t="shared" si="4"/>
        <v>0.99999999999999978</v>
      </c>
      <c r="M84" s="234">
        <f t="shared" si="4"/>
        <v>0.99999999999999989</v>
      </c>
      <c r="N84" s="234">
        <f t="shared" si="4"/>
        <v>0.99999999999999978</v>
      </c>
      <c r="O84" s="234">
        <f t="shared" si="4"/>
        <v>1.0000000000000002</v>
      </c>
      <c r="P84" s="234">
        <f t="shared" si="4"/>
        <v>0.99999999999999978</v>
      </c>
      <c r="Q84" s="234">
        <f t="shared" si="4"/>
        <v>1</v>
      </c>
      <c r="R84" s="234">
        <f t="shared" si="4"/>
        <v>1</v>
      </c>
      <c r="S84" s="234">
        <f t="shared" si="4"/>
        <v>1</v>
      </c>
      <c r="T84" s="234">
        <f t="shared" si="4"/>
        <v>0.99999999999999978</v>
      </c>
      <c r="U84" s="234">
        <f t="shared" si="4"/>
        <v>0.99999999999999989</v>
      </c>
      <c r="V84" s="234">
        <f t="shared" si="4"/>
        <v>1.0000000000000002</v>
      </c>
      <c r="W84" s="234">
        <f t="shared" si="4"/>
        <v>0.99999999999999989</v>
      </c>
      <c r="DA84" s="95"/>
    </row>
    <row r="85" spans="1:105" ht="12" customHeight="1" x14ac:dyDescent="0.3">
      <c r="A85" s="55" t="s">
        <v>92</v>
      </c>
      <c r="B85" s="301">
        <f t="shared" ref="B85:W85" si="5">IF(B$6=0,0,B$6/B$5)</f>
        <v>1.3488742981583805E-2</v>
      </c>
      <c r="C85" s="301">
        <f t="shared" si="5"/>
        <v>1.3175910003913282E-2</v>
      </c>
      <c r="D85" s="301">
        <f t="shared" si="5"/>
        <v>1.3713582425400439E-2</v>
      </c>
      <c r="E85" s="301">
        <f t="shared" si="5"/>
        <v>1.4146537436175149E-2</v>
      </c>
      <c r="F85" s="301">
        <f t="shared" si="5"/>
        <v>1.4365637412014843E-2</v>
      </c>
      <c r="G85" s="301">
        <f t="shared" si="5"/>
        <v>1.4666802666083884E-2</v>
      </c>
      <c r="H85" s="301">
        <f t="shared" si="5"/>
        <v>1.4089362611322175E-2</v>
      </c>
      <c r="I85" s="301">
        <f t="shared" si="5"/>
        <v>1.4690313921430404E-2</v>
      </c>
      <c r="J85" s="301">
        <f t="shared" si="5"/>
        <v>1.4336389495203196E-2</v>
      </c>
      <c r="K85" s="301">
        <f t="shared" si="5"/>
        <v>1.4691028589183726E-2</v>
      </c>
      <c r="L85" s="301">
        <f t="shared" si="5"/>
        <v>1.4165664452000265E-2</v>
      </c>
      <c r="M85" s="301">
        <f t="shared" si="5"/>
        <v>1.5026076667214318E-2</v>
      </c>
      <c r="N85" s="301">
        <f t="shared" si="5"/>
        <v>1.5625667725816961E-2</v>
      </c>
      <c r="O85" s="301">
        <f t="shared" si="5"/>
        <v>1.5837589591974503E-2</v>
      </c>
      <c r="P85" s="301">
        <f t="shared" si="5"/>
        <v>1.5959100113124364E-2</v>
      </c>
      <c r="Q85" s="301">
        <f t="shared" si="5"/>
        <v>1.6517651829265491E-2</v>
      </c>
      <c r="R85" s="301">
        <f t="shared" si="5"/>
        <v>1.5819067295167969E-2</v>
      </c>
      <c r="S85" s="301">
        <f t="shared" si="5"/>
        <v>1.5635960932161127E-2</v>
      </c>
      <c r="T85" s="301">
        <f t="shared" si="5"/>
        <v>1.5982715308888177E-2</v>
      </c>
      <c r="U85" s="301">
        <f t="shared" si="5"/>
        <v>1.5863239420995084E-2</v>
      </c>
      <c r="V85" s="301">
        <f t="shared" si="5"/>
        <v>1.6192995189829348E-2</v>
      </c>
      <c r="W85" s="301">
        <f t="shared" si="5"/>
        <v>1.617215438869888E-2</v>
      </c>
      <c r="DA85" s="67"/>
    </row>
    <row r="86" spans="1:105" ht="12" customHeight="1" x14ac:dyDescent="0.3">
      <c r="A86" s="202" t="s">
        <v>93</v>
      </c>
      <c r="B86" s="235">
        <f t="shared" ref="B86:W86" si="6">IF(B$7=0,0,B$7/B$5)</f>
        <v>1.5736866811847768E-2</v>
      </c>
      <c r="C86" s="235">
        <f t="shared" si="6"/>
        <v>1.5371895004565504E-2</v>
      </c>
      <c r="D86" s="235">
        <f t="shared" si="6"/>
        <v>1.5999179496300506E-2</v>
      </c>
      <c r="E86" s="235">
        <f t="shared" si="6"/>
        <v>1.6504293675537674E-2</v>
      </c>
      <c r="F86" s="235">
        <f t="shared" si="6"/>
        <v>1.6759910314017329E-2</v>
      </c>
      <c r="G86" s="235">
        <f t="shared" si="6"/>
        <v>1.7111269777097857E-2</v>
      </c>
      <c r="H86" s="235">
        <f t="shared" si="6"/>
        <v>1.6437589713209206E-2</v>
      </c>
      <c r="I86" s="235">
        <f t="shared" si="6"/>
        <v>1.713869957500213E-2</v>
      </c>
      <c r="J86" s="235">
        <f t="shared" si="6"/>
        <v>1.6725787744403739E-2</v>
      </c>
      <c r="K86" s="235">
        <f t="shared" si="6"/>
        <v>1.7139533354047682E-2</v>
      </c>
      <c r="L86" s="235">
        <f t="shared" si="6"/>
        <v>1.6526608527333647E-2</v>
      </c>
      <c r="M86" s="235">
        <f t="shared" si="6"/>
        <v>1.7530422778416703E-2</v>
      </c>
      <c r="N86" s="235">
        <f t="shared" si="6"/>
        <v>1.8229945680119784E-2</v>
      </c>
      <c r="O86" s="235">
        <f t="shared" si="6"/>
        <v>1.8477187857303592E-2</v>
      </c>
      <c r="P86" s="235">
        <f t="shared" si="6"/>
        <v>1.8618950131978434E-2</v>
      </c>
      <c r="Q86" s="235">
        <f t="shared" si="6"/>
        <v>1.9270593800809737E-2</v>
      </c>
      <c r="R86" s="235">
        <f t="shared" si="6"/>
        <v>1.8455578511029309E-2</v>
      </c>
      <c r="S86" s="235">
        <f t="shared" si="6"/>
        <v>1.8241954420854658E-2</v>
      </c>
      <c r="T86" s="235">
        <f t="shared" si="6"/>
        <v>1.8646501193702869E-2</v>
      </c>
      <c r="U86" s="235">
        <f t="shared" si="6"/>
        <v>1.8507112657827594E-2</v>
      </c>
      <c r="V86" s="235">
        <f t="shared" si="6"/>
        <v>1.8891827721467563E-2</v>
      </c>
      <c r="W86" s="235">
        <f t="shared" si="6"/>
        <v>1.8867513453482032E-2</v>
      </c>
      <c r="DA86" s="174"/>
    </row>
    <row r="87" spans="1:105" ht="12" customHeight="1" x14ac:dyDescent="0.3">
      <c r="A87" s="202" t="s">
        <v>94</v>
      </c>
      <c r="B87" s="235">
        <f t="shared" ref="B87:W87" si="7">IF(B$8=0,0,B$8/B$5)</f>
        <v>3.5969981284223476E-2</v>
      </c>
      <c r="C87" s="235">
        <f t="shared" si="7"/>
        <v>3.5135760010435439E-2</v>
      </c>
      <c r="D87" s="235">
        <f t="shared" si="7"/>
        <v>3.6569553134401155E-2</v>
      </c>
      <c r="E87" s="235">
        <f t="shared" si="7"/>
        <v>3.7724099829800413E-2</v>
      </c>
      <c r="F87" s="235">
        <f t="shared" si="7"/>
        <v>3.8308366432039602E-2</v>
      </c>
      <c r="G87" s="235">
        <f t="shared" si="7"/>
        <v>3.9111473776223704E-2</v>
      </c>
      <c r="H87" s="235">
        <f t="shared" si="7"/>
        <v>3.7571633630192468E-2</v>
      </c>
      <c r="I87" s="235">
        <f t="shared" si="7"/>
        <v>3.9174170457147738E-2</v>
      </c>
      <c r="J87" s="235">
        <f t="shared" si="7"/>
        <v>3.8230371987208529E-2</v>
      </c>
      <c r="K87" s="235">
        <f t="shared" si="7"/>
        <v>3.9176076237823272E-2</v>
      </c>
      <c r="L87" s="235">
        <f t="shared" si="7"/>
        <v>3.7775105205334031E-2</v>
      </c>
      <c r="M87" s="235">
        <f t="shared" si="7"/>
        <v>4.0069537779238176E-2</v>
      </c>
      <c r="N87" s="235">
        <f t="shared" si="7"/>
        <v>4.1668447268845228E-2</v>
      </c>
      <c r="O87" s="235">
        <f t="shared" si="7"/>
        <v>4.2233572245265354E-2</v>
      </c>
      <c r="P87" s="235">
        <f t="shared" si="7"/>
        <v>4.2557600301664986E-2</v>
      </c>
      <c r="Q87" s="235">
        <f t="shared" si="7"/>
        <v>4.4047071544707959E-2</v>
      </c>
      <c r="R87" s="235">
        <f t="shared" si="7"/>
        <v>4.2184179453781258E-2</v>
      </c>
      <c r="S87" s="235">
        <f t="shared" si="7"/>
        <v>4.1695895819096343E-2</v>
      </c>
      <c r="T87" s="235">
        <f t="shared" si="7"/>
        <v>4.2620574157035143E-2</v>
      </c>
      <c r="U87" s="235">
        <f t="shared" si="7"/>
        <v>4.2301971789320228E-2</v>
      </c>
      <c r="V87" s="235">
        <f t="shared" si="7"/>
        <v>4.3181320506211582E-2</v>
      </c>
      <c r="W87" s="235">
        <f t="shared" si="7"/>
        <v>4.3125745036530355E-2</v>
      </c>
      <c r="DA87" s="174"/>
    </row>
    <row r="88" spans="1:105" ht="12" customHeight="1" x14ac:dyDescent="0.3">
      <c r="A88" s="202" t="s">
        <v>95</v>
      </c>
      <c r="B88" s="235">
        <f t="shared" ref="B88:W88" si="8">IF(B$9=0,0,B$9/B$5)</f>
        <v>2.6977485963167611E-2</v>
      </c>
      <c r="C88" s="235">
        <f t="shared" si="8"/>
        <v>2.6351820007826564E-2</v>
      </c>
      <c r="D88" s="235">
        <f t="shared" si="8"/>
        <v>2.7427164850800864E-2</v>
      </c>
      <c r="E88" s="235">
        <f t="shared" si="8"/>
        <v>2.8293074872350304E-2</v>
      </c>
      <c r="F88" s="235">
        <f t="shared" si="8"/>
        <v>2.8731274824029686E-2</v>
      </c>
      <c r="G88" s="235">
        <f t="shared" si="8"/>
        <v>2.9333605332167768E-2</v>
      </c>
      <c r="H88" s="235">
        <f t="shared" si="8"/>
        <v>2.8178725222644335E-2</v>
      </c>
      <c r="I88" s="235">
        <f t="shared" si="8"/>
        <v>2.9380627842860808E-2</v>
      </c>
      <c r="J88" s="235">
        <f t="shared" si="8"/>
        <v>2.8672778990406392E-2</v>
      </c>
      <c r="K88" s="235">
        <f t="shared" si="8"/>
        <v>2.9382057178367449E-2</v>
      </c>
      <c r="L88" s="235">
        <f t="shared" si="8"/>
        <v>2.8331328904000534E-2</v>
      </c>
      <c r="M88" s="235">
        <f t="shared" si="8"/>
        <v>3.0052153334428632E-2</v>
      </c>
      <c r="N88" s="235">
        <f t="shared" si="8"/>
        <v>3.1251335451633923E-2</v>
      </c>
      <c r="O88" s="235">
        <f t="shared" si="8"/>
        <v>3.1675179183949E-2</v>
      </c>
      <c r="P88" s="235">
        <f t="shared" si="8"/>
        <v>3.1918200226248736E-2</v>
      </c>
      <c r="Q88" s="235">
        <f t="shared" si="8"/>
        <v>3.3035303658530989E-2</v>
      </c>
      <c r="R88" s="235">
        <f t="shared" si="8"/>
        <v>3.1638134590335931E-2</v>
      </c>
      <c r="S88" s="235">
        <f t="shared" si="8"/>
        <v>3.1271921864322254E-2</v>
      </c>
      <c r="T88" s="235">
        <f t="shared" si="8"/>
        <v>3.1965430617776354E-2</v>
      </c>
      <c r="U88" s="235">
        <f t="shared" si="8"/>
        <v>3.1726478841990174E-2</v>
      </c>
      <c r="V88" s="235">
        <f t="shared" si="8"/>
        <v>3.2385990379658683E-2</v>
      </c>
      <c r="W88" s="235">
        <f t="shared" si="8"/>
        <v>3.2344308777397759E-2</v>
      </c>
      <c r="DA88" s="174"/>
    </row>
    <row r="89" spans="1:105" ht="12" customHeight="1" x14ac:dyDescent="0.3">
      <c r="A89" s="56" t="s">
        <v>96</v>
      </c>
      <c r="B89" s="302">
        <f t="shared" ref="B89:W89" si="9">IF(B$10=0,0,B$10/B$5)</f>
        <v>2.3250341362360042E-2</v>
      </c>
      <c r="C89" s="302">
        <f t="shared" si="9"/>
        <v>2.3283423126545764E-2</v>
      </c>
      <c r="D89" s="302">
        <f t="shared" si="9"/>
        <v>2.362227176967989E-2</v>
      </c>
      <c r="E89" s="302">
        <f t="shared" si="9"/>
        <v>2.3664416291920679E-2</v>
      </c>
      <c r="F89" s="302">
        <f t="shared" si="9"/>
        <v>2.3662464938211208E-2</v>
      </c>
      <c r="G89" s="302">
        <f t="shared" si="9"/>
        <v>2.418332507178711E-2</v>
      </c>
      <c r="H89" s="302">
        <f t="shared" si="9"/>
        <v>2.4559158124909147E-2</v>
      </c>
      <c r="I89" s="302">
        <f t="shared" si="9"/>
        <v>2.5103259797122628E-2</v>
      </c>
      <c r="J89" s="302">
        <f t="shared" si="9"/>
        <v>2.5774922048121034E-2</v>
      </c>
      <c r="K89" s="302">
        <f t="shared" si="9"/>
        <v>2.7385275517976253E-2</v>
      </c>
      <c r="L89" s="302">
        <f t="shared" si="9"/>
        <v>2.7561727755675121E-2</v>
      </c>
      <c r="M89" s="302">
        <f t="shared" si="9"/>
        <v>2.8221896200764679E-2</v>
      </c>
      <c r="N89" s="302">
        <f t="shared" si="9"/>
        <v>2.9480400854364052E-2</v>
      </c>
      <c r="O89" s="302">
        <f t="shared" si="9"/>
        <v>3.076778754241484E-2</v>
      </c>
      <c r="P89" s="302">
        <f t="shared" si="9"/>
        <v>3.1585935066209936E-2</v>
      </c>
      <c r="Q89" s="302">
        <f t="shared" si="9"/>
        <v>3.2519742782324917E-2</v>
      </c>
      <c r="R89" s="302">
        <f t="shared" si="9"/>
        <v>3.2714946016157306E-2</v>
      </c>
      <c r="S89" s="302">
        <f t="shared" si="9"/>
        <v>3.2176640814007521E-2</v>
      </c>
      <c r="T89" s="302">
        <f t="shared" si="9"/>
        <v>3.3163177270842496E-2</v>
      </c>
      <c r="U89" s="302">
        <f t="shared" si="9"/>
        <v>3.4725252527756774E-2</v>
      </c>
      <c r="V89" s="302">
        <f t="shared" si="9"/>
        <v>3.6106826735895679E-2</v>
      </c>
      <c r="W89" s="302">
        <f t="shared" si="9"/>
        <v>3.6556038060823526E-2</v>
      </c>
      <c r="DA89" s="68"/>
    </row>
    <row r="90" spans="1:105" ht="12" customHeight="1" x14ac:dyDescent="0.3">
      <c r="A90" s="203" t="s">
        <v>2149</v>
      </c>
      <c r="B90" s="303">
        <f t="shared" ref="B90:W90" si="10">IF(B$16=0,0,B$16/B$5)</f>
        <v>6.0700057514423644E-2</v>
      </c>
      <c r="C90" s="303">
        <f t="shared" si="10"/>
        <v>6.0830510602421096E-2</v>
      </c>
      <c r="D90" s="303">
        <f t="shared" si="10"/>
        <v>6.0590239561140603E-2</v>
      </c>
      <c r="E90" s="303">
        <f t="shared" si="10"/>
        <v>6.0482554185779656E-2</v>
      </c>
      <c r="F90" s="303">
        <f t="shared" si="10"/>
        <v>6.0508978644630507E-2</v>
      </c>
      <c r="G90" s="303">
        <f t="shared" si="10"/>
        <v>6.0534111357707636E-2</v>
      </c>
      <c r="H90" s="303">
        <f t="shared" si="10"/>
        <v>6.054094950081431E-2</v>
      </c>
      <c r="I90" s="303">
        <f t="shared" si="10"/>
        <v>6.0528621133895039E-2</v>
      </c>
      <c r="J90" s="303">
        <f t="shared" si="10"/>
        <v>6.0461096631681199E-2</v>
      </c>
      <c r="K90" s="303">
        <f t="shared" si="10"/>
        <v>6.0345817971909445E-2</v>
      </c>
      <c r="L90" s="303">
        <f t="shared" si="10"/>
        <v>6.0333389766174424E-2</v>
      </c>
      <c r="M90" s="303">
        <f t="shared" si="10"/>
        <v>6.0397945681027243E-2</v>
      </c>
      <c r="N90" s="303">
        <f t="shared" si="10"/>
        <v>6.0543447547814475E-2</v>
      </c>
      <c r="O90" s="303">
        <f t="shared" si="10"/>
        <v>6.0629496904719735E-2</v>
      </c>
      <c r="P90" s="303">
        <f t="shared" si="10"/>
        <v>6.0719236227585176E-2</v>
      </c>
      <c r="Q90" s="303">
        <f t="shared" si="10"/>
        <v>6.1112834974950792E-2</v>
      </c>
      <c r="R90" s="303">
        <f t="shared" si="10"/>
        <v>6.0499208732703029E-2</v>
      </c>
      <c r="S90" s="303">
        <f t="shared" si="10"/>
        <v>6.0431549666829738E-2</v>
      </c>
      <c r="T90" s="303">
        <f t="shared" si="10"/>
        <v>6.0628900241832213E-2</v>
      </c>
      <c r="U90" s="303">
        <f t="shared" si="10"/>
        <v>6.0458125305877949E-2</v>
      </c>
      <c r="V90" s="303">
        <f t="shared" si="10"/>
        <v>6.0612517631349332E-2</v>
      </c>
      <c r="W90" s="303">
        <f t="shared" si="10"/>
        <v>6.0575144732895554E-2</v>
      </c>
      <c r="DA90" s="175"/>
    </row>
    <row r="91" spans="1:105" ht="12" customHeight="1" x14ac:dyDescent="0.3">
      <c r="A91" s="62" t="s">
        <v>2150</v>
      </c>
      <c r="B91" s="304">
        <f t="shared" ref="B91:W91" si="11">IF(B$17=0,0,B$17/B$5)</f>
        <v>4.5410261782174555E-2</v>
      </c>
      <c r="C91" s="304">
        <f t="shared" si="11"/>
        <v>4.6682446456629077E-2</v>
      </c>
      <c r="D91" s="304">
        <f t="shared" si="11"/>
        <v>4.4416573424299728E-2</v>
      </c>
      <c r="E91" s="304">
        <f t="shared" si="11"/>
        <v>4.2516955548642529E-2</v>
      </c>
      <c r="F91" s="304">
        <f t="shared" si="11"/>
        <v>4.1725103031606613E-2</v>
      </c>
      <c r="G91" s="304">
        <f t="shared" si="11"/>
        <v>4.0611588661924748E-2</v>
      </c>
      <c r="H91" s="304">
        <f t="shared" si="11"/>
        <v>4.3056591582668891E-2</v>
      </c>
      <c r="I91" s="304">
        <f t="shared" si="11"/>
        <v>4.0634964159054564E-2</v>
      </c>
      <c r="J91" s="304">
        <f t="shared" si="11"/>
        <v>4.1999532497248616E-2</v>
      </c>
      <c r="K91" s="304">
        <f t="shared" si="11"/>
        <v>4.0224783063288305E-2</v>
      </c>
      <c r="L91" s="304">
        <f t="shared" si="11"/>
        <v>4.24471472564504E-2</v>
      </c>
      <c r="M91" s="304">
        <f t="shared" si="11"/>
        <v>3.888531644205992E-2</v>
      </c>
      <c r="N91" s="304">
        <f t="shared" si="11"/>
        <v>3.5985585353818343E-2</v>
      </c>
      <c r="O91" s="304">
        <f t="shared" si="11"/>
        <v>3.5223369479927505E-2</v>
      </c>
      <c r="P91" s="304">
        <f t="shared" si="11"/>
        <v>3.5174894301112737E-2</v>
      </c>
      <c r="Q91" s="304">
        <f t="shared" si="11"/>
        <v>3.2865785206729961E-2</v>
      </c>
      <c r="R91" s="304">
        <f t="shared" si="11"/>
        <v>3.4922764332361758E-2</v>
      </c>
      <c r="S91" s="304">
        <f t="shared" si="11"/>
        <v>3.5908113850972936E-2</v>
      </c>
      <c r="T91" s="304">
        <f t="shared" si="11"/>
        <v>3.466943750547731E-2</v>
      </c>
      <c r="U91" s="304">
        <f t="shared" si="11"/>
        <v>3.4909142102598663E-2</v>
      </c>
      <c r="V91" s="304">
        <f t="shared" si="11"/>
        <v>3.2971385883119271E-2</v>
      </c>
      <c r="W91" s="304">
        <f t="shared" si="11"/>
        <v>3.3072842027396306E-2</v>
      </c>
      <c r="DA91" s="72"/>
    </row>
    <row r="92" spans="1:105" ht="12" customHeight="1" x14ac:dyDescent="0.3">
      <c r="A92" s="62" t="s">
        <v>2157</v>
      </c>
      <c r="B92" s="304">
        <f t="shared" ref="B92:W92" si="12">IF(B$23=0,0,B$23/B$5)</f>
        <v>1.4210696293722383E-2</v>
      </c>
      <c r="C92" s="304">
        <f t="shared" si="12"/>
        <v>1.3093991345478952E-2</v>
      </c>
      <c r="D92" s="304">
        <f t="shared" si="12"/>
        <v>1.5076579542808837E-2</v>
      </c>
      <c r="E92" s="304">
        <f t="shared" si="12"/>
        <v>1.6833875642243114E-2</v>
      </c>
      <c r="F92" s="304">
        <f t="shared" si="12"/>
        <v>1.7634624620062697E-2</v>
      </c>
      <c r="G92" s="304">
        <f t="shared" si="12"/>
        <v>1.8749178482496173E-2</v>
      </c>
      <c r="H92" s="304">
        <f t="shared" si="12"/>
        <v>1.6357208909239643E-2</v>
      </c>
      <c r="I92" s="304">
        <f t="shared" si="12"/>
        <v>1.8718431861126039E-2</v>
      </c>
      <c r="J92" s="304">
        <f t="shared" si="12"/>
        <v>1.7314652974816328E-2</v>
      </c>
      <c r="K92" s="304">
        <f t="shared" si="12"/>
        <v>1.8945752621486449E-2</v>
      </c>
      <c r="L92" s="304">
        <f t="shared" si="12"/>
        <v>1.6752989353563997E-2</v>
      </c>
      <c r="M92" s="304">
        <f t="shared" si="12"/>
        <v>2.0310543105590172E-2</v>
      </c>
      <c r="N92" s="304">
        <f t="shared" si="12"/>
        <v>2.330780877593077E-2</v>
      </c>
      <c r="O92" s="304">
        <f t="shared" si="12"/>
        <v>2.4139120257434261E-2</v>
      </c>
      <c r="P92" s="304">
        <f t="shared" si="12"/>
        <v>2.4267613917422486E-2</v>
      </c>
      <c r="Q92" s="304">
        <f t="shared" si="12"/>
        <v>2.6925637621879592E-2</v>
      </c>
      <c r="R92" s="304">
        <f t="shared" si="12"/>
        <v>2.4310919016727835E-2</v>
      </c>
      <c r="S92" s="304">
        <f t="shared" si="12"/>
        <v>2.3272558941283904E-2</v>
      </c>
      <c r="T92" s="304">
        <f t="shared" si="12"/>
        <v>2.4680845511643845E-2</v>
      </c>
      <c r="U92" s="304">
        <f t="shared" si="12"/>
        <v>2.4279924049599683E-2</v>
      </c>
      <c r="V92" s="304">
        <f t="shared" si="12"/>
        <v>2.6345692133043705E-2</v>
      </c>
      <c r="W92" s="304">
        <f t="shared" si="12"/>
        <v>2.6208530354403337E-2</v>
      </c>
      <c r="DA92" s="72"/>
    </row>
    <row r="93" spans="1:105" ht="12" customHeight="1" x14ac:dyDescent="0.3">
      <c r="A93" s="62" t="s">
        <v>2159</v>
      </c>
      <c r="B93" s="304">
        <f t="shared" ref="B93:W93" si="13">IF(B$24=0,0,B$24/B$5)</f>
        <v>1.0790994385267043E-3</v>
      </c>
      <c r="C93" s="304">
        <f t="shared" si="13"/>
        <v>1.0540728003130626E-3</v>
      </c>
      <c r="D93" s="304">
        <f t="shared" si="13"/>
        <v>1.0970865940320344E-3</v>
      </c>
      <c r="E93" s="304">
        <f t="shared" si="13"/>
        <v>1.1317229948940122E-3</v>
      </c>
      <c r="F93" s="304">
        <f t="shared" si="13"/>
        <v>1.1492509929611878E-3</v>
      </c>
      <c r="G93" s="304">
        <f t="shared" si="13"/>
        <v>1.1733442132867108E-3</v>
      </c>
      <c r="H93" s="304">
        <f t="shared" si="13"/>
        <v>1.1271490089057742E-3</v>
      </c>
      <c r="I93" s="304">
        <f t="shared" si="13"/>
        <v>1.1752251137144318E-3</v>
      </c>
      <c r="J93" s="304">
        <f t="shared" si="13"/>
        <v>1.146911159616256E-3</v>
      </c>
      <c r="K93" s="304">
        <f t="shared" si="13"/>
        <v>1.1752822871346983E-3</v>
      </c>
      <c r="L93" s="304">
        <f t="shared" si="13"/>
        <v>1.133253156160021E-3</v>
      </c>
      <c r="M93" s="304">
        <f t="shared" si="13"/>
        <v>1.2020861333771455E-3</v>
      </c>
      <c r="N93" s="304">
        <f t="shared" si="13"/>
        <v>1.2500534180653567E-3</v>
      </c>
      <c r="O93" s="304">
        <f t="shared" si="13"/>
        <v>1.2670071673579607E-3</v>
      </c>
      <c r="P93" s="304">
        <f t="shared" si="13"/>
        <v>1.2767280090499491E-3</v>
      </c>
      <c r="Q93" s="304">
        <f t="shared" si="13"/>
        <v>1.3214121463412389E-3</v>
      </c>
      <c r="R93" s="304">
        <f t="shared" si="13"/>
        <v>1.2655253836134377E-3</v>
      </c>
      <c r="S93" s="304">
        <f t="shared" si="13"/>
        <v>1.25087687457289E-3</v>
      </c>
      <c r="T93" s="304">
        <f t="shared" si="13"/>
        <v>1.2786172247110541E-3</v>
      </c>
      <c r="U93" s="304">
        <f t="shared" si="13"/>
        <v>1.2690591536796067E-3</v>
      </c>
      <c r="V93" s="304">
        <f t="shared" si="13"/>
        <v>1.295439615186347E-3</v>
      </c>
      <c r="W93" s="304">
        <f t="shared" si="13"/>
        <v>1.2937723510959107E-3</v>
      </c>
      <c r="DA93" s="72"/>
    </row>
    <row r="94" spans="1:105" ht="12" customHeight="1" x14ac:dyDescent="0.3">
      <c r="A94" s="203" t="s">
        <v>2161</v>
      </c>
      <c r="B94" s="303">
        <f t="shared" ref="B94:W94" si="14">IF(B$25=0,0,B$25/B$5)</f>
        <v>5.0583381262019694E-2</v>
      </c>
      <c r="C94" s="303">
        <f t="shared" si="14"/>
        <v>5.0692092168684248E-2</v>
      </c>
      <c r="D94" s="303">
        <f t="shared" si="14"/>
        <v>5.0491866300950511E-2</v>
      </c>
      <c r="E94" s="303">
        <f t="shared" si="14"/>
        <v>5.0402128488149719E-2</v>
      </c>
      <c r="F94" s="303">
        <f t="shared" si="14"/>
        <v>5.0424148870525418E-2</v>
      </c>
      <c r="G94" s="303">
        <f t="shared" si="14"/>
        <v>5.0445092798089695E-2</v>
      </c>
      <c r="H94" s="303">
        <f t="shared" si="14"/>
        <v>5.0450791250678598E-2</v>
      </c>
      <c r="I94" s="303">
        <f t="shared" si="14"/>
        <v>5.0440517611579215E-2</v>
      </c>
      <c r="J94" s="303">
        <f t="shared" si="14"/>
        <v>5.0384247193067666E-2</v>
      </c>
      <c r="K94" s="303">
        <f t="shared" si="14"/>
        <v>5.0288181643257872E-2</v>
      </c>
      <c r="L94" s="303">
        <f t="shared" si="14"/>
        <v>5.0277824805145359E-2</v>
      </c>
      <c r="M94" s="303">
        <f t="shared" si="14"/>
        <v>5.0331621400856029E-2</v>
      </c>
      <c r="N94" s="303">
        <f t="shared" si="14"/>
        <v>5.045287295651206E-2</v>
      </c>
      <c r="O94" s="303">
        <f t="shared" si="14"/>
        <v>5.0524580753933131E-2</v>
      </c>
      <c r="P94" s="303">
        <f t="shared" si="14"/>
        <v>5.0599363522987661E-2</v>
      </c>
      <c r="Q94" s="303">
        <f t="shared" si="14"/>
        <v>5.0927362479125646E-2</v>
      </c>
      <c r="R94" s="303">
        <f t="shared" si="14"/>
        <v>5.0416007277252532E-2</v>
      </c>
      <c r="S94" s="303">
        <f t="shared" si="14"/>
        <v>5.0359624722358116E-2</v>
      </c>
      <c r="T94" s="303">
        <f t="shared" si="14"/>
        <v>5.0524083534860167E-2</v>
      </c>
      <c r="U94" s="303">
        <f t="shared" si="14"/>
        <v>5.038177108823165E-2</v>
      </c>
      <c r="V94" s="303">
        <f t="shared" si="14"/>
        <v>5.0510431359457778E-2</v>
      </c>
      <c r="W94" s="303">
        <f t="shared" si="14"/>
        <v>5.0479287277412972E-2</v>
      </c>
      <c r="DA94" s="175"/>
    </row>
    <row r="95" spans="1:105" ht="12" customHeight="1" x14ac:dyDescent="0.3">
      <c r="A95" s="62" t="s">
        <v>2162</v>
      </c>
      <c r="B95" s="304">
        <f t="shared" ref="B95:W95" si="15">IF(B$26=0,0,B$26/B$5)</f>
        <v>3.7841884818478791E-2</v>
      </c>
      <c r="C95" s="304">
        <f t="shared" si="15"/>
        <v>3.8902038713857563E-2</v>
      </c>
      <c r="D95" s="304">
        <f t="shared" si="15"/>
        <v>3.7013811186916441E-2</v>
      </c>
      <c r="E95" s="304">
        <f t="shared" si="15"/>
        <v>3.5430796290535443E-2</v>
      </c>
      <c r="F95" s="304">
        <f t="shared" si="15"/>
        <v>3.4770919193005498E-2</v>
      </c>
      <c r="G95" s="304">
        <f t="shared" si="15"/>
        <v>3.3842990551603946E-2</v>
      </c>
      <c r="H95" s="304">
        <f t="shared" si="15"/>
        <v>3.5880492985557413E-2</v>
      </c>
      <c r="I95" s="304">
        <f t="shared" si="15"/>
        <v>3.386247013254548E-2</v>
      </c>
      <c r="J95" s="304">
        <f t="shared" si="15"/>
        <v>3.4999610414373848E-2</v>
      </c>
      <c r="K95" s="304">
        <f t="shared" si="15"/>
        <v>3.3520652552740254E-2</v>
      </c>
      <c r="L95" s="304">
        <f t="shared" si="15"/>
        <v>3.5372622713708675E-2</v>
      </c>
      <c r="M95" s="304">
        <f t="shared" si="15"/>
        <v>3.2404430368383266E-2</v>
      </c>
      <c r="N95" s="304">
        <f t="shared" si="15"/>
        <v>2.9987987794848622E-2</v>
      </c>
      <c r="O95" s="304">
        <f t="shared" si="15"/>
        <v>2.9352807899939604E-2</v>
      </c>
      <c r="P95" s="304">
        <f t="shared" si="15"/>
        <v>2.9312411917593959E-2</v>
      </c>
      <c r="Q95" s="304">
        <f t="shared" si="15"/>
        <v>2.738815433894164E-2</v>
      </c>
      <c r="R95" s="304">
        <f t="shared" si="15"/>
        <v>2.9102303610301469E-2</v>
      </c>
      <c r="S95" s="304">
        <f t="shared" si="15"/>
        <v>2.9923428209144107E-2</v>
      </c>
      <c r="T95" s="304">
        <f t="shared" si="15"/>
        <v>2.8891197921231088E-2</v>
      </c>
      <c r="U95" s="304">
        <f t="shared" si="15"/>
        <v>2.9090951752165566E-2</v>
      </c>
      <c r="V95" s="304">
        <f t="shared" si="15"/>
        <v>2.7476154902599394E-2</v>
      </c>
      <c r="W95" s="304">
        <f t="shared" si="15"/>
        <v>2.7560701689496932E-2</v>
      </c>
      <c r="DA95" s="72"/>
    </row>
    <row r="96" spans="1:105" ht="12" customHeight="1" x14ac:dyDescent="0.3">
      <c r="A96" s="62" t="s">
        <v>2169</v>
      </c>
      <c r="B96" s="304">
        <f t="shared" ref="B96:W96" si="16">IF(B$32=0,0,B$32/B$5)</f>
        <v>1.1842246911435319E-2</v>
      </c>
      <c r="C96" s="304">
        <f t="shared" si="16"/>
        <v>1.0911659454565797E-2</v>
      </c>
      <c r="D96" s="304">
        <f t="shared" si="16"/>
        <v>1.2563816285674033E-2</v>
      </c>
      <c r="E96" s="304">
        <f t="shared" si="16"/>
        <v>1.4028229701869267E-2</v>
      </c>
      <c r="F96" s="304">
        <f t="shared" si="16"/>
        <v>1.4695520516718921E-2</v>
      </c>
      <c r="G96" s="304">
        <f t="shared" si="16"/>
        <v>1.5624315402080148E-2</v>
      </c>
      <c r="H96" s="304">
        <f t="shared" si="16"/>
        <v>1.3631007424366367E-2</v>
      </c>
      <c r="I96" s="304">
        <f t="shared" si="16"/>
        <v>1.5598693217605042E-2</v>
      </c>
      <c r="J96" s="304">
        <f t="shared" si="16"/>
        <v>1.4428877479013604E-2</v>
      </c>
      <c r="K96" s="304">
        <f t="shared" si="16"/>
        <v>1.5788127184572037E-2</v>
      </c>
      <c r="L96" s="304">
        <f t="shared" si="16"/>
        <v>1.3960824461303336E-2</v>
      </c>
      <c r="M96" s="304">
        <f t="shared" si="16"/>
        <v>1.6925452587991809E-2</v>
      </c>
      <c r="N96" s="304">
        <f t="shared" si="16"/>
        <v>1.942317397994231E-2</v>
      </c>
      <c r="O96" s="304">
        <f t="shared" si="16"/>
        <v>2.0115933547861894E-2</v>
      </c>
      <c r="P96" s="304">
        <f t="shared" si="16"/>
        <v>2.0223011597852079E-2</v>
      </c>
      <c r="Q96" s="304">
        <f t="shared" si="16"/>
        <v>2.2438031351566308E-2</v>
      </c>
      <c r="R96" s="304">
        <f t="shared" si="16"/>
        <v>2.0259099180606532E-2</v>
      </c>
      <c r="S96" s="304">
        <f t="shared" si="16"/>
        <v>1.9393799117736598E-2</v>
      </c>
      <c r="T96" s="304">
        <f t="shared" si="16"/>
        <v>2.0567371259703201E-2</v>
      </c>
      <c r="U96" s="304">
        <f t="shared" si="16"/>
        <v>2.023327004133308E-2</v>
      </c>
      <c r="V96" s="304">
        <f t="shared" si="16"/>
        <v>2.195474344420309E-2</v>
      </c>
      <c r="W96" s="304">
        <f t="shared" si="16"/>
        <v>2.1840441962002785E-2</v>
      </c>
      <c r="DA96" s="72"/>
    </row>
    <row r="97" spans="1:105" ht="12" customHeight="1" x14ac:dyDescent="0.3">
      <c r="A97" s="62" t="s">
        <v>2171</v>
      </c>
      <c r="B97" s="304">
        <f t="shared" ref="B97:W97" si="17">IF(B$33=0,0,B$33/B$5)</f>
        <v>8.9924953210558699E-4</v>
      </c>
      <c r="C97" s="304">
        <f t="shared" si="17"/>
        <v>8.7839400026088561E-4</v>
      </c>
      <c r="D97" s="304">
        <f t="shared" si="17"/>
        <v>9.1423882836002895E-4</v>
      </c>
      <c r="E97" s="304">
        <f t="shared" si="17"/>
        <v>9.4310249574500995E-4</v>
      </c>
      <c r="F97" s="304">
        <f t="shared" si="17"/>
        <v>9.5770916080098988E-4</v>
      </c>
      <c r="G97" s="304">
        <f t="shared" si="17"/>
        <v>9.7778684440559234E-4</v>
      </c>
      <c r="H97" s="304">
        <f t="shared" si="17"/>
        <v>9.3929084075481176E-4</v>
      </c>
      <c r="I97" s="304">
        <f t="shared" si="17"/>
        <v>9.7935426142869379E-4</v>
      </c>
      <c r="J97" s="304">
        <f t="shared" si="17"/>
        <v>9.557592996802133E-4</v>
      </c>
      <c r="K97" s="304">
        <f t="shared" si="17"/>
        <v>9.7940190594558198E-4</v>
      </c>
      <c r="L97" s="304">
        <f t="shared" si="17"/>
        <v>9.4437763013335103E-4</v>
      </c>
      <c r="M97" s="304">
        <f t="shared" si="17"/>
        <v>1.0017384444809547E-3</v>
      </c>
      <c r="N97" s="304">
        <f t="shared" si="17"/>
        <v>1.0417111817211306E-3</v>
      </c>
      <c r="O97" s="304">
        <f t="shared" si="17"/>
        <v>1.055839306131634E-3</v>
      </c>
      <c r="P97" s="304">
        <f t="shared" si="17"/>
        <v>1.0639400075416242E-3</v>
      </c>
      <c r="Q97" s="304">
        <f t="shared" si="17"/>
        <v>1.1011767886176991E-3</v>
      </c>
      <c r="R97" s="304">
        <f t="shared" si="17"/>
        <v>1.0546044863445317E-3</v>
      </c>
      <c r="S97" s="304">
        <f t="shared" si="17"/>
        <v>1.0423973954774084E-3</v>
      </c>
      <c r="T97" s="304">
        <f t="shared" si="17"/>
        <v>1.0655143539258787E-3</v>
      </c>
      <c r="U97" s="304">
        <f t="shared" si="17"/>
        <v>1.0575492947330054E-3</v>
      </c>
      <c r="V97" s="304">
        <f t="shared" si="17"/>
        <v>1.0795330126552895E-3</v>
      </c>
      <c r="W97" s="304">
        <f t="shared" si="17"/>
        <v>1.0781436259132591E-3</v>
      </c>
      <c r="DA97" s="72"/>
    </row>
    <row r="98" spans="1:105" ht="12" customHeight="1" x14ac:dyDescent="0.3">
      <c r="A98" s="203" t="s">
        <v>2173</v>
      </c>
      <c r="B98" s="303">
        <f t="shared" ref="B98:W98" si="18">IF(B$34=0,0,B$34/B$5)</f>
        <v>0.52064993559569295</v>
      </c>
      <c r="C98" s="303">
        <f t="shared" si="18"/>
        <v>0.52498204334726917</v>
      </c>
      <c r="D98" s="303">
        <f t="shared" si="18"/>
        <v>0.51722147360342619</v>
      </c>
      <c r="E98" s="303">
        <f t="shared" si="18"/>
        <v>0.51104191247446207</v>
      </c>
      <c r="F98" s="303">
        <f t="shared" si="18"/>
        <v>0.50775645131187763</v>
      </c>
      <c r="G98" s="303">
        <f t="shared" si="18"/>
        <v>0.50274757272033621</v>
      </c>
      <c r="H98" s="303">
        <f t="shared" si="18"/>
        <v>0.51089872256644775</v>
      </c>
      <c r="I98" s="303">
        <f t="shared" si="18"/>
        <v>0.50155465518570053</v>
      </c>
      <c r="J98" s="303">
        <f t="shared" si="18"/>
        <v>0.50629304561003974</v>
      </c>
      <c r="K98" s="303">
        <f t="shared" si="18"/>
        <v>0.4999344087719137</v>
      </c>
      <c r="L98" s="303">
        <f t="shared" si="18"/>
        <v>0.50750714086136595</v>
      </c>
      <c r="M98" s="303">
        <f t="shared" si="18"/>
        <v>0.49417389700067743</v>
      </c>
      <c r="N98" s="303">
        <f t="shared" si="18"/>
        <v>0.48414920996797589</v>
      </c>
      <c r="O98" s="303">
        <f t="shared" si="18"/>
        <v>0.47972886556588379</v>
      </c>
      <c r="P98" s="303">
        <f t="shared" si="18"/>
        <v>0.47696336939083128</v>
      </c>
      <c r="Q98" s="303">
        <f t="shared" si="18"/>
        <v>0.46733841349582783</v>
      </c>
      <c r="R98" s="303">
        <f t="shared" si="18"/>
        <v>0.4786343593986776</v>
      </c>
      <c r="S98" s="303">
        <f t="shared" si="18"/>
        <v>0.48183367861097942</v>
      </c>
      <c r="T98" s="303">
        <f t="shared" si="18"/>
        <v>0.47550082303007624</v>
      </c>
      <c r="U98" s="303">
        <f t="shared" si="18"/>
        <v>0.47625115657683298</v>
      </c>
      <c r="V98" s="303">
        <f t="shared" si="18"/>
        <v>0.47013868057406927</v>
      </c>
      <c r="W98" s="303">
        <f t="shared" si="18"/>
        <v>0.47011342422464519</v>
      </c>
      <c r="DA98" s="175"/>
    </row>
    <row r="99" spans="1:105" ht="12" customHeight="1" x14ac:dyDescent="0.3">
      <c r="A99" s="203" t="s">
        <v>2185</v>
      </c>
      <c r="B99" s="303">
        <f t="shared" ref="B99:W99" si="19">IF(B$45=0,0,B$45/B$5)</f>
        <v>9.6180835152782432E-2</v>
      </c>
      <c r="C99" s="303">
        <f t="shared" si="19"/>
        <v>9.6538918774857138E-2</v>
      </c>
      <c r="D99" s="303">
        <f t="shared" si="19"/>
        <v>9.5861974188288152E-2</v>
      </c>
      <c r="E99" s="303">
        <f t="shared" si="19"/>
        <v>9.5315768458268238E-2</v>
      </c>
      <c r="F99" s="303">
        <f t="shared" si="19"/>
        <v>9.506976070908503E-2</v>
      </c>
      <c r="G99" s="303">
        <f t="shared" si="19"/>
        <v>9.4653916226734205E-2</v>
      </c>
      <c r="H99" s="303">
        <f t="shared" si="19"/>
        <v>9.5350232020934067E-2</v>
      </c>
      <c r="I99" s="303">
        <f t="shared" si="19"/>
        <v>9.4552321514858317E-2</v>
      </c>
      <c r="J99" s="303">
        <f t="shared" si="19"/>
        <v>9.4908916066281948E-2</v>
      </c>
      <c r="K99" s="303">
        <f t="shared" si="19"/>
        <v>9.424550646146608E-2</v>
      </c>
      <c r="L99" s="303">
        <f t="shared" si="19"/>
        <v>9.4893267393302644E-2</v>
      </c>
      <c r="M99" s="303">
        <f t="shared" si="19"/>
        <v>9.3742860381331117E-2</v>
      </c>
      <c r="N99" s="303">
        <f t="shared" si="19"/>
        <v>9.2754259207774359E-2</v>
      </c>
      <c r="O99" s="303">
        <f t="shared" si="19"/>
        <v>9.2354330918418839E-2</v>
      </c>
      <c r="P99" s="303">
        <f t="shared" si="19"/>
        <v>9.2188079440200424E-2</v>
      </c>
      <c r="Q99" s="303">
        <f t="shared" si="19"/>
        <v>9.1313965419673307E-2</v>
      </c>
      <c r="R99" s="303">
        <f t="shared" si="19"/>
        <v>9.2119633304946352E-2</v>
      </c>
      <c r="S99" s="303">
        <f t="shared" si="19"/>
        <v>9.2462303222557801E-2</v>
      </c>
      <c r="T99" s="303">
        <f t="shared" si="19"/>
        <v>9.192216834890253E-2</v>
      </c>
      <c r="U99" s="303">
        <f t="shared" si="19"/>
        <v>9.188595416614731E-2</v>
      </c>
      <c r="V99" s="303">
        <f t="shared" si="19"/>
        <v>9.118887018848644E-2</v>
      </c>
      <c r="W99" s="303">
        <f t="shared" si="19"/>
        <v>9.1175511528610975E-2</v>
      </c>
      <c r="DA99" s="175"/>
    </row>
    <row r="100" spans="1:105" ht="12" customHeight="1" x14ac:dyDescent="0.3">
      <c r="A100" s="62" t="s">
        <v>2186</v>
      </c>
      <c r="B100" s="304">
        <f t="shared" ref="B100:W100" si="20">IF(B$46=0,0,B$46/B$5)</f>
        <v>4.4030154614685457E-2</v>
      </c>
      <c r="C100" s="304">
        <f t="shared" si="20"/>
        <v>4.441197007308538E-2</v>
      </c>
      <c r="D100" s="304">
        <f t="shared" si="20"/>
        <v>4.3716994293746134E-2</v>
      </c>
      <c r="E100" s="304">
        <f t="shared" si="20"/>
        <v>4.3151242318913742E-2</v>
      </c>
      <c r="F100" s="304">
        <f t="shared" si="20"/>
        <v>4.2906779919145342E-2</v>
      </c>
      <c r="G100" s="304">
        <f t="shared" si="20"/>
        <v>4.2528676636763851E-2</v>
      </c>
      <c r="H100" s="304">
        <f t="shared" si="20"/>
        <v>4.3257612562513703E-2</v>
      </c>
      <c r="I100" s="304">
        <f t="shared" si="20"/>
        <v>4.2487981274837765E-2</v>
      </c>
      <c r="J100" s="304">
        <f t="shared" si="20"/>
        <v>4.2883187071422711E-2</v>
      </c>
      <c r="K100" s="304">
        <f t="shared" si="20"/>
        <v>4.2297493308187953E-2</v>
      </c>
      <c r="L100" s="304">
        <f t="shared" si="20"/>
        <v>4.2963608695686842E-2</v>
      </c>
      <c r="M100" s="304">
        <f t="shared" si="20"/>
        <v>4.1850429071191644E-2</v>
      </c>
      <c r="N100" s="304">
        <f t="shared" si="20"/>
        <v>4.0940760597525307E-2</v>
      </c>
      <c r="O100" s="304">
        <f t="shared" si="20"/>
        <v>4.0632125037470948E-2</v>
      </c>
      <c r="P100" s="304">
        <f t="shared" si="20"/>
        <v>4.0534911922717395E-2</v>
      </c>
      <c r="Q100" s="304">
        <f t="shared" si="20"/>
        <v>3.9755027394867866E-2</v>
      </c>
      <c r="R100" s="304">
        <f t="shared" si="20"/>
        <v>4.0496470627679311E-2</v>
      </c>
      <c r="S100" s="304">
        <f t="shared" si="20"/>
        <v>4.08050676225752E-2</v>
      </c>
      <c r="T100" s="304">
        <f t="shared" si="20"/>
        <v>4.0349274570004361E-2</v>
      </c>
      <c r="U100" s="304">
        <f t="shared" si="20"/>
        <v>4.0387468868457926E-2</v>
      </c>
      <c r="V100" s="304">
        <f t="shared" si="20"/>
        <v>3.9777101532364009E-2</v>
      </c>
      <c r="W100" s="304">
        <f t="shared" si="20"/>
        <v>3.9788006765592042E-2</v>
      </c>
      <c r="DA100" s="72"/>
    </row>
    <row r="101" spans="1:105" ht="12" customHeight="1" x14ac:dyDescent="0.3">
      <c r="A101" s="62" t="s">
        <v>2193</v>
      </c>
      <c r="B101" s="304">
        <f t="shared" ref="B101:W101" si="21">IF(B$52=0,0,B$52/B$5)</f>
        <v>3.7627800594591733E-2</v>
      </c>
      <c r="C101" s="304">
        <f t="shared" si="21"/>
        <v>3.7940885597558455E-2</v>
      </c>
      <c r="D101" s="304">
        <f t="shared" si="21"/>
        <v>3.7380022816527553E-2</v>
      </c>
      <c r="E101" s="304">
        <f t="shared" si="21"/>
        <v>3.6933420833072557E-2</v>
      </c>
      <c r="F101" s="304">
        <f t="shared" si="21"/>
        <v>3.6695977843003699E-2</v>
      </c>
      <c r="G101" s="304">
        <f t="shared" si="21"/>
        <v>3.6333982052820027E-2</v>
      </c>
      <c r="H101" s="304">
        <f t="shared" si="21"/>
        <v>3.6923072380230161E-2</v>
      </c>
      <c r="I101" s="304">
        <f t="shared" si="21"/>
        <v>3.6247768917947169E-2</v>
      </c>
      <c r="J101" s="304">
        <f t="shared" si="21"/>
        <v>3.65902163050238E-2</v>
      </c>
      <c r="K101" s="304">
        <f t="shared" si="21"/>
        <v>3.6130672372256985E-2</v>
      </c>
      <c r="L101" s="304">
        <f t="shared" si="21"/>
        <v>3.6677959970962182E-2</v>
      </c>
      <c r="M101" s="304">
        <f t="shared" si="21"/>
        <v>3.5714355431772052E-2</v>
      </c>
      <c r="N101" s="304">
        <f t="shared" si="21"/>
        <v>3.498986302545281E-2</v>
      </c>
      <c r="O101" s="304">
        <f t="shared" si="21"/>
        <v>3.4670401086922001E-2</v>
      </c>
      <c r="P101" s="304">
        <f t="shared" si="21"/>
        <v>3.4470536395685793E-2</v>
      </c>
      <c r="Q101" s="304">
        <f t="shared" si="21"/>
        <v>3.3774932888629615E-2</v>
      </c>
      <c r="R101" s="304">
        <f t="shared" si="21"/>
        <v>3.4591300222802865E-2</v>
      </c>
      <c r="S101" s="304">
        <f t="shared" si="21"/>
        <v>3.4822517663022474E-2</v>
      </c>
      <c r="T101" s="304">
        <f t="shared" si="21"/>
        <v>3.4364836962995242E-2</v>
      </c>
      <c r="U101" s="304">
        <f t="shared" si="21"/>
        <v>3.4419064187751335E-2</v>
      </c>
      <c r="V101" s="304">
        <f t="shared" si="21"/>
        <v>3.3977310501739501E-2</v>
      </c>
      <c r="W101" s="304">
        <f t="shared" si="21"/>
        <v>3.3975485204519797E-2</v>
      </c>
      <c r="DA101" s="72"/>
    </row>
    <row r="102" spans="1:105" ht="12" customHeight="1" x14ac:dyDescent="0.3">
      <c r="A102" s="62" t="s">
        <v>2205</v>
      </c>
      <c r="B102" s="304">
        <f t="shared" ref="B102:W102" si="22">IF(B$63=0,0,B$63/B$5)</f>
        <v>4.2714352775015396E-3</v>
      </c>
      <c r="C102" s="304">
        <f t="shared" si="22"/>
        <v>4.1723715012392066E-3</v>
      </c>
      <c r="D102" s="304">
        <f t="shared" si="22"/>
        <v>4.3426344347101365E-3</v>
      </c>
      <c r="E102" s="304">
        <f t="shared" si="22"/>
        <v>4.4797368547887977E-3</v>
      </c>
      <c r="F102" s="304">
        <f t="shared" si="22"/>
        <v>4.5491185138047015E-3</v>
      </c>
      <c r="G102" s="304">
        <f t="shared" si="22"/>
        <v>4.6444875109265624E-3</v>
      </c>
      <c r="H102" s="304">
        <f t="shared" si="22"/>
        <v>4.4616314935853564E-3</v>
      </c>
      <c r="I102" s="304">
        <f t="shared" si="22"/>
        <v>4.651932741786294E-3</v>
      </c>
      <c r="J102" s="304">
        <f t="shared" si="22"/>
        <v>4.5398566734810124E-3</v>
      </c>
      <c r="K102" s="304">
        <f t="shared" si="22"/>
        <v>4.6521590532415122E-3</v>
      </c>
      <c r="L102" s="304">
        <f t="shared" si="22"/>
        <v>4.4857937431334169E-3</v>
      </c>
      <c r="M102" s="304">
        <f t="shared" si="22"/>
        <v>4.7582576112845335E-3</v>
      </c>
      <c r="N102" s="304">
        <f t="shared" si="22"/>
        <v>4.9481281131753688E-3</v>
      </c>
      <c r="O102" s="304">
        <f t="shared" si="22"/>
        <v>5.0152367041252609E-3</v>
      </c>
      <c r="P102" s="304">
        <f t="shared" si="22"/>
        <v>5.0537150358227157E-3</v>
      </c>
      <c r="Q102" s="304">
        <f t="shared" si="22"/>
        <v>5.2305897459340705E-3</v>
      </c>
      <c r="R102" s="304">
        <f t="shared" si="22"/>
        <v>5.0093713101365244E-3</v>
      </c>
      <c r="S102" s="304">
        <f t="shared" si="22"/>
        <v>4.95138762851769E-3</v>
      </c>
      <c r="T102" s="304">
        <f t="shared" si="22"/>
        <v>5.0611931811479225E-3</v>
      </c>
      <c r="U102" s="304">
        <f t="shared" si="22"/>
        <v>5.0233591499817768E-3</v>
      </c>
      <c r="V102" s="304">
        <f t="shared" si="22"/>
        <v>5.1277818101126225E-3</v>
      </c>
      <c r="W102" s="304">
        <f t="shared" si="22"/>
        <v>5.1211822230879788E-3</v>
      </c>
      <c r="DA102" s="72"/>
    </row>
    <row r="103" spans="1:105" ht="12" customHeight="1" x14ac:dyDescent="0.3">
      <c r="A103" s="62" t="s">
        <v>2207</v>
      </c>
      <c r="B103" s="304">
        <f t="shared" ref="B103:W103" si="23">IF(B$64=0,0,B$64/B$5)</f>
        <v>8.5428705550030775E-3</v>
      </c>
      <c r="C103" s="304">
        <f t="shared" si="23"/>
        <v>8.3447430024784133E-3</v>
      </c>
      <c r="D103" s="304">
        <f t="shared" si="23"/>
        <v>8.6852688694202748E-3</v>
      </c>
      <c r="E103" s="304">
        <f t="shared" si="23"/>
        <v>8.9594737095775954E-3</v>
      </c>
      <c r="F103" s="304">
        <f t="shared" si="23"/>
        <v>9.0982370276094029E-3</v>
      </c>
      <c r="G103" s="304">
        <f t="shared" si="23"/>
        <v>9.2889750218531249E-3</v>
      </c>
      <c r="H103" s="304">
        <f t="shared" si="23"/>
        <v>8.9232629871707127E-3</v>
      </c>
      <c r="I103" s="304">
        <f t="shared" si="23"/>
        <v>9.3038654835725879E-3</v>
      </c>
      <c r="J103" s="304">
        <f t="shared" si="23"/>
        <v>9.0797133469620265E-3</v>
      </c>
      <c r="K103" s="304">
        <f t="shared" si="23"/>
        <v>9.3043181064830262E-3</v>
      </c>
      <c r="L103" s="304">
        <f t="shared" si="23"/>
        <v>8.9715874862668337E-3</v>
      </c>
      <c r="M103" s="304">
        <f t="shared" si="23"/>
        <v>9.516515222569067E-3</v>
      </c>
      <c r="N103" s="304">
        <f t="shared" si="23"/>
        <v>9.8962562263507376E-3</v>
      </c>
      <c r="O103" s="304">
        <f t="shared" si="23"/>
        <v>1.0030473408250522E-2</v>
      </c>
      <c r="P103" s="304">
        <f t="shared" si="23"/>
        <v>1.0107430071645431E-2</v>
      </c>
      <c r="Q103" s="304">
        <f t="shared" si="23"/>
        <v>1.0461179491868141E-2</v>
      </c>
      <c r="R103" s="304">
        <f t="shared" si="23"/>
        <v>1.0018742620273049E-2</v>
      </c>
      <c r="S103" s="304">
        <f t="shared" si="23"/>
        <v>9.9027752570353799E-3</v>
      </c>
      <c r="T103" s="304">
        <f t="shared" si="23"/>
        <v>1.0122386362295845E-2</v>
      </c>
      <c r="U103" s="304">
        <f t="shared" si="23"/>
        <v>1.0046718299963554E-2</v>
      </c>
      <c r="V103" s="304">
        <f t="shared" si="23"/>
        <v>1.0255563620225248E-2</v>
      </c>
      <c r="W103" s="304">
        <f t="shared" si="23"/>
        <v>1.0242364446175958E-2</v>
      </c>
      <c r="DA103" s="72"/>
    </row>
    <row r="104" spans="1:105" ht="12" customHeight="1" x14ac:dyDescent="0.3">
      <c r="A104" s="62" t="s">
        <v>2209</v>
      </c>
      <c r="B104" s="304">
        <f t="shared" ref="B104:W104" si="24">IF(B$65=0,0,B$65/B$5)</f>
        <v>1.7085741110006161E-3</v>
      </c>
      <c r="C104" s="304">
        <f t="shared" si="24"/>
        <v>1.6689486004956824E-3</v>
      </c>
      <c r="D104" s="304">
        <f t="shared" si="24"/>
        <v>1.7370537738840551E-3</v>
      </c>
      <c r="E104" s="304">
        <f t="shared" si="24"/>
        <v>1.7918947419155195E-3</v>
      </c>
      <c r="F104" s="304">
        <f t="shared" si="24"/>
        <v>1.8196474055218815E-3</v>
      </c>
      <c r="G104" s="304">
        <f t="shared" si="24"/>
        <v>1.8577950043706247E-3</v>
      </c>
      <c r="H104" s="304">
        <f t="shared" si="24"/>
        <v>1.7846525974341426E-3</v>
      </c>
      <c r="I104" s="304">
        <f t="shared" si="24"/>
        <v>1.8607730967145173E-3</v>
      </c>
      <c r="J104" s="304">
        <f t="shared" si="24"/>
        <v>1.8159426693924053E-3</v>
      </c>
      <c r="K104" s="304">
        <f t="shared" si="24"/>
        <v>1.8608636212966063E-3</v>
      </c>
      <c r="L104" s="304">
        <f t="shared" si="24"/>
        <v>1.7943174972533669E-3</v>
      </c>
      <c r="M104" s="304">
        <f t="shared" si="24"/>
        <v>1.9033030445138137E-3</v>
      </c>
      <c r="N104" s="304">
        <f t="shared" si="24"/>
        <v>1.9792512452701484E-3</v>
      </c>
      <c r="O104" s="304">
        <f t="shared" si="24"/>
        <v>2.0060946816501043E-3</v>
      </c>
      <c r="P104" s="304">
        <f t="shared" si="24"/>
        <v>2.021486014329086E-3</v>
      </c>
      <c r="Q104" s="304">
        <f t="shared" si="24"/>
        <v>2.0922358983736281E-3</v>
      </c>
      <c r="R104" s="304">
        <f t="shared" si="24"/>
        <v>2.0037485240546092E-3</v>
      </c>
      <c r="S104" s="304">
        <f t="shared" si="24"/>
        <v>1.9805550514070762E-3</v>
      </c>
      <c r="T104" s="304">
        <f t="shared" si="24"/>
        <v>2.0244772724591692E-3</v>
      </c>
      <c r="U104" s="304">
        <f t="shared" si="24"/>
        <v>2.0093436599927109E-3</v>
      </c>
      <c r="V104" s="304">
        <f t="shared" si="24"/>
        <v>2.0511127240450508E-3</v>
      </c>
      <c r="W104" s="304">
        <f t="shared" si="24"/>
        <v>2.0484728892351915E-3</v>
      </c>
      <c r="DA104" s="72"/>
    </row>
    <row r="105" spans="1:105" ht="12" customHeight="1" x14ac:dyDescent="0.3">
      <c r="A105" s="203" t="s">
        <v>2211</v>
      </c>
      <c r="B105" s="303">
        <f t="shared" ref="B105:W105" si="25">IF(B$66=0,0,B$66/B$5)</f>
        <v>8.0143064282097193E-2</v>
      </c>
      <c r="C105" s="303">
        <f t="shared" si="25"/>
        <v>7.9088328151340592E-2</v>
      </c>
      <c r="D105" s="303">
        <f t="shared" si="25"/>
        <v>8.091124530669605E-2</v>
      </c>
      <c r="E105" s="303">
        <f t="shared" si="25"/>
        <v>8.2384105473676958E-2</v>
      </c>
      <c r="F105" s="303">
        <f t="shared" si="25"/>
        <v>8.3132230066388771E-2</v>
      </c>
      <c r="G105" s="303">
        <f t="shared" si="25"/>
        <v>8.4228060789069331E-2</v>
      </c>
      <c r="H105" s="303">
        <f t="shared" si="25"/>
        <v>8.2205221703987266E-2</v>
      </c>
      <c r="I105" s="303">
        <f t="shared" si="25"/>
        <v>8.4319016792949897E-2</v>
      </c>
      <c r="J105" s="303">
        <f t="shared" si="25"/>
        <v>8.3097152469726779E-2</v>
      </c>
      <c r="K105" s="303">
        <f t="shared" si="25"/>
        <v>8.4290274516452782E-2</v>
      </c>
      <c r="L105" s="303">
        <f t="shared" si="25"/>
        <v>8.247861286025053E-2</v>
      </c>
      <c r="M105" s="303">
        <f t="shared" si="25"/>
        <v>8.5436046992947046E-2</v>
      </c>
      <c r="N105" s="303">
        <f t="shared" si="25"/>
        <v>8.7434385346470703E-2</v>
      </c>
      <c r="O105" s="303">
        <f t="shared" si="25"/>
        <v>8.8162327524745593E-2</v>
      </c>
      <c r="P105" s="303">
        <f t="shared" si="25"/>
        <v>8.8593577139111271E-2</v>
      </c>
      <c r="Q105" s="303">
        <f t="shared" si="25"/>
        <v>9.0460185964799184E-2</v>
      </c>
      <c r="R105" s="303">
        <f t="shared" si="25"/>
        <v>8.8014602663888344E-2</v>
      </c>
      <c r="S105" s="303">
        <f t="shared" si="25"/>
        <v>8.7422202972665522E-2</v>
      </c>
      <c r="T105" s="303">
        <f t="shared" si="25"/>
        <v>8.8615423078394304E-2</v>
      </c>
      <c r="U105" s="303">
        <f t="shared" si="25"/>
        <v>8.8144728981030138E-2</v>
      </c>
      <c r="V105" s="303">
        <f t="shared" si="25"/>
        <v>8.9170572929520034E-2</v>
      </c>
      <c r="W105" s="303">
        <f t="shared" si="25"/>
        <v>8.9088822988244401E-2</v>
      </c>
      <c r="DA105" s="175"/>
    </row>
    <row r="106" spans="1:105" ht="12" customHeight="1" x14ac:dyDescent="0.3">
      <c r="A106" s="62" t="s">
        <v>2212</v>
      </c>
      <c r="B106" s="304">
        <f t="shared" ref="B106:W106" si="26">IF(B$67=0,0,B$67/B$5)</f>
        <v>1.737374810056733E-2</v>
      </c>
      <c r="C106" s="304">
        <f t="shared" si="26"/>
        <v>1.7551412041242005E-2</v>
      </c>
      <c r="D106" s="304">
        <f t="shared" si="26"/>
        <v>1.7260464723551992E-2</v>
      </c>
      <c r="E106" s="304">
        <f t="shared" si="26"/>
        <v>1.7030211079392652E-2</v>
      </c>
      <c r="F106" s="304">
        <f t="shared" si="26"/>
        <v>1.6918617075230676E-2</v>
      </c>
      <c r="G106" s="304">
        <f t="shared" si="26"/>
        <v>1.6839425201780417E-2</v>
      </c>
      <c r="H106" s="304">
        <f t="shared" si="26"/>
        <v>1.7089294279752251E-2</v>
      </c>
      <c r="I106" s="304">
        <f t="shared" si="26"/>
        <v>1.6849566336863003E-2</v>
      </c>
      <c r="J106" s="304">
        <f t="shared" si="26"/>
        <v>1.7024196720116309E-2</v>
      </c>
      <c r="K106" s="304">
        <f t="shared" si="26"/>
        <v>1.6839930878935389E-2</v>
      </c>
      <c r="L106" s="304">
        <f t="shared" si="26"/>
        <v>1.7093882196228816E-2</v>
      </c>
      <c r="M106" s="304">
        <f t="shared" si="26"/>
        <v>1.6681044700823454E-2</v>
      </c>
      <c r="N106" s="304">
        <f t="shared" si="26"/>
        <v>1.6340740648174205E-2</v>
      </c>
      <c r="O106" s="304">
        <f t="shared" si="26"/>
        <v>1.6254045018962097E-2</v>
      </c>
      <c r="P106" s="304">
        <f t="shared" si="26"/>
        <v>1.62213468446917E-2</v>
      </c>
      <c r="Q106" s="304">
        <f t="shared" si="26"/>
        <v>1.5913281993572396E-2</v>
      </c>
      <c r="R106" s="304">
        <f t="shared" si="26"/>
        <v>1.6197680085084251E-2</v>
      </c>
      <c r="S106" s="304">
        <f t="shared" si="26"/>
        <v>1.6317590036711217E-2</v>
      </c>
      <c r="T106" s="304">
        <f t="shared" si="26"/>
        <v>1.6165619398307574E-2</v>
      </c>
      <c r="U106" s="304">
        <f t="shared" si="26"/>
        <v>1.6177907219674627E-2</v>
      </c>
      <c r="V106" s="304">
        <f t="shared" si="26"/>
        <v>1.5925730575050513E-2</v>
      </c>
      <c r="W106" s="304">
        <f t="shared" si="26"/>
        <v>1.5930355284140427E-2</v>
      </c>
      <c r="DA106" s="72"/>
    </row>
    <row r="107" spans="1:105" ht="12" customHeight="1" x14ac:dyDescent="0.3">
      <c r="A107" s="62" t="s">
        <v>2214</v>
      </c>
      <c r="B107" s="304">
        <f t="shared" ref="B107:W107" si="27">IF(B$68=0,0,B$68/B$5)</f>
        <v>7.0877851535519048E-3</v>
      </c>
      <c r="C107" s="304">
        <f t="shared" si="27"/>
        <v>7.1467596139445271E-3</v>
      </c>
      <c r="D107" s="304">
        <f t="shared" si="27"/>
        <v>7.0411123310910647E-3</v>
      </c>
      <c r="E107" s="304">
        <f t="shared" si="27"/>
        <v>6.9569878577532794E-3</v>
      </c>
      <c r="F107" s="304">
        <f t="shared" si="27"/>
        <v>6.912261754360805E-3</v>
      </c>
      <c r="G107" s="304">
        <f t="shared" si="27"/>
        <v>6.8440741816946293E-3</v>
      </c>
      <c r="H107" s="304">
        <f t="shared" si="27"/>
        <v>6.9550385646970931E-3</v>
      </c>
      <c r="I107" s="304">
        <f t="shared" si="27"/>
        <v>6.8278345884221795E-3</v>
      </c>
      <c r="J107" s="304">
        <f t="shared" si="27"/>
        <v>6.8923399134116839E-3</v>
      </c>
      <c r="K107" s="304">
        <f t="shared" si="27"/>
        <v>6.8057776213669629E-3</v>
      </c>
      <c r="L107" s="304">
        <f t="shared" si="27"/>
        <v>6.9088678061646194E-3</v>
      </c>
      <c r="M107" s="304">
        <f t="shared" si="27"/>
        <v>6.7273578098628788E-3</v>
      </c>
      <c r="N107" s="304">
        <f t="shared" si="27"/>
        <v>6.590888326124077E-3</v>
      </c>
      <c r="O107" s="304">
        <f t="shared" si="27"/>
        <v>6.5307126701127311E-3</v>
      </c>
      <c r="P107" s="304">
        <f t="shared" si="27"/>
        <v>6.4930650274421962E-3</v>
      </c>
      <c r="Q107" s="304">
        <f t="shared" si="27"/>
        <v>6.3620372200188773E-3</v>
      </c>
      <c r="R107" s="304">
        <f t="shared" si="27"/>
        <v>6.5158127843506801E-3</v>
      </c>
      <c r="S107" s="304">
        <f t="shared" si="27"/>
        <v>6.5593662079931527E-3</v>
      </c>
      <c r="T107" s="304">
        <f t="shared" si="27"/>
        <v>6.4731548849963384E-3</v>
      </c>
      <c r="U107" s="304">
        <f t="shared" si="27"/>
        <v>6.4833694314877892E-3</v>
      </c>
      <c r="V107" s="304">
        <f t="shared" si="27"/>
        <v>6.4001582108539779E-3</v>
      </c>
      <c r="W107" s="304">
        <f t="shared" si="27"/>
        <v>6.399814387554977E-3</v>
      </c>
      <c r="DA107" s="72"/>
    </row>
    <row r="108" spans="1:105" ht="12" customHeight="1" x14ac:dyDescent="0.3">
      <c r="A108" s="62" t="s">
        <v>2226</v>
      </c>
      <c r="B108" s="304">
        <f t="shared" ref="B108:W108" si="28">IF(B$79=0,0,B$79/B$5)</f>
        <v>5.568153102797796E-2</v>
      </c>
      <c r="C108" s="304">
        <f t="shared" si="28"/>
        <v>5.4390156496154057E-2</v>
      </c>
      <c r="D108" s="304">
        <f t="shared" si="28"/>
        <v>5.6609668252052991E-2</v>
      </c>
      <c r="E108" s="304">
        <f t="shared" si="28"/>
        <v>5.8396906536531019E-2</v>
      </c>
      <c r="F108" s="304">
        <f t="shared" si="28"/>
        <v>5.9301351236797292E-2</v>
      </c>
      <c r="G108" s="304">
        <f t="shared" si="28"/>
        <v>6.0544561405594284E-2</v>
      </c>
      <c r="H108" s="304">
        <f t="shared" si="28"/>
        <v>5.8160888859537928E-2</v>
      </c>
      <c r="I108" s="304">
        <f t="shared" si="28"/>
        <v>6.0641615867664721E-2</v>
      </c>
      <c r="J108" s="304">
        <f t="shared" si="28"/>
        <v>5.9180615836198783E-2</v>
      </c>
      <c r="K108" s="304">
        <f t="shared" si="28"/>
        <v>6.0644566016150432E-2</v>
      </c>
      <c r="L108" s="304">
        <f t="shared" si="28"/>
        <v>5.8475862857857094E-2</v>
      </c>
      <c r="M108" s="304">
        <f t="shared" si="28"/>
        <v>6.2027644482260724E-2</v>
      </c>
      <c r="N108" s="304">
        <f t="shared" si="28"/>
        <v>6.4502756372172412E-2</v>
      </c>
      <c r="O108" s="304">
        <f t="shared" si="28"/>
        <v>6.5377569835670765E-2</v>
      </c>
      <c r="P108" s="304">
        <f t="shared" si="28"/>
        <v>6.5879165266977374E-2</v>
      </c>
      <c r="Q108" s="304">
        <f t="shared" si="28"/>
        <v>6.8184866751207926E-2</v>
      </c>
      <c r="R108" s="304">
        <f t="shared" si="28"/>
        <v>6.5301109794453416E-2</v>
      </c>
      <c r="S108" s="304">
        <f t="shared" si="28"/>
        <v>6.454524672796115E-2</v>
      </c>
      <c r="T108" s="304">
        <f t="shared" si="28"/>
        <v>6.5976648795090395E-2</v>
      </c>
      <c r="U108" s="304">
        <f t="shared" si="28"/>
        <v>6.5483452329867714E-2</v>
      </c>
      <c r="V108" s="304">
        <f t="shared" si="28"/>
        <v>6.6844684143615538E-2</v>
      </c>
      <c r="W108" s="304">
        <f t="shared" si="28"/>
        <v>6.6758653316548996E-2</v>
      </c>
      <c r="DA108" s="72"/>
    </row>
    <row r="109" spans="1:105" ht="12" customHeight="1" x14ac:dyDescent="0.3">
      <c r="A109" s="41" t="s">
        <v>2228</v>
      </c>
      <c r="B109" s="237">
        <f t="shared" ref="B109:W109" si="29">IF(B$80=0,0,B$80/B$5)</f>
        <v>7.6319307789801186E-2</v>
      </c>
      <c r="C109" s="237">
        <f t="shared" si="29"/>
        <v>7.4549298802141367E-2</v>
      </c>
      <c r="D109" s="237">
        <f t="shared" si="29"/>
        <v>7.7591449362915649E-2</v>
      </c>
      <c r="E109" s="237">
        <f t="shared" si="29"/>
        <v>8.0041108813879006E-2</v>
      </c>
      <c r="F109" s="237">
        <f t="shared" si="29"/>
        <v>8.1280776477180003E-2</v>
      </c>
      <c r="G109" s="237">
        <f t="shared" si="29"/>
        <v>8.2984769484702639E-2</v>
      </c>
      <c r="H109" s="237">
        <f t="shared" si="29"/>
        <v>7.9717613654860867E-2</v>
      </c>
      <c r="I109" s="237">
        <f t="shared" si="29"/>
        <v>8.311779616745324E-2</v>
      </c>
      <c r="J109" s="237">
        <f t="shared" si="29"/>
        <v>8.111529176385969E-2</v>
      </c>
      <c r="K109" s="237">
        <f t="shared" si="29"/>
        <v>8.3121839757601554E-2</v>
      </c>
      <c r="L109" s="237">
        <f t="shared" si="29"/>
        <v>8.0149329469417482E-2</v>
      </c>
      <c r="M109" s="237">
        <f t="shared" si="29"/>
        <v>8.5017541783098602E-2</v>
      </c>
      <c r="N109" s="237">
        <f t="shared" si="29"/>
        <v>8.8410027992672377E-2</v>
      </c>
      <c r="O109" s="237">
        <f t="shared" si="29"/>
        <v>8.9609081911391761E-2</v>
      </c>
      <c r="P109" s="237">
        <f t="shared" si="29"/>
        <v>9.0296588440057654E-2</v>
      </c>
      <c r="Q109" s="237">
        <f t="shared" si="29"/>
        <v>9.3456874049984123E-2</v>
      </c>
      <c r="R109" s="237">
        <f t="shared" si="29"/>
        <v>8.9504282756060413E-2</v>
      </c>
      <c r="S109" s="237">
        <f t="shared" si="29"/>
        <v>8.8468266954167665E-2</v>
      </c>
      <c r="T109" s="237">
        <f t="shared" si="29"/>
        <v>9.0430203217689339E-2</v>
      </c>
      <c r="U109" s="237">
        <f t="shared" si="29"/>
        <v>8.9754208643990183E-2</v>
      </c>
      <c r="V109" s="237">
        <f t="shared" si="29"/>
        <v>9.1619966784054416E-2</v>
      </c>
      <c r="W109" s="237">
        <f t="shared" si="29"/>
        <v>9.1502049531258275E-2</v>
      </c>
      <c r="DA109" s="97"/>
    </row>
    <row r="110" spans="1:105" ht="12" customHeight="1" x14ac:dyDescent="0.3">
      <c r="A110" s="201"/>
      <c r="B110" s="201"/>
      <c r="C110" s="201"/>
      <c r="D110" s="201"/>
      <c r="E110" s="201"/>
      <c r="F110" s="201"/>
      <c r="G110" s="201"/>
      <c r="H110" s="201"/>
      <c r="I110" s="201"/>
      <c r="J110" s="201"/>
      <c r="K110" s="201"/>
      <c r="L110" s="201"/>
      <c r="M110" s="201"/>
      <c r="N110" s="201"/>
      <c r="O110" s="201"/>
      <c r="P110" s="201"/>
      <c r="Q110" s="201"/>
      <c r="R110" s="201"/>
      <c r="S110" s="201"/>
      <c r="T110" s="201"/>
      <c r="U110" s="201"/>
      <c r="V110" s="201"/>
      <c r="W110" s="201"/>
      <c r="DA110" s="173"/>
    </row>
    <row r="111" spans="1:105" ht="15" customHeight="1" x14ac:dyDescent="0.3">
      <c r="A111" s="32" t="s">
        <v>54</v>
      </c>
      <c r="B111" s="259"/>
      <c r="C111" s="259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59"/>
      <c r="P111" s="259"/>
      <c r="Q111" s="259"/>
      <c r="R111" s="259"/>
      <c r="S111" s="259"/>
      <c r="T111" s="259"/>
      <c r="U111" s="259"/>
      <c r="V111" s="259"/>
      <c r="W111" s="259"/>
      <c r="DA111" s="88"/>
    </row>
    <row r="112" spans="1:105" ht="12" customHeight="1" x14ac:dyDescent="0.3">
      <c r="A112" s="201"/>
      <c r="B112" s="201"/>
      <c r="C112" s="201"/>
      <c r="D112" s="201"/>
      <c r="E112" s="201"/>
      <c r="F112" s="201"/>
      <c r="G112" s="201"/>
      <c r="H112" s="201"/>
      <c r="I112" s="201"/>
      <c r="J112" s="201"/>
      <c r="K112" s="201"/>
      <c r="L112" s="201"/>
      <c r="M112" s="201"/>
      <c r="N112" s="201"/>
      <c r="O112" s="201"/>
      <c r="P112" s="201"/>
      <c r="Q112" s="201"/>
      <c r="R112" s="201"/>
      <c r="S112" s="201"/>
      <c r="T112" s="201"/>
      <c r="U112" s="201"/>
      <c r="V112" s="201"/>
      <c r="W112" s="201"/>
      <c r="DA112" s="173"/>
    </row>
    <row r="113" spans="1:105" ht="12" customHeight="1" x14ac:dyDescent="0.3">
      <c r="A113" s="35" t="s">
        <v>24</v>
      </c>
      <c r="B113" s="322">
        <f t="shared" ref="B113:W113" si="30">SUM(B$114:B$124)</f>
        <v>131.72035485426719</v>
      </c>
      <c r="C113" s="322">
        <f t="shared" si="30"/>
        <v>132.34820639613682</v>
      </c>
      <c r="D113" s="322">
        <f t="shared" si="30"/>
        <v>134.73373251597138</v>
      </c>
      <c r="E113" s="322">
        <f t="shared" si="30"/>
        <v>135.57751785122881</v>
      </c>
      <c r="F113" s="322">
        <f t="shared" si="30"/>
        <v>133.02735034434656</v>
      </c>
      <c r="G113" s="322">
        <f t="shared" si="30"/>
        <v>128.34525323083119</v>
      </c>
      <c r="H113" s="322">
        <f t="shared" si="30"/>
        <v>123.50731403339451</v>
      </c>
      <c r="I113" s="322">
        <f t="shared" si="30"/>
        <v>122.96907071933957</v>
      </c>
      <c r="J113" s="322">
        <f t="shared" si="30"/>
        <v>122.42142842531692</v>
      </c>
      <c r="K113" s="322">
        <f t="shared" si="30"/>
        <v>117.70082574774817</v>
      </c>
      <c r="L113" s="322">
        <f t="shared" si="30"/>
        <v>120.69507732794621</v>
      </c>
      <c r="M113" s="322">
        <f t="shared" si="30"/>
        <v>120.22046502565033</v>
      </c>
      <c r="N113" s="322">
        <f t="shared" si="30"/>
        <v>121.12449855869652</v>
      </c>
      <c r="O113" s="322">
        <f t="shared" si="30"/>
        <v>119.04107083791192</v>
      </c>
      <c r="P113" s="322">
        <f t="shared" si="30"/>
        <v>117.45295381773008</v>
      </c>
      <c r="Q113" s="322">
        <f t="shared" si="30"/>
        <v>115.43606639028955</v>
      </c>
      <c r="R113" s="322">
        <f t="shared" si="30"/>
        <v>116.9869368376625</v>
      </c>
      <c r="S113" s="322">
        <f t="shared" si="30"/>
        <v>117.23636786090438</v>
      </c>
      <c r="T113" s="322">
        <f t="shared" si="30"/>
        <v>118.42965025500141</v>
      </c>
      <c r="U113" s="322">
        <f t="shared" si="30"/>
        <v>115.6813854614053</v>
      </c>
      <c r="V113" s="322">
        <f t="shared" si="30"/>
        <v>117.22826197195215</v>
      </c>
      <c r="W113" s="322">
        <f t="shared" si="30"/>
        <v>125.73916970369696</v>
      </c>
      <c r="DA113" s="95"/>
    </row>
    <row r="114" spans="1:105" ht="12" customHeight="1" x14ac:dyDescent="0.3">
      <c r="A114" s="55" t="s">
        <v>92</v>
      </c>
      <c r="B114" s="332">
        <f>IF(B$6=0,0,B$6/FBT!B$5*1000)</f>
        <v>1.7767420120722253</v>
      </c>
      <c r="C114" s="332">
        <f>IF(C$6=0,0,C$6/FBT!C$5*1000)</f>
        <v>1.7438080566548386</v>
      </c>
      <c r="D114" s="332">
        <f>IF(D$6=0,0,D$6/FBT!D$5*1000)</f>
        <v>1.8476821463396287</v>
      </c>
      <c r="E114" s="332">
        <f>IF(E$6=0,0,E$6/FBT!E$5*1000)</f>
        <v>1.917952431786113</v>
      </c>
      <c r="F114" s="332">
        <f>IF(F$6=0,0,F$6/FBT!F$5*1000)</f>
        <v>1.9110226809279505</v>
      </c>
      <c r="G114" s="332">
        <f>IF(G$6=0,0,G$6/FBT!G$5*1000)</f>
        <v>1.8824145022651662</v>
      </c>
      <c r="H114" s="332">
        <f>IF(H$6=0,0,H$6/FBT!H$5*1000)</f>
        <v>1.740139332566935</v>
      </c>
      <c r="I114" s="332">
        <f>IF(I$6=0,0,I$6/FBT!I$5*1000)</f>
        <v>1.8064542514936741</v>
      </c>
      <c r="J114" s="332">
        <f>IF(J$6=0,0,J$6/FBT!J$5*1000)</f>
        <v>1.7550812804644833</v>
      </c>
      <c r="K114" s="332">
        <f>IF(K$6=0,0,K$6/FBT!K$5*1000)</f>
        <v>1.7291461960307009</v>
      </c>
      <c r="L114" s="332">
        <f>IF(L$6=0,0,L$6/FBT!L$5*1000)</f>
        <v>1.7097259664359108</v>
      </c>
      <c r="M114" s="332">
        <f>IF(M$6=0,0,M$6/FBT!M$5*1000)</f>
        <v>1.8064419244435794</v>
      </c>
      <c r="N114" s="332">
        <f>IF(N$6=0,0,N$6/FBT!N$5*1000)</f>
        <v>1.8926511679343876</v>
      </c>
      <c r="O114" s="332">
        <f>IF(O$6=0,0,O$6/FBT!O$5*1000)</f>
        <v>1.8853236245200129</v>
      </c>
      <c r="P114" s="332">
        <f>IF(P$6=0,0,P$6/FBT!P$5*1000)</f>
        <v>1.8744434485593273</v>
      </c>
      <c r="Q114" s="332">
        <f>IF(Q$6=0,0,Q$6/FBT!Q$5*1000)</f>
        <v>1.9067327531747791</v>
      </c>
      <c r="R114" s="332">
        <f>IF(R$6=0,0,R$6/FBT!R$5*1000)</f>
        <v>1.8506242264905477</v>
      </c>
      <c r="S114" s="332">
        <f>IF(S$6=0,0,S$6/FBT!S$5*1000)</f>
        <v>1.8331032677015706</v>
      </c>
      <c r="T114" s="332">
        <f>IF(T$6=0,0,T$6/FBT!T$5*1000)</f>
        <v>1.8928273841568841</v>
      </c>
      <c r="U114" s="332">
        <f>IF(U$6=0,0,U$6/FBT!U$5*1000)</f>
        <v>1.8350815141266921</v>
      </c>
      <c r="V114" s="332">
        <f>IF(V$6=0,0,V$6/FBT!V$5*1000)</f>
        <v>1.8982766822238755</v>
      </c>
      <c r="W114" s="332">
        <f>IF(W$6=0,0,W$6/FBT!W$5*1000)</f>
        <v>2.033473265154996</v>
      </c>
      <c r="DA114" s="67"/>
    </row>
    <row r="115" spans="1:105" ht="12" customHeight="1" x14ac:dyDescent="0.3">
      <c r="A115" s="202" t="s">
        <v>93</v>
      </c>
      <c r="B115" s="333">
        <f>IF(B$7=0,0,B$7/FBT!B$5*1000)</f>
        <v>2.0728656807509287</v>
      </c>
      <c r="C115" s="333">
        <f>IF(C$7=0,0,C$7/FBT!C$5*1000)</f>
        <v>2.0344427327639796</v>
      </c>
      <c r="D115" s="333">
        <f>IF(D$7=0,0,D$7/FBT!D$5*1000)</f>
        <v>2.1556291707295654</v>
      </c>
      <c r="E115" s="333">
        <f>IF(E$7=0,0,E$7/FBT!E$5*1000)</f>
        <v>2.2376111704171318</v>
      </c>
      <c r="F115" s="333">
        <f>IF(F$7=0,0,F$7/FBT!F$5*1000)</f>
        <v>2.2295264610826102</v>
      </c>
      <c r="G115" s="333">
        <f>IF(G$7=0,0,G$7/FBT!G$5*1000)</f>
        <v>2.1961502526426928</v>
      </c>
      <c r="H115" s="333">
        <f>IF(H$7=0,0,H$7/FBT!H$5*1000)</f>
        <v>2.0301625546614246</v>
      </c>
      <c r="I115" s="333">
        <f>IF(I$7=0,0,I$7/FBT!I$5*1000)</f>
        <v>2.1075299600759521</v>
      </c>
      <c r="J115" s="333">
        <f>IF(J$7=0,0,J$7/FBT!J$5*1000)</f>
        <v>2.0475948272085649</v>
      </c>
      <c r="K115" s="333">
        <f>IF(K$7=0,0,K$7/FBT!K$5*1000)</f>
        <v>2.017337228702484</v>
      </c>
      <c r="L115" s="333">
        <f>IF(L$7=0,0,L$7/FBT!L$5*1000)</f>
        <v>1.9946802941752297</v>
      </c>
      <c r="M115" s="333">
        <f>IF(M$7=0,0,M$7/FBT!M$5*1000)</f>
        <v>2.1075155785175088</v>
      </c>
      <c r="N115" s="333">
        <f>IF(N$7=0,0,N$7/FBT!N$5*1000)</f>
        <v>2.2080930292567849</v>
      </c>
      <c r="O115" s="333">
        <f>IF(O$7=0,0,O$7/FBT!O$5*1000)</f>
        <v>2.199544228606682</v>
      </c>
      <c r="P115" s="333">
        <f>IF(P$7=0,0,P$7/FBT!P$5*1000)</f>
        <v>2.1868506899858824</v>
      </c>
      <c r="Q115" s="333">
        <f>IF(Q$7=0,0,Q$7/FBT!Q$5*1000)</f>
        <v>2.2245215453705751</v>
      </c>
      <c r="R115" s="333">
        <f>IF(R$7=0,0,R$7/FBT!R$5*1000)</f>
        <v>2.1590615975723071</v>
      </c>
      <c r="S115" s="333">
        <f>IF(S$7=0,0,S$7/FBT!S$5*1000)</f>
        <v>2.1386204789851671</v>
      </c>
      <c r="T115" s="333">
        <f>IF(T$7=0,0,T$7/FBT!T$5*1000)</f>
        <v>2.2082986148496975</v>
      </c>
      <c r="U115" s="333">
        <f>IF(U$7=0,0,U$7/FBT!U$5*1000)</f>
        <v>2.1409284331478071</v>
      </c>
      <c r="V115" s="333">
        <f>IF(V$7=0,0,V$7/FBT!V$5*1000)</f>
        <v>2.2146561292611868</v>
      </c>
      <c r="W115" s="333">
        <f>IF(W$7=0,0,W$7/FBT!W$5*1000)</f>
        <v>2.3723854760141627</v>
      </c>
      <c r="DA115" s="174"/>
    </row>
    <row r="116" spans="1:105" ht="12" customHeight="1" x14ac:dyDescent="0.3">
      <c r="A116" s="202" t="s">
        <v>94</v>
      </c>
      <c r="B116" s="333">
        <f>IF(B$8=0,0,B$8/FBT!B$5*1000)</f>
        <v>4.7379786988592656</v>
      </c>
      <c r="C116" s="333">
        <f>IF(C$8=0,0,C$8/FBT!C$5*1000)</f>
        <v>4.6501548177462393</v>
      </c>
      <c r="D116" s="333">
        <f>IF(D$8=0,0,D$8/FBT!D$5*1000)</f>
        <v>4.9271523902390078</v>
      </c>
      <c r="E116" s="333">
        <f>IF(E$8=0,0,E$8/FBT!E$5*1000)</f>
        <v>5.1145398180963033</v>
      </c>
      <c r="F116" s="333">
        <f>IF(F$8=0,0,F$8/FBT!F$5*1000)</f>
        <v>5.0960604824745372</v>
      </c>
      <c r="G116" s="333">
        <f>IF(G$8=0,0,G$8/FBT!G$5*1000)</f>
        <v>5.0197720060404443</v>
      </c>
      <c r="H116" s="333">
        <f>IF(H$8=0,0,H$8/FBT!H$5*1000)</f>
        <v>4.6403715535118275</v>
      </c>
      <c r="I116" s="333">
        <f>IF(I$8=0,0,I$8/FBT!I$5*1000)</f>
        <v>4.8172113373164631</v>
      </c>
      <c r="J116" s="333">
        <f>IF(J$8=0,0,J$8/FBT!J$5*1000)</f>
        <v>4.6802167479052894</v>
      </c>
      <c r="K116" s="333">
        <f>IF(K$8=0,0,K$8/FBT!K$5*1000)</f>
        <v>4.6110565227485347</v>
      </c>
      <c r="L116" s="333">
        <f>IF(L$8=0,0,L$8/FBT!L$5*1000)</f>
        <v>4.5592692438290943</v>
      </c>
      <c r="M116" s="333">
        <f>IF(M$8=0,0,M$8/FBT!M$5*1000)</f>
        <v>4.8171784651828773</v>
      </c>
      <c r="N116" s="333">
        <f>IF(N$8=0,0,N$8/FBT!N$5*1000)</f>
        <v>5.0470697811583669</v>
      </c>
      <c r="O116" s="333">
        <f>IF(O$8=0,0,O$8/FBT!O$5*1000)</f>
        <v>5.0275296653867025</v>
      </c>
      <c r="P116" s="333">
        <f>IF(P$8=0,0,P$8/FBT!P$5*1000)</f>
        <v>4.9985158628248731</v>
      </c>
      <c r="Q116" s="333">
        <f>IF(Q$8=0,0,Q$8/FBT!Q$5*1000)</f>
        <v>5.084620675132741</v>
      </c>
      <c r="R116" s="333">
        <f>IF(R$8=0,0,R$8/FBT!R$5*1000)</f>
        <v>4.9349979373081272</v>
      </c>
      <c r="S116" s="333">
        <f>IF(S$8=0,0,S$8/FBT!S$5*1000)</f>
        <v>4.8882753805375225</v>
      </c>
      <c r="T116" s="333">
        <f>IF(T$8=0,0,T$8/FBT!T$5*1000)</f>
        <v>5.0475396910850243</v>
      </c>
      <c r="U116" s="333">
        <f>IF(U$8=0,0,U$8/FBT!U$5*1000)</f>
        <v>4.8935507043378461</v>
      </c>
      <c r="V116" s="333">
        <f>IF(V$8=0,0,V$8/FBT!V$5*1000)</f>
        <v>5.0620711525969995</v>
      </c>
      <c r="W116" s="333">
        <f>IF(W$8=0,0,W$8/FBT!W$5*1000)</f>
        <v>5.422595373746657</v>
      </c>
      <c r="DA116" s="174"/>
    </row>
    <row r="117" spans="1:105" ht="12" customHeight="1" x14ac:dyDescent="0.3">
      <c r="A117" s="202" t="s">
        <v>95</v>
      </c>
      <c r="B117" s="333">
        <f>IF(B$9=0,0,B$9/FBT!B$5*1000)</f>
        <v>3.5534840241444505</v>
      </c>
      <c r="C117" s="333">
        <f>IF(C$9=0,0,C$9/FBT!C$5*1000)</f>
        <v>3.4876161133096772</v>
      </c>
      <c r="D117" s="333">
        <f>IF(D$9=0,0,D$9/FBT!D$5*1000)</f>
        <v>3.6953642926792551</v>
      </c>
      <c r="E117" s="333">
        <f>IF(E$9=0,0,E$9/FBT!E$5*1000)</f>
        <v>3.8359048635722264</v>
      </c>
      <c r="F117" s="333">
        <f>IF(F$9=0,0,F$9/FBT!F$5*1000)</f>
        <v>3.8220453618559009</v>
      </c>
      <c r="G117" s="333">
        <f>IF(G$9=0,0,G$9/FBT!G$5*1000)</f>
        <v>3.7648290045303323</v>
      </c>
      <c r="H117" s="333">
        <f>IF(H$9=0,0,H$9/FBT!H$5*1000)</f>
        <v>3.4802786651338682</v>
      </c>
      <c r="I117" s="333">
        <f>IF(I$9=0,0,I$9/FBT!I$5*1000)</f>
        <v>3.6129085029873482</v>
      </c>
      <c r="J117" s="333">
        <f>IF(J$9=0,0,J$9/FBT!J$5*1000)</f>
        <v>3.5101625609289666</v>
      </c>
      <c r="K117" s="333">
        <f>IF(K$9=0,0,K$9/FBT!K$5*1000)</f>
        <v>3.4582923920614008</v>
      </c>
      <c r="L117" s="333">
        <f>IF(L$9=0,0,L$9/FBT!L$5*1000)</f>
        <v>3.419451932871822</v>
      </c>
      <c r="M117" s="333">
        <f>IF(M$9=0,0,M$9/FBT!M$5*1000)</f>
        <v>3.612883848887158</v>
      </c>
      <c r="N117" s="333">
        <f>IF(N$9=0,0,N$9/FBT!N$5*1000)</f>
        <v>3.7853023358687752</v>
      </c>
      <c r="O117" s="333">
        <f>IF(O$9=0,0,O$9/FBT!O$5*1000)</f>
        <v>3.7706472490400254</v>
      </c>
      <c r="P117" s="333">
        <f>IF(P$9=0,0,P$9/FBT!P$5*1000)</f>
        <v>3.7488868971186546</v>
      </c>
      <c r="Q117" s="333">
        <f>IF(Q$9=0,0,Q$9/FBT!Q$5*1000)</f>
        <v>3.8134655063495586</v>
      </c>
      <c r="R117" s="333">
        <f>IF(R$9=0,0,R$9/FBT!R$5*1000)</f>
        <v>3.7012484529810949</v>
      </c>
      <c r="S117" s="333">
        <f>IF(S$9=0,0,S$9/FBT!S$5*1000)</f>
        <v>3.6662065354031421</v>
      </c>
      <c r="T117" s="333">
        <f>IF(T$9=0,0,T$9/FBT!T$5*1000)</f>
        <v>3.7856547683137682</v>
      </c>
      <c r="U117" s="333">
        <f>IF(U$9=0,0,U$9/FBT!U$5*1000)</f>
        <v>3.6701630282533846</v>
      </c>
      <c r="V117" s="333">
        <f>IF(V$9=0,0,V$9/FBT!V$5*1000)</f>
        <v>3.7965533644477492</v>
      </c>
      <c r="W117" s="333">
        <f>IF(W$9=0,0,W$9/FBT!W$5*1000)</f>
        <v>4.0669465303099921</v>
      </c>
      <c r="DA117" s="174"/>
    </row>
    <row r="118" spans="1:105" ht="12" customHeight="1" x14ac:dyDescent="0.3">
      <c r="A118" s="56" t="s">
        <v>96</v>
      </c>
      <c r="B118" s="334">
        <f>IF(B$10=0,0,B$10/FBT!B$5*1000)</f>
        <v>3.0625432147329112</v>
      </c>
      <c r="C118" s="334">
        <f>IF(C$10=0,0,C$10/FBT!C$5*1000)</f>
        <v>3.0815192895606631</v>
      </c>
      <c r="D118" s="334">
        <f>IF(D$10=0,0,D$10/FBT!D$5*1000)</f>
        <v>3.1827168460356319</v>
      </c>
      <c r="E118" s="334">
        <f>IF(E$10=0,0,E$10/FBT!E$5*1000)</f>
        <v>3.2083628222567855</v>
      </c>
      <c r="F118" s="334">
        <f>IF(F$10=0,0,F$10/FBT!F$5*1000)</f>
        <v>3.1477550133462389</v>
      </c>
      <c r="G118" s="334">
        <f>IF(G$10=0,0,G$10/FBT!G$5*1000)</f>
        <v>3.1038149803020252</v>
      </c>
      <c r="H118" s="334">
        <f>IF(H$10=0,0,H$10/FBT!H$5*1000)</f>
        <v>3.0332356549289461</v>
      </c>
      <c r="I118" s="334">
        <f>IF(I$10=0,0,I$10/FBT!I$5*1000)</f>
        <v>3.0869245292783263</v>
      </c>
      <c r="J118" s="334">
        <f>IF(J$10=0,0,J$10/FBT!J$5*1000)</f>
        <v>3.1554027746821718</v>
      </c>
      <c r="K118" s="334">
        <f>IF(K$10=0,0,K$10/FBT!K$5*1000)</f>
        <v>3.2232695417953976</v>
      </c>
      <c r="L118" s="334">
        <f>IF(L$10=0,0,L$10/FBT!L$5*1000)</f>
        <v>3.3265648627630102</v>
      </c>
      <c r="M118" s="334">
        <f>IF(M$10=0,0,M$10/FBT!M$5*1000)</f>
        <v>3.3928494851615634</v>
      </c>
      <c r="N118" s="334">
        <f>IF(N$10=0,0,N$10/FBT!N$5*1000)</f>
        <v>3.570798770794215</v>
      </c>
      <c r="O118" s="334">
        <f>IF(O$10=0,0,O$10/FBT!O$5*1000)</f>
        <v>3.6626303763624279</v>
      </c>
      <c r="P118" s="334">
        <f>IF(P$10=0,0,P$10/FBT!P$5*1000)</f>
        <v>3.7098613726213765</v>
      </c>
      <c r="Q118" s="334">
        <f>IF(Q$10=0,0,Q$10/FBT!Q$5*1000)</f>
        <v>3.7539511868155988</v>
      </c>
      <c r="R118" s="334">
        <f>IF(R$10=0,0,R$10/FBT!R$5*1000)</f>
        <v>3.8272213232397325</v>
      </c>
      <c r="S118" s="334">
        <f>IF(S$10=0,0,S$10/FBT!S$5*1000)</f>
        <v>3.7722724989991745</v>
      </c>
      <c r="T118" s="334">
        <f>IF(T$10=0,0,T$10/FBT!T$5*1000)</f>
        <v>3.9275034855304898</v>
      </c>
      <c r="U118" s="334">
        <f>IF(U$10=0,0,U$10/FBT!U$5*1000)</f>
        <v>4.0170653229080706</v>
      </c>
      <c r="V118" s="334">
        <f>IF(V$10=0,0,V$10/FBT!V$5*1000)</f>
        <v>4.232740543571464</v>
      </c>
      <c r="W118" s="334">
        <f>IF(W$10=0,0,W$10/FBT!W$5*1000)</f>
        <v>4.596525873424695</v>
      </c>
      <c r="DA118" s="68"/>
    </row>
    <row r="119" spans="1:105" ht="12" customHeight="1" x14ac:dyDescent="0.3">
      <c r="A119" s="203" t="s">
        <v>2149</v>
      </c>
      <c r="B119" s="350">
        <f>IF(B$16=0,0,B$16/FBT!B$5*1000)</f>
        <v>7.9954331154743103</v>
      </c>
      <c r="C119" s="350">
        <f>IF(C$16=0,0,C$16/FBT!C$5*1000)</f>
        <v>8.0508089723916143</v>
      </c>
      <c r="D119" s="350">
        <f>IF(D$16=0,0,D$16/FBT!D$5*1000)</f>
        <v>8.1635491301093435</v>
      </c>
      <c r="E119" s="350">
        <f>IF(E$16=0,0,E$16/FBT!E$5*1000)</f>
        <v>8.2000745698104556</v>
      </c>
      <c r="F119" s="350">
        <f>IF(F$16=0,0,F$16/FBT!F$5*1000)</f>
        <v>8.049349101137846</v>
      </c>
      <c r="G119" s="350">
        <f>IF(G$16=0,0,G$16/FBT!G$5*1000)</f>
        <v>7.7692658513083206</v>
      </c>
      <c r="H119" s="350">
        <f>IF(H$16=0,0,H$16/FBT!H$5*1000)</f>
        <v>7.4772500618769513</v>
      </c>
      <c r="I119" s="350">
        <f>IF(I$16=0,0,I$16/FBT!I$5*1000)</f>
        <v>7.4431482927580506</v>
      </c>
      <c r="J119" s="350">
        <f>IF(J$16=0,0,J$16/FBT!J$5*1000)</f>
        <v>7.4017338138115303</v>
      </c>
      <c r="K119" s="350">
        <f>IF(K$16=0,0,K$16/FBT!K$5*1000)</f>
        <v>7.1027526057170443</v>
      </c>
      <c r="L119" s="350">
        <f>IF(L$16=0,0,L$16/FBT!L$5*1000)</f>
        <v>7.2819431432855408</v>
      </c>
      <c r="M119" s="350">
        <f>IF(M$16=0,0,M$16/FBT!M$5*1000)</f>
        <v>7.2610691163670635</v>
      </c>
      <c r="N119" s="350">
        <f>IF(N$16=0,0,N$16/FBT!N$5*1000)</f>
        <v>7.3332947252437739</v>
      </c>
      <c r="O119" s="350">
        <f>IF(O$16=0,0,O$16/FBT!O$5*1000)</f>
        <v>7.2174002359017013</v>
      </c>
      <c r="P119" s="350">
        <f>IF(P$16=0,0,P$16/FBT!P$5*1000)</f>
        <v>7.131653648486405</v>
      </c>
      <c r="Q119" s="350">
        <f>IF(Q$16=0,0,Q$16/FBT!Q$5*1000)</f>
        <v>7.0546252754672292</v>
      </c>
      <c r="R119" s="350">
        <f>IF(R$16=0,0,R$16/FBT!R$5*1000)</f>
        <v>7.0776171107412873</v>
      </c>
      <c r="S119" s="350">
        <f>IF(S$16=0,0,S$16/FBT!S$5*1000)</f>
        <v>7.0847753871449637</v>
      </c>
      <c r="T119" s="350">
        <f>IF(T$16=0,0,T$16/FBT!T$5*1000)</f>
        <v>7.1802594509855613</v>
      </c>
      <c r="U119" s="350">
        <f>IF(U$16=0,0,U$16/FBT!U$5*1000)</f>
        <v>6.9938796977832096</v>
      </c>
      <c r="V119" s="350">
        <f>IF(V$16=0,0,V$16/FBT!V$5*1000)</f>
        <v>7.1055000956673871</v>
      </c>
      <c r="W119" s="350">
        <f>IF(W$16=0,0,W$16/FBT!W$5*1000)</f>
        <v>7.6166684033955594</v>
      </c>
      <c r="DA119" s="175"/>
    </row>
    <row r="120" spans="1:105" ht="12" customHeight="1" x14ac:dyDescent="0.3">
      <c r="A120" s="203" t="s">
        <v>2161</v>
      </c>
      <c r="B120" s="350">
        <f>IF(B$25=0,0,B$25/FBT!B$5*1000)</f>
        <v>6.6628609295619246</v>
      </c>
      <c r="C120" s="350">
        <f>IF(C$25=0,0,C$25/FBT!C$5*1000)</f>
        <v>6.7090074769930119</v>
      </c>
      <c r="D120" s="350">
        <f>IF(D$25=0,0,D$25/FBT!D$5*1000)</f>
        <v>6.8029576084244541</v>
      </c>
      <c r="E120" s="350">
        <f>IF(E$25=0,0,E$25/FBT!E$5*1000)</f>
        <v>6.8333954748420469</v>
      </c>
      <c r="F120" s="350">
        <f>IF(F$25=0,0,F$25/FBT!F$5*1000)</f>
        <v>6.7077909176148705</v>
      </c>
      <c r="G120" s="350">
        <f>IF(G$25=0,0,G$25/FBT!G$5*1000)</f>
        <v>6.4743882094236005</v>
      </c>
      <c r="H120" s="350">
        <f>IF(H$25=0,0,H$25/FBT!H$5*1000)</f>
        <v>6.2310417182307942</v>
      </c>
      <c r="I120" s="350">
        <f>IF(I$25=0,0,I$25/FBT!I$5*1000)</f>
        <v>6.2026235772983771</v>
      </c>
      <c r="J120" s="350">
        <f>IF(J$25=0,0,J$25/FBT!J$5*1000)</f>
        <v>6.1681115115096086</v>
      </c>
      <c r="K120" s="350">
        <f>IF(K$25=0,0,K$25/FBT!K$5*1000)</f>
        <v>5.918960504764204</v>
      </c>
      <c r="L120" s="350">
        <f>IF(L$25=0,0,L$25/FBT!L$5*1000)</f>
        <v>6.0682859527379511</v>
      </c>
      <c r="M120" s="350">
        <f>IF(M$25=0,0,M$25/FBT!M$5*1000)</f>
        <v>6.0508909303058855</v>
      </c>
      <c r="N120" s="350">
        <f>IF(N$25=0,0,N$25/FBT!N$5*1000)</f>
        <v>6.1110789377031445</v>
      </c>
      <c r="O120" s="350">
        <f>IF(O$25=0,0,O$25/FBT!O$5*1000)</f>
        <v>6.0145001965847538</v>
      </c>
      <c r="P120" s="350">
        <f>IF(P$25=0,0,P$25/FBT!P$5*1000)</f>
        <v>5.9430447070720067</v>
      </c>
      <c r="Q120" s="350">
        <f>IF(Q$25=0,0,Q$25/FBT!Q$5*1000)</f>
        <v>5.8788543962226898</v>
      </c>
      <c r="R120" s="350">
        <f>IF(R$25=0,0,R$25/FBT!R$5*1000)</f>
        <v>5.8980142589510738</v>
      </c>
      <c r="S120" s="350">
        <f>IF(S$25=0,0,S$25/FBT!S$5*1000)</f>
        <v>5.9039794892874689</v>
      </c>
      <c r="T120" s="350">
        <f>IF(T$25=0,0,T$25/FBT!T$5*1000)</f>
        <v>5.9835495424879666</v>
      </c>
      <c r="U120" s="350">
        <f>IF(U$25=0,0,U$25/FBT!U$5*1000)</f>
        <v>5.8282330814860099</v>
      </c>
      <c r="V120" s="350">
        <f>IF(V$25=0,0,V$25/FBT!V$5*1000)</f>
        <v>5.9212500797228227</v>
      </c>
      <c r="W120" s="350">
        <f>IF(W$25=0,0,W$25/FBT!W$5*1000)</f>
        <v>6.3472236694963016</v>
      </c>
      <c r="DA120" s="175"/>
    </row>
    <row r="121" spans="1:105" ht="12" customHeight="1" x14ac:dyDescent="0.3">
      <c r="A121" s="203" t="s">
        <v>2173</v>
      </c>
      <c r="B121" s="350">
        <f>IF(B$34=0,0,B$34/FBT!B$5*1000)</f>
        <v>68.580194271516049</v>
      </c>
      <c r="C121" s="350">
        <f>IF(C$34=0,0,C$34/FBT!C$5*1000)</f>
        <v>69.480431827190003</v>
      </c>
      <c r="D121" s="350">
        <f>IF(D$34=0,0,D$34/FBT!D$5*1000)</f>
        <v>69.687179676000568</v>
      </c>
      <c r="E121" s="350">
        <f>IF(E$34=0,0,E$34/FBT!E$5*1000)</f>
        <v>69.285794011232497</v>
      </c>
      <c r="F121" s="350">
        <f>IF(F$34=0,0,F$34/FBT!F$5*1000)</f>
        <v>67.545495338267287</v>
      </c>
      <c r="G121" s="350">
        <f>IF(G$34=0,0,G$34/FBT!G$5*1000)</f>
        <v>64.525264531977271</v>
      </c>
      <c r="H121" s="350">
        <f>IF(H$34=0,0,H$34/FBT!H$5*1000)</f>
        <v>63.099728967274352</v>
      </c>
      <c r="I121" s="350">
        <f>IF(I$34=0,0,I$34/FBT!I$5*1000)</f>
        <v>61.675709863144391</v>
      </c>
      <c r="J121" s="350">
        <f>IF(J$34=0,0,J$34/FBT!J$5*1000)</f>
        <v>61.981117845385192</v>
      </c>
      <c r="K121" s="350">
        <f>IF(K$34=0,0,K$34/FBT!K$5*1000)</f>
        <v>58.842692732166533</v>
      </c>
      <c r="L121" s="350">
        <f>IF(L$34=0,0,L$34/FBT!L$5*1000)</f>
        <v>61.253613610747443</v>
      </c>
      <c r="M121" s="350">
        <f>IF(M$34=0,0,M$34/FBT!M$5*1000)</f>
        <v>59.409815700959271</v>
      </c>
      <c r="N121" s="350">
        <f>IF(N$34=0,0,N$34/FBT!N$5*1000)</f>
        <v>58.64233028496016</v>
      </c>
      <c r="O121" s="350">
        <f>IF(O$34=0,0,O$34/FBT!O$5*1000)</f>
        <v>57.107437868819488</v>
      </c>
      <c r="P121" s="350">
        <f>IF(P$34=0,0,P$34/FBT!P$5*1000)</f>
        <v>56.020756597810241</v>
      </c>
      <c r="Q121" s="350">
        <f>IF(Q$34=0,0,Q$34/FBT!Q$5*1000)</f>
        <v>53.947708127036975</v>
      </c>
      <c r="R121" s="350">
        <f>IF(R$34=0,0,R$34/FBT!R$5*1000)</f>
        <v>55.99396757130814</v>
      </c>
      <c r="S121" s="350">
        <f>IF(S$34=0,0,S$34/FBT!S$5*1000)</f>
        <v>56.488430393409544</v>
      </c>
      <c r="T121" s="350">
        <f>IF(T$34=0,0,T$34/FBT!T$5*1000)</f>
        <v>56.31339616741726</v>
      </c>
      <c r="U121" s="350">
        <f>IF(U$34=0,0,U$34/FBT!U$5*1000)</f>
        <v>55.093393620404704</v>
      </c>
      <c r="V121" s="350">
        <f>IF(V$34=0,0,V$34/FBT!V$5*1000)</f>
        <v>55.113540409484912</v>
      </c>
      <c r="W121" s="350">
        <f>IF(W$34=0,0,W$34/FBT!W$5*1000)</f>
        <v>59.11167162856875</v>
      </c>
      <c r="DA121" s="175"/>
    </row>
    <row r="122" spans="1:105" ht="12" customHeight="1" x14ac:dyDescent="0.3">
      <c r="A122" s="203" t="s">
        <v>2185</v>
      </c>
      <c r="B122" s="350">
        <f>IF(B$45=0,0,B$45/FBT!B$5*1000)</f>
        <v>12.668973736504277</v>
      </c>
      <c r="C122" s="350">
        <f>IF(C$45=0,0,C$45/FBT!C$5*1000)</f>
        <v>12.776752747274678</v>
      </c>
      <c r="D122" s="350">
        <f>IF(D$45=0,0,D$45/FBT!D$5*1000)</f>
        <v>12.915841588737766</v>
      </c>
      <c r="E122" s="350">
        <f>IF(E$45=0,0,E$45/FBT!E$5*1000)</f>
        <v>12.922675299654454</v>
      </c>
      <c r="F122" s="350">
        <f>IF(F$45=0,0,F$45/FBT!F$5*1000)</f>
        <v>12.646878365000646</v>
      </c>
      <c r="G122" s="350">
        <f>IF(G$45=0,0,G$45/FBT!G$5*1000)</f>
        <v>12.148380847410081</v>
      </c>
      <c r="H122" s="350">
        <f>IF(H$45=0,0,H$45/FBT!H$5*1000)</f>
        <v>11.776451049366532</v>
      </c>
      <c r="I122" s="350">
        <f>IF(I$45=0,0,I$45/FBT!I$5*1000)</f>
        <v>11.627011111038344</v>
      </c>
      <c r="J122" s="350">
        <f>IF(J$45=0,0,J$45/FBT!J$5*1000)</f>
        <v>11.618885075132749</v>
      </c>
      <c r="K122" s="350">
        <f>IF(K$45=0,0,K$45/FBT!K$5*1000)</f>
        <v>11.092773933529296</v>
      </c>
      <c r="L122" s="350">
        <f>IF(L$45=0,0,L$45/FBT!L$5*1000)</f>
        <v>11.453150245936138</v>
      </c>
      <c r="M122" s="350">
        <f>IF(M$45=0,0,M$45/FBT!M$5*1000)</f>
        <v>11.269810267878238</v>
      </c>
      <c r="N122" s="350">
        <f>IF(N$45=0,0,N$45/FBT!N$5*1000)</f>
        <v>11.234813135725032</v>
      </c>
      <c r="O122" s="350">
        <f>IF(O$45=0,0,O$45/FBT!O$5*1000)</f>
        <v>10.993958449047454</v>
      </c>
      <c r="P122" s="350">
        <f>IF(P$45=0,0,P$45/FBT!P$5*1000)</f>
        <v>10.827762237035092</v>
      </c>
      <c r="Q122" s="350">
        <f>IF(Q$45=0,0,Q$45/FBT!Q$5*1000)</f>
        <v>10.540924974546014</v>
      </c>
      <c r="R122" s="350">
        <f>IF(R$45=0,0,R$45/FBT!R$5*1000)</f>
        <v>10.776793722954389</v>
      </c>
      <c r="S122" s="350">
        <f>IF(S$45=0,0,S$45/FBT!S$5*1000)</f>
        <v>10.839944593866269</v>
      </c>
      <c r="T122" s="350">
        <f>IF(T$45=0,0,T$45/FBT!T$5*1000)</f>
        <v>10.886310248241891</v>
      </c>
      <c r="U122" s="350">
        <f>IF(U$45=0,0,U$45/FBT!U$5*1000)</f>
        <v>10.629494482383107</v>
      </c>
      <c r="V122" s="350">
        <f>IF(V$45=0,0,V$45/FBT!V$5*1000)</f>
        <v>10.689912763382223</v>
      </c>
      <c r="W122" s="350">
        <f>IF(W$45=0,0,W$45/FBT!W$5*1000)</f>
        <v>11.464333116917395</v>
      </c>
      <c r="DA122" s="175"/>
    </row>
    <row r="123" spans="1:105" ht="12" customHeight="1" x14ac:dyDescent="0.3">
      <c r="A123" s="203" t="s">
        <v>2211</v>
      </c>
      <c r="B123" s="350">
        <f>IF(B$66=0,0,B$66/FBT!B$5*1000)</f>
        <v>10.556472866346191</v>
      </c>
      <c r="C123" s="350">
        <f>IF(C$66=0,0,C$66/FBT!C$5*1000)</f>
        <v>10.46719837769902</v>
      </c>
      <c r="D123" s="350">
        <f>IF(D$66=0,0,D$66/FBT!D$5*1000)</f>
        <v>10.901474082686528</v>
      </c>
      <c r="E123" s="350">
        <f>IF(E$66=0,0,E$66/FBT!E$5*1000)</f>
        <v>11.169432530514955</v>
      </c>
      <c r="F123" s="350">
        <f>IF(F$66=0,0,F$66/FBT!F$5*1000)</f>
        <v>11.058860293948319</v>
      </c>
      <c r="G123" s="350">
        <f>IF(G$66=0,0,G$66/FBT!G$5*1000)</f>
        <v>10.810271791114946</v>
      </c>
      <c r="H123" s="350">
        <f>IF(H$66=0,0,H$66/FBT!H$5*1000)</f>
        <v>10.152946132179173</v>
      </c>
      <c r="I123" s="350">
        <f>IF(I$66=0,0,I$66/FBT!I$5*1000)</f>
        <v>10.368631138997436</v>
      </c>
      <c r="J123" s="350">
        <f>IF(J$66=0,0,J$66/FBT!J$5*1000)</f>
        <v>10.172872103420305</v>
      </c>
      <c r="K123" s="350">
        <f>IF(K$66=0,0,K$66/FBT!K$5*1000)</f>
        <v>9.9210349130908693</v>
      </c>
      <c r="L123" s="350">
        <f>IF(L$66=0,0,L$66/FBT!L$5*1000)</f>
        <v>9.9547625570696763</v>
      </c>
      <c r="M123" s="350">
        <f>IF(M$66=0,0,M$66/FBT!M$5*1000)</f>
        <v>10.271161299445408</v>
      </c>
      <c r="N123" s="350">
        <f>IF(N$66=0,0,N$66/FBT!N$5*1000)</f>
        <v>10.590446081879108</v>
      </c>
      <c r="O123" s="350">
        <f>IF(O$66=0,0,O$66/FBT!O$5*1000)</f>
        <v>10.494937876108429</v>
      </c>
      <c r="P123" s="350">
        <f>IF(P$66=0,0,P$66/FBT!P$5*1000)</f>
        <v>10.405577324267545</v>
      </c>
      <c r="Q123" s="350">
        <f>IF(Q$66=0,0,Q$66/FBT!Q$5*1000)</f>
        <v>10.442368032710498</v>
      </c>
      <c r="R123" s="350">
        <f>IF(R$66=0,0,R$66/FBT!R$5*1000)</f>
        <v>10.296558762632268</v>
      </c>
      <c r="S123" s="350">
        <f>IF(S$66=0,0,S$66/FBT!S$5*1000)</f>
        <v>10.249061546914062</v>
      </c>
      <c r="T123" s="350">
        <f>IF(T$66=0,0,T$66/FBT!T$5*1000)</f>
        <v>10.49469356237322</v>
      </c>
      <c r="U123" s="350">
        <f>IF(U$66=0,0,U$66/FBT!U$5*1000)</f>
        <v>10.196704369645648</v>
      </c>
      <c r="V123" s="350">
        <f>IF(V$66=0,0,V$66/FBT!V$5*1000)</f>
        <v>10.453311283570837</v>
      </c>
      <c r="W123" s="350">
        <f>IF(W$66=0,0,W$66/FBT!W$5*1000)</f>
        <v>11.201954632421483</v>
      </c>
      <c r="DA123" s="175"/>
    </row>
    <row r="124" spans="1:105" ht="12" customHeight="1" x14ac:dyDescent="0.3">
      <c r="A124" s="41" t="s">
        <v>2228</v>
      </c>
      <c r="B124" s="335">
        <f>IF(B$80=0,0,B$80/FBT!B$5*1000)</f>
        <v>10.052806304304651</v>
      </c>
      <c r="C124" s="335">
        <f>IF(C$80=0,0,C$80/FBT!C$5*1000)</f>
        <v>9.8664659845530789</v>
      </c>
      <c r="D124" s="335">
        <f>IF(D$80=0,0,D$80/FBT!D$5*1000)</f>
        <v>10.454185583989613</v>
      </c>
      <c r="E124" s="335">
        <f>IF(E$80=0,0,E$80/FBT!E$5*1000)</f>
        <v>10.851774859045829</v>
      </c>
      <c r="F124" s="335">
        <f>IF(F$80=0,0,F$80/FBT!F$5*1000)</f>
        <v>10.812566328690346</v>
      </c>
      <c r="G124" s="335">
        <f>IF(G$80=0,0,G$80/FBT!G$5*1000)</f>
        <v>10.650701253816312</v>
      </c>
      <c r="H124" s="335">
        <f>IF(H$80=0,0,H$80/FBT!H$5*1000)</f>
        <v>9.8457083436637181</v>
      </c>
      <c r="I124" s="335">
        <f>IF(I$80=0,0,I$80/FBT!I$5*1000)</f>
        <v>10.220918154951208</v>
      </c>
      <c r="J124" s="335">
        <f>IF(J$80=0,0,J$80/FBT!J$5*1000)</f>
        <v>9.9302498848680489</v>
      </c>
      <c r="K124" s="335">
        <f>IF(K$80=0,0,K$80/FBT!K$5*1000)</f>
        <v>9.7835091771417062</v>
      </c>
      <c r="L124" s="335">
        <f>IF(L$80=0,0,L$80/FBT!L$5*1000)</f>
        <v>9.6736295180943817</v>
      </c>
      <c r="M124" s="335">
        <f>IF(M$80=0,0,M$80/FBT!M$5*1000)</f>
        <v>10.220848408501771</v>
      </c>
      <c r="N124" s="335">
        <f>IF(N$80=0,0,N$80/FBT!N$5*1000)</f>
        <v>10.708620308172765</v>
      </c>
      <c r="O124" s="335">
        <f>IF(O$80=0,0,O$80/FBT!O$5*1000)</f>
        <v>10.667161067534234</v>
      </c>
      <c r="P124" s="335">
        <f>IF(P$80=0,0,P$80/FBT!P$5*1000)</f>
        <v>10.605601031948673</v>
      </c>
      <c r="Q124" s="335">
        <f>IF(Q$80=0,0,Q$80/FBT!Q$5*1000)</f>
        <v>10.788293917462896</v>
      </c>
      <c r="R124" s="335">
        <f>IF(R$80=0,0,R$80/FBT!R$5*1000)</f>
        <v>10.470831873483522</v>
      </c>
      <c r="S124" s="335">
        <f>IF(S$80=0,0,S$80/FBT!S$5*1000)</f>
        <v>10.371698288655489</v>
      </c>
      <c r="T124" s="335">
        <f>IF(T$80=0,0,T$80/FBT!T$5*1000)</f>
        <v>10.709617339559655</v>
      </c>
      <c r="U124" s="335">
        <f>IF(U$80=0,0,U$80/FBT!U$5*1000)</f>
        <v>10.382891206928823</v>
      </c>
      <c r="V124" s="335">
        <f>IF(V$80=0,0,V$80/FBT!V$5*1000)</f>
        <v>10.740449468022684</v>
      </c>
      <c r="W124" s="335">
        <f>IF(W$80=0,0,W$80/FBT!W$5*1000)</f>
        <v>11.505391734246968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1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Food, beverages and tobacco / useful energy demand"</f>
        <v>DK: Food, beverages and tobacco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3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3">
      <c r="J4" s="131"/>
    </row>
    <row r="5" spans="1:105" ht="15" customHeight="1" x14ac:dyDescent="0.3">
      <c r="A5" s="34" t="s">
        <v>24</v>
      </c>
      <c r="B5" s="225">
        <v>340.68004738487713</v>
      </c>
      <c r="C5" s="225">
        <v>354.7118785854488</v>
      </c>
      <c r="D5" s="225">
        <v>341.76631316059007</v>
      </c>
      <c r="E5" s="225">
        <v>326.00237076196493</v>
      </c>
      <c r="F5" s="225">
        <v>331.18829443659803</v>
      </c>
      <c r="G5" s="225">
        <v>342.97320060496071</v>
      </c>
      <c r="H5" s="225">
        <v>349.46065602458299</v>
      </c>
      <c r="I5" s="225">
        <v>326.53939138455132</v>
      </c>
      <c r="J5" s="225">
        <v>341.87558860752199</v>
      </c>
      <c r="K5" s="225">
        <v>305.18431991247422</v>
      </c>
      <c r="L5" s="225">
        <v>327.49879164196273</v>
      </c>
      <c r="M5" s="225">
        <v>316.17058494016999</v>
      </c>
      <c r="N5" s="225">
        <v>297.97355576858268</v>
      </c>
      <c r="O5" s="225">
        <v>285.81638492034949</v>
      </c>
      <c r="P5" s="225">
        <v>291.17078438503319</v>
      </c>
      <c r="Q5" s="225">
        <v>286.02814151362782</v>
      </c>
      <c r="R5" s="225">
        <v>292.35988124279999</v>
      </c>
      <c r="S5" s="225">
        <v>300.93906779477811</v>
      </c>
      <c r="T5" s="225">
        <v>306.72735974947761</v>
      </c>
      <c r="U5" s="225">
        <v>306.47963398520488</v>
      </c>
      <c r="V5" s="225">
        <v>310.99479546151912</v>
      </c>
      <c r="W5" s="225">
        <v>328.67974650626428</v>
      </c>
      <c r="DA5" s="89" t="s">
        <v>2230</v>
      </c>
    </row>
    <row r="6" spans="1:105" ht="12" customHeight="1" x14ac:dyDescent="0.3">
      <c r="A6" s="55" t="s">
        <v>92</v>
      </c>
      <c r="B6" s="261">
        <v>4.6191482580134648</v>
      </c>
      <c r="C6" s="261">
        <v>4.6961562194711171</v>
      </c>
      <c r="D6" s="261">
        <v>4.6945667507786357</v>
      </c>
      <c r="E6" s="261">
        <v>4.6036168991944759</v>
      </c>
      <c r="F6" s="261">
        <v>4.7505055342727731</v>
      </c>
      <c r="G6" s="261">
        <v>4.9850268574809604</v>
      </c>
      <c r="H6" s="261">
        <v>4.9139761270909359</v>
      </c>
      <c r="I6" s="261">
        <v>4.7423266087989733</v>
      </c>
      <c r="J6" s="261">
        <v>4.8544571001642627</v>
      </c>
      <c r="K6" s="261">
        <v>4.3959125387705518</v>
      </c>
      <c r="L6" s="261">
        <v>4.5702725500078243</v>
      </c>
      <c r="M6" s="261">
        <v>4.6389642567447797</v>
      </c>
      <c r="N6" s="261">
        <v>4.5047310545911357</v>
      </c>
      <c r="O6" s="261">
        <v>4.3499514737605054</v>
      </c>
      <c r="P6" s="261">
        <v>4.4608264877171004</v>
      </c>
      <c r="Q6" s="261">
        <v>4.5150543492089099</v>
      </c>
      <c r="R6" s="261">
        <v>4.4459465873889377</v>
      </c>
      <c r="S6" s="261">
        <v>4.5329811304451262</v>
      </c>
      <c r="T6" s="261">
        <v>4.6802908499073226</v>
      </c>
      <c r="U6" s="261">
        <v>4.6393673459977292</v>
      </c>
      <c r="V6" s="261">
        <v>4.7970707387524962</v>
      </c>
      <c r="W6" s="261">
        <v>5.0573064683482549</v>
      </c>
      <c r="DA6" s="67" t="s">
        <v>2231</v>
      </c>
    </row>
    <row r="7" spans="1:105" ht="12" customHeight="1" x14ac:dyDescent="0.3">
      <c r="A7" s="202" t="s">
        <v>93</v>
      </c>
      <c r="B7" s="226">
        <v>1.396595087353615</v>
      </c>
      <c r="C7" s="226">
        <v>1.4198783713383401</v>
      </c>
      <c r="D7" s="226">
        <v>1.4193977969892551</v>
      </c>
      <c r="E7" s="226">
        <v>1.391899195770379</v>
      </c>
      <c r="F7" s="226">
        <v>1.4363108350336431</v>
      </c>
      <c r="G7" s="226">
        <v>1.50721813429688</v>
      </c>
      <c r="H7" s="226">
        <v>1.48573601346574</v>
      </c>
      <c r="I7" s="226">
        <v>1.433837944687089</v>
      </c>
      <c r="J7" s="226">
        <v>1.4677404922209629</v>
      </c>
      <c r="K7" s="226">
        <v>1.3290999797273051</v>
      </c>
      <c r="L7" s="226">
        <v>1.381817563472846</v>
      </c>
      <c r="M7" s="226">
        <v>1.4025864357436879</v>
      </c>
      <c r="N7" s="226">
        <v>1.3620011546018029</v>
      </c>
      <c r="O7" s="226">
        <v>1.3152036953871751</v>
      </c>
      <c r="P7" s="226">
        <v>1.348726650519305</v>
      </c>
      <c r="Q7" s="226">
        <v>1.3651223929217631</v>
      </c>
      <c r="R7" s="226">
        <v>1.344227726791847</v>
      </c>
      <c r="S7" s="226">
        <v>1.37054253819706</v>
      </c>
      <c r="T7" s="226">
        <v>1.4150814919237411</v>
      </c>
      <c r="U7" s="226">
        <v>1.4027083093963599</v>
      </c>
      <c r="V7" s="226">
        <v>1.450389780368462</v>
      </c>
      <c r="W7" s="226">
        <v>1.529071805972815</v>
      </c>
      <c r="DA7" s="174" t="s">
        <v>2232</v>
      </c>
    </row>
    <row r="8" spans="1:105" ht="12" customHeight="1" x14ac:dyDescent="0.3">
      <c r="A8" s="202" t="s">
        <v>94</v>
      </c>
      <c r="B8" s="226">
        <v>17.444949363397079</v>
      </c>
      <c r="C8" s="226">
        <v>17.73578219948903</v>
      </c>
      <c r="D8" s="226">
        <v>17.729779317722471</v>
      </c>
      <c r="E8" s="226">
        <v>17.386292712212111</v>
      </c>
      <c r="F8" s="226">
        <v>17.941041046291659</v>
      </c>
      <c r="G8" s="226">
        <v>18.826748189574211</v>
      </c>
      <c r="H8" s="226">
        <v>18.55841378577237</v>
      </c>
      <c r="I8" s="226">
        <v>17.910152031094981</v>
      </c>
      <c r="J8" s="226">
        <v>18.333630697441489</v>
      </c>
      <c r="K8" s="226">
        <v>16.60186410162007</v>
      </c>
      <c r="L8" s="226">
        <v>17.260362464767141</v>
      </c>
      <c r="M8" s="226">
        <v>17.519787639880889</v>
      </c>
      <c r="N8" s="226">
        <v>17.012834564626271</v>
      </c>
      <c r="O8" s="226">
        <v>16.428284816651871</v>
      </c>
      <c r="P8" s="226">
        <v>16.847021972529731</v>
      </c>
      <c r="Q8" s="226">
        <v>17.051822131556619</v>
      </c>
      <c r="R8" s="226">
        <v>16.790825658131968</v>
      </c>
      <c r="S8" s="226">
        <v>17.11952547716194</v>
      </c>
      <c r="T8" s="226">
        <v>17.675864103508491</v>
      </c>
      <c r="U8" s="226">
        <v>17.52130997066871</v>
      </c>
      <c r="V8" s="226">
        <v>18.116901960224379</v>
      </c>
      <c r="W8" s="226">
        <v>19.099723656295492</v>
      </c>
      <c r="DA8" s="174" t="s">
        <v>2233</v>
      </c>
    </row>
    <row r="9" spans="1:105" ht="12" customHeight="1" x14ac:dyDescent="0.3">
      <c r="A9" s="202" t="s">
        <v>95</v>
      </c>
      <c r="B9" s="226">
        <v>9.2463270083047817</v>
      </c>
      <c r="C9" s="226">
        <v>9.4004768112787609</v>
      </c>
      <c r="D9" s="226">
        <v>9.3972951105670237</v>
      </c>
      <c r="E9" s="226">
        <v>9.215237289053066</v>
      </c>
      <c r="F9" s="226">
        <v>9.5092699283781315</v>
      </c>
      <c r="G9" s="226">
        <v>9.9787202953459637</v>
      </c>
      <c r="H9" s="226">
        <v>9.8364953112863258</v>
      </c>
      <c r="I9" s="226">
        <v>9.4928978581861649</v>
      </c>
      <c r="J9" s="226">
        <v>9.7173537822770815</v>
      </c>
      <c r="K9" s="226">
        <v>8.799467469541721</v>
      </c>
      <c r="L9" s="226">
        <v>9.1484906207849477</v>
      </c>
      <c r="M9" s="226">
        <v>9.2859934563232063</v>
      </c>
      <c r="N9" s="226">
        <v>9.0172936845998688</v>
      </c>
      <c r="O9" s="226">
        <v>8.7074654351849343</v>
      </c>
      <c r="P9" s="226">
        <v>8.9294082217829853</v>
      </c>
      <c r="Q9" s="226">
        <v>9.0379582211133727</v>
      </c>
      <c r="R9" s="226">
        <v>8.8996225520880365</v>
      </c>
      <c r="S9" s="226">
        <v>9.0738429496948463</v>
      </c>
      <c r="T9" s="226">
        <v>9.3687184898523057</v>
      </c>
      <c r="U9" s="226">
        <v>9.2868003356087616</v>
      </c>
      <c r="V9" s="226">
        <v>9.6024812919842173</v>
      </c>
      <c r="W9" s="226">
        <v>10.123405176796259</v>
      </c>
      <c r="DA9" s="174" t="s">
        <v>2234</v>
      </c>
    </row>
    <row r="10" spans="1:105" ht="12" customHeight="1" x14ac:dyDescent="0.3">
      <c r="A10" s="56" t="s">
        <v>96</v>
      </c>
      <c r="B10" s="262">
        <v>13.24628463407716</v>
      </c>
      <c r="C10" s="262">
        <v>13.71552199278698</v>
      </c>
      <c r="D10" s="262">
        <v>13.55097341799609</v>
      </c>
      <c r="E10" s="262">
        <v>12.986099724487641</v>
      </c>
      <c r="F10" s="262">
        <v>13.216213138141921</v>
      </c>
      <c r="G10" s="262">
        <v>13.95015090825391</v>
      </c>
      <c r="H10" s="262">
        <v>14.60735611048864</v>
      </c>
      <c r="I10" s="262">
        <v>13.93559001287524</v>
      </c>
      <c r="J10" s="262">
        <v>15.126537054486031</v>
      </c>
      <c r="K10" s="262">
        <v>14.46598129718811</v>
      </c>
      <c r="L10" s="262">
        <v>15.689399034204509</v>
      </c>
      <c r="M10" s="262">
        <v>15.53567526242886</v>
      </c>
      <c r="N10" s="262">
        <v>15.3547888990497</v>
      </c>
      <c r="O10" s="262">
        <v>15.38973969340654</v>
      </c>
      <c r="P10" s="262">
        <v>16.1551704285955</v>
      </c>
      <c r="Q10" s="262">
        <v>16.373149571320049</v>
      </c>
      <c r="R10" s="262">
        <v>16.953784069027659</v>
      </c>
      <c r="S10" s="262">
        <v>17.140704102748948</v>
      </c>
      <c r="T10" s="262">
        <v>17.927165859701152</v>
      </c>
      <c r="U10" s="262">
        <v>18.89087820323234</v>
      </c>
      <c r="V10" s="262">
        <v>20.040980538643161</v>
      </c>
      <c r="W10" s="262">
        <v>21.441571863900808</v>
      </c>
      <c r="DA10" s="68" t="s">
        <v>2235</v>
      </c>
    </row>
    <row r="11" spans="1:105" ht="12" customHeight="1" x14ac:dyDescent="0.3">
      <c r="A11" s="37" t="s">
        <v>160</v>
      </c>
      <c r="B11" s="228">
        <v>0.80998469465927081</v>
      </c>
      <c r="C11" s="228">
        <v>0.96421755403848508</v>
      </c>
      <c r="D11" s="228">
        <v>0.83807323282427748</v>
      </c>
      <c r="E11" s="228">
        <v>0.71294735406251086</v>
      </c>
      <c r="F11" s="228">
        <v>0.752598580783158</v>
      </c>
      <c r="G11" s="228">
        <v>0.7748903489805814</v>
      </c>
      <c r="H11" s="228">
        <v>0.75182387254689154</v>
      </c>
      <c r="I11" s="228">
        <v>0.60415286399341273</v>
      </c>
      <c r="J11" s="228">
        <v>0.47218360071505538</v>
      </c>
      <c r="K11" s="228">
        <v>0.34541311974892019</v>
      </c>
      <c r="L11" s="228">
        <v>0.37207050862523422</v>
      </c>
      <c r="M11" s="228">
        <v>0.22719304737947391</v>
      </c>
      <c r="N11" s="228">
        <v>0.12701903146278831</v>
      </c>
      <c r="O11" s="228">
        <v>0.10517339612354309</v>
      </c>
      <c r="P11" s="228">
        <v>9.1711885650288344E-2</v>
      </c>
      <c r="Q11" s="228">
        <v>8.5738292022607188E-2</v>
      </c>
      <c r="R11" s="228">
        <v>7.0689177216511245E-2</v>
      </c>
      <c r="S11" s="228">
        <v>6.4831068496494657E-2</v>
      </c>
      <c r="T11" s="228">
        <v>7.5890810096618369E-2</v>
      </c>
      <c r="U11" s="228">
        <v>7.0000979450449821E-2</v>
      </c>
      <c r="V11" s="228">
        <v>6.6209975916639685E-2</v>
      </c>
      <c r="W11" s="228">
        <v>0.1287867886248816</v>
      </c>
      <c r="DA11" s="69" t="s">
        <v>2236</v>
      </c>
    </row>
    <row r="12" spans="1:105" ht="12" customHeight="1" x14ac:dyDescent="0.3">
      <c r="A12" s="37" t="s">
        <v>162</v>
      </c>
      <c r="B12" s="228">
        <v>4.1240522828723654</v>
      </c>
      <c r="C12" s="228">
        <v>4.4703555262275874</v>
      </c>
      <c r="D12" s="228">
        <v>3.9269477149541339</v>
      </c>
      <c r="E12" s="228">
        <v>3.53985107023765</v>
      </c>
      <c r="F12" s="228">
        <v>3.4410244079831922</v>
      </c>
      <c r="G12" s="228">
        <v>3.5350231808538428</v>
      </c>
      <c r="H12" s="228">
        <v>3.7404609090934682</v>
      </c>
      <c r="I12" s="228">
        <v>3.3726629356145832</v>
      </c>
      <c r="J12" s="228">
        <v>3.7443085934251141</v>
      </c>
      <c r="K12" s="228">
        <v>3.1045772001830212</v>
      </c>
      <c r="L12" s="228">
        <v>3.506513217573803</v>
      </c>
      <c r="M12" s="228">
        <v>3.122103710489899</v>
      </c>
      <c r="N12" s="228">
        <v>2.667610663598567</v>
      </c>
      <c r="O12" s="228">
        <v>2.4816585591837752</v>
      </c>
      <c r="P12" s="228">
        <v>2.4797100495814441</v>
      </c>
      <c r="Q12" s="228">
        <v>2.208313003173612</v>
      </c>
      <c r="R12" s="228">
        <v>2.3657051506238571</v>
      </c>
      <c r="S12" s="228">
        <v>2.5537867828301422</v>
      </c>
      <c r="T12" s="228">
        <v>2.4919277199536491</v>
      </c>
      <c r="U12" s="228">
        <v>2.3724951181978202</v>
      </c>
      <c r="V12" s="228">
        <v>2.1534459813364499</v>
      </c>
      <c r="W12" s="228">
        <v>2.207636671377351</v>
      </c>
      <c r="DA12" s="69" t="s">
        <v>2237</v>
      </c>
    </row>
    <row r="13" spans="1:105" ht="12" customHeight="1" x14ac:dyDescent="0.3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2238</v>
      </c>
    </row>
    <row r="14" spans="1:105" ht="12" customHeight="1" x14ac:dyDescent="0.3">
      <c r="A14" s="37" t="s">
        <v>78</v>
      </c>
      <c r="B14" s="228">
        <v>4.9561391517623141</v>
      </c>
      <c r="C14" s="228">
        <v>5.1426435896140053</v>
      </c>
      <c r="D14" s="228">
        <v>5.3539486391953401</v>
      </c>
      <c r="E14" s="228">
        <v>5.0957093300607683</v>
      </c>
      <c r="F14" s="228">
        <v>5.1256007462897886</v>
      </c>
      <c r="G14" s="228">
        <v>5.7279155970870663</v>
      </c>
      <c r="H14" s="228">
        <v>6.4854979011443676</v>
      </c>
      <c r="I14" s="228">
        <v>6.4144827942033311</v>
      </c>
      <c r="J14" s="228">
        <v>7.5474410572015698</v>
      </c>
      <c r="K14" s="228">
        <v>8.1193343862622935</v>
      </c>
      <c r="L14" s="228">
        <v>9.0098753066084765</v>
      </c>
      <c r="M14" s="228">
        <v>9.1008237631994415</v>
      </c>
      <c r="N14" s="228">
        <v>9.4670306522692194</v>
      </c>
      <c r="O14" s="228">
        <v>10.00715868038008</v>
      </c>
      <c r="P14" s="228">
        <v>10.80228823197316</v>
      </c>
      <c r="Q14" s="228">
        <v>11.15651513464338</v>
      </c>
      <c r="R14" s="228">
        <v>11.79858965372101</v>
      </c>
      <c r="S14" s="228">
        <v>11.76839982196322</v>
      </c>
      <c r="T14" s="228">
        <v>12.620750435732759</v>
      </c>
      <c r="U14" s="228">
        <v>13.876828405293031</v>
      </c>
      <c r="V14" s="228">
        <v>15.0822232128133</v>
      </c>
      <c r="W14" s="228">
        <v>16.30096538232285</v>
      </c>
      <c r="DA14" s="69" t="s">
        <v>2239</v>
      </c>
    </row>
    <row r="15" spans="1:105" ht="12" customHeight="1" x14ac:dyDescent="0.3">
      <c r="A15" s="37" t="s">
        <v>38</v>
      </c>
      <c r="B15" s="228">
        <v>3.3561085047832071</v>
      </c>
      <c r="C15" s="228">
        <v>3.138305322906906</v>
      </c>
      <c r="D15" s="228">
        <v>3.4320038310223389</v>
      </c>
      <c r="E15" s="228">
        <v>3.6375919701267132</v>
      </c>
      <c r="F15" s="228">
        <v>3.896989403085779</v>
      </c>
      <c r="G15" s="228">
        <v>3.9123217813324209</v>
      </c>
      <c r="H15" s="228">
        <v>3.6295734277039089</v>
      </c>
      <c r="I15" s="228">
        <v>3.5442914190639159</v>
      </c>
      <c r="J15" s="228">
        <v>3.3626038031442871</v>
      </c>
      <c r="K15" s="228">
        <v>2.8966565909938748</v>
      </c>
      <c r="L15" s="228">
        <v>2.8009400013969969</v>
      </c>
      <c r="M15" s="228">
        <v>3.085554741360045</v>
      </c>
      <c r="N15" s="228">
        <v>3.093128551719122</v>
      </c>
      <c r="O15" s="228">
        <v>2.7957490577191422</v>
      </c>
      <c r="P15" s="228">
        <v>2.7814602613906172</v>
      </c>
      <c r="Q15" s="228">
        <v>2.9225831414804468</v>
      </c>
      <c r="R15" s="228">
        <v>2.718800087466283</v>
      </c>
      <c r="S15" s="228">
        <v>2.753686429459095</v>
      </c>
      <c r="T15" s="228">
        <v>2.738596893918122</v>
      </c>
      <c r="U15" s="228">
        <v>2.5715537002910329</v>
      </c>
      <c r="V15" s="228">
        <v>2.739101368576776</v>
      </c>
      <c r="W15" s="228">
        <v>2.804183021575724</v>
      </c>
      <c r="DA15" s="69" t="s">
        <v>2240</v>
      </c>
    </row>
    <row r="16" spans="1:105" ht="12" customHeight="1" x14ac:dyDescent="0.3">
      <c r="A16" s="57" t="s">
        <v>2149</v>
      </c>
      <c r="B16" s="263">
        <f t="shared" ref="B16:W16" si="0">B17+B23+B24</f>
        <v>23.441993162460275</v>
      </c>
      <c r="C16" s="263">
        <f t="shared" si="0"/>
        <v>24.370525835920944</v>
      </c>
      <c r="D16" s="263">
        <f t="shared" si="0"/>
        <v>23.523885397961024</v>
      </c>
      <c r="E16" s="263">
        <f t="shared" si="0"/>
        <v>22.526078117335324</v>
      </c>
      <c r="F16" s="263">
        <f t="shared" si="0"/>
        <v>22.959558451132299</v>
      </c>
      <c r="G16" s="263">
        <f t="shared" si="0"/>
        <v>23.872984266552884</v>
      </c>
      <c r="H16" s="263">
        <f t="shared" si="0"/>
        <v>24.121062528654981</v>
      </c>
      <c r="I16" s="263">
        <f t="shared" si="0"/>
        <v>22.714426247862907</v>
      </c>
      <c r="J16" s="263">
        <f t="shared" si="0"/>
        <v>23.64169385127812</v>
      </c>
      <c r="K16" s="263">
        <f t="shared" si="0"/>
        <v>21.143868901573345</v>
      </c>
      <c r="L16" s="263">
        <f t="shared" si="0"/>
        <v>22.523322876954133</v>
      </c>
      <c r="M16" s="263">
        <f t="shared" si="0"/>
        <v>22.00142843446211</v>
      </c>
      <c r="N16" s="263">
        <f t="shared" si="0"/>
        <v>20.939053976273083</v>
      </c>
      <c r="O16" s="263">
        <f t="shared" si="0"/>
        <v>20.136037946246773</v>
      </c>
      <c r="P16" s="263">
        <f t="shared" si="0"/>
        <v>20.540148945026694</v>
      </c>
      <c r="Q16" s="263">
        <f t="shared" si="0"/>
        <v>20.439403173749902</v>
      </c>
      <c r="R16" s="263">
        <f t="shared" si="0"/>
        <v>20.574932583862424</v>
      </c>
      <c r="S16" s="263">
        <f t="shared" si="0"/>
        <v>21.094531512350311</v>
      </c>
      <c r="T16" s="263">
        <f t="shared" si="0"/>
        <v>21.599701298091563</v>
      </c>
      <c r="U16" s="263">
        <f t="shared" si="0"/>
        <v>21.47294918221856</v>
      </c>
      <c r="V16" s="263">
        <f t="shared" si="0"/>
        <v>21.960599372323845</v>
      </c>
      <c r="W16" s="263">
        <f t="shared" si="0"/>
        <v>23.164659581404823</v>
      </c>
      <c r="DA16" s="70"/>
    </row>
    <row r="17" spans="1:105" ht="12" customHeight="1" x14ac:dyDescent="0.3">
      <c r="A17" s="60" t="s">
        <v>2150</v>
      </c>
      <c r="B17" s="331">
        <v>16.173965035959821</v>
      </c>
      <c r="C17" s="331">
        <v>17.3701623698677</v>
      </c>
      <c r="D17" s="331">
        <v>15.83874887461951</v>
      </c>
      <c r="E17" s="331">
        <v>14.41192049048847</v>
      </c>
      <c r="F17" s="331">
        <v>14.33899381147212</v>
      </c>
      <c r="G17" s="331">
        <v>14.47596081074466</v>
      </c>
      <c r="H17" s="331">
        <v>15.657405729577199</v>
      </c>
      <c r="I17" s="331">
        <v>13.80210893385946</v>
      </c>
      <c r="J17" s="331">
        <v>14.96580734445554</v>
      </c>
      <c r="K17" s="331">
        <v>12.78867579372951</v>
      </c>
      <c r="L17" s="331">
        <v>14.514283208693209</v>
      </c>
      <c r="M17" s="331">
        <v>12.78517770004766</v>
      </c>
      <c r="N17" s="331">
        <v>11.11571582840415</v>
      </c>
      <c r="O17" s="331">
        <v>10.454100344331581</v>
      </c>
      <c r="P17" s="331">
        <v>10.63339951017285</v>
      </c>
      <c r="Q17" s="331">
        <v>9.7269978916109441</v>
      </c>
      <c r="R17" s="331">
        <v>10.6014157836008</v>
      </c>
      <c r="S17" s="331">
        <v>11.22992199352891</v>
      </c>
      <c r="T17" s="331">
        <v>11.05241758582798</v>
      </c>
      <c r="U17" s="331">
        <v>11.10561487073784</v>
      </c>
      <c r="V17" s="331">
        <v>10.59990714402648</v>
      </c>
      <c r="W17" s="331">
        <v>11.232414764794029</v>
      </c>
      <c r="DA17" s="72" t="s">
        <v>2241</v>
      </c>
    </row>
    <row r="18" spans="1:105" ht="12" customHeight="1" x14ac:dyDescent="0.3">
      <c r="A18" s="59" t="s">
        <v>30</v>
      </c>
      <c r="B18" s="232">
        <v>2.0163481108354819</v>
      </c>
      <c r="C18" s="232">
        <v>2.14125804174471</v>
      </c>
      <c r="D18" s="232">
        <v>1.8012525091900951</v>
      </c>
      <c r="E18" s="232">
        <v>1.499711890963497</v>
      </c>
      <c r="F18" s="232">
        <v>1.666401821554724</v>
      </c>
      <c r="G18" s="232">
        <v>1.3889375772181529</v>
      </c>
      <c r="H18" s="232">
        <v>1.428068272546323</v>
      </c>
      <c r="I18" s="232">
        <v>1.3561338426198299</v>
      </c>
      <c r="J18" s="232">
        <v>1.827373000070182</v>
      </c>
      <c r="K18" s="232">
        <v>1.088255019032659</v>
      </c>
      <c r="L18" s="232">
        <v>1.282147235628309</v>
      </c>
      <c r="M18" s="232">
        <v>1.215182876680085</v>
      </c>
      <c r="N18" s="232">
        <v>0.77132525929009566</v>
      </c>
      <c r="O18" s="232">
        <v>0.76112120014937623</v>
      </c>
      <c r="P18" s="232">
        <v>0.77742626681843496</v>
      </c>
      <c r="Q18" s="232">
        <v>0.71629783008980608</v>
      </c>
      <c r="R18" s="232">
        <v>0.90512910314582096</v>
      </c>
      <c r="S18" s="232">
        <v>1.0309513096856191</v>
      </c>
      <c r="T18" s="232">
        <v>0.87239673991627031</v>
      </c>
      <c r="U18" s="232">
        <v>0.76174105724328234</v>
      </c>
      <c r="V18" s="232">
        <v>0.71781528405829864</v>
      </c>
      <c r="W18" s="232">
        <v>0.83535143719845406</v>
      </c>
      <c r="DA18" s="71" t="s">
        <v>2242</v>
      </c>
    </row>
    <row r="19" spans="1:105" ht="12" customHeight="1" x14ac:dyDescent="0.3">
      <c r="A19" s="59" t="s">
        <v>33</v>
      </c>
      <c r="B19" s="232">
        <v>0.2374878069652194</v>
      </c>
      <c r="C19" s="232">
        <v>0.24072076024836689</v>
      </c>
      <c r="D19" s="232">
        <v>0.19610316305172801</v>
      </c>
      <c r="E19" s="232">
        <v>0.26933431526059648</v>
      </c>
      <c r="F19" s="232">
        <v>0.26514870268557261</v>
      </c>
      <c r="G19" s="232">
        <v>0.1852497803814602</v>
      </c>
      <c r="H19" s="232">
        <v>0.19073540610296491</v>
      </c>
      <c r="I19" s="232">
        <v>0.25734977025493072</v>
      </c>
      <c r="J19" s="232">
        <v>0.15018685498046461</v>
      </c>
      <c r="K19" s="232">
        <v>0.1475843413675679</v>
      </c>
      <c r="L19" s="232">
        <v>0.15181891791449731</v>
      </c>
      <c r="M19" s="232">
        <v>0.14382766439439809</v>
      </c>
      <c r="N19" s="232">
        <v>0.20791785092347909</v>
      </c>
      <c r="O19" s="232">
        <v>0.16937908261590801</v>
      </c>
      <c r="P19" s="232">
        <v>0.16557680523617169</v>
      </c>
      <c r="Q19" s="232">
        <v>0.17978700527282929</v>
      </c>
      <c r="R19" s="232">
        <v>0.28360260148400213</v>
      </c>
      <c r="S19" s="232">
        <v>0.30560691128780382</v>
      </c>
      <c r="T19" s="232">
        <v>0.29516365362737429</v>
      </c>
      <c r="U19" s="232">
        <v>0.29558828306128232</v>
      </c>
      <c r="V19" s="232">
        <v>0.28102076455086861</v>
      </c>
      <c r="W19" s="232">
        <v>0.3234814937360117</v>
      </c>
      <c r="DA19" s="71" t="s">
        <v>2243</v>
      </c>
    </row>
    <row r="20" spans="1:105" ht="12" customHeight="1" x14ac:dyDescent="0.3">
      <c r="A20" s="59" t="s">
        <v>160</v>
      </c>
      <c r="B20" s="232">
        <v>1.6739640361977841</v>
      </c>
      <c r="C20" s="232">
        <v>2.0436820451747342</v>
      </c>
      <c r="D20" s="232">
        <v>1.7963094334566789</v>
      </c>
      <c r="E20" s="232">
        <v>1.5302984556686079</v>
      </c>
      <c r="F20" s="232">
        <v>1.6051471103316111</v>
      </c>
      <c r="G20" s="232">
        <v>1.7989517090117479</v>
      </c>
      <c r="H20" s="232">
        <v>1.684267020998232</v>
      </c>
      <c r="I20" s="232">
        <v>1.468070076563698</v>
      </c>
      <c r="J20" s="232">
        <v>1.173408936486281</v>
      </c>
      <c r="K20" s="232">
        <v>0.96349628312519098</v>
      </c>
      <c r="L20" s="232">
        <v>1.0233364143504331</v>
      </c>
      <c r="M20" s="232">
        <v>0.65804905163490246</v>
      </c>
      <c r="N20" s="232">
        <v>0.3932801979389714</v>
      </c>
      <c r="O20" s="232">
        <v>0.35548722670723271</v>
      </c>
      <c r="P20" s="232">
        <v>0.31877649849984929</v>
      </c>
      <c r="Q20" s="232">
        <v>0.30774297534102651</v>
      </c>
      <c r="R20" s="232">
        <v>0.25319779506003143</v>
      </c>
      <c r="S20" s="232">
        <v>0.22639753419598041</v>
      </c>
      <c r="T20" s="232">
        <v>0.28545845690828903</v>
      </c>
      <c r="U20" s="232">
        <v>0.27550040967349881</v>
      </c>
      <c r="V20" s="232">
        <v>0.26888922367102741</v>
      </c>
      <c r="W20" s="232">
        <v>0.53648618688936933</v>
      </c>
      <c r="DA20" s="71" t="s">
        <v>2244</v>
      </c>
    </row>
    <row r="21" spans="1:105" ht="12" customHeight="1" x14ac:dyDescent="0.3">
      <c r="A21" s="59" t="s">
        <v>70</v>
      </c>
      <c r="B21" s="232">
        <v>3.9272303671767812</v>
      </c>
      <c r="C21" s="232">
        <v>3.696357116660713</v>
      </c>
      <c r="D21" s="232">
        <v>3.829687006293752</v>
      </c>
      <c r="E21" s="232">
        <v>3.6964359607393349</v>
      </c>
      <c r="F21" s="232">
        <v>3.6389911868527611</v>
      </c>
      <c r="G21" s="232">
        <v>3.0925774300453548</v>
      </c>
      <c r="H21" s="232">
        <v>4.1754482444946897</v>
      </c>
      <c r="I21" s="232">
        <v>2.72134464482366</v>
      </c>
      <c r="J21" s="232">
        <v>2.7327784976232081</v>
      </c>
      <c r="K21" s="232">
        <v>2.1367867914153988</v>
      </c>
      <c r="L21" s="232">
        <v>2.6436588836956729</v>
      </c>
      <c r="M21" s="232">
        <v>1.9416938428558459</v>
      </c>
      <c r="N21" s="232">
        <v>1.681430558268789</v>
      </c>
      <c r="O21" s="232">
        <v>0.98093216905921166</v>
      </c>
      <c r="P21" s="232">
        <v>0.95891188095830637</v>
      </c>
      <c r="Q21" s="232">
        <v>0.78660482166803614</v>
      </c>
      <c r="R21" s="232">
        <v>0.88879422752984683</v>
      </c>
      <c r="S21" s="232">
        <v>0.96239485911801248</v>
      </c>
      <c r="T21" s="232">
        <v>0.45061399731793689</v>
      </c>
      <c r="U21" s="232">
        <v>0.6590227086232614</v>
      </c>
      <c r="V21" s="232">
        <v>0.79610745924537962</v>
      </c>
      <c r="W21" s="232">
        <v>0.56096690150131978</v>
      </c>
      <c r="DA21" s="71" t="s">
        <v>2245</v>
      </c>
    </row>
    <row r="22" spans="1:105" ht="12" customHeight="1" x14ac:dyDescent="0.3">
      <c r="A22" s="59" t="s">
        <v>162</v>
      </c>
      <c r="B22" s="232">
        <v>8.3189347147845556</v>
      </c>
      <c r="C22" s="232">
        <v>9.2481444060391773</v>
      </c>
      <c r="D22" s="232">
        <v>8.2153967626272575</v>
      </c>
      <c r="E22" s="232">
        <v>7.4161398678564359</v>
      </c>
      <c r="F22" s="232">
        <v>7.1633049900474486</v>
      </c>
      <c r="G22" s="232">
        <v>8.0102443140879469</v>
      </c>
      <c r="H22" s="232">
        <v>8.1788867854349885</v>
      </c>
      <c r="I22" s="232">
        <v>7.9992105995973448</v>
      </c>
      <c r="J22" s="232">
        <v>9.0820600552954023</v>
      </c>
      <c r="K22" s="232">
        <v>8.4525533587886947</v>
      </c>
      <c r="L22" s="232">
        <v>9.4133217571042938</v>
      </c>
      <c r="M22" s="232">
        <v>8.8264242644824265</v>
      </c>
      <c r="N22" s="232">
        <v>8.061761961982814</v>
      </c>
      <c r="O22" s="232">
        <v>8.1871806657998523</v>
      </c>
      <c r="P22" s="232">
        <v>8.4127080586600922</v>
      </c>
      <c r="Q22" s="232">
        <v>7.7365652592392467</v>
      </c>
      <c r="R22" s="232">
        <v>8.2706920563810975</v>
      </c>
      <c r="S22" s="232">
        <v>8.7045713792414929</v>
      </c>
      <c r="T22" s="232">
        <v>9.148784738058108</v>
      </c>
      <c r="U22" s="232">
        <v>9.1137624121365146</v>
      </c>
      <c r="V22" s="232">
        <v>8.5360744125009109</v>
      </c>
      <c r="W22" s="232">
        <v>8.9761287454688716</v>
      </c>
      <c r="DA22" s="71" t="s">
        <v>2246</v>
      </c>
    </row>
    <row r="23" spans="1:105" ht="12" customHeight="1" x14ac:dyDescent="0.3">
      <c r="A23" s="60" t="s">
        <v>2157</v>
      </c>
      <c r="B23" s="331">
        <v>6.7446870999172566</v>
      </c>
      <c r="C23" s="331">
        <v>6.4682975786616916</v>
      </c>
      <c r="D23" s="331">
        <v>7.1532507198378958</v>
      </c>
      <c r="E23" s="331">
        <v>7.5925762747349079</v>
      </c>
      <c r="F23" s="331">
        <v>8.0823410745727333</v>
      </c>
      <c r="G23" s="331">
        <v>8.832229054889627</v>
      </c>
      <c r="H23" s="331">
        <v>7.9069123156125372</v>
      </c>
      <c r="I23" s="331">
        <v>8.3750204061728653</v>
      </c>
      <c r="J23" s="331">
        <v>8.125885419956262</v>
      </c>
      <c r="K23" s="331">
        <v>7.8571442788591774</v>
      </c>
      <c r="L23" s="331">
        <v>7.4912361697616694</v>
      </c>
      <c r="M23" s="331">
        <v>8.6906645915155263</v>
      </c>
      <c r="N23" s="331">
        <v>9.3129603806039309</v>
      </c>
      <c r="O23" s="331">
        <v>9.1890960773082373</v>
      </c>
      <c r="P23" s="331">
        <v>9.4013459744991454</v>
      </c>
      <c r="Q23" s="331">
        <v>10.200857904525639</v>
      </c>
      <c r="R23" s="331">
        <v>9.4697992053258773</v>
      </c>
      <c r="S23" s="331">
        <v>9.3510310697699186</v>
      </c>
      <c r="T23" s="331">
        <v>10.017015342148129</v>
      </c>
      <c r="U23" s="331">
        <v>9.8417024993086617</v>
      </c>
      <c r="V23" s="331">
        <v>10.81719291093823</v>
      </c>
      <c r="W23" s="331">
        <v>11.359261268334411</v>
      </c>
      <c r="DA23" s="72" t="s">
        <v>2247</v>
      </c>
    </row>
    <row r="24" spans="1:105" ht="12" customHeight="1" x14ac:dyDescent="0.3">
      <c r="A24" s="60" t="s">
        <v>2159</v>
      </c>
      <c r="B24" s="331">
        <v>0.52334102658319792</v>
      </c>
      <c r="C24" s="331">
        <v>0.53206588739155392</v>
      </c>
      <c r="D24" s="331">
        <v>0.53188580350362014</v>
      </c>
      <c r="E24" s="331">
        <v>0.52158135211194434</v>
      </c>
      <c r="F24" s="331">
        <v>0.53822356508744684</v>
      </c>
      <c r="G24" s="331">
        <v>0.56479440091859767</v>
      </c>
      <c r="H24" s="331">
        <v>0.55674448346524619</v>
      </c>
      <c r="I24" s="331">
        <v>0.53729690783058526</v>
      </c>
      <c r="J24" s="331">
        <v>0.55000108686631688</v>
      </c>
      <c r="K24" s="331">
        <v>0.49804882898465891</v>
      </c>
      <c r="L24" s="331">
        <v>0.51780349849925345</v>
      </c>
      <c r="M24" s="331">
        <v>0.52558614289892269</v>
      </c>
      <c r="N24" s="331">
        <v>0.51037776726500217</v>
      </c>
      <c r="O24" s="331">
        <v>0.49284152460695552</v>
      </c>
      <c r="P24" s="331">
        <v>0.50540346035469963</v>
      </c>
      <c r="Q24" s="331">
        <v>0.51154737761331992</v>
      </c>
      <c r="R24" s="331">
        <v>0.50371759493574786</v>
      </c>
      <c r="S24" s="331">
        <v>0.51357844905148353</v>
      </c>
      <c r="T24" s="331">
        <v>0.53026837011545558</v>
      </c>
      <c r="U24" s="331">
        <v>0.5256318121720569</v>
      </c>
      <c r="V24" s="331">
        <v>0.54349931735913404</v>
      </c>
      <c r="W24" s="331">
        <v>0.57298354827638187</v>
      </c>
      <c r="DA24" s="72" t="s">
        <v>2248</v>
      </c>
    </row>
    <row r="25" spans="1:105" ht="12" customHeight="1" x14ac:dyDescent="0.3">
      <c r="A25" s="57" t="s">
        <v>2161</v>
      </c>
      <c r="B25" s="263">
        <f t="shared" ref="B25:W25" si="1">B26+B32+B33</f>
        <v>10.655451437481942</v>
      </c>
      <c r="C25" s="263">
        <f t="shared" si="1"/>
        <v>11.077511743600432</v>
      </c>
      <c r="D25" s="263">
        <f t="shared" si="1"/>
        <v>10.692675180891376</v>
      </c>
      <c r="E25" s="263">
        <f t="shared" si="1"/>
        <v>10.239126416970603</v>
      </c>
      <c r="F25" s="263">
        <f t="shared" si="1"/>
        <v>10.436162932332861</v>
      </c>
      <c r="G25" s="263">
        <f t="shared" si="1"/>
        <v>10.851356484796762</v>
      </c>
      <c r="H25" s="263">
        <f t="shared" si="1"/>
        <v>10.96411933120681</v>
      </c>
      <c r="I25" s="263">
        <f t="shared" si="1"/>
        <v>10.324739203574051</v>
      </c>
      <c r="J25" s="263">
        <f t="shared" si="1"/>
        <v>10.746224477853689</v>
      </c>
      <c r="K25" s="263">
        <f t="shared" si="1"/>
        <v>9.6108495007151564</v>
      </c>
      <c r="L25" s="263">
        <f t="shared" si="1"/>
        <v>10.237874034979148</v>
      </c>
      <c r="M25" s="263">
        <f t="shared" si="1"/>
        <v>10.000649288391866</v>
      </c>
      <c r="N25" s="263">
        <f t="shared" si="1"/>
        <v>9.5177518073968539</v>
      </c>
      <c r="O25" s="263">
        <f t="shared" si="1"/>
        <v>9.1527445210212619</v>
      </c>
      <c r="P25" s="263">
        <f t="shared" si="1"/>
        <v>9.3364313386485005</v>
      </c>
      <c r="Q25" s="263">
        <f t="shared" si="1"/>
        <v>9.2906378062499542</v>
      </c>
      <c r="R25" s="263">
        <f t="shared" si="1"/>
        <v>9.3522420835738291</v>
      </c>
      <c r="S25" s="263">
        <f t="shared" si="1"/>
        <v>9.5884234147046854</v>
      </c>
      <c r="T25" s="263">
        <f t="shared" si="1"/>
        <v>9.8180460445870708</v>
      </c>
      <c r="U25" s="263">
        <f t="shared" si="1"/>
        <v>9.7604314464629844</v>
      </c>
      <c r="V25" s="263">
        <f t="shared" si="1"/>
        <v>9.9820906237835665</v>
      </c>
      <c r="W25" s="263">
        <f t="shared" si="1"/>
        <v>10.529390718820371</v>
      </c>
      <c r="DA25" s="70"/>
    </row>
    <row r="26" spans="1:105" ht="12" customHeight="1" x14ac:dyDescent="0.3">
      <c r="A26" s="60" t="s">
        <v>2162</v>
      </c>
      <c r="B26" s="331">
        <v>7.3518022890726442</v>
      </c>
      <c r="C26" s="331">
        <v>7.8955283499398643</v>
      </c>
      <c r="D26" s="331">
        <v>7.1994313066452316</v>
      </c>
      <c r="E26" s="331">
        <v>6.5508729502220318</v>
      </c>
      <c r="F26" s="331">
        <v>6.5177244597600517</v>
      </c>
      <c r="G26" s="331">
        <v>6.5799821867021162</v>
      </c>
      <c r="H26" s="331">
        <v>7.1170026043532726</v>
      </c>
      <c r="I26" s="331">
        <v>6.2736858790270293</v>
      </c>
      <c r="J26" s="331">
        <v>6.8026397020252443</v>
      </c>
      <c r="K26" s="331">
        <v>5.8130344516952306</v>
      </c>
      <c r="L26" s="331">
        <v>6.5974014584969103</v>
      </c>
      <c r="M26" s="331">
        <v>5.8114444091125712</v>
      </c>
      <c r="N26" s="331">
        <v>5.0525981038200678</v>
      </c>
      <c r="O26" s="331">
        <v>4.7518637928779919</v>
      </c>
      <c r="P26" s="331">
        <v>4.8333634137149346</v>
      </c>
      <c r="Q26" s="331">
        <v>4.4213626780049733</v>
      </c>
      <c r="R26" s="331">
        <v>4.818825356182181</v>
      </c>
      <c r="S26" s="331">
        <v>5.1045099970585941</v>
      </c>
      <c r="T26" s="331">
        <v>5.0238261753763522</v>
      </c>
      <c r="U26" s="331">
        <v>5.0480067594262916</v>
      </c>
      <c r="V26" s="331">
        <v>4.8181396109211301</v>
      </c>
      <c r="W26" s="331">
        <v>5.1056430749063759</v>
      </c>
      <c r="DA26" s="72" t="s">
        <v>2249</v>
      </c>
    </row>
    <row r="27" spans="1:105" ht="12" customHeight="1" x14ac:dyDescent="0.3">
      <c r="A27" s="59" t="s">
        <v>30</v>
      </c>
      <c r="B27" s="232">
        <v>0.91652186856158224</v>
      </c>
      <c r="C27" s="232">
        <v>0.97329910988395918</v>
      </c>
      <c r="D27" s="232">
        <v>0.81875114054095222</v>
      </c>
      <c r="E27" s="232">
        <v>0.68168722316522568</v>
      </c>
      <c r="F27" s="232">
        <v>0.75745537343396541</v>
      </c>
      <c r="G27" s="232">
        <v>0.63133526237188764</v>
      </c>
      <c r="H27" s="232">
        <v>0.64912194206651075</v>
      </c>
      <c r="I27" s="232">
        <v>0.61642447391810473</v>
      </c>
      <c r="J27" s="232">
        <v>0.83062409094099143</v>
      </c>
      <c r="K27" s="232">
        <v>0.49466137228757218</v>
      </c>
      <c r="L27" s="232">
        <v>0.58279419801286769</v>
      </c>
      <c r="M27" s="232">
        <v>0.55235585303640233</v>
      </c>
      <c r="N27" s="232">
        <v>0.35060239058640719</v>
      </c>
      <c r="O27" s="232">
        <v>0.34596418188608041</v>
      </c>
      <c r="P27" s="232">
        <v>0.35337557582656143</v>
      </c>
      <c r="Q27" s="232">
        <v>0.32558992276809351</v>
      </c>
      <c r="R27" s="232">
        <v>0.41142231961173681</v>
      </c>
      <c r="S27" s="232">
        <v>0.46861423167528121</v>
      </c>
      <c r="T27" s="232">
        <v>0.39654397268921371</v>
      </c>
      <c r="U27" s="232">
        <v>0.34624593511058299</v>
      </c>
      <c r="V27" s="232">
        <v>0.32627967457195389</v>
      </c>
      <c r="W27" s="232">
        <v>0.37970519872656988</v>
      </c>
      <c r="DA27" s="71" t="s">
        <v>2250</v>
      </c>
    </row>
    <row r="28" spans="1:105" ht="12" customHeight="1" x14ac:dyDescent="0.3">
      <c r="A28" s="59" t="s">
        <v>33</v>
      </c>
      <c r="B28" s="232">
        <v>0.10794900316600881</v>
      </c>
      <c r="C28" s="232">
        <v>0.1094185273856213</v>
      </c>
      <c r="D28" s="232">
        <v>8.9137801387149038E-2</v>
      </c>
      <c r="E28" s="232">
        <v>0.1224246887548166</v>
      </c>
      <c r="F28" s="232">
        <v>0.12052213758435119</v>
      </c>
      <c r="G28" s="232">
        <v>8.4204445627936442E-2</v>
      </c>
      <c r="H28" s="232">
        <v>8.6697911864984059E-2</v>
      </c>
      <c r="I28" s="232">
        <v>0.1169771682976958</v>
      </c>
      <c r="J28" s="232">
        <v>6.8266752263847527E-2</v>
      </c>
      <c r="K28" s="232">
        <v>6.7083791530712616E-2</v>
      </c>
      <c r="L28" s="232">
        <v>6.900859905204422E-2</v>
      </c>
      <c r="M28" s="232">
        <v>6.5376211088362779E-2</v>
      </c>
      <c r="N28" s="232">
        <v>9.4508114056126843E-2</v>
      </c>
      <c r="O28" s="232">
        <v>7.699049209813999E-2</v>
      </c>
      <c r="P28" s="232">
        <v>7.5262184198259877E-2</v>
      </c>
      <c r="Q28" s="232">
        <v>8.1721366033104231E-2</v>
      </c>
      <c r="R28" s="232">
        <v>0.12891027340181921</v>
      </c>
      <c r="S28" s="232">
        <v>0.13891223240354719</v>
      </c>
      <c r="T28" s="232">
        <v>0.13416529710335201</v>
      </c>
      <c r="U28" s="232">
        <v>0.1343583104824011</v>
      </c>
      <c r="V28" s="232">
        <v>0.12773671115948571</v>
      </c>
      <c r="W28" s="232">
        <v>0.14703704260727801</v>
      </c>
      <c r="DA28" s="71" t="s">
        <v>2251</v>
      </c>
    </row>
    <row r="29" spans="1:105" ht="12" customHeight="1" x14ac:dyDescent="0.3">
      <c r="A29" s="59" t="s">
        <v>160</v>
      </c>
      <c r="B29" s="232">
        <v>0.76089274372626514</v>
      </c>
      <c r="C29" s="232">
        <v>0.92894638417033371</v>
      </c>
      <c r="D29" s="232">
        <v>0.81650428793485408</v>
      </c>
      <c r="E29" s="232">
        <v>0.69559020712209485</v>
      </c>
      <c r="F29" s="232">
        <v>0.72961232287800493</v>
      </c>
      <c r="G29" s="232">
        <v>0.81770532227806692</v>
      </c>
      <c r="H29" s="232">
        <v>0.76557591863556007</v>
      </c>
      <c r="I29" s="232">
        <v>0.66730458025622652</v>
      </c>
      <c r="J29" s="232">
        <v>0.53336769840285525</v>
      </c>
      <c r="K29" s="232">
        <v>0.43795285596599592</v>
      </c>
      <c r="L29" s="232">
        <v>0.46515291561383287</v>
      </c>
      <c r="M29" s="232">
        <v>0.29911320528859198</v>
      </c>
      <c r="N29" s="232">
        <v>0.17876372633589599</v>
      </c>
      <c r="O29" s="232">
        <v>0.16158510304874221</v>
      </c>
      <c r="P29" s="232">
        <v>0.14489840840902249</v>
      </c>
      <c r="Q29" s="232">
        <v>0.13988317060955749</v>
      </c>
      <c r="R29" s="232">
        <v>0.1150899068454688</v>
      </c>
      <c r="S29" s="232">
        <v>0.10290797008908199</v>
      </c>
      <c r="T29" s="232">
        <v>0.12975384404922219</v>
      </c>
      <c r="U29" s="232">
        <v>0.12522745894249951</v>
      </c>
      <c r="V29" s="232">
        <v>0.1222223743959216</v>
      </c>
      <c r="W29" s="232">
        <v>0.2438573576769861</v>
      </c>
      <c r="DA29" s="71" t="s">
        <v>2252</v>
      </c>
    </row>
    <row r="30" spans="1:105" ht="12" customHeight="1" x14ac:dyDescent="0.3">
      <c r="A30" s="59" t="s">
        <v>70</v>
      </c>
      <c r="B30" s="232">
        <v>1.7851047123530821</v>
      </c>
      <c r="C30" s="232">
        <v>1.6801623257548699</v>
      </c>
      <c r="D30" s="232">
        <v>1.740766821042615</v>
      </c>
      <c r="E30" s="232">
        <v>1.6801981639724251</v>
      </c>
      <c r="F30" s="232">
        <v>1.654086903114891</v>
      </c>
      <c r="G30" s="232">
        <v>1.405717013656979</v>
      </c>
      <c r="H30" s="232">
        <v>1.8979310202248589</v>
      </c>
      <c r="I30" s="232">
        <v>1.2369748385562089</v>
      </c>
      <c r="J30" s="232">
        <v>1.242172044374185</v>
      </c>
      <c r="K30" s="232">
        <v>0.9712667233706358</v>
      </c>
      <c r="L30" s="232">
        <v>1.201663128952579</v>
      </c>
      <c r="M30" s="232">
        <v>0.88258811038902085</v>
      </c>
      <c r="N30" s="232">
        <v>0.76428661739490378</v>
      </c>
      <c r="O30" s="232">
        <v>0.44587825866327818</v>
      </c>
      <c r="P30" s="232">
        <v>0.43586903679923028</v>
      </c>
      <c r="Q30" s="232">
        <v>0.35754764621274371</v>
      </c>
      <c r="R30" s="232">
        <v>0.40399737614993042</v>
      </c>
      <c r="S30" s="232">
        <v>0.43745220869000567</v>
      </c>
      <c r="T30" s="232">
        <v>0.20482454423542579</v>
      </c>
      <c r="U30" s="232">
        <v>0.29955577664693711</v>
      </c>
      <c r="V30" s="232">
        <v>0.36186702692971812</v>
      </c>
      <c r="W30" s="232">
        <v>0.25498495522787279</v>
      </c>
      <c r="DA30" s="71" t="s">
        <v>2253</v>
      </c>
    </row>
    <row r="31" spans="1:105" ht="12" customHeight="1" x14ac:dyDescent="0.3">
      <c r="A31" s="59" t="s">
        <v>162</v>
      </c>
      <c r="B31" s="232">
        <v>3.7813339612657071</v>
      </c>
      <c r="C31" s="232">
        <v>4.2037020027450804</v>
      </c>
      <c r="D31" s="232">
        <v>3.734271255739662</v>
      </c>
      <c r="E31" s="232">
        <v>3.3709726672074698</v>
      </c>
      <c r="F31" s="232">
        <v>3.2560477227488391</v>
      </c>
      <c r="G31" s="232">
        <v>3.6410201427672471</v>
      </c>
      <c r="H31" s="232">
        <v>3.7176758115613588</v>
      </c>
      <c r="I31" s="232">
        <v>3.6360048179987929</v>
      </c>
      <c r="J31" s="232">
        <v>4.1282091160433652</v>
      </c>
      <c r="K31" s="232">
        <v>3.8420697085403148</v>
      </c>
      <c r="L31" s="232">
        <v>4.2787826168655867</v>
      </c>
      <c r="M31" s="232">
        <v>4.0120110293101927</v>
      </c>
      <c r="N31" s="232">
        <v>3.6644372554467339</v>
      </c>
      <c r="O31" s="232">
        <v>3.7214457571817512</v>
      </c>
      <c r="P31" s="232">
        <v>3.8239582084818609</v>
      </c>
      <c r="Q31" s="232">
        <v>3.5166205723814752</v>
      </c>
      <c r="R31" s="232">
        <v>3.7594054801732248</v>
      </c>
      <c r="S31" s="232">
        <v>3.956623354200679</v>
      </c>
      <c r="T31" s="232">
        <v>4.1585385172991387</v>
      </c>
      <c r="U31" s="232">
        <v>4.1426192782438713</v>
      </c>
      <c r="V31" s="232">
        <v>3.8800338238640508</v>
      </c>
      <c r="W31" s="232">
        <v>4.0800585206676692</v>
      </c>
      <c r="DA31" s="71" t="s">
        <v>2254</v>
      </c>
    </row>
    <row r="32" spans="1:105" ht="12" customHeight="1" x14ac:dyDescent="0.3">
      <c r="A32" s="60" t="s">
        <v>2169</v>
      </c>
      <c r="B32" s="331">
        <v>3.0657668635987529</v>
      </c>
      <c r="C32" s="331">
        <v>2.9401352630280431</v>
      </c>
      <c r="D32" s="331">
        <v>3.2514775999263161</v>
      </c>
      <c r="E32" s="331">
        <v>3.4511710339704131</v>
      </c>
      <c r="F32" s="331">
        <v>3.6737913975330612</v>
      </c>
      <c r="G32" s="331">
        <v>4.0146495704043748</v>
      </c>
      <c r="H32" s="331">
        <v>3.5940510525511522</v>
      </c>
      <c r="I32" s="331">
        <v>3.8068274573513028</v>
      </c>
      <c r="J32" s="331">
        <v>3.6935842817982998</v>
      </c>
      <c r="K32" s="331">
        <v>3.5714292176632632</v>
      </c>
      <c r="L32" s="331">
        <v>3.4051073498916682</v>
      </c>
      <c r="M32" s="331">
        <v>3.9503020870525112</v>
      </c>
      <c r="N32" s="331">
        <v>4.233163809365422</v>
      </c>
      <c r="O32" s="331">
        <v>4.1768618533219257</v>
      </c>
      <c r="P32" s="331">
        <v>4.2733390793177932</v>
      </c>
      <c r="Q32" s="331">
        <v>4.6367535929661994</v>
      </c>
      <c r="R32" s="331">
        <v>4.3044541842390363</v>
      </c>
      <c r="S32" s="331">
        <v>4.2504686680772359</v>
      </c>
      <c r="T32" s="331">
        <v>4.5531887918855114</v>
      </c>
      <c r="U32" s="331">
        <v>4.4735011360493937</v>
      </c>
      <c r="V32" s="331">
        <v>4.9169058686082856</v>
      </c>
      <c r="W32" s="331">
        <v>5.1633005765156401</v>
      </c>
      <c r="DA32" s="72" t="s">
        <v>2255</v>
      </c>
    </row>
    <row r="33" spans="1:105" ht="12" customHeight="1" x14ac:dyDescent="0.3">
      <c r="A33" s="60" t="s">
        <v>2171</v>
      </c>
      <c r="B33" s="331">
        <v>0.23788228481054449</v>
      </c>
      <c r="C33" s="331">
        <v>0.2418481306325245</v>
      </c>
      <c r="D33" s="331">
        <v>0.24176627431982731</v>
      </c>
      <c r="E33" s="331">
        <v>0.23708243277815649</v>
      </c>
      <c r="F33" s="331">
        <v>0.2446470750397485</v>
      </c>
      <c r="G33" s="331">
        <v>0.25672472769027171</v>
      </c>
      <c r="H33" s="331">
        <v>0.25306567430238458</v>
      </c>
      <c r="I33" s="331">
        <v>0.2442258671957207</v>
      </c>
      <c r="J33" s="331">
        <v>0.25000049403014402</v>
      </c>
      <c r="K33" s="331">
        <v>0.22638583135666299</v>
      </c>
      <c r="L33" s="331">
        <v>0.23536522659056969</v>
      </c>
      <c r="M33" s="331">
        <v>0.23890279222678301</v>
      </c>
      <c r="N33" s="331">
        <v>0.23198989421136459</v>
      </c>
      <c r="O33" s="331">
        <v>0.22401887482134331</v>
      </c>
      <c r="P33" s="331">
        <v>0.22972884561577259</v>
      </c>
      <c r="Q33" s="331">
        <v>0.23252153527878169</v>
      </c>
      <c r="R33" s="331">
        <v>0.22896254315261269</v>
      </c>
      <c r="S33" s="331">
        <v>0.23344474956885611</v>
      </c>
      <c r="T33" s="331">
        <v>0.24103107732520709</v>
      </c>
      <c r="U33" s="331">
        <v>0.23892355098729859</v>
      </c>
      <c r="V33" s="331">
        <v>0.24704514425415181</v>
      </c>
      <c r="W33" s="331">
        <v>0.26044706739835538</v>
      </c>
      <c r="DA33" s="72" t="s">
        <v>2256</v>
      </c>
    </row>
    <row r="34" spans="1:105" ht="12" customHeight="1" x14ac:dyDescent="0.3">
      <c r="A34" s="57" t="s">
        <v>2173</v>
      </c>
      <c r="B34" s="263">
        <v>167.27849674105681</v>
      </c>
      <c r="C34" s="263">
        <v>176.2344992919931</v>
      </c>
      <c r="D34" s="263">
        <v>166.5679223626733</v>
      </c>
      <c r="E34" s="263">
        <v>156.59567835075961</v>
      </c>
      <c r="F34" s="263">
        <v>157.68474492952049</v>
      </c>
      <c r="G34" s="263">
        <v>161.82623242406791</v>
      </c>
      <c r="H34" s="263">
        <v>167.60517201375859</v>
      </c>
      <c r="I34" s="263">
        <v>153.56991667335879</v>
      </c>
      <c r="J34" s="263">
        <v>162.3804515675987</v>
      </c>
      <c r="K34" s="263">
        <v>143.06310279709089</v>
      </c>
      <c r="L34" s="263">
        <v>156.092836387343</v>
      </c>
      <c r="M34" s="263">
        <v>146.1583401744717</v>
      </c>
      <c r="N34" s="263">
        <v>134.660271525365</v>
      </c>
      <c r="O34" s="263">
        <v>128.0367375947541</v>
      </c>
      <c r="P34" s="263">
        <v>129.43740160426819</v>
      </c>
      <c r="Q34" s="263">
        <v>124.10579457706361</v>
      </c>
      <c r="R34" s="263">
        <v>129.98827659689971</v>
      </c>
      <c r="S34" s="263">
        <v>134.9075581595481</v>
      </c>
      <c r="T34" s="263">
        <v>135.99104515875379</v>
      </c>
      <c r="U34" s="263">
        <v>135.82812818679639</v>
      </c>
      <c r="V34" s="263">
        <v>135.35644561243149</v>
      </c>
      <c r="W34" s="263">
        <v>143.1153767657481</v>
      </c>
      <c r="DA34" s="70" t="s">
        <v>2257</v>
      </c>
    </row>
    <row r="35" spans="1:105" ht="12" customHeight="1" x14ac:dyDescent="0.3">
      <c r="A35" s="64" t="s">
        <v>30</v>
      </c>
      <c r="B35" s="231">
        <v>18.47563543233133</v>
      </c>
      <c r="C35" s="231">
        <v>19.322664292823461</v>
      </c>
      <c r="D35" s="231">
        <v>16.672870856946751</v>
      </c>
      <c r="E35" s="231">
        <v>14.17940956696898</v>
      </c>
      <c r="F35" s="231">
        <v>16.047189232592459</v>
      </c>
      <c r="G35" s="231">
        <v>13.725715407967019</v>
      </c>
      <c r="H35" s="231">
        <v>13.65940947911052</v>
      </c>
      <c r="I35" s="231">
        <v>13.53220977313218</v>
      </c>
      <c r="J35" s="231">
        <v>17.80153319324733</v>
      </c>
      <c r="K35" s="231">
        <v>10.80596797750888</v>
      </c>
      <c r="L35" s="231">
        <v>12.332998634245669</v>
      </c>
      <c r="M35" s="231">
        <v>12.43184022021893</v>
      </c>
      <c r="N35" s="231">
        <v>8.2183115999921554</v>
      </c>
      <c r="O35" s="231">
        <v>8.3281968904900605</v>
      </c>
      <c r="P35" s="231">
        <v>8.7463513219434805</v>
      </c>
      <c r="Q35" s="231">
        <v>8.5181266790136014</v>
      </c>
      <c r="R35" s="231">
        <v>9.8620084689429213</v>
      </c>
      <c r="S35" s="231">
        <v>11.104872842407969</v>
      </c>
      <c r="T35" s="231">
        <v>9.7795659219102173</v>
      </c>
      <c r="U35" s="231">
        <v>8.4431306967919344</v>
      </c>
      <c r="V35" s="231">
        <v>8.1179404369462596</v>
      </c>
      <c r="W35" s="231">
        <v>9.4484732396642972</v>
      </c>
      <c r="DA35" s="73" t="s">
        <v>2258</v>
      </c>
    </row>
    <row r="36" spans="1:105" ht="12" customHeight="1" x14ac:dyDescent="0.3">
      <c r="A36" s="64" t="s">
        <v>32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2259</v>
      </c>
    </row>
    <row r="37" spans="1:105" ht="12" customHeight="1" x14ac:dyDescent="0.3">
      <c r="A37" s="64" t="s">
        <v>33</v>
      </c>
      <c r="B37" s="231">
        <v>2.197771995495871</v>
      </c>
      <c r="C37" s="231">
        <v>2.1939109446707601</v>
      </c>
      <c r="D37" s="231">
        <v>1.8332759152954261</v>
      </c>
      <c r="E37" s="231">
        <v>2.5718725806430478</v>
      </c>
      <c r="F37" s="231">
        <v>2.5787912954573522</v>
      </c>
      <c r="G37" s="231">
        <v>1.848916979004215</v>
      </c>
      <c r="H37" s="231">
        <v>1.842560340115236</v>
      </c>
      <c r="I37" s="231">
        <v>2.5935665667972638</v>
      </c>
      <c r="J37" s="231">
        <v>1.477643182279111</v>
      </c>
      <c r="K37" s="231">
        <v>1.480064785105011</v>
      </c>
      <c r="L37" s="231">
        <v>1.47490524998915</v>
      </c>
      <c r="M37" s="231">
        <v>1.4860850094530349</v>
      </c>
      <c r="N37" s="231">
        <v>2.2374032993132822</v>
      </c>
      <c r="O37" s="231">
        <v>1.871821314022569</v>
      </c>
      <c r="P37" s="231">
        <v>1.8813719015953709</v>
      </c>
      <c r="Q37" s="231">
        <v>2.1593160066058941</v>
      </c>
      <c r="R37" s="231">
        <v>3.1208471519344658</v>
      </c>
      <c r="S37" s="231">
        <v>3.3246509309510688</v>
      </c>
      <c r="T37" s="231">
        <v>3.341764713156373</v>
      </c>
      <c r="U37" s="231">
        <v>3.308954606372986</v>
      </c>
      <c r="V37" s="231">
        <v>3.209807717784583</v>
      </c>
      <c r="W37" s="231">
        <v>3.6952965784396579</v>
      </c>
      <c r="DA37" s="73" t="s">
        <v>2260</v>
      </c>
    </row>
    <row r="38" spans="1:105" ht="12" customHeight="1" x14ac:dyDescent="0.3">
      <c r="A38" s="64" t="s">
        <v>160</v>
      </c>
      <c r="B38" s="231">
        <v>15.785880267875051</v>
      </c>
      <c r="C38" s="231">
        <v>18.980171876008761</v>
      </c>
      <c r="D38" s="231">
        <v>17.112196079616812</v>
      </c>
      <c r="E38" s="231">
        <v>14.89070507255836</v>
      </c>
      <c r="F38" s="231">
        <v>15.90826780421205</v>
      </c>
      <c r="G38" s="231">
        <v>18.29618644736637</v>
      </c>
      <c r="H38" s="231">
        <v>16.579930613822722</v>
      </c>
      <c r="I38" s="231">
        <v>15.076542764913819</v>
      </c>
      <c r="J38" s="231">
        <v>11.76436270950891</v>
      </c>
      <c r="K38" s="231">
        <v>9.846272499593546</v>
      </c>
      <c r="L38" s="231">
        <v>10.130666559433539</v>
      </c>
      <c r="M38" s="231">
        <v>6.9285260785138769</v>
      </c>
      <c r="N38" s="231">
        <v>4.3125678354261616</v>
      </c>
      <c r="O38" s="231">
        <v>4.0032247707213608</v>
      </c>
      <c r="P38" s="231">
        <v>3.690989534722485</v>
      </c>
      <c r="Q38" s="231">
        <v>3.7664084641206101</v>
      </c>
      <c r="R38" s="231">
        <v>2.8392495858775728</v>
      </c>
      <c r="S38" s="231">
        <v>2.509781637858449</v>
      </c>
      <c r="T38" s="231">
        <v>3.2933453021172419</v>
      </c>
      <c r="U38" s="231">
        <v>3.1427309788900191</v>
      </c>
      <c r="V38" s="231">
        <v>3.1296470796172269</v>
      </c>
      <c r="W38" s="231">
        <v>6.2451053301206283</v>
      </c>
      <c r="DA38" s="73" t="s">
        <v>2261</v>
      </c>
    </row>
    <row r="39" spans="1:105" ht="12" customHeight="1" x14ac:dyDescent="0.3">
      <c r="A39" s="64" t="s">
        <v>70</v>
      </c>
      <c r="B39" s="231">
        <v>35.904298694610631</v>
      </c>
      <c r="C39" s="231">
        <v>33.281134659733418</v>
      </c>
      <c r="D39" s="231">
        <v>35.369202570065077</v>
      </c>
      <c r="E39" s="231">
        <v>34.870622347563348</v>
      </c>
      <c r="F39" s="231">
        <v>34.9644294409769</v>
      </c>
      <c r="G39" s="231">
        <v>30.49292206633007</v>
      </c>
      <c r="H39" s="231">
        <v>39.848525721780668</v>
      </c>
      <c r="I39" s="231">
        <v>27.094173880315839</v>
      </c>
      <c r="J39" s="231">
        <v>26.562003897764331</v>
      </c>
      <c r="K39" s="231">
        <v>21.169977062394519</v>
      </c>
      <c r="L39" s="231">
        <v>25.372449646189519</v>
      </c>
      <c r="M39" s="231">
        <v>19.81986680755065</v>
      </c>
      <c r="N39" s="231">
        <v>17.875170191508239</v>
      </c>
      <c r="O39" s="231">
        <v>10.70933100278719</v>
      </c>
      <c r="P39" s="231">
        <v>10.763973186216781</v>
      </c>
      <c r="Q39" s="231">
        <v>9.3332578179604422</v>
      </c>
      <c r="R39" s="231">
        <v>9.6623389187873556</v>
      </c>
      <c r="S39" s="231">
        <v>10.343200164789099</v>
      </c>
      <c r="T39" s="231">
        <v>5.0400683042339693</v>
      </c>
      <c r="U39" s="231">
        <v>7.2882410354045994</v>
      </c>
      <c r="V39" s="231">
        <v>8.9831996506486327</v>
      </c>
      <c r="W39" s="231">
        <v>6.330760010442984</v>
      </c>
      <c r="DA39" s="73" t="s">
        <v>2262</v>
      </c>
    </row>
    <row r="40" spans="1:105" ht="12" customHeight="1" x14ac:dyDescent="0.3">
      <c r="A40" s="64" t="s">
        <v>34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1.9560944717535891E-3</v>
      </c>
      <c r="R40" s="231">
        <v>3.5273834736567001E-3</v>
      </c>
      <c r="S40" s="231">
        <v>5.4514108229214439E-3</v>
      </c>
      <c r="T40" s="231">
        <v>1.0133210706128E-2</v>
      </c>
      <c r="U40" s="231">
        <v>8.2091833568760705E-3</v>
      </c>
      <c r="V40" s="231">
        <v>7.7923107645256583E-3</v>
      </c>
      <c r="W40" s="231">
        <v>0</v>
      </c>
      <c r="DA40" s="73" t="s">
        <v>2263</v>
      </c>
    </row>
    <row r="41" spans="1:105" ht="12" customHeight="1" x14ac:dyDescent="0.3">
      <c r="A41" s="64" t="s">
        <v>162</v>
      </c>
      <c r="B41" s="231">
        <v>76.800569720767442</v>
      </c>
      <c r="C41" s="231">
        <v>84.084405584762507</v>
      </c>
      <c r="D41" s="231">
        <v>76.617360154721467</v>
      </c>
      <c r="E41" s="231">
        <v>70.646569587822498</v>
      </c>
      <c r="F41" s="231">
        <v>69.501717845402354</v>
      </c>
      <c r="G41" s="231">
        <v>79.755543482831044</v>
      </c>
      <c r="H41" s="231">
        <v>78.820648700099113</v>
      </c>
      <c r="I41" s="231">
        <v>80.422237651869182</v>
      </c>
      <c r="J41" s="231">
        <v>89.140984917686652</v>
      </c>
      <c r="K41" s="231">
        <v>84.563660266283293</v>
      </c>
      <c r="L41" s="231">
        <v>91.229761809452995</v>
      </c>
      <c r="M41" s="231">
        <v>90.979057190206746</v>
      </c>
      <c r="N41" s="231">
        <v>86.544181486491368</v>
      </c>
      <c r="O41" s="231">
        <v>90.259805524666149</v>
      </c>
      <c r="P41" s="231">
        <v>95.360030313997584</v>
      </c>
      <c r="Q41" s="231">
        <v>92.696109399658312</v>
      </c>
      <c r="R41" s="231">
        <v>90.794501228306672</v>
      </c>
      <c r="S41" s="231">
        <v>94.468208741243387</v>
      </c>
      <c r="T41" s="231">
        <v>103.331279732786</v>
      </c>
      <c r="U41" s="231">
        <v>101.7786543782362</v>
      </c>
      <c r="V41" s="231">
        <v>97.264465796789651</v>
      </c>
      <c r="W41" s="231">
        <v>102.2926290462546</v>
      </c>
      <c r="DA41" s="73" t="s">
        <v>2264</v>
      </c>
    </row>
    <row r="42" spans="1:105" ht="12" customHeight="1" x14ac:dyDescent="0.3">
      <c r="A42" s="64" t="s">
        <v>36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2265</v>
      </c>
    </row>
    <row r="43" spans="1:105" ht="12" customHeight="1" x14ac:dyDescent="0.3">
      <c r="A43" s="64" t="s">
        <v>73</v>
      </c>
      <c r="B43" s="231">
        <v>1.272527503239373</v>
      </c>
      <c r="C43" s="231">
        <v>1.0474340478868089</v>
      </c>
      <c r="D43" s="231">
        <v>0.78774918516180337</v>
      </c>
      <c r="E43" s="231">
        <v>0.53672775599476708</v>
      </c>
      <c r="F43" s="231">
        <v>0.66655460564238744</v>
      </c>
      <c r="G43" s="231">
        <v>0.42416544660332822</v>
      </c>
      <c r="H43" s="231">
        <v>0.48477831807774352</v>
      </c>
      <c r="I43" s="231">
        <v>0.57135032679648867</v>
      </c>
      <c r="J43" s="231">
        <v>1.333109211284693</v>
      </c>
      <c r="K43" s="231">
        <v>1.263832906251237</v>
      </c>
      <c r="L43" s="231">
        <v>1.5347366037991119</v>
      </c>
      <c r="M43" s="231">
        <v>0.92614597808029953</v>
      </c>
      <c r="N43" s="231">
        <v>0.37383650705088139</v>
      </c>
      <c r="O43" s="231">
        <v>0.3905089421354776</v>
      </c>
      <c r="P43" s="231">
        <v>0.37427279507212008</v>
      </c>
      <c r="Q43" s="231">
        <v>0.43086558406846298</v>
      </c>
      <c r="R43" s="231">
        <v>3.798354673385258</v>
      </c>
      <c r="S43" s="231">
        <v>3.1728423051334671</v>
      </c>
      <c r="T43" s="231">
        <v>1.158126551477493</v>
      </c>
      <c r="U43" s="231">
        <v>1.737984494685606</v>
      </c>
      <c r="V43" s="231">
        <v>3.1757405041281288</v>
      </c>
      <c r="W43" s="231">
        <v>3.0043104753446288</v>
      </c>
      <c r="DA43" s="73" t="s">
        <v>2266</v>
      </c>
    </row>
    <row r="44" spans="1:105" ht="12" customHeight="1" x14ac:dyDescent="0.3">
      <c r="A44" s="64" t="s">
        <v>79</v>
      </c>
      <c r="B44" s="231">
        <v>16.841813126737069</v>
      </c>
      <c r="C44" s="231">
        <v>17.324777886107359</v>
      </c>
      <c r="D44" s="231">
        <v>18.175267600865979</v>
      </c>
      <c r="E44" s="231">
        <v>18.899771439208539</v>
      </c>
      <c r="F44" s="231">
        <v>18.017794705237041</v>
      </c>
      <c r="G44" s="231">
        <v>17.282782593965891</v>
      </c>
      <c r="H44" s="231">
        <v>16.369318840752591</v>
      </c>
      <c r="I44" s="231">
        <v>14.27983570953406</v>
      </c>
      <c r="J44" s="231">
        <v>14.300814455827719</v>
      </c>
      <c r="K44" s="231">
        <v>13.93332729995444</v>
      </c>
      <c r="L44" s="231">
        <v>14.017317884233</v>
      </c>
      <c r="M44" s="231">
        <v>13.586818890448111</v>
      </c>
      <c r="N44" s="231">
        <v>15.09880060558295</v>
      </c>
      <c r="O44" s="231">
        <v>12.47384914993124</v>
      </c>
      <c r="P44" s="231">
        <v>8.6204125507203653</v>
      </c>
      <c r="Q44" s="231">
        <v>7.1997545311645261</v>
      </c>
      <c r="R44" s="231">
        <v>9.9074491861917497</v>
      </c>
      <c r="S44" s="231">
        <v>9.9785501263417054</v>
      </c>
      <c r="T44" s="231">
        <v>10.036761422366441</v>
      </c>
      <c r="U44" s="231">
        <v>10.12022281305814</v>
      </c>
      <c r="V44" s="231">
        <v>11.467852115752541</v>
      </c>
      <c r="W44" s="231">
        <v>12.09880208548125</v>
      </c>
      <c r="DA44" s="73" t="s">
        <v>2267</v>
      </c>
    </row>
    <row r="45" spans="1:105" ht="12" customHeight="1" x14ac:dyDescent="0.3">
      <c r="A45" s="57" t="s">
        <v>2185</v>
      </c>
      <c r="B45" s="263">
        <f t="shared" ref="B45:W45" si="2">B46+B52+B63+B64+B65</f>
        <v>27.775110601609704</v>
      </c>
      <c r="C45" s="263">
        <f t="shared" si="2"/>
        <v>29.111318926167247</v>
      </c>
      <c r="D45" s="263">
        <f t="shared" si="2"/>
        <v>27.722256423734446</v>
      </c>
      <c r="E45" s="263">
        <f t="shared" si="2"/>
        <v>26.211364380643236</v>
      </c>
      <c r="F45" s="263">
        <f t="shared" si="2"/>
        <v>26.509831874736001</v>
      </c>
      <c r="G45" s="263">
        <f t="shared" si="2"/>
        <v>27.325789797689364</v>
      </c>
      <c r="H45" s="263">
        <f t="shared" si="2"/>
        <v>28.100315006319402</v>
      </c>
      <c r="I45" s="263">
        <f t="shared" si="2"/>
        <v>25.977372726372234</v>
      </c>
      <c r="J45" s="263">
        <f t="shared" si="2"/>
        <v>27.34004952239551</v>
      </c>
      <c r="K45" s="263">
        <f t="shared" si="2"/>
        <v>24.183006952836887</v>
      </c>
      <c r="L45" s="263">
        <f t="shared" si="2"/>
        <v>26.196191710096581</v>
      </c>
      <c r="M45" s="263">
        <f t="shared" si="2"/>
        <v>24.856089077521769</v>
      </c>
      <c r="N45" s="263">
        <f t="shared" si="2"/>
        <v>23.084366581042055</v>
      </c>
      <c r="O45" s="263">
        <f t="shared" si="2"/>
        <v>22.036198168985901</v>
      </c>
      <c r="P45" s="263">
        <f t="shared" si="2"/>
        <v>22.382512379559575</v>
      </c>
      <c r="Q45" s="263">
        <f t="shared" si="2"/>
        <v>21.688028558545483</v>
      </c>
      <c r="R45" s="263">
        <f t="shared" si="2"/>
        <v>22.437623678933758</v>
      </c>
      <c r="S45" s="263">
        <f t="shared" si="2"/>
        <v>23.215719213364384</v>
      </c>
      <c r="T45" s="263">
        <f t="shared" si="2"/>
        <v>23.501480048427357</v>
      </c>
      <c r="U45" s="263">
        <f t="shared" si="2"/>
        <v>23.442070369093219</v>
      </c>
      <c r="V45" s="263">
        <f t="shared" si="2"/>
        <v>23.504915410815592</v>
      </c>
      <c r="W45" s="263">
        <f t="shared" si="2"/>
        <v>24.832938574689873</v>
      </c>
      <c r="DA45" s="70"/>
    </row>
    <row r="46" spans="1:105" ht="12" customHeight="1" x14ac:dyDescent="0.3">
      <c r="A46" s="165" t="s">
        <v>2186</v>
      </c>
      <c r="B46" s="348">
        <v>12.118223148839171</v>
      </c>
      <c r="C46" s="348">
        <v>12.76957812171784</v>
      </c>
      <c r="D46" s="348">
        <v>12.046263460829801</v>
      </c>
      <c r="E46" s="348">
        <v>11.30262301538675</v>
      </c>
      <c r="F46" s="348">
        <v>11.393926742048309</v>
      </c>
      <c r="G46" s="348">
        <v>11.714008357069741</v>
      </c>
      <c r="H46" s="348">
        <v>12.155391332974011</v>
      </c>
      <c r="I46" s="348">
        <v>11.15161859341671</v>
      </c>
      <c r="J46" s="348">
        <v>11.8078000177485</v>
      </c>
      <c r="K46" s="348">
        <v>10.391368307388619</v>
      </c>
      <c r="L46" s="348">
        <v>11.352044320666099</v>
      </c>
      <c r="M46" s="348">
        <v>10.632791225760521</v>
      </c>
      <c r="N46" s="348">
        <v>9.7721699525307155</v>
      </c>
      <c r="O46" s="348">
        <v>9.3186187265693547</v>
      </c>
      <c r="P46" s="348">
        <v>9.4687969663828326</v>
      </c>
      <c r="Q46" s="348">
        <v>9.0918676848244004</v>
      </c>
      <c r="R46" s="348">
        <v>9.4994545674241628</v>
      </c>
      <c r="S46" s="348">
        <v>9.861080144914208</v>
      </c>
      <c r="T46" s="348">
        <v>9.939681337701467</v>
      </c>
      <c r="U46" s="348">
        <v>9.9283324097832875</v>
      </c>
      <c r="V46" s="348">
        <v>9.8815309009507644</v>
      </c>
      <c r="W46" s="348">
        <v>10.441912242254659</v>
      </c>
      <c r="DA46" s="167" t="s">
        <v>2268</v>
      </c>
    </row>
    <row r="47" spans="1:105" ht="12" customHeight="1" x14ac:dyDescent="0.3">
      <c r="A47" s="59" t="s">
        <v>30</v>
      </c>
      <c r="B47" s="232">
        <v>1.510733842846756</v>
      </c>
      <c r="C47" s="232">
        <v>1.5741339234829439</v>
      </c>
      <c r="D47" s="232">
        <v>1.3699543099616109</v>
      </c>
      <c r="E47" s="232">
        <v>1.1761567895437841</v>
      </c>
      <c r="F47" s="232">
        <v>1.324141744340505</v>
      </c>
      <c r="G47" s="232">
        <v>1.1239341277371619</v>
      </c>
      <c r="H47" s="232">
        <v>1.1086593145002119</v>
      </c>
      <c r="I47" s="232">
        <v>1.0957084491211959</v>
      </c>
      <c r="J47" s="232">
        <v>1.441770192949575</v>
      </c>
      <c r="K47" s="232">
        <v>0.88425564128205414</v>
      </c>
      <c r="L47" s="232">
        <v>1.0028047568862719</v>
      </c>
      <c r="M47" s="232">
        <v>1.0106066675014049</v>
      </c>
      <c r="N47" s="232">
        <v>0.67809591742188124</v>
      </c>
      <c r="O47" s="232">
        <v>0.67845132869292435</v>
      </c>
      <c r="P47" s="232">
        <v>0.69228015648187236</v>
      </c>
      <c r="Q47" s="232">
        <v>0.66952673031008292</v>
      </c>
      <c r="R47" s="232">
        <v>0.81104571016709004</v>
      </c>
      <c r="S47" s="232">
        <v>0.905286207346084</v>
      </c>
      <c r="T47" s="232">
        <v>0.78456550591575847</v>
      </c>
      <c r="U47" s="232">
        <v>0.68099051826642387</v>
      </c>
      <c r="V47" s="232">
        <v>0.66916755158502639</v>
      </c>
      <c r="W47" s="232">
        <v>0.77656199324184338</v>
      </c>
      <c r="DA47" s="71" t="s">
        <v>2269</v>
      </c>
    </row>
    <row r="48" spans="1:105" ht="12" customHeight="1" x14ac:dyDescent="0.3">
      <c r="A48" s="59" t="s">
        <v>33</v>
      </c>
      <c r="B48" s="232">
        <v>0.17793597510161691</v>
      </c>
      <c r="C48" s="232">
        <v>0.17696452618331179</v>
      </c>
      <c r="D48" s="232">
        <v>0.14914753597795941</v>
      </c>
      <c r="E48" s="232">
        <v>0.2112268266055822</v>
      </c>
      <c r="F48" s="232">
        <v>0.21069015956555481</v>
      </c>
      <c r="G48" s="232">
        <v>0.1499049012292904</v>
      </c>
      <c r="H48" s="232">
        <v>0.1480745624324997</v>
      </c>
      <c r="I48" s="232">
        <v>0.20792956328188511</v>
      </c>
      <c r="J48" s="232">
        <v>0.1184952009662822</v>
      </c>
      <c r="K48" s="232">
        <v>0.11991884635199811</v>
      </c>
      <c r="L48" s="232">
        <v>0.1187420046929147</v>
      </c>
      <c r="M48" s="232">
        <v>0.11961425674894489</v>
      </c>
      <c r="N48" s="232">
        <v>0.18278702035520511</v>
      </c>
      <c r="O48" s="232">
        <v>0.1509818194933977</v>
      </c>
      <c r="P48" s="232">
        <v>0.14744232544105151</v>
      </c>
      <c r="Q48" s="232">
        <v>0.16804770409184039</v>
      </c>
      <c r="R48" s="232">
        <v>0.25412360792112348</v>
      </c>
      <c r="S48" s="232">
        <v>0.26835575944207568</v>
      </c>
      <c r="T48" s="232">
        <v>0.2654471419257371</v>
      </c>
      <c r="U48" s="232">
        <v>0.26425360187864599</v>
      </c>
      <c r="V48" s="232">
        <v>0.26197544289650981</v>
      </c>
      <c r="W48" s="232">
        <v>0.30071586923337978</v>
      </c>
      <c r="DA48" s="71" t="s">
        <v>2270</v>
      </c>
    </row>
    <row r="49" spans="1:105" ht="12" customHeight="1" x14ac:dyDescent="0.3">
      <c r="A49" s="59" t="s">
        <v>160</v>
      </c>
      <c r="B49" s="232">
        <v>1.254205118452725</v>
      </c>
      <c r="C49" s="232">
        <v>1.5024014730617401</v>
      </c>
      <c r="D49" s="232">
        <v>1.3661948215662261</v>
      </c>
      <c r="E49" s="232">
        <v>1.2001444607515011</v>
      </c>
      <c r="F49" s="232">
        <v>1.275468057646876</v>
      </c>
      <c r="G49" s="232">
        <v>1.4557192872259841</v>
      </c>
      <c r="H49" s="232">
        <v>1.307555357704121</v>
      </c>
      <c r="I49" s="232">
        <v>1.186148989310182</v>
      </c>
      <c r="J49" s="232">
        <v>0.9258022465591903</v>
      </c>
      <c r="K49" s="232">
        <v>0.78288361533591344</v>
      </c>
      <c r="L49" s="232">
        <v>0.80038126331307624</v>
      </c>
      <c r="M49" s="232">
        <v>0.54726640071006172</v>
      </c>
      <c r="N49" s="232">
        <v>0.34574479885532527</v>
      </c>
      <c r="O49" s="232">
        <v>0.31687565823360492</v>
      </c>
      <c r="P49" s="232">
        <v>0.28386311819299348</v>
      </c>
      <c r="Q49" s="232">
        <v>0.28764871175184409</v>
      </c>
      <c r="R49" s="232">
        <v>0.22687922064762139</v>
      </c>
      <c r="S49" s="232">
        <v>0.19880140134579549</v>
      </c>
      <c r="T49" s="232">
        <v>0.25671904583650601</v>
      </c>
      <c r="U49" s="232">
        <v>0.24629520095074631</v>
      </c>
      <c r="V49" s="232">
        <v>0.2506660800453594</v>
      </c>
      <c r="W49" s="232">
        <v>0.49872995255115588</v>
      </c>
      <c r="DA49" s="71" t="s">
        <v>2271</v>
      </c>
    </row>
    <row r="50" spans="1:105" ht="12" customHeight="1" x14ac:dyDescent="0.3">
      <c r="A50" s="59" t="s">
        <v>70</v>
      </c>
      <c r="B50" s="232">
        <v>2.9424481777063249</v>
      </c>
      <c r="C50" s="232">
        <v>2.717356347160397</v>
      </c>
      <c r="D50" s="232">
        <v>2.9126933582649732</v>
      </c>
      <c r="E50" s="232">
        <v>2.8989489771560319</v>
      </c>
      <c r="F50" s="232">
        <v>2.891583575744848</v>
      </c>
      <c r="G50" s="232">
        <v>2.502526660168058</v>
      </c>
      <c r="H50" s="232">
        <v>3.2415464144571819</v>
      </c>
      <c r="I50" s="232">
        <v>2.198750762346326</v>
      </c>
      <c r="J50" s="232">
        <v>2.156121701292149</v>
      </c>
      <c r="K50" s="232">
        <v>1.736234376576161</v>
      </c>
      <c r="L50" s="232">
        <v>2.067682736027995</v>
      </c>
      <c r="M50" s="232">
        <v>1.6148094097553229</v>
      </c>
      <c r="N50" s="232">
        <v>1.478197664678891</v>
      </c>
      <c r="O50" s="232">
        <v>0.87438732927849316</v>
      </c>
      <c r="P50" s="232">
        <v>0.85388890925803929</v>
      </c>
      <c r="Q50" s="232">
        <v>0.7352429843763687</v>
      </c>
      <c r="R50" s="232">
        <v>0.79640875865552796</v>
      </c>
      <c r="S50" s="232">
        <v>0.84508626527279251</v>
      </c>
      <c r="T50" s="232">
        <v>0.40524704254672078</v>
      </c>
      <c r="U50" s="232">
        <v>0.58916112191569148</v>
      </c>
      <c r="V50" s="232">
        <v>0.74215371437889299</v>
      </c>
      <c r="W50" s="232">
        <v>0.5214877903766324</v>
      </c>
      <c r="DA50" s="71" t="s">
        <v>2272</v>
      </c>
    </row>
    <row r="51" spans="1:105" ht="12" customHeight="1" x14ac:dyDescent="0.3">
      <c r="A51" s="59" t="s">
        <v>162</v>
      </c>
      <c r="B51" s="232">
        <v>6.2329000347317427</v>
      </c>
      <c r="C51" s="232">
        <v>6.7987218518294474</v>
      </c>
      <c r="D51" s="232">
        <v>6.2482734350590281</v>
      </c>
      <c r="E51" s="232">
        <v>5.8161459613298456</v>
      </c>
      <c r="F51" s="232">
        <v>5.6920432047505267</v>
      </c>
      <c r="G51" s="232">
        <v>6.4819233807092429</v>
      </c>
      <c r="H51" s="232">
        <v>6.3495556838799976</v>
      </c>
      <c r="I51" s="232">
        <v>6.4630808293571231</v>
      </c>
      <c r="J51" s="232">
        <v>7.1656106759813021</v>
      </c>
      <c r="K51" s="232">
        <v>6.8680758278424916</v>
      </c>
      <c r="L51" s="232">
        <v>7.3624335597458401</v>
      </c>
      <c r="M51" s="232">
        <v>7.3404944910447902</v>
      </c>
      <c r="N51" s="232">
        <v>7.0873445512194122</v>
      </c>
      <c r="O51" s="232">
        <v>7.297922590870936</v>
      </c>
      <c r="P51" s="232">
        <v>7.4913224570088763</v>
      </c>
      <c r="Q51" s="232">
        <v>7.2314015542942638</v>
      </c>
      <c r="R51" s="232">
        <v>7.4109972700328006</v>
      </c>
      <c r="S51" s="232">
        <v>7.6435505115074607</v>
      </c>
      <c r="T51" s="232">
        <v>8.2277026014767447</v>
      </c>
      <c r="U51" s="232">
        <v>8.1476319667717796</v>
      </c>
      <c r="V51" s="232">
        <v>7.9575681120449762</v>
      </c>
      <c r="W51" s="232">
        <v>8.344416636851653</v>
      </c>
      <c r="DA51" s="71" t="s">
        <v>2273</v>
      </c>
    </row>
    <row r="52" spans="1:105" ht="12" customHeight="1" x14ac:dyDescent="0.3">
      <c r="A52" s="165" t="s">
        <v>2193</v>
      </c>
      <c r="B52" s="348">
        <v>11.495877603761411</v>
      </c>
      <c r="C52" s="348">
        <v>12.111360831733711</v>
      </c>
      <c r="D52" s="348">
        <v>11.44704481149337</v>
      </c>
      <c r="E52" s="348">
        <v>10.761722436954919</v>
      </c>
      <c r="F52" s="348">
        <v>10.836566342990039</v>
      </c>
      <c r="G52" s="348">
        <v>11.12118172549509</v>
      </c>
      <c r="H52" s="348">
        <v>11.51832770359086</v>
      </c>
      <c r="I52" s="348">
        <v>10.55378306292172</v>
      </c>
      <c r="J52" s="348">
        <v>11.15926931932106</v>
      </c>
      <c r="K52" s="348">
        <v>9.8317234516732448</v>
      </c>
      <c r="L52" s="348">
        <v>10.72716563630158</v>
      </c>
      <c r="M52" s="348">
        <v>10.04443740318631</v>
      </c>
      <c r="N52" s="348">
        <v>9.2542558051630586</v>
      </c>
      <c r="O52" s="348">
        <v>8.7990667829390432</v>
      </c>
      <c r="P52" s="348">
        <v>8.8953245944992059</v>
      </c>
      <c r="Q52" s="348">
        <v>8.5289206453354609</v>
      </c>
      <c r="R52" s="348">
        <v>8.933182368293453</v>
      </c>
      <c r="S52" s="348">
        <v>9.2712500807872278</v>
      </c>
      <c r="T52" s="348">
        <v>9.3457105414608819</v>
      </c>
      <c r="U52" s="348">
        <v>9.334514400858918</v>
      </c>
      <c r="V52" s="348">
        <v>9.3020989664285203</v>
      </c>
      <c r="W52" s="348">
        <v>9.835315874831343</v>
      </c>
      <c r="DA52" s="167" t="s">
        <v>2274</v>
      </c>
    </row>
    <row r="53" spans="1:105" ht="12" customHeight="1" x14ac:dyDescent="0.3">
      <c r="A53" s="64" t="s">
        <v>30</v>
      </c>
      <c r="B53" s="231">
        <v>1.2697008146275901</v>
      </c>
      <c r="C53" s="231">
        <v>1.327911166207592</v>
      </c>
      <c r="D53" s="231">
        <v>1.1458094519553219</v>
      </c>
      <c r="E53" s="231">
        <v>0.97445134940330325</v>
      </c>
      <c r="F53" s="231">
        <v>1.102810743139605</v>
      </c>
      <c r="G53" s="231">
        <v>0.94327213257006315</v>
      </c>
      <c r="H53" s="231">
        <v>0.93871539122321823</v>
      </c>
      <c r="I53" s="231">
        <v>0.92997384775140501</v>
      </c>
      <c r="J53" s="231">
        <v>1.223374496637496</v>
      </c>
      <c r="K53" s="231">
        <v>0.74261837402749586</v>
      </c>
      <c r="L53" s="231">
        <v>0.84756047877519425</v>
      </c>
      <c r="M53" s="231">
        <v>0.85435316759442204</v>
      </c>
      <c r="N53" s="231">
        <v>0.56478690389793595</v>
      </c>
      <c r="O53" s="231">
        <v>0.57233854905632797</v>
      </c>
      <c r="P53" s="231">
        <v>0.60107536973029729</v>
      </c>
      <c r="Q53" s="231">
        <v>0.58539109104296927</v>
      </c>
      <c r="R53" s="231">
        <v>0.67774665898465247</v>
      </c>
      <c r="S53" s="231">
        <v>0.76316000854115318</v>
      </c>
      <c r="T53" s="231">
        <v>0.67208096107072712</v>
      </c>
      <c r="U53" s="231">
        <v>0.58023714329002707</v>
      </c>
      <c r="V53" s="231">
        <v>0.55788909797665864</v>
      </c>
      <c r="W53" s="231">
        <v>0.64932728367193937</v>
      </c>
      <c r="DA53" s="73" t="s">
        <v>2275</v>
      </c>
    </row>
    <row r="54" spans="1:105" ht="12" customHeight="1" x14ac:dyDescent="0.3">
      <c r="A54" s="64" t="s">
        <v>32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2276</v>
      </c>
    </row>
    <row r="55" spans="1:105" ht="12" customHeight="1" x14ac:dyDescent="0.3">
      <c r="A55" s="64" t="s">
        <v>33</v>
      </c>
      <c r="B55" s="231">
        <v>0.15103745163555071</v>
      </c>
      <c r="C55" s="231">
        <v>0.1507721086980417</v>
      </c>
      <c r="D55" s="231">
        <v>0.1259881930238988</v>
      </c>
      <c r="E55" s="231">
        <v>0.1767467604955216</v>
      </c>
      <c r="F55" s="231">
        <v>0.1772222352291552</v>
      </c>
      <c r="G55" s="231">
        <v>0.12706309360880311</v>
      </c>
      <c r="H55" s="231">
        <v>0.12662624641049211</v>
      </c>
      <c r="I55" s="231">
        <v>0.17823763597817641</v>
      </c>
      <c r="J55" s="231">
        <v>0.1015480500868462</v>
      </c>
      <c r="K55" s="231">
        <v>0.1017144698612573</v>
      </c>
      <c r="L55" s="231">
        <v>0.1013598912074566</v>
      </c>
      <c r="M55" s="231">
        <v>0.1021281976481539</v>
      </c>
      <c r="N55" s="231">
        <v>0.15376103312891931</v>
      </c>
      <c r="O55" s="231">
        <v>0.128637147878158</v>
      </c>
      <c r="P55" s="231">
        <v>0.12929349276360311</v>
      </c>
      <c r="Q55" s="231">
        <v>0.14839464129218</v>
      </c>
      <c r="R55" s="231">
        <v>0.2144739316627324</v>
      </c>
      <c r="S55" s="231">
        <v>0.22847993568837641</v>
      </c>
      <c r="T55" s="231">
        <v>0.22965604588426211</v>
      </c>
      <c r="U55" s="231">
        <v>0.2274012374115866</v>
      </c>
      <c r="V55" s="231">
        <v>0.22058756728535159</v>
      </c>
      <c r="W55" s="231">
        <v>0.2539518109198442</v>
      </c>
      <c r="DA55" s="73" t="s">
        <v>2277</v>
      </c>
    </row>
    <row r="56" spans="1:105" ht="12" customHeight="1" x14ac:dyDescent="0.3">
      <c r="A56" s="64" t="s">
        <v>160</v>
      </c>
      <c r="B56" s="231">
        <v>1.0848528111060161</v>
      </c>
      <c r="C56" s="231">
        <v>1.304374065022297</v>
      </c>
      <c r="D56" s="231">
        <v>1.1760011925941569</v>
      </c>
      <c r="E56" s="231">
        <v>1.0233336996854141</v>
      </c>
      <c r="F56" s="231">
        <v>1.0932636479162841</v>
      </c>
      <c r="G56" s="231">
        <v>1.2573685447455281</v>
      </c>
      <c r="H56" s="231">
        <v>1.1394223210315459</v>
      </c>
      <c r="I56" s="231">
        <v>1.0361050206089331</v>
      </c>
      <c r="J56" s="231">
        <v>0.808482120712265</v>
      </c>
      <c r="K56" s="231">
        <v>0.67666523620084418</v>
      </c>
      <c r="L56" s="231">
        <v>0.69620964487770043</v>
      </c>
      <c r="M56" s="231">
        <v>0.47614899299555569</v>
      </c>
      <c r="N56" s="231">
        <v>0.29637253418603532</v>
      </c>
      <c r="O56" s="231">
        <v>0.27511355542486371</v>
      </c>
      <c r="P56" s="231">
        <v>0.25365581801955339</v>
      </c>
      <c r="Q56" s="231">
        <v>0.25883883196491242</v>
      </c>
      <c r="R56" s="231">
        <v>0.19512170638587389</v>
      </c>
      <c r="S56" s="231">
        <v>0.1724796855728028</v>
      </c>
      <c r="T56" s="231">
        <v>0.22632851943109389</v>
      </c>
      <c r="U56" s="231">
        <v>0.2159778535719086</v>
      </c>
      <c r="V56" s="231">
        <v>0.21507868895989751</v>
      </c>
      <c r="W56" s="231">
        <v>0.42918227923101521</v>
      </c>
      <c r="DA56" s="73" t="s">
        <v>2278</v>
      </c>
    </row>
    <row r="57" spans="1:105" ht="12" customHeight="1" x14ac:dyDescent="0.3">
      <c r="A57" s="64" t="s">
        <v>70</v>
      </c>
      <c r="B57" s="231">
        <v>2.4674505766336718</v>
      </c>
      <c r="C57" s="231">
        <v>2.2871789143038899</v>
      </c>
      <c r="D57" s="231">
        <v>2.430677173752458</v>
      </c>
      <c r="E57" s="231">
        <v>2.396413252655603</v>
      </c>
      <c r="F57" s="231">
        <v>2.4028599561187272</v>
      </c>
      <c r="G57" s="231">
        <v>2.0955646223805919</v>
      </c>
      <c r="H57" s="231">
        <v>2.7385096310199839</v>
      </c>
      <c r="I57" s="231">
        <v>1.861992502152207</v>
      </c>
      <c r="J57" s="231">
        <v>1.8254201924830331</v>
      </c>
      <c r="K57" s="231">
        <v>1.4548640137557609</v>
      </c>
      <c r="L57" s="231">
        <v>1.743670473627617</v>
      </c>
      <c r="M57" s="231">
        <v>1.362080407113875</v>
      </c>
      <c r="N57" s="231">
        <v>1.2284350509562389</v>
      </c>
      <c r="O57" s="231">
        <v>0.73597719267399464</v>
      </c>
      <c r="P57" s="231">
        <v>0.7397323666201191</v>
      </c>
      <c r="Q57" s="231">
        <v>0.64140933598722571</v>
      </c>
      <c r="R57" s="231">
        <v>0.66402477150655226</v>
      </c>
      <c r="S57" s="231">
        <v>0.71081558862691863</v>
      </c>
      <c r="T57" s="231">
        <v>0.34636853791052891</v>
      </c>
      <c r="U57" s="231">
        <v>0.50086967854224196</v>
      </c>
      <c r="V57" s="231">
        <v>0.61735229384484547</v>
      </c>
      <c r="W57" s="231">
        <v>0.43506872453246592</v>
      </c>
      <c r="DA57" s="73" t="s">
        <v>2279</v>
      </c>
    </row>
    <row r="58" spans="1:105" ht="12" customHeight="1" x14ac:dyDescent="0.3">
      <c r="A58" s="64" t="s">
        <v>34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1.3442865082344079E-4</v>
      </c>
      <c r="R58" s="231">
        <v>2.4241232115720899E-4</v>
      </c>
      <c r="S58" s="231">
        <v>3.7463722360642069E-4</v>
      </c>
      <c r="T58" s="231">
        <v>6.9638448623253837E-4</v>
      </c>
      <c r="U58" s="231">
        <v>5.6415958378420777E-4</v>
      </c>
      <c r="V58" s="231">
        <v>5.3551085491954401E-4</v>
      </c>
      <c r="W58" s="231">
        <v>0</v>
      </c>
      <c r="DA58" s="73" t="s">
        <v>2280</v>
      </c>
    </row>
    <row r="59" spans="1:105" ht="12" customHeight="1" x14ac:dyDescent="0.3">
      <c r="A59" s="64" t="s">
        <v>162</v>
      </c>
      <c r="B59" s="231">
        <v>5.2779643923736366</v>
      </c>
      <c r="C59" s="231">
        <v>5.7785313343876714</v>
      </c>
      <c r="D59" s="231">
        <v>5.2653736841347687</v>
      </c>
      <c r="E59" s="231">
        <v>4.8550431342314182</v>
      </c>
      <c r="F59" s="231">
        <v>4.7763655052371314</v>
      </c>
      <c r="G59" s="231">
        <v>5.4810390095708126</v>
      </c>
      <c r="H59" s="231">
        <v>5.416790249544488</v>
      </c>
      <c r="I59" s="231">
        <v>5.526856222875093</v>
      </c>
      <c r="J59" s="231">
        <v>6.1260345594733696</v>
      </c>
      <c r="K59" s="231">
        <v>5.8114671466237233</v>
      </c>
      <c r="L59" s="231">
        <v>6.2695815422423626</v>
      </c>
      <c r="M59" s="231">
        <v>6.2523523724823429</v>
      </c>
      <c r="N59" s="231">
        <v>5.9475744765120844</v>
      </c>
      <c r="O59" s="231">
        <v>6.202923251140132</v>
      </c>
      <c r="P59" s="231">
        <v>6.5534259222669773</v>
      </c>
      <c r="Q59" s="231">
        <v>6.3703533255258096</v>
      </c>
      <c r="R59" s="231">
        <v>6.2396691359015426</v>
      </c>
      <c r="S59" s="231">
        <v>6.4921372817990628</v>
      </c>
      <c r="T59" s="231">
        <v>7.1012339756194454</v>
      </c>
      <c r="U59" s="231">
        <v>6.994532926840713</v>
      </c>
      <c r="V59" s="231">
        <v>6.6843044131726437</v>
      </c>
      <c r="W59" s="231">
        <v>7.0298548001841814</v>
      </c>
      <c r="DA59" s="73" t="s">
        <v>2281</v>
      </c>
    </row>
    <row r="60" spans="1:105" ht="12" customHeight="1" x14ac:dyDescent="0.3">
      <c r="A60" s="64" t="s">
        <v>36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2282</v>
      </c>
    </row>
    <row r="61" spans="1:105" ht="12" customHeight="1" x14ac:dyDescent="0.3">
      <c r="A61" s="64" t="s">
        <v>73</v>
      </c>
      <c r="B61" s="231">
        <v>8.7451888375736725E-2</v>
      </c>
      <c r="C61" s="231">
        <v>7.1982794244968534E-2</v>
      </c>
      <c r="D61" s="231">
        <v>5.4136475348060709E-2</v>
      </c>
      <c r="E61" s="231">
        <v>3.6885533464642607E-2</v>
      </c>
      <c r="F61" s="231">
        <v>4.5807622091140109E-2</v>
      </c>
      <c r="G61" s="231">
        <v>2.9149915577283251E-2</v>
      </c>
      <c r="H61" s="231">
        <v>3.3315413027687937E-2</v>
      </c>
      <c r="I61" s="231">
        <v>3.9264899874661703E-2</v>
      </c>
      <c r="J61" s="231">
        <v>9.1615244182274597E-2</v>
      </c>
      <c r="K61" s="231">
        <v>8.6854369718306554E-2</v>
      </c>
      <c r="L61" s="231">
        <v>0.1054716804312167</v>
      </c>
      <c r="M61" s="231">
        <v>6.3647516056460726E-2</v>
      </c>
      <c r="N61" s="231">
        <v>2.569116062494976E-2</v>
      </c>
      <c r="O61" s="231">
        <v>2.6836940129328409E-2</v>
      </c>
      <c r="P61" s="231">
        <v>2.5721143640040509E-2</v>
      </c>
      <c r="Q61" s="231">
        <v>2.9610369023052779E-2</v>
      </c>
      <c r="R61" s="231">
        <v>0.26103427082146208</v>
      </c>
      <c r="S61" s="231">
        <v>0.21804719379031959</v>
      </c>
      <c r="T61" s="231">
        <v>7.9589913496537545E-2</v>
      </c>
      <c r="U61" s="231">
        <v>0.11943948216529519</v>
      </c>
      <c r="V61" s="231">
        <v>0.2182463666760345</v>
      </c>
      <c r="W61" s="231">
        <v>0.20646518339845479</v>
      </c>
      <c r="DA61" s="73" t="s">
        <v>2283</v>
      </c>
    </row>
    <row r="62" spans="1:105" ht="12" customHeight="1" x14ac:dyDescent="0.3">
      <c r="A62" s="64" t="s">
        <v>79</v>
      </c>
      <c r="B62" s="231">
        <v>1.1574196690092069</v>
      </c>
      <c r="C62" s="231">
        <v>1.1906104488692471</v>
      </c>
      <c r="D62" s="231">
        <v>1.2490586406847071</v>
      </c>
      <c r="E62" s="231">
        <v>1.29884870701902</v>
      </c>
      <c r="F62" s="231">
        <v>1.2382366332579999</v>
      </c>
      <c r="G62" s="231">
        <v>1.187724407042007</v>
      </c>
      <c r="H62" s="231">
        <v>1.1249484513334389</v>
      </c>
      <c r="I62" s="231">
        <v>0.9813529336812471</v>
      </c>
      <c r="J62" s="231">
        <v>0.98279465574577274</v>
      </c>
      <c r="K62" s="231">
        <v>0.95753984148585525</v>
      </c>
      <c r="L62" s="231">
        <v>0.96331192514003516</v>
      </c>
      <c r="M62" s="231">
        <v>0.93372674929550004</v>
      </c>
      <c r="N62" s="231">
        <v>1.0376346458568959</v>
      </c>
      <c r="O62" s="231">
        <v>0.8572401466362376</v>
      </c>
      <c r="P62" s="231">
        <v>0.59242048145861381</v>
      </c>
      <c r="Q62" s="231">
        <v>0.49478862184848632</v>
      </c>
      <c r="R62" s="231">
        <v>0.68086948070948117</v>
      </c>
      <c r="S62" s="231">
        <v>0.68575574954498797</v>
      </c>
      <c r="T62" s="231">
        <v>0.68975620356205447</v>
      </c>
      <c r="U62" s="231">
        <v>0.69549191945336075</v>
      </c>
      <c r="V62" s="231">
        <v>0.78810502765816948</v>
      </c>
      <c r="W62" s="231">
        <v>0.83146579289344102</v>
      </c>
      <c r="DA62" s="73" t="s">
        <v>2284</v>
      </c>
    </row>
    <row r="63" spans="1:105" ht="12" customHeight="1" x14ac:dyDescent="0.3">
      <c r="A63" s="166" t="s">
        <v>2205</v>
      </c>
      <c r="B63" s="349">
        <v>1.628601039899251</v>
      </c>
      <c r="C63" s="349">
        <v>1.6557522026472491</v>
      </c>
      <c r="D63" s="349">
        <v>1.6551917940565579</v>
      </c>
      <c r="E63" s="349">
        <v>1.6231250547801821</v>
      </c>
      <c r="F63" s="349">
        <v>1.674914469294619</v>
      </c>
      <c r="G63" s="349">
        <v>1.757601070702745</v>
      </c>
      <c r="H63" s="349">
        <v>1.7325502849441261</v>
      </c>
      <c r="I63" s="349">
        <v>1.6720307760707041</v>
      </c>
      <c r="J63" s="349">
        <v>1.7115653016242229</v>
      </c>
      <c r="K63" s="349">
        <v>1.5498934721412889</v>
      </c>
      <c r="L63" s="349">
        <v>1.611368635906651</v>
      </c>
      <c r="M63" s="349">
        <v>1.6355876864275301</v>
      </c>
      <c r="N63" s="349">
        <v>1.588260274444774</v>
      </c>
      <c r="O63" s="349">
        <v>1.533688701458646</v>
      </c>
      <c r="P63" s="349">
        <v>1.57278057574852</v>
      </c>
      <c r="Q63" s="349">
        <v>1.5919000208678351</v>
      </c>
      <c r="R63" s="349">
        <v>1.567534279289859</v>
      </c>
      <c r="S63" s="349">
        <v>1.598220574557079</v>
      </c>
      <c r="T63" s="349">
        <v>1.6501584533396449</v>
      </c>
      <c r="U63" s="349">
        <v>1.6357298060434979</v>
      </c>
      <c r="V63" s="349">
        <v>1.691332245084177</v>
      </c>
      <c r="W63" s="349">
        <v>1.7830851302840269</v>
      </c>
      <c r="DA63" s="168" t="s">
        <v>2285</v>
      </c>
    </row>
    <row r="64" spans="1:105" ht="12" customHeight="1" x14ac:dyDescent="0.3">
      <c r="A64" s="60" t="s">
        <v>2207</v>
      </c>
      <c r="B64" s="264">
        <v>1.8921089924948209</v>
      </c>
      <c r="C64" s="264">
        <v>1.9236532184492361</v>
      </c>
      <c r="D64" s="264">
        <v>1.9230021356438469</v>
      </c>
      <c r="E64" s="264">
        <v>1.885746991960179</v>
      </c>
      <c r="F64" s="264">
        <v>1.9459159434210409</v>
      </c>
      <c r="G64" s="264">
        <v>2.0419812523888088</v>
      </c>
      <c r="H64" s="264">
        <v>2.0128772448131569</v>
      </c>
      <c r="I64" s="264">
        <v>1.9425656680946151</v>
      </c>
      <c r="J64" s="264">
        <v>1.9884968872705879</v>
      </c>
      <c r="K64" s="264">
        <v>1.800666525565384</v>
      </c>
      <c r="L64" s="264">
        <v>1.872088382315966</v>
      </c>
      <c r="M64" s="264">
        <v>1.900226079736985</v>
      </c>
      <c r="N64" s="264">
        <v>1.8452410836512529</v>
      </c>
      <c r="O64" s="264">
        <v>1.7818398199580721</v>
      </c>
      <c r="P64" s="264">
        <v>1.8272567668132229</v>
      </c>
      <c r="Q64" s="264">
        <v>1.849469741725732</v>
      </c>
      <c r="R64" s="264">
        <v>1.8211616186071651</v>
      </c>
      <c r="S64" s="264">
        <v>1.8568129621830289</v>
      </c>
      <c r="T64" s="264">
        <v>1.9171543994583471</v>
      </c>
      <c r="U64" s="264">
        <v>1.900391194333374</v>
      </c>
      <c r="V64" s="264">
        <v>1.9649901184013721</v>
      </c>
      <c r="W64" s="264">
        <v>2.0715886375725989</v>
      </c>
      <c r="DA64" s="72" t="s">
        <v>2286</v>
      </c>
    </row>
    <row r="65" spans="1:105" ht="12" customHeight="1" x14ac:dyDescent="0.3">
      <c r="A65" s="101" t="s">
        <v>2209</v>
      </c>
      <c r="B65" s="280">
        <v>0.64029981661504887</v>
      </c>
      <c r="C65" s="280">
        <v>0.65097455161921192</v>
      </c>
      <c r="D65" s="280">
        <v>0.6507542217108685</v>
      </c>
      <c r="E65" s="280">
        <v>0.63814688156120447</v>
      </c>
      <c r="F65" s="280">
        <v>0.65850837698198994</v>
      </c>
      <c r="G65" s="280">
        <v>0.69101739203298107</v>
      </c>
      <c r="H65" s="280">
        <v>0.68116843999725196</v>
      </c>
      <c r="I65" s="280">
        <v>0.65737462586848139</v>
      </c>
      <c r="J65" s="280">
        <v>0.6729179964311377</v>
      </c>
      <c r="K65" s="280">
        <v>0.60935519606835142</v>
      </c>
      <c r="L65" s="280">
        <v>0.63352473490628347</v>
      </c>
      <c r="M65" s="280">
        <v>0.64304668241042418</v>
      </c>
      <c r="N65" s="280">
        <v>0.62443946525225646</v>
      </c>
      <c r="O65" s="280">
        <v>0.60298413806078255</v>
      </c>
      <c r="P65" s="280">
        <v>0.61835347611578784</v>
      </c>
      <c r="Q65" s="280">
        <v>0.62587046579205419</v>
      </c>
      <c r="R65" s="280">
        <v>0.6162908453191156</v>
      </c>
      <c r="S65" s="280">
        <v>0.62835545092283807</v>
      </c>
      <c r="T65" s="280">
        <v>0.64877531646701569</v>
      </c>
      <c r="U65" s="280">
        <v>0.6431025580741454</v>
      </c>
      <c r="V65" s="280">
        <v>0.6649631799507586</v>
      </c>
      <c r="W65" s="280">
        <v>0.70103668974723976</v>
      </c>
      <c r="DA65" s="102" t="s">
        <v>2287</v>
      </c>
    </row>
    <row r="66" spans="1:105" ht="12" customHeight="1" x14ac:dyDescent="0.3">
      <c r="A66" s="57" t="s">
        <v>2211</v>
      </c>
      <c r="B66" s="263">
        <f t="shared" ref="B66:W66" si="3">B67+B68+B79</f>
        <v>37.183400013058943</v>
      </c>
      <c r="C66" s="263">
        <f t="shared" si="3"/>
        <v>38.084575071730058</v>
      </c>
      <c r="D66" s="263">
        <f t="shared" si="3"/>
        <v>37.611699188525307</v>
      </c>
      <c r="E66" s="263">
        <f t="shared" si="3"/>
        <v>36.550152435719482</v>
      </c>
      <c r="F66" s="263">
        <f t="shared" si="3"/>
        <v>37.544957388808534</v>
      </c>
      <c r="G66" s="263">
        <f t="shared" si="3"/>
        <v>39.207754203104813</v>
      </c>
      <c r="H66" s="263">
        <f t="shared" si="3"/>
        <v>39.063514777575833</v>
      </c>
      <c r="I66" s="263">
        <f t="shared" si="3"/>
        <v>37.2887066981422</v>
      </c>
      <c r="J66" s="263">
        <f t="shared" si="3"/>
        <v>38.428797714000488</v>
      </c>
      <c r="K66" s="263">
        <f t="shared" si="3"/>
        <v>34.571027295181139</v>
      </c>
      <c r="L66" s="263">
        <f t="shared" si="3"/>
        <v>36.306355228279187</v>
      </c>
      <c r="M66" s="263">
        <f t="shared" si="3"/>
        <v>36.256977812787184</v>
      </c>
      <c r="N66" s="263">
        <f t="shared" si="3"/>
        <v>34.831454031547878</v>
      </c>
      <c r="O66" s="263">
        <f t="shared" si="3"/>
        <v>33.526389111173486</v>
      </c>
      <c r="P66" s="263">
        <f t="shared" si="3"/>
        <v>34.313993905550213</v>
      </c>
      <c r="Q66" s="263">
        <f t="shared" si="3"/>
        <v>34.408708555863278</v>
      </c>
      <c r="R66" s="263">
        <f t="shared" si="3"/>
        <v>34.244718805693431</v>
      </c>
      <c r="S66" s="263">
        <f t="shared" si="3"/>
        <v>35.032587457299755</v>
      </c>
      <c r="T66" s="263">
        <f t="shared" si="3"/>
        <v>35.981853168689561</v>
      </c>
      <c r="U66" s="263">
        <f t="shared" si="3"/>
        <v>35.718419885459191</v>
      </c>
      <c r="V66" s="263">
        <f t="shared" si="3"/>
        <v>36.697001705469361</v>
      </c>
      <c r="W66" s="263">
        <f t="shared" si="3"/>
        <v>38.700805326556811</v>
      </c>
      <c r="DA66" s="70"/>
    </row>
    <row r="67" spans="1:105" ht="12" customHeight="1" x14ac:dyDescent="0.3">
      <c r="A67" s="165" t="s">
        <v>2212</v>
      </c>
      <c r="B67" s="348">
        <v>5.7914616671644188</v>
      </c>
      <c r="C67" s="348">
        <v>6.0894521350839419</v>
      </c>
      <c r="D67" s="348">
        <v>5.7517675386635361</v>
      </c>
      <c r="E67" s="348">
        <v>5.3947745094788342</v>
      </c>
      <c r="F67" s="348">
        <v>5.4460801960134093</v>
      </c>
      <c r="G67" s="348">
        <v>5.5713900000010703</v>
      </c>
      <c r="H67" s="348">
        <v>5.8018977101204747</v>
      </c>
      <c r="I67" s="348">
        <v>5.2948462753770968</v>
      </c>
      <c r="J67" s="348">
        <v>5.6114067282970126</v>
      </c>
      <c r="K67" s="348">
        <v>4.9050268303516313</v>
      </c>
      <c r="L67" s="348">
        <v>5.3684646790033064</v>
      </c>
      <c r="M67" s="348">
        <v>5.0130601497184246</v>
      </c>
      <c r="N67" s="348">
        <v>4.5857065859462738</v>
      </c>
      <c r="O67" s="348">
        <v>4.3457128809810968</v>
      </c>
      <c r="P67" s="348">
        <v>4.4136519804620162</v>
      </c>
      <c r="Q67" s="348">
        <v>4.2342712648650789</v>
      </c>
      <c r="R67" s="348">
        <v>4.4313946388369763</v>
      </c>
      <c r="S67" s="348">
        <v>4.6048935566171512</v>
      </c>
      <c r="T67" s="348">
        <v>4.6080679228492913</v>
      </c>
      <c r="U67" s="348">
        <v>4.6056768840318778</v>
      </c>
      <c r="V67" s="348">
        <v>4.5925357279579684</v>
      </c>
      <c r="W67" s="348">
        <v>4.8493228500500214</v>
      </c>
      <c r="DA67" s="167" t="s">
        <v>2288</v>
      </c>
    </row>
    <row r="68" spans="1:105" ht="12" customHeight="1" x14ac:dyDescent="0.3">
      <c r="A68" s="165" t="s">
        <v>2214</v>
      </c>
      <c r="B68" s="348">
        <v>2.1654284682985478</v>
      </c>
      <c r="C68" s="348">
        <v>2.2813643671963768</v>
      </c>
      <c r="D68" s="348">
        <v>2.1562300475943199</v>
      </c>
      <c r="E68" s="348">
        <v>2.0271388523903999</v>
      </c>
      <c r="F68" s="348">
        <v>2.0412368734718078</v>
      </c>
      <c r="G68" s="348">
        <v>2.0948486352733129</v>
      </c>
      <c r="H68" s="348">
        <v>2.169657295967252</v>
      </c>
      <c r="I68" s="348">
        <v>1.987970216838441</v>
      </c>
      <c r="J68" s="348">
        <v>2.1020230296782052</v>
      </c>
      <c r="K68" s="348">
        <v>1.851958988126815</v>
      </c>
      <c r="L68" s="348">
        <v>2.02062953813991</v>
      </c>
      <c r="M68" s="348">
        <v>1.892026990073876</v>
      </c>
      <c r="N68" s="348">
        <v>1.7431839189780829</v>
      </c>
      <c r="O68" s="348">
        <v>1.657441942492673</v>
      </c>
      <c r="P68" s="348">
        <v>1.6755736078281049</v>
      </c>
      <c r="Q68" s="348">
        <v>1.60655568942607</v>
      </c>
      <c r="R68" s="348">
        <v>1.682704712033116</v>
      </c>
      <c r="S68" s="348">
        <v>1.7463850567687851</v>
      </c>
      <c r="T68" s="348">
        <v>1.7604108499150699</v>
      </c>
      <c r="U68" s="348">
        <v>1.7583018816022351</v>
      </c>
      <c r="V68" s="348">
        <v>1.752195927194292</v>
      </c>
      <c r="W68" s="348">
        <v>1.8526356772535491</v>
      </c>
      <c r="DA68" s="167" t="s">
        <v>2289</v>
      </c>
    </row>
    <row r="69" spans="1:105" ht="12" customHeight="1" x14ac:dyDescent="0.3">
      <c r="A69" s="64" t="s">
        <v>30</v>
      </c>
      <c r="B69" s="231">
        <v>0.23916802048386751</v>
      </c>
      <c r="C69" s="231">
        <v>0.25013285125239942</v>
      </c>
      <c r="D69" s="231">
        <v>0.21583114330460371</v>
      </c>
      <c r="E69" s="231">
        <v>0.18355316276848929</v>
      </c>
      <c r="F69" s="231">
        <v>0.20773166352768191</v>
      </c>
      <c r="G69" s="231">
        <v>0.17768006929297589</v>
      </c>
      <c r="H69" s="231">
        <v>0.1768217357428776</v>
      </c>
      <c r="I69" s="231">
        <v>0.1751751292163311</v>
      </c>
      <c r="J69" s="231">
        <v>0.23044173343864169</v>
      </c>
      <c r="K69" s="231">
        <v>0.13988379344562241</v>
      </c>
      <c r="L69" s="231">
        <v>0.15965128132053519</v>
      </c>
      <c r="M69" s="231">
        <v>0.16093079057180251</v>
      </c>
      <c r="N69" s="231">
        <v>0.10638645281179961</v>
      </c>
      <c r="O69" s="231">
        <v>0.107808923367951</v>
      </c>
      <c r="P69" s="231">
        <v>0.11322195330099789</v>
      </c>
      <c r="Q69" s="231">
        <v>0.1102675739360718</v>
      </c>
      <c r="R69" s="231">
        <v>0.12766419061206749</v>
      </c>
      <c r="S69" s="231">
        <v>0.14375313180276561</v>
      </c>
      <c r="T69" s="231">
        <v>0.12659696773631429</v>
      </c>
      <c r="U69" s="231">
        <v>0.1092967472125259</v>
      </c>
      <c r="V69" s="231">
        <v>0.1050871431091767</v>
      </c>
      <c r="W69" s="231">
        <v>0.1223109564811409</v>
      </c>
      <c r="DA69" s="73" t="s">
        <v>2290</v>
      </c>
    </row>
    <row r="70" spans="1:105" ht="12" customHeight="1" x14ac:dyDescent="0.3">
      <c r="A70" s="64" t="s">
        <v>32</v>
      </c>
      <c r="B70" s="231">
        <v>0</v>
      </c>
      <c r="C70" s="231">
        <v>0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0</v>
      </c>
      <c r="O70" s="231">
        <v>0</v>
      </c>
      <c r="P70" s="231">
        <v>0</v>
      </c>
      <c r="Q70" s="231">
        <v>0</v>
      </c>
      <c r="R70" s="231">
        <v>0</v>
      </c>
      <c r="S70" s="231">
        <v>0</v>
      </c>
      <c r="T70" s="231">
        <v>0</v>
      </c>
      <c r="U70" s="231">
        <v>0</v>
      </c>
      <c r="V70" s="231">
        <v>0</v>
      </c>
      <c r="W70" s="231">
        <v>0</v>
      </c>
      <c r="DA70" s="73" t="s">
        <v>2291</v>
      </c>
    </row>
    <row r="71" spans="1:105" ht="12" customHeight="1" x14ac:dyDescent="0.3">
      <c r="A71" s="64" t="s">
        <v>33</v>
      </c>
      <c r="B71" s="231">
        <v>2.8450267898109279E-2</v>
      </c>
      <c r="C71" s="231">
        <v>2.8400286402955222E-2</v>
      </c>
      <c r="D71" s="231">
        <v>2.373184799342138E-2</v>
      </c>
      <c r="E71" s="231">
        <v>3.3293018597494367E-2</v>
      </c>
      <c r="F71" s="231">
        <v>3.3382581705214832E-2</v>
      </c>
      <c r="G71" s="231">
        <v>2.39343223418244E-2</v>
      </c>
      <c r="H71" s="231">
        <v>2.385203533494033E-2</v>
      </c>
      <c r="I71" s="231">
        <v>3.3573848328299162E-2</v>
      </c>
      <c r="J71" s="231">
        <v>1.912816455929512E-2</v>
      </c>
      <c r="K71" s="231">
        <v>1.9159512328436261E-2</v>
      </c>
      <c r="L71" s="231">
        <v>1.9092721889493212E-2</v>
      </c>
      <c r="M71" s="231">
        <v>1.923744443233923E-2</v>
      </c>
      <c r="N71" s="231">
        <v>2.8963297099076211E-2</v>
      </c>
      <c r="O71" s="231">
        <v>2.423082009893281E-2</v>
      </c>
      <c r="P71" s="231">
        <v>2.4354452930540199E-2</v>
      </c>
      <c r="Q71" s="231">
        <v>2.7952453207391249E-2</v>
      </c>
      <c r="R71" s="231">
        <v>4.0399521753644897E-2</v>
      </c>
      <c r="S71" s="231">
        <v>4.3037771819417148E-2</v>
      </c>
      <c r="T71" s="231">
        <v>4.3259310582077069E-2</v>
      </c>
      <c r="U71" s="231">
        <v>4.2834582116309958E-2</v>
      </c>
      <c r="V71" s="231">
        <v>4.1551120707490043E-2</v>
      </c>
      <c r="W71" s="231">
        <v>4.7835798178807211E-2</v>
      </c>
      <c r="DA71" s="73" t="s">
        <v>2292</v>
      </c>
    </row>
    <row r="72" spans="1:105" ht="12" customHeight="1" x14ac:dyDescent="0.3">
      <c r="A72" s="64" t="s">
        <v>160</v>
      </c>
      <c r="B72" s="231">
        <v>0.20434900597010819</v>
      </c>
      <c r="C72" s="231">
        <v>0.2456992698656959</v>
      </c>
      <c r="D72" s="231">
        <v>0.22151823018394109</v>
      </c>
      <c r="E72" s="231">
        <v>0.19276091850029961</v>
      </c>
      <c r="F72" s="231">
        <v>0.2059333187210729</v>
      </c>
      <c r="G72" s="231">
        <v>0.2368450444396008</v>
      </c>
      <c r="H72" s="231">
        <v>0.21462802723031879</v>
      </c>
      <c r="I72" s="231">
        <v>0.19516659667979891</v>
      </c>
      <c r="J72" s="231">
        <v>0.15229026096519119</v>
      </c>
      <c r="K72" s="231">
        <v>0.12746048770542209</v>
      </c>
      <c r="L72" s="231">
        <v>0.1311419829686527</v>
      </c>
      <c r="M72" s="231">
        <v>8.9690115024093575E-2</v>
      </c>
      <c r="N72" s="231">
        <v>5.5826405331441557E-2</v>
      </c>
      <c r="O72" s="231">
        <v>5.1821943958146058E-2</v>
      </c>
      <c r="P72" s="231">
        <v>4.7780043283461582E-2</v>
      </c>
      <c r="Q72" s="231">
        <v>4.8756345079263269E-2</v>
      </c>
      <c r="R72" s="231">
        <v>3.6754227241660463E-2</v>
      </c>
      <c r="S72" s="231">
        <v>3.2489248251940689E-2</v>
      </c>
      <c r="T72" s="231">
        <v>4.2632518895607728E-2</v>
      </c>
      <c r="U72" s="231">
        <v>4.0682808983074199E-2</v>
      </c>
      <c r="V72" s="231">
        <v>4.0513437255603968E-2</v>
      </c>
      <c r="W72" s="231">
        <v>8.0843199411936392E-2</v>
      </c>
      <c r="DA72" s="73" t="s">
        <v>2293</v>
      </c>
    </row>
    <row r="73" spans="1:105" ht="12" customHeight="1" x14ac:dyDescent="0.3">
      <c r="A73" s="64" t="s">
        <v>70</v>
      </c>
      <c r="B73" s="231">
        <v>0.46478293410274152</v>
      </c>
      <c r="C73" s="231">
        <v>0.43082594507663302</v>
      </c>
      <c r="D73" s="231">
        <v>0.45785608813065692</v>
      </c>
      <c r="E73" s="231">
        <v>0.45140194232847919</v>
      </c>
      <c r="F73" s="231">
        <v>0.45261627982291808</v>
      </c>
      <c r="G73" s="231">
        <v>0.39473239424343559</v>
      </c>
      <c r="H73" s="231">
        <v>0.51584114933340408</v>
      </c>
      <c r="I73" s="231">
        <v>0.35073542976828292</v>
      </c>
      <c r="J73" s="231">
        <v>0.34384646284998938</v>
      </c>
      <c r="K73" s="231">
        <v>0.27404640702324568</v>
      </c>
      <c r="L73" s="231">
        <v>0.32844762384121312</v>
      </c>
      <c r="M73" s="231">
        <v>0.25656916255884632</v>
      </c>
      <c r="N73" s="231">
        <v>0.23139496804715859</v>
      </c>
      <c r="O73" s="231">
        <v>0.13863282299676349</v>
      </c>
      <c r="P73" s="231">
        <v>0.13934016878162911</v>
      </c>
      <c r="Q73" s="231">
        <v>0.12081948711116711</v>
      </c>
      <c r="R73" s="231">
        <v>0.12507945834472459</v>
      </c>
      <c r="S73" s="231">
        <v>0.13389324107099851</v>
      </c>
      <c r="T73" s="231">
        <v>6.5243935118880825E-2</v>
      </c>
      <c r="U73" s="231">
        <v>9.4346643049508211E-2</v>
      </c>
      <c r="V73" s="231">
        <v>0.11628796670761631</v>
      </c>
      <c r="W73" s="231">
        <v>8.1952003513040675E-2</v>
      </c>
      <c r="DA73" s="73" t="s">
        <v>2294</v>
      </c>
    </row>
    <row r="74" spans="1:105" ht="12" customHeight="1" x14ac:dyDescent="0.3">
      <c r="A74" s="64" t="s">
        <v>34</v>
      </c>
      <c r="B74" s="231">
        <v>0</v>
      </c>
      <c r="C74" s="231">
        <v>0</v>
      </c>
      <c r="D74" s="231">
        <v>0</v>
      </c>
      <c r="E74" s="231">
        <v>0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0</v>
      </c>
      <c r="P74" s="231">
        <v>0</v>
      </c>
      <c r="Q74" s="231">
        <v>2.5321740321312941E-5</v>
      </c>
      <c r="R74" s="231">
        <v>4.566215467781223E-5</v>
      </c>
      <c r="S74" s="231">
        <v>7.056878450204047E-5</v>
      </c>
      <c r="T74" s="231">
        <v>1.311749170742732E-4</v>
      </c>
      <c r="U74" s="231">
        <v>1.062682872502109E-4</v>
      </c>
      <c r="V74" s="231">
        <v>1.008718507881689E-4</v>
      </c>
      <c r="W74" s="231">
        <v>0</v>
      </c>
      <c r="DA74" s="73" t="s">
        <v>2295</v>
      </c>
    </row>
    <row r="75" spans="1:105" ht="12" customHeight="1" x14ac:dyDescent="0.3">
      <c r="A75" s="64" t="s">
        <v>162</v>
      </c>
      <c r="B75" s="231">
        <v>0.9941871985634555</v>
      </c>
      <c r="C75" s="231">
        <v>1.0884768164497549</v>
      </c>
      <c r="D75" s="231">
        <v>0.99181554160987373</v>
      </c>
      <c r="E75" s="231">
        <v>0.91452336046464378</v>
      </c>
      <c r="F75" s="231">
        <v>0.89970319766239559</v>
      </c>
      <c r="G75" s="231">
        <v>1.0324394810271891</v>
      </c>
      <c r="H75" s="231">
        <v>1.0203372215208451</v>
      </c>
      <c r="I75" s="231">
        <v>1.0410698702368599</v>
      </c>
      <c r="J75" s="231">
        <v>1.1539344876570341</v>
      </c>
      <c r="K75" s="231">
        <v>1.0946807921618089</v>
      </c>
      <c r="L75" s="231">
        <v>1.1809738085110271</v>
      </c>
      <c r="M75" s="231">
        <v>1.177728424733516</v>
      </c>
      <c r="N75" s="231">
        <v>1.1203187379579549</v>
      </c>
      <c r="O75" s="231">
        <v>1.1684176761150391</v>
      </c>
      <c r="P75" s="231">
        <v>1.2344403399284061</v>
      </c>
      <c r="Q75" s="231">
        <v>1.1999557510685741</v>
      </c>
      <c r="R75" s="231">
        <v>1.175339338618574</v>
      </c>
      <c r="S75" s="231">
        <v>1.222895665269629</v>
      </c>
      <c r="T75" s="231">
        <v>1.337628560504494</v>
      </c>
      <c r="U75" s="231">
        <v>1.3175297479921571</v>
      </c>
      <c r="V75" s="231">
        <v>1.259093352065761</v>
      </c>
      <c r="W75" s="231">
        <v>1.3241831756579621</v>
      </c>
      <c r="DA75" s="73" t="s">
        <v>2296</v>
      </c>
    </row>
    <row r="76" spans="1:105" ht="12" customHeight="1" x14ac:dyDescent="0.3">
      <c r="A76" s="64" t="s">
        <v>36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2297</v>
      </c>
    </row>
    <row r="77" spans="1:105" ht="12" customHeight="1" x14ac:dyDescent="0.3">
      <c r="A77" s="64" t="s">
        <v>73</v>
      </c>
      <c r="B77" s="231">
        <v>1.6472931882410238E-2</v>
      </c>
      <c r="C77" s="231">
        <v>1.3559085896559169E-2</v>
      </c>
      <c r="D77" s="231">
        <v>1.019745242013332E-2</v>
      </c>
      <c r="E77" s="231">
        <v>6.9479675224257539E-3</v>
      </c>
      <c r="F77" s="231">
        <v>8.6285825545637865E-3</v>
      </c>
      <c r="G77" s="231">
        <v>5.4908428234217736E-3</v>
      </c>
      <c r="H77" s="231">
        <v>6.2754794622791659E-3</v>
      </c>
      <c r="I77" s="231">
        <v>7.396158425144031E-3</v>
      </c>
      <c r="J77" s="231">
        <v>1.7257165109126522E-2</v>
      </c>
      <c r="K77" s="231">
        <v>1.636037989153696E-2</v>
      </c>
      <c r="L77" s="231">
        <v>1.9867241743276271E-2</v>
      </c>
      <c r="M77" s="231">
        <v>1.1989005794568779E-2</v>
      </c>
      <c r="N77" s="231">
        <v>4.8393321952813944E-3</v>
      </c>
      <c r="O77" s="231">
        <v>5.0551576974912239E-3</v>
      </c>
      <c r="P77" s="231">
        <v>4.8449799654369926E-3</v>
      </c>
      <c r="Q77" s="231">
        <v>5.5775764364753158E-3</v>
      </c>
      <c r="R77" s="231">
        <v>4.9169890348641082E-2</v>
      </c>
      <c r="S77" s="231">
        <v>4.1072601600392618E-2</v>
      </c>
      <c r="T77" s="231">
        <v>1.4992005866383809E-2</v>
      </c>
      <c r="U77" s="231">
        <v>2.249829580952931E-2</v>
      </c>
      <c r="V77" s="231">
        <v>4.1110118930665782E-2</v>
      </c>
      <c r="W77" s="231">
        <v>3.8890948673393148E-2</v>
      </c>
      <c r="DA77" s="73" t="s">
        <v>2298</v>
      </c>
    </row>
    <row r="78" spans="1:105" ht="12" customHeight="1" x14ac:dyDescent="0.3">
      <c r="A78" s="64" t="s">
        <v>79</v>
      </c>
      <c r="B78" s="231">
        <v>0.21801810939785621</v>
      </c>
      <c r="C78" s="231">
        <v>0.224270112252379</v>
      </c>
      <c r="D78" s="231">
        <v>0.23527974395168991</v>
      </c>
      <c r="E78" s="231">
        <v>0.24465848220856881</v>
      </c>
      <c r="F78" s="231">
        <v>0.2332412494779611</v>
      </c>
      <c r="G78" s="231">
        <v>0.22372648110486551</v>
      </c>
      <c r="H78" s="231">
        <v>0.21190164734258679</v>
      </c>
      <c r="I78" s="231">
        <v>0.18485318418372529</v>
      </c>
      <c r="J78" s="231">
        <v>0.1851247550989267</v>
      </c>
      <c r="K78" s="231">
        <v>0.18036761557074271</v>
      </c>
      <c r="L78" s="231">
        <v>0.18145487786571299</v>
      </c>
      <c r="M78" s="231">
        <v>0.1758820469587091</v>
      </c>
      <c r="N78" s="231">
        <v>0.19545472553537099</v>
      </c>
      <c r="O78" s="231">
        <v>0.16147459825834951</v>
      </c>
      <c r="P78" s="231">
        <v>0.1115916696376336</v>
      </c>
      <c r="Q78" s="231">
        <v>9.3201180846806272E-2</v>
      </c>
      <c r="R78" s="231">
        <v>0.12825242295912659</v>
      </c>
      <c r="S78" s="231">
        <v>0.129172828169139</v>
      </c>
      <c r="T78" s="231">
        <v>0.12992637629423739</v>
      </c>
      <c r="U78" s="231">
        <v>0.13100678815187961</v>
      </c>
      <c r="V78" s="231">
        <v>0.14845191656718981</v>
      </c>
      <c r="W78" s="231">
        <v>0.15661959533726871</v>
      </c>
      <c r="DA78" s="73" t="s">
        <v>2299</v>
      </c>
    </row>
    <row r="79" spans="1:105" ht="12" customHeight="1" x14ac:dyDescent="0.3">
      <c r="A79" s="165" t="s">
        <v>2226</v>
      </c>
      <c r="B79" s="348">
        <v>29.22650987759598</v>
      </c>
      <c r="C79" s="348">
        <v>29.713758569449741</v>
      </c>
      <c r="D79" s="348">
        <v>29.703701602267451</v>
      </c>
      <c r="E79" s="348">
        <v>29.128239073850249</v>
      </c>
      <c r="F79" s="348">
        <v>30.057640319323319</v>
      </c>
      <c r="G79" s="348">
        <v>31.54151556783043</v>
      </c>
      <c r="H79" s="348">
        <v>31.09195977148811</v>
      </c>
      <c r="I79" s="348">
        <v>30.005890205926661</v>
      </c>
      <c r="J79" s="348">
        <v>30.715367956025268</v>
      </c>
      <c r="K79" s="348">
        <v>27.814041476702691</v>
      </c>
      <c r="L79" s="348">
        <v>28.91726101113597</v>
      </c>
      <c r="M79" s="348">
        <v>29.35189067299488</v>
      </c>
      <c r="N79" s="348">
        <v>28.502563526623518</v>
      </c>
      <c r="O79" s="348">
        <v>27.523234287699719</v>
      </c>
      <c r="P79" s="348">
        <v>28.224768317260089</v>
      </c>
      <c r="Q79" s="348">
        <v>28.567881601572129</v>
      </c>
      <c r="R79" s="348">
        <v>28.130619454823339</v>
      </c>
      <c r="S79" s="348">
        <v>28.681308843913818</v>
      </c>
      <c r="T79" s="348">
        <v>29.613374395925199</v>
      </c>
      <c r="U79" s="348">
        <v>29.354441119825079</v>
      </c>
      <c r="V79" s="348">
        <v>30.352270050317099</v>
      </c>
      <c r="W79" s="348">
        <v>31.99884679925324</v>
      </c>
      <c r="DA79" s="167" t="s">
        <v>2300</v>
      </c>
    </row>
    <row r="80" spans="1:105" ht="12" customHeight="1" x14ac:dyDescent="0.3">
      <c r="A80" s="132" t="s">
        <v>2228</v>
      </c>
      <c r="B80" s="318">
        <v>28.392291078063529</v>
      </c>
      <c r="C80" s="318">
        <v>28.865632121672789</v>
      </c>
      <c r="D80" s="318">
        <v>28.855862212751131</v>
      </c>
      <c r="E80" s="318">
        <v>28.296825239819089</v>
      </c>
      <c r="F80" s="318">
        <v>29.199698377949549</v>
      </c>
      <c r="G80" s="318">
        <v>30.641219043796958</v>
      </c>
      <c r="H80" s="318">
        <v>30.20449501896341</v>
      </c>
      <c r="I80" s="318">
        <v>29.1494253795986</v>
      </c>
      <c r="J80" s="318">
        <v>29.83865234780567</v>
      </c>
      <c r="K80" s="318">
        <v>27.02013907822894</v>
      </c>
      <c r="L80" s="318">
        <v>28.09186917107338</v>
      </c>
      <c r="M80" s="318">
        <v>28.514093101414041</v>
      </c>
      <c r="N80" s="318">
        <v>27.68900848948909</v>
      </c>
      <c r="O80" s="318">
        <v>26.737632463776979</v>
      </c>
      <c r="P80" s="318">
        <v>27.419142450835469</v>
      </c>
      <c r="Q80" s="318">
        <v>27.752462176034861</v>
      </c>
      <c r="R80" s="318">
        <v>27.327680900408549</v>
      </c>
      <c r="S80" s="318">
        <v>27.86265183926303</v>
      </c>
      <c r="T80" s="318">
        <v>28.768113236035191</v>
      </c>
      <c r="U80" s="318">
        <v>28.516570750270681</v>
      </c>
      <c r="V80" s="318">
        <v>29.485918426722449</v>
      </c>
      <c r="W80" s="318">
        <v>31.085496567730761</v>
      </c>
      <c r="DA80" s="139" t="s">
        <v>2301</v>
      </c>
    </row>
    <row r="81" spans="1:105" ht="12" customHeight="1" x14ac:dyDescent="0.3">
      <c r="A81" s="201"/>
      <c r="B81" s="201"/>
      <c r="C81" s="201"/>
      <c r="D81" s="201"/>
      <c r="E81" s="201"/>
      <c r="F81" s="201"/>
      <c r="G81" s="201"/>
      <c r="H81" s="201"/>
      <c r="I81" s="201"/>
      <c r="J81" s="201"/>
      <c r="K81" s="201"/>
      <c r="L81" s="201"/>
      <c r="M81" s="201"/>
      <c r="N81" s="201"/>
      <c r="O81" s="201"/>
      <c r="P81" s="201"/>
      <c r="Q81" s="201"/>
      <c r="R81" s="201"/>
      <c r="S81" s="201"/>
      <c r="T81" s="201"/>
      <c r="U81" s="201"/>
      <c r="V81" s="201"/>
      <c r="W81" s="201"/>
      <c r="DA81" s="173"/>
    </row>
    <row r="82" spans="1:105" ht="15" customHeight="1" x14ac:dyDescent="0.3">
      <c r="A82" s="32" t="s">
        <v>102</v>
      </c>
      <c r="B82" s="259"/>
      <c r="C82" s="259"/>
      <c r="D82" s="259"/>
      <c r="E82" s="259"/>
      <c r="F82" s="259"/>
      <c r="G82" s="259"/>
      <c r="H82" s="259"/>
      <c r="I82" s="259"/>
      <c r="J82" s="259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DA82" s="88"/>
    </row>
    <row r="83" spans="1:105" ht="12" customHeight="1" x14ac:dyDescent="0.3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3">
      <c r="A84" s="35" t="s">
        <v>24</v>
      </c>
      <c r="B84" s="234">
        <f t="shared" ref="B84:W84" si="4">SUM(B$85:B$89,B$91:B$93,B$95:B$97,B$98,B$100:B$104,B$106:B$109)</f>
        <v>1.0000000000000007</v>
      </c>
      <c r="C84" s="234">
        <f t="shared" si="4"/>
        <v>1</v>
      </c>
      <c r="D84" s="234">
        <f t="shared" si="4"/>
        <v>1</v>
      </c>
      <c r="E84" s="234">
        <f t="shared" si="4"/>
        <v>1.0000000000000002</v>
      </c>
      <c r="F84" s="234">
        <f t="shared" si="4"/>
        <v>0.99999999999999956</v>
      </c>
      <c r="G84" s="234">
        <f t="shared" si="4"/>
        <v>0.99999999999999967</v>
      </c>
      <c r="H84" s="234">
        <f t="shared" si="4"/>
        <v>1.0000000000000002</v>
      </c>
      <c r="I84" s="234">
        <f t="shared" si="4"/>
        <v>0.99999999999999956</v>
      </c>
      <c r="J84" s="234">
        <f t="shared" si="4"/>
        <v>0.99999999999999989</v>
      </c>
      <c r="K84" s="234">
        <f t="shared" si="4"/>
        <v>0.99999999999999956</v>
      </c>
      <c r="L84" s="234">
        <f t="shared" si="4"/>
        <v>1</v>
      </c>
      <c r="M84" s="234">
        <f t="shared" si="4"/>
        <v>1.0000000000000004</v>
      </c>
      <c r="N84" s="234">
        <f t="shared" si="4"/>
        <v>1.0000000000000002</v>
      </c>
      <c r="O84" s="234">
        <f t="shared" si="4"/>
        <v>1.0000000000000002</v>
      </c>
      <c r="P84" s="234">
        <f t="shared" si="4"/>
        <v>1.0000000000000002</v>
      </c>
      <c r="Q84" s="234">
        <f t="shared" si="4"/>
        <v>1</v>
      </c>
      <c r="R84" s="234">
        <f t="shared" si="4"/>
        <v>1.0000000000000007</v>
      </c>
      <c r="S84" s="234">
        <f t="shared" si="4"/>
        <v>1.0000000000000002</v>
      </c>
      <c r="T84" s="234">
        <f t="shared" si="4"/>
        <v>0.99999999999999978</v>
      </c>
      <c r="U84" s="234">
        <f t="shared" si="4"/>
        <v>1</v>
      </c>
      <c r="V84" s="234">
        <f t="shared" si="4"/>
        <v>0.99999999999999967</v>
      </c>
      <c r="W84" s="234">
        <f t="shared" si="4"/>
        <v>1.0000000000000002</v>
      </c>
      <c r="DA84" s="95"/>
    </row>
    <row r="85" spans="1:105" ht="12" customHeight="1" x14ac:dyDescent="0.3">
      <c r="A85" s="55" t="s">
        <v>92</v>
      </c>
      <c r="B85" s="301">
        <f t="shared" ref="B85:W85" si="5">IF(B$6=0,0,B$6/B$5)</f>
        <v>1.3558611058883251E-2</v>
      </c>
      <c r="C85" s="301">
        <f t="shared" si="5"/>
        <v>1.3239354256189169E-2</v>
      </c>
      <c r="D85" s="301">
        <f t="shared" si="5"/>
        <v>1.373618923223934E-2</v>
      </c>
      <c r="E85" s="301">
        <f t="shared" si="5"/>
        <v>1.4121421535783461E-2</v>
      </c>
      <c r="F85" s="301">
        <f t="shared" si="5"/>
        <v>1.4343820763212993E-2</v>
      </c>
      <c r="G85" s="301">
        <f t="shared" si="5"/>
        <v>1.4534741631964283E-2</v>
      </c>
      <c r="H85" s="301">
        <f t="shared" si="5"/>
        <v>1.4061600475978216E-2</v>
      </c>
      <c r="I85" s="301">
        <f t="shared" si="5"/>
        <v>1.4522984772805374E-2</v>
      </c>
      <c r="J85" s="301">
        <f t="shared" si="5"/>
        <v>1.4199484437999017E-2</v>
      </c>
      <c r="K85" s="301">
        <f t="shared" si="5"/>
        <v>1.4404123187034261E-2</v>
      </c>
      <c r="L85" s="301">
        <f t="shared" si="5"/>
        <v>1.3955082176316131E-2</v>
      </c>
      <c r="M85" s="301">
        <f t="shared" si="5"/>
        <v>1.4672346124869985E-2</v>
      </c>
      <c r="N85" s="301">
        <f t="shared" si="5"/>
        <v>1.5117888709861478E-2</v>
      </c>
      <c r="O85" s="301">
        <f t="shared" si="5"/>
        <v>1.5219391550882352E-2</v>
      </c>
      <c r="P85" s="301">
        <f t="shared" si="5"/>
        <v>1.5320309340576811E-2</v>
      </c>
      <c r="Q85" s="301">
        <f t="shared" si="5"/>
        <v>1.5785350089385489E-2</v>
      </c>
      <c r="R85" s="301">
        <f t="shared" si="5"/>
        <v>1.5207102179989784E-2</v>
      </c>
      <c r="S85" s="301">
        <f t="shared" si="5"/>
        <v>1.5062787173702352E-2</v>
      </c>
      <c r="T85" s="301">
        <f t="shared" si="5"/>
        <v>1.525879808612441E-2</v>
      </c>
      <c r="U85" s="301">
        <f t="shared" si="5"/>
        <v>1.5137604041323319E-2</v>
      </c>
      <c r="V85" s="301">
        <f t="shared" si="5"/>
        <v>1.5424922888608472E-2</v>
      </c>
      <c r="W85" s="301">
        <f t="shared" si="5"/>
        <v>1.5386729855141433E-2</v>
      </c>
      <c r="DA85" s="67"/>
    </row>
    <row r="86" spans="1:105" ht="12" customHeight="1" x14ac:dyDescent="0.3">
      <c r="A86" s="202" t="s">
        <v>93</v>
      </c>
      <c r="B86" s="235">
        <f t="shared" ref="B86:W86" si="6">IF(B$7=0,0,B$7/B$5)</f>
        <v>4.0994331721923146E-3</v>
      </c>
      <c r="C86" s="235">
        <f t="shared" si="6"/>
        <v>4.0029061812101013E-3</v>
      </c>
      <c r="D86" s="235">
        <f t="shared" si="6"/>
        <v>4.1531237641970423E-3</v>
      </c>
      <c r="E86" s="235">
        <f t="shared" si="6"/>
        <v>4.2695983851807418E-3</v>
      </c>
      <c r="F86" s="235">
        <f t="shared" si="6"/>
        <v>4.3368405803019929E-3</v>
      </c>
      <c r="G86" s="235">
        <f t="shared" si="6"/>
        <v>4.3945653235831278E-3</v>
      </c>
      <c r="H86" s="235">
        <f t="shared" si="6"/>
        <v>4.2515115445820751E-3</v>
      </c>
      <c r="I86" s="235">
        <f t="shared" si="6"/>
        <v>4.3910106483861242E-3</v>
      </c>
      <c r="J86" s="235">
        <f t="shared" si="6"/>
        <v>4.2932006295013647E-3</v>
      </c>
      <c r="K86" s="235">
        <f t="shared" si="6"/>
        <v>4.3550729608535796E-3</v>
      </c>
      <c r="L86" s="235">
        <f t="shared" si="6"/>
        <v>4.2193058378777615E-3</v>
      </c>
      <c r="M86" s="235">
        <f t="shared" si="6"/>
        <v>4.4361699112809754E-3</v>
      </c>
      <c r="N86" s="235">
        <f t="shared" si="6"/>
        <v>4.5708792885620483E-3</v>
      </c>
      <c r="O86" s="235">
        <f t="shared" si="6"/>
        <v>4.6015685761111712E-3</v>
      </c>
      <c r="P86" s="235">
        <f t="shared" si="6"/>
        <v>4.6320809739475791E-3</v>
      </c>
      <c r="Q86" s="235">
        <f t="shared" si="6"/>
        <v>4.7726856025343987E-3</v>
      </c>
      <c r="R86" s="235">
        <f t="shared" si="6"/>
        <v>4.5978528964974105E-3</v>
      </c>
      <c r="S86" s="235">
        <f t="shared" si="6"/>
        <v>4.5542193914539716E-3</v>
      </c>
      <c r="T86" s="235">
        <f t="shared" si="6"/>
        <v>4.6134831046031298E-3</v>
      </c>
      <c r="U86" s="235">
        <f t="shared" si="6"/>
        <v>4.5768402002988387E-3</v>
      </c>
      <c r="V86" s="235">
        <f t="shared" si="6"/>
        <v>4.6637107808060593E-3</v>
      </c>
      <c r="W86" s="235">
        <f t="shared" si="6"/>
        <v>4.6521631534228794E-3</v>
      </c>
      <c r="DA86" s="174"/>
    </row>
    <row r="87" spans="1:105" ht="12" customHeight="1" x14ac:dyDescent="0.3">
      <c r="A87" s="202" t="s">
        <v>94</v>
      </c>
      <c r="B87" s="235">
        <f t="shared" ref="B87:W87" si="7">IF(B$8=0,0,B$8/B$5)</f>
        <v>5.1206254951846247E-2</v>
      </c>
      <c r="C87" s="235">
        <f t="shared" si="7"/>
        <v>5.0000530769415845E-2</v>
      </c>
      <c r="D87" s="235">
        <f t="shared" si="7"/>
        <v>5.1876907216983535E-2</v>
      </c>
      <c r="E87" s="235">
        <f t="shared" si="7"/>
        <v>5.3331798390223825E-2</v>
      </c>
      <c r="F87" s="235">
        <f t="shared" si="7"/>
        <v>5.4171724507389718E-2</v>
      </c>
      <c r="G87" s="235">
        <f t="shared" si="7"/>
        <v>5.4892767587573152E-2</v>
      </c>
      <c r="H87" s="235">
        <f t="shared" si="7"/>
        <v>5.3105874626604231E-2</v>
      </c>
      <c r="I87" s="235">
        <f t="shared" si="7"/>
        <v>5.4848365935743937E-2</v>
      </c>
      <c r="J87" s="235">
        <f t="shared" si="7"/>
        <v>5.3626615378171254E-2</v>
      </c>
      <c r="K87" s="235">
        <f t="shared" si="7"/>
        <v>5.4399466218911327E-2</v>
      </c>
      <c r="L87" s="235">
        <f t="shared" si="7"/>
        <v>5.2703591296413062E-2</v>
      </c>
      <c r="M87" s="235">
        <f t="shared" si="7"/>
        <v>5.5412452879499266E-2</v>
      </c>
      <c r="N87" s="235">
        <f t="shared" si="7"/>
        <v>5.7095115439838119E-2</v>
      </c>
      <c r="O87" s="235">
        <f t="shared" si="7"/>
        <v>5.7478457091359757E-2</v>
      </c>
      <c r="P87" s="235">
        <f t="shared" si="7"/>
        <v>5.785958920333116E-2</v>
      </c>
      <c r="Q87" s="235">
        <f t="shared" si="7"/>
        <v>5.96158896859601E-2</v>
      </c>
      <c r="R87" s="235">
        <f t="shared" si="7"/>
        <v>5.7432044324123487E-2</v>
      </c>
      <c r="S87" s="235">
        <f t="shared" si="7"/>
        <v>5.6887015709227891E-2</v>
      </c>
      <c r="T87" s="235">
        <f t="shared" si="7"/>
        <v>5.7627282150328606E-2</v>
      </c>
      <c r="U87" s="235">
        <f t="shared" si="7"/>
        <v>5.716957353033951E-2</v>
      </c>
      <c r="V87" s="235">
        <f t="shared" si="7"/>
        <v>5.8254678935506718E-2</v>
      </c>
      <c r="W87" s="235">
        <f t="shared" si="7"/>
        <v>5.8110436859338005E-2</v>
      </c>
      <c r="DA87" s="174"/>
    </row>
    <row r="88" spans="1:105" ht="12" customHeight="1" x14ac:dyDescent="0.3">
      <c r="A88" s="202" t="s">
        <v>95</v>
      </c>
      <c r="B88" s="235">
        <f t="shared" ref="B88:W88" si="8">IF(B$9=0,0,B$9/B$5)</f>
        <v>2.7140794065520692E-2</v>
      </c>
      <c r="C88" s="235">
        <f t="shared" si="8"/>
        <v>2.6501725425059935E-2</v>
      </c>
      <c r="D88" s="235">
        <f t="shared" si="8"/>
        <v>2.7496259135848175E-2</v>
      </c>
      <c r="E88" s="235">
        <f t="shared" si="8"/>
        <v>2.8267393477888838E-2</v>
      </c>
      <c r="F88" s="235">
        <f t="shared" si="8"/>
        <v>2.8712578578765458E-2</v>
      </c>
      <c r="G88" s="235">
        <f t="shared" si="8"/>
        <v>2.9094752236456908E-2</v>
      </c>
      <c r="H88" s="235">
        <f t="shared" si="8"/>
        <v>2.814764735803155E-2</v>
      </c>
      <c r="I88" s="235">
        <f t="shared" si="8"/>
        <v>2.9071218078577203E-2</v>
      </c>
      <c r="J88" s="235">
        <f t="shared" si="8"/>
        <v>2.8423654996416668E-2</v>
      </c>
      <c r="K88" s="235">
        <f t="shared" si="8"/>
        <v>2.883328826351687E-2</v>
      </c>
      <c r="L88" s="235">
        <f t="shared" si="8"/>
        <v>2.7934425574267504E-2</v>
      </c>
      <c r="M88" s="235">
        <f t="shared" si="8"/>
        <v>2.9370200450748528E-2</v>
      </c>
      <c r="N88" s="235">
        <f t="shared" si="8"/>
        <v>3.0262060206453466E-2</v>
      </c>
      <c r="O88" s="235">
        <f t="shared" si="8"/>
        <v>3.0465242353448375E-2</v>
      </c>
      <c r="P88" s="235">
        <f t="shared" si="8"/>
        <v>3.0667253380665675E-2</v>
      </c>
      <c r="Q88" s="235">
        <f t="shared" si="8"/>
        <v>3.1598143361997684E-2</v>
      </c>
      <c r="R88" s="235">
        <f t="shared" si="8"/>
        <v>3.0440642246317814E-2</v>
      </c>
      <c r="S88" s="235">
        <f t="shared" si="8"/>
        <v>3.0151761338885544E-2</v>
      </c>
      <c r="T88" s="235">
        <f t="shared" si="8"/>
        <v>3.0544123933072983E-2</v>
      </c>
      <c r="U88" s="235">
        <f t="shared" si="8"/>
        <v>3.0301525144920644E-2</v>
      </c>
      <c r="V88" s="235">
        <f t="shared" si="8"/>
        <v>3.0876662349715683E-2</v>
      </c>
      <c r="W88" s="235">
        <f t="shared" si="8"/>
        <v>3.080020988334101E-2</v>
      </c>
      <c r="DA88" s="174"/>
    </row>
    <row r="89" spans="1:105" ht="12" customHeight="1" x14ac:dyDescent="0.3">
      <c r="A89" s="56" t="s">
        <v>96</v>
      </c>
      <c r="B89" s="302">
        <f t="shared" ref="B89:W89" si="9">IF(B$10=0,0,B$10/B$5)</f>
        <v>3.8881891486625304E-2</v>
      </c>
      <c r="C89" s="302">
        <f t="shared" si="9"/>
        <v>3.8666655448593781E-2</v>
      </c>
      <c r="D89" s="302">
        <f t="shared" si="9"/>
        <v>3.9649821811515759E-2</v>
      </c>
      <c r="E89" s="302">
        <f t="shared" si="9"/>
        <v>3.9834372045010738E-2</v>
      </c>
      <c r="F89" s="302">
        <f t="shared" si="9"/>
        <v>3.9905435548755495E-2</v>
      </c>
      <c r="G89" s="302">
        <f t="shared" si="9"/>
        <v>4.0674171870127562E-2</v>
      </c>
      <c r="H89" s="302">
        <f t="shared" si="9"/>
        <v>4.1799715815393761E-2</v>
      </c>
      <c r="I89" s="302">
        <f t="shared" si="9"/>
        <v>4.2676597006527456E-2</v>
      </c>
      <c r="J89" s="302">
        <f t="shared" si="9"/>
        <v>4.4245736047131196E-2</v>
      </c>
      <c r="K89" s="302">
        <f t="shared" si="9"/>
        <v>4.740080126441916E-2</v>
      </c>
      <c r="L89" s="302">
        <f t="shared" si="9"/>
        <v>4.7906738695258785E-2</v>
      </c>
      <c r="M89" s="302">
        <f t="shared" si="9"/>
        <v>4.9137003891012596E-2</v>
      </c>
      <c r="N89" s="302">
        <f t="shared" si="9"/>
        <v>5.1530710030439068E-2</v>
      </c>
      <c r="O89" s="302">
        <f t="shared" si="9"/>
        <v>5.3844847620248604E-2</v>
      </c>
      <c r="P89" s="302">
        <f t="shared" si="9"/>
        <v>5.5483486994466161E-2</v>
      </c>
      <c r="Q89" s="302">
        <f t="shared" si="9"/>
        <v>5.7243142177113189E-2</v>
      </c>
      <c r="R89" s="302">
        <f t="shared" si="9"/>
        <v>5.7989434107574511E-2</v>
      </c>
      <c r="S89" s="302">
        <f t="shared" si="9"/>
        <v>5.6957390837795281E-2</v>
      </c>
      <c r="T89" s="302">
        <f t="shared" si="9"/>
        <v>5.8446582249276131E-2</v>
      </c>
      <c r="U89" s="302">
        <f t="shared" si="9"/>
        <v>6.1638282314524971E-2</v>
      </c>
      <c r="V89" s="302">
        <f t="shared" si="9"/>
        <v>6.4441530312113943E-2</v>
      </c>
      <c r="W89" s="302">
        <f t="shared" si="9"/>
        <v>6.5235452113542855E-2</v>
      </c>
      <c r="DA89" s="68"/>
    </row>
    <row r="90" spans="1:105" ht="12" customHeight="1" x14ac:dyDescent="0.3">
      <c r="A90" s="203" t="s">
        <v>2149</v>
      </c>
      <c r="B90" s="303">
        <f t="shared" ref="B90:W90" si="10">IF(B$16=0,0,B$16/B$5)</f>
        <v>6.8809410302732243E-2</v>
      </c>
      <c r="C90" s="303">
        <f t="shared" si="10"/>
        <v>6.870513029647575E-2</v>
      </c>
      <c r="D90" s="303">
        <f t="shared" si="10"/>
        <v>6.8830322042030975E-2</v>
      </c>
      <c r="E90" s="303">
        <f t="shared" si="10"/>
        <v>6.9097896633957448E-2</v>
      </c>
      <c r="F90" s="303">
        <f t="shared" si="10"/>
        <v>6.9324788456639211E-2</v>
      </c>
      <c r="G90" s="303">
        <f t="shared" si="10"/>
        <v>6.9605975698521061E-2</v>
      </c>
      <c r="H90" s="303">
        <f t="shared" si="10"/>
        <v>6.9023685822183573E-2</v>
      </c>
      <c r="I90" s="303">
        <f t="shared" si="10"/>
        <v>6.9561060157404125E-2</v>
      </c>
      <c r="J90" s="303">
        <f t="shared" si="10"/>
        <v>6.9152915970315504E-2</v>
      </c>
      <c r="K90" s="303">
        <f t="shared" si="10"/>
        <v>6.9282291133559326E-2</v>
      </c>
      <c r="L90" s="303">
        <f t="shared" si="10"/>
        <v>6.8773758718406824E-2</v>
      </c>
      <c r="M90" s="303">
        <f t="shared" si="10"/>
        <v>6.9587208559029973E-2</v>
      </c>
      <c r="N90" s="303">
        <f t="shared" si="10"/>
        <v>7.0271517625997426E-2</v>
      </c>
      <c r="O90" s="303">
        <f t="shared" si="10"/>
        <v>7.0450957358019303E-2</v>
      </c>
      <c r="P90" s="303">
        <f t="shared" si="10"/>
        <v>7.0543303265842711E-2</v>
      </c>
      <c r="Q90" s="303">
        <f t="shared" si="10"/>
        <v>7.1459413278661829E-2</v>
      </c>
      <c r="R90" s="303">
        <f t="shared" si="10"/>
        <v>7.0375362366409247E-2</v>
      </c>
      <c r="S90" s="303">
        <f t="shared" si="10"/>
        <v>7.0095689692025898E-2</v>
      </c>
      <c r="T90" s="303">
        <f t="shared" si="10"/>
        <v>7.0419871627145747E-2</v>
      </c>
      <c r="U90" s="303">
        <f t="shared" si="10"/>
        <v>7.006321726178763E-2</v>
      </c>
      <c r="V90" s="303">
        <f t="shared" si="10"/>
        <v>7.061404143350411E-2</v>
      </c>
      <c r="W90" s="303">
        <f t="shared" si="10"/>
        <v>7.0477903879493625E-2</v>
      </c>
      <c r="DA90" s="175"/>
    </row>
    <row r="91" spans="1:105" ht="12" customHeight="1" x14ac:dyDescent="0.3">
      <c r="A91" s="62" t="s">
        <v>2150</v>
      </c>
      <c r="B91" s="304">
        <f t="shared" ref="B91:W91" si="11">IF(B$17=0,0,B$17/B$5)</f>
        <v>4.7475527727890612E-2</v>
      </c>
      <c r="C91" s="304">
        <f t="shared" si="11"/>
        <v>4.8969779188500706E-2</v>
      </c>
      <c r="D91" s="304">
        <f t="shared" si="11"/>
        <v>4.6343797690725462E-2</v>
      </c>
      <c r="E91" s="304">
        <f t="shared" si="11"/>
        <v>4.4208023569900751E-2</v>
      </c>
      <c r="F91" s="304">
        <f t="shared" si="11"/>
        <v>4.3295593631607489E-2</v>
      </c>
      <c r="G91" s="304">
        <f t="shared" si="11"/>
        <v>4.2207265130951695E-2</v>
      </c>
      <c r="H91" s="304">
        <f t="shared" si="11"/>
        <v>4.4804487886257995E-2</v>
      </c>
      <c r="I91" s="304">
        <f t="shared" si="11"/>
        <v>4.2267822192408364E-2</v>
      </c>
      <c r="J91" s="304">
        <f t="shared" si="11"/>
        <v>4.3775595108770687E-2</v>
      </c>
      <c r="K91" s="304">
        <f t="shared" si="11"/>
        <v>4.1904760367102924E-2</v>
      </c>
      <c r="L91" s="304">
        <f t="shared" si="11"/>
        <v>4.4318585531029728E-2</v>
      </c>
      <c r="M91" s="304">
        <f t="shared" si="11"/>
        <v>4.043759384658456E-2</v>
      </c>
      <c r="N91" s="304">
        <f t="shared" si="11"/>
        <v>3.7304370180543896E-2</v>
      </c>
      <c r="O91" s="304">
        <f t="shared" si="11"/>
        <v>3.6576280772863672E-2</v>
      </c>
      <c r="P91" s="304">
        <f t="shared" si="11"/>
        <v>3.6519458958188769E-2</v>
      </c>
      <c r="Q91" s="304">
        <f t="shared" si="11"/>
        <v>3.400713594171817E-2</v>
      </c>
      <c r="R91" s="304">
        <f t="shared" si="11"/>
        <v>3.6261527192222733E-2</v>
      </c>
      <c r="S91" s="304">
        <f t="shared" si="11"/>
        <v>3.7316264969581896E-2</v>
      </c>
      <c r="T91" s="304">
        <f t="shared" si="11"/>
        <v>3.6033360685056408E-2</v>
      </c>
      <c r="U91" s="304">
        <f t="shared" si="11"/>
        <v>3.6236061516811774E-2</v>
      </c>
      <c r="V91" s="304">
        <f t="shared" si="11"/>
        <v>3.4083873102429642E-2</v>
      </c>
      <c r="W91" s="304">
        <f t="shared" si="11"/>
        <v>3.4174344127346316E-2</v>
      </c>
      <c r="DA91" s="72"/>
    </row>
    <row r="92" spans="1:105" ht="12" customHeight="1" x14ac:dyDescent="0.3">
      <c r="A92" s="62" t="s">
        <v>2157</v>
      </c>
      <c r="B92" s="304">
        <f t="shared" ref="B92:W92" si="12">IF(B$23=0,0,B$23/B$5)</f>
        <v>1.9797716806988604E-2</v>
      </c>
      <c r="C92" s="304">
        <f t="shared" si="12"/>
        <v>1.823535655038263E-2</v>
      </c>
      <c r="D92" s="304">
        <f t="shared" si="12"/>
        <v>2.0930239302071611E-2</v>
      </c>
      <c r="E92" s="304">
        <f t="shared" si="12"/>
        <v>2.3289941901308231E-2</v>
      </c>
      <c r="F92" s="304">
        <f t="shared" si="12"/>
        <v>2.440406623767314E-2</v>
      </c>
      <c r="G92" s="304">
        <f t="shared" si="12"/>
        <v>2.5751950995910784E-2</v>
      </c>
      <c r="H92" s="304">
        <f t="shared" si="12"/>
        <v>2.2626044389547306E-2</v>
      </c>
      <c r="I92" s="304">
        <f t="shared" si="12"/>
        <v>2.5647810423919011E-2</v>
      </c>
      <c r="J92" s="304">
        <f t="shared" si="12"/>
        <v>2.3768545315134778E-2</v>
      </c>
      <c r="K92" s="304">
        <f t="shared" si="12"/>
        <v>2.5745570025067402E-2</v>
      </c>
      <c r="L92" s="304">
        <f t="shared" si="12"/>
        <v>2.2874087969006755E-2</v>
      </c>
      <c r="M92" s="304">
        <f t="shared" si="12"/>
        <v>2.7487264804093303E-2</v>
      </c>
      <c r="N92" s="304">
        <f t="shared" si="12"/>
        <v>3.1254318379301822E-2</v>
      </c>
      <c r="O92" s="304">
        <f t="shared" si="12"/>
        <v>3.2150347433262193E-2</v>
      </c>
      <c r="P92" s="304">
        <f t="shared" si="12"/>
        <v>3.2288081355261122E-2</v>
      </c>
      <c r="Q92" s="304">
        <f t="shared" si="12"/>
        <v>3.5663826120548421E-2</v>
      </c>
      <c r="R92" s="304">
        <f t="shared" si="12"/>
        <v>3.2390898385477748E-2</v>
      </c>
      <c r="S92" s="304">
        <f t="shared" si="12"/>
        <v>3.1072838559288503E-2</v>
      </c>
      <c r="T92" s="304">
        <f t="shared" si="12"/>
        <v>3.2657717102020561E-2</v>
      </c>
      <c r="U92" s="304">
        <f t="shared" si="12"/>
        <v>3.2112092967925443E-2</v>
      </c>
      <c r="V92" s="304">
        <f t="shared" si="12"/>
        <v>3.4782552855540293E-2</v>
      </c>
      <c r="W92" s="304">
        <f t="shared" si="12"/>
        <v>3.4560271477262795E-2</v>
      </c>
      <c r="DA92" s="72"/>
    </row>
    <row r="93" spans="1:105" ht="12" customHeight="1" x14ac:dyDescent="0.3">
      <c r="A93" s="62" t="s">
        <v>2159</v>
      </c>
      <c r="B93" s="304">
        <f t="shared" ref="B93:W93" si="13">IF(B$24=0,0,B$24/B$5)</f>
        <v>1.5361657678530343E-3</v>
      </c>
      <c r="C93" s="304">
        <f t="shared" si="13"/>
        <v>1.4999945575924127E-3</v>
      </c>
      <c r="D93" s="304">
        <f t="shared" si="13"/>
        <v>1.5562850492339079E-3</v>
      </c>
      <c r="E93" s="304">
        <f t="shared" si="13"/>
        <v>1.5999311627484577E-3</v>
      </c>
      <c r="F93" s="304">
        <f t="shared" si="13"/>
        <v>1.6251285873585826E-3</v>
      </c>
      <c r="G93" s="304">
        <f t="shared" si="13"/>
        <v>1.646759571658581E-3</v>
      </c>
      <c r="H93" s="304">
        <f t="shared" si="13"/>
        <v>1.5931535463782846E-3</v>
      </c>
      <c r="I93" s="304">
        <f t="shared" si="13"/>
        <v>1.6454275410767638E-3</v>
      </c>
      <c r="J93" s="304">
        <f t="shared" si="13"/>
        <v>1.6087755464100301E-3</v>
      </c>
      <c r="K93" s="304">
        <f t="shared" si="13"/>
        <v>1.631960741388999E-3</v>
      </c>
      <c r="L93" s="304">
        <f t="shared" si="13"/>
        <v>1.5810852183703349E-3</v>
      </c>
      <c r="M93" s="304">
        <f t="shared" si="13"/>
        <v>1.6623499083521041E-3</v>
      </c>
      <c r="N93" s="304">
        <f t="shared" si="13"/>
        <v>1.7128290661516973E-3</v>
      </c>
      <c r="O93" s="304">
        <f t="shared" si="13"/>
        <v>1.7243291518934409E-3</v>
      </c>
      <c r="P93" s="304">
        <f t="shared" si="13"/>
        <v>1.7357629523928242E-3</v>
      </c>
      <c r="Q93" s="304">
        <f t="shared" si="13"/>
        <v>1.7884512163952484E-3</v>
      </c>
      <c r="R93" s="304">
        <f t="shared" si="13"/>
        <v>1.7229367887087723E-3</v>
      </c>
      <c r="S93" s="304">
        <f t="shared" si="13"/>
        <v>1.7065861631555008E-3</v>
      </c>
      <c r="T93" s="304">
        <f t="shared" si="13"/>
        <v>1.7287938400687736E-3</v>
      </c>
      <c r="U93" s="304">
        <f t="shared" si="13"/>
        <v>1.7150627770504041E-3</v>
      </c>
      <c r="V93" s="304">
        <f t="shared" si="13"/>
        <v>1.7476154755341679E-3</v>
      </c>
      <c r="W93" s="304">
        <f t="shared" si="13"/>
        <v>1.7432882748845051E-3</v>
      </c>
      <c r="DA93" s="72"/>
    </row>
    <row r="94" spans="1:105" ht="12" customHeight="1" x14ac:dyDescent="0.3">
      <c r="A94" s="203" t="s">
        <v>2161</v>
      </c>
      <c r="B94" s="303">
        <f t="shared" ref="B94:W94" si="14">IF(B$25=0,0,B$25/B$5)</f>
        <v>3.1277004683060106E-2</v>
      </c>
      <c r="C94" s="303">
        <f t="shared" si="14"/>
        <v>3.1229604680216256E-2</v>
      </c>
      <c r="D94" s="303">
        <f t="shared" si="14"/>
        <v>3.1286510019104992E-2</v>
      </c>
      <c r="E94" s="303">
        <f t="shared" si="14"/>
        <v>3.1408134833617027E-2</v>
      </c>
      <c r="F94" s="303">
        <f t="shared" si="14"/>
        <v>3.1511267480290546E-2</v>
      </c>
      <c r="G94" s="303">
        <f t="shared" si="14"/>
        <v>3.163907986296411E-2</v>
      </c>
      <c r="H94" s="303">
        <f t="shared" si="14"/>
        <v>3.1374402646447079E-2</v>
      </c>
      <c r="I94" s="303">
        <f t="shared" si="14"/>
        <v>3.1618663707910978E-2</v>
      </c>
      <c r="J94" s="303">
        <f t="shared" si="14"/>
        <v>3.1433143622870675E-2</v>
      </c>
      <c r="K94" s="303">
        <f t="shared" si="14"/>
        <v>3.149195051525424E-2</v>
      </c>
      <c r="L94" s="303">
        <f t="shared" si="14"/>
        <v>3.1260799417457637E-2</v>
      </c>
      <c r="M94" s="303">
        <f t="shared" si="14"/>
        <v>3.1630549345013616E-2</v>
      </c>
      <c r="N94" s="303">
        <f t="shared" si="14"/>
        <v>3.1941598920907914E-2</v>
      </c>
      <c r="O94" s="303">
        <f t="shared" si="14"/>
        <v>3.2023162435463326E-2</v>
      </c>
      <c r="P94" s="303">
        <f t="shared" si="14"/>
        <v>3.2065137848110332E-2</v>
      </c>
      <c r="Q94" s="303">
        <f t="shared" si="14"/>
        <v>3.2481551490300832E-2</v>
      </c>
      <c r="R94" s="303">
        <f t="shared" si="14"/>
        <v>3.1988801075640567E-2</v>
      </c>
      <c r="S94" s="303">
        <f t="shared" si="14"/>
        <v>3.186167713273904E-2</v>
      </c>
      <c r="T94" s="303">
        <f t="shared" si="14"/>
        <v>3.2009032557793506E-2</v>
      </c>
      <c r="U94" s="303">
        <f t="shared" si="14"/>
        <v>3.1846916937176201E-2</v>
      </c>
      <c r="V94" s="303">
        <f t="shared" si="14"/>
        <v>3.2097291560683687E-2</v>
      </c>
      <c r="W94" s="303">
        <f t="shared" si="14"/>
        <v>3.2035410854315272E-2</v>
      </c>
      <c r="DA94" s="175"/>
    </row>
    <row r="95" spans="1:105" ht="12" customHeight="1" x14ac:dyDescent="0.3">
      <c r="A95" s="62" t="s">
        <v>2162</v>
      </c>
      <c r="B95" s="304">
        <f t="shared" ref="B95:W95" si="15">IF(B$26=0,0,B$26/B$5)</f>
        <v>2.1579785330859365E-2</v>
      </c>
      <c r="C95" s="304">
        <f t="shared" si="15"/>
        <v>2.2258990540227595E-2</v>
      </c>
      <c r="D95" s="304">
        <f t="shared" si="15"/>
        <v>2.1065362586693392E-2</v>
      </c>
      <c r="E95" s="304">
        <f t="shared" si="15"/>
        <v>2.0094556168136705E-2</v>
      </c>
      <c r="F95" s="304">
        <f t="shared" si="15"/>
        <v>1.9679815287094306E-2</v>
      </c>
      <c r="G95" s="304">
        <f t="shared" si="15"/>
        <v>1.9185120514068947E-2</v>
      </c>
      <c r="H95" s="304">
        <f t="shared" si="15"/>
        <v>2.0365676311935452E-2</v>
      </c>
      <c r="I95" s="304">
        <f t="shared" si="15"/>
        <v>1.9212646451094717E-2</v>
      </c>
      <c r="J95" s="304">
        <f t="shared" si="15"/>
        <v>1.9897997776713947E-2</v>
      </c>
      <c r="K95" s="304">
        <f t="shared" si="15"/>
        <v>1.9047618348683144E-2</v>
      </c>
      <c r="L95" s="304">
        <f t="shared" si="15"/>
        <v>2.0144811605013503E-2</v>
      </c>
      <c r="M95" s="304">
        <f t="shared" si="15"/>
        <v>1.8380724475720252E-2</v>
      </c>
      <c r="N95" s="304">
        <f t="shared" si="15"/>
        <v>1.6956531900247224E-2</v>
      </c>
      <c r="O95" s="304">
        <f t="shared" si="15"/>
        <v>1.662558216948349E-2</v>
      </c>
      <c r="P95" s="304">
        <f t="shared" si="15"/>
        <v>1.6599754071903994E-2</v>
      </c>
      <c r="Q95" s="304">
        <f t="shared" si="15"/>
        <v>1.5457789064417346E-2</v>
      </c>
      <c r="R95" s="304">
        <f t="shared" si="15"/>
        <v>1.6482512360101238E-2</v>
      </c>
      <c r="S95" s="304">
        <f t="shared" si="15"/>
        <v>1.6961938622537222E-2</v>
      </c>
      <c r="T95" s="304">
        <f t="shared" si="15"/>
        <v>1.6378800311389267E-2</v>
      </c>
      <c r="U95" s="304">
        <f t="shared" si="15"/>
        <v>1.6470937053096261E-2</v>
      </c>
      <c r="V95" s="304">
        <f t="shared" si="15"/>
        <v>1.5492669592013484E-2</v>
      </c>
      <c r="W95" s="304">
        <f t="shared" si="15"/>
        <v>1.5533792785157414E-2</v>
      </c>
      <c r="DA95" s="72"/>
    </row>
    <row r="96" spans="1:105" ht="12" customHeight="1" x14ac:dyDescent="0.3">
      <c r="A96" s="62" t="s">
        <v>2169</v>
      </c>
      <c r="B96" s="304">
        <f t="shared" ref="B96:W96" si="16">IF(B$32=0,0,B$32/B$5)</f>
        <v>8.9989621849948208E-3</v>
      </c>
      <c r="C96" s="304">
        <f t="shared" si="16"/>
        <v>8.2887984319921088E-3</v>
      </c>
      <c r="D96" s="304">
        <f t="shared" si="16"/>
        <v>9.5137451373052771E-3</v>
      </c>
      <c r="E96" s="304">
        <f t="shared" si="16"/>
        <v>1.0586337227867379E-2</v>
      </c>
      <c r="F96" s="304">
        <f t="shared" si="16"/>
        <v>1.109275738076052E-2</v>
      </c>
      <c r="G96" s="304">
        <f t="shared" si="16"/>
        <v>1.1705432270868534E-2</v>
      </c>
      <c r="H96" s="304">
        <f t="shared" si="16"/>
        <v>1.0284565631612409E-2</v>
      </c>
      <c r="I96" s="304">
        <f t="shared" si="16"/>
        <v>1.1658095647235916E-2</v>
      </c>
      <c r="J96" s="304">
        <f t="shared" si="16"/>
        <v>1.080388423415217E-2</v>
      </c>
      <c r="K96" s="304">
        <f t="shared" si="16"/>
        <v>1.1702531829576094E-2</v>
      </c>
      <c r="L96" s="304">
        <f t="shared" si="16"/>
        <v>1.0397312713184888E-2</v>
      </c>
      <c r="M96" s="304">
        <f t="shared" si="16"/>
        <v>1.2494211274587863E-2</v>
      </c>
      <c r="N96" s="304">
        <f t="shared" si="16"/>
        <v>1.4206508354228098E-2</v>
      </c>
      <c r="O96" s="304">
        <f t="shared" si="16"/>
        <v>1.4613794287846451E-2</v>
      </c>
      <c r="P96" s="304">
        <f t="shared" si="16"/>
        <v>1.467640061602778E-2</v>
      </c>
      <c r="Q96" s="304">
        <f t="shared" si="16"/>
        <v>1.6210830054794734E-2</v>
      </c>
      <c r="R96" s="304">
        <f t="shared" si="16"/>
        <v>1.4723135629762619E-2</v>
      </c>
      <c r="S96" s="304">
        <f t="shared" si="16"/>
        <v>1.412401752694932E-2</v>
      </c>
      <c r="T96" s="304">
        <f t="shared" si="16"/>
        <v>1.4844416864554797E-2</v>
      </c>
      <c r="U96" s="304">
        <f t="shared" si="16"/>
        <v>1.4596405894511572E-2</v>
      </c>
      <c r="V96" s="304">
        <f t="shared" si="16"/>
        <v>1.5810251297972856E-2</v>
      </c>
      <c r="W96" s="304">
        <f t="shared" si="16"/>
        <v>1.5709214307846719E-2</v>
      </c>
      <c r="DA96" s="72"/>
    </row>
    <row r="97" spans="1:105" ht="12" customHeight="1" x14ac:dyDescent="0.3">
      <c r="A97" s="62" t="s">
        <v>2171</v>
      </c>
      <c r="B97" s="304">
        <f t="shared" ref="B97:W97" si="17">IF(B$33=0,0,B$33/B$5)</f>
        <v>6.9825716720592465E-4</v>
      </c>
      <c r="C97" s="304">
        <f t="shared" si="17"/>
        <v>6.8181570799655125E-4</v>
      </c>
      <c r="D97" s="304">
        <f t="shared" si="17"/>
        <v>7.0740229510632175E-4</v>
      </c>
      <c r="E97" s="304">
        <f t="shared" si="17"/>
        <v>7.2724143761293525E-4</v>
      </c>
      <c r="F97" s="304">
        <f t="shared" si="17"/>
        <v>7.3869481243571909E-4</v>
      </c>
      <c r="G97" s="304">
        <f t="shared" si="17"/>
        <v>7.4852707802662783E-4</v>
      </c>
      <c r="H97" s="304">
        <f t="shared" si="17"/>
        <v>7.2416070289922012E-4</v>
      </c>
      <c r="I97" s="304">
        <f t="shared" si="17"/>
        <v>7.4792160958034759E-4</v>
      </c>
      <c r="J97" s="304">
        <f t="shared" si="17"/>
        <v>7.312616120045591E-4</v>
      </c>
      <c r="K97" s="304">
        <f t="shared" si="17"/>
        <v>7.4180033699499911E-4</v>
      </c>
      <c r="L97" s="304">
        <f t="shared" si="17"/>
        <v>7.1867509925924297E-4</v>
      </c>
      <c r="M97" s="304">
        <f t="shared" si="17"/>
        <v>7.5561359470550167E-4</v>
      </c>
      <c r="N97" s="304">
        <f t="shared" si="17"/>
        <v>7.7855866643258961E-4</v>
      </c>
      <c r="O97" s="304">
        <f t="shared" si="17"/>
        <v>7.8378597813338186E-4</v>
      </c>
      <c r="P97" s="304">
        <f t="shared" si="17"/>
        <v>7.8898316017855655E-4</v>
      </c>
      <c r="Q97" s="304">
        <f t="shared" si="17"/>
        <v>8.1293237108874896E-4</v>
      </c>
      <c r="R97" s="304">
        <f t="shared" si="17"/>
        <v>7.8315308577671481E-4</v>
      </c>
      <c r="S97" s="304">
        <f t="shared" si="17"/>
        <v>7.7572098325250029E-4</v>
      </c>
      <c r="T97" s="304">
        <f t="shared" si="17"/>
        <v>7.8581538184944262E-4</v>
      </c>
      <c r="U97" s="304">
        <f t="shared" si="17"/>
        <v>7.7957398956836549E-4</v>
      </c>
      <c r="V97" s="304">
        <f t="shared" si="17"/>
        <v>7.9437067069734898E-4</v>
      </c>
      <c r="W97" s="304">
        <f t="shared" si="17"/>
        <v>7.924037613111386E-4</v>
      </c>
      <c r="DA97" s="72"/>
    </row>
    <row r="98" spans="1:105" ht="12" customHeight="1" x14ac:dyDescent="0.3">
      <c r="A98" s="203" t="s">
        <v>2173</v>
      </c>
      <c r="B98" s="303">
        <f t="shared" ref="B98:W98" si="18">IF(B$34=0,0,B$34/B$5)</f>
        <v>0.49101348325244581</v>
      </c>
      <c r="C98" s="303">
        <f t="shared" si="18"/>
        <v>0.49683844813654543</v>
      </c>
      <c r="D98" s="303">
        <f t="shared" si="18"/>
        <v>0.48737372862259226</v>
      </c>
      <c r="E98" s="303">
        <f t="shared" si="18"/>
        <v>0.48035134831918164</v>
      </c>
      <c r="F98" s="303">
        <f t="shared" si="18"/>
        <v>0.47611811038722363</v>
      </c>
      <c r="G98" s="303">
        <f t="shared" si="18"/>
        <v>0.47183346144429711</v>
      </c>
      <c r="H98" s="303">
        <f t="shared" si="18"/>
        <v>0.47961099232289062</v>
      </c>
      <c r="I98" s="303">
        <f t="shared" si="18"/>
        <v>0.47029522540055863</v>
      </c>
      <c r="J98" s="303">
        <f t="shared" si="18"/>
        <v>0.47496942448854912</v>
      </c>
      <c r="K98" s="303">
        <f t="shared" si="18"/>
        <v>0.46877605913082587</v>
      </c>
      <c r="L98" s="303">
        <f t="shared" si="18"/>
        <v>0.47662110630927496</v>
      </c>
      <c r="M98" s="303">
        <f t="shared" si="18"/>
        <v>0.46227684400852703</v>
      </c>
      <c r="N98" s="303">
        <f t="shared" si="18"/>
        <v>0.4519202087515013</v>
      </c>
      <c r="O98" s="303">
        <f t="shared" si="18"/>
        <v>0.44796850128251053</v>
      </c>
      <c r="P98" s="303">
        <f t="shared" si="18"/>
        <v>0.4445411715246303</v>
      </c>
      <c r="Q98" s="303">
        <f t="shared" si="18"/>
        <v>0.43389365088452525</v>
      </c>
      <c r="R98" s="303">
        <f t="shared" si="18"/>
        <v>0.44461735325766744</v>
      </c>
      <c r="S98" s="303">
        <f t="shared" si="18"/>
        <v>0.44828861585876495</v>
      </c>
      <c r="T98" s="303">
        <f t="shared" si="18"/>
        <v>0.44336131367552517</v>
      </c>
      <c r="U98" s="303">
        <f t="shared" si="18"/>
        <v>0.44318810493408972</v>
      </c>
      <c r="V98" s="303">
        <f t="shared" si="18"/>
        <v>0.43523701228363415</v>
      </c>
      <c r="W98" s="303">
        <f t="shared" si="18"/>
        <v>0.43542499435090831</v>
      </c>
      <c r="DA98" s="175"/>
    </row>
    <row r="99" spans="1:105" ht="12" customHeight="1" x14ac:dyDescent="0.3">
      <c r="A99" s="203" t="s">
        <v>2185</v>
      </c>
      <c r="B99" s="303">
        <f t="shared" ref="B99:W99" si="19">IF(B$45=0,0,B$45/B$5)</f>
        <v>8.152843353996389E-2</v>
      </c>
      <c r="C99" s="303">
        <f t="shared" si="19"/>
        <v>8.2070324349609952E-2</v>
      </c>
      <c r="D99" s="303">
        <f t="shared" si="19"/>
        <v>8.1114654535036745E-2</v>
      </c>
      <c r="E99" s="303">
        <f t="shared" si="19"/>
        <v>8.0402373514583486E-2</v>
      </c>
      <c r="F99" s="303">
        <f t="shared" si="19"/>
        <v>8.0044591913591881E-2</v>
      </c>
      <c r="G99" s="303">
        <f t="shared" si="19"/>
        <v>7.9673250707315263E-2</v>
      </c>
      <c r="H99" s="303">
        <f t="shared" si="19"/>
        <v>8.0410525539512154E-2</v>
      </c>
      <c r="I99" s="303">
        <f t="shared" si="19"/>
        <v>7.9553565088200356E-2</v>
      </c>
      <c r="J99" s="303">
        <f t="shared" si="19"/>
        <v>7.9970756712267846E-2</v>
      </c>
      <c r="K99" s="303">
        <f t="shared" si="19"/>
        <v>7.9240660069863647E-2</v>
      </c>
      <c r="L99" s="303">
        <f t="shared" si="19"/>
        <v>7.9988666763496044E-2</v>
      </c>
      <c r="M99" s="303">
        <f t="shared" si="19"/>
        <v>7.8616070758844844E-2</v>
      </c>
      <c r="N99" s="303">
        <f t="shared" si="19"/>
        <v>7.7471192104611564E-2</v>
      </c>
      <c r="O99" s="303">
        <f t="shared" si="19"/>
        <v>7.709914242714562E-2</v>
      </c>
      <c r="P99" s="303">
        <f t="shared" si="19"/>
        <v>7.6870735595374121E-2</v>
      </c>
      <c r="Q99" s="303">
        <f t="shared" si="19"/>
        <v>7.5824806761233168E-2</v>
      </c>
      <c r="R99" s="303">
        <f t="shared" si="19"/>
        <v>7.6746589113229555E-2</v>
      </c>
      <c r="S99" s="303">
        <f t="shared" si="19"/>
        <v>7.7144251769916669E-2</v>
      </c>
      <c r="T99" s="303">
        <f t="shared" si="19"/>
        <v>7.662009697348944E-2</v>
      </c>
      <c r="U99" s="303">
        <f t="shared" si="19"/>
        <v>7.6488183127446804E-2</v>
      </c>
      <c r="V99" s="303">
        <f t="shared" si="19"/>
        <v>7.5579770960263443E-2</v>
      </c>
      <c r="W99" s="303">
        <f t="shared" si="19"/>
        <v>7.5553601457510514E-2</v>
      </c>
      <c r="DA99" s="175"/>
    </row>
    <row r="100" spans="1:105" ht="12" customHeight="1" x14ac:dyDescent="0.3">
      <c r="A100" s="62" t="s">
        <v>2186</v>
      </c>
      <c r="B100" s="304">
        <f t="shared" ref="B100:W100" si="20">IF(B$46=0,0,B$46/B$5)</f>
        <v>3.5570686460392638E-2</v>
      </c>
      <c r="C100" s="304">
        <f t="shared" si="20"/>
        <v>3.5999860429375766E-2</v>
      </c>
      <c r="D100" s="304">
        <f t="shared" si="20"/>
        <v>3.5247076721600323E-2</v>
      </c>
      <c r="E100" s="304">
        <f t="shared" si="20"/>
        <v>3.4670370614082173E-2</v>
      </c>
      <c r="F100" s="304">
        <f t="shared" si="20"/>
        <v>3.440316863079694E-2</v>
      </c>
      <c r="G100" s="304">
        <f t="shared" si="20"/>
        <v>3.4154296418518221E-2</v>
      </c>
      <c r="H100" s="304">
        <f t="shared" si="20"/>
        <v>3.4783289973904626E-2</v>
      </c>
      <c r="I100" s="304">
        <f t="shared" si="20"/>
        <v>3.4150913756937615E-2</v>
      </c>
      <c r="J100" s="304">
        <f t="shared" si="20"/>
        <v>3.4538295248989014E-2</v>
      </c>
      <c r="K100" s="304">
        <f t="shared" si="20"/>
        <v>3.4049482982509809E-2</v>
      </c>
      <c r="L100" s="304">
        <f t="shared" si="20"/>
        <v>3.4662858643694464E-2</v>
      </c>
      <c r="M100" s="304">
        <f t="shared" si="20"/>
        <v>3.3629919202548833E-2</v>
      </c>
      <c r="N100" s="304">
        <f t="shared" si="20"/>
        <v>3.2795426853650549E-2</v>
      </c>
      <c r="O100" s="304">
        <f t="shared" si="20"/>
        <v>3.260351476758843E-2</v>
      </c>
      <c r="P100" s="304">
        <f t="shared" si="20"/>
        <v>3.2519735750210624E-2</v>
      </c>
      <c r="Q100" s="304">
        <f t="shared" si="20"/>
        <v>3.1786619444895491E-2</v>
      </c>
      <c r="R100" s="304">
        <f t="shared" si="20"/>
        <v>3.2492332829807881E-2</v>
      </c>
      <c r="S100" s="304">
        <f t="shared" si="20"/>
        <v>3.2767696853633031E-2</v>
      </c>
      <c r="T100" s="304">
        <f t="shared" si="20"/>
        <v>3.2405590899422188E-2</v>
      </c>
      <c r="U100" s="304">
        <f t="shared" si="20"/>
        <v>3.2394754198455389E-2</v>
      </c>
      <c r="V100" s="304">
        <f t="shared" si="20"/>
        <v>3.1773942989259618E-2</v>
      </c>
      <c r="W100" s="304">
        <f t="shared" si="20"/>
        <v>3.1769259752838612E-2</v>
      </c>
      <c r="DA100" s="72"/>
    </row>
    <row r="101" spans="1:105" ht="12" customHeight="1" x14ac:dyDescent="0.3">
      <c r="A101" s="62" t="s">
        <v>2193</v>
      </c>
      <c r="B101" s="304">
        <f t="shared" ref="B101:W101" si="21">IF(B$52=0,0,B$52/B$5)</f>
        <v>3.3743912189768341E-2</v>
      </c>
      <c r="C101" s="304">
        <f t="shared" si="21"/>
        <v>3.4144221163476283E-2</v>
      </c>
      <c r="D101" s="304">
        <f t="shared" si="21"/>
        <v>3.3493777387341862E-2</v>
      </c>
      <c r="E101" s="304">
        <f t="shared" si="21"/>
        <v>3.3011178451866956E-2</v>
      </c>
      <c r="F101" s="304">
        <f t="shared" si="21"/>
        <v>3.2720257705438224E-2</v>
      </c>
      <c r="G101" s="304">
        <f t="shared" si="21"/>
        <v>3.2425803840879557E-2</v>
      </c>
      <c r="H101" s="304">
        <f t="shared" si="21"/>
        <v>3.2960298977921555E-2</v>
      </c>
      <c r="I101" s="304">
        <f t="shared" si="21"/>
        <v>3.2320091668490272E-2</v>
      </c>
      <c r="J101" s="304">
        <f t="shared" si="21"/>
        <v>3.2641316581781626E-2</v>
      </c>
      <c r="K101" s="304">
        <f t="shared" si="21"/>
        <v>3.2215690027891826E-2</v>
      </c>
      <c r="L101" s="304">
        <f t="shared" si="21"/>
        <v>3.2754825086588495E-2</v>
      </c>
      <c r="M101" s="304">
        <f t="shared" si="21"/>
        <v>3.1769044565252813E-2</v>
      </c>
      <c r="N101" s="304">
        <f t="shared" si="21"/>
        <v>3.1057305676985166E-2</v>
      </c>
      <c r="O101" s="304">
        <f t="shared" si="21"/>
        <v>3.0785732544308622E-2</v>
      </c>
      <c r="P101" s="304">
        <f t="shared" si="21"/>
        <v>3.0550196213148799E-2</v>
      </c>
      <c r="Q101" s="304">
        <f t="shared" si="21"/>
        <v>2.9818466813095384E-2</v>
      </c>
      <c r="R101" s="304">
        <f t="shared" si="21"/>
        <v>3.0555431649237109E-2</v>
      </c>
      <c r="S101" s="304">
        <f t="shared" si="21"/>
        <v>3.0807731773495252E-2</v>
      </c>
      <c r="T101" s="304">
        <f t="shared" si="21"/>
        <v>3.0469112860013782E-2</v>
      </c>
      <c r="U101" s="304">
        <f t="shared" si="21"/>
        <v>3.0457209438293494E-2</v>
      </c>
      <c r="V101" s="304">
        <f t="shared" si="21"/>
        <v>2.9910786618226586E-2</v>
      </c>
      <c r="W101" s="304">
        <f t="shared" si="21"/>
        <v>2.9923705306995216E-2</v>
      </c>
      <c r="DA101" s="72"/>
    </row>
    <row r="102" spans="1:105" ht="12" customHeight="1" x14ac:dyDescent="0.3">
      <c r="A102" s="62" t="s">
        <v>2205</v>
      </c>
      <c r="B102" s="304">
        <f t="shared" ref="B102:W102" si="22">IF(B$63=0,0,B$63/B$5)</f>
        <v>4.7804415092715085E-3</v>
      </c>
      <c r="C102" s="304">
        <f t="shared" si="22"/>
        <v>4.6678792073448546E-3</v>
      </c>
      <c r="D102" s="304">
        <f t="shared" si="22"/>
        <v>4.8430513199199127E-3</v>
      </c>
      <c r="E102" s="304">
        <f t="shared" si="22"/>
        <v>4.9788750032291294E-3</v>
      </c>
      <c r="F102" s="304">
        <f t="shared" si="22"/>
        <v>5.0572876440089917E-3</v>
      </c>
      <c r="G102" s="304">
        <f t="shared" si="22"/>
        <v>5.1246017694751723E-3</v>
      </c>
      <c r="H102" s="304">
        <f t="shared" si="22"/>
        <v>4.9577835303504063E-3</v>
      </c>
      <c r="I102" s="304">
        <f t="shared" si="22"/>
        <v>5.1204565825310362E-3</v>
      </c>
      <c r="J102" s="304">
        <f t="shared" si="22"/>
        <v>5.006398112820872E-3</v>
      </c>
      <c r="K102" s="304">
        <f t="shared" si="22"/>
        <v>5.0785488343103365E-3</v>
      </c>
      <c r="L102" s="304">
        <f t="shared" si="22"/>
        <v>4.9202277291706042E-3</v>
      </c>
      <c r="M102" s="304">
        <f t="shared" si="22"/>
        <v>5.1731178178293777E-3</v>
      </c>
      <c r="N102" s="304">
        <f t="shared" si="22"/>
        <v>5.3302054618507011E-3</v>
      </c>
      <c r="O102" s="304">
        <f t="shared" si="22"/>
        <v>5.3659929324417497E-3</v>
      </c>
      <c r="P102" s="304">
        <f t="shared" si="22"/>
        <v>5.4015741279479978E-3</v>
      </c>
      <c r="Q102" s="304">
        <f t="shared" si="22"/>
        <v>5.5655363575195238E-3</v>
      </c>
      <c r="R102" s="304">
        <f t="shared" si="22"/>
        <v>5.3616599946148154E-3</v>
      </c>
      <c r="S102" s="304">
        <f t="shared" si="22"/>
        <v>5.310777979969576E-3</v>
      </c>
      <c r="T102" s="304">
        <f t="shared" si="22"/>
        <v>5.3798867329195119E-3</v>
      </c>
      <c r="U102" s="304">
        <f t="shared" si="22"/>
        <v>5.3371566155109079E-3</v>
      </c>
      <c r="V102" s="304">
        <f t="shared" si="22"/>
        <v>5.4384583593247099E-3</v>
      </c>
      <c r="W102" s="304">
        <f t="shared" si="22"/>
        <v>5.4249924105075429E-3</v>
      </c>
      <c r="DA102" s="72"/>
    </row>
    <row r="103" spans="1:105" ht="12" customHeight="1" x14ac:dyDescent="0.3">
      <c r="A103" s="62" t="s">
        <v>2207</v>
      </c>
      <c r="B103" s="304">
        <f t="shared" ref="B103:W103" si="23">IF(B$64=0,0,B$64/B$5)</f>
        <v>5.5539178388021209E-3</v>
      </c>
      <c r="C103" s="304">
        <f t="shared" si="23"/>
        <v>5.423142935388996E-3</v>
      </c>
      <c r="D103" s="304">
        <f t="shared" si="23"/>
        <v>5.6266579285134564E-3</v>
      </c>
      <c r="E103" s="304">
        <f t="shared" si="23"/>
        <v>5.7844579091637432E-3</v>
      </c>
      <c r="F103" s="304">
        <f t="shared" si="23"/>
        <v>5.8755577298749088E-3</v>
      </c>
      <c r="G103" s="304">
        <f t="shared" si="23"/>
        <v>5.9537632934206402E-3</v>
      </c>
      <c r="H103" s="304">
        <f t="shared" si="23"/>
        <v>5.7599538320318383E-3</v>
      </c>
      <c r="I103" s="304">
        <f t="shared" si="23"/>
        <v>5.9489474144543237E-3</v>
      </c>
      <c r="J103" s="304">
        <f t="shared" si="23"/>
        <v>5.8164342630307262E-3</v>
      </c>
      <c r="K103" s="304">
        <f t="shared" si="23"/>
        <v>5.900258984740136E-3</v>
      </c>
      <c r="L103" s="304">
        <f t="shared" si="23"/>
        <v>5.7163214952030183E-3</v>
      </c>
      <c r="M103" s="304">
        <f t="shared" si="23"/>
        <v>6.0101292474648493E-3</v>
      </c>
      <c r="N103" s="304">
        <f t="shared" si="23"/>
        <v>6.1926337016440999E-3</v>
      </c>
      <c r="O103" s="304">
        <f t="shared" si="23"/>
        <v>6.2342115916644535E-3</v>
      </c>
      <c r="P103" s="304">
        <f t="shared" si="23"/>
        <v>6.2755498312527394E-3</v>
      </c>
      <c r="Q103" s="304">
        <f t="shared" si="23"/>
        <v>6.4660411802088848E-3</v>
      </c>
      <c r="R103" s="304">
        <f t="shared" si="23"/>
        <v>6.2291775836874176E-3</v>
      </c>
      <c r="S103" s="304">
        <f t="shared" si="23"/>
        <v>6.1700628495641547E-3</v>
      </c>
      <c r="T103" s="304">
        <f t="shared" si="23"/>
        <v>6.2503534116558779E-3</v>
      </c>
      <c r="U103" s="304">
        <f t="shared" si="23"/>
        <v>6.2007095532655007E-3</v>
      </c>
      <c r="V103" s="304">
        <f t="shared" si="23"/>
        <v>6.3184019381588323E-3</v>
      </c>
      <c r="W103" s="304">
        <f t="shared" si="23"/>
        <v>6.3027571963066385E-3</v>
      </c>
      <c r="DA103" s="72"/>
    </row>
    <row r="104" spans="1:105" ht="12" customHeight="1" x14ac:dyDescent="0.3">
      <c r="A104" s="62" t="s">
        <v>2209</v>
      </c>
      <c r="B104" s="304">
        <f t="shared" ref="B104:W104" si="24">IF(B$65=0,0,B$65/B$5)</f>
        <v>1.8794755417292804E-3</v>
      </c>
      <c r="C104" s="304">
        <f t="shared" si="24"/>
        <v>1.8352206140240508E-3</v>
      </c>
      <c r="D104" s="304">
        <f t="shared" si="24"/>
        <v>1.9040911776611825E-3</v>
      </c>
      <c r="E104" s="304">
        <f t="shared" si="24"/>
        <v>1.9574915362414835E-3</v>
      </c>
      <c r="F104" s="304">
        <f t="shared" si="24"/>
        <v>1.9883202034728115E-3</v>
      </c>
      <c r="G104" s="304">
        <f t="shared" si="24"/>
        <v>2.0147853850216724E-3</v>
      </c>
      <c r="H104" s="304">
        <f t="shared" si="24"/>
        <v>1.9491992253037344E-3</v>
      </c>
      <c r="I104" s="304">
        <f t="shared" si="24"/>
        <v>2.0131556657871016E-3</v>
      </c>
      <c r="J104" s="304">
        <f t="shared" si="24"/>
        <v>1.9683125056456051E-3</v>
      </c>
      <c r="K104" s="304">
        <f t="shared" si="24"/>
        <v>1.99667924041154E-3</v>
      </c>
      <c r="L104" s="304">
        <f t="shared" si="24"/>
        <v>1.9344338088394624E-3</v>
      </c>
      <c r="M104" s="304">
        <f t="shared" si="24"/>
        <v>2.0338599257489751E-3</v>
      </c>
      <c r="N104" s="304">
        <f t="shared" si="24"/>
        <v>2.095620410481054E-3</v>
      </c>
      <c r="O104" s="304">
        <f t="shared" si="24"/>
        <v>2.1096905911423534E-3</v>
      </c>
      <c r="P104" s="304">
        <f t="shared" si="24"/>
        <v>2.1236796728139481E-3</v>
      </c>
      <c r="Q104" s="304">
        <f t="shared" si="24"/>
        <v>2.1881429655138829E-3</v>
      </c>
      <c r="R104" s="304">
        <f t="shared" si="24"/>
        <v>2.107987055882323E-3</v>
      </c>
      <c r="S104" s="304">
        <f t="shared" si="24"/>
        <v>2.0879823132546479E-3</v>
      </c>
      <c r="T104" s="304">
        <f t="shared" si="24"/>
        <v>2.1151530694780828E-3</v>
      </c>
      <c r="U104" s="304">
        <f t="shared" si="24"/>
        <v>2.0983533219215171E-3</v>
      </c>
      <c r="V104" s="304">
        <f t="shared" si="24"/>
        <v>2.1381810552936979E-3</v>
      </c>
      <c r="W104" s="304">
        <f t="shared" si="24"/>
        <v>2.132886790862481E-3</v>
      </c>
      <c r="DA104" s="72"/>
    </row>
    <row r="105" spans="1:105" ht="12" customHeight="1" x14ac:dyDescent="0.3">
      <c r="A105" s="203" t="s">
        <v>2211</v>
      </c>
      <c r="B105" s="303">
        <f t="shared" ref="B105:W105" si="25">IF(B$66=0,0,B$66/B$5)</f>
        <v>0.10914463673022702</v>
      </c>
      <c r="C105" s="303">
        <f t="shared" si="25"/>
        <v>0.10736763376407656</v>
      </c>
      <c r="D105" s="303">
        <f t="shared" si="25"/>
        <v>0.11005092585252023</v>
      </c>
      <c r="E105" s="303">
        <f t="shared" si="25"/>
        <v>0.11211621667134156</v>
      </c>
      <c r="F105" s="303">
        <f t="shared" si="25"/>
        <v>0.11336438521378979</v>
      </c>
      <c r="G105" s="303">
        <f t="shared" si="25"/>
        <v>0.1143172531671494</v>
      </c>
      <c r="H105" s="303">
        <f t="shared" si="25"/>
        <v>0.1117822968169209</v>
      </c>
      <c r="I105" s="303">
        <f t="shared" si="25"/>
        <v>0.11419359404093732</v>
      </c>
      <c r="J105" s="303">
        <f t="shared" si="25"/>
        <v>0.11240579612754185</v>
      </c>
      <c r="K105" s="303">
        <f t="shared" si="25"/>
        <v>0.11327917274745959</v>
      </c>
      <c r="L105" s="303">
        <f t="shared" si="25"/>
        <v>0.11085950896567284</v>
      </c>
      <c r="M105" s="303">
        <f t="shared" si="25"/>
        <v>0.11467536684239052</v>
      </c>
      <c r="N105" s="303">
        <f t="shared" si="25"/>
        <v>0.11689444703139791</v>
      </c>
      <c r="O105" s="303">
        <f t="shared" si="25"/>
        <v>0.11730044490107355</v>
      </c>
      <c r="P105" s="303">
        <f t="shared" si="25"/>
        <v>0.11784834106218119</v>
      </c>
      <c r="Q105" s="303">
        <f t="shared" si="25"/>
        <v>0.12029833279262794</v>
      </c>
      <c r="R105" s="303">
        <f t="shared" si="25"/>
        <v>0.11713207249955669</v>
      </c>
      <c r="S105" s="303">
        <f t="shared" si="25"/>
        <v>0.11641089910330227</v>
      </c>
      <c r="T105" s="303">
        <f t="shared" si="25"/>
        <v>0.117308913029728</v>
      </c>
      <c r="U105" s="303">
        <f t="shared" si="25"/>
        <v>0.11654418736085895</v>
      </c>
      <c r="V105" s="303">
        <f t="shared" si="25"/>
        <v>0.1179987647414185</v>
      </c>
      <c r="W105" s="303">
        <f t="shared" si="25"/>
        <v>0.11774624307682803</v>
      </c>
      <c r="DA105" s="175"/>
    </row>
    <row r="106" spans="1:105" ht="12" customHeight="1" x14ac:dyDescent="0.3">
      <c r="A106" s="62" t="s">
        <v>2212</v>
      </c>
      <c r="B106" s="304">
        <f t="shared" ref="B106:W106" si="26">IF(B$67=0,0,B$67/B$5)</f>
        <v>1.6999708998577247E-2</v>
      </c>
      <c r="C106" s="304">
        <f t="shared" si="26"/>
        <v>1.7167319457605971E-2</v>
      </c>
      <c r="D106" s="304">
        <f t="shared" si="26"/>
        <v>1.6829533272230024E-2</v>
      </c>
      <c r="E106" s="304">
        <f t="shared" si="26"/>
        <v>1.6548267722316358E-2</v>
      </c>
      <c r="F106" s="304">
        <f t="shared" si="26"/>
        <v>1.6444060033214716E-2</v>
      </c>
      <c r="G106" s="304">
        <f t="shared" si="26"/>
        <v>1.6244388745749971E-2</v>
      </c>
      <c r="H106" s="304">
        <f t="shared" si="26"/>
        <v>1.6602434666385842E-2</v>
      </c>
      <c r="I106" s="304">
        <f t="shared" si="26"/>
        <v>1.6215030759157586E-2</v>
      </c>
      <c r="J106" s="304">
        <f t="shared" si="26"/>
        <v>1.6413592883752184E-2</v>
      </c>
      <c r="K106" s="304">
        <f t="shared" si="26"/>
        <v>1.6072342221770685E-2</v>
      </c>
      <c r="L106" s="304">
        <f t="shared" si="26"/>
        <v>1.6392319043645107E-2</v>
      </c>
      <c r="M106" s="304">
        <f t="shared" si="26"/>
        <v>1.5855555160727754E-2</v>
      </c>
      <c r="N106" s="304">
        <f t="shared" si="26"/>
        <v>1.5389642796046316E-2</v>
      </c>
      <c r="O106" s="304">
        <f t="shared" si="26"/>
        <v>1.5204561775533434E-2</v>
      </c>
      <c r="P106" s="304">
        <f t="shared" si="26"/>
        <v>1.515829271739561E-2</v>
      </c>
      <c r="Q106" s="304">
        <f t="shared" si="26"/>
        <v>1.4803687645760328E-2</v>
      </c>
      <c r="R106" s="304">
        <f t="shared" si="26"/>
        <v>1.5157328084822888E-2</v>
      </c>
      <c r="S106" s="304">
        <f t="shared" si="26"/>
        <v>1.5301747261865664E-2</v>
      </c>
      <c r="T106" s="304">
        <f t="shared" si="26"/>
        <v>1.5023335142365432E-2</v>
      </c>
      <c r="U106" s="304">
        <f t="shared" si="26"/>
        <v>1.5027676795823288E-2</v>
      </c>
      <c r="V106" s="304">
        <f t="shared" si="26"/>
        <v>1.4767243037436055E-2</v>
      </c>
      <c r="W106" s="304">
        <f t="shared" si="26"/>
        <v>1.4753944840217279E-2</v>
      </c>
      <c r="DA106" s="72"/>
    </row>
    <row r="107" spans="1:105" ht="12" customHeight="1" x14ac:dyDescent="0.3">
      <c r="A107" s="62" t="s">
        <v>2214</v>
      </c>
      <c r="B107" s="304">
        <f t="shared" ref="B107:W107" si="27">IF(B$68=0,0,B$68/B$5)</f>
        <v>6.3561939858843399E-3</v>
      </c>
      <c r="C107" s="304">
        <f t="shared" si="27"/>
        <v>6.4315984463057798E-3</v>
      </c>
      <c r="D107" s="304">
        <f t="shared" si="27"/>
        <v>6.3090771809951457E-3</v>
      </c>
      <c r="E107" s="304">
        <f t="shared" si="27"/>
        <v>6.2181721183572096E-3</v>
      </c>
      <c r="F107" s="304">
        <f t="shared" si="27"/>
        <v>6.1633726425756206E-3</v>
      </c>
      <c r="G107" s="304">
        <f t="shared" si="27"/>
        <v>6.1079076486975333E-3</v>
      </c>
      <c r="H107" s="304">
        <f t="shared" si="27"/>
        <v>6.2085881731264942E-3</v>
      </c>
      <c r="I107" s="304">
        <f t="shared" si="27"/>
        <v>6.0879951065300249E-3</v>
      </c>
      <c r="J107" s="304">
        <f t="shared" si="27"/>
        <v>6.1485028464297797E-3</v>
      </c>
      <c r="K107" s="304">
        <f t="shared" si="27"/>
        <v>6.0683294235364064E-3</v>
      </c>
      <c r="L107" s="304">
        <f t="shared" si="27"/>
        <v>6.1698839498283047E-3</v>
      </c>
      <c r="M107" s="304">
        <f t="shared" si="27"/>
        <v>5.9841967602138274E-3</v>
      </c>
      <c r="N107" s="304">
        <f t="shared" si="27"/>
        <v>5.8501296012049616E-3</v>
      </c>
      <c r="O107" s="304">
        <f t="shared" si="27"/>
        <v>5.7989745512825102E-3</v>
      </c>
      <c r="P107" s="304">
        <f t="shared" si="27"/>
        <v>5.7546075969366148E-3</v>
      </c>
      <c r="Q107" s="304">
        <f t="shared" si="27"/>
        <v>5.6167749121620106E-3</v>
      </c>
      <c r="R107" s="304">
        <f t="shared" si="27"/>
        <v>5.7555937732634999E-3</v>
      </c>
      <c r="S107" s="304">
        <f t="shared" si="27"/>
        <v>5.8031184504090776E-3</v>
      </c>
      <c r="T107" s="304">
        <f t="shared" si="27"/>
        <v>5.7393342783405481E-3</v>
      </c>
      <c r="U107" s="304">
        <f t="shared" si="27"/>
        <v>5.7370920825594437E-3</v>
      </c>
      <c r="V107" s="304">
        <f t="shared" si="27"/>
        <v>5.6341647923529303E-3</v>
      </c>
      <c r="W107" s="304">
        <f t="shared" si="27"/>
        <v>5.6365982295725056E-3</v>
      </c>
      <c r="DA107" s="72"/>
    </row>
    <row r="108" spans="1:105" ht="12" customHeight="1" x14ac:dyDescent="0.3">
      <c r="A108" s="62" t="s">
        <v>2226</v>
      </c>
      <c r="B108" s="304">
        <f t="shared" ref="B108:W108" si="28">IF(B$79=0,0,B$79/B$5)</f>
        <v>8.5788733745765441E-2</v>
      </c>
      <c r="C108" s="304">
        <f t="shared" si="28"/>
        <v>8.3768715860164808E-2</v>
      </c>
      <c r="D108" s="304">
        <f t="shared" si="28"/>
        <v>8.6912315399295059E-2</v>
      </c>
      <c r="E108" s="304">
        <f t="shared" si="28"/>
        <v>8.9349776830667985E-2</v>
      </c>
      <c r="F108" s="304">
        <f t="shared" si="28"/>
        <v>9.0756952537999466E-2</v>
      </c>
      <c r="G108" s="304">
        <f t="shared" si="28"/>
        <v>9.1964956772701903E-2</v>
      </c>
      <c r="H108" s="304">
        <f t="shared" si="28"/>
        <v>8.8971273977408574E-2</v>
      </c>
      <c r="I108" s="304">
        <f t="shared" si="28"/>
        <v>9.1890568175249709E-2</v>
      </c>
      <c r="J108" s="304">
        <f t="shared" si="28"/>
        <v>8.984370039735988E-2</v>
      </c>
      <c r="K108" s="304">
        <f t="shared" si="28"/>
        <v>9.1138501102152492E-2</v>
      </c>
      <c r="L108" s="304">
        <f t="shared" si="28"/>
        <v>8.8297305972199425E-2</v>
      </c>
      <c r="M108" s="304">
        <f t="shared" si="28"/>
        <v>9.2835614921448928E-2</v>
      </c>
      <c r="N108" s="304">
        <f t="shared" si="28"/>
        <v>9.5654674634146619E-2</v>
      </c>
      <c r="O108" s="304">
        <f t="shared" si="28"/>
        <v>9.6296908574257614E-2</v>
      </c>
      <c r="P108" s="304">
        <f t="shared" si="28"/>
        <v>9.6935440747848961E-2</v>
      </c>
      <c r="Q108" s="304">
        <f t="shared" si="28"/>
        <v>9.9877870234705596E-2</v>
      </c>
      <c r="R108" s="304">
        <f t="shared" si="28"/>
        <v>9.6219150641470297E-2</v>
      </c>
      <c r="S108" s="304">
        <f t="shared" si="28"/>
        <v>9.5306033391027528E-2</v>
      </c>
      <c r="T108" s="304">
        <f t="shared" si="28"/>
        <v>9.6546243609022017E-2</v>
      </c>
      <c r="U108" s="304">
        <f t="shared" si="28"/>
        <v>9.5779418482476217E-2</v>
      </c>
      <c r="V108" s="304">
        <f t="shared" si="28"/>
        <v>9.7597356911629504E-2</v>
      </c>
      <c r="W108" s="304">
        <f t="shared" si="28"/>
        <v>9.7355700007038234E-2</v>
      </c>
      <c r="DA108" s="72"/>
    </row>
    <row r="109" spans="1:105" ht="12" customHeight="1" x14ac:dyDescent="0.3">
      <c r="A109" s="41" t="s">
        <v>2228</v>
      </c>
      <c r="B109" s="237">
        <f t="shared" ref="B109:W109" si="29">IF(B$80=0,0,B$80/B$5)</f>
        <v>8.3340046756503625E-2</v>
      </c>
      <c r="C109" s="237">
        <f t="shared" si="29"/>
        <v>8.1377686692607226E-2</v>
      </c>
      <c r="D109" s="237">
        <f t="shared" si="29"/>
        <v>8.4431557767930918E-2</v>
      </c>
      <c r="E109" s="237">
        <f t="shared" si="29"/>
        <v>8.679944619323153E-2</v>
      </c>
      <c r="F109" s="237">
        <f t="shared" si="29"/>
        <v>8.8166456570038812E-2</v>
      </c>
      <c r="G109" s="237">
        <f t="shared" si="29"/>
        <v>8.933998047004775E-2</v>
      </c>
      <c r="H109" s="237">
        <f t="shared" si="29"/>
        <v>8.643174703145598E-2</v>
      </c>
      <c r="I109" s="237">
        <f t="shared" si="29"/>
        <v>8.9267715162948236E-2</v>
      </c>
      <c r="J109" s="237">
        <f t="shared" si="29"/>
        <v>8.7279271589235541E-2</v>
      </c>
      <c r="K109" s="237">
        <f t="shared" si="29"/>
        <v>8.8537114508301804E-2</v>
      </c>
      <c r="L109" s="237">
        <f t="shared" si="29"/>
        <v>8.5777016245558391E-2</v>
      </c>
      <c r="M109" s="237">
        <f t="shared" si="29"/>
        <v>9.0185787228783024E-2</v>
      </c>
      <c r="N109" s="237">
        <f t="shared" si="29"/>
        <v>9.2924381890429911E-2</v>
      </c>
      <c r="O109" s="237">
        <f t="shared" si="29"/>
        <v>9.3548284403737553E-2</v>
      </c>
      <c r="P109" s="237">
        <f t="shared" si="29"/>
        <v>9.4168590810874198E-2</v>
      </c>
      <c r="Q109" s="237">
        <f t="shared" si="29"/>
        <v>9.7027033875660085E-2</v>
      </c>
      <c r="R109" s="237">
        <f t="shared" si="29"/>
        <v>9.3472745932994025E-2</v>
      </c>
      <c r="S109" s="237">
        <f t="shared" si="29"/>
        <v>9.2585691992186414E-2</v>
      </c>
      <c r="T109" s="237">
        <f t="shared" si="29"/>
        <v>9.3790502612912691E-2</v>
      </c>
      <c r="U109" s="237">
        <f t="shared" si="29"/>
        <v>9.3045565147233569E-2</v>
      </c>
      <c r="V109" s="237">
        <f t="shared" si="29"/>
        <v>9.4811613753744903E-2</v>
      </c>
      <c r="W109" s="237">
        <f t="shared" si="29"/>
        <v>9.457685451615834E-2</v>
      </c>
      <c r="DA109" s="97"/>
    </row>
    <row r="110" spans="1:105" ht="12" customHeight="1" x14ac:dyDescent="0.3">
      <c r="A110" s="201"/>
      <c r="B110" s="201"/>
      <c r="C110" s="201"/>
      <c r="D110" s="201"/>
      <c r="E110" s="201"/>
      <c r="F110" s="201"/>
      <c r="G110" s="201"/>
      <c r="H110" s="201"/>
      <c r="I110" s="201"/>
      <c r="J110" s="201"/>
      <c r="K110" s="201"/>
      <c r="L110" s="201"/>
      <c r="M110" s="201"/>
      <c r="N110" s="201"/>
      <c r="O110" s="201"/>
      <c r="P110" s="201"/>
      <c r="Q110" s="201"/>
      <c r="R110" s="201"/>
      <c r="S110" s="201"/>
      <c r="T110" s="201"/>
      <c r="U110" s="201"/>
      <c r="V110" s="201"/>
      <c r="W110" s="201"/>
      <c r="DA110" s="173"/>
    </row>
    <row r="111" spans="1:105" ht="15" customHeight="1" x14ac:dyDescent="0.3">
      <c r="A111" s="32" t="s">
        <v>343</v>
      </c>
      <c r="B111" s="259"/>
      <c r="C111" s="259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59"/>
      <c r="P111" s="259"/>
      <c r="Q111" s="259"/>
      <c r="R111" s="259"/>
      <c r="S111" s="259"/>
      <c r="T111" s="259"/>
      <c r="U111" s="259"/>
      <c r="V111" s="259"/>
      <c r="W111" s="259"/>
      <c r="DA111" s="88"/>
    </row>
    <row r="112" spans="1:105" ht="12" customHeight="1" x14ac:dyDescent="0.3">
      <c r="A112" s="201"/>
      <c r="B112" s="201"/>
      <c r="C112" s="201"/>
      <c r="D112" s="201"/>
      <c r="E112" s="201"/>
      <c r="F112" s="201"/>
      <c r="G112" s="201"/>
      <c r="H112" s="201"/>
      <c r="I112" s="201"/>
      <c r="J112" s="201"/>
      <c r="K112" s="201"/>
      <c r="L112" s="201"/>
      <c r="M112" s="201"/>
      <c r="N112" s="201"/>
      <c r="O112" s="201"/>
      <c r="P112" s="201"/>
      <c r="Q112" s="201"/>
      <c r="R112" s="201"/>
      <c r="S112" s="201"/>
      <c r="T112" s="201"/>
      <c r="U112" s="201"/>
      <c r="V112" s="201"/>
      <c r="W112" s="201"/>
      <c r="DA112" s="173"/>
    </row>
    <row r="113" spans="1:105" ht="12" customHeight="1" x14ac:dyDescent="0.3">
      <c r="A113" s="35" t="s">
        <v>24</v>
      </c>
      <c r="B113" s="324">
        <f>IF(B$5=0,0,B$5/FBT_fec!B$5)</f>
        <v>0.46505907911776889</v>
      </c>
      <c r="C113" s="324">
        <f>IF(C$5=0,0,C$5/FBT_fec!C$5)</f>
        <v>0.46522780944464626</v>
      </c>
      <c r="D113" s="324">
        <f>IF(D$5=0,0,D$5/FBT_fec!D$5)</f>
        <v>0.46669860912995764</v>
      </c>
      <c r="E113" s="324">
        <f>IF(E$5=0,0,E$5/FBT_fec!E$5)</f>
        <v>0.46829938392598364</v>
      </c>
      <c r="F113" s="324">
        <f>IF(F$5=0,0,F$5/FBT_fec!F$5)</f>
        <v>0.46817896954421351</v>
      </c>
      <c r="G113" s="324">
        <f>IF(G$5=0,0,G$5/FBT_fec!G$5)</f>
        <v>0.47171532215642187</v>
      </c>
      <c r="H113" s="324">
        <f>IF(H$5=0,0,H$5/FBT_fec!H$5)</f>
        <v>0.46839089318774818</v>
      </c>
      <c r="I113" s="324">
        <f>IF(I$5=0,0,I$5/FBT_fec!I$5)</f>
        <v>0.47285397577709604</v>
      </c>
      <c r="J113" s="324">
        <f>IF(J$5=0,0,J$5/FBT_fec!J$5)</f>
        <v>0.47197507694635282</v>
      </c>
      <c r="K113" s="324">
        <f>IF(K$5=0,0,K$5/FBT_fec!K$5)</f>
        <v>0.4767791197752474</v>
      </c>
      <c r="L113" s="324">
        <f>IF(L$5=0,0,L$5/FBT_fec!L$5)</f>
        <v>0.47452205503209954</v>
      </c>
      <c r="M113" s="324">
        <f>IF(M$5=0,0,M$5/FBT_fec!M$5)</f>
        <v>0.47873798479267005</v>
      </c>
      <c r="N113" s="324">
        <f>IF(N$5=0,0,N$5/FBT_fec!N$5)</f>
        <v>0.4831692550175547</v>
      </c>
      <c r="O113" s="324">
        <f>IF(O$5=0,0,O$5/FBT_fec!O$5)</f>
        <v>0.48645609012798807</v>
      </c>
      <c r="P113" s="324">
        <f>IF(P$5=0,0,P$5/FBT_fec!P$5)</f>
        <v>0.48695935686675706</v>
      </c>
      <c r="Q113" s="324">
        <f>IF(Q$5=0,0,Q$5/FBT_fec!Q$5)</f>
        <v>0.48915437234009063</v>
      </c>
      <c r="R113" s="324">
        <f>IF(R$5=0,0,R$5/FBT_fec!R$5)</f>
        <v>0.48627983425963073</v>
      </c>
      <c r="S113" s="324">
        <f>IF(S$5=0,0,S$5/FBT_fec!S$5)</f>
        <v>0.48525619364265421</v>
      </c>
      <c r="T113" s="324">
        <f>IF(T$5=0,0,T$5/FBT_fec!T$5)</f>
        <v>0.48964586127428583</v>
      </c>
      <c r="U113" s="324">
        <f>IF(U$5=0,0,U$5/FBT_fec!U$5)</f>
        <v>0.48987647985697003</v>
      </c>
      <c r="V113" s="324">
        <f>IF(V$5=0,0,V$5/FBT_fec!V$5)</f>
        <v>0.49074517212580337</v>
      </c>
      <c r="W113" s="324">
        <f>IF(W$5=0,0,W$5/FBT_fec!W$5)</f>
        <v>0.49133013332711278</v>
      </c>
      <c r="DA113" s="95"/>
    </row>
    <row r="114" spans="1:105" ht="12" customHeight="1" x14ac:dyDescent="0.3">
      <c r="A114" s="55" t="s">
        <v>92</v>
      </c>
      <c r="B114" s="336">
        <f>IF(B$6=0,0,B$6/FBT_fec!B$6)</f>
        <v>0.4674679606371937</v>
      </c>
      <c r="C114" s="336">
        <f>IF(C$6=0,0,C$6/FBT_fec!C$6)</f>
        <v>0.46746796063719365</v>
      </c>
      <c r="D114" s="336">
        <f>IF(D$6=0,0,D$6/FBT_fec!D$6)</f>
        <v>0.46746796063719348</v>
      </c>
      <c r="E114" s="336">
        <f>IF(E$6=0,0,E$6/FBT_fec!E$6)</f>
        <v>0.46746796063719376</v>
      </c>
      <c r="F114" s="336">
        <f>IF(F$6=0,0,F$6/FBT_fec!F$6)</f>
        <v>0.46746796063719381</v>
      </c>
      <c r="G114" s="336">
        <f>IF(G$6=0,0,G$6/FBT_fec!G$6)</f>
        <v>0.46746796063719376</v>
      </c>
      <c r="H114" s="336">
        <f>IF(H$6=0,0,H$6/FBT_fec!H$6)</f>
        <v>0.46746796063719365</v>
      </c>
      <c r="I114" s="336">
        <f>IF(I$6=0,0,I$6/FBT_fec!I$6)</f>
        <v>0.4674679606371937</v>
      </c>
      <c r="J114" s="336">
        <f>IF(J$6=0,0,J$6/FBT_fec!J$6)</f>
        <v>0.46746796063719376</v>
      </c>
      <c r="K114" s="336">
        <f>IF(K$6=0,0,K$6/FBT_fec!K$6)</f>
        <v>0.46746796063719376</v>
      </c>
      <c r="L114" s="336">
        <f>IF(L$6=0,0,L$6/FBT_fec!L$6)</f>
        <v>0.46746796063719376</v>
      </c>
      <c r="M114" s="336">
        <f>IF(M$6=0,0,M$6/FBT_fec!M$6)</f>
        <v>0.46746796063719376</v>
      </c>
      <c r="N114" s="336">
        <f>IF(N$6=0,0,N$6/FBT_fec!N$6)</f>
        <v>0.4674679606371937</v>
      </c>
      <c r="O114" s="336">
        <f>IF(O$6=0,0,O$6/FBT_fec!O$6)</f>
        <v>0.46746796063719376</v>
      </c>
      <c r="P114" s="336">
        <f>IF(P$6=0,0,P$6/FBT_fec!P$6)</f>
        <v>0.4674679606371937</v>
      </c>
      <c r="Q114" s="336">
        <f>IF(Q$6=0,0,Q$6/FBT_fec!Q$6)</f>
        <v>0.4674679606371937</v>
      </c>
      <c r="R114" s="336">
        <f>IF(R$6=0,0,R$6/FBT_fec!R$6)</f>
        <v>0.46746796063719381</v>
      </c>
      <c r="S114" s="336">
        <f>IF(S$6=0,0,S$6/FBT_fec!S$6)</f>
        <v>0.46746796063719376</v>
      </c>
      <c r="T114" s="336">
        <f>IF(T$6=0,0,T$6/FBT_fec!T$6)</f>
        <v>0.4674679606371937</v>
      </c>
      <c r="U114" s="336">
        <f>IF(U$6=0,0,U$6/FBT_fec!U$6)</f>
        <v>0.46746796063719376</v>
      </c>
      <c r="V114" s="336">
        <f>IF(V$6=0,0,V$6/FBT_fec!V$6)</f>
        <v>0.46746796063719342</v>
      </c>
      <c r="W114" s="336">
        <f>IF(W$6=0,0,W$6/FBT_fec!W$6)</f>
        <v>0.46746796063719376</v>
      </c>
      <c r="DA114" s="67"/>
    </row>
    <row r="115" spans="1:105" ht="12" customHeight="1" x14ac:dyDescent="0.3">
      <c r="A115" s="202" t="s">
        <v>93</v>
      </c>
      <c r="B115" s="337">
        <f>IF(B$7=0,0,B$7/FBT_fec!B$7)</f>
        <v>0.12114728038044188</v>
      </c>
      <c r="C115" s="337">
        <f>IF(C$7=0,0,C$7/FBT_fec!C$7)</f>
        <v>0.12114728038044179</v>
      </c>
      <c r="D115" s="337">
        <f>IF(D$7=0,0,D$7/FBT_fec!D$7)</f>
        <v>0.12114728038044187</v>
      </c>
      <c r="E115" s="337">
        <f>IF(E$7=0,0,E$7/FBT_fec!E$7)</f>
        <v>0.12114728038044187</v>
      </c>
      <c r="F115" s="337">
        <f>IF(F$7=0,0,F$7/FBT_fec!F$7)</f>
        <v>0.12114728038044181</v>
      </c>
      <c r="G115" s="337">
        <f>IF(G$7=0,0,G$7/FBT_fec!G$7)</f>
        <v>0.12114728038044187</v>
      </c>
      <c r="H115" s="337">
        <f>IF(H$7=0,0,H$7/FBT_fec!H$7)</f>
        <v>0.12114728038044176</v>
      </c>
      <c r="I115" s="337">
        <f>IF(I$7=0,0,I$7/FBT_fec!I$7)</f>
        <v>0.12114728038044187</v>
      </c>
      <c r="J115" s="337">
        <f>IF(J$7=0,0,J$7/FBT_fec!J$7)</f>
        <v>0.1211472803804418</v>
      </c>
      <c r="K115" s="337">
        <f>IF(K$7=0,0,K$7/FBT_fec!K$7)</f>
        <v>0.12114728038044188</v>
      </c>
      <c r="L115" s="337">
        <f>IF(L$7=0,0,L$7/FBT_fec!L$7)</f>
        <v>0.12114728038044181</v>
      </c>
      <c r="M115" s="337">
        <f>IF(M$7=0,0,M$7/FBT_fec!M$7)</f>
        <v>0.1211472803804418</v>
      </c>
      <c r="N115" s="337">
        <f>IF(N$7=0,0,N$7/FBT_fec!N$7)</f>
        <v>0.12114728038044179</v>
      </c>
      <c r="O115" s="337">
        <f>IF(O$7=0,0,O$7/FBT_fec!O$7)</f>
        <v>0.12114728038044185</v>
      </c>
      <c r="P115" s="337">
        <f>IF(P$7=0,0,P$7/FBT_fec!P$7)</f>
        <v>0.12114728038044177</v>
      </c>
      <c r="Q115" s="337">
        <f>IF(Q$7=0,0,Q$7/FBT_fec!Q$7)</f>
        <v>0.12114728038044181</v>
      </c>
      <c r="R115" s="337">
        <f>IF(R$7=0,0,R$7/FBT_fec!R$7)</f>
        <v>0.12114728038044179</v>
      </c>
      <c r="S115" s="337">
        <f>IF(S$7=0,0,S$7/FBT_fec!S$7)</f>
        <v>0.12114728038044181</v>
      </c>
      <c r="T115" s="337">
        <f>IF(T$7=0,0,T$7/FBT_fec!T$7)</f>
        <v>0.12114728038044188</v>
      </c>
      <c r="U115" s="337">
        <f>IF(U$7=0,0,U$7/FBT_fec!U$7)</f>
        <v>0.12114728038044188</v>
      </c>
      <c r="V115" s="337">
        <f>IF(V$7=0,0,V$7/FBT_fec!V$7)</f>
        <v>0.12114728038044183</v>
      </c>
      <c r="W115" s="337">
        <f>IF(W$7=0,0,W$7/FBT_fec!W$7)</f>
        <v>0.12114728038044176</v>
      </c>
      <c r="DA115" s="174"/>
    </row>
    <row r="116" spans="1:105" ht="12" customHeight="1" x14ac:dyDescent="0.3">
      <c r="A116" s="202" t="s">
        <v>94</v>
      </c>
      <c r="B116" s="337">
        <f>IF(B$8=0,0,B$8/FBT_fec!B$8)</f>
        <v>0.6620502130597482</v>
      </c>
      <c r="C116" s="337">
        <f>IF(C$8=0,0,C$8/FBT_fec!C$8)</f>
        <v>0.66205021305974832</v>
      </c>
      <c r="D116" s="337">
        <f>IF(D$8=0,0,D$8/FBT_fec!D$8)</f>
        <v>0.66205021305974854</v>
      </c>
      <c r="E116" s="337">
        <f>IF(E$8=0,0,E$8/FBT_fec!E$8)</f>
        <v>0.66205021305974843</v>
      </c>
      <c r="F116" s="337">
        <f>IF(F$8=0,0,F$8/FBT_fec!F$8)</f>
        <v>0.66205021305974854</v>
      </c>
      <c r="G116" s="337">
        <f>IF(G$8=0,0,G$8/FBT_fec!G$8)</f>
        <v>0.6620502130597482</v>
      </c>
      <c r="H116" s="337">
        <f>IF(H$8=0,0,H$8/FBT_fec!H$8)</f>
        <v>0.66205021305974832</v>
      </c>
      <c r="I116" s="337">
        <f>IF(I$8=0,0,I$8/FBT_fec!I$8)</f>
        <v>0.66205021305974843</v>
      </c>
      <c r="J116" s="337">
        <f>IF(J$8=0,0,J$8/FBT_fec!J$8)</f>
        <v>0.66205021305974843</v>
      </c>
      <c r="K116" s="337">
        <f>IF(K$8=0,0,K$8/FBT_fec!K$8)</f>
        <v>0.66205021305974854</v>
      </c>
      <c r="L116" s="337">
        <f>IF(L$8=0,0,L$8/FBT_fec!L$8)</f>
        <v>0.6620502130597482</v>
      </c>
      <c r="M116" s="337">
        <f>IF(M$8=0,0,M$8/FBT_fec!M$8)</f>
        <v>0.6620502130597482</v>
      </c>
      <c r="N116" s="337">
        <f>IF(N$8=0,0,N$8/FBT_fec!N$8)</f>
        <v>0.66205021305974832</v>
      </c>
      <c r="O116" s="337">
        <f>IF(O$8=0,0,O$8/FBT_fec!O$8)</f>
        <v>0.6620502130597482</v>
      </c>
      <c r="P116" s="337">
        <f>IF(P$8=0,0,P$8/FBT_fec!P$8)</f>
        <v>0.66205021305974809</v>
      </c>
      <c r="Q116" s="337">
        <f>IF(Q$8=0,0,Q$8/FBT_fec!Q$8)</f>
        <v>0.66205021305974854</v>
      </c>
      <c r="R116" s="337">
        <f>IF(R$8=0,0,R$8/FBT_fec!R$8)</f>
        <v>0.66205021305974832</v>
      </c>
      <c r="S116" s="337">
        <f>IF(S$8=0,0,S$8/FBT_fec!S$8)</f>
        <v>0.66205021305974832</v>
      </c>
      <c r="T116" s="337">
        <f>IF(T$8=0,0,T$8/FBT_fec!T$8)</f>
        <v>0.66205021305974854</v>
      </c>
      <c r="U116" s="337">
        <f>IF(U$8=0,0,U$8/FBT_fec!U$8)</f>
        <v>0.66205021305974854</v>
      </c>
      <c r="V116" s="337">
        <f>IF(V$8=0,0,V$8/FBT_fec!V$8)</f>
        <v>0.66205021305974843</v>
      </c>
      <c r="W116" s="337">
        <f>IF(W$8=0,0,W$8/FBT_fec!W$8)</f>
        <v>0.66205021305974843</v>
      </c>
      <c r="DA116" s="174"/>
    </row>
    <row r="117" spans="1:105" ht="12" customHeight="1" x14ac:dyDescent="0.3">
      <c r="A117" s="202" t="s">
        <v>95</v>
      </c>
      <c r="B117" s="337">
        <f>IF(B$9=0,0,B$9/FBT_fec!B$9)</f>
        <v>0.46787431237547444</v>
      </c>
      <c r="C117" s="337">
        <f>IF(C$9=0,0,C$9/FBT_fec!C$9)</f>
        <v>0.46787431237547428</v>
      </c>
      <c r="D117" s="337">
        <f>IF(D$9=0,0,D$9/FBT_fec!D$9)</f>
        <v>0.46787431237547439</v>
      </c>
      <c r="E117" s="337">
        <f>IF(E$9=0,0,E$9/FBT_fec!E$9)</f>
        <v>0.46787431237547439</v>
      </c>
      <c r="F117" s="337">
        <f>IF(F$9=0,0,F$9/FBT_fec!F$9)</f>
        <v>0.4678743123754745</v>
      </c>
      <c r="G117" s="337">
        <f>IF(G$9=0,0,G$9/FBT_fec!G$9)</f>
        <v>0.46787431237547444</v>
      </c>
      <c r="H117" s="337">
        <f>IF(H$9=0,0,H$9/FBT_fec!H$9)</f>
        <v>0.46787431237547455</v>
      </c>
      <c r="I117" s="337">
        <f>IF(I$9=0,0,I$9/FBT_fec!I$9)</f>
        <v>0.46787431237547444</v>
      </c>
      <c r="J117" s="337">
        <f>IF(J$9=0,0,J$9/FBT_fec!J$9)</f>
        <v>0.4678743123754745</v>
      </c>
      <c r="K117" s="337">
        <f>IF(K$9=0,0,K$9/FBT_fec!K$9)</f>
        <v>0.4678743123754745</v>
      </c>
      <c r="L117" s="337">
        <f>IF(L$9=0,0,L$9/FBT_fec!L$9)</f>
        <v>0.46787431237547439</v>
      </c>
      <c r="M117" s="337">
        <f>IF(M$9=0,0,M$9/FBT_fec!M$9)</f>
        <v>0.4678743123754745</v>
      </c>
      <c r="N117" s="337">
        <f>IF(N$9=0,0,N$9/FBT_fec!N$9)</f>
        <v>0.46787431237547444</v>
      </c>
      <c r="O117" s="337">
        <f>IF(O$9=0,0,O$9/FBT_fec!O$9)</f>
        <v>0.4678743123754745</v>
      </c>
      <c r="P117" s="337">
        <f>IF(P$9=0,0,P$9/FBT_fec!P$9)</f>
        <v>0.46787431237547439</v>
      </c>
      <c r="Q117" s="337">
        <f>IF(Q$9=0,0,Q$9/FBT_fec!Q$9)</f>
        <v>0.46787431237547433</v>
      </c>
      <c r="R117" s="337">
        <f>IF(R$9=0,0,R$9/FBT_fec!R$9)</f>
        <v>0.4678743123754745</v>
      </c>
      <c r="S117" s="337">
        <f>IF(S$9=0,0,S$9/FBT_fec!S$9)</f>
        <v>0.46787431237547433</v>
      </c>
      <c r="T117" s="337">
        <f>IF(T$9=0,0,T$9/FBT_fec!T$9)</f>
        <v>0.46787431237547444</v>
      </c>
      <c r="U117" s="337">
        <f>IF(U$9=0,0,U$9/FBT_fec!U$9)</f>
        <v>0.46787431237547433</v>
      </c>
      <c r="V117" s="337">
        <f>IF(V$9=0,0,V$9/FBT_fec!V$9)</f>
        <v>0.46787431237547444</v>
      </c>
      <c r="W117" s="337">
        <f>IF(W$9=0,0,W$9/FBT_fec!W$9)</f>
        <v>0.46787431237547439</v>
      </c>
      <c r="DA117" s="174"/>
    </row>
    <row r="118" spans="1:105" ht="12" customHeight="1" x14ac:dyDescent="0.3">
      <c r="A118" s="56" t="s">
        <v>96</v>
      </c>
      <c r="B118" s="338">
        <f>IF(B$10=0,0,B$10/FBT_fec!B$10)</f>
        <v>0.77772521131240357</v>
      </c>
      <c r="C118" s="338">
        <f>IF(C$10=0,0,C$10/FBT_fec!C$10)</f>
        <v>0.77260131876360094</v>
      </c>
      <c r="D118" s="338">
        <f>IF(D$10=0,0,D$10/FBT_fec!D$10)</f>
        <v>0.78335042760096996</v>
      </c>
      <c r="E118" s="338">
        <f>IF(E$10=0,0,E$10/FBT_fec!E$10)</f>
        <v>0.78828954230854187</v>
      </c>
      <c r="F118" s="338">
        <f>IF(F$10=0,0,F$10/FBT_fec!F$10)</f>
        <v>0.78955788178514796</v>
      </c>
      <c r="G118" s="338">
        <f>IF(G$10=0,0,G$10/FBT_fec!G$10)</f>
        <v>0.79338263163598266</v>
      </c>
      <c r="H118" s="338">
        <f>IF(H$10=0,0,H$10/FBT_fec!H$10)</f>
        <v>0.79720184731856547</v>
      </c>
      <c r="I118" s="338">
        <f>IF(I$10=0,0,I$10/FBT_fec!I$10)</f>
        <v>0.8038716377976719</v>
      </c>
      <c r="J118" s="338">
        <f>IF(J$10=0,0,J$10/FBT_fec!J$10)</f>
        <v>0.81020166177050013</v>
      </c>
      <c r="K118" s="338">
        <f>IF(K$10=0,0,K$10/FBT_fec!K$10)</f>
        <v>0.82525049962182373</v>
      </c>
      <c r="L118" s="338">
        <f>IF(L$10=0,0,L$10/FBT_fec!L$10)</f>
        <v>0.82479604678916341</v>
      </c>
      <c r="M118" s="338">
        <f>IF(M$10=0,0,M$10/FBT_fec!M$10)</f>
        <v>0.83352833750751221</v>
      </c>
      <c r="N118" s="338">
        <f>IF(N$10=0,0,N$10/FBT_fec!N$10)</f>
        <v>0.84456296571174883</v>
      </c>
      <c r="O118" s="338">
        <f>IF(O$10=0,0,O$10/FBT_fec!O$10)</f>
        <v>0.85131743745873656</v>
      </c>
      <c r="P118" s="338">
        <f>IF(P$10=0,0,P$10/FBT_fec!P$10)</f>
        <v>0.85538715529286047</v>
      </c>
      <c r="Q118" s="338">
        <f>IF(Q$10=0,0,Q$10/FBT_fec!Q$10)</f>
        <v>0.86103796914529374</v>
      </c>
      <c r="R118" s="338">
        <f>IF(R$10=0,0,R$10/FBT_fec!R$10)</f>
        <v>0.86196359280905122</v>
      </c>
      <c r="S118" s="338">
        <f>IF(S$10=0,0,S$10/FBT_fec!S$10)</f>
        <v>0.85897489540714944</v>
      </c>
      <c r="T118" s="338">
        <f>IF(T$10=0,0,T$10/FBT_fec!T$10)</f>
        <v>0.86294889269088915</v>
      </c>
      <c r="U118" s="338">
        <f>IF(U$10=0,0,U$10/FBT_fec!U$10)</f>
        <v>0.8695442816588268</v>
      </c>
      <c r="V118" s="338">
        <f>IF(V$10=0,0,V$10/FBT_fec!V$10)</f>
        <v>0.87585569666328777</v>
      </c>
      <c r="W118" s="338">
        <f>IF(W$10=0,0,W$10/FBT_fec!W$10)</f>
        <v>0.87679478096810548</v>
      </c>
      <c r="DA118" s="68"/>
    </row>
    <row r="119" spans="1:105" ht="12" customHeight="1" x14ac:dyDescent="0.3">
      <c r="A119" s="203" t="s">
        <v>2149</v>
      </c>
      <c r="B119" s="351">
        <f>IF(B$16=0,0,B$16/FBT_fec!B$16)</f>
        <v>0.52718963210902037</v>
      </c>
      <c r="C119" s="351">
        <f>IF(C$16=0,0,C$16/FBT_fec!C$16)</f>
        <v>0.52545239138870947</v>
      </c>
      <c r="D119" s="351">
        <f>IF(D$16=0,0,D$16/FBT_fec!D$16)</f>
        <v>0.53016815572363141</v>
      </c>
      <c r="E119" s="351">
        <f>IF(E$16=0,0,E$16/FBT_fec!E$16)</f>
        <v>0.53500555424412832</v>
      </c>
      <c r="F119" s="351">
        <f>IF(F$16=0,0,F$16/FBT_fec!F$16)</f>
        <v>0.53638994989680056</v>
      </c>
      <c r="G119" s="351">
        <f>IF(G$16=0,0,G$16/FBT_fec!G$16)</f>
        <v>0.5424083134980926</v>
      </c>
      <c r="H119" s="351">
        <f>IF(H$16=0,0,H$16/FBT_fec!H$16)</f>
        <v>0.53401980180255049</v>
      </c>
      <c r="I119" s="351">
        <f>IF(I$16=0,0,I$16/FBT_fec!I$16)</f>
        <v>0.54341604415434441</v>
      </c>
      <c r="J119" s="351">
        <f>IF(J$16=0,0,J$16/FBT_fec!J$16)</f>
        <v>0.53982568386052077</v>
      </c>
      <c r="K119" s="351">
        <f>IF(K$16=0,0,K$16/FBT_fec!K$16)</f>
        <v>0.54738424124182339</v>
      </c>
      <c r="L119" s="351">
        <f>IF(L$16=0,0,L$16/FBT_fec!L$16)</f>
        <v>0.54090554908016486</v>
      </c>
      <c r="M119" s="351">
        <f>IF(M$16=0,0,M$16/FBT_fec!M$16)</f>
        <v>0.55157571366474745</v>
      </c>
      <c r="N119" s="351">
        <f>IF(N$16=0,0,N$16/FBT_fec!N$16)</f>
        <v>0.56080448331739885</v>
      </c>
      <c r="O119" s="351">
        <f>IF(O$16=0,0,O$16/FBT_fec!O$16)</f>
        <v>0.56525782023251159</v>
      </c>
      <c r="P119" s="351">
        <f>IF(P$16=0,0,P$16/FBT_fec!P$16)</f>
        <v>0.5657469316780559</v>
      </c>
      <c r="Q119" s="351">
        <f>IF(Q$16=0,0,Q$16/FBT_fec!Q$16)</f>
        <v>0.57196961103902899</v>
      </c>
      <c r="R119" s="351">
        <f>IF(R$16=0,0,R$16/FBT_fec!R$16)</f>
        <v>0.56566226673639242</v>
      </c>
      <c r="S119" s="351">
        <f>IF(S$16=0,0,S$16/FBT_fec!S$16)</f>
        <v>0.56285777475898913</v>
      </c>
      <c r="T119" s="351">
        <f>IF(T$16=0,0,T$16/FBT_fec!T$16)</f>
        <v>0.5687188544763947</v>
      </c>
      <c r="U119" s="351">
        <f>IF(U$16=0,0,U$16/FBT_fec!U$16)</f>
        <v>0.56770404417951215</v>
      </c>
      <c r="V119" s="351">
        <f>IF(V$16=0,0,V$16/FBT_fec!V$16)</f>
        <v>0.57172183687450873</v>
      </c>
      <c r="W119" s="351">
        <f>IF(W$16=0,0,W$16/FBT_fec!W$16)</f>
        <v>0.57165225213109927</v>
      </c>
      <c r="DA119" s="175"/>
    </row>
    <row r="120" spans="1:105" ht="12" customHeight="1" x14ac:dyDescent="0.3">
      <c r="A120" s="203" t="s">
        <v>2161</v>
      </c>
      <c r="B120" s="351">
        <f>IF(B$25=0,0,B$25/FBT_fec!B$25)</f>
        <v>0.28755798115037473</v>
      </c>
      <c r="C120" s="351">
        <f>IF(C$25=0,0,C$25/FBT_fec!C$25)</f>
        <v>0.28661039530293247</v>
      </c>
      <c r="D120" s="351">
        <f>IF(D$25=0,0,D$25/FBT_fec!D$25)</f>
        <v>0.28918263039470804</v>
      </c>
      <c r="E120" s="351">
        <f>IF(E$25=0,0,E$25/FBT_fec!E$25)</f>
        <v>0.29182121140588818</v>
      </c>
      <c r="F120" s="351">
        <f>IF(F$25=0,0,F$25/FBT_fec!F$25)</f>
        <v>0.29257633630734575</v>
      </c>
      <c r="G120" s="351">
        <f>IF(G$25=0,0,G$25/FBT_fec!G$25)</f>
        <v>0.29585908008986861</v>
      </c>
      <c r="H120" s="351">
        <f>IF(H$25=0,0,H$25/FBT_fec!H$25)</f>
        <v>0.29128352825593662</v>
      </c>
      <c r="I120" s="351">
        <f>IF(I$25=0,0,I$25/FBT_fec!I$25)</f>
        <v>0.29640875135691513</v>
      </c>
      <c r="J120" s="351">
        <f>IF(J$25=0,0,J$25/FBT_fec!J$25)</f>
        <v>0.2944503730148294</v>
      </c>
      <c r="K120" s="351">
        <f>IF(K$25=0,0,K$25/FBT_fec!K$25)</f>
        <v>0.29857322249553997</v>
      </c>
      <c r="L120" s="351">
        <f>IF(L$25=0,0,L$25/FBT_fec!L$25)</f>
        <v>0.29503939040736255</v>
      </c>
      <c r="M120" s="351">
        <f>IF(M$25=0,0,M$25/FBT_fec!M$25)</f>
        <v>0.3008594801807713</v>
      </c>
      <c r="N120" s="351">
        <f>IF(N$25=0,0,N$25/FBT_fec!N$25)</f>
        <v>0.30589335453676297</v>
      </c>
      <c r="O120" s="351">
        <f>IF(O$25=0,0,O$25/FBT_fec!O$25)</f>
        <v>0.30832244739955167</v>
      </c>
      <c r="P120" s="351">
        <f>IF(P$25=0,0,P$25/FBT_fec!P$25)</f>
        <v>0.30858923546075778</v>
      </c>
      <c r="Q120" s="351">
        <f>IF(Q$25=0,0,Q$25/FBT_fec!Q$25)</f>
        <v>0.31198342420310671</v>
      </c>
      <c r="R120" s="351">
        <f>IF(R$25=0,0,R$25/FBT_fec!R$25)</f>
        <v>0.30854305458348674</v>
      </c>
      <c r="S120" s="351">
        <f>IF(S$25=0,0,S$25/FBT_fec!S$25)</f>
        <v>0.30701333168672129</v>
      </c>
      <c r="T120" s="351">
        <f>IF(T$25=0,0,T$25/FBT_fec!T$25)</f>
        <v>0.31021028425985159</v>
      </c>
      <c r="U120" s="351">
        <f>IF(U$25=0,0,U$25/FBT_fec!U$25)</f>
        <v>0.30965675137064291</v>
      </c>
      <c r="V120" s="351">
        <f>IF(V$25=0,0,V$25/FBT_fec!V$25)</f>
        <v>0.31184827465882292</v>
      </c>
      <c r="W120" s="351">
        <f>IF(W$25=0,0,W$25/FBT_fec!W$25)</f>
        <v>0.31181031934423581</v>
      </c>
      <c r="DA120" s="175"/>
    </row>
    <row r="121" spans="1:105" ht="12" customHeight="1" x14ac:dyDescent="0.3">
      <c r="A121" s="203" t="s">
        <v>2173</v>
      </c>
      <c r="B121" s="351">
        <f>IF(B$34=0,0,B$34/FBT_fec!B$34)</f>
        <v>0.43858697129104096</v>
      </c>
      <c r="C121" s="351">
        <f>IF(C$34=0,0,C$34/FBT_fec!C$34)</f>
        <v>0.44028755993382468</v>
      </c>
      <c r="D121" s="351">
        <f>IF(D$34=0,0,D$34/FBT_fec!D$34)</f>
        <v>0.43976643059689569</v>
      </c>
      <c r="E121" s="351">
        <f>IF(E$34=0,0,E$34/FBT_fec!E$34)</f>
        <v>0.44017571748017736</v>
      </c>
      <c r="F121" s="351">
        <f>IF(F$34=0,0,F$34/FBT_fec!F$34)</f>
        <v>0.43900670434911337</v>
      </c>
      <c r="G121" s="351">
        <f>IF(G$34=0,0,G$34/FBT_fec!G$34)</f>
        <v>0.44270939403060244</v>
      </c>
      <c r="H121" s="351">
        <f>IF(H$34=0,0,H$34/FBT_fec!H$34)</f>
        <v>0.4397063667497495</v>
      </c>
      <c r="I121" s="351">
        <f>IF(I$34=0,0,I$34/FBT_fec!I$34)</f>
        <v>0.44338331789045626</v>
      </c>
      <c r="J121" s="351">
        <f>IF(J$34=0,0,J$34/FBT_fec!J$34)</f>
        <v>0.44277465909103642</v>
      </c>
      <c r="K121" s="351">
        <f>IF(K$34=0,0,K$34/FBT_fec!K$34)</f>
        <v>0.4470639206313835</v>
      </c>
      <c r="L121" s="351">
        <f>IF(L$34=0,0,L$34/FBT_fec!L$34)</f>
        <v>0.44564343755575114</v>
      </c>
      <c r="M121" s="351">
        <f>IF(M$34=0,0,M$34/FBT_fec!M$34)</f>
        <v>0.44783726145829661</v>
      </c>
      <c r="N121" s="351">
        <f>IF(N$34=0,0,N$34/FBT_fec!N$34)</f>
        <v>0.45100548775920496</v>
      </c>
      <c r="O121" s="351">
        <f>IF(O$34=0,0,O$34/FBT_fec!O$34)</f>
        <v>0.45425035113809914</v>
      </c>
      <c r="P121" s="351">
        <f>IF(P$34=0,0,P$34/FBT_fec!P$34)</f>
        <v>0.45385766890842077</v>
      </c>
      <c r="Q121" s="351">
        <f>IF(Q$34=0,0,Q$34/FBT_fec!Q$34)</f>
        <v>0.45414836514966928</v>
      </c>
      <c r="R121" s="351">
        <f>IF(R$34=0,0,R$34/FBT_fec!R$34)</f>
        <v>0.4517194568369961</v>
      </c>
      <c r="S121" s="351">
        <f>IF(S$34=0,0,S$34/FBT_fec!S$34)</f>
        <v>0.45147285680001309</v>
      </c>
      <c r="T121" s="351">
        <f>IF(T$34=0,0,T$34/FBT_fec!T$34)</f>
        <v>0.45655027662616687</v>
      </c>
      <c r="U121" s="351">
        <f>IF(U$34=0,0,U$34/FBT_fec!U$34)</f>
        <v>0.45586750974024698</v>
      </c>
      <c r="V121" s="351">
        <f>IF(V$34=0,0,V$34/FBT_fec!V$34)</f>
        <v>0.45431374046450484</v>
      </c>
      <c r="W121" s="351">
        <f>IF(W$34=0,0,W$34/FBT_fec!W$34)</f>
        <v>0.45507617843764964</v>
      </c>
      <c r="DA121" s="175"/>
    </row>
    <row r="122" spans="1:105" ht="12" customHeight="1" x14ac:dyDescent="0.3">
      <c r="A122" s="203" t="s">
        <v>2185</v>
      </c>
      <c r="B122" s="351">
        <f>IF(B$45=0,0,B$45/FBT_fec!B$45)</f>
        <v>0.39421094819754188</v>
      </c>
      <c r="C122" s="351">
        <f>IF(C$45=0,0,C$45/FBT_fec!C$45)</f>
        <v>0.39550263978639794</v>
      </c>
      <c r="D122" s="351">
        <f>IF(D$45=0,0,D$45/FBT_fec!D$45)</f>
        <v>0.39490211600695052</v>
      </c>
      <c r="E122" s="351">
        <f>IF(E$45=0,0,E$45/FBT_fec!E$45)</f>
        <v>0.39502783843736705</v>
      </c>
      <c r="F122" s="351">
        <f>IF(F$45=0,0,F$45/FBT_fec!F$45)</f>
        <v>0.39418627206149409</v>
      </c>
      <c r="G122" s="351">
        <f>IF(G$45=0,0,G$45/FBT_fec!G$45)</f>
        <v>0.39705798368261869</v>
      </c>
      <c r="H122" s="351">
        <f>IF(H$45=0,0,H$45/FBT_fec!H$45)</f>
        <v>0.39500226775409769</v>
      </c>
      <c r="I122" s="351">
        <f>IF(I$45=0,0,I$45/FBT_fec!I$45)</f>
        <v>0.39784554135232109</v>
      </c>
      <c r="J122" s="351">
        <f>IF(J$45=0,0,J$45/FBT_fec!J$45)</f>
        <v>0.39768870636317344</v>
      </c>
      <c r="K122" s="351">
        <f>IF(K$45=0,0,K$45/FBT_fec!K$45)</f>
        <v>0.40087101843912643</v>
      </c>
      <c r="L122" s="351">
        <f>IF(L$45=0,0,L$45/FBT_fec!L$45)</f>
        <v>0.39999030041377648</v>
      </c>
      <c r="M122" s="351">
        <f>IF(M$45=0,0,M$45/FBT_fec!M$45)</f>
        <v>0.40148656798296978</v>
      </c>
      <c r="N122" s="351">
        <f>IF(N$45=0,0,N$45/FBT_fec!N$45)</f>
        <v>0.403557728714733</v>
      </c>
      <c r="O122" s="351">
        <f>IF(O$45=0,0,O$45/FBT_fec!O$45)</f>
        <v>0.4061027458523897</v>
      </c>
      <c r="P122" s="351">
        <f>IF(P$45=0,0,P$45/FBT_fec!P$45)</f>
        <v>0.40604950439041854</v>
      </c>
      <c r="Q122" s="351">
        <f>IF(Q$45=0,0,Q$45/FBT_fec!Q$45)</f>
        <v>0.40618141582874173</v>
      </c>
      <c r="R122" s="351">
        <f>IF(R$45=0,0,R$45/FBT_fec!R$45)</f>
        <v>0.4051288231948415</v>
      </c>
      <c r="S122" s="351">
        <f>IF(S$45=0,0,S$45/FBT_fec!S$45)</f>
        <v>0.40486473590404237</v>
      </c>
      <c r="T122" s="351">
        <f>IF(T$45=0,0,T$45/FBT_fec!T$45)</f>
        <v>0.40813564396244423</v>
      </c>
      <c r="U122" s="351">
        <f>IF(U$45=0,0,U$45/FBT_fec!U$45)</f>
        <v>0.40778552327351858</v>
      </c>
      <c r="V122" s="351">
        <f>IF(V$45=0,0,V$45/FBT_fec!V$45)</f>
        <v>0.40674270481099062</v>
      </c>
      <c r="W122" s="351">
        <f>IF(W$45=0,0,W$45/FBT_fec!W$45)</f>
        <v>0.4071461783443171</v>
      </c>
      <c r="DA122" s="175"/>
    </row>
    <row r="123" spans="1:105" ht="12" customHeight="1" x14ac:dyDescent="0.3">
      <c r="A123" s="203" t="s">
        <v>2211</v>
      </c>
      <c r="B123" s="351">
        <f>IF(B$66=0,0,B$66/FBT_fec!B$66)</f>
        <v>0.63335117895837123</v>
      </c>
      <c r="C123" s="351">
        <f>IF(C$66=0,0,C$66/FBT_fec!C$66)</f>
        <v>0.63157750617427466</v>
      </c>
      <c r="D123" s="351">
        <f>IF(D$66=0,0,D$66/FBT_fec!D$66)</f>
        <v>0.63477720351666356</v>
      </c>
      <c r="E123" s="351">
        <f>IF(E$66=0,0,E$66/FBT_fec!E$66)</f>
        <v>0.63730685541129295</v>
      </c>
      <c r="F123" s="351">
        <f>IF(F$66=0,0,F$66/FBT_fec!F$66)</f>
        <v>0.63843855758494905</v>
      </c>
      <c r="G123" s="351">
        <f>IF(G$66=0,0,G$66/FBT_fec!G$66)</f>
        <v>0.64022843931813811</v>
      </c>
      <c r="H123" s="351">
        <f>IF(H$66=0,0,H$66/FBT_fec!H$66)</f>
        <v>0.63691586450786264</v>
      </c>
      <c r="I123" s="351">
        <f>IF(I$66=0,0,I$66/FBT_fec!I$66)</f>
        <v>0.64038809991256584</v>
      </c>
      <c r="J123" s="351">
        <f>IF(J$66=0,0,J$66/FBT_fec!J$66)</f>
        <v>0.63844226546559846</v>
      </c>
      <c r="K123" s="351">
        <f>IF(K$66=0,0,K$66/FBT_fec!K$66)</f>
        <v>0.6407517899453492</v>
      </c>
      <c r="L123" s="351">
        <f>IF(L$66=0,0,L$66/FBT_fec!L$66)</f>
        <v>0.63780512535259859</v>
      </c>
      <c r="M123" s="351">
        <f>IF(M$66=0,0,M$66/FBT_fec!M$66)</f>
        <v>0.64257951953252579</v>
      </c>
      <c r="N123" s="351">
        <f>IF(N$66=0,0,N$66/FBT_fec!N$66)</f>
        <v>0.64596786108852478</v>
      </c>
      <c r="O123" s="351">
        <f>IF(O$66=0,0,O$66/FBT_fec!O$66)</f>
        <v>0.64723241092782624</v>
      </c>
      <c r="P123" s="351">
        <f>IF(P$66=0,0,P$66/FBT_fec!P$66)</f>
        <v>0.64775973862465563</v>
      </c>
      <c r="Q123" s="351">
        <f>IF(Q$66=0,0,Q$66/FBT_fec!Q$66)</f>
        <v>0.65050115521137031</v>
      </c>
      <c r="R123" s="351">
        <f>IF(R$66=0,0,R$66/FBT_fec!R$66)</f>
        <v>0.64715357540256513</v>
      </c>
      <c r="S123" s="351">
        <f>IF(S$66=0,0,S$66/FBT_fec!S$66)</f>
        <v>0.64616433670803386</v>
      </c>
      <c r="T123" s="351">
        <f>IF(T$66=0,0,T$66/FBT_fec!T$66)</f>
        <v>0.64819217423108033</v>
      </c>
      <c r="U123" s="351">
        <f>IF(U$66=0,0,U$66/FBT_fec!U$66)</f>
        <v>0.64771038395745406</v>
      </c>
      <c r="V123" s="351">
        <f>IF(V$66=0,0,V$66/FBT_fec!V$66)</f>
        <v>0.64939948473168674</v>
      </c>
      <c r="W123" s="351">
        <f>IF(W$66=0,0,W$66/FBT_fec!W$66)</f>
        <v>0.64937750179209763</v>
      </c>
      <c r="DA123" s="175"/>
    </row>
    <row r="124" spans="1:105" ht="12" customHeight="1" x14ac:dyDescent="0.3">
      <c r="A124" s="41" t="s">
        <v>2228</v>
      </c>
      <c r="B124" s="339">
        <f>IF(B$80=0,0,B$80/FBT_fec!B$80)</f>
        <v>0.50784063064301987</v>
      </c>
      <c r="C124" s="339">
        <f>IF(C$80=0,0,C$80/FBT_fec!C$80)</f>
        <v>0.50784063064301999</v>
      </c>
      <c r="D124" s="339">
        <f>IF(D$80=0,0,D$80/FBT_fec!D$80)</f>
        <v>0.50784063064301999</v>
      </c>
      <c r="E124" s="339">
        <f>IF(E$80=0,0,E$80/FBT_fec!E$80)</f>
        <v>0.50784063064301987</v>
      </c>
      <c r="F124" s="339">
        <f>IF(F$80=0,0,F$80/FBT_fec!F$80)</f>
        <v>0.50784063064301987</v>
      </c>
      <c r="G124" s="339">
        <f>IF(G$80=0,0,G$80/FBT_fec!G$80)</f>
        <v>0.50784063064301976</v>
      </c>
      <c r="H124" s="339">
        <f>IF(H$80=0,0,H$80/FBT_fec!H$80)</f>
        <v>0.5078406306430201</v>
      </c>
      <c r="I124" s="339">
        <f>IF(I$80=0,0,I$80/FBT_fec!I$80)</f>
        <v>0.50784063064301987</v>
      </c>
      <c r="J124" s="339">
        <f>IF(J$80=0,0,J$80/FBT_fec!J$80)</f>
        <v>0.50784063064301987</v>
      </c>
      <c r="K124" s="339">
        <f>IF(K$80=0,0,K$80/FBT_fec!K$80)</f>
        <v>0.50784063064301999</v>
      </c>
      <c r="L124" s="339">
        <f>IF(L$80=0,0,L$80/FBT_fec!L$80)</f>
        <v>0.50784063064301987</v>
      </c>
      <c r="M124" s="339">
        <f>IF(M$80=0,0,M$80/FBT_fec!M$80)</f>
        <v>0.5078406306430201</v>
      </c>
      <c r="N124" s="339">
        <f>IF(N$80=0,0,N$80/FBT_fec!N$80)</f>
        <v>0.50784063064301976</v>
      </c>
      <c r="O124" s="339">
        <f>IF(O$80=0,0,O$80/FBT_fec!O$80)</f>
        <v>0.50784063064301987</v>
      </c>
      <c r="P124" s="339">
        <f>IF(P$80=0,0,P$80/FBT_fec!P$80)</f>
        <v>0.50784063064301999</v>
      </c>
      <c r="Q124" s="339">
        <f>IF(Q$80=0,0,Q$80/FBT_fec!Q$80)</f>
        <v>0.50784063064301987</v>
      </c>
      <c r="R124" s="339">
        <f>IF(R$80=0,0,R$80/FBT_fec!R$80)</f>
        <v>0.5078406306430201</v>
      </c>
      <c r="S124" s="339">
        <f>IF(S$80=0,0,S$80/FBT_fec!S$80)</f>
        <v>0.50784063064301987</v>
      </c>
      <c r="T124" s="339">
        <f>IF(T$80=0,0,T$80/FBT_fec!T$80)</f>
        <v>0.50784063064301987</v>
      </c>
      <c r="U124" s="339">
        <f>IF(U$80=0,0,U$80/FBT_fec!U$80)</f>
        <v>0.50784063064301987</v>
      </c>
      <c r="V124" s="339">
        <f>IF(V$80=0,0,V$80/FBT_fec!V$80)</f>
        <v>0.50784063064301987</v>
      </c>
      <c r="W124" s="339">
        <f>IF(W$80=0,0,W$80/FBT_fec!W$80)</f>
        <v>0.50784063064301976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44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Food, beverages and tobacco / CO2 emissions"</f>
        <v>DK: Food, beverages and tobacco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3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3">
      <c r="J4" s="131"/>
    </row>
    <row r="5" spans="1:105" ht="15" customHeight="1" x14ac:dyDescent="0.3">
      <c r="A5" s="34" t="s">
        <v>24</v>
      </c>
      <c r="B5" s="225">
        <v>1397.304365429902</v>
      </c>
      <c r="C5" s="225">
        <v>1465.210132494836</v>
      </c>
      <c r="D5" s="225">
        <v>1370.100745213244</v>
      </c>
      <c r="E5" s="225">
        <v>1264.134372310009</v>
      </c>
      <c r="F5" s="225">
        <v>1289.165186000735</v>
      </c>
      <c r="G5" s="225">
        <v>1288.7070667362659</v>
      </c>
      <c r="H5" s="225">
        <v>1375.0673496662489</v>
      </c>
      <c r="I5" s="225">
        <v>1224.014275470779</v>
      </c>
      <c r="J5" s="225">
        <v>1306.2515133349409</v>
      </c>
      <c r="K5" s="225">
        <v>1089.662761263648</v>
      </c>
      <c r="L5" s="225">
        <v>1214.0561647688669</v>
      </c>
      <c r="M5" s="225">
        <v>1109.516244409906</v>
      </c>
      <c r="N5" s="225">
        <v>971.79972817752616</v>
      </c>
      <c r="O5" s="225">
        <v>905.46976874775055</v>
      </c>
      <c r="P5" s="225">
        <v>937.6589249464605</v>
      </c>
      <c r="Q5" s="225">
        <v>897.23745120163971</v>
      </c>
      <c r="R5" s="225">
        <v>895.64531679406059</v>
      </c>
      <c r="S5" s="225">
        <v>970.31864294547574</v>
      </c>
      <c r="T5" s="225">
        <v>943.85570963414659</v>
      </c>
      <c r="U5" s="225">
        <v>912.60754566231356</v>
      </c>
      <c r="V5" s="225">
        <v>911.17470691651192</v>
      </c>
      <c r="W5" s="225">
        <v>979.09493933423335</v>
      </c>
      <c r="DA5" s="89" t="s">
        <v>2302</v>
      </c>
    </row>
    <row r="6" spans="1:105" ht="12" customHeight="1" x14ac:dyDescent="0.3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2303</v>
      </c>
    </row>
    <row r="7" spans="1:105" ht="12" customHeight="1" x14ac:dyDescent="0.3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2304</v>
      </c>
    </row>
    <row r="8" spans="1:105" ht="12" customHeight="1" x14ac:dyDescent="0.3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2305</v>
      </c>
    </row>
    <row r="9" spans="1:105" ht="12" customHeight="1" x14ac:dyDescent="0.3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2306</v>
      </c>
    </row>
    <row r="10" spans="1:105" ht="12" customHeight="1" x14ac:dyDescent="0.3">
      <c r="A10" s="56" t="s">
        <v>96</v>
      </c>
      <c r="B10" s="262">
        <v>18.933316419072131</v>
      </c>
      <c r="C10" s="262">
        <v>20.974172399985449</v>
      </c>
      <c r="D10" s="262">
        <v>18.341509279071069</v>
      </c>
      <c r="E10" s="262">
        <v>16.2132685747174</v>
      </c>
      <c r="F10" s="262">
        <v>16.034510263322971</v>
      </c>
      <c r="G10" s="262">
        <v>16.482563611252029</v>
      </c>
      <c r="H10" s="262">
        <v>17.100359433169491</v>
      </c>
      <c r="I10" s="262">
        <v>15.025108520209679</v>
      </c>
      <c r="J10" s="262">
        <v>15.68542759125393</v>
      </c>
      <c r="K10" s="262">
        <v>12.70384831773238</v>
      </c>
      <c r="L10" s="262">
        <v>14.28409654180245</v>
      </c>
      <c r="M10" s="262">
        <v>12.16218952198405</v>
      </c>
      <c r="N10" s="262">
        <v>10.04291511630618</v>
      </c>
      <c r="O10" s="262">
        <v>9.2270061297392605</v>
      </c>
      <c r="P10" s="262">
        <v>9.1466279068661525</v>
      </c>
      <c r="Q10" s="262">
        <v>8.15855909403877</v>
      </c>
      <c r="R10" s="262">
        <v>8.3558357553635698</v>
      </c>
      <c r="S10" s="262">
        <v>9.3350610050158451</v>
      </c>
      <c r="T10" s="262">
        <v>9.0353968831711011</v>
      </c>
      <c r="U10" s="262">
        <v>8.2536161841414444</v>
      </c>
      <c r="V10" s="262">
        <v>7.6527288634776616</v>
      </c>
      <c r="W10" s="262">
        <v>8.3084207205325793</v>
      </c>
      <c r="DA10" s="68" t="s">
        <v>2307</v>
      </c>
    </row>
    <row r="11" spans="1:105" ht="12" customHeight="1" x14ac:dyDescent="0.3">
      <c r="A11" s="37" t="s">
        <v>160</v>
      </c>
      <c r="B11" s="228">
        <v>4.2352406161512892</v>
      </c>
      <c r="C11" s="228">
        <v>5.0416919907205093</v>
      </c>
      <c r="D11" s="228">
        <v>4.382109709442978</v>
      </c>
      <c r="E11" s="228">
        <v>3.72785265081253</v>
      </c>
      <c r="F11" s="228">
        <v>3.935180625025859</v>
      </c>
      <c r="G11" s="228">
        <v>4.0517396201501708</v>
      </c>
      <c r="H11" s="228">
        <v>3.9311298376350141</v>
      </c>
      <c r="I11" s="228">
        <v>3.158989009076755</v>
      </c>
      <c r="J11" s="228">
        <v>2.4689493236291442</v>
      </c>
      <c r="K11" s="228">
        <v>1.806092983926745</v>
      </c>
      <c r="L11" s="228">
        <v>1.945478896813652</v>
      </c>
      <c r="M11" s="228">
        <v>1.1879449430504361</v>
      </c>
      <c r="N11" s="228">
        <v>0.66415595828226992</v>
      </c>
      <c r="O11" s="228">
        <v>0.54992969859557073</v>
      </c>
      <c r="P11" s="228">
        <v>0.47954227487387008</v>
      </c>
      <c r="Q11" s="228">
        <v>0.44830760275826892</v>
      </c>
      <c r="R11" s="228">
        <v>0.36961892791767481</v>
      </c>
      <c r="S11" s="228">
        <v>0.33898810223857823</v>
      </c>
      <c r="T11" s="228">
        <v>0.39681717868635741</v>
      </c>
      <c r="U11" s="228">
        <v>0.366020485687857</v>
      </c>
      <c r="V11" s="228">
        <v>0.34619812083549423</v>
      </c>
      <c r="W11" s="228">
        <v>0.67339919087883027</v>
      </c>
      <c r="DA11" s="69" t="s">
        <v>2308</v>
      </c>
    </row>
    <row r="12" spans="1:105" ht="12" customHeight="1" x14ac:dyDescent="0.3">
      <c r="A12" s="37" t="s">
        <v>162</v>
      </c>
      <c r="B12" s="228">
        <v>14.69807580292084</v>
      </c>
      <c r="C12" s="228">
        <v>15.93248040926494</v>
      </c>
      <c r="D12" s="228">
        <v>13.95939956962809</v>
      </c>
      <c r="E12" s="228">
        <v>12.485415923904871</v>
      </c>
      <c r="F12" s="228">
        <v>12.09932963829711</v>
      </c>
      <c r="G12" s="228">
        <v>12.43082399110186</v>
      </c>
      <c r="H12" s="228">
        <v>13.16922959553448</v>
      </c>
      <c r="I12" s="228">
        <v>11.866119511132929</v>
      </c>
      <c r="J12" s="228">
        <v>13.21647826762479</v>
      </c>
      <c r="K12" s="228">
        <v>10.89775533380563</v>
      </c>
      <c r="L12" s="228">
        <v>12.338617644988799</v>
      </c>
      <c r="M12" s="228">
        <v>10.974244578933609</v>
      </c>
      <c r="N12" s="228">
        <v>9.3787591580239127</v>
      </c>
      <c r="O12" s="228">
        <v>8.6770764311436892</v>
      </c>
      <c r="P12" s="228">
        <v>8.6670856319922827</v>
      </c>
      <c r="Q12" s="228">
        <v>7.7102514912805011</v>
      </c>
      <c r="R12" s="228">
        <v>7.9862168274458947</v>
      </c>
      <c r="S12" s="228">
        <v>8.9960729027772661</v>
      </c>
      <c r="T12" s="228">
        <v>8.6385797044847443</v>
      </c>
      <c r="U12" s="228">
        <v>7.8875956984535884</v>
      </c>
      <c r="V12" s="228">
        <v>7.3065307426421677</v>
      </c>
      <c r="W12" s="228">
        <v>7.6350215296537476</v>
      </c>
      <c r="DA12" s="69" t="s">
        <v>2309</v>
      </c>
    </row>
    <row r="13" spans="1:105" ht="12" customHeight="1" x14ac:dyDescent="0.3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2310</v>
      </c>
    </row>
    <row r="14" spans="1:105" ht="12" customHeight="1" x14ac:dyDescent="0.3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2311</v>
      </c>
    </row>
    <row r="15" spans="1:105" ht="12" customHeight="1" x14ac:dyDescent="0.3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2312</v>
      </c>
    </row>
    <row r="16" spans="1:105" ht="12" customHeight="1" x14ac:dyDescent="0.3">
      <c r="A16" s="57" t="s">
        <v>2149</v>
      </c>
      <c r="B16" s="263">
        <f t="shared" ref="B16:W16" si="0">B17+B23+B24</f>
        <v>96.167900648966878</v>
      </c>
      <c r="C16" s="263">
        <f t="shared" si="0"/>
        <v>102.18294826816521</v>
      </c>
      <c r="D16" s="263">
        <f t="shared" si="0"/>
        <v>93.497038130727873</v>
      </c>
      <c r="E16" s="263">
        <f t="shared" si="0"/>
        <v>84.630946828552823</v>
      </c>
      <c r="F16" s="263">
        <f t="shared" si="0"/>
        <v>84.987356251365824</v>
      </c>
      <c r="G16" s="263">
        <f t="shared" si="0"/>
        <v>83.091348389025939</v>
      </c>
      <c r="H16" s="263">
        <f t="shared" si="0"/>
        <v>91.367990475536601</v>
      </c>
      <c r="I16" s="263">
        <f t="shared" si="0"/>
        <v>78.320257330324836</v>
      </c>
      <c r="J16" s="263">
        <f t="shared" si="0"/>
        <v>85.165410107956163</v>
      </c>
      <c r="K16" s="263">
        <f t="shared" si="0"/>
        <v>69.729019534481225</v>
      </c>
      <c r="L16" s="263">
        <f t="shared" si="0"/>
        <v>79.899239540903565</v>
      </c>
      <c r="M16" s="263">
        <f t="shared" si="0"/>
        <v>69.334107085147224</v>
      </c>
      <c r="N16" s="263">
        <f t="shared" si="0"/>
        <v>58.618659891528743</v>
      </c>
      <c r="O16" s="263">
        <f t="shared" si="0"/>
        <v>53.363269505645853</v>
      </c>
      <c r="P16" s="263">
        <f t="shared" si="0"/>
        <v>54.066268070317847</v>
      </c>
      <c r="Q16" s="263">
        <f t="shared" si="0"/>
        <v>49.2651690464618</v>
      </c>
      <c r="R16" s="263">
        <f t="shared" si="0"/>
        <v>53.094562525528822</v>
      </c>
      <c r="S16" s="263">
        <f t="shared" si="0"/>
        <v>58.1259820124775</v>
      </c>
      <c r="T16" s="263">
        <f t="shared" si="0"/>
        <v>54.616518270032032</v>
      </c>
      <c r="U16" s="263">
        <f t="shared" si="0"/>
        <v>53.273512711286571</v>
      </c>
      <c r="V16" s="263">
        <f t="shared" si="0"/>
        <v>52.086895254533907</v>
      </c>
      <c r="W16" s="263">
        <f t="shared" si="0"/>
        <v>56.007809615430268</v>
      </c>
      <c r="DA16" s="70"/>
    </row>
    <row r="17" spans="1:105" ht="12" customHeight="1" x14ac:dyDescent="0.3">
      <c r="A17" s="60" t="s">
        <v>2150</v>
      </c>
      <c r="B17" s="331">
        <v>96.167900648966878</v>
      </c>
      <c r="C17" s="331">
        <v>102.18294826816521</v>
      </c>
      <c r="D17" s="331">
        <v>93.497038130727873</v>
      </c>
      <c r="E17" s="331">
        <v>84.630946828552823</v>
      </c>
      <c r="F17" s="331">
        <v>84.987356251365824</v>
      </c>
      <c r="G17" s="331">
        <v>83.091348389025939</v>
      </c>
      <c r="H17" s="331">
        <v>91.367990475536601</v>
      </c>
      <c r="I17" s="331">
        <v>78.320257330324836</v>
      </c>
      <c r="J17" s="331">
        <v>85.165410107956163</v>
      </c>
      <c r="K17" s="331">
        <v>69.729019534481225</v>
      </c>
      <c r="L17" s="331">
        <v>79.899239540903565</v>
      </c>
      <c r="M17" s="331">
        <v>69.334107085147224</v>
      </c>
      <c r="N17" s="331">
        <v>58.618659891528743</v>
      </c>
      <c r="O17" s="331">
        <v>53.363269505645853</v>
      </c>
      <c r="P17" s="331">
        <v>54.066268070317847</v>
      </c>
      <c r="Q17" s="331">
        <v>49.2651690464618</v>
      </c>
      <c r="R17" s="331">
        <v>53.094562525528822</v>
      </c>
      <c r="S17" s="331">
        <v>58.1259820124775</v>
      </c>
      <c r="T17" s="331">
        <v>54.616518270032032</v>
      </c>
      <c r="U17" s="331">
        <v>53.273512711286571</v>
      </c>
      <c r="V17" s="331">
        <v>52.086895254533907</v>
      </c>
      <c r="W17" s="331">
        <v>56.007809615430268</v>
      </c>
      <c r="DA17" s="72" t="s">
        <v>2313</v>
      </c>
    </row>
    <row r="18" spans="1:105" ht="12" customHeight="1" x14ac:dyDescent="0.3">
      <c r="A18" s="59" t="s">
        <v>30</v>
      </c>
      <c r="B18" s="232">
        <v>18.430167626318699</v>
      </c>
      <c r="C18" s="232">
        <v>19.536411925737848</v>
      </c>
      <c r="D18" s="232">
        <v>16.453078246521351</v>
      </c>
      <c r="E18" s="232">
        <v>13.71874716854672</v>
      </c>
      <c r="F18" s="232">
        <v>15.25284495712415</v>
      </c>
      <c r="G18" s="232">
        <v>12.710295238438061</v>
      </c>
      <c r="H18" s="232">
        <v>13.094165527409521</v>
      </c>
      <c r="I18" s="232">
        <v>12.39903744095372</v>
      </c>
      <c r="J18" s="232">
        <v>16.683959707711129</v>
      </c>
      <c r="K18" s="232">
        <v>9.9215703573794265</v>
      </c>
      <c r="L18" s="232">
        <v>11.673641572112279</v>
      </c>
      <c r="M18" s="232">
        <v>11.210979445582989</v>
      </c>
      <c r="N18" s="232">
        <v>7.1231588532822423</v>
      </c>
      <c r="O18" s="232">
        <v>7.0085316925744721</v>
      </c>
      <c r="P18" s="232">
        <v>7.1456304927847336</v>
      </c>
      <c r="Q18" s="232">
        <v>6.6008826531366163</v>
      </c>
      <c r="R18" s="232">
        <v>8.3545783360414703</v>
      </c>
      <c r="S18" s="232">
        <v>9.4533044879784089</v>
      </c>
      <c r="T18" s="232">
        <v>7.9823899864891397</v>
      </c>
      <c r="U18" s="232">
        <v>6.9837472759000807</v>
      </c>
      <c r="V18" s="232">
        <v>6.6137305405487519</v>
      </c>
      <c r="W18" s="232">
        <v>7.6609152397840932</v>
      </c>
      <c r="DA18" s="71" t="s">
        <v>2314</v>
      </c>
    </row>
    <row r="19" spans="1:105" ht="12" customHeight="1" x14ac:dyDescent="0.3">
      <c r="A19" s="59" t="s">
        <v>33</v>
      </c>
      <c r="B19" s="232">
        <v>1.244342209825686</v>
      </c>
      <c r="C19" s="232">
        <v>1.261281606774195</v>
      </c>
      <c r="D19" s="232">
        <v>1.027503038508967</v>
      </c>
      <c r="E19" s="232">
        <v>1.411205321721384</v>
      </c>
      <c r="F19" s="232">
        <v>1.389274366748853</v>
      </c>
      <c r="G19" s="232">
        <v>0.97063560456115716</v>
      </c>
      <c r="H19" s="232">
        <v>0.99937811441798319</v>
      </c>
      <c r="I19" s="232">
        <v>1.3484110443785919</v>
      </c>
      <c r="J19" s="232">
        <v>0.78691973874907417</v>
      </c>
      <c r="K19" s="232">
        <v>0.77328359640746946</v>
      </c>
      <c r="L19" s="232">
        <v>0.79547110323325743</v>
      </c>
      <c r="M19" s="232">
        <v>0.75360009439475384</v>
      </c>
      <c r="N19" s="232">
        <v>1.0894073316286921</v>
      </c>
      <c r="O19" s="232">
        <v>0.88747942327579521</v>
      </c>
      <c r="P19" s="232">
        <v>0.86755699316230239</v>
      </c>
      <c r="Q19" s="232">
        <v>0.94201282288104338</v>
      </c>
      <c r="R19" s="232">
        <v>1.485965500092387</v>
      </c>
      <c r="S19" s="232">
        <v>1.6012593833314599</v>
      </c>
      <c r="T19" s="232">
        <v>1.546540842278693</v>
      </c>
      <c r="U19" s="232">
        <v>1.548765732621058</v>
      </c>
      <c r="V19" s="232">
        <v>1.47243769537753</v>
      </c>
      <c r="W19" s="232">
        <v>1.6949151280517429</v>
      </c>
      <c r="DA19" s="71" t="s">
        <v>2315</v>
      </c>
    </row>
    <row r="20" spans="1:105" ht="12" customHeight="1" x14ac:dyDescent="0.3">
      <c r="A20" s="59" t="s">
        <v>160</v>
      </c>
      <c r="B20" s="232">
        <v>10.774883143015931</v>
      </c>
      <c r="C20" s="232">
        <v>13.154664462358729</v>
      </c>
      <c r="D20" s="232">
        <v>11.56238952310802</v>
      </c>
      <c r="E20" s="232">
        <v>9.8501441352464045</v>
      </c>
      <c r="F20" s="232">
        <v>10.33192599552917</v>
      </c>
      <c r="G20" s="232">
        <v>11.57939718260481</v>
      </c>
      <c r="H20" s="232">
        <v>10.841200850474721</v>
      </c>
      <c r="I20" s="232">
        <v>9.449595796969275</v>
      </c>
      <c r="J20" s="232">
        <v>7.5529365602908536</v>
      </c>
      <c r="K20" s="232">
        <v>6.2017818990810838</v>
      </c>
      <c r="L20" s="232">
        <v>6.586957689762488</v>
      </c>
      <c r="M20" s="232">
        <v>4.2356953198609704</v>
      </c>
      <c r="N20" s="232">
        <v>2.531445170638011</v>
      </c>
      <c r="O20" s="232">
        <v>2.288181372943594</v>
      </c>
      <c r="P20" s="232">
        <v>2.0518836998896202</v>
      </c>
      <c r="Q20" s="232">
        <v>1.980863701776572</v>
      </c>
      <c r="R20" s="232">
        <v>1.6297701711906989</v>
      </c>
      <c r="S20" s="232">
        <v>1.4572636699946511</v>
      </c>
      <c r="T20" s="232">
        <v>1.837423892545951</v>
      </c>
      <c r="U20" s="232">
        <v>1.773326460960019</v>
      </c>
      <c r="V20" s="232">
        <v>1.7307719286803569</v>
      </c>
      <c r="W20" s="232">
        <v>3.4532259036490851</v>
      </c>
      <c r="DA20" s="71" t="s">
        <v>2316</v>
      </c>
    </row>
    <row r="21" spans="1:105" ht="12" customHeight="1" x14ac:dyDescent="0.3">
      <c r="A21" s="59" t="s">
        <v>70</v>
      </c>
      <c r="B21" s="232">
        <v>28.325107021042879</v>
      </c>
      <c r="C21" s="232">
        <v>26.659936170914008</v>
      </c>
      <c r="D21" s="232">
        <v>27.621576573912471</v>
      </c>
      <c r="E21" s="232">
        <v>26.660504832987829</v>
      </c>
      <c r="F21" s="232">
        <v>26.246185015709941</v>
      </c>
      <c r="G21" s="232">
        <v>22.30518163869996</v>
      </c>
      <c r="H21" s="232">
        <v>30.115375806477079</v>
      </c>
      <c r="I21" s="232">
        <v>19.627669145669529</v>
      </c>
      <c r="J21" s="232">
        <v>19.710135686699779</v>
      </c>
      <c r="K21" s="232">
        <v>15.411551879881751</v>
      </c>
      <c r="L21" s="232">
        <v>19.06736142439285</v>
      </c>
      <c r="M21" s="232">
        <v>14.004446074939439</v>
      </c>
      <c r="N21" s="232">
        <v>12.127299918403651</v>
      </c>
      <c r="O21" s="232">
        <v>7.0749627781474071</v>
      </c>
      <c r="P21" s="232">
        <v>6.9161416857293609</v>
      </c>
      <c r="Q21" s="232">
        <v>5.6733788634438236</v>
      </c>
      <c r="R21" s="232">
        <v>6.4104188602936638</v>
      </c>
      <c r="S21" s="232">
        <v>6.9412626284553554</v>
      </c>
      <c r="T21" s="232">
        <v>3.2500486362825951</v>
      </c>
      <c r="U21" s="232">
        <v>4.7531942376150296</v>
      </c>
      <c r="V21" s="232">
        <v>5.7419165353385164</v>
      </c>
      <c r="W21" s="232">
        <v>4.0459677774671414</v>
      </c>
      <c r="DA21" s="71" t="s">
        <v>2317</v>
      </c>
    </row>
    <row r="22" spans="1:105" ht="12" customHeight="1" x14ac:dyDescent="0.3">
      <c r="A22" s="59" t="s">
        <v>162</v>
      </c>
      <c r="B22" s="232">
        <v>37.393400648763688</v>
      </c>
      <c r="C22" s="232">
        <v>41.570654102380473</v>
      </c>
      <c r="D22" s="232">
        <v>36.83249074867706</v>
      </c>
      <c r="E22" s="232">
        <v>32.990345370050491</v>
      </c>
      <c r="F22" s="232">
        <v>31.767125916253701</v>
      </c>
      <c r="G22" s="232">
        <v>35.525838724721957</v>
      </c>
      <c r="H22" s="232">
        <v>36.317870176757303</v>
      </c>
      <c r="I22" s="232">
        <v>35.495543902353717</v>
      </c>
      <c r="J22" s="232">
        <v>40.431458414505329</v>
      </c>
      <c r="K22" s="232">
        <v>37.420831801731502</v>
      </c>
      <c r="L22" s="232">
        <v>41.775807751402702</v>
      </c>
      <c r="M22" s="232">
        <v>39.129386150369058</v>
      </c>
      <c r="N22" s="232">
        <v>35.747348617576137</v>
      </c>
      <c r="O22" s="232">
        <v>36.104114238704582</v>
      </c>
      <c r="P22" s="232">
        <v>37.085055198751832</v>
      </c>
      <c r="Q22" s="232">
        <v>34.068031005223737</v>
      </c>
      <c r="R22" s="232">
        <v>35.213829657910601</v>
      </c>
      <c r="S22" s="232">
        <v>38.672891842717632</v>
      </c>
      <c r="T22" s="232">
        <v>40.000114912435649</v>
      </c>
      <c r="U22" s="232">
        <v>38.21447900419038</v>
      </c>
      <c r="V22" s="232">
        <v>36.528038554588747</v>
      </c>
      <c r="W22" s="232">
        <v>39.152785566478208</v>
      </c>
      <c r="DA22" s="71" t="s">
        <v>2318</v>
      </c>
    </row>
    <row r="23" spans="1:105" ht="12" customHeight="1" x14ac:dyDescent="0.3">
      <c r="A23" s="60" t="s">
        <v>2157</v>
      </c>
      <c r="B23" s="331">
        <v>0</v>
      </c>
      <c r="C23" s="331">
        <v>0</v>
      </c>
      <c r="D23" s="331">
        <v>0</v>
      </c>
      <c r="E23" s="331">
        <v>0</v>
      </c>
      <c r="F23" s="331">
        <v>0</v>
      </c>
      <c r="G23" s="331">
        <v>0</v>
      </c>
      <c r="H23" s="331">
        <v>0</v>
      </c>
      <c r="I23" s="331">
        <v>0</v>
      </c>
      <c r="J23" s="331">
        <v>0</v>
      </c>
      <c r="K23" s="331">
        <v>0</v>
      </c>
      <c r="L23" s="331">
        <v>0</v>
      </c>
      <c r="M23" s="331">
        <v>0</v>
      </c>
      <c r="N23" s="331">
        <v>0</v>
      </c>
      <c r="O23" s="331">
        <v>0</v>
      </c>
      <c r="P23" s="331">
        <v>0</v>
      </c>
      <c r="Q23" s="331">
        <v>0</v>
      </c>
      <c r="R23" s="331">
        <v>0</v>
      </c>
      <c r="S23" s="331">
        <v>0</v>
      </c>
      <c r="T23" s="331">
        <v>0</v>
      </c>
      <c r="U23" s="331">
        <v>0</v>
      </c>
      <c r="V23" s="331">
        <v>0</v>
      </c>
      <c r="W23" s="331">
        <v>0</v>
      </c>
      <c r="DA23" s="72" t="s">
        <v>2319</v>
      </c>
    </row>
    <row r="24" spans="1:105" ht="12" customHeight="1" x14ac:dyDescent="0.3">
      <c r="A24" s="60" t="s">
        <v>2159</v>
      </c>
      <c r="B24" s="331">
        <v>0</v>
      </c>
      <c r="C24" s="331">
        <v>0</v>
      </c>
      <c r="D24" s="331">
        <v>0</v>
      </c>
      <c r="E24" s="331">
        <v>0</v>
      </c>
      <c r="F24" s="331">
        <v>0</v>
      </c>
      <c r="G24" s="331">
        <v>0</v>
      </c>
      <c r="H24" s="331">
        <v>0</v>
      </c>
      <c r="I24" s="331">
        <v>0</v>
      </c>
      <c r="J24" s="331">
        <v>0</v>
      </c>
      <c r="K24" s="331">
        <v>0</v>
      </c>
      <c r="L24" s="331">
        <v>0</v>
      </c>
      <c r="M24" s="331">
        <v>0</v>
      </c>
      <c r="N24" s="331">
        <v>0</v>
      </c>
      <c r="O24" s="331">
        <v>0</v>
      </c>
      <c r="P24" s="331">
        <v>0</v>
      </c>
      <c r="Q24" s="331">
        <v>0</v>
      </c>
      <c r="R24" s="331">
        <v>0</v>
      </c>
      <c r="S24" s="331">
        <v>0</v>
      </c>
      <c r="T24" s="331">
        <v>0</v>
      </c>
      <c r="U24" s="331">
        <v>0</v>
      </c>
      <c r="V24" s="331">
        <v>0</v>
      </c>
      <c r="W24" s="331">
        <v>0</v>
      </c>
      <c r="DA24" s="72" t="s">
        <v>2320</v>
      </c>
    </row>
    <row r="25" spans="1:105" ht="12" customHeight="1" x14ac:dyDescent="0.3">
      <c r="A25" s="57" t="s">
        <v>2161</v>
      </c>
      <c r="B25" s="263">
        <f t="shared" ref="B25:W25" si="1">B26+B32+B33</f>
        <v>80.139917207472394</v>
      </c>
      <c r="C25" s="263">
        <f t="shared" si="1"/>
        <v>85.152456890137742</v>
      </c>
      <c r="D25" s="263">
        <f t="shared" si="1"/>
        <v>77.914198442273232</v>
      </c>
      <c r="E25" s="263">
        <f t="shared" si="1"/>
        <v>70.525789023794033</v>
      </c>
      <c r="F25" s="263">
        <f t="shared" si="1"/>
        <v>70.82279687613817</v>
      </c>
      <c r="G25" s="263">
        <f t="shared" si="1"/>
        <v>69.242790324188263</v>
      </c>
      <c r="H25" s="263">
        <f t="shared" si="1"/>
        <v>76.139992062947186</v>
      </c>
      <c r="I25" s="263">
        <f t="shared" si="1"/>
        <v>65.266881108604053</v>
      </c>
      <c r="J25" s="263">
        <f t="shared" si="1"/>
        <v>70.971175089963467</v>
      </c>
      <c r="K25" s="263">
        <f t="shared" si="1"/>
        <v>58.107516278734352</v>
      </c>
      <c r="L25" s="263">
        <f t="shared" si="1"/>
        <v>66.582699617419649</v>
      </c>
      <c r="M25" s="263">
        <f t="shared" si="1"/>
        <v>57.778422570956018</v>
      </c>
      <c r="N25" s="263">
        <f t="shared" si="1"/>
        <v>48.848883242940623</v>
      </c>
      <c r="O25" s="263">
        <f t="shared" si="1"/>
        <v>44.469391254704888</v>
      </c>
      <c r="P25" s="263">
        <f t="shared" si="1"/>
        <v>45.055223391931563</v>
      </c>
      <c r="Q25" s="263">
        <f t="shared" si="1"/>
        <v>41.054307538718163</v>
      </c>
      <c r="R25" s="263">
        <f t="shared" si="1"/>
        <v>44.24546877127402</v>
      </c>
      <c r="S25" s="263">
        <f t="shared" si="1"/>
        <v>48.438318343731247</v>
      </c>
      <c r="T25" s="263">
        <f t="shared" si="1"/>
        <v>45.513765225026688</v>
      </c>
      <c r="U25" s="263">
        <f t="shared" si="1"/>
        <v>44.394593926072162</v>
      </c>
      <c r="V25" s="263">
        <f t="shared" si="1"/>
        <v>43.405746045444943</v>
      </c>
      <c r="W25" s="263">
        <f t="shared" si="1"/>
        <v>46.673174679525232</v>
      </c>
      <c r="DA25" s="70"/>
    </row>
    <row r="26" spans="1:105" ht="12" customHeight="1" x14ac:dyDescent="0.3">
      <c r="A26" s="60" t="s">
        <v>2162</v>
      </c>
      <c r="B26" s="331">
        <v>80.139917207472394</v>
      </c>
      <c r="C26" s="331">
        <v>85.152456890137742</v>
      </c>
      <c r="D26" s="331">
        <v>77.914198442273232</v>
      </c>
      <c r="E26" s="331">
        <v>70.525789023794033</v>
      </c>
      <c r="F26" s="331">
        <v>70.82279687613817</v>
      </c>
      <c r="G26" s="331">
        <v>69.242790324188263</v>
      </c>
      <c r="H26" s="331">
        <v>76.139992062947186</v>
      </c>
      <c r="I26" s="331">
        <v>65.266881108604053</v>
      </c>
      <c r="J26" s="331">
        <v>70.971175089963467</v>
      </c>
      <c r="K26" s="331">
        <v>58.107516278734352</v>
      </c>
      <c r="L26" s="331">
        <v>66.582699617419649</v>
      </c>
      <c r="M26" s="331">
        <v>57.778422570956018</v>
      </c>
      <c r="N26" s="331">
        <v>48.848883242940623</v>
      </c>
      <c r="O26" s="331">
        <v>44.469391254704888</v>
      </c>
      <c r="P26" s="331">
        <v>45.055223391931563</v>
      </c>
      <c r="Q26" s="331">
        <v>41.054307538718163</v>
      </c>
      <c r="R26" s="331">
        <v>44.24546877127402</v>
      </c>
      <c r="S26" s="331">
        <v>48.438318343731247</v>
      </c>
      <c r="T26" s="331">
        <v>45.513765225026688</v>
      </c>
      <c r="U26" s="331">
        <v>44.394593926072162</v>
      </c>
      <c r="V26" s="331">
        <v>43.405746045444943</v>
      </c>
      <c r="W26" s="331">
        <v>46.673174679525232</v>
      </c>
      <c r="DA26" s="72" t="s">
        <v>2321</v>
      </c>
    </row>
    <row r="27" spans="1:105" ht="12" customHeight="1" x14ac:dyDescent="0.3">
      <c r="A27" s="59" t="s">
        <v>30</v>
      </c>
      <c r="B27" s="232">
        <v>15.358473021932239</v>
      </c>
      <c r="C27" s="232">
        <v>16.280343271448221</v>
      </c>
      <c r="D27" s="232">
        <v>13.71089853876779</v>
      </c>
      <c r="E27" s="232">
        <v>11.43228930712227</v>
      </c>
      <c r="F27" s="232">
        <v>12.71070413093679</v>
      </c>
      <c r="G27" s="232">
        <v>10.59191269869838</v>
      </c>
      <c r="H27" s="232">
        <v>10.9118046061746</v>
      </c>
      <c r="I27" s="232">
        <v>10.33253120079477</v>
      </c>
      <c r="J27" s="232">
        <v>13.903299756425939</v>
      </c>
      <c r="K27" s="232">
        <v>8.2679752978161876</v>
      </c>
      <c r="L27" s="232">
        <v>9.7280346434269003</v>
      </c>
      <c r="M27" s="232">
        <v>9.3424828713191594</v>
      </c>
      <c r="N27" s="232">
        <v>5.9359657110685351</v>
      </c>
      <c r="O27" s="232">
        <v>5.8404430771453963</v>
      </c>
      <c r="P27" s="232">
        <v>5.9546920773206136</v>
      </c>
      <c r="Q27" s="232">
        <v>5.5007355442805128</v>
      </c>
      <c r="R27" s="232">
        <v>6.9621486133678934</v>
      </c>
      <c r="S27" s="232">
        <v>7.8777537399820083</v>
      </c>
      <c r="T27" s="232">
        <v>6.6519916554076168</v>
      </c>
      <c r="U27" s="232">
        <v>5.8197893965834044</v>
      </c>
      <c r="V27" s="232">
        <v>5.5114421171239609</v>
      </c>
      <c r="W27" s="232">
        <v>6.3840960331534111</v>
      </c>
      <c r="DA27" s="71" t="s">
        <v>2322</v>
      </c>
    </row>
    <row r="28" spans="1:105" ht="12" customHeight="1" x14ac:dyDescent="0.3">
      <c r="A28" s="59" t="s">
        <v>33</v>
      </c>
      <c r="B28" s="232">
        <v>1.036951841521405</v>
      </c>
      <c r="C28" s="232">
        <v>1.0510680056451629</v>
      </c>
      <c r="D28" s="232">
        <v>0.85625253209080532</v>
      </c>
      <c r="E28" s="232">
        <v>1.1760044347678209</v>
      </c>
      <c r="F28" s="232">
        <v>1.157728638957378</v>
      </c>
      <c r="G28" s="232">
        <v>0.80886300380096421</v>
      </c>
      <c r="H28" s="232">
        <v>0.83281509534831943</v>
      </c>
      <c r="I28" s="232">
        <v>1.1236758703154941</v>
      </c>
      <c r="J28" s="232">
        <v>0.65576644895756198</v>
      </c>
      <c r="K28" s="232">
        <v>0.64440299700622428</v>
      </c>
      <c r="L28" s="232">
        <v>0.6628925860277145</v>
      </c>
      <c r="M28" s="232">
        <v>0.62800007866229501</v>
      </c>
      <c r="N28" s="232">
        <v>0.90783944302390951</v>
      </c>
      <c r="O28" s="232">
        <v>0.73956618606316271</v>
      </c>
      <c r="P28" s="232">
        <v>0.72296416096858562</v>
      </c>
      <c r="Q28" s="232">
        <v>0.78501068573420274</v>
      </c>
      <c r="R28" s="232">
        <v>1.238304583410323</v>
      </c>
      <c r="S28" s="232">
        <v>1.3343828194428839</v>
      </c>
      <c r="T28" s="232">
        <v>1.2887840352322451</v>
      </c>
      <c r="U28" s="232">
        <v>1.2906381105175491</v>
      </c>
      <c r="V28" s="232">
        <v>1.2270314128146089</v>
      </c>
      <c r="W28" s="232">
        <v>1.412429273376453</v>
      </c>
      <c r="DA28" s="71" t="s">
        <v>2323</v>
      </c>
    </row>
    <row r="29" spans="1:105" ht="12" customHeight="1" x14ac:dyDescent="0.3">
      <c r="A29" s="59" t="s">
        <v>160</v>
      </c>
      <c r="B29" s="232">
        <v>8.9790692858466112</v>
      </c>
      <c r="C29" s="232">
        <v>10.96222038529895</v>
      </c>
      <c r="D29" s="232">
        <v>9.6353246025900194</v>
      </c>
      <c r="E29" s="232">
        <v>8.2084534460386731</v>
      </c>
      <c r="F29" s="232">
        <v>8.6099383296076404</v>
      </c>
      <c r="G29" s="232">
        <v>9.6494976521706697</v>
      </c>
      <c r="H29" s="232">
        <v>9.0343340420622713</v>
      </c>
      <c r="I29" s="232">
        <v>7.8746631641410643</v>
      </c>
      <c r="J29" s="232">
        <v>6.2941138002423811</v>
      </c>
      <c r="K29" s="232">
        <v>5.1681515825675692</v>
      </c>
      <c r="L29" s="232">
        <v>5.4891314081354068</v>
      </c>
      <c r="M29" s="232">
        <v>3.5297460998841421</v>
      </c>
      <c r="N29" s="232">
        <v>2.1095376421983421</v>
      </c>
      <c r="O29" s="232">
        <v>1.9068178107863289</v>
      </c>
      <c r="P29" s="232">
        <v>1.70990308324135</v>
      </c>
      <c r="Q29" s="232">
        <v>1.650719751480477</v>
      </c>
      <c r="R29" s="232">
        <v>1.3581418093255819</v>
      </c>
      <c r="S29" s="232">
        <v>1.21438639166221</v>
      </c>
      <c r="T29" s="232">
        <v>1.531186577121626</v>
      </c>
      <c r="U29" s="232">
        <v>1.4777720508000169</v>
      </c>
      <c r="V29" s="232">
        <v>1.442309940566965</v>
      </c>
      <c r="W29" s="232">
        <v>2.8776882530409038</v>
      </c>
      <c r="DA29" s="71" t="s">
        <v>2324</v>
      </c>
    </row>
    <row r="30" spans="1:105" ht="12" customHeight="1" x14ac:dyDescent="0.3">
      <c r="A30" s="59" t="s">
        <v>70</v>
      </c>
      <c r="B30" s="232">
        <v>23.60425585086907</v>
      </c>
      <c r="C30" s="232">
        <v>22.21661347576169</v>
      </c>
      <c r="D30" s="232">
        <v>23.017980478260402</v>
      </c>
      <c r="E30" s="232">
        <v>22.217087360823189</v>
      </c>
      <c r="F30" s="232">
        <v>21.871820846424949</v>
      </c>
      <c r="G30" s="232">
        <v>18.587651365583291</v>
      </c>
      <c r="H30" s="232">
        <v>25.09614650539757</v>
      </c>
      <c r="I30" s="232">
        <v>16.35639095472461</v>
      </c>
      <c r="J30" s="232">
        <v>16.425113072249811</v>
      </c>
      <c r="K30" s="232">
        <v>12.84295989990146</v>
      </c>
      <c r="L30" s="232">
        <v>15.88946785366071</v>
      </c>
      <c r="M30" s="232">
        <v>11.6703717291162</v>
      </c>
      <c r="N30" s="232">
        <v>10.10608326533638</v>
      </c>
      <c r="O30" s="232">
        <v>5.8958023151228423</v>
      </c>
      <c r="P30" s="232">
        <v>5.7634514047744698</v>
      </c>
      <c r="Q30" s="232">
        <v>4.7278157195365198</v>
      </c>
      <c r="R30" s="232">
        <v>5.3420157169113871</v>
      </c>
      <c r="S30" s="232">
        <v>5.7843855237127961</v>
      </c>
      <c r="T30" s="232">
        <v>2.7083738635688288</v>
      </c>
      <c r="U30" s="232">
        <v>3.9609951980125269</v>
      </c>
      <c r="V30" s="232">
        <v>4.7849304461154318</v>
      </c>
      <c r="W30" s="232">
        <v>3.371639814555953</v>
      </c>
      <c r="DA30" s="71" t="s">
        <v>2325</v>
      </c>
    </row>
    <row r="31" spans="1:105" ht="12" customHeight="1" x14ac:dyDescent="0.3">
      <c r="A31" s="59" t="s">
        <v>162</v>
      </c>
      <c r="B31" s="232">
        <v>31.16116720730307</v>
      </c>
      <c r="C31" s="232">
        <v>34.64221175198373</v>
      </c>
      <c r="D31" s="232">
        <v>30.69374229056422</v>
      </c>
      <c r="E31" s="232">
        <v>27.491954475042078</v>
      </c>
      <c r="F31" s="232">
        <v>26.472604930211411</v>
      </c>
      <c r="G31" s="232">
        <v>29.604865603934961</v>
      </c>
      <c r="H31" s="232">
        <v>30.264891813964422</v>
      </c>
      <c r="I31" s="232">
        <v>29.579619918628101</v>
      </c>
      <c r="J31" s="232">
        <v>33.692882012087779</v>
      </c>
      <c r="K31" s="232">
        <v>31.184026501442911</v>
      </c>
      <c r="L31" s="232">
        <v>34.813173126168913</v>
      </c>
      <c r="M31" s="232">
        <v>32.607821791974217</v>
      </c>
      <c r="N31" s="232">
        <v>29.789457181313448</v>
      </c>
      <c r="O31" s="232">
        <v>30.08676186558716</v>
      </c>
      <c r="P31" s="232">
        <v>30.904212665626531</v>
      </c>
      <c r="Q31" s="232">
        <v>28.390025837686451</v>
      </c>
      <c r="R31" s="232">
        <v>29.344858048258839</v>
      </c>
      <c r="S31" s="232">
        <v>32.22740986893136</v>
      </c>
      <c r="T31" s="232">
        <v>33.333429093696367</v>
      </c>
      <c r="U31" s="232">
        <v>31.845399170158672</v>
      </c>
      <c r="V31" s="232">
        <v>30.440032128823969</v>
      </c>
      <c r="W31" s="232">
        <v>32.627321305398517</v>
      </c>
      <c r="DA31" s="71" t="s">
        <v>2326</v>
      </c>
    </row>
    <row r="32" spans="1:105" ht="12" customHeight="1" x14ac:dyDescent="0.3">
      <c r="A32" s="60" t="s">
        <v>2169</v>
      </c>
      <c r="B32" s="331">
        <v>0</v>
      </c>
      <c r="C32" s="331">
        <v>0</v>
      </c>
      <c r="D32" s="331">
        <v>0</v>
      </c>
      <c r="E32" s="331">
        <v>0</v>
      </c>
      <c r="F32" s="331">
        <v>0</v>
      </c>
      <c r="G32" s="331">
        <v>0</v>
      </c>
      <c r="H32" s="331">
        <v>0</v>
      </c>
      <c r="I32" s="331">
        <v>0</v>
      </c>
      <c r="J32" s="331">
        <v>0</v>
      </c>
      <c r="K32" s="331">
        <v>0</v>
      </c>
      <c r="L32" s="331">
        <v>0</v>
      </c>
      <c r="M32" s="331">
        <v>0</v>
      </c>
      <c r="N32" s="331">
        <v>0</v>
      </c>
      <c r="O32" s="331">
        <v>0</v>
      </c>
      <c r="P32" s="331">
        <v>0</v>
      </c>
      <c r="Q32" s="331">
        <v>0</v>
      </c>
      <c r="R32" s="331">
        <v>0</v>
      </c>
      <c r="S32" s="331">
        <v>0</v>
      </c>
      <c r="T32" s="331">
        <v>0</v>
      </c>
      <c r="U32" s="331">
        <v>0</v>
      </c>
      <c r="V32" s="331">
        <v>0</v>
      </c>
      <c r="W32" s="331">
        <v>0</v>
      </c>
      <c r="DA32" s="72" t="s">
        <v>2327</v>
      </c>
    </row>
    <row r="33" spans="1:105" ht="12" customHeight="1" x14ac:dyDescent="0.3">
      <c r="A33" s="60" t="s">
        <v>2171</v>
      </c>
      <c r="B33" s="331">
        <v>0</v>
      </c>
      <c r="C33" s="331">
        <v>0</v>
      </c>
      <c r="D33" s="331">
        <v>0</v>
      </c>
      <c r="E33" s="331">
        <v>0</v>
      </c>
      <c r="F33" s="331">
        <v>0</v>
      </c>
      <c r="G33" s="331">
        <v>0</v>
      </c>
      <c r="H33" s="331">
        <v>0</v>
      </c>
      <c r="I33" s="331">
        <v>0</v>
      </c>
      <c r="J33" s="331">
        <v>0</v>
      </c>
      <c r="K33" s="331">
        <v>0</v>
      </c>
      <c r="L33" s="331">
        <v>0</v>
      </c>
      <c r="M33" s="331">
        <v>0</v>
      </c>
      <c r="N33" s="331">
        <v>0</v>
      </c>
      <c r="O33" s="331">
        <v>0</v>
      </c>
      <c r="P33" s="331">
        <v>0</v>
      </c>
      <c r="Q33" s="331">
        <v>0</v>
      </c>
      <c r="R33" s="331">
        <v>0</v>
      </c>
      <c r="S33" s="331">
        <v>0</v>
      </c>
      <c r="T33" s="331">
        <v>0</v>
      </c>
      <c r="U33" s="331">
        <v>0</v>
      </c>
      <c r="V33" s="331">
        <v>0</v>
      </c>
      <c r="W33" s="331">
        <v>0</v>
      </c>
      <c r="DA33" s="72" t="s">
        <v>2328</v>
      </c>
    </row>
    <row r="34" spans="1:105" ht="12" customHeight="1" x14ac:dyDescent="0.3">
      <c r="A34" s="57" t="s">
        <v>2173</v>
      </c>
      <c r="B34" s="263">
        <v>993.62340661889982</v>
      </c>
      <c r="C34" s="263">
        <v>1039.054322783971</v>
      </c>
      <c r="D34" s="263">
        <v>975.00894903541393</v>
      </c>
      <c r="E34" s="263">
        <v>901.88783476732169</v>
      </c>
      <c r="F34" s="263">
        <v>922.95779648813266</v>
      </c>
      <c r="G34" s="263">
        <v>925.08580436169984</v>
      </c>
      <c r="H34" s="263">
        <v>984.55749222532063</v>
      </c>
      <c r="I34" s="263">
        <v>880.90629394991038</v>
      </c>
      <c r="J34" s="263">
        <v>938.24031242008493</v>
      </c>
      <c r="K34" s="263">
        <v>783.59533069658517</v>
      </c>
      <c r="L34" s="263">
        <v>870.343786031734</v>
      </c>
      <c r="M34" s="263">
        <v>801.31068350583405</v>
      </c>
      <c r="N34" s="263">
        <v>703.8290291331308</v>
      </c>
      <c r="O34" s="263">
        <v>658.33213303871378</v>
      </c>
      <c r="P34" s="263">
        <v>685.86525514584071</v>
      </c>
      <c r="Q34" s="263">
        <v>661.01124225600665</v>
      </c>
      <c r="R34" s="263">
        <v>650.84368466787794</v>
      </c>
      <c r="S34" s="263">
        <v>704.40394644207299</v>
      </c>
      <c r="T34" s="263">
        <v>688.85587720911417</v>
      </c>
      <c r="U34" s="263">
        <v>665.7267934042211</v>
      </c>
      <c r="V34" s="263">
        <v>665.49484026782909</v>
      </c>
      <c r="W34" s="263">
        <v>715.05341525917436</v>
      </c>
      <c r="DA34" s="70" t="s">
        <v>2329</v>
      </c>
    </row>
    <row r="35" spans="1:105" ht="12" customHeight="1" x14ac:dyDescent="0.3">
      <c r="A35" s="64" t="s">
        <v>30</v>
      </c>
      <c r="B35" s="231">
        <v>189.97229311489451</v>
      </c>
      <c r="C35" s="231">
        <v>198.3215526598234</v>
      </c>
      <c r="D35" s="231">
        <v>171.32078631757119</v>
      </c>
      <c r="E35" s="231">
        <v>145.91228981717131</v>
      </c>
      <c r="F35" s="231">
        <v>165.23315919832771</v>
      </c>
      <c r="G35" s="231">
        <v>141.29767286302169</v>
      </c>
      <c r="H35" s="231">
        <v>140.89250444482661</v>
      </c>
      <c r="I35" s="231">
        <v>139.18141496713071</v>
      </c>
      <c r="J35" s="231">
        <v>182.8337830435986</v>
      </c>
      <c r="K35" s="231">
        <v>110.82571001829361</v>
      </c>
      <c r="L35" s="231">
        <v>126.3177106753313</v>
      </c>
      <c r="M35" s="231">
        <v>129.02220012378771</v>
      </c>
      <c r="N35" s="231">
        <v>85.377766212882008</v>
      </c>
      <c r="O35" s="231">
        <v>86.268314933525943</v>
      </c>
      <c r="P35" s="231">
        <v>90.434755998958963</v>
      </c>
      <c r="Q35" s="231">
        <v>88.303837919685762</v>
      </c>
      <c r="R35" s="231">
        <v>102.4015395030622</v>
      </c>
      <c r="S35" s="231">
        <v>114.54765171707071</v>
      </c>
      <c r="T35" s="231">
        <v>100.6620092433248</v>
      </c>
      <c r="U35" s="231">
        <v>87.078666777025774</v>
      </c>
      <c r="V35" s="231">
        <v>84.140824693457716</v>
      </c>
      <c r="W35" s="231">
        <v>97.476556576748195</v>
      </c>
      <c r="DA35" s="73" t="s">
        <v>2330</v>
      </c>
    </row>
    <row r="36" spans="1:105" ht="12" customHeight="1" x14ac:dyDescent="0.3">
      <c r="A36" s="64" t="s">
        <v>32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2331</v>
      </c>
    </row>
    <row r="37" spans="1:105" ht="12" customHeight="1" x14ac:dyDescent="0.3">
      <c r="A37" s="64" t="s">
        <v>33</v>
      </c>
      <c r="B37" s="231">
        <v>12.826282853915529</v>
      </c>
      <c r="C37" s="231">
        <v>12.80374961111432</v>
      </c>
      <c r="D37" s="231">
        <v>10.69906955181885</v>
      </c>
      <c r="E37" s="231">
        <v>15.00954842047418</v>
      </c>
      <c r="F37" s="231">
        <v>15.049926309252321</v>
      </c>
      <c r="G37" s="231">
        <v>10.79035140802422</v>
      </c>
      <c r="H37" s="231">
        <v>10.753253816209719</v>
      </c>
      <c r="I37" s="231">
        <v>15.13615536751562</v>
      </c>
      <c r="J37" s="231">
        <v>8.6235830886522731</v>
      </c>
      <c r="K37" s="231">
        <v>8.6377156569389246</v>
      </c>
      <c r="L37" s="231">
        <v>8.6076044093088875</v>
      </c>
      <c r="M37" s="231">
        <v>8.6728499204066676</v>
      </c>
      <c r="N37" s="231">
        <v>13.05757268455918</v>
      </c>
      <c r="O37" s="231">
        <v>10.92402199811651</v>
      </c>
      <c r="P37" s="231">
        <v>10.97975959868695</v>
      </c>
      <c r="Q37" s="231">
        <v>12.601852206905409</v>
      </c>
      <c r="R37" s="231">
        <v>18.21338537236057</v>
      </c>
      <c r="S37" s="231">
        <v>19.402792154192841</v>
      </c>
      <c r="T37" s="231">
        <v>19.502668852829181</v>
      </c>
      <c r="U37" s="231">
        <v>19.311187793404748</v>
      </c>
      <c r="V37" s="231">
        <v>18.732562695020249</v>
      </c>
      <c r="W37" s="231">
        <v>21.565894570186941</v>
      </c>
      <c r="DA37" s="73" t="s">
        <v>2332</v>
      </c>
    </row>
    <row r="38" spans="1:105" ht="12" customHeight="1" x14ac:dyDescent="0.3">
      <c r="A38" s="64" t="s">
        <v>160</v>
      </c>
      <c r="B38" s="231">
        <v>111.064060849924</v>
      </c>
      <c r="C38" s="231">
        <v>133.5380053825034</v>
      </c>
      <c r="D38" s="231">
        <v>120.39556581016851</v>
      </c>
      <c r="E38" s="231">
        <v>104.76591398216119</v>
      </c>
      <c r="F38" s="231">
        <v>111.92513774600729</v>
      </c>
      <c r="G38" s="231">
        <v>128.7257175671831</v>
      </c>
      <c r="H38" s="231">
        <v>116.6507278234285</v>
      </c>
      <c r="I38" s="231">
        <v>106.0734045003795</v>
      </c>
      <c r="J38" s="231">
        <v>82.770037125421283</v>
      </c>
      <c r="K38" s="231">
        <v>69.275009659438922</v>
      </c>
      <c r="L38" s="231">
        <v>71.275909110811597</v>
      </c>
      <c r="M38" s="231">
        <v>48.746742590613508</v>
      </c>
      <c r="N38" s="231">
        <v>30.34175404636277</v>
      </c>
      <c r="O38" s="231">
        <v>28.16532191974936</v>
      </c>
      <c r="P38" s="231">
        <v>25.968541463923849</v>
      </c>
      <c r="Q38" s="231">
        <v>26.499163286829461</v>
      </c>
      <c r="R38" s="231">
        <v>19.975990152146021</v>
      </c>
      <c r="S38" s="231">
        <v>17.657966221522269</v>
      </c>
      <c r="T38" s="231">
        <v>23.170852485085859</v>
      </c>
      <c r="U38" s="231">
        <v>22.11118155917492</v>
      </c>
      <c r="V38" s="231">
        <v>22.01912771356551</v>
      </c>
      <c r="W38" s="231">
        <v>43.938427672622197</v>
      </c>
      <c r="DA38" s="73" t="s">
        <v>2333</v>
      </c>
    </row>
    <row r="39" spans="1:105" ht="12" customHeight="1" x14ac:dyDescent="0.3">
      <c r="A39" s="64" t="s">
        <v>70</v>
      </c>
      <c r="B39" s="231">
        <v>291.96617429719652</v>
      </c>
      <c r="C39" s="231">
        <v>270.63515835586412</v>
      </c>
      <c r="D39" s="231">
        <v>287.61488562021498</v>
      </c>
      <c r="E39" s="231">
        <v>283.56053654680102</v>
      </c>
      <c r="F39" s="231">
        <v>284.32335601916691</v>
      </c>
      <c r="G39" s="231">
        <v>247.96200239347141</v>
      </c>
      <c r="H39" s="231">
        <v>324.03979549440692</v>
      </c>
      <c r="I39" s="231">
        <v>220.32409993197419</v>
      </c>
      <c r="J39" s="231">
        <v>215.99660602371151</v>
      </c>
      <c r="K39" s="231">
        <v>172.14978254942241</v>
      </c>
      <c r="L39" s="231">
        <v>206.3234020738069</v>
      </c>
      <c r="M39" s="231">
        <v>161.17097108901791</v>
      </c>
      <c r="N39" s="231">
        <v>145.35710891100979</v>
      </c>
      <c r="O39" s="231">
        <v>87.086017993591184</v>
      </c>
      <c r="P39" s="231">
        <v>87.530356689268856</v>
      </c>
      <c r="Q39" s="231">
        <v>75.896081469719448</v>
      </c>
      <c r="R39" s="231">
        <v>78.57209948246971</v>
      </c>
      <c r="S39" s="231">
        <v>84.108719342759329</v>
      </c>
      <c r="T39" s="231">
        <v>40.98477102978849</v>
      </c>
      <c r="U39" s="231">
        <v>59.266436884403682</v>
      </c>
      <c r="V39" s="231">
        <v>73.049482382494872</v>
      </c>
      <c r="W39" s="231">
        <v>51.480403401394511</v>
      </c>
      <c r="DA39" s="73" t="s">
        <v>2334</v>
      </c>
    </row>
    <row r="40" spans="1:105" ht="12" customHeight="1" x14ac:dyDescent="0.3">
      <c r="A40" s="64" t="s">
        <v>34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1.401464398299029E-2</v>
      </c>
      <c r="R40" s="231">
        <v>2.527230882180502E-2</v>
      </c>
      <c r="S40" s="231">
        <v>3.9057204542771333E-2</v>
      </c>
      <c r="T40" s="231">
        <v>7.2600450797091681E-2</v>
      </c>
      <c r="U40" s="231">
        <v>5.8815555076217219E-2</v>
      </c>
      <c r="V40" s="231">
        <v>5.582882766993822E-2</v>
      </c>
      <c r="W40" s="231">
        <v>0</v>
      </c>
      <c r="DA40" s="73" t="s">
        <v>2335</v>
      </c>
    </row>
    <row r="41" spans="1:105" ht="12" customHeight="1" x14ac:dyDescent="0.3">
      <c r="A41" s="64" t="s">
        <v>162</v>
      </c>
      <c r="B41" s="231">
        <v>385.43925441379952</v>
      </c>
      <c r="C41" s="231">
        <v>421.999530825166</v>
      </c>
      <c r="D41" s="231">
        <v>383.52527001639788</v>
      </c>
      <c r="E41" s="231">
        <v>350.88457974062322</v>
      </c>
      <c r="F41" s="231">
        <v>344.13137932946921</v>
      </c>
      <c r="G41" s="231">
        <v>394.93326033291243</v>
      </c>
      <c r="H41" s="231">
        <v>390.77829546253793</v>
      </c>
      <c r="I41" s="231">
        <v>398.44383476411952</v>
      </c>
      <c r="J41" s="231">
        <v>443.07446346069418</v>
      </c>
      <c r="K41" s="231">
        <v>417.99736377593229</v>
      </c>
      <c r="L41" s="231">
        <v>452.04612152702072</v>
      </c>
      <c r="M41" s="231">
        <v>450.32278536581953</v>
      </c>
      <c r="N41" s="231">
        <v>428.4656338382062</v>
      </c>
      <c r="O41" s="231">
        <v>444.4070789949518</v>
      </c>
      <c r="P41" s="231">
        <v>469.34667577528791</v>
      </c>
      <c r="Q41" s="231">
        <v>455.7478213460742</v>
      </c>
      <c r="R41" s="231">
        <v>431.61368817533793</v>
      </c>
      <c r="S41" s="231">
        <v>468.60745375598259</v>
      </c>
      <c r="T41" s="231">
        <v>504.42185158390248</v>
      </c>
      <c r="U41" s="231">
        <v>476.48715679429642</v>
      </c>
      <c r="V41" s="231">
        <v>464.71492443998238</v>
      </c>
      <c r="W41" s="231">
        <v>498.17529602581328</v>
      </c>
      <c r="DA41" s="73" t="s">
        <v>2336</v>
      </c>
    </row>
    <row r="42" spans="1:105" ht="12" customHeight="1" x14ac:dyDescent="0.3">
      <c r="A42" s="64" t="s">
        <v>36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2337</v>
      </c>
    </row>
    <row r="43" spans="1:105" ht="12" customHeight="1" x14ac:dyDescent="0.3">
      <c r="A43" s="64" t="s">
        <v>73</v>
      </c>
      <c r="B43" s="231">
        <v>2.3553410891698841</v>
      </c>
      <c r="C43" s="231">
        <v>1.756325949499336</v>
      </c>
      <c r="D43" s="231">
        <v>1.45337171924241</v>
      </c>
      <c r="E43" s="231">
        <v>1.754966260090802</v>
      </c>
      <c r="F43" s="231">
        <v>2.294837885909232</v>
      </c>
      <c r="G43" s="231">
        <v>1.376799797087062</v>
      </c>
      <c r="H43" s="231">
        <v>1.442915183910962</v>
      </c>
      <c r="I43" s="231">
        <v>1.747384418790968</v>
      </c>
      <c r="J43" s="231">
        <v>4.9418396780071276</v>
      </c>
      <c r="K43" s="231">
        <v>4.7097490365589882</v>
      </c>
      <c r="L43" s="231">
        <v>5.7730382354545418</v>
      </c>
      <c r="M43" s="231">
        <v>3.3751344161886272</v>
      </c>
      <c r="N43" s="231">
        <v>1.2291934401107401</v>
      </c>
      <c r="O43" s="231">
        <v>1.4813771987789139</v>
      </c>
      <c r="P43" s="231">
        <v>1.6051656197142119</v>
      </c>
      <c r="Q43" s="231">
        <v>1.9484713828094451</v>
      </c>
      <c r="R43" s="231">
        <v>4.1709673679646182E-2</v>
      </c>
      <c r="S43" s="231">
        <v>4.0306046002471077E-2</v>
      </c>
      <c r="T43" s="231">
        <v>4.1123563386236052E-2</v>
      </c>
      <c r="U43" s="231">
        <v>1.4133480408393599</v>
      </c>
      <c r="V43" s="231">
        <v>2.7820895156384071</v>
      </c>
      <c r="W43" s="231">
        <v>2.4168370124092222</v>
      </c>
      <c r="DA43" s="73" t="s">
        <v>2338</v>
      </c>
    </row>
    <row r="44" spans="1:105" ht="12" customHeight="1" x14ac:dyDescent="0.3">
      <c r="A44" s="64" t="s">
        <v>79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2339</v>
      </c>
    </row>
    <row r="45" spans="1:105" ht="12" customHeight="1" x14ac:dyDescent="0.3">
      <c r="A45" s="57" t="s">
        <v>2185</v>
      </c>
      <c r="B45" s="263">
        <f t="shared" ref="B45:W45" si="2">B46+B52+B63+B64+B65</f>
        <v>165.05515274923232</v>
      </c>
      <c r="C45" s="263">
        <f t="shared" si="2"/>
        <v>172.30642865073128</v>
      </c>
      <c r="D45" s="263">
        <f t="shared" si="2"/>
        <v>162.48912320931208</v>
      </c>
      <c r="E45" s="263">
        <f t="shared" si="2"/>
        <v>151.07368701457392</v>
      </c>
      <c r="F45" s="263">
        <f t="shared" si="2"/>
        <v>154.09716469891106</v>
      </c>
      <c r="G45" s="263">
        <f t="shared" si="2"/>
        <v>153.87042683400387</v>
      </c>
      <c r="H45" s="263">
        <f t="shared" si="2"/>
        <v>162.94934850570289</v>
      </c>
      <c r="I45" s="263">
        <f t="shared" si="2"/>
        <v>145.55560698150458</v>
      </c>
      <c r="J45" s="263">
        <f t="shared" si="2"/>
        <v>154.76466053506695</v>
      </c>
      <c r="K45" s="263">
        <f t="shared" si="2"/>
        <v>129.95311100377745</v>
      </c>
      <c r="L45" s="263">
        <f t="shared" si="2"/>
        <v>143.77185056798254</v>
      </c>
      <c r="M45" s="263">
        <f t="shared" si="2"/>
        <v>132.53240848821343</v>
      </c>
      <c r="N45" s="263">
        <f t="shared" si="2"/>
        <v>117.55668931169956</v>
      </c>
      <c r="O45" s="263">
        <f t="shared" si="2"/>
        <v>109.13572005381164</v>
      </c>
      <c r="P45" s="263">
        <f t="shared" si="2"/>
        <v>111.87303744167987</v>
      </c>
      <c r="Q45" s="263">
        <f t="shared" si="2"/>
        <v>107.36383638938483</v>
      </c>
      <c r="R45" s="263">
        <f t="shared" si="2"/>
        <v>108.60551534302661</v>
      </c>
      <c r="S45" s="263">
        <f t="shared" si="2"/>
        <v>116.96074274645603</v>
      </c>
      <c r="T45" s="263">
        <f t="shared" si="2"/>
        <v>113.34843568280249</v>
      </c>
      <c r="U45" s="263">
        <f t="shared" si="2"/>
        <v>109.74640347542183</v>
      </c>
      <c r="V45" s="263">
        <f t="shared" si="2"/>
        <v>110.93415787833547</v>
      </c>
      <c r="W45" s="263">
        <f t="shared" si="2"/>
        <v>119.05722877145737</v>
      </c>
      <c r="DA45" s="70"/>
    </row>
    <row r="46" spans="1:105" ht="12" customHeight="1" x14ac:dyDescent="0.3">
      <c r="A46" s="165" t="s">
        <v>2186</v>
      </c>
      <c r="B46" s="348">
        <v>93.245169007280623</v>
      </c>
      <c r="C46" s="348">
        <v>97.213115098447361</v>
      </c>
      <c r="D46" s="348">
        <v>92.024421681457909</v>
      </c>
      <c r="E46" s="348">
        <v>85.893508769693341</v>
      </c>
      <c r="F46" s="348">
        <v>87.394242929133526</v>
      </c>
      <c r="G46" s="348">
        <v>87.013712178726976</v>
      </c>
      <c r="H46" s="348">
        <v>91.794565880061569</v>
      </c>
      <c r="I46" s="348">
        <v>81.891782009848811</v>
      </c>
      <c r="J46" s="348">
        <v>86.957258724562507</v>
      </c>
      <c r="K46" s="348">
        <v>73.3220296677747</v>
      </c>
      <c r="L46" s="348">
        <v>80.871386761961418</v>
      </c>
      <c r="M46" s="348">
        <v>74.621023982276398</v>
      </c>
      <c r="N46" s="348">
        <v>66.690384429502942</v>
      </c>
      <c r="O46" s="348">
        <v>61.557513405901567</v>
      </c>
      <c r="P46" s="348">
        <v>62.304989333003682</v>
      </c>
      <c r="Q46" s="348">
        <v>59.592008306980382</v>
      </c>
      <c r="R46" s="348">
        <v>61.56850503990875</v>
      </c>
      <c r="S46" s="348">
        <v>66.052888115800314</v>
      </c>
      <c r="T46" s="348">
        <v>63.564252849127442</v>
      </c>
      <c r="U46" s="348">
        <v>61.633778619278033</v>
      </c>
      <c r="V46" s="348">
        <v>62.838296466814917</v>
      </c>
      <c r="W46" s="348">
        <v>67.379728239223425</v>
      </c>
      <c r="DA46" s="167" t="s">
        <v>2340</v>
      </c>
    </row>
    <row r="47" spans="1:105" ht="12" customHeight="1" x14ac:dyDescent="0.3">
      <c r="A47" s="59" t="s">
        <v>30</v>
      </c>
      <c r="B47" s="232">
        <v>17.870038584096509</v>
      </c>
      <c r="C47" s="232">
        <v>18.58622689338786</v>
      </c>
      <c r="D47" s="232">
        <v>16.19393555974365</v>
      </c>
      <c r="E47" s="232">
        <v>13.92340951375509</v>
      </c>
      <c r="F47" s="232">
        <v>15.68481355745072</v>
      </c>
      <c r="G47" s="232">
        <v>13.31029033740125</v>
      </c>
      <c r="H47" s="232">
        <v>13.155299070214831</v>
      </c>
      <c r="I47" s="232">
        <v>12.964452695348729</v>
      </c>
      <c r="J47" s="232">
        <v>17.034984027137099</v>
      </c>
      <c r="K47" s="232">
        <v>10.43281091504452</v>
      </c>
      <c r="L47" s="232">
        <v>11.815676693837631</v>
      </c>
      <c r="M47" s="232">
        <v>12.06584754955137</v>
      </c>
      <c r="N47" s="232">
        <v>8.1040099373964249</v>
      </c>
      <c r="O47" s="232">
        <v>8.0847329561711678</v>
      </c>
      <c r="P47" s="232">
        <v>8.2344953243583721</v>
      </c>
      <c r="Q47" s="232">
        <v>7.9845428628925168</v>
      </c>
      <c r="R47" s="232">
        <v>9.6879769588751987</v>
      </c>
      <c r="S47" s="232">
        <v>10.74249487148435</v>
      </c>
      <c r="T47" s="232">
        <v>9.2901318413031309</v>
      </c>
      <c r="U47" s="232">
        <v>8.079713756975881</v>
      </c>
      <c r="V47" s="232">
        <v>7.9788890934607029</v>
      </c>
      <c r="W47" s="232">
        <v>9.2164001853442503</v>
      </c>
      <c r="DA47" s="71" t="s">
        <v>2341</v>
      </c>
    </row>
    <row r="48" spans="1:105" ht="12" customHeight="1" x14ac:dyDescent="0.3">
      <c r="A48" s="59" t="s">
        <v>33</v>
      </c>
      <c r="B48" s="232">
        <v>1.206524202723517</v>
      </c>
      <c r="C48" s="232">
        <v>1.1999371332398141</v>
      </c>
      <c r="D48" s="232">
        <v>1.011319446959601</v>
      </c>
      <c r="E48" s="232">
        <v>1.4322583076220361</v>
      </c>
      <c r="F48" s="232">
        <v>1.428619348315312</v>
      </c>
      <c r="G48" s="232">
        <v>1.01645488685876</v>
      </c>
      <c r="H48" s="232">
        <v>1.0040439730103909</v>
      </c>
      <c r="I48" s="232">
        <v>1.4099006702723029</v>
      </c>
      <c r="J48" s="232">
        <v>0.80347623796008505</v>
      </c>
      <c r="K48" s="232">
        <v>0.81312950011227758</v>
      </c>
      <c r="L48" s="232">
        <v>0.80514973130135226</v>
      </c>
      <c r="M48" s="232">
        <v>0.81106418011292536</v>
      </c>
      <c r="N48" s="232">
        <v>1.2394175145095041</v>
      </c>
      <c r="O48" s="232">
        <v>1.023757108622843</v>
      </c>
      <c r="P48" s="232">
        <v>0.99975698589829143</v>
      </c>
      <c r="Q48" s="232">
        <v>1.1394751515714301</v>
      </c>
      <c r="R48" s="232">
        <v>1.7231270026488921</v>
      </c>
      <c r="S48" s="232">
        <v>1.8196304514711481</v>
      </c>
      <c r="T48" s="232">
        <v>1.7999080910663801</v>
      </c>
      <c r="U48" s="232">
        <v>1.791815096083702</v>
      </c>
      <c r="V48" s="232">
        <v>1.7763676636685899</v>
      </c>
      <c r="W48" s="232">
        <v>2.0390535088023132</v>
      </c>
      <c r="DA48" s="71" t="s">
        <v>2342</v>
      </c>
    </row>
    <row r="49" spans="1:105" ht="12" customHeight="1" x14ac:dyDescent="0.3">
      <c r="A49" s="59" t="s">
        <v>160</v>
      </c>
      <c r="B49" s="232">
        <v>10.447413252490639</v>
      </c>
      <c r="C49" s="232">
        <v>12.51486605284359</v>
      </c>
      <c r="D49" s="232">
        <v>11.38027717661007</v>
      </c>
      <c r="E49" s="232">
        <v>9.9970929473057151</v>
      </c>
      <c r="F49" s="232">
        <v>10.62453157983245</v>
      </c>
      <c r="G49" s="232">
        <v>12.12600773949419</v>
      </c>
      <c r="H49" s="232">
        <v>10.89181583734549</v>
      </c>
      <c r="I49" s="232">
        <v>9.8805119577533187</v>
      </c>
      <c r="J49" s="232">
        <v>7.7118475419877379</v>
      </c>
      <c r="K49" s="232">
        <v>6.5213484921099054</v>
      </c>
      <c r="L49" s="232">
        <v>6.667102290013033</v>
      </c>
      <c r="M49" s="232">
        <v>4.5586787705624099</v>
      </c>
      <c r="N49" s="232">
        <v>2.880022366673979</v>
      </c>
      <c r="O49" s="232">
        <v>2.6395450811949801</v>
      </c>
      <c r="P49" s="232">
        <v>2.36455365974061</v>
      </c>
      <c r="Q49" s="232">
        <v>2.3960873058192278</v>
      </c>
      <c r="R49" s="232">
        <v>1.8898830355858189</v>
      </c>
      <c r="S49" s="232">
        <v>1.655997383901652</v>
      </c>
      <c r="T49" s="232">
        <v>2.138446034208366</v>
      </c>
      <c r="U49" s="232">
        <v>2.0516163652816899</v>
      </c>
      <c r="V49" s="232">
        <v>2.088025386028177</v>
      </c>
      <c r="W49" s="232">
        <v>4.1543746226493896</v>
      </c>
      <c r="DA49" s="71" t="s">
        <v>2343</v>
      </c>
    </row>
    <row r="50" spans="1:105" ht="12" customHeight="1" x14ac:dyDescent="0.3">
      <c r="A50" s="59" t="s">
        <v>70</v>
      </c>
      <c r="B50" s="232">
        <v>27.464251309460479</v>
      </c>
      <c r="C50" s="232">
        <v>25.36328700067228</v>
      </c>
      <c r="D50" s="232">
        <v>27.186525487474409</v>
      </c>
      <c r="E50" s="232">
        <v>27.058238049915118</v>
      </c>
      <c r="F50" s="232">
        <v>26.989490794862519</v>
      </c>
      <c r="G50" s="232">
        <v>23.35810758681102</v>
      </c>
      <c r="H50" s="232">
        <v>30.255977329507271</v>
      </c>
      <c r="I50" s="232">
        <v>20.522721168540599</v>
      </c>
      <c r="J50" s="232">
        <v>20.12482962545457</v>
      </c>
      <c r="K50" s="232">
        <v>16.20568124587421</v>
      </c>
      <c r="L50" s="232">
        <v>19.299357154616789</v>
      </c>
      <c r="M50" s="232">
        <v>15.072323714116431</v>
      </c>
      <c r="N50" s="232">
        <v>13.797215684337051</v>
      </c>
      <c r="O50" s="232">
        <v>8.1613649256626939</v>
      </c>
      <c r="P50" s="232">
        <v>7.9700365742735224</v>
      </c>
      <c r="Q50" s="232">
        <v>6.8626180910927488</v>
      </c>
      <c r="R50" s="232">
        <v>7.4335277876740644</v>
      </c>
      <c r="S50" s="232">
        <v>7.8878743705581869</v>
      </c>
      <c r="T50" s="232">
        <v>3.782498772024113</v>
      </c>
      <c r="U50" s="232">
        <v>5.4991177879195234</v>
      </c>
      <c r="V50" s="232">
        <v>6.927121529746036</v>
      </c>
      <c r="W50" s="232">
        <v>4.8674677903362316</v>
      </c>
      <c r="DA50" s="71" t="s">
        <v>2344</v>
      </c>
    </row>
    <row r="51" spans="1:105" ht="12" customHeight="1" x14ac:dyDescent="0.3">
      <c r="A51" s="59" t="s">
        <v>162</v>
      </c>
      <c r="B51" s="232">
        <v>36.256941658509469</v>
      </c>
      <c r="C51" s="232">
        <v>39.54879801830382</v>
      </c>
      <c r="D51" s="232">
        <v>36.252364010670171</v>
      </c>
      <c r="E51" s="232">
        <v>33.482509951095381</v>
      </c>
      <c r="F51" s="232">
        <v>32.666787648672532</v>
      </c>
      <c r="G51" s="232">
        <v>37.202851628161767</v>
      </c>
      <c r="H51" s="232">
        <v>36.487429669983577</v>
      </c>
      <c r="I51" s="232">
        <v>37.114195517933872</v>
      </c>
      <c r="J51" s="232">
        <v>41.282121292023021</v>
      </c>
      <c r="K51" s="232">
        <v>39.349059514633787</v>
      </c>
      <c r="L51" s="232">
        <v>42.284100892192619</v>
      </c>
      <c r="M51" s="232">
        <v>42.113109767933253</v>
      </c>
      <c r="N51" s="232">
        <v>40.669718926585993</v>
      </c>
      <c r="O51" s="232">
        <v>41.648113334249892</v>
      </c>
      <c r="P51" s="232">
        <v>42.736146788732889</v>
      </c>
      <c r="Q51" s="232">
        <v>41.209284895604462</v>
      </c>
      <c r="R51" s="232">
        <v>40.833990255124768</v>
      </c>
      <c r="S51" s="232">
        <v>43.946891038384983</v>
      </c>
      <c r="T51" s="232">
        <v>46.553268110525451</v>
      </c>
      <c r="U51" s="232">
        <v>44.211515613017241</v>
      </c>
      <c r="V51" s="232">
        <v>44.067892793911419</v>
      </c>
      <c r="W51" s="232">
        <v>47.102432132091238</v>
      </c>
      <c r="DA51" s="71" t="s">
        <v>2345</v>
      </c>
    </row>
    <row r="52" spans="1:105" ht="12" customHeight="1" x14ac:dyDescent="0.3">
      <c r="A52" s="165" t="s">
        <v>2193</v>
      </c>
      <c r="B52" s="348">
        <v>71.809983741951683</v>
      </c>
      <c r="C52" s="348">
        <v>75.093313552283931</v>
      </c>
      <c r="D52" s="348">
        <v>70.46470152785416</v>
      </c>
      <c r="E52" s="348">
        <v>65.18017824488058</v>
      </c>
      <c r="F52" s="348">
        <v>66.702921769777547</v>
      </c>
      <c r="G52" s="348">
        <v>66.856714655276889</v>
      </c>
      <c r="H52" s="348">
        <v>71.154782625641317</v>
      </c>
      <c r="I52" s="348">
        <v>63.663824971655757</v>
      </c>
      <c r="J52" s="348">
        <v>67.807401810504444</v>
      </c>
      <c r="K52" s="348">
        <v>56.631081336002737</v>
      </c>
      <c r="L52" s="348">
        <v>62.900463806021108</v>
      </c>
      <c r="M52" s="348">
        <v>57.911384505937043</v>
      </c>
      <c r="N52" s="348">
        <v>50.866304882196609</v>
      </c>
      <c r="O52" s="348">
        <v>47.578206647910079</v>
      </c>
      <c r="P52" s="348">
        <v>49.568048108676187</v>
      </c>
      <c r="Q52" s="348">
        <v>47.771828082404447</v>
      </c>
      <c r="R52" s="348">
        <v>47.037010303117853</v>
      </c>
      <c r="S52" s="348">
        <v>50.90785463065572</v>
      </c>
      <c r="T52" s="348">
        <v>49.78418283367504</v>
      </c>
      <c r="U52" s="348">
        <v>48.112624856143789</v>
      </c>
      <c r="V52" s="348">
        <v>48.095861411520552</v>
      </c>
      <c r="W52" s="348">
        <v>51.677500532233957</v>
      </c>
      <c r="DA52" s="167" t="s">
        <v>2346</v>
      </c>
    </row>
    <row r="53" spans="1:105" ht="12" customHeight="1" x14ac:dyDescent="0.3">
      <c r="A53" s="64" t="s">
        <v>30</v>
      </c>
      <c r="B53" s="231">
        <v>13.72945442823505</v>
      </c>
      <c r="C53" s="231">
        <v>14.332862307100211</v>
      </c>
      <c r="D53" s="231">
        <v>12.38149463687277</v>
      </c>
      <c r="E53" s="231">
        <v>10.545201622389699</v>
      </c>
      <c r="F53" s="231">
        <v>11.941536800183441</v>
      </c>
      <c r="G53" s="231">
        <v>10.21169944616741</v>
      </c>
      <c r="H53" s="231">
        <v>10.18241759015484</v>
      </c>
      <c r="I53" s="231">
        <v>10.058755741253259</v>
      </c>
      <c r="J53" s="231">
        <v>13.213548413192751</v>
      </c>
      <c r="K53" s="231">
        <v>8.0094655395495575</v>
      </c>
      <c r="L53" s="231">
        <v>9.1290852142689083</v>
      </c>
      <c r="M53" s="231">
        <v>9.3245408990185119</v>
      </c>
      <c r="N53" s="231">
        <v>6.1703216357731403</v>
      </c>
      <c r="O53" s="231">
        <v>6.2346823268809182</v>
      </c>
      <c r="P53" s="231">
        <v>6.5357944616972992</v>
      </c>
      <c r="Q53" s="231">
        <v>6.3817912532294772</v>
      </c>
      <c r="R53" s="231">
        <v>7.400643783028463</v>
      </c>
      <c r="S53" s="231">
        <v>8.2784533382439882</v>
      </c>
      <c r="T53" s="231">
        <v>7.274926495333478</v>
      </c>
      <c r="U53" s="231">
        <v>6.2932471234822742</v>
      </c>
      <c r="V53" s="231">
        <v>6.0809268511818049</v>
      </c>
      <c r="W53" s="231">
        <v>7.0447112018189992</v>
      </c>
      <c r="DA53" s="73" t="s">
        <v>2347</v>
      </c>
    </row>
    <row r="54" spans="1:105" ht="12" customHeight="1" x14ac:dyDescent="0.3">
      <c r="A54" s="64" t="s">
        <v>32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2348</v>
      </c>
    </row>
    <row r="55" spans="1:105" ht="12" customHeight="1" x14ac:dyDescent="0.3">
      <c r="A55" s="64" t="s">
        <v>33</v>
      </c>
      <c r="B55" s="231">
        <v>0.92696604878050626</v>
      </c>
      <c r="C55" s="231">
        <v>0.92533755272412388</v>
      </c>
      <c r="D55" s="231">
        <v>0.77323058761718588</v>
      </c>
      <c r="E55" s="231">
        <v>1.0847524533625299</v>
      </c>
      <c r="F55" s="231">
        <v>1.087670596712796</v>
      </c>
      <c r="G55" s="231">
        <v>0.77982760271000451</v>
      </c>
      <c r="H55" s="231">
        <v>0.7771465291288886</v>
      </c>
      <c r="I55" s="231">
        <v>1.093902441927717</v>
      </c>
      <c r="J55" s="231">
        <v>0.62323346779913724</v>
      </c>
      <c r="K55" s="231">
        <v>0.62425484017436139</v>
      </c>
      <c r="L55" s="231">
        <v>0.62207867545404694</v>
      </c>
      <c r="M55" s="231">
        <v>0.62679402239530901</v>
      </c>
      <c r="N55" s="231">
        <v>0.94368155574980761</v>
      </c>
      <c r="O55" s="231">
        <v>0.78948808658886926</v>
      </c>
      <c r="P55" s="231">
        <v>0.79351628898840654</v>
      </c>
      <c r="Q55" s="231">
        <v>0.91074626067403108</v>
      </c>
      <c r="R55" s="231">
        <v>1.316296394350897</v>
      </c>
      <c r="S55" s="231">
        <v>1.4022558042208599</v>
      </c>
      <c r="T55" s="231">
        <v>1.409473975670424</v>
      </c>
      <c r="U55" s="231">
        <v>1.3956354814556491</v>
      </c>
      <c r="V55" s="231">
        <v>1.3538177679930961</v>
      </c>
      <c r="W55" s="231">
        <v>1.558585001268741</v>
      </c>
      <c r="DA55" s="73" t="s">
        <v>2349</v>
      </c>
    </row>
    <row r="56" spans="1:105" ht="12" customHeight="1" x14ac:dyDescent="0.3">
      <c r="A56" s="64" t="s">
        <v>160</v>
      </c>
      <c r="B56" s="231">
        <v>8.0266913508883793</v>
      </c>
      <c r="C56" s="231">
        <v>9.6509018724517475</v>
      </c>
      <c r="D56" s="231">
        <v>8.7010869166725051</v>
      </c>
      <c r="E56" s="231">
        <v>7.5715190782086808</v>
      </c>
      <c r="F56" s="231">
        <v>8.0889220889088538</v>
      </c>
      <c r="G56" s="231">
        <v>9.3031138599333545</v>
      </c>
      <c r="H56" s="231">
        <v>8.4304443843482044</v>
      </c>
      <c r="I56" s="231">
        <v>7.6660124971746297</v>
      </c>
      <c r="J56" s="231">
        <v>5.9818589021795523</v>
      </c>
      <c r="K56" s="231">
        <v>5.0065621282972206</v>
      </c>
      <c r="L56" s="231">
        <v>5.151168783208143</v>
      </c>
      <c r="M56" s="231">
        <v>3.5229673230188538</v>
      </c>
      <c r="N56" s="231">
        <v>2.192823609284491</v>
      </c>
      <c r="O56" s="231">
        <v>2.0355310630476908</v>
      </c>
      <c r="P56" s="231">
        <v>1.876767926263039</v>
      </c>
      <c r="Q56" s="231">
        <v>1.915116403384403</v>
      </c>
      <c r="R56" s="231">
        <v>1.4436812966556649</v>
      </c>
      <c r="S56" s="231">
        <v>1.276155793871903</v>
      </c>
      <c r="T56" s="231">
        <v>1.6745766345250339</v>
      </c>
      <c r="U56" s="231">
        <v>1.5979933420476371</v>
      </c>
      <c r="V56" s="231">
        <v>1.59134053464338</v>
      </c>
      <c r="W56" s="231">
        <v>3.1754664350696902</v>
      </c>
      <c r="DA56" s="73" t="s">
        <v>2350</v>
      </c>
    </row>
    <row r="57" spans="1:105" ht="12" customHeight="1" x14ac:dyDescent="0.3">
      <c r="A57" s="64" t="s">
        <v>70</v>
      </c>
      <c r="B57" s="231">
        <v>21.100636407937369</v>
      </c>
      <c r="C57" s="231">
        <v>19.559026279046861</v>
      </c>
      <c r="D57" s="231">
        <v>20.786165183659509</v>
      </c>
      <c r="E57" s="231">
        <v>20.493154029628059</v>
      </c>
      <c r="F57" s="231">
        <v>20.54828362253393</v>
      </c>
      <c r="G57" s="231">
        <v>17.920418583019991</v>
      </c>
      <c r="H57" s="231">
        <v>23.418623485712189</v>
      </c>
      <c r="I57" s="231">
        <v>15.923004559556899</v>
      </c>
      <c r="J57" s="231">
        <v>15.610253002854771</v>
      </c>
      <c r="K57" s="231">
        <v>12.441406878809531</v>
      </c>
      <c r="L57" s="231">
        <v>14.91116256904653</v>
      </c>
      <c r="M57" s="231">
        <v>11.6479591125574</v>
      </c>
      <c r="N57" s="231">
        <v>10.50507824005016</v>
      </c>
      <c r="O57" s="231">
        <v>6.2937784019712142</v>
      </c>
      <c r="P57" s="231">
        <v>6.325891126268953</v>
      </c>
      <c r="Q57" s="231">
        <v>5.4850724531177999</v>
      </c>
      <c r="R57" s="231">
        <v>5.6784704837083471</v>
      </c>
      <c r="S57" s="231">
        <v>6.0786065709867918</v>
      </c>
      <c r="T57" s="231">
        <v>2.962003231517615</v>
      </c>
      <c r="U57" s="231">
        <v>4.2832343126803716</v>
      </c>
      <c r="V57" s="231">
        <v>5.2793463874758553</v>
      </c>
      <c r="W57" s="231">
        <v>3.72053124620196</v>
      </c>
      <c r="DA57" s="73" t="s">
        <v>2351</v>
      </c>
    </row>
    <row r="58" spans="1:105" ht="12" customHeight="1" x14ac:dyDescent="0.3">
      <c r="A58" s="64" t="s">
        <v>34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1.012849888462592E-3</v>
      </c>
      <c r="R58" s="231">
        <v>1.826450618540493E-3</v>
      </c>
      <c r="S58" s="231">
        <v>2.8226964104703521E-3</v>
      </c>
      <c r="T58" s="231">
        <v>5.2468945041640987E-3</v>
      </c>
      <c r="U58" s="231">
        <v>4.2506487122408792E-3</v>
      </c>
      <c r="V58" s="231">
        <v>4.0347954573177114E-3</v>
      </c>
      <c r="W58" s="231">
        <v>0</v>
      </c>
      <c r="DA58" s="73" t="s">
        <v>2352</v>
      </c>
    </row>
    <row r="59" spans="1:105" ht="12" customHeight="1" x14ac:dyDescent="0.3">
      <c r="A59" s="64" t="s">
        <v>162</v>
      </c>
      <c r="B59" s="231">
        <v>27.85601306147657</v>
      </c>
      <c r="C59" s="231">
        <v>30.498254414903609</v>
      </c>
      <c r="D59" s="231">
        <v>27.71768782925659</v>
      </c>
      <c r="E59" s="231">
        <v>25.358718201110079</v>
      </c>
      <c r="F59" s="231">
        <v>24.870658833244249</v>
      </c>
      <c r="G59" s="231">
        <v>28.54215270568784</v>
      </c>
      <c r="H59" s="231">
        <v>28.241869964960909</v>
      </c>
      <c r="I59" s="231">
        <v>28.795864817490571</v>
      </c>
      <c r="J59" s="231">
        <v>32.021357191910191</v>
      </c>
      <c r="K59" s="231">
        <v>30.20901449883117</v>
      </c>
      <c r="L59" s="231">
        <v>32.669746325650038</v>
      </c>
      <c r="M59" s="231">
        <v>32.545199398823023</v>
      </c>
      <c r="N59" s="231">
        <v>30.965565016835001</v>
      </c>
      <c r="O59" s="231">
        <v>32.117666416523711</v>
      </c>
      <c r="P59" s="231">
        <v>33.920071661203757</v>
      </c>
      <c r="Q59" s="231">
        <v>32.937271226989012</v>
      </c>
      <c r="R59" s="231">
        <v>31.193077502211569</v>
      </c>
      <c r="S59" s="231">
        <v>33.866647475708142</v>
      </c>
      <c r="T59" s="231">
        <v>36.45498356825464</v>
      </c>
      <c r="U59" s="231">
        <v>34.4361201182641</v>
      </c>
      <c r="V59" s="231">
        <v>33.585331169112457</v>
      </c>
      <c r="W59" s="231">
        <v>36.003539842108971</v>
      </c>
      <c r="DA59" s="73" t="s">
        <v>2353</v>
      </c>
    </row>
    <row r="60" spans="1:105" ht="12" customHeight="1" x14ac:dyDescent="0.3">
      <c r="A60" s="64" t="s">
        <v>36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2354</v>
      </c>
    </row>
    <row r="61" spans="1:105" ht="12" customHeight="1" x14ac:dyDescent="0.3">
      <c r="A61" s="64" t="s">
        <v>73</v>
      </c>
      <c r="B61" s="231">
        <v>0.17022244463380681</v>
      </c>
      <c r="C61" s="231">
        <v>0.12693112605738829</v>
      </c>
      <c r="D61" s="231">
        <v>0.1050363737756021</v>
      </c>
      <c r="E61" s="231">
        <v>0.1268328601815337</v>
      </c>
      <c r="F61" s="231">
        <v>0.1658498281942769</v>
      </c>
      <c r="G61" s="231">
        <v>9.9502457758288976E-2</v>
      </c>
      <c r="H61" s="231">
        <v>0.10428067133628111</v>
      </c>
      <c r="I61" s="231">
        <v>0.12628491425267549</v>
      </c>
      <c r="J61" s="231">
        <v>0.35715083256803132</v>
      </c>
      <c r="K61" s="231">
        <v>0.34037745034089301</v>
      </c>
      <c r="L61" s="231">
        <v>0.41722223839344369</v>
      </c>
      <c r="M61" s="231">
        <v>0.24392375012394041</v>
      </c>
      <c r="N61" s="231">
        <v>8.8834824504009383E-2</v>
      </c>
      <c r="O61" s="231">
        <v>0.10706035289767731</v>
      </c>
      <c r="P61" s="231">
        <v>0.1160066442547357</v>
      </c>
      <c r="Q61" s="231">
        <v>0.1408176351212608</v>
      </c>
      <c r="R61" s="231">
        <v>3.014392544363931E-3</v>
      </c>
      <c r="S61" s="231">
        <v>2.9129512135677091E-3</v>
      </c>
      <c r="T61" s="231">
        <v>2.9720338696785269E-3</v>
      </c>
      <c r="U61" s="231">
        <v>0.10214382950151329</v>
      </c>
      <c r="V61" s="231">
        <v>0.20106390565663651</v>
      </c>
      <c r="W61" s="231">
        <v>0.17466680576559601</v>
      </c>
      <c r="DA61" s="73" t="s">
        <v>2355</v>
      </c>
    </row>
    <row r="62" spans="1:105" ht="12" customHeight="1" x14ac:dyDescent="0.3">
      <c r="A62" s="64" t="s">
        <v>79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2356</v>
      </c>
    </row>
    <row r="63" spans="1:105" ht="12" customHeight="1" x14ac:dyDescent="0.3">
      <c r="A63" s="166" t="s">
        <v>2205</v>
      </c>
      <c r="B63" s="349">
        <v>0</v>
      </c>
      <c r="C63" s="349">
        <v>0</v>
      </c>
      <c r="D63" s="349">
        <v>0</v>
      </c>
      <c r="E63" s="349">
        <v>0</v>
      </c>
      <c r="F63" s="349">
        <v>0</v>
      </c>
      <c r="G63" s="349">
        <v>0</v>
      </c>
      <c r="H63" s="349">
        <v>0</v>
      </c>
      <c r="I63" s="349">
        <v>0</v>
      </c>
      <c r="J63" s="349">
        <v>0</v>
      </c>
      <c r="K63" s="349">
        <v>0</v>
      </c>
      <c r="L63" s="349">
        <v>0</v>
      </c>
      <c r="M63" s="349">
        <v>0</v>
      </c>
      <c r="N63" s="349">
        <v>0</v>
      </c>
      <c r="O63" s="349">
        <v>0</v>
      </c>
      <c r="P63" s="349">
        <v>0</v>
      </c>
      <c r="Q63" s="349">
        <v>0</v>
      </c>
      <c r="R63" s="349">
        <v>0</v>
      </c>
      <c r="S63" s="349">
        <v>0</v>
      </c>
      <c r="T63" s="349">
        <v>0</v>
      </c>
      <c r="U63" s="349">
        <v>0</v>
      </c>
      <c r="V63" s="349">
        <v>0</v>
      </c>
      <c r="W63" s="349">
        <v>0</v>
      </c>
      <c r="DA63" s="168" t="s">
        <v>2357</v>
      </c>
    </row>
    <row r="64" spans="1:105" ht="12" customHeight="1" x14ac:dyDescent="0.3">
      <c r="A64" s="60" t="s">
        <v>2207</v>
      </c>
      <c r="B64" s="264">
        <v>0</v>
      </c>
      <c r="C64" s="264">
        <v>0</v>
      </c>
      <c r="D64" s="264">
        <v>0</v>
      </c>
      <c r="E64" s="264">
        <v>0</v>
      </c>
      <c r="F64" s="264">
        <v>0</v>
      </c>
      <c r="G64" s="264">
        <v>0</v>
      </c>
      <c r="H64" s="264">
        <v>0</v>
      </c>
      <c r="I64" s="264">
        <v>0</v>
      </c>
      <c r="J64" s="264">
        <v>0</v>
      </c>
      <c r="K64" s="264">
        <v>0</v>
      </c>
      <c r="L64" s="264">
        <v>0</v>
      </c>
      <c r="M64" s="264">
        <v>0</v>
      </c>
      <c r="N64" s="264">
        <v>0</v>
      </c>
      <c r="O64" s="264">
        <v>0</v>
      </c>
      <c r="P64" s="264">
        <v>0</v>
      </c>
      <c r="Q64" s="264">
        <v>0</v>
      </c>
      <c r="R64" s="264">
        <v>0</v>
      </c>
      <c r="S64" s="264">
        <v>0</v>
      </c>
      <c r="T64" s="264">
        <v>0</v>
      </c>
      <c r="U64" s="264">
        <v>0</v>
      </c>
      <c r="V64" s="264">
        <v>0</v>
      </c>
      <c r="W64" s="264">
        <v>0</v>
      </c>
      <c r="DA64" s="72" t="s">
        <v>2358</v>
      </c>
    </row>
    <row r="65" spans="1:105" ht="12" customHeight="1" x14ac:dyDescent="0.3">
      <c r="A65" s="101" t="s">
        <v>2209</v>
      </c>
      <c r="B65" s="280">
        <v>0</v>
      </c>
      <c r="C65" s="280">
        <v>0</v>
      </c>
      <c r="D65" s="280">
        <v>0</v>
      </c>
      <c r="E65" s="280">
        <v>0</v>
      </c>
      <c r="F65" s="280">
        <v>0</v>
      </c>
      <c r="G65" s="280">
        <v>0</v>
      </c>
      <c r="H65" s="280">
        <v>0</v>
      </c>
      <c r="I65" s="280">
        <v>0</v>
      </c>
      <c r="J65" s="280">
        <v>0</v>
      </c>
      <c r="K65" s="280">
        <v>0</v>
      </c>
      <c r="L65" s="280">
        <v>0</v>
      </c>
      <c r="M65" s="280">
        <v>0</v>
      </c>
      <c r="N65" s="280">
        <v>0</v>
      </c>
      <c r="O65" s="280">
        <v>0</v>
      </c>
      <c r="P65" s="280">
        <v>0</v>
      </c>
      <c r="Q65" s="280">
        <v>0</v>
      </c>
      <c r="R65" s="280">
        <v>0</v>
      </c>
      <c r="S65" s="280">
        <v>0</v>
      </c>
      <c r="T65" s="280">
        <v>0</v>
      </c>
      <c r="U65" s="280">
        <v>0</v>
      </c>
      <c r="V65" s="280">
        <v>0</v>
      </c>
      <c r="W65" s="280">
        <v>0</v>
      </c>
      <c r="DA65" s="102" t="s">
        <v>2359</v>
      </c>
    </row>
    <row r="66" spans="1:105" ht="12" customHeight="1" x14ac:dyDescent="0.3">
      <c r="A66" s="57" t="s">
        <v>2211</v>
      </c>
      <c r="B66" s="263">
        <f t="shared" ref="B66:W66" si="3">B67+B68+B79</f>
        <v>43.38467178625875</v>
      </c>
      <c r="C66" s="263">
        <f t="shared" si="3"/>
        <v>45.539803501845782</v>
      </c>
      <c r="D66" s="263">
        <f t="shared" si="3"/>
        <v>42.849927116446352</v>
      </c>
      <c r="E66" s="263">
        <f t="shared" si="3"/>
        <v>39.802846101049099</v>
      </c>
      <c r="F66" s="263">
        <f t="shared" si="3"/>
        <v>40.265561422864018</v>
      </c>
      <c r="G66" s="263">
        <f t="shared" si="3"/>
        <v>40.93413321609566</v>
      </c>
      <c r="H66" s="263">
        <f t="shared" si="3"/>
        <v>42.95216696357199</v>
      </c>
      <c r="I66" s="263">
        <f t="shared" si="3"/>
        <v>38.940127580225763</v>
      </c>
      <c r="J66" s="263">
        <f t="shared" si="3"/>
        <v>41.424527590615256</v>
      </c>
      <c r="K66" s="263">
        <f t="shared" si="3"/>
        <v>35.573935432337692</v>
      </c>
      <c r="L66" s="263">
        <f t="shared" si="3"/>
        <v>39.174492469024614</v>
      </c>
      <c r="M66" s="263">
        <f t="shared" si="3"/>
        <v>36.398433237771002</v>
      </c>
      <c r="N66" s="263">
        <f t="shared" si="3"/>
        <v>32.903551481920282</v>
      </c>
      <c r="O66" s="263">
        <f t="shared" si="3"/>
        <v>30.942248765135091</v>
      </c>
      <c r="P66" s="263">
        <f t="shared" si="3"/>
        <v>31.652512989824466</v>
      </c>
      <c r="Q66" s="263">
        <f t="shared" si="3"/>
        <v>30.384336877029469</v>
      </c>
      <c r="R66" s="263">
        <f t="shared" si="3"/>
        <v>30.500249730989601</v>
      </c>
      <c r="S66" s="263">
        <f t="shared" si="3"/>
        <v>33.054592395722196</v>
      </c>
      <c r="T66" s="263">
        <f t="shared" si="3"/>
        <v>32.485716364000169</v>
      </c>
      <c r="U66" s="263">
        <f t="shared" si="3"/>
        <v>31.212625961170396</v>
      </c>
      <c r="V66" s="263">
        <f t="shared" si="3"/>
        <v>31.600338606890823</v>
      </c>
      <c r="W66" s="263">
        <f t="shared" si="3"/>
        <v>33.994890288113481</v>
      </c>
      <c r="DA66" s="70"/>
    </row>
    <row r="67" spans="1:105" ht="12" customHeight="1" x14ac:dyDescent="0.3">
      <c r="A67" s="165" t="s">
        <v>2212</v>
      </c>
      <c r="B67" s="348">
        <v>29.858137452594718</v>
      </c>
      <c r="C67" s="348">
        <v>31.394802611110858</v>
      </c>
      <c r="D67" s="348">
        <v>29.576797742778531</v>
      </c>
      <c r="E67" s="348">
        <v>27.525139395642231</v>
      </c>
      <c r="F67" s="348">
        <v>27.701022142130299</v>
      </c>
      <c r="G67" s="348">
        <v>28.340624638370379</v>
      </c>
      <c r="H67" s="348">
        <v>29.54905001469773</v>
      </c>
      <c r="I67" s="348">
        <v>26.94804974622966</v>
      </c>
      <c r="J67" s="348">
        <v>28.651942208027162</v>
      </c>
      <c r="K67" s="348">
        <v>24.906584931373189</v>
      </c>
      <c r="L67" s="348">
        <v>27.326205657918141</v>
      </c>
      <c r="M67" s="348">
        <v>25.489917596763469</v>
      </c>
      <c r="N67" s="348">
        <v>23.322086850370781</v>
      </c>
      <c r="O67" s="348">
        <v>21.980148897938729</v>
      </c>
      <c r="P67" s="348">
        <v>22.315595340544739</v>
      </c>
      <c r="Q67" s="348">
        <v>21.38576538228293</v>
      </c>
      <c r="R67" s="348">
        <v>21.640092665582362</v>
      </c>
      <c r="S67" s="348">
        <v>23.465301218756579</v>
      </c>
      <c r="T67" s="348">
        <v>23.10808635654891</v>
      </c>
      <c r="U67" s="348">
        <v>22.14986006029012</v>
      </c>
      <c r="V67" s="348">
        <v>22.540730363169502</v>
      </c>
      <c r="W67" s="348">
        <v>24.260624259881041</v>
      </c>
      <c r="DA67" s="167" t="s">
        <v>2360</v>
      </c>
    </row>
    <row r="68" spans="1:105" ht="12" customHeight="1" x14ac:dyDescent="0.3">
      <c r="A68" s="165" t="s">
        <v>2214</v>
      </c>
      <c r="B68" s="348">
        <v>13.52653433366403</v>
      </c>
      <c r="C68" s="348">
        <v>14.14500089073492</v>
      </c>
      <c r="D68" s="348">
        <v>13.273129373667819</v>
      </c>
      <c r="E68" s="348">
        <v>12.277706705406869</v>
      </c>
      <c r="F68" s="348">
        <v>12.564539280733721</v>
      </c>
      <c r="G68" s="348">
        <v>12.593508577725281</v>
      </c>
      <c r="H68" s="348">
        <v>13.40311694887426</v>
      </c>
      <c r="I68" s="348">
        <v>11.992077833996101</v>
      </c>
      <c r="J68" s="348">
        <v>12.77258538258809</v>
      </c>
      <c r="K68" s="348">
        <v>10.667350500964501</v>
      </c>
      <c r="L68" s="348">
        <v>11.848286811106471</v>
      </c>
      <c r="M68" s="348">
        <v>10.908515641007529</v>
      </c>
      <c r="N68" s="348">
        <v>9.5814646315494993</v>
      </c>
      <c r="O68" s="348">
        <v>8.9620998671963594</v>
      </c>
      <c r="P68" s="348">
        <v>9.3369176492797248</v>
      </c>
      <c r="Q68" s="348">
        <v>8.9985714947465407</v>
      </c>
      <c r="R68" s="348">
        <v>8.8601570654072397</v>
      </c>
      <c r="S68" s="348">
        <v>9.5892911769656202</v>
      </c>
      <c r="T68" s="348">
        <v>9.3776300074512573</v>
      </c>
      <c r="U68" s="348">
        <v>9.0627659008802741</v>
      </c>
      <c r="V68" s="348">
        <v>9.059608243721323</v>
      </c>
      <c r="W68" s="348">
        <v>9.7342660282324385</v>
      </c>
      <c r="DA68" s="167" t="s">
        <v>2361</v>
      </c>
    </row>
    <row r="69" spans="1:105" ht="12" customHeight="1" x14ac:dyDescent="0.3">
      <c r="A69" s="64" t="s">
        <v>30</v>
      </c>
      <c r="B69" s="231">
        <v>2.58615762083098</v>
      </c>
      <c r="C69" s="231">
        <v>2.699818938733558</v>
      </c>
      <c r="D69" s="231">
        <v>2.332248297250274</v>
      </c>
      <c r="E69" s="231">
        <v>1.986353768206371</v>
      </c>
      <c r="F69" s="231">
        <v>2.2493753529431411</v>
      </c>
      <c r="G69" s="231">
        <v>1.923533413682504</v>
      </c>
      <c r="H69" s="231">
        <v>1.918017717813099</v>
      </c>
      <c r="I69" s="231">
        <v>1.8947240731446591</v>
      </c>
      <c r="J69" s="231">
        <v>2.4889786484684402</v>
      </c>
      <c r="K69" s="231">
        <v>1.5087081902752619</v>
      </c>
      <c r="L69" s="231">
        <v>1.719606079142066</v>
      </c>
      <c r="M69" s="231">
        <v>1.7564232164356199</v>
      </c>
      <c r="N69" s="231">
        <v>1.162276651613777</v>
      </c>
      <c r="O69" s="231">
        <v>1.174399995091143</v>
      </c>
      <c r="P69" s="231">
        <v>1.231119178380655</v>
      </c>
      <c r="Q69" s="231">
        <v>1.2021102637662171</v>
      </c>
      <c r="R69" s="231">
        <v>1.394027083783755</v>
      </c>
      <c r="S69" s="231">
        <v>1.5593762520792001</v>
      </c>
      <c r="T69" s="231">
        <v>1.370346265048966</v>
      </c>
      <c r="U69" s="231">
        <v>1.185431591126856</v>
      </c>
      <c r="V69" s="231">
        <v>1.145437744820949</v>
      </c>
      <c r="W69" s="231">
        <v>1.3269816114229691</v>
      </c>
      <c r="DA69" s="73" t="s">
        <v>2362</v>
      </c>
    </row>
    <row r="70" spans="1:105" ht="12" customHeight="1" x14ac:dyDescent="0.3">
      <c r="A70" s="64" t="s">
        <v>32</v>
      </c>
      <c r="B70" s="231">
        <v>0</v>
      </c>
      <c r="C70" s="231">
        <v>0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0</v>
      </c>
      <c r="O70" s="231">
        <v>0</v>
      </c>
      <c r="P70" s="231">
        <v>0</v>
      </c>
      <c r="Q70" s="231">
        <v>0</v>
      </c>
      <c r="R70" s="231">
        <v>0</v>
      </c>
      <c r="S70" s="231">
        <v>0</v>
      </c>
      <c r="T70" s="231">
        <v>0</v>
      </c>
      <c r="U70" s="231">
        <v>0</v>
      </c>
      <c r="V70" s="231">
        <v>0</v>
      </c>
      <c r="W70" s="231">
        <v>0</v>
      </c>
      <c r="DA70" s="73" t="s">
        <v>2363</v>
      </c>
    </row>
    <row r="71" spans="1:105" ht="12" customHeight="1" x14ac:dyDescent="0.3">
      <c r="A71" s="64" t="s">
        <v>33</v>
      </c>
      <c r="B71" s="231">
        <v>0.17460856320519241</v>
      </c>
      <c r="C71" s="231">
        <v>0.1743018104854305</v>
      </c>
      <c r="D71" s="231">
        <v>0.14565008298606269</v>
      </c>
      <c r="E71" s="231">
        <v>0.20433010201842669</v>
      </c>
      <c r="F71" s="231">
        <v>0.20487977999022181</v>
      </c>
      <c r="G71" s="231">
        <v>0.1468927340284773</v>
      </c>
      <c r="H71" s="231">
        <v>0.1463877118580732</v>
      </c>
      <c r="I71" s="231">
        <v>0.20605364557087191</v>
      </c>
      <c r="J71" s="231">
        <v>0.1173957778679815</v>
      </c>
      <c r="K71" s="231">
        <v>0.1175881693403228</v>
      </c>
      <c r="L71" s="231">
        <v>0.1171782546561639</v>
      </c>
      <c r="M71" s="231">
        <v>0.11806646405230189</v>
      </c>
      <c r="N71" s="231">
        <v>0.17775719055675049</v>
      </c>
      <c r="O71" s="231">
        <v>0.1487124373630003</v>
      </c>
      <c r="P71" s="231">
        <v>0.1494712123302262</v>
      </c>
      <c r="Q71" s="231">
        <v>0.17155331225992829</v>
      </c>
      <c r="R71" s="231">
        <v>0.24794502719075059</v>
      </c>
      <c r="S71" s="231">
        <v>0.2641368273878627</v>
      </c>
      <c r="T71" s="231">
        <v>0.26549648295176959</v>
      </c>
      <c r="U71" s="231">
        <v>0.26288978598056573</v>
      </c>
      <c r="V71" s="231">
        <v>0.25501276516213428</v>
      </c>
      <c r="W71" s="231">
        <v>0.29358387835533067</v>
      </c>
      <c r="DA71" s="73" t="s">
        <v>2364</v>
      </c>
    </row>
    <row r="72" spans="1:105" ht="12" customHeight="1" x14ac:dyDescent="0.3">
      <c r="A72" s="64" t="s">
        <v>160</v>
      </c>
      <c r="B72" s="231">
        <v>1.511952941441578</v>
      </c>
      <c r="C72" s="231">
        <v>1.817898413647421</v>
      </c>
      <c r="D72" s="231">
        <v>1.63898590120147</v>
      </c>
      <c r="E72" s="231">
        <v>1.4262141199949869</v>
      </c>
      <c r="F72" s="231">
        <v>1.523675074919119</v>
      </c>
      <c r="G72" s="231">
        <v>1.7523870982699949</v>
      </c>
      <c r="H72" s="231">
        <v>1.588006144420159</v>
      </c>
      <c r="I72" s="231">
        <v>1.444013434370844</v>
      </c>
      <c r="J72" s="231">
        <v>1.126776746116924</v>
      </c>
      <c r="K72" s="231">
        <v>0.94306433441609683</v>
      </c>
      <c r="L72" s="231">
        <v>0.97030326110291854</v>
      </c>
      <c r="M72" s="231">
        <v>0.66360603314482547</v>
      </c>
      <c r="N72" s="231">
        <v>0.41305264662422547</v>
      </c>
      <c r="O72" s="231">
        <v>0.38342413375967582</v>
      </c>
      <c r="P72" s="231">
        <v>0.35351861214927061</v>
      </c>
      <c r="Q72" s="231">
        <v>0.36074214800592641</v>
      </c>
      <c r="R72" s="231">
        <v>0.27193996723707808</v>
      </c>
      <c r="S72" s="231">
        <v>0.24038391685121721</v>
      </c>
      <c r="T72" s="231">
        <v>0.31543271786067129</v>
      </c>
      <c r="U72" s="231">
        <v>0.30100705611977652</v>
      </c>
      <c r="V72" s="231">
        <v>0.29975389572229882</v>
      </c>
      <c r="W72" s="231">
        <v>0.59814880217379196</v>
      </c>
      <c r="DA72" s="73" t="s">
        <v>2365</v>
      </c>
    </row>
    <row r="73" spans="1:105" ht="12" customHeight="1" x14ac:dyDescent="0.3">
      <c r="A73" s="64" t="s">
        <v>70</v>
      </c>
      <c r="B73" s="231">
        <v>3.9746351128524671</v>
      </c>
      <c r="C73" s="231">
        <v>3.6842487173827871</v>
      </c>
      <c r="D73" s="231">
        <v>3.915399535980185</v>
      </c>
      <c r="E73" s="231">
        <v>3.8602062992097168</v>
      </c>
      <c r="F73" s="231">
        <v>3.8705908208651172</v>
      </c>
      <c r="G73" s="231">
        <v>3.375591312037006</v>
      </c>
      <c r="H73" s="231">
        <v>4.4112642576964776</v>
      </c>
      <c r="I73" s="231">
        <v>2.9993471192517149</v>
      </c>
      <c r="J73" s="231">
        <v>2.940435468681784</v>
      </c>
      <c r="K73" s="231">
        <v>2.3435337057037322</v>
      </c>
      <c r="L73" s="231">
        <v>2.808750844030925</v>
      </c>
      <c r="M73" s="231">
        <v>2.1940754007033321</v>
      </c>
      <c r="N73" s="231">
        <v>1.9787959011728831</v>
      </c>
      <c r="O73" s="231">
        <v>1.1855316657452699</v>
      </c>
      <c r="P73" s="231">
        <v>1.1915805999620179</v>
      </c>
      <c r="Q73" s="231">
        <v>1.033199243246566</v>
      </c>
      <c r="R73" s="231">
        <v>1.0696287891749801</v>
      </c>
      <c r="S73" s="231">
        <v>1.145000683731584</v>
      </c>
      <c r="T73" s="231">
        <v>0.5579396668786647</v>
      </c>
      <c r="U73" s="231">
        <v>0.8068142195630621</v>
      </c>
      <c r="V73" s="231">
        <v>0.99444751897052108</v>
      </c>
      <c r="W73" s="231">
        <v>0.7008202901433056</v>
      </c>
      <c r="DA73" s="73" t="s">
        <v>2366</v>
      </c>
    </row>
    <row r="74" spans="1:105" ht="12" customHeight="1" x14ac:dyDescent="0.3">
      <c r="A74" s="64" t="s">
        <v>34</v>
      </c>
      <c r="B74" s="231">
        <v>0</v>
      </c>
      <c r="C74" s="231">
        <v>0</v>
      </c>
      <c r="D74" s="231">
        <v>0</v>
      </c>
      <c r="E74" s="231">
        <v>0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0</v>
      </c>
      <c r="P74" s="231">
        <v>0</v>
      </c>
      <c r="Q74" s="231">
        <v>1.9078612857467109E-4</v>
      </c>
      <c r="R74" s="231">
        <v>3.4404055972507889E-4</v>
      </c>
      <c r="S74" s="231">
        <v>5.3169904684760073E-4</v>
      </c>
      <c r="T74" s="231">
        <v>9.8833469884531517E-4</v>
      </c>
      <c r="U74" s="231">
        <v>8.0067621172404417E-4</v>
      </c>
      <c r="V74" s="231">
        <v>7.6001687284654924E-4</v>
      </c>
      <c r="W74" s="231">
        <v>0</v>
      </c>
      <c r="DA74" s="73" t="s">
        <v>2367</v>
      </c>
    </row>
    <row r="75" spans="1:105" ht="12" customHeight="1" x14ac:dyDescent="0.3">
      <c r="A75" s="64" t="s">
        <v>162</v>
      </c>
      <c r="B75" s="231">
        <v>5.2471160337407383</v>
      </c>
      <c r="C75" s="231">
        <v>5.7448235462976296</v>
      </c>
      <c r="D75" s="231">
        <v>5.2210603113281122</v>
      </c>
      <c r="E75" s="231">
        <v>4.7767114617049451</v>
      </c>
      <c r="F75" s="231">
        <v>4.6847778411651202</v>
      </c>
      <c r="G75" s="231">
        <v>5.3763611744785944</v>
      </c>
      <c r="H75" s="231">
        <v>5.3197982205466507</v>
      </c>
      <c r="I75" s="231">
        <v>5.4241518215771709</v>
      </c>
      <c r="J75" s="231">
        <v>6.0317237923819746</v>
      </c>
      <c r="K75" s="231">
        <v>5.6903406812202721</v>
      </c>
      <c r="L75" s="231">
        <v>6.1538580336404491</v>
      </c>
      <c r="M75" s="231">
        <v>6.1303976706924228</v>
      </c>
      <c r="N75" s="231">
        <v>5.832848812035401</v>
      </c>
      <c r="O75" s="231">
        <v>6.0498651421706722</v>
      </c>
      <c r="P75" s="231">
        <v>6.3893763793957206</v>
      </c>
      <c r="Q75" s="231">
        <v>6.2042505358317239</v>
      </c>
      <c r="R75" s="231">
        <v>5.875704349447056</v>
      </c>
      <c r="S75" s="231">
        <v>6.379313097917322</v>
      </c>
      <c r="T75" s="231">
        <v>6.8668667109177726</v>
      </c>
      <c r="U75" s="231">
        <v>6.4865821829417163</v>
      </c>
      <c r="V75" s="231">
        <v>6.3263227686970831</v>
      </c>
      <c r="W75" s="231">
        <v>6.7818302195662339</v>
      </c>
      <c r="DA75" s="73" t="s">
        <v>2368</v>
      </c>
    </row>
    <row r="76" spans="1:105" ht="12" customHeight="1" x14ac:dyDescent="0.3">
      <c r="A76" s="64" t="s">
        <v>36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2369</v>
      </c>
    </row>
    <row r="77" spans="1:105" ht="12" customHeight="1" x14ac:dyDescent="0.3">
      <c r="A77" s="64" t="s">
        <v>73</v>
      </c>
      <c r="B77" s="231">
        <v>3.2064061593071638E-2</v>
      </c>
      <c r="C77" s="231">
        <v>2.3909464188095302E-2</v>
      </c>
      <c r="D77" s="231">
        <v>1.9785244921720058E-2</v>
      </c>
      <c r="E77" s="231">
        <v>2.3890954272421869E-2</v>
      </c>
      <c r="F77" s="231">
        <v>3.1240410850999531E-2</v>
      </c>
      <c r="G77" s="231">
        <v>1.8742845228708161E-2</v>
      </c>
      <c r="H77" s="231">
        <v>1.9642896539798081E-2</v>
      </c>
      <c r="I77" s="231">
        <v>2.3787740080836381E-2</v>
      </c>
      <c r="J77" s="231">
        <v>6.7274949070986509E-2</v>
      </c>
      <c r="K77" s="231">
        <v>6.4115420008810833E-2</v>
      </c>
      <c r="L77" s="231">
        <v>7.8590338533945051E-2</v>
      </c>
      <c r="M77" s="231">
        <v>4.5946855979024773E-2</v>
      </c>
      <c r="N77" s="231">
        <v>1.673342954646161E-2</v>
      </c>
      <c r="O77" s="231">
        <v>2.0166493066598502E-2</v>
      </c>
      <c r="P77" s="231">
        <v>2.185166706183387E-2</v>
      </c>
      <c r="Q77" s="231">
        <v>2.6525205507605901E-2</v>
      </c>
      <c r="R77" s="231">
        <v>5.6780801389680704E-4</v>
      </c>
      <c r="S77" s="231">
        <v>5.4869995158616115E-4</v>
      </c>
      <c r="T77" s="231">
        <v>5.5982909456548454E-4</v>
      </c>
      <c r="U77" s="231">
        <v>1.924038893657315E-2</v>
      </c>
      <c r="V77" s="231">
        <v>3.7873533475488309E-2</v>
      </c>
      <c r="W77" s="231">
        <v>3.2901226570804798E-2</v>
      </c>
      <c r="DA77" s="73" t="s">
        <v>2370</v>
      </c>
    </row>
    <row r="78" spans="1:105" ht="12" customHeight="1" x14ac:dyDescent="0.3">
      <c r="A78" s="64" t="s">
        <v>79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2371</v>
      </c>
    </row>
    <row r="79" spans="1:105" ht="12" customHeight="1" x14ac:dyDescent="0.3">
      <c r="A79" s="165" t="s">
        <v>2226</v>
      </c>
      <c r="B79" s="348">
        <v>0</v>
      </c>
      <c r="C79" s="348">
        <v>0</v>
      </c>
      <c r="D79" s="348">
        <v>0</v>
      </c>
      <c r="E79" s="348">
        <v>0</v>
      </c>
      <c r="F79" s="348">
        <v>0</v>
      </c>
      <c r="G79" s="348">
        <v>0</v>
      </c>
      <c r="H79" s="348">
        <v>0</v>
      </c>
      <c r="I79" s="348">
        <v>0</v>
      </c>
      <c r="J79" s="348">
        <v>0</v>
      </c>
      <c r="K79" s="348">
        <v>0</v>
      </c>
      <c r="L79" s="348">
        <v>0</v>
      </c>
      <c r="M79" s="348">
        <v>0</v>
      </c>
      <c r="N79" s="348">
        <v>0</v>
      </c>
      <c r="O79" s="348">
        <v>0</v>
      </c>
      <c r="P79" s="348">
        <v>0</v>
      </c>
      <c r="Q79" s="348">
        <v>0</v>
      </c>
      <c r="R79" s="348">
        <v>0</v>
      </c>
      <c r="S79" s="348">
        <v>0</v>
      </c>
      <c r="T79" s="348">
        <v>0</v>
      </c>
      <c r="U79" s="348">
        <v>0</v>
      </c>
      <c r="V79" s="348">
        <v>0</v>
      </c>
      <c r="W79" s="348">
        <v>0</v>
      </c>
      <c r="DA79" s="167" t="s">
        <v>2372</v>
      </c>
    </row>
    <row r="80" spans="1:105" ht="12" customHeight="1" x14ac:dyDescent="0.3">
      <c r="A80" s="132" t="s">
        <v>2228</v>
      </c>
      <c r="B80" s="318">
        <v>0</v>
      </c>
      <c r="C80" s="318">
        <v>0</v>
      </c>
      <c r="D80" s="318">
        <v>0</v>
      </c>
      <c r="E80" s="318">
        <v>0</v>
      </c>
      <c r="F80" s="318">
        <v>0</v>
      </c>
      <c r="G80" s="318">
        <v>0</v>
      </c>
      <c r="H80" s="318">
        <v>0</v>
      </c>
      <c r="I80" s="318">
        <v>0</v>
      </c>
      <c r="J80" s="318">
        <v>0</v>
      </c>
      <c r="K80" s="318">
        <v>0</v>
      </c>
      <c r="L80" s="318">
        <v>0</v>
      </c>
      <c r="M80" s="318">
        <v>0</v>
      </c>
      <c r="N80" s="318">
        <v>0</v>
      </c>
      <c r="O80" s="318">
        <v>0</v>
      </c>
      <c r="P80" s="318">
        <v>0</v>
      </c>
      <c r="Q80" s="318">
        <v>0</v>
      </c>
      <c r="R80" s="318">
        <v>0</v>
      </c>
      <c r="S80" s="318">
        <v>0</v>
      </c>
      <c r="T80" s="318">
        <v>0</v>
      </c>
      <c r="U80" s="318">
        <v>0</v>
      </c>
      <c r="V80" s="318">
        <v>0</v>
      </c>
      <c r="W80" s="318">
        <v>0</v>
      </c>
      <c r="DA80" s="139" t="s">
        <v>2373</v>
      </c>
    </row>
    <row r="81" spans="1:105" ht="12" customHeight="1" x14ac:dyDescent="0.3">
      <c r="A81" s="201"/>
      <c r="B81" s="201"/>
      <c r="C81" s="201"/>
      <c r="D81" s="201"/>
      <c r="E81" s="201"/>
      <c r="F81" s="201"/>
      <c r="G81" s="201"/>
      <c r="H81" s="201"/>
      <c r="I81" s="201"/>
      <c r="J81" s="201"/>
      <c r="K81" s="201"/>
      <c r="L81" s="201"/>
      <c r="M81" s="201"/>
      <c r="N81" s="201"/>
      <c r="O81" s="201"/>
      <c r="P81" s="201"/>
      <c r="Q81" s="201"/>
      <c r="R81" s="201"/>
      <c r="S81" s="201"/>
      <c r="T81" s="201"/>
      <c r="U81" s="201"/>
      <c r="V81" s="201"/>
      <c r="W81" s="201"/>
      <c r="DA81" s="173"/>
    </row>
    <row r="82" spans="1:105" ht="15" customHeight="1" x14ac:dyDescent="0.3">
      <c r="A82" s="32" t="s">
        <v>431</v>
      </c>
      <c r="B82" s="259"/>
      <c r="C82" s="259"/>
      <c r="D82" s="259"/>
      <c r="E82" s="259"/>
      <c r="F82" s="259"/>
      <c r="G82" s="259"/>
      <c r="H82" s="259"/>
      <c r="I82" s="259"/>
      <c r="J82" s="259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DA82" s="88"/>
    </row>
    <row r="83" spans="1:105" ht="12" customHeight="1" x14ac:dyDescent="0.3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3">
      <c r="A84" s="35" t="s">
        <v>24</v>
      </c>
      <c r="B84" s="234">
        <f t="shared" ref="B84:W84" si="4">SUM(B$85:B$89,B$91:B$93,B$95:B$97,B$98,B$100:B$104,B$106:B$109)</f>
        <v>1.0000000000000002</v>
      </c>
      <c r="C84" s="234">
        <f t="shared" si="4"/>
        <v>1.0000000000000002</v>
      </c>
      <c r="D84" s="234">
        <f t="shared" si="4"/>
        <v>1.0000000000000004</v>
      </c>
      <c r="E84" s="234">
        <f t="shared" si="4"/>
        <v>1</v>
      </c>
      <c r="F84" s="234">
        <f t="shared" si="4"/>
        <v>0.99999999999999967</v>
      </c>
      <c r="G84" s="234">
        <f t="shared" si="4"/>
        <v>0.99999999999999978</v>
      </c>
      <c r="H84" s="234">
        <f t="shared" si="4"/>
        <v>0.99999999999999989</v>
      </c>
      <c r="I84" s="234">
        <f t="shared" si="4"/>
        <v>1.0000000000000002</v>
      </c>
      <c r="J84" s="234">
        <f t="shared" si="4"/>
        <v>1</v>
      </c>
      <c r="K84" s="234">
        <f t="shared" si="4"/>
        <v>1.0000000000000002</v>
      </c>
      <c r="L84" s="234">
        <f t="shared" si="4"/>
        <v>0.99999999999999978</v>
      </c>
      <c r="M84" s="234">
        <f t="shared" si="4"/>
        <v>0.99999999999999978</v>
      </c>
      <c r="N84" s="234">
        <f t="shared" si="4"/>
        <v>1</v>
      </c>
      <c r="O84" s="234">
        <f t="shared" si="4"/>
        <v>0.99999999999999989</v>
      </c>
      <c r="P84" s="234">
        <f t="shared" si="4"/>
        <v>1.0000000000000002</v>
      </c>
      <c r="Q84" s="234">
        <f t="shared" si="4"/>
        <v>1</v>
      </c>
      <c r="R84" s="234">
        <f t="shared" si="4"/>
        <v>1</v>
      </c>
      <c r="S84" s="234">
        <f t="shared" si="4"/>
        <v>1</v>
      </c>
      <c r="T84" s="234">
        <f t="shared" si="4"/>
        <v>0.99999999999999989</v>
      </c>
      <c r="U84" s="234">
        <f t="shared" si="4"/>
        <v>0.99999999999999989</v>
      </c>
      <c r="V84" s="234">
        <f t="shared" si="4"/>
        <v>0.99999999999999989</v>
      </c>
      <c r="W84" s="234">
        <f t="shared" si="4"/>
        <v>0.99999999999999989</v>
      </c>
      <c r="DA84" s="95"/>
    </row>
    <row r="85" spans="1:105" ht="12" customHeight="1" x14ac:dyDescent="0.3">
      <c r="A85" s="55" t="s">
        <v>92</v>
      </c>
      <c r="B85" s="301">
        <f t="shared" ref="B85:W85" si="5">IF(B$6=0,0,B$6/B$5)</f>
        <v>0</v>
      </c>
      <c r="C85" s="301">
        <f t="shared" si="5"/>
        <v>0</v>
      </c>
      <c r="D85" s="301">
        <f t="shared" si="5"/>
        <v>0</v>
      </c>
      <c r="E85" s="301">
        <f t="shared" si="5"/>
        <v>0</v>
      </c>
      <c r="F85" s="301">
        <f t="shared" si="5"/>
        <v>0</v>
      </c>
      <c r="G85" s="301">
        <f t="shared" si="5"/>
        <v>0</v>
      </c>
      <c r="H85" s="301">
        <f t="shared" si="5"/>
        <v>0</v>
      </c>
      <c r="I85" s="301">
        <f t="shared" si="5"/>
        <v>0</v>
      </c>
      <c r="J85" s="301">
        <f t="shared" si="5"/>
        <v>0</v>
      </c>
      <c r="K85" s="301">
        <f t="shared" si="5"/>
        <v>0</v>
      </c>
      <c r="L85" s="301">
        <f t="shared" si="5"/>
        <v>0</v>
      </c>
      <c r="M85" s="301">
        <f t="shared" si="5"/>
        <v>0</v>
      </c>
      <c r="N85" s="301">
        <f t="shared" si="5"/>
        <v>0</v>
      </c>
      <c r="O85" s="301">
        <f t="shared" si="5"/>
        <v>0</v>
      </c>
      <c r="P85" s="301">
        <f t="shared" si="5"/>
        <v>0</v>
      </c>
      <c r="Q85" s="301">
        <f t="shared" si="5"/>
        <v>0</v>
      </c>
      <c r="R85" s="301">
        <f t="shared" si="5"/>
        <v>0</v>
      </c>
      <c r="S85" s="301">
        <f t="shared" si="5"/>
        <v>0</v>
      </c>
      <c r="T85" s="301">
        <f t="shared" si="5"/>
        <v>0</v>
      </c>
      <c r="U85" s="301">
        <f t="shared" si="5"/>
        <v>0</v>
      </c>
      <c r="V85" s="301">
        <f t="shared" si="5"/>
        <v>0</v>
      </c>
      <c r="W85" s="301">
        <f t="shared" si="5"/>
        <v>0</v>
      </c>
      <c r="DA85" s="67"/>
    </row>
    <row r="86" spans="1:105" ht="12" customHeight="1" x14ac:dyDescent="0.3">
      <c r="A86" s="202" t="s">
        <v>93</v>
      </c>
      <c r="B86" s="235">
        <f t="shared" ref="B86:W86" si="6">IF(B$7=0,0,B$7/B$5)</f>
        <v>0</v>
      </c>
      <c r="C86" s="235">
        <f t="shared" si="6"/>
        <v>0</v>
      </c>
      <c r="D86" s="235">
        <f t="shared" si="6"/>
        <v>0</v>
      </c>
      <c r="E86" s="235">
        <f t="shared" si="6"/>
        <v>0</v>
      </c>
      <c r="F86" s="235">
        <f t="shared" si="6"/>
        <v>0</v>
      </c>
      <c r="G86" s="235">
        <f t="shared" si="6"/>
        <v>0</v>
      </c>
      <c r="H86" s="235">
        <f t="shared" si="6"/>
        <v>0</v>
      </c>
      <c r="I86" s="235">
        <f t="shared" si="6"/>
        <v>0</v>
      </c>
      <c r="J86" s="235">
        <f t="shared" si="6"/>
        <v>0</v>
      </c>
      <c r="K86" s="235">
        <f t="shared" si="6"/>
        <v>0</v>
      </c>
      <c r="L86" s="235">
        <f t="shared" si="6"/>
        <v>0</v>
      </c>
      <c r="M86" s="235">
        <f t="shared" si="6"/>
        <v>0</v>
      </c>
      <c r="N86" s="235">
        <f t="shared" si="6"/>
        <v>0</v>
      </c>
      <c r="O86" s="235">
        <f t="shared" si="6"/>
        <v>0</v>
      </c>
      <c r="P86" s="235">
        <f t="shared" si="6"/>
        <v>0</v>
      </c>
      <c r="Q86" s="235">
        <f t="shared" si="6"/>
        <v>0</v>
      </c>
      <c r="R86" s="235">
        <f t="shared" si="6"/>
        <v>0</v>
      </c>
      <c r="S86" s="235">
        <f t="shared" si="6"/>
        <v>0</v>
      </c>
      <c r="T86" s="235">
        <f t="shared" si="6"/>
        <v>0</v>
      </c>
      <c r="U86" s="235">
        <f t="shared" si="6"/>
        <v>0</v>
      </c>
      <c r="V86" s="235">
        <f t="shared" si="6"/>
        <v>0</v>
      </c>
      <c r="W86" s="235">
        <f t="shared" si="6"/>
        <v>0</v>
      </c>
      <c r="DA86" s="174"/>
    </row>
    <row r="87" spans="1:105" ht="12" customHeight="1" x14ac:dyDescent="0.3">
      <c r="A87" s="202" t="s">
        <v>94</v>
      </c>
      <c r="B87" s="235">
        <f t="shared" ref="B87:W87" si="7">IF(B$8=0,0,B$8/B$5)</f>
        <v>0</v>
      </c>
      <c r="C87" s="235">
        <f t="shared" si="7"/>
        <v>0</v>
      </c>
      <c r="D87" s="235">
        <f t="shared" si="7"/>
        <v>0</v>
      </c>
      <c r="E87" s="235">
        <f t="shared" si="7"/>
        <v>0</v>
      </c>
      <c r="F87" s="235">
        <f t="shared" si="7"/>
        <v>0</v>
      </c>
      <c r="G87" s="235">
        <f t="shared" si="7"/>
        <v>0</v>
      </c>
      <c r="H87" s="235">
        <f t="shared" si="7"/>
        <v>0</v>
      </c>
      <c r="I87" s="235">
        <f t="shared" si="7"/>
        <v>0</v>
      </c>
      <c r="J87" s="235">
        <f t="shared" si="7"/>
        <v>0</v>
      </c>
      <c r="K87" s="235">
        <f t="shared" si="7"/>
        <v>0</v>
      </c>
      <c r="L87" s="235">
        <f t="shared" si="7"/>
        <v>0</v>
      </c>
      <c r="M87" s="235">
        <f t="shared" si="7"/>
        <v>0</v>
      </c>
      <c r="N87" s="235">
        <f t="shared" si="7"/>
        <v>0</v>
      </c>
      <c r="O87" s="235">
        <f t="shared" si="7"/>
        <v>0</v>
      </c>
      <c r="P87" s="235">
        <f t="shared" si="7"/>
        <v>0</v>
      </c>
      <c r="Q87" s="235">
        <f t="shared" si="7"/>
        <v>0</v>
      </c>
      <c r="R87" s="235">
        <f t="shared" si="7"/>
        <v>0</v>
      </c>
      <c r="S87" s="235">
        <f t="shared" si="7"/>
        <v>0</v>
      </c>
      <c r="T87" s="235">
        <f t="shared" si="7"/>
        <v>0</v>
      </c>
      <c r="U87" s="235">
        <f t="shared" si="7"/>
        <v>0</v>
      </c>
      <c r="V87" s="235">
        <f t="shared" si="7"/>
        <v>0</v>
      </c>
      <c r="W87" s="235">
        <f t="shared" si="7"/>
        <v>0</v>
      </c>
      <c r="DA87" s="174"/>
    </row>
    <row r="88" spans="1:105" ht="12" customHeight="1" x14ac:dyDescent="0.3">
      <c r="A88" s="202" t="s">
        <v>95</v>
      </c>
      <c r="B88" s="235">
        <f t="shared" ref="B88:W88" si="8">IF(B$9=0,0,B$9/B$5)</f>
        <v>0</v>
      </c>
      <c r="C88" s="235">
        <f t="shared" si="8"/>
        <v>0</v>
      </c>
      <c r="D88" s="235">
        <f t="shared" si="8"/>
        <v>0</v>
      </c>
      <c r="E88" s="235">
        <f t="shared" si="8"/>
        <v>0</v>
      </c>
      <c r="F88" s="235">
        <f t="shared" si="8"/>
        <v>0</v>
      </c>
      <c r="G88" s="235">
        <f t="shared" si="8"/>
        <v>0</v>
      </c>
      <c r="H88" s="235">
        <f t="shared" si="8"/>
        <v>0</v>
      </c>
      <c r="I88" s="235">
        <f t="shared" si="8"/>
        <v>0</v>
      </c>
      <c r="J88" s="235">
        <f t="shared" si="8"/>
        <v>0</v>
      </c>
      <c r="K88" s="235">
        <f t="shared" si="8"/>
        <v>0</v>
      </c>
      <c r="L88" s="235">
        <f t="shared" si="8"/>
        <v>0</v>
      </c>
      <c r="M88" s="235">
        <f t="shared" si="8"/>
        <v>0</v>
      </c>
      <c r="N88" s="235">
        <f t="shared" si="8"/>
        <v>0</v>
      </c>
      <c r="O88" s="235">
        <f t="shared" si="8"/>
        <v>0</v>
      </c>
      <c r="P88" s="235">
        <f t="shared" si="8"/>
        <v>0</v>
      </c>
      <c r="Q88" s="235">
        <f t="shared" si="8"/>
        <v>0</v>
      </c>
      <c r="R88" s="235">
        <f t="shared" si="8"/>
        <v>0</v>
      </c>
      <c r="S88" s="235">
        <f t="shared" si="8"/>
        <v>0</v>
      </c>
      <c r="T88" s="235">
        <f t="shared" si="8"/>
        <v>0</v>
      </c>
      <c r="U88" s="235">
        <f t="shared" si="8"/>
        <v>0</v>
      </c>
      <c r="V88" s="235">
        <f t="shared" si="8"/>
        <v>0</v>
      </c>
      <c r="W88" s="235">
        <f t="shared" si="8"/>
        <v>0</v>
      </c>
      <c r="DA88" s="174"/>
    </row>
    <row r="89" spans="1:105" ht="12" customHeight="1" x14ac:dyDescent="0.3">
      <c r="A89" s="56" t="s">
        <v>96</v>
      </c>
      <c r="B89" s="302">
        <f t="shared" ref="B89:W89" si="9">IF(B$10=0,0,B$10/B$5)</f>
        <v>1.3549887116574641E-2</v>
      </c>
      <c r="C89" s="302">
        <f t="shared" si="9"/>
        <v>1.4314787984896337E-2</v>
      </c>
      <c r="D89" s="302">
        <f t="shared" si="9"/>
        <v>1.3386978543841589E-2</v>
      </c>
      <c r="E89" s="302">
        <f t="shared" si="9"/>
        <v>1.2825589533721937E-2</v>
      </c>
      <c r="F89" s="302">
        <f t="shared" si="9"/>
        <v>1.2437902013988943E-2</v>
      </c>
      <c r="G89" s="302">
        <f t="shared" si="9"/>
        <v>1.2790000176684985E-2</v>
      </c>
      <c r="H89" s="302">
        <f t="shared" si="9"/>
        <v>1.2436015906653608E-2</v>
      </c>
      <c r="I89" s="302">
        <f t="shared" si="9"/>
        <v>1.2275272291600307E-2</v>
      </c>
      <c r="J89" s="302">
        <f t="shared" si="9"/>
        <v>1.2007968933339693E-2</v>
      </c>
      <c r="K89" s="302">
        <f t="shared" si="9"/>
        <v>1.1658513779988335E-2</v>
      </c>
      <c r="L89" s="302">
        <f t="shared" si="9"/>
        <v>1.1765597800429496E-2</v>
      </c>
      <c r="M89" s="302">
        <f t="shared" si="9"/>
        <v>1.0961704781936281E-2</v>
      </c>
      <c r="N89" s="302">
        <f t="shared" si="9"/>
        <v>1.0334346496618451E-2</v>
      </c>
      <c r="O89" s="302">
        <f t="shared" si="9"/>
        <v>1.0190297288997351E-2</v>
      </c>
      <c r="P89" s="302">
        <f t="shared" si="9"/>
        <v>9.7547494760831261E-3</v>
      </c>
      <c r="Q89" s="302">
        <f t="shared" si="9"/>
        <v>9.0929765393902E-3</v>
      </c>
      <c r="R89" s="302">
        <f t="shared" si="9"/>
        <v>9.3294026091411599E-3</v>
      </c>
      <c r="S89" s="302">
        <f t="shared" si="9"/>
        <v>9.6206138806923889E-3</v>
      </c>
      <c r="T89" s="302">
        <f t="shared" si="9"/>
        <v>9.5728582143910154E-3</v>
      </c>
      <c r="U89" s="302">
        <f t="shared" si="9"/>
        <v>9.0439929226658819E-3</v>
      </c>
      <c r="V89" s="302">
        <f t="shared" si="9"/>
        <v>8.3987503223998707E-3</v>
      </c>
      <c r="W89" s="302">
        <f t="shared" si="9"/>
        <v>8.4858172448344527E-3</v>
      </c>
      <c r="DA89" s="68"/>
    </row>
    <row r="90" spans="1:105" ht="12" customHeight="1" x14ac:dyDescent="0.3">
      <c r="A90" s="203" t="s">
        <v>2149</v>
      </c>
      <c r="B90" s="303">
        <f t="shared" ref="B90:W90" si="10">IF(B$16=0,0,B$16/B$5)</f>
        <v>6.8823874760728571E-2</v>
      </c>
      <c r="C90" s="303">
        <f t="shared" si="10"/>
        <v>6.9739449654348695E-2</v>
      </c>
      <c r="D90" s="303">
        <f t="shared" si="10"/>
        <v>6.8240995019804837E-2</v>
      </c>
      <c r="E90" s="303">
        <f t="shared" si="10"/>
        <v>6.694774596936473E-2</v>
      </c>
      <c r="F90" s="303">
        <f t="shared" si="10"/>
        <v>6.5924333959881981E-2</v>
      </c>
      <c r="G90" s="303">
        <f t="shared" si="10"/>
        <v>6.4476521106895265E-2</v>
      </c>
      <c r="H90" s="303">
        <f t="shared" si="10"/>
        <v>6.6446192979357041E-2</v>
      </c>
      <c r="I90" s="303">
        <f t="shared" si="10"/>
        <v>6.3986392070632822E-2</v>
      </c>
      <c r="J90" s="303">
        <f t="shared" si="10"/>
        <v>6.5198324548174952E-2</v>
      </c>
      <c r="K90" s="303">
        <f t="shared" si="10"/>
        <v>6.39913760598909E-2</v>
      </c>
      <c r="L90" s="303">
        <f t="shared" si="10"/>
        <v>6.5811814856287856E-2</v>
      </c>
      <c r="M90" s="303">
        <f t="shared" si="10"/>
        <v>6.2490393840085173E-2</v>
      </c>
      <c r="N90" s="303">
        <f t="shared" si="10"/>
        <v>6.0319691590632364E-2</v>
      </c>
      <c r="O90" s="303">
        <f t="shared" si="10"/>
        <v>5.8934346951689351E-2</v>
      </c>
      <c r="P90" s="303">
        <f t="shared" si="10"/>
        <v>5.7660911267287285E-2</v>
      </c>
      <c r="Q90" s="303">
        <f t="shared" si="10"/>
        <v>5.4907615570975808E-2</v>
      </c>
      <c r="R90" s="303">
        <f t="shared" si="10"/>
        <v>5.9280790654474079E-2</v>
      </c>
      <c r="S90" s="303">
        <f t="shared" si="10"/>
        <v>5.9904014454500921E-2</v>
      </c>
      <c r="T90" s="303">
        <f t="shared" si="10"/>
        <v>5.7865325931229741E-2</v>
      </c>
      <c r="U90" s="303">
        <f t="shared" si="10"/>
        <v>5.837505175636476E-2</v>
      </c>
      <c r="V90" s="303">
        <f t="shared" si="10"/>
        <v>5.7164553470541481E-2</v>
      </c>
      <c r="W90" s="303">
        <f t="shared" si="10"/>
        <v>5.7203655504045964E-2</v>
      </c>
      <c r="DA90" s="175"/>
    </row>
    <row r="91" spans="1:105" ht="12" customHeight="1" x14ac:dyDescent="0.3">
      <c r="A91" s="62" t="s">
        <v>2150</v>
      </c>
      <c r="B91" s="304">
        <f t="shared" ref="B91:W91" si="11">IF(B$17=0,0,B$17/B$5)</f>
        <v>6.8823874760728571E-2</v>
      </c>
      <c r="C91" s="304">
        <f t="shared" si="11"/>
        <v>6.9739449654348695E-2</v>
      </c>
      <c r="D91" s="304">
        <f t="shared" si="11"/>
        <v>6.8240995019804837E-2</v>
      </c>
      <c r="E91" s="304">
        <f t="shared" si="11"/>
        <v>6.694774596936473E-2</v>
      </c>
      <c r="F91" s="304">
        <f t="shared" si="11"/>
        <v>6.5924333959881981E-2</v>
      </c>
      <c r="G91" s="304">
        <f t="shared" si="11"/>
        <v>6.4476521106895265E-2</v>
      </c>
      <c r="H91" s="304">
        <f t="shared" si="11"/>
        <v>6.6446192979357041E-2</v>
      </c>
      <c r="I91" s="304">
        <f t="shared" si="11"/>
        <v>6.3986392070632822E-2</v>
      </c>
      <c r="J91" s="304">
        <f t="shared" si="11"/>
        <v>6.5198324548174952E-2</v>
      </c>
      <c r="K91" s="304">
        <f t="shared" si="11"/>
        <v>6.39913760598909E-2</v>
      </c>
      <c r="L91" s="304">
        <f t="shared" si="11"/>
        <v>6.5811814856287856E-2</v>
      </c>
      <c r="M91" s="304">
        <f t="shared" si="11"/>
        <v>6.2490393840085173E-2</v>
      </c>
      <c r="N91" s="304">
        <f t="shared" si="11"/>
        <v>6.0319691590632364E-2</v>
      </c>
      <c r="O91" s="304">
        <f t="shared" si="11"/>
        <v>5.8934346951689351E-2</v>
      </c>
      <c r="P91" s="304">
        <f t="shared" si="11"/>
        <v>5.7660911267287285E-2</v>
      </c>
      <c r="Q91" s="304">
        <f t="shared" si="11"/>
        <v>5.4907615570975808E-2</v>
      </c>
      <c r="R91" s="304">
        <f t="shared" si="11"/>
        <v>5.9280790654474079E-2</v>
      </c>
      <c r="S91" s="304">
        <f t="shared" si="11"/>
        <v>5.9904014454500921E-2</v>
      </c>
      <c r="T91" s="304">
        <f t="shared" si="11"/>
        <v>5.7865325931229741E-2</v>
      </c>
      <c r="U91" s="304">
        <f t="shared" si="11"/>
        <v>5.837505175636476E-2</v>
      </c>
      <c r="V91" s="304">
        <f t="shared" si="11"/>
        <v>5.7164553470541481E-2</v>
      </c>
      <c r="W91" s="304">
        <f t="shared" si="11"/>
        <v>5.7203655504045964E-2</v>
      </c>
      <c r="DA91" s="72"/>
    </row>
    <row r="92" spans="1:105" ht="12" customHeight="1" x14ac:dyDescent="0.3">
      <c r="A92" s="62" t="s">
        <v>2157</v>
      </c>
      <c r="B92" s="304">
        <f t="shared" ref="B92:W92" si="12">IF(B$23=0,0,B$23/B$5)</f>
        <v>0</v>
      </c>
      <c r="C92" s="304">
        <f t="shared" si="12"/>
        <v>0</v>
      </c>
      <c r="D92" s="304">
        <f t="shared" si="12"/>
        <v>0</v>
      </c>
      <c r="E92" s="304">
        <f t="shared" si="12"/>
        <v>0</v>
      </c>
      <c r="F92" s="304">
        <f t="shared" si="12"/>
        <v>0</v>
      </c>
      <c r="G92" s="304">
        <f t="shared" si="12"/>
        <v>0</v>
      </c>
      <c r="H92" s="304">
        <f t="shared" si="12"/>
        <v>0</v>
      </c>
      <c r="I92" s="304">
        <f t="shared" si="12"/>
        <v>0</v>
      </c>
      <c r="J92" s="304">
        <f t="shared" si="12"/>
        <v>0</v>
      </c>
      <c r="K92" s="304">
        <f t="shared" si="12"/>
        <v>0</v>
      </c>
      <c r="L92" s="304">
        <f t="shared" si="12"/>
        <v>0</v>
      </c>
      <c r="M92" s="304">
        <f t="shared" si="12"/>
        <v>0</v>
      </c>
      <c r="N92" s="304">
        <f t="shared" si="12"/>
        <v>0</v>
      </c>
      <c r="O92" s="304">
        <f t="shared" si="12"/>
        <v>0</v>
      </c>
      <c r="P92" s="304">
        <f t="shared" si="12"/>
        <v>0</v>
      </c>
      <c r="Q92" s="304">
        <f t="shared" si="12"/>
        <v>0</v>
      </c>
      <c r="R92" s="304">
        <f t="shared" si="12"/>
        <v>0</v>
      </c>
      <c r="S92" s="304">
        <f t="shared" si="12"/>
        <v>0</v>
      </c>
      <c r="T92" s="304">
        <f t="shared" si="12"/>
        <v>0</v>
      </c>
      <c r="U92" s="304">
        <f t="shared" si="12"/>
        <v>0</v>
      </c>
      <c r="V92" s="304">
        <f t="shared" si="12"/>
        <v>0</v>
      </c>
      <c r="W92" s="304">
        <f t="shared" si="12"/>
        <v>0</v>
      </c>
      <c r="DA92" s="72"/>
    </row>
    <row r="93" spans="1:105" ht="12" customHeight="1" x14ac:dyDescent="0.3">
      <c r="A93" s="62" t="s">
        <v>2159</v>
      </c>
      <c r="B93" s="304">
        <f t="shared" ref="B93:W93" si="13">IF(B$24=0,0,B$24/B$5)</f>
        <v>0</v>
      </c>
      <c r="C93" s="304">
        <f t="shared" si="13"/>
        <v>0</v>
      </c>
      <c r="D93" s="304">
        <f t="shared" si="13"/>
        <v>0</v>
      </c>
      <c r="E93" s="304">
        <f t="shared" si="13"/>
        <v>0</v>
      </c>
      <c r="F93" s="304">
        <f t="shared" si="13"/>
        <v>0</v>
      </c>
      <c r="G93" s="304">
        <f t="shared" si="13"/>
        <v>0</v>
      </c>
      <c r="H93" s="304">
        <f t="shared" si="13"/>
        <v>0</v>
      </c>
      <c r="I93" s="304">
        <f t="shared" si="13"/>
        <v>0</v>
      </c>
      <c r="J93" s="304">
        <f t="shared" si="13"/>
        <v>0</v>
      </c>
      <c r="K93" s="304">
        <f t="shared" si="13"/>
        <v>0</v>
      </c>
      <c r="L93" s="304">
        <f t="shared" si="13"/>
        <v>0</v>
      </c>
      <c r="M93" s="304">
        <f t="shared" si="13"/>
        <v>0</v>
      </c>
      <c r="N93" s="304">
        <f t="shared" si="13"/>
        <v>0</v>
      </c>
      <c r="O93" s="304">
        <f t="shared" si="13"/>
        <v>0</v>
      </c>
      <c r="P93" s="304">
        <f t="shared" si="13"/>
        <v>0</v>
      </c>
      <c r="Q93" s="304">
        <f t="shared" si="13"/>
        <v>0</v>
      </c>
      <c r="R93" s="304">
        <f t="shared" si="13"/>
        <v>0</v>
      </c>
      <c r="S93" s="304">
        <f t="shared" si="13"/>
        <v>0</v>
      </c>
      <c r="T93" s="304">
        <f t="shared" si="13"/>
        <v>0</v>
      </c>
      <c r="U93" s="304">
        <f t="shared" si="13"/>
        <v>0</v>
      </c>
      <c r="V93" s="304">
        <f t="shared" si="13"/>
        <v>0</v>
      </c>
      <c r="W93" s="304">
        <f t="shared" si="13"/>
        <v>0</v>
      </c>
      <c r="DA93" s="72"/>
    </row>
    <row r="94" spans="1:105" ht="12" customHeight="1" x14ac:dyDescent="0.3">
      <c r="A94" s="203" t="s">
        <v>2161</v>
      </c>
      <c r="B94" s="303">
        <f t="shared" ref="B94:W94" si="14">IF(B$25=0,0,B$25/B$5)</f>
        <v>5.7353228967273802E-2</v>
      </c>
      <c r="C94" s="303">
        <f t="shared" si="14"/>
        <v>5.8116208045290635E-2</v>
      </c>
      <c r="D94" s="303">
        <f t="shared" si="14"/>
        <v>5.6867495849837364E-2</v>
      </c>
      <c r="E94" s="303">
        <f t="shared" si="14"/>
        <v>5.5789788307803956E-2</v>
      </c>
      <c r="F94" s="303">
        <f t="shared" si="14"/>
        <v>5.4936944966568299E-2</v>
      </c>
      <c r="G94" s="303">
        <f t="shared" si="14"/>
        <v>5.3730434255746043E-2</v>
      </c>
      <c r="H94" s="303">
        <f t="shared" si="14"/>
        <v>5.537182748279755E-2</v>
      </c>
      <c r="I94" s="303">
        <f t="shared" si="14"/>
        <v>5.3321993392194039E-2</v>
      </c>
      <c r="J94" s="303">
        <f t="shared" si="14"/>
        <v>5.4331937123479127E-2</v>
      </c>
      <c r="K94" s="303">
        <f t="shared" si="14"/>
        <v>5.3326146716575755E-2</v>
      </c>
      <c r="L94" s="303">
        <f t="shared" si="14"/>
        <v>5.4843179046906554E-2</v>
      </c>
      <c r="M94" s="303">
        <f t="shared" si="14"/>
        <v>5.2075328200070978E-2</v>
      </c>
      <c r="N94" s="303">
        <f t="shared" si="14"/>
        <v>5.0266409658860312E-2</v>
      </c>
      <c r="O94" s="303">
        <f t="shared" si="14"/>
        <v>4.9111955793074473E-2</v>
      </c>
      <c r="P94" s="303">
        <f t="shared" si="14"/>
        <v>4.8050759389406096E-2</v>
      </c>
      <c r="Q94" s="303">
        <f t="shared" si="14"/>
        <v>4.5756346309146503E-2</v>
      </c>
      <c r="R94" s="303">
        <f t="shared" si="14"/>
        <v>4.9400658878728403E-2</v>
      </c>
      <c r="S94" s="303">
        <f t="shared" si="14"/>
        <v>4.9920012045417433E-2</v>
      </c>
      <c r="T94" s="303">
        <f t="shared" si="14"/>
        <v>4.8221104942691446E-2</v>
      </c>
      <c r="U94" s="303">
        <f t="shared" si="14"/>
        <v>4.8645876463637321E-2</v>
      </c>
      <c r="V94" s="303">
        <f t="shared" si="14"/>
        <v>4.7637127892117923E-2</v>
      </c>
      <c r="W94" s="303">
        <f t="shared" si="14"/>
        <v>4.7669712920038312E-2</v>
      </c>
      <c r="DA94" s="175"/>
    </row>
    <row r="95" spans="1:105" ht="12" customHeight="1" x14ac:dyDescent="0.3">
      <c r="A95" s="62" t="s">
        <v>2162</v>
      </c>
      <c r="B95" s="304">
        <f t="shared" ref="B95:W95" si="15">IF(B$26=0,0,B$26/B$5)</f>
        <v>5.7353228967273802E-2</v>
      </c>
      <c r="C95" s="304">
        <f t="shared" si="15"/>
        <v>5.8116208045290635E-2</v>
      </c>
      <c r="D95" s="304">
        <f t="shared" si="15"/>
        <v>5.6867495849837364E-2</v>
      </c>
      <c r="E95" s="304">
        <f t="shared" si="15"/>
        <v>5.5789788307803956E-2</v>
      </c>
      <c r="F95" s="304">
        <f t="shared" si="15"/>
        <v>5.4936944966568299E-2</v>
      </c>
      <c r="G95" s="304">
        <f t="shared" si="15"/>
        <v>5.3730434255746043E-2</v>
      </c>
      <c r="H95" s="304">
        <f t="shared" si="15"/>
        <v>5.537182748279755E-2</v>
      </c>
      <c r="I95" s="304">
        <f t="shared" si="15"/>
        <v>5.3321993392194039E-2</v>
      </c>
      <c r="J95" s="304">
        <f t="shared" si="15"/>
        <v>5.4331937123479127E-2</v>
      </c>
      <c r="K95" s="304">
        <f t="shared" si="15"/>
        <v>5.3326146716575755E-2</v>
      </c>
      <c r="L95" s="304">
        <f t="shared" si="15"/>
        <v>5.4843179046906554E-2</v>
      </c>
      <c r="M95" s="304">
        <f t="shared" si="15"/>
        <v>5.2075328200070978E-2</v>
      </c>
      <c r="N95" s="304">
        <f t="shared" si="15"/>
        <v>5.0266409658860312E-2</v>
      </c>
      <c r="O95" s="304">
        <f t="shared" si="15"/>
        <v>4.9111955793074473E-2</v>
      </c>
      <c r="P95" s="304">
        <f t="shared" si="15"/>
        <v>4.8050759389406096E-2</v>
      </c>
      <c r="Q95" s="304">
        <f t="shared" si="15"/>
        <v>4.5756346309146503E-2</v>
      </c>
      <c r="R95" s="304">
        <f t="shared" si="15"/>
        <v>4.9400658878728403E-2</v>
      </c>
      <c r="S95" s="304">
        <f t="shared" si="15"/>
        <v>4.9920012045417433E-2</v>
      </c>
      <c r="T95" s="304">
        <f t="shared" si="15"/>
        <v>4.8221104942691446E-2</v>
      </c>
      <c r="U95" s="304">
        <f t="shared" si="15"/>
        <v>4.8645876463637321E-2</v>
      </c>
      <c r="V95" s="304">
        <f t="shared" si="15"/>
        <v>4.7637127892117923E-2</v>
      </c>
      <c r="W95" s="304">
        <f t="shared" si="15"/>
        <v>4.7669712920038312E-2</v>
      </c>
      <c r="DA95" s="72"/>
    </row>
    <row r="96" spans="1:105" ht="12" customHeight="1" x14ac:dyDescent="0.3">
      <c r="A96" s="62" t="s">
        <v>2169</v>
      </c>
      <c r="B96" s="304">
        <f t="shared" ref="B96:W96" si="16">IF(B$32=0,0,B$32/B$5)</f>
        <v>0</v>
      </c>
      <c r="C96" s="304">
        <f t="shared" si="16"/>
        <v>0</v>
      </c>
      <c r="D96" s="304">
        <f t="shared" si="16"/>
        <v>0</v>
      </c>
      <c r="E96" s="304">
        <f t="shared" si="16"/>
        <v>0</v>
      </c>
      <c r="F96" s="304">
        <f t="shared" si="16"/>
        <v>0</v>
      </c>
      <c r="G96" s="304">
        <f t="shared" si="16"/>
        <v>0</v>
      </c>
      <c r="H96" s="304">
        <f t="shared" si="16"/>
        <v>0</v>
      </c>
      <c r="I96" s="304">
        <f t="shared" si="16"/>
        <v>0</v>
      </c>
      <c r="J96" s="304">
        <f t="shared" si="16"/>
        <v>0</v>
      </c>
      <c r="K96" s="304">
        <f t="shared" si="16"/>
        <v>0</v>
      </c>
      <c r="L96" s="304">
        <f t="shared" si="16"/>
        <v>0</v>
      </c>
      <c r="M96" s="304">
        <f t="shared" si="16"/>
        <v>0</v>
      </c>
      <c r="N96" s="304">
        <f t="shared" si="16"/>
        <v>0</v>
      </c>
      <c r="O96" s="304">
        <f t="shared" si="16"/>
        <v>0</v>
      </c>
      <c r="P96" s="304">
        <f t="shared" si="16"/>
        <v>0</v>
      </c>
      <c r="Q96" s="304">
        <f t="shared" si="16"/>
        <v>0</v>
      </c>
      <c r="R96" s="304">
        <f t="shared" si="16"/>
        <v>0</v>
      </c>
      <c r="S96" s="304">
        <f t="shared" si="16"/>
        <v>0</v>
      </c>
      <c r="T96" s="304">
        <f t="shared" si="16"/>
        <v>0</v>
      </c>
      <c r="U96" s="304">
        <f t="shared" si="16"/>
        <v>0</v>
      </c>
      <c r="V96" s="304">
        <f t="shared" si="16"/>
        <v>0</v>
      </c>
      <c r="W96" s="304">
        <f t="shared" si="16"/>
        <v>0</v>
      </c>
      <c r="DA96" s="72"/>
    </row>
    <row r="97" spans="1:105" ht="12" customHeight="1" x14ac:dyDescent="0.3">
      <c r="A97" s="62" t="s">
        <v>2171</v>
      </c>
      <c r="B97" s="304">
        <f t="shared" ref="B97:W97" si="17">IF(B$33=0,0,B$33/B$5)</f>
        <v>0</v>
      </c>
      <c r="C97" s="304">
        <f t="shared" si="17"/>
        <v>0</v>
      </c>
      <c r="D97" s="304">
        <f t="shared" si="17"/>
        <v>0</v>
      </c>
      <c r="E97" s="304">
        <f t="shared" si="17"/>
        <v>0</v>
      </c>
      <c r="F97" s="304">
        <f t="shared" si="17"/>
        <v>0</v>
      </c>
      <c r="G97" s="304">
        <f t="shared" si="17"/>
        <v>0</v>
      </c>
      <c r="H97" s="304">
        <f t="shared" si="17"/>
        <v>0</v>
      </c>
      <c r="I97" s="304">
        <f t="shared" si="17"/>
        <v>0</v>
      </c>
      <c r="J97" s="304">
        <f t="shared" si="17"/>
        <v>0</v>
      </c>
      <c r="K97" s="304">
        <f t="shared" si="17"/>
        <v>0</v>
      </c>
      <c r="L97" s="304">
        <f t="shared" si="17"/>
        <v>0</v>
      </c>
      <c r="M97" s="304">
        <f t="shared" si="17"/>
        <v>0</v>
      </c>
      <c r="N97" s="304">
        <f t="shared" si="17"/>
        <v>0</v>
      </c>
      <c r="O97" s="304">
        <f t="shared" si="17"/>
        <v>0</v>
      </c>
      <c r="P97" s="304">
        <f t="shared" si="17"/>
        <v>0</v>
      </c>
      <c r="Q97" s="304">
        <f t="shared" si="17"/>
        <v>0</v>
      </c>
      <c r="R97" s="304">
        <f t="shared" si="17"/>
        <v>0</v>
      </c>
      <c r="S97" s="304">
        <f t="shared" si="17"/>
        <v>0</v>
      </c>
      <c r="T97" s="304">
        <f t="shared" si="17"/>
        <v>0</v>
      </c>
      <c r="U97" s="304">
        <f t="shared" si="17"/>
        <v>0</v>
      </c>
      <c r="V97" s="304">
        <f t="shared" si="17"/>
        <v>0</v>
      </c>
      <c r="W97" s="304">
        <f t="shared" si="17"/>
        <v>0</v>
      </c>
      <c r="DA97" s="72"/>
    </row>
    <row r="98" spans="1:105" ht="12" customHeight="1" x14ac:dyDescent="0.3">
      <c r="A98" s="203" t="s">
        <v>2173</v>
      </c>
      <c r="B98" s="303">
        <f t="shared" ref="B98:W98" si="18">IF(B$34=0,0,B$34/B$5)</f>
        <v>0.71110019491937715</v>
      </c>
      <c r="C98" s="303">
        <f t="shared" si="18"/>
        <v>0.70915038037223854</v>
      </c>
      <c r="D98" s="303">
        <f t="shared" si="18"/>
        <v>0.71163303314871384</v>
      </c>
      <c r="E98" s="303">
        <f t="shared" si="18"/>
        <v>0.71344301248550179</v>
      </c>
      <c r="F98" s="303">
        <f t="shared" si="18"/>
        <v>0.71593447178894454</v>
      </c>
      <c r="G98" s="303">
        <f t="shared" si="18"/>
        <v>0.71784025108556249</v>
      </c>
      <c r="H98" s="303">
        <f t="shared" si="18"/>
        <v>0.71600674138927711</v>
      </c>
      <c r="I98" s="303">
        <f t="shared" si="18"/>
        <v>0.71968629092262604</v>
      </c>
      <c r="J98" s="303">
        <f t="shared" si="18"/>
        <v>0.71826926349329112</v>
      </c>
      <c r="K98" s="303">
        <f t="shared" si="18"/>
        <v>0.71911728890126891</v>
      </c>
      <c r="L98" s="303">
        <f t="shared" si="18"/>
        <v>0.71688922744149219</v>
      </c>
      <c r="M98" s="303">
        <f t="shared" si="18"/>
        <v>0.72221626996728605</v>
      </c>
      <c r="N98" s="303">
        <f t="shared" si="18"/>
        <v>0.72425316526180061</v>
      </c>
      <c r="O98" s="303">
        <f t="shared" si="18"/>
        <v>0.72706141691420134</v>
      </c>
      <c r="P98" s="303">
        <f t="shared" si="18"/>
        <v>0.73146560748088973</v>
      </c>
      <c r="Q98" s="303">
        <f t="shared" si="18"/>
        <v>0.73671829165260172</v>
      </c>
      <c r="R98" s="303">
        <f t="shared" si="18"/>
        <v>0.72667569680100175</v>
      </c>
      <c r="S98" s="303">
        <f t="shared" si="18"/>
        <v>0.72595116208815846</v>
      </c>
      <c r="T98" s="303">
        <f t="shared" si="18"/>
        <v>0.72983176366663671</v>
      </c>
      <c r="U98" s="303">
        <f t="shared" si="18"/>
        <v>0.72947763424537337</v>
      </c>
      <c r="V98" s="303">
        <f t="shared" si="18"/>
        <v>0.73037018610834448</v>
      </c>
      <c r="W98" s="303">
        <f t="shared" si="18"/>
        <v>0.73032081622789058</v>
      </c>
      <c r="DA98" s="175"/>
    </row>
    <row r="99" spans="1:105" ht="12" customHeight="1" x14ac:dyDescent="0.3">
      <c r="A99" s="203" t="s">
        <v>2185</v>
      </c>
      <c r="B99" s="303">
        <f t="shared" ref="B99:W99" si="19">IF(B$45=0,0,B$45/B$5)</f>
        <v>0.11812397988068304</v>
      </c>
      <c r="C99" s="303">
        <f t="shared" si="19"/>
        <v>0.11759844190904034</v>
      </c>
      <c r="D99" s="303">
        <f t="shared" si="19"/>
        <v>0.11859647823490681</v>
      </c>
      <c r="E99" s="303">
        <f t="shared" si="19"/>
        <v>0.1195076174841368</v>
      </c>
      <c r="F99" s="303">
        <f t="shared" si="19"/>
        <v>0.11953252102389864</v>
      </c>
      <c r="G99" s="303">
        <f t="shared" si="19"/>
        <v>0.11939907121304974</v>
      </c>
      <c r="H99" s="303">
        <f t="shared" si="19"/>
        <v>0.11850281264059781</v>
      </c>
      <c r="I99" s="303">
        <f t="shared" si="19"/>
        <v>0.11891659263983759</v>
      </c>
      <c r="J99" s="303">
        <f t="shared" si="19"/>
        <v>0.118479985634576</v>
      </c>
      <c r="K99" s="303">
        <f t="shared" si="19"/>
        <v>0.11925993584755973</v>
      </c>
      <c r="L99" s="303">
        <f t="shared" si="19"/>
        <v>0.11842273425245854</v>
      </c>
      <c r="M99" s="303">
        <f t="shared" si="19"/>
        <v>0.11945062468075944</v>
      </c>
      <c r="N99" s="303">
        <f t="shared" si="19"/>
        <v>0.12096802036790091</v>
      </c>
      <c r="O99" s="303">
        <f t="shared" si="19"/>
        <v>0.12052939128464167</v>
      </c>
      <c r="P99" s="303">
        <f t="shared" si="19"/>
        <v>0.1193110143414544</v>
      </c>
      <c r="Q99" s="303">
        <f t="shared" si="19"/>
        <v>0.11966044913260819</v>
      </c>
      <c r="R99" s="303">
        <f t="shared" si="19"/>
        <v>0.12125951345536787</v>
      </c>
      <c r="S99" s="303">
        <f t="shared" si="19"/>
        <v>0.12053848866740603</v>
      </c>
      <c r="T99" s="303">
        <f t="shared" si="19"/>
        <v>0.12009085130897618</v>
      </c>
      <c r="U99" s="303">
        <f t="shared" si="19"/>
        <v>0.12025585805974763</v>
      </c>
      <c r="V99" s="303">
        <f t="shared" si="19"/>
        <v>0.12174850447039463</v>
      </c>
      <c r="W99" s="303">
        <f t="shared" si="19"/>
        <v>0.12159926886397157</v>
      </c>
      <c r="DA99" s="175"/>
    </row>
    <row r="100" spans="1:105" ht="12" customHeight="1" x14ac:dyDescent="0.3">
      <c r="A100" s="62" t="s">
        <v>2186</v>
      </c>
      <c r="B100" s="304">
        <f t="shared" ref="B100:W100" si="20">IF(B$46=0,0,B$46/B$5)</f>
        <v>6.673218184542945E-2</v>
      </c>
      <c r="C100" s="304">
        <f t="shared" si="20"/>
        <v>6.6347558580502772E-2</v>
      </c>
      <c r="D100" s="304">
        <f t="shared" si="20"/>
        <v>6.716617154100965E-2</v>
      </c>
      <c r="E100" s="304">
        <f t="shared" si="20"/>
        <v>6.7946502089596933E-2</v>
      </c>
      <c r="F100" s="304">
        <f t="shared" si="20"/>
        <v>6.7791345809026293E-2</v>
      </c>
      <c r="G100" s="304">
        <f t="shared" si="20"/>
        <v>6.7520163755363613E-2</v>
      </c>
      <c r="H100" s="304">
        <f t="shared" si="20"/>
        <v>6.6756414442057405E-2</v>
      </c>
      <c r="I100" s="304">
        <f t="shared" si="20"/>
        <v>6.6904270359389131E-2</v>
      </c>
      <c r="J100" s="304">
        <f t="shared" si="20"/>
        <v>6.6570073096072629E-2</v>
      </c>
      <c r="K100" s="304">
        <f t="shared" si="20"/>
        <v>6.7288735812854078E-2</v>
      </c>
      <c r="L100" s="304">
        <f t="shared" si="20"/>
        <v>6.6612558058512711E-2</v>
      </c>
      <c r="M100" s="304">
        <f t="shared" si="20"/>
        <v>6.7255458726486195E-2</v>
      </c>
      <c r="N100" s="304">
        <f t="shared" si="20"/>
        <v>6.8625646309421584E-2</v>
      </c>
      <c r="O100" s="304">
        <f t="shared" si="20"/>
        <v>6.7984062561287459E-2</v>
      </c>
      <c r="P100" s="304">
        <f t="shared" si="20"/>
        <v>6.6447391130587535E-2</v>
      </c>
      <c r="Q100" s="304">
        <f t="shared" si="20"/>
        <v>6.6417210101039389E-2</v>
      </c>
      <c r="R100" s="304">
        <f t="shared" si="20"/>
        <v>6.8742061042971384E-2</v>
      </c>
      <c r="S100" s="304">
        <f t="shared" si="20"/>
        <v>6.8073398976744137E-2</v>
      </c>
      <c r="T100" s="304">
        <f t="shared" si="20"/>
        <v>6.7345307339154573E-2</v>
      </c>
      <c r="U100" s="304">
        <f t="shared" si="20"/>
        <v>6.7535907315502297E-2</v>
      </c>
      <c r="V100" s="304">
        <f t="shared" si="20"/>
        <v>6.8964048266292127E-2</v>
      </c>
      <c r="W100" s="304">
        <f t="shared" si="20"/>
        <v>6.8818380661879841E-2</v>
      </c>
      <c r="DA100" s="72"/>
    </row>
    <row r="101" spans="1:105" ht="12" customHeight="1" x14ac:dyDescent="0.3">
      <c r="A101" s="62" t="s">
        <v>2193</v>
      </c>
      <c r="B101" s="304">
        <f t="shared" ref="B101:W101" si="21">IF(B$52=0,0,B$52/B$5)</f>
        <v>5.139179803525358E-2</v>
      </c>
      <c r="C101" s="304">
        <f t="shared" si="21"/>
        <v>5.1250883328537583E-2</v>
      </c>
      <c r="D101" s="304">
        <f t="shared" si="21"/>
        <v>5.1430306693897143E-2</v>
      </c>
      <c r="E101" s="304">
        <f t="shared" si="21"/>
        <v>5.1561115394539857E-2</v>
      </c>
      <c r="F101" s="304">
        <f t="shared" si="21"/>
        <v>5.1741175214872356E-2</v>
      </c>
      <c r="G101" s="304">
        <f t="shared" si="21"/>
        <v>5.1878907457686134E-2</v>
      </c>
      <c r="H101" s="304">
        <f t="shared" si="21"/>
        <v>5.1746398198540412E-2</v>
      </c>
      <c r="I101" s="304">
        <f t="shared" si="21"/>
        <v>5.2012322280448442E-2</v>
      </c>
      <c r="J101" s="304">
        <f t="shared" si="21"/>
        <v>5.1909912538503362E-2</v>
      </c>
      <c r="K101" s="304">
        <f t="shared" si="21"/>
        <v>5.1971200034705629E-2</v>
      </c>
      <c r="L101" s="304">
        <f t="shared" si="21"/>
        <v>5.1810176193945817E-2</v>
      </c>
      <c r="M101" s="304">
        <f t="shared" si="21"/>
        <v>5.2195165954273252E-2</v>
      </c>
      <c r="N101" s="304">
        <f t="shared" si="21"/>
        <v>5.234237405847933E-2</v>
      </c>
      <c r="O101" s="304">
        <f t="shared" si="21"/>
        <v>5.2545328723354219E-2</v>
      </c>
      <c r="P101" s="304">
        <f t="shared" si="21"/>
        <v>5.2863623210866871E-2</v>
      </c>
      <c r="Q101" s="304">
        <f t="shared" si="21"/>
        <v>5.3243239031568794E-2</v>
      </c>
      <c r="R101" s="304">
        <f t="shared" si="21"/>
        <v>5.2517452412396484E-2</v>
      </c>
      <c r="S101" s="304">
        <f t="shared" si="21"/>
        <v>5.2465089690661895E-2</v>
      </c>
      <c r="T101" s="304">
        <f t="shared" si="21"/>
        <v>5.274554396982159E-2</v>
      </c>
      <c r="U101" s="304">
        <f t="shared" si="21"/>
        <v>5.2719950744245327E-2</v>
      </c>
      <c r="V101" s="304">
        <f t="shared" si="21"/>
        <v>5.2784456204102499E-2</v>
      </c>
      <c r="W101" s="304">
        <f t="shared" si="21"/>
        <v>5.278088820209173E-2</v>
      </c>
      <c r="DA101" s="72"/>
    </row>
    <row r="102" spans="1:105" ht="12" customHeight="1" x14ac:dyDescent="0.3">
      <c r="A102" s="62" t="s">
        <v>2205</v>
      </c>
      <c r="B102" s="304">
        <f t="shared" ref="B102:W102" si="22">IF(B$63=0,0,B$63/B$5)</f>
        <v>0</v>
      </c>
      <c r="C102" s="304">
        <f t="shared" si="22"/>
        <v>0</v>
      </c>
      <c r="D102" s="304">
        <f t="shared" si="22"/>
        <v>0</v>
      </c>
      <c r="E102" s="304">
        <f t="shared" si="22"/>
        <v>0</v>
      </c>
      <c r="F102" s="304">
        <f t="shared" si="22"/>
        <v>0</v>
      </c>
      <c r="G102" s="304">
        <f t="shared" si="22"/>
        <v>0</v>
      </c>
      <c r="H102" s="304">
        <f t="shared" si="22"/>
        <v>0</v>
      </c>
      <c r="I102" s="304">
        <f t="shared" si="22"/>
        <v>0</v>
      </c>
      <c r="J102" s="304">
        <f t="shared" si="22"/>
        <v>0</v>
      </c>
      <c r="K102" s="304">
        <f t="shared" si="22"/>
        <v>0</v>
      </c>
      <c r="L102" s="304">
        <f t="shared" si="22"/>
        <v>0</v>
      </c>
      <c r="M102" s="304">
        <f t="shared" si="22"/>
        <v>0</v>
      </c>
      <c r="N102" s="304">
        <f t="shared" si="22"/>
        <v>0</v>
      </c>
      <c r="O102" s="304">
        <f t="shared" si="22"/>
        <v>0</v>
      </c>
      <c r="P102" s="304">
        <f t="shared" si="22"/>
        <v>0</v>
      </c>
      <c r="Q102" s="304">
        <f t="shared" si="22"/>
        <v>0</v>
      </c>
      <c r="R102" s="304">
        <f t="shared" si="22"/>
        <v>0</v>
      </c>
      <c r="S102" s="304">
        <f t="shared" si="22"/>
        <v>0</v>
      </c>
      <c r="T102" s="304">
        <f t="shared" si="22"/>
        <v>0</v>
      </c>
      <c r="U102" s="304">
        <f t="shared" si="22"/>
        <v>0</v>
      </c>
      <c r="V102" s="304">
        <f t="shared" si="22"/>
        <v>0</v>
      </c>
      <c r="W102" s="304">
        <f t="shared" si="22"/>
        <v>0</v>
      </c>
      <c r="DA102" s="72"/>
    </row>
    <row r="103" spans="1:105" ht="12" customHeight="1" x14ac:dyDescent="0.3">
      <c r="A103" s="62" t="s">
        <v>2207</v>
      </c>
      <c r="B103" s="304">
        <f t="shared" ref="B103:W103" si="23">IF(B$64=0,0,B$64/B$5)</f>
        <v>0</v>
      </c>
      <c r="C103" s="304">
        <f t="shared" si="23"/>
        <v>0</v>
      </c>
      <c r="D103" s="304">
        <f t="shared" si="23"/>
        <v>0</v>
      </c>
      <c r="E103" s="304">
        <f t="shared" si="23"/>
        <v>0</v>
      </c>
      <c r="F103" s="304">
        <f t="shared" si="23"/>
        <v>0</v>
      </c>
      <c r="G103" s="304">
        <f t="shared" si="23"/>
        <v>0</v>
      </c>
      <c r="H103" s="304">
        <f t="shared" si="23"/>
        <v>0</v>
      </c>
      <c r="I103" s="304">
        <f t="shared" si="23"/>
        <v>0</v>
      </c>
      <c r="J103" s="304">
        <f t="shared" si="23"/>
        <v>0</v>
      </c>
      <c r="K103" s="304">
        <f t="shared" si="23"/>
        <v>0</v>
      </c>
      <c r="L103" s="304">
        <f t="shared" si="23"/>
        <v>0</v>
      </c>
      <c r="M103" s="304">
        <f t="shared" si="23"/>
        <v>0</v>
      </c>
      <c r="N103" s="304">
        <f t="shared" si="23"/>
        <v>0</v>
      </c>
      <c r="O103" s="304">
        <f t="shared" si="23"/>
        <v>0</v>
      </c>
      <c r="P103" s="304">
        <f t="shared" si="23"/>
        <v>0</v>
      </c>
      <c r="Q103" s="304">
        <f t="shared" si="23"/>
        <v>0</v>
      </c>
      <c r="R103" s="304">
        <f t="shared" si="23"/>
        <v>0</v>
      </c>
      <c r="S103" s="304">
        <f t="shared" si="23"/>
        <v>0</v>
      </c>
      <c r="T103" s="304">
        <f t="shared" si="23"/>
        <v>0</v>
      </c>
      <c r="U103" s="304">
        <f t="shared" si="23"/>
        <v>0</v>
      </c>
      <c r="V103" s="304">
        <f t="shared" si="23"/>
        <v>0</v>
      </c>
      <c r="W103" s="304">
        <f t="shared" si="23"/>
        <v>0</v>
      </c>
      <c r="DA103" s="72"/>
    </row>
    <row r="104" spans="1:105" ht="12" customHeight="1" x14ac:dyDescent="0.3">
      <c r="A104" s="62" t="s">
        <v>2209</v>
      </c>
      <c r="B104" s="304">
        <f t="shared" ref="B104:W104" si="24">IF(B$65=0,0,B$65/B$5)</f>
        <v>0</v>
      </c>
      <c r="C104" s="304">
        <f t="shared" si="24"/>
        <v>0</v>
      </c>
      <c r="D104" s="304">
        <f t="shared" si="24"/>
        <v>0</v>
      </c>
      <c r="E104" s="304">
        <f t="shared" si="24"/>
        <v>0</v>
      </c>
      <c r="F104" s="304">
        <f t="shared" si="24"/>
        <v>0</v>
      </c>
      <c r="G104" s="304">
        <f t="shared" si="24"/>
        <v>0</v>
      </c>
      <c r="H104" s="304">
        <f t="shared" si="24"/>
        <v>0</v>
      </c>
      <c r="I104" s="304">
        <f t="shared" si="24"/>
        <v>0</v>
      </c>
      <c r="J104" s="304">
        <f t="shared" si="24"/>
        <v>0</v>
      </c>
      <c r="K104" s="304">
        <f t="shared" si="24"/>
        <v>0</v>
      </c>
      <c r="L104" s="304">
        <f t="shared" si="24"/>
        <v>0</v>
      </c>
      <c r="M104" s="304">
        <f t="shared" si="24"/>
        <v>0</v>
      </c>
      <c r="N104" s="304">
        <f t="shared" si="24"/>
        <v>0</v>
      </c>
      <c r="O104" s="304">
        <f t="shared" si="24"/>
        <v>0</v>
      </c>
      <c r="P104" s="304">
        <f t="shared" si="24"/>
        <v>0</v>
      </c>
      <c r="Q104" s="304">
        <f t="shared" si="24"/>
        <v>0</v>
      </c>
      <c r="R104" s="304">
        <f t="shared" si="24"/>
        <v>0</v>
      </c>
      <c r="S104" s="304">
        <f t="shared" si="24"/>
        <v>0</v>
      </c>
      <c r="T104" s="304">
        <f t="shared" si="24"/>
        <v>0</v>
      </c>
      <c r="U104" s="304">
        <f t="shared" si="24"/>
        <v>0</v>
      </c>
      <c r="V104" s="304">
        <f t="shared" si="24"/>
        <v>0</v>
      </c>
      <c r="W104" s="304">
        <f t="shared" si="24"/>
        <v>0</v>
      </c>
      <c r="DA104" s="72"/>
    </row>
    <row r="105" spans="1:105" ht="12" customHeight="1" x14ac:dyDescent="0.3">
      <c r="A105" s="203" t="s">
        <v>2211</v>
      </c>
      <c r="B105" s="303">
        <f t="shared" ref="B105:W105" si="25">IF(B$66=0,0,B$66/B$5)</f>
        <v>3.104883435536308E-2</v>
      </c>
      <c r="C105" s="303">
        <f t="shared" si="25"/>
        <v>3.1080732034185741E-2</v>
      </c>
      <c r="D105" s="303">
        <f t="shared" si="25"/>
        <v>3.1275019202896021E-2</v>
      </c>
      <c r="E105" s="303">
        <f t="shared" si="25"/>
        <v>3.1486246219470791E-2</v>
      </c>
      <c r="F105" s="303">
        <f t="shared" si="25"/>
        <v>3.1233826246717354E-2</v>
      </c>
      <c r="G105" s="303">
        <f t="shared" si="25"/>
        <v>3.1763722162061241E-2</v>
      </c>
      <c r="H105" s="303">
        <f t="shared" si="25"/>
        <v>3.1236409601316746E-2</v>
      </c>
      <c r="I105" s="303">
        <f t="shared" si="25"/>
        <v>3.181345868310944E-2</v>
      </c>
      <c r="J105" s="303">
        <f t="shared" si="25"/>
        <v>3.1712520267138965E-2</v>
      </c>
      <c r="K105" s="303">
        <f t="shared" si="25"/>
        <v>3.2646738694716619E-2</v>
      </c>
      <c r="L105" s="303">
        <f t="shared" si="25"/>
        <v>3.2267446602425261E-2</v>
      </c>
      <c r="M105" s="303">
        <f t="shared" si="25"/>
        <v>3.2805678529861847E-2</v>
      </c>
      <c r="N105" s="303">
        <f t="shared" si="25"/>
        <v>3.3858366624187342E-2</v>
      </c>
      <c r="O105" s="303">
        <f t="shared" si="25"/>
        <v>3.4172591767395726E-2</v>
      </c>
      <c r="P105" s="303">
        <f t="shared" si="25"/>
        <v>3.3756958044879479E-2</v>
      </c>
      <c r="Q105" s="303">
        <f t="shared" si="25"/>
        <v>3.38643207952775E-2</v>
      </c>
      <c r="R105" s="303">
        <f t="shared" si="25"/>
        <v>3.40539376012867E-2</v>
      </c>
      <c r="S105" s="303">
        <f t="shared" si="25"/>
        <v>3.4065708863824852E-2</v>
      </c>
      <c r="T105" s="303">
        <f t="shared" si="25"/>
        <v>3.4418095936074963E-2</v>
      </c>
      <c r="U105" s="303">
        <f t="shared" si="25"/>
        <v>3.4201586552210922E-2</v>
      </c>
      <c r="V105" s="303">
        <f t="shared" si="25"/>
        <v>3.4680877736201543E-2</v>
      </c>
      <c r="W105" s="303">
        <f t="shared" si="25"/>
        <v>3.4720729239219011E-2</v>
      </c>
      <c r="DA105" s="175"/>
    </row>
    <row r="106" spans="1:105" ht="12" customHeight="1" x14ac:dyDescent="0.3">
      <c r="A106" s="62" t="s">
        <v>2212</v>
      </c>
      <c r="B106" s="304">
        <f t="shared" ref="B106:W106" si="26">IF(B$67=0,0,B$67/B$5)</f>
        <v>2.1368384863957975E-2</v>
      </c>
      <c r="C106" s="304">
        <f t="shared" si="26"/>
        <v>2.1426826033242374E-2</v>
      </c>
      <c r="D106" s="304">
        <f t="shared" si="26"/>
        <v>2.1587316002937555E-2</v>
      </c>
      <c r="E106" s="304">
        <f t="shared" si="26"/>
        <v>2.1773903153463281E-2</v>
      </c>
      <c r="F106" s="304">
        <f t="shared" si="26"/>
        <v>2.1487566095439458E-2</v>
      </c>
      <c r="G106" s="304">
        <f t="shared" si="26"/>
        <v>2.1991517987206236E-2</v>
      </c>
      <c r="H106" s="304">
        <f t="shared" si="26"/>
        <v>2.1489165619320221E-2</v>
      </c>
      <c r="I106" s="304">
        <f t="shared" si="26"/>
        <v>2.2016123738315824E-2</v>
      </c>
      <c r="J106" s="304">
        <f t="shared" si="26"/>
        <v>2.1934475800052457E-2</v>
      </c>
      <c r="K106" s="304">
        <f t="shared" si="26"/>
        <v>2.2857149768511678E-2</v>
      </c>
      <c r="L106" s="304">
        <f t="shared" si="26"/>
        <v>2.2508189036806653E-2</v>
      </c>
      <c r="M106" s="304">
        <f t="shared" si="26"/>
        <v>2.2973902117422562E-2</v>
      </c>
      <c r="N106" s="304">
        <f t="shared" si="26"/>
        <v>2.3998861261371289E-2</v>
      </c>
      <c r="O106" s="304">
        <f t="shared" si="26"/>
        <v>2.427485671701321E-2</v>
      </c>
      <c r="P106" s="304">
        <f t="shared" si="26"/>
        <v>2.3799267246156636E-2</v>
      </c>
      <c r="Q106" s="304">
        <f t="shared" si="26"/>
        <v>2.3835123415369811E-2</v>
      </c>
      <c r="R106" s="304">
        <f t="shared" si="26"/>
        <v>2.4161453490364374E-2</v>
      </c>
      <c r="S106" s="304">
        <f t="shared" si="26"/>
        <v>2.4183088091068599E-2</v>
      </c>
      <c r="T106" s="304">
        <f t="shared" si="26"/>
        <v>2.4482647210457592E-2</v>
      </c>
      <c r="U106" s="304">
        <f t="shared" si="26"/>
        <v>2.4270958711189634E-2</v>
      </c>
      <c r="V106" s="304">
        <f t="shared" si="26"/>
        <v>2.4738099282243176E-2</v>
      </c>
      <c r="W106" s="304">
        <f t="shared" si="26"/>
        <v>2.477862287428206E-2</v>
      </c>
      <c r="DA106" s="72"/>
    </row>
    <row r="107" spans="1:105" ht="12" customHeight="1" x14ac:dyDescent="0.3">
      <c r="A107" s="62" t="s">
        <v>2214</v>
      </c>
      <c r="B107" s="304">
        <f t="shared" ref="B107:W107" si="27">IF(B$68=0,0,B$68/B$5)</f>
        <v>9.6804494914051065E-3</v>
      </c>
      <c r="C107" s="304">
        <f t="shared" si="27"/>
        <v>9.6539060009433655E-3</v>
      </c>
      <c r="D107" s="304">
        <f t="shared" si="27"/>
        <v>9.6877031999584636E-3</v>
      </c>
      <c r="E107" s="304">
        <f t="shared" si="27"/>
        <v>9.7123430660075085E-3</v>
      </c>
      <c r="F107" s="304">
        <f t="shared" si="27"/>
        <v>9.7462601512778961E-3</v>
      </c>
      <c r="G107" s="304">
        <f t="shared" si="27"/>
        <v>9.7722041748550016E-3</v>
      </c>
      <c r="H107" s="304">
        <f t="shared" si="27"/>
        <v>9.7472439819965284E-3</v>
      </c>
      <c r="I107" s="304">
        <f t="shared" si="27"/>
        <v>9.7973349447936144E-3</v>
      </c>
      <c r="J107" s="304">
        <f t="shared" si="27"/>
        <v>9.7780444670865028E-3</v>
      </c>
      <c r="K107" s="304">
        <f t="shared" si="27"/>
        <v>9.7895889262049358E-3</v>
      </c>
      <c r="L107" s="304">
        <f t="shared" si="27"/>
        <v>9.7592575656186044E-3</v>
      </c>
      <c r="M107" s="304">
        <f t="shared" si="27"/>
        <v>9.831776412439281E-3</v>
      </c>
      <c r="N107" s="304">
        <f t="shared" si="27"/>
        <v>9.8595053628160508E-3</v>
      </c>
      <c r="O107" s="304">
        <f t="shared" si="27"/>
        <v>9.8977350503825137E-3</v>
      </c>
      <c r="P107" s="304">
        <f t="shared" si="27"/>
        <v>9.9576907987228448E-3</v>
      </c>
      <c r="Q107" s="304">
        <f t="shared" si="27"/>
        <v>1.0029197379907692E-2</v>
      </c>
      <c r="R107" s="304">
        <f t="shared" si="27"/>
        <v>9.8924841109223286E-3</v>
      </c>
      <c r="S107" s="304">
        <f t="shared" si="27"/>
        <v>9.8826207727562565E-3</v>
      </c>
      <c r="T107" s="304">
        <f t="shared" si="27"/>
        <v>9.9354487256173678E-3</v>
      </c>
      <c r="U107" s="304">
        <f t="shared" si="27"/>
        <v>9.9306278410212848E-3</v>
      </c>
      <c r="V107" s="304">
        <f t="shared" si="27"/>
        <v>9.942778453958365E-3</v>
      </c>
      <c r="W107" s="304">
        <f t="shared" si="27"/>
        <v>9.9421063649369496E-3</v>
      </c>
      <c r="DA107" s="72"/>
    </row>
    <row r="108" spans="1:105" ht="12" customHeight="1" x14ac:dyDescent="0.3">
      <c r="A108" s="62" t="s">
        <v>2226</v>
      </c>
      <c r="B108" s="304">
        <f t="shared" ref="B108:W108" si="28">IF(B$79=0,0,B$79/B$5)</f>
        <v>0</v>
      </c>
      <c r="C108" s="304">
        <f t="shared" si="28"/>
        <v>0</v>
      </c>
      <c r="D108" s="304">
        <f t="shared" si="28"/>
        <v>0</v>
      </c>
      <c r="E108" s="304">
        <f t="shared" si="28"/>
        <v>0</v>
      </c>
      <c r="F108" s="304">
        <f t="shared" si="28"/>
        <v>0</v>
      </c>
      <c r="G108" s="304">
        <f t="shared" si="28"/>
        <v>0</v>
      </c>
      <c r="H108" s="304">
        <f t="shared" si="28"/>
        <v>0</v>
      </c>
      <c r="I108" s="304">
        <f t="shared" si="28"/>
        <v>0</v>
      </c>
      <c r="J108" s="304">
        <f t="shared" si="28"/>
        <v>0</v>
      </c>
      <c r="K108" s="304">
        <f t="shared" si="28"/>
        <v>0</v>
      </c>
      <c r="L108" s="304">
        <f t="shared" si="28"/>
        <v>0</v>
      </c>
      <c r="M108" s="304">
        <f t="shared" si="28"/>
        <v>0</v>
      </c>
      <c r="N108" s="304">
        <f t="shared" si="28"/>
        <v>0</v>
      </c>
      <c r="O108" s="304">
        <f t="shared" si="28"/>
        <v>0</v>
      </c>
      <c r="P108" s="304">
        <f t="shared" si="28"/>
        <v>0</v>
      </c>
      <c r="Q108" s="304">
        <f t="shared" si="28"/>
        <v>0</v>
      </c>
      <c r="R108" s="304">
        <f t="shared" si="28"/>
        <v>0</v>
      </c>
      <c r="S108" s="304">
        <f t="shared" si="28"/>
        <v>0</v>
      </c>
      <c r="T108" s="304">
        <f t="shared" si="28"/>
        <v>0</v>
      </c>
      <c r="U108" s="304">
        <f t="shared" si="28"/>
        <v>0</v>
      </c>
      <c r="V108" s="304">
        <f t="shared" si="28"/>
        <v>0</v>
      </c>
      <c r="W108" s="304">
        <f t="shared" si="28"/>
        <v>0</v>
      </c>
      <c r="DA108" s="72"/>
    </row>
    <row r="109" spans="1:105" ht="12" customHeight="1" x14ac:dyDescent="0.3">
      <c r="A109" s="41" t="s">
        <v>2228</v>
      </c>
      <c r="B109" s="237">
        <f t="shared" ref="B109:W109" si="29">IF(B$80=0,0,B$80/B$5)</f>
        <v>0</v>
      </c>
      <c r="C109" s="237">
        <f t="shared" si="29"/>
        <v>0</v>
      </c>
      <c r="D109" s="237">
        <f t="shared" si="29"/>
        <v>0</v>
      </c>
      <c r="E109" s="237">
        <f t="shared" si="29"/>
        <v>0</v>
      </c>
      <c r="F109" s="237">
        <f t="shared" si="29"/>
        <v>0</v>
      </c>
      <c r="G109" s="237">
        <f t="shared" si="29"/>
        <v>0</v>
      </c>
      <c r="H109" s="237">
        <f t="shared" si="29"/>
        <v>0</v>
      </c>
      <c r="I109" s="237">
        <f t="shared" si="29"/>
        <v>0</v>
      </c>
      <c r="J109" s="237">
        <f t="shared" si="29"/>
        <v>0</v>
      </c>
      <c r="K109" s="237">
        <f t="shared" si="29"/>
        <v>0</v>
      </c>
      <c r="L109" s="237">
        <f t="shared" si="29"/>
        <v>0</v>
      </c>
      <c r="M109" s="237">
        <f t="shared" si="29"/>
        <v>0</v>
      </c>
      <c r="N109" s="237">
        <f t="shared" si="29"/>
        <v>0</v>
      </c>
      <c r="O109" s="237">
        <f t="shared" si="29"/>
        <v>0</v>
      </c>
      <c r="P109" s="237">
        <f t="shared" si="29"/>
        <v>0</v>
      </c>
      <c r="Q109" s="237">
        <f t="shared" si="29"/>
        <v>0</v>
      </c>
      <c r="R109" s="237">
        <f t="shared" si="29"/>
        <v>0</v>
      </c>
      <c r="S109" s="237">
        <f t="shared" si="29"/>
        <v>0</v>
      </c>
      <c r="T109" s="237">
        <f t="shared" si="29"/>
        <v>0</v>
      </c>
      <c r="U109" s="237">
        <f t="shared" si="29"/>
        <v>0</v>
      </c>
      <c r="V109" s="237">
        <f t="shared" si="29"/>
        <v>0</v>
      </c>
      <c r="W109" s="237">
        <f t="shared" si="29"/>
        <v>0</v>
      </c>
      <c r="DA109" s="97"/>
    </row>
    <row r="110" spans="1:105" ht="12" customHeight="1" x14ac:dyDescent="0.3">
      <c r="A110" s="201"/>
      <c r="B110" s="201"/>
      <c r="C110" s="201"/>
      <c r="D110" s="201"/>
      <c r="E110" s="201"/>
      <c r="F110" s="201"/>
      <c r="G110" s="201"/>
      <c r="H110" s="201"/>
      <c r="I110" s="201"/>
      <c r="J110" s="201"/>
      <c r="K110" s="201"/>
      <c r="L110" s="201"/>
      <c r="M110" s="201"/>
      <c r="N110" s="201"/>
      <c r="O110" s="201"/>
      <c r="P110" s="201"/>
      <c r="Q110" s="201"/>
      <c r="R110" s="201"/>
      <c r="S110" s="201"/>
      <c r="T110" s="201"/>
      <c r="U110" s="201"/>
      <c r="V110" s="201"/>
      <c r="W110" s="201"/>
      <c r="DA110" s="173"/>
    </row>
    <row r="111" spans="1:105" ht="15" customHeight="1" x14ac:dyDescent="0.3">
      <c r="A111" s="32" t="s">
        <v>432</v>
      </c>
      <c r="B111" s="259"/>
      <c r="C111" s="259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59"/>
      <c r="P111" s="259"/>
      <c r="Q111" s="259"/>
      <c r="R111" s="259"/>
      <c r="S111" s="259"/>
      <c r="T111" s="259"/>
      <c r="U111" s="259"/>
      <c r="V111" s="259"/>
      <c r="W111" s="259"/>
      <c r="DA111" s="88"/>
    </row>
    <row r="112" spans="1:105" ht="12" customHeight="1" x14ac:dyDescent="0.3">
      <c r="A112" s="201"/>
      <c r="B112" s="201"/>
      <c r="C112" s="201"/>
      <c r="D112" s="201"/>
      <c r="E112" s="201"/>
      <c r="F112" s="201"/>
      <c r="G112" s="201"/>
      <c r="H112" s="201"/>
      <c r="I112" s="201"/>
      <c r="J112" s="201"/>
      <c r="K112" s="201"/>
      <c r="L112" s="201"/>
      <c r="M112" s="201"/>
      <c r="N112" s="201"/>
      <c r="O112" s="201"/>
      <c r="P112" s="201"/>
      <c r="Q112" s="201"/>
      <c r="R112" s="201"/>
      <c r="S112" s="201"/>
      <c r="T112" s="201"/>
      <c r="U112" s="201"/>
      <c r="V112" s="201"/>
      <c r="W112" s="201"/>
      <c r="DA112" s="173"/>
    </row>
    <row r="113" spans="1:105" ht="12" customHeight="1" x14ac:dyDescent="0.3">
      <c r="A113" s="35" t="s">
        <v>24</v>
      </c>
      <c r="B113" s="322">
        <f>IF(B$5=0,0,B$5/FBT_fec!B$5)</f>
        <v>1.9074468446927739</v>
      </c>
      <c r="C113" s="322">
        <f>IF(C$5=0,0,C$5/FBT_fec!C$5)</f>
        <v>1.92171884131719</v>
      </c>
      <c r="D113" s="322">
        <f>IF(D$5=0,0,D$5/FBT_fec!D$5)</f>
        <v>1.8709395500266439</v>
      </c>
      <c r="E113" s="322">
        <f>IF(E$5=0,0,E$5/FBT_fec!E$5)</f>
        <v>1.8159173087262277</v>
      </c>
      <c r="F113" s="322">
        <f>IF(F$5=0,0,F$5/FBT_fec!F$5)</f>
        <v>1.8224074899170168</v>
      </c>
      <c r="G113" s="322">
        <f>IF(G$5=0,0,G$5/FBT_fec!G$5)</f>
        <v>1.7724500575511219</v>
      </c>
      <c r="H113" s="322">
        <f>IF(H$5=0,0,H$5/FBT_fec!H$5)</f>
        <v>1.8430373004799048</v>
      </c>
      <c r="I113" s="322">
        <f>IF(I$5=0,0,I$5/FBT_fec!I$5)</f>
        <v>1.7724661459991369</v>
      </c>
      <c r="J113" s="322">
        <f>IF(J$5=0,0,J$5/FBT_fec!J$5)</f>
        <v>1.8033406860918639</v>
      </c>
      <c r="K113" s="322">
        <f>IF(K$5=0,0,K$5/FBT_fec!K$5)</f>
        <v>1.7023432013680995</v>
      </c>
      <c r="L113" s="322">
        <f>IF(L$5=0,0,L$5/FBT_fec!L$5)</f>
        <v>1.7590795475676992</v>
      </c>
      <c r="M113" s="322">
        <f>IF(M$5=0,0,M$5/FBT_fec!M$5)</f>
        <v>1.6800031256672552</v>
      </c>
      <c r="N113" s="322">
        <f>IF(N$5=0,0,N$5/FBT_fec!N$5)</f>
        <v>1.5757900041789701</v>
      </c>
      <c r="O113" s="322">
        <f>IF(O$5=0,0,O$5/FBT_fec!O$5)</f>
        <v>1.5410987846511095</v>
      </c>
      <c r="P113" s="322">
        <f>IF(P$5=0,0,P$5/FBT_fec!P$5)</f>
        <v>1.5681579730489388</v>
      </c>
      <c r="Q113" s="322">
        <f>IF(Q$5=0,0,Q$5/FBT_fec!Q$5)</f>
        <v>1.5344211236000005</v>
      </c>
      <c r="R113" s="322">
        <f>IF(R$5=0,0,R$5/FBT_fec!R$5)</f>
        <v>1.4897196371629606</v>
      </c>
      <c r="S113" s="322">
        <f>IF(S$5=0,0,S$5/FBT_fec!S$5)</f>
        <v>1.5646128458712447</v>
      </c>
      <c r="T113" s="322">
        <f>IF(T$5=0,0,T$5/FBT_fec!T$5)</f>
        <v>1.5067291103080382</v>
      </c>
      <c r="U113" s="322">
        <f>IF(U$5=0,0,U$5/FBT_fec!U$5)</f>
        <v>1.4587102123123292</v>
      </c>
      <c r="V113" s="322">
        <f>IF(V$5=0,0,V$5/FBT_fec!V$5)</f>
        <v>1.4378201658289509</v>
      </c>
      <c r="W113" s="322">
        <f>IF(W$5=0,0,W$5/FBT_fec!W$5)</f>
        <v>1.4636096449399623</v>
      </c>
      <c r="DA113" s="95"/>
    </row>
    <row r="114" spans="1:105" ht="12" customHeight="1" x14ac:dyDescent="0.3">
      <c r="A114" s="55" t="s">
        <v>92</v>
      </c>
      <c r="B114" s="332">
        <f>IF(B$6=0,0,B$6/FBT_fec!B$6)</f>
        <v>0</v>
      </c>
      <c r="C114" s="332">
        <f>IF(C$6=0,0,C$6/FBT_fec!C$6)</f>
        <v>0</v>
      </c>
      <c r="D114" s="332">
        <f>IF(D$6=0,0,D$6/FBT_fec!D$6)</f>
        <v>0</v>
      </c>
      <c r="E114" s="332">
        <f>IF(E$6=0,0,E$6/FBT_fec!E$6)</f>
        <v>0</v>
      </c>
      <c r="F114" s="332">
        <f>IF(F$6=0,0,F$6/FBT_fec!F$6)</f>
        <v>0</v>
      </c>
      <c r="G114" s="332">
        <f>IF(G$6=0,0,G$6/FBT_fec!G$6)</f>
        <v>0</v>
      </c>
      <c r="H114" s="332">
        <f>IF(H$6=0,0,H$6/FBT_fec!H$6)</f>
        <v>0</v>
      </c>
      <c r="I114" s="332">
        <f>IF(I$6=0,0,I$6/FBT_fec!I$6)</f>
        <v>0</v>
      </c>
      <c r="J114" s="332">
        <f>IF(J$6=0,0,J$6/FBT_fec!J$6)</f>
        <v>0</v>
      </c>
      <c r="K114" s="332">
        <f>IF(K$6=0,0,K$6/FBT_fec!K$6)</f>
        <v>0</v>
      </c>
      <c r="L114" s="332">
        <f>IF(L$6=0,0,L$6/FBT_fec!L$6)</f>
        <v>0</v>
      </c>
      <c r="M114" s="332">
        <f>IF(M$6=0,0,M$6/FBT_fec!M$6)</f>
        <v>0</v>
      </c>
      <c r="N114" s="332">
        <f>IF(N$6=0,0,N$6/FBT_fec!N$6)</f>
        <v>0</v>
      </c>
      <c r="O114" s="332">
        <f>IF(O$6=0,0,O$6/FBT_fec!O$6)</f>
        <v>0</v>
      </c>
      <c r="P114" s="332">
        <f>IF(P$6=0,0,P$6/FBT_fec!P$6)</f>
        <v>0</v>
      </c>
      <c r="Q114" s="332">
        <f>IF(Q$6=0,0,Q$6/FBT_fec!Q$6)</f>
        <v>0</v>
      </c>
      <c r="R114" s="332">
        <f>IF(R$6=0,0,R$6/FBT_fec!R$6)</f>
        <v>0</v>
      </c>
      <c r="S114" s="332">
        <f>IF(S$6=0,0,S$6/FBT_fec!S$6)</f>
        <v>0</v>
      </c>
      <c r="T114" s="332">
        <f>IF(T$6=0,0,T$6/FBT_fec!T$6)</f>
        <v>0</v>
      </c>
      <c r="U114" s="332">
        <f>IF(U$6=0,0,U$6/FBT_fec!U$6)</f>
        <v>0</v>
      </c>
      <c r="V114" s="332">
        <f>IF(V$6=0,0,V$6/FBT_fec!V$6)</f>
        <v>0</v>
      </c>
      <c r="W114" s="332">
        <f>IF(W$6=0,0,W$6/FBT_fec!W$6)</f>
        <v>0</v>
      </c>
      <c r="DA114" s="67"/>
    </row>
    <row r="115" spans="1:105" ht="12" customHeight="1" x14ac:dyDescent="0.3">
      <c r="A115" s="202" t="s">
        <v>93</v>
      </c>
      <c r="B115" s="333">
        <f>IF(B$7=0,0,B$7/FBT_fec!B$7)</f>
        <v>0</v>
      </c>
      <c r="C115" s="333">
        <f>IF(C$7=0,0,C$7/FBT_fec!C$7)</f>
        <v>0</v>
      </c>
      <c r="D115" s="333">
        <f>IF(D$7=0,0,D$7/FBT_fec!D$7)</f>
        <v>0</v>
      </c>
      <c r="E115" s="333">
        <f>IF(E$7=0,0,E$7/FBT_fec!E$7)</f>
        <v>0</v>
      </c>
      <c r="F115" s="333">
        <f>IF(F$7=0,0,F$7/FBT_fec!F$7)</f>
        <v>0</v>
      </c>
      <c r="G115" s="333">
        <f>IF(G$7=0,0,G$7/FBT_fec!G$7)</f>
        <v>0</v>
      </c>
      <c r="H115" s="333">
        <f>IF(H$7=0,0,H$7/FBT_fec!H$7)</f>
        <v>0</v>
      </c>
      <c r="I115" s="333">
        <f>IF(I$7=0,0,I$7/FBT_fec!I$7)</f>
        <v>0</v>
      </c>
      <c r="J115" s="333">
        <f>IF(J$7=0,0,J$7/FBT_fec!J$7)</f>
        <v>0</v>
      </c>
      <c r="K115" s="333">
        <f>IF(K$7=0,0,K$7/FBT_fec!K$7)</f>
        <v>0</v>
      </c>
      <c r="L115" s="333">
        <f>IF(L$7=0,0,L$7/FBT_fec!L$7)</f>
        <v>0</v>
      </c>
      <c r="M115" s="333">
        <f>IF(M$7=0,0,M$7/FBT_fec!M$7)</f>
        <v>0</v>
      </c>
      <c r="N115" s="333">
        <f>IF(N$7=0,0,N$7/FBT_fec!N$7)</f>
        <v>0</v>
      </c>
      <c r="O115" s="333">
        <f>IF(O$7=0,0,O$7/FBT_fec!O$7)</f>
        <v>0</v>
      </c>
      <c r="P115" s="333">
        <f>IF(P$7=0,0,P$7/FBT_fec!P$7)</f>
        <v>0</v>
      </c>
      <c r="Q115" s="333">
        <f>IF(Q$7=0,0,Q$7/FBT_fec!Q$7)</f>
        <v>0</v>
      </c>
      <c r="R115" s="333">
        <f>IF(R$7=0,0,R$7/FBT_fec!R$7)</f>
        <v>0</v>
      </c>
      <c r="S115" s="333">
        <f>IF(S$7=0,0,S$7/FBT_fec!S$7)</f>
        <v>0</v>
      </c>
      <c r="T115" s="333">
        <f>IF(T$7=0,0,T$7/FBT_fec!T$7)</f>
        <v>0</v>
      </c>
      <c r="U115" s="333">
        <f>IF(U$7=0,0,U$7/FBT_fec!U$7)</f>
        <v>0</v>
      </c>
      <c r="V115" s="333">
        <f>IF(V$7=0,0,V$7/FBT_fec!V$7)</f>
        <v>0</v>
      </c>
      <c r="W115" s="333">
        <f>IF(W$7=0,0,W$7/FBT_fec!W$7)</f>
        <v>0</v>
      </c>
      <c r="DA115" s="174"/>
    </row>
    <row r="116" spans="1:105" ht="12" customHeight="1" x14ac:dyDescent="0.3">
      <c r="A116" s="202" t="s">
        <v>94</v>
      </c>
      <c r="B116" s="333">
        <f>IF(B$8=0,0,B$8/FBT_fec!B$8)</f>
        <v>0</v>
      </c>
      <c r="C116" s="333">
        <f>IF(C$8=0,0,C$8/FBT_fec!C$8)</f>
        <v>0</v>
      </c>
      <c r="D116" s="333">
        <f>IF(D$8=0,0,D$8/FBT_fec!D$8)</f>
        <v>0</v>
      </c>
      <c r="E116" s="333">
        <f>IF(E$8=0,0,E$8/FBT_fec!E$8)</f>
        <v>0</v>
      </c>
      <c r="F116" s="333">
        <f>IF(F$8=0,0,F$8/FBT_fec!F$8)</f>
        <v>0</v>
      </c>
      <c r="G116" s="333">
        <f>IF(G$8=0,0,G$8/FBT_fec!G$8)</f>
        <v>0</v>
      </c>
      <c r="H116" s="333">
        <f>IF(H$8=0,0,H$8/FBT_fec!H$8)</f>
        <v>0</v>
      </c>
      <c r="I116" s="333">
        <f>IF(I$8=0,0,I$8/FBT_fec!I$8)</f>
        <v>0</v>
      </c>
      <c r="J116" s="333">
        <f>IF(J$8=0,0,J$8/FBT_fec!J$8)</f>
        <v>0</v>
      </c>
      <c r="K116" s="333">
        <f>IF(K$8=0,0,K$8/FBT_fec!K$8)</f>
        <v>0</v>
      </c>
      <c r="L116" s="333">
        <f>IF(L$8=0,0,L$8/FBT_fec!L$8)</f>
        <v>0</v>
      </c>
      <c r="M116" s="333">
        <f>IF(M$8=0,0,M$8/FBT_fec!M$8)</f>
        <v>0</v>
      </c>
      <c r="N116" s="333">
        <f>IF(N$8=0,0,N$8/FBT_fec!N$8)</f>
        <v>0</v>
      </c>
      <c r="O116" s="333">
        <f>IF(O$8=0,0,O$8/FBT_fec!O$8)</f>
        <v>0</v>
      </c>
      <c r="P116" s="333">
        <f>IF(P$8=0,0,P$8/FBT_fec!P$8)</f>
        <v>0</v>
      </c>
      <c r="Q116" s="333">
        <f>IF(Q$8=0,0,Q$8/FBT_fec!Q$8)</f>
        <v>0</v>
      </c>
      <c r="R116" s="333">
        <f>IF(R$8=0,0,R$8/FBT_fec!R$8)</f>
        <v>0</v>
      </c>
      <c r="S116" s="333">
        <f>IF(S$8=0,0,S$8/FBT_fec!S$8)</f>
        <v>0</v>
      </c>
      <c r="T116" s="333">
        <f>IF(T$8=0,0,T$8/FBT_fec!T$8)</f>
        <v>0</v>
      </c>
      <c r="U116" s="333">
        <f>IF(U$8=0,0,U$8/FBT_fec!U$8)</f>
        <v>0</v>
      </c>
      <c r="V116" s="333">
        <f>IF(V$8=0,0,V$8/FBT_fec!V$8)</f>
        <v>0</v>
      </c>
      <c r="W116" s="333">
        <f>IF(W$8=0,0,W$8/FBT_fec!W$8)</f>
        <v>0</v>
      </c>
      <c r="DA116" s="174"/>
    </row>
    <row r="117" spans="1:105" ht="12" customHeight="1" x14ac:dyDescent="0.3">
      <c r="A117" s="202" t="s">
        <v>95</v>
      </c>
      <c r="B117" s="333">
        <f>IF(B$9=0,0,B$9/FBT_fec!B$9)</f>
        <v>0</v>
      </c>
      <c r="C117" s="333">
        <f>IF(C$9=0,0,C$9/FBT_fec!C$9)</f>
        <v>0</v>
      </c>
      <c r="D117" s="333">
        <f>IF(D$9=0,0,D$9/FBT_fec!D$9)</f>
        <v>0</v>
      </c>
      <c r="E117" s="333">
        <f>IF(E$9=0,0,E$9/FBT_fec!E$9)</f>
        <v>0</v>
      </c>
      <c r="F117" s="333">
        <f>IF(F$9=0,0,F$9/FBT_fec!F$9)</f>
        <v>0</v>
      </c>
      <c r="G117" s="333">
        <f>IF(G$9=0,0,G$9/FBT_fec!G$9)</f>
        <v>0</v>
      </c>
      <c r="H117" s="333">
        <f>IF(H$9=0,0,H$9/FBT_fec!H$9)</f>
        <v>0</v>
      </c>
      <c r="I117" s="333">
        <f>IF(I$9=0,0,I$9/FBT_fec!I$9)</f>
        <v>0</v>
      </c>
      <c r="J117" s="333">
        <f>IF(J$9=0,0,J$9/FBT_fec!J$9)</f>
        <v>0</v>
      </c>
      <c r="K117" s="333">
        <f>IF(K$9=0,0,K$9/FBT_fec!K$9)</f>
        <v>0</v>
      </c>
      <c r="L117" s="333">
        <f>IF(L$9=0,0,L$9/FBT_fec!L$9)</f>
        <v>0</v>
      </c>
      <c r="M117" s="333">
        <f>IF(M$9=0,0,M$9/FBT_fec!M$9)</f>
        <v>0</v>
      </c>
      <c r="N117" s="333">
        <f>IF(N$9=0,0,N$9/FBT_fec!N$9)</f>
        <v>0</v>
      </c>
      <c r="O117" s="333">
        <f>IF(O$9=0,0,O$9/FBT_fec!O$9)</f>
        <v>0</v>
      </c>
      <c r="P117" s="333">
        <f>IF(P$9=0,0,P$9/FBT_fec!P$9)</f>
        <v>0</v>
      </c>
      <c r="Q117" s="333">
        <f>IF(Q$9=0,0,Q$9/FBT_fec!Q$9)</f>
        <v>0</v>
      </c>
      <c r="R117" s="333">
        <f>IF(R$9=0,0,R$9/FBT_fec!R$9)</f>
        <v>0</v>
      </c>
      <c r="S117" s="333">
        <f>IF(S$9=0,0,S$9/FBT_fec!S$9)</f>
        <v>0</v>
      </c>
      <c r="T117" s="333">
        <f>IF(T$9=0,0,T$9/FBT_fec!T$9)</f>
        <v>0</v>
      </c>
      <c r="U117" s="333">
        <f>IF(U$9=0,0,U$9/FBT_fec!U$9)</f>
        <v>0</v>
      </c>
      <c r="V117" s="333">
        <f>IF(V$9=0,0,V$9/FBT_fec!V$9)</f>
        <v>0</v>
      </c>
      <c r="W117" s="333">
        <f>IF(W$9=0,0,W$9/FBT_fec!W$9)</f>
        <v>0</v>
      </c>
      <c r="DA117" s="174"/>
    </row>
    <row r="118" spans="1:105" ht="12" customHeight="1" x14ac:dyDescent="0.3">
      <c r="A118" s="56" t="s">
        <v>96</v>
      </c>
      <c r="B118" s="334">
        <f>IF(B$10=0,0,B$10/FBT_fec!B$10)</f>
        <v>1.1116262347999384</v>
      </c>
      <c r="C118" s="334">
        <f>IF(C$10=0,0,C$10/FBT_fec!C$10)</f>
        <v>1.1814842530037097</v>
      </c>
      <c r="D118" s="334">
        <f>IF(D$10=0,0,D$10/FBT_fec!D$10)</f>
        <v>1.0602802244100473</v>
      </c>
      <c r="E118" s="334">
        <f>IF(E$10=0,0,E$10/FBT_fec!E$10)</f>
        <v>0.98418696415745421</v>
      </c>
      <c r="F118" s="334">
        <f>IF(F$10=0,0,F$10/FBT_fec!F$10)</f>
        <v>0.95792749607179883</v>
      </c>
      <c r="G118" s="334">
        <f>IF(G$10=0,0,G$10/FBT_fec!G$10)</f>
        <v>0.93740775852577629</v>
      </c>
      <c r="H118" s="334">
        <f>IF(H$10=0,0,H$10/FBT_fec!H$10)</f>
        <v>0.93325842314103391</v>
      </c>
      <c r="I118" s="334">
        <f>IF(I$10=0,0,I$10/FBT_fec!I$10)</f>
        <v>0.86672028834584536</v>
      </c>
      <c r="J118" s="334">
        <f>IF(J$10=0,0,J$10/FBT_fec!J$10)</f>
        <v>0.84013673812050116</v>
      </c>
      <c r="K118" s="334">
        <f>IF(K$10=0,0,K$10/FBT_fec!K$10)</f>
        <v>0.72472492228137741</v>
      </c>
      <c r="L118" s="334">
        <f>IF(L$10=0,0,L$10/FBT_fec!L$10)</f>
        <v>0.75091890606826983</v>
      </c>
      <c r="M118" s="334">
        <f>IF(M$10=0,0,M$10/FBT_fec!M$10)</f>
        <v>0.65253228079676917</v>
      </c>
      <c r="N118" s="334">
        <f>IF(N$10=0,0,N$10/FBT_fec!N$10)</f>
        <v>0.55239275712503211</v>
      </c>
      <c r="O118" s="334">
        <f>IF(O$10=0,0,O$10/FBT_fec!O$10)</f>
        <v>0.51041222075712334</v>
      </c>
      <c r="P118" s="334">
        <f>IF(P$10=0,0,P$10/FBT_fec!P$10)</f>
        <v>0.48429746132097751</v>
      </c>
      <c r="Q118" s="334">
        <f>IF(Q$10=0,0,Q$10/FBT_fec!Q$10)</f>
        <v>0.42904568378145275</v>
      </c>
      <c r="R118" s="334">
        <f>IF(R$10=0,0,R$10/FBT_fec!R$10)</f>
        <v>0.42482705803558063</v>
      </c>
      <c r="S118" s="334">
        <f>IF(S$10=0,0,S$10/FBT_fec!S$10)</f>
        <v>0.46780943200092118</v>
      </c>
      <c r="T118" s="334">
        <f>IF(T$10=0,0,T$10/FBT_fec!T$10)</f>
        <v>0.434931310190109</v>
      </c>
      <c r="U118" s="334">
        <f>IF(U$10=0,0,U$10/FBT_fec!U$10)</f>
        <v>0.37991271124171094</v>
      </c>
      <c r="V118" s="334">
        <f>IF(V$10=0,0,V$10/FBT_fec!V$10)</f>
        <v>0.33444901346879263</v>
      </c>
      <c r="W118" s="334">
        <f>IF(W$10=0,0,W$10/FBT_fec!W$10)</f>
        <v>0.33975027447101219</v>
      </c>
      <c r="DA118" s="68"/>
    </row>
    <row r="119" spans="1:105" ht="12" customHeight="1" x14ac:dyDescent="0.3">
      <c r="A119" s="203" t="s">
        <v>2149</v>
      </c>
      <c r="B119" s="350">
        <f>IF(B$16=0,0,B$16/FBT_fec!B$16)</f>
        <v>2.1627307802910716</v>
      </c>
      <c r="C119" s="350">
        <f>IF(C$16=0,0,C$16/FBT_fec!C$16)</f>
        <v>2.2031643834092596</v>
      </c>
      <c r="D119" s="350">
        <f>IF(D$16=0,0,D$16/FBT_fec!D$16)</f>
        <v>2.1071838870498212</v>
      </c>
      <c r="E119" s="350">
        <f>IF(E$16=0,0,E$16/FBT_fec!E$16)</f>
        <v>2.0100270618954656</v>
      </c>
      <c r="F119" s="350">
        <f>IF(F$16=0,0,F$16/FBT_fec!F$16)</f>
        <v>1.9855069886713552</v>
      </c>
      <c r="G119" s="350">
        <f>IF(G$16=0,0,G$16/FBT_fec!G$16)</f>
        <v>1.8878845494452199</v>
      </c>
      <c r="H119" s="350">
        <f>IF(H$16=0,0,H$16/FBT_fec!H$16)</f>
        <v>2.0228095717955963</v>
      </c>
      <c r="I119" s="350">
        <f>IF(I$16=0,0,I$16/FBT_fec!I$16)</f>
        <v>1.8737204255643365</v>
      </c>
      <c r="J119" s="350">
        <f>IF(J$16=0,0,J$16/FBT_fec!J$16)</f>
        <v>1.9446354411828095</v>
      </c>
      <c r="K119" s="350">
        <f>IF(K$16=0,0,K$16/FBT_fec!K$16)</f>
        <v>1.8051836505464764</v>
      </c>
      <c r="L119" s="350">
        <f>IF(L$16=0,0,L$16/FBT_fec!L$16)</f>
        <v>1.9188084400806007</v>
      </c>
      <c r="M119" s="350">
        <f>IF(M$16=0,0,M$16/FBT_fec!M$16)</f>
        <v>1.7382057583541195</v>
      </c>
      <c r="N119" s="350">
        <f>IF(N$16=0,0,N$16/FBT_fec!N$16)</f>
        <v>1.5699662129185763</v>
      </c>
      <c r="O119" s="350">
        <f>IF(O$16=0,0,O$16/FBT_fec!O$16)</f>
        <v>1.4980109533843922</v>
      </c>
      <c r="P119" s="350">
        <f>IF(P$16=0,0,P$16/FBT_fec!P$16)</f>
        <v>1.489172515249539</v>
      </c>
      <c r="Q119" s="350">
        <f>IF(Q$16=0,0,Q$16/FBT_fec!Q$16)</f>
        <v>1.3786204684031913</v>
      </c>
      <c r="R119" s="350">
        <f>IF(R$16=0,0,R$16/FBT_fec!R$16)</f>
        <v>1.4597175697734268</v>
      </c>
      <c r="S119" s="350">
        <f>IF(S$16=0,0,S$16/FBT_fec!S$16)</f>
        <v>1.5509546098271652</v>
      </c>
      <c r="T119" s="350">
        <f>IF(T$16=0,0,T$16/FBT_fec!T$16)</f>
        <v>1.4380496876948072</v>
      </c>
      <c r="U119" s="350">
        <f>IF(U$16=0,0,U$16/FBT_fec!U$16)</f>
        <v>1.4084506211606143</v>
      </c>
      <c r="V119" s="350">
        <f>IF(V$16=0,0,V$16/FBT_fec!V$16)</f>
        <v>1.356029265282346</v>
      </c>
      <c r="W119" s="350">
        <f>IF(W$16=0,0,W$16/FBT_fec!W$16)</f>
        <v>1.3821481119149206</v>
      </c>
      <c r="DA119" s="175"/>
    </row>
    <row r="120" spans="1:105" ht="12" customHeight="1" x14ac:dyDescent="0.3">
      <c r="A120" s="203" t="s">
        <v>2161</v>
      </c>
      <c r="B120" s="350">
        <f>IF(B$25=0,0,B$25/FBT_fec!B$25)</f>
        <v>2.1627307802910716</v>
      </c>
      <c r="C120" s="350">
        <f>IF(C$25=0,0,C$25/FBT_fec!C$25)</f>
        <v>2.2031643834092614</v>
      </c>
      <c r="D120" s="350">
        <f>IF(D$25=0,0,D$25/FBT_fec!D$25)</f>
        <v>2.1071838870498207</v>
      </c>
      <c r="E120" s="350">
        <f>IF(E$25=0,0,E$25/FBT_fec!E$25)</f>
        <v>2.0100270618954656</v>
      </c>
      <c r="F120" s="350">
        <f>IF(F$25=0,0,F$25/FBT_fec!F$25)</f>
        <v>1.985506988671355</v>
      </c>
      <c r="G120" s="350">
        <f>IF(G$25=0,0,G$25/FBT_fec!G$25)</f>
        <v>1.8878845494452194</v>
      </c>
      <c r="H120" s="350">
        <f>IF(H$25=0,0,H$25/FBT_fec!H$25)</f>
        <v>2.0228095717955963</v>
      </c>
      <c r="I120" s="350">
        <f>IF(I$25=0,0,I$25/FBT_fec!I$25)</f>
        <v>1.8737204255643365</v>
      </c>
      <c r="J120" s="350">
        <f>IF(J$25=0,0,J$25/FBT_fec!J$25)</f>
        <v>1.9446354411828093</v>
      </c>
      <c r="K120" s="350">
        <f>IF(K$25=0,0,K$25/FBT_fec!K$25)</f>
        <v>1.8051836505464762</v>
      </c>
      <c r="L120" s="350">
        <f>IF(L$25=0,0,L$25/FBT_fec!L$25)</f>
        <v>1.9188084400806005</v>
      </c>
      <c r="M120" s="350">
        <f>IF(M$25=0,0,M$25/FBT_fec!M$25)</f>
        <v>1.7382057583541195</v>
      </c>
      <c r="N120" s="350">
        <f>IF(N$25=0,0,N$25/FBT_fec!N$25)</f>
        <v>1.5699662129185765</v>
      </c>
      <c r="O120" s="350">
        <f>IF(O$25=0,0,O$25/FBT_fec!O$25)</f>
        <v>1.4980109533843922</v>
      </c>
      <c r="P120" s="350">
        <f>IF(P$25=0,0,P$25/FBT_fec!P$25)</f>
        <v>1.4891725152495392</v>
      </c>
      <c r="Q120" s="350">
        <f>IF(Q$25=0,0,Q$25/FBT_fec!Q$25)</f>
        <v>1.3786204684031915</v>
      </c>
      <c r="R120" s="350">
        <f>IF(R$25=0,0,R$25/FBT_fec!R$25)</f>
        <v>1.4597175697734266</v>
      </c>
      <c r="S120" s="350">
        <f>IF(S$25=0,0,S$25/FBT_fec!S$25)</f>
        <v>1.5509546098271649</v>
      </c>
      <c r="T120" s="350">
        <f>IF(T$25=0,0,T$25/FBT_fec!T$25)</f>
        <v>1.4380496876948075</v>
      </c>
      <c r="U120" s="350">
        <f>IF(U$25=0,0,U$25/FBT_fec!U$25)</f>
        <v>1.408450621160614</v>
      </c>
      <c r="V120" s="350">
        <f>IF(V$25=0,0,V$25/FBT_fec!V$25)</f>
        <v>1.3560292652823467</v>
      </c>
      <c r="W120" s="350">
        <f>IF(W$25=0,0,W$25/FBT_fec!W$25)</f>
        <v>1.3821481119149206</v>
      </c>
      <c r="DA120" s="175"/>
    </row>
    <row r="121" spans="1:105" ht="12" customHeight="1" x14ac:dyDescent="0.3">
      <c r="A121" s="203" t="s">
        <v>2173</v>
      </c>
      <c r="B121" s="350">
        <f>IF(B$34=0,0,B$34/FBT_fec!B$34)</f>
        <v>2.6051781251206654</v>
      </c>
      <c r="C121" s="350">
        <f>IF(C$34=0,0,C$34/FBT_fec!C$34)</f>
        <v>2.5958747819249042</v>
      </c>
      <c r="D121" s="350">
        <f>IF(D$34=0,0,D$34/FBT_fec!D$34)</f>
        <v>2.5741823469692284</v>
      </c>
      <c r="E121" s="350">
        <f>IF(E$34=0,0,E$34/FBT_fec!E$34)</f>
        <v>2.5351218433125027</v>
      </c>
      <c r="F121" s="350">
        <f>IF(F$34=0,0,F$34/FBT_fec!F$34)</f>
        <v>2.5695869354431085</v>
      </c>
      <c r="G121" s="350">
        <f>IF(G$34=0,0,G$34/FBT_fec!G$34)</f>
        <v>2.5307650665811976</v>
      </c>
      <c r="H121" s="350">
        <f>IF(H$34=0,0,H$34/FBT_fec!H$34)</f>
        <v>2.5829524981908234</v>
      </c>
      <c r="I121" s="350">
        <f>IF(I$34=0,0,I$34/FBT_fec!I$34)</f>
        <v>2.5433311668251641</v>
      </c>
      <c r="J121" s="350">
        <f>IF(J$34=0,0,J$34/FBT_fec!J$34)</f>
        <v>2.5583685133695311</v>
      </c>
      <c r="K121" s="350">
        <f>IF(K$34=0,0,K$34/FBT_fec!K$34)</f>
        <v>2.4486900806738574</v>
      </c>
      <c r="L121" s="350">
        <f>IF(L$34=0,0,L$34/FBT_fec!L$34)</f>
        <v>2.48482253022804</v>
      </c>
      <c r="M121" s="350">
        <f>IF(M$34=0,0,M$34/FBT_fec!M$34)</f>
        <v>2.4552603816529053</v>
      </c>
      <c r="N121" s="350">
        <f>IF(N$34=0,0,N$34/FBT_fec!N$34)</f>
        <v>2.3572710123600422</v>
      </c>
      <c r="O121" s="350">
        <f>IF(O$34=0,0,O$34/FBT_fec!O$34)</f>
        <v>2.3356390377958371</v>
      </c>
      <c r="P121" s="350">
        <f>IF(P$34=0,0,P$34/FBT_fec!P$34)</f>
        <v>2.4049092613699834</v>
      </c>
      <c r="Q121" s="350">
        <f>IF(Q$34=0,0,Q$34/FBT_fec!Q$34)</f>
        <v>2.4188812137189104</v>
      </c>
      <c r="R121" s="350">
        <f>IF(R$34=0,0,R$34/FBT_fec!R$34)</f>
        <v>2.2617328533069805</v>
      </c>
      <c r="S121" s="350">
        <f>IF(S$34=0,0,S$34/FBT_fec!S$34)</f>
        <v>2.3573124173317361</v>
      </c>
      <c r="T121" s="350">
        <f>IF(T$34=0,0,T$34/FBT_fec!T$34)</f>
        <v>2.3126327246639122</v>
      </c>
      <c r="U121" s="350">
        <f>IF(U$34=0,0,U$34/FBT_fec!U$34)</f>
        <v>2.2343178804553623</v>
      </c>
      <c r="V121" s="350">
        <f>IF(V$34=0,0,V$34/FBT_fec!V$34)</f>
        <v>2.2336834332042894</v>
      </c>
      <c r="W121" s="350">
        <f>IF(W$34=0,0,W$34/FBT_fec!W$34)</f>
        <v>2.2737163744994167</v>
      </c>
      <c r="DA121" s="175"/>
    </row>
    <row r="122" spans="1:105" ht="12" customHeight="1" x14ac:dyDescent="0.3">
      <c r="A122" s="203" t="s">
        <v>2185</v>
      </c>
      <c r="B122" s="350">
        <f>IF(B$45=0,0,B$45/FBT_fec!B$45)</f>
        <v>2.3426206722789451</v>
      </c>
      <c r="C122" s="350">
        <f>IF(C$45=0,0,C$45/FBT_fec!C$45)</f>
        <v>2.3409330080979283</v>
      </c>
      <c r="D122" s="350">
        <f>IF(D$45=0,0,D$45/FBT_fec!D$45)</f>
        <v>2.3146491974778258</v>
      </c>
      <c r="E122" s="350">
        <f>IF(E$45=0,0,E$45/FBT_fec!E$45)</f>
        <v>2.2768105909893861</v>
      </c>
      <c r="F122" s="350">
        <f>IF(F$45=0,0,F$45/FBT_fec!F$45)</f>
        <v>2.2913380656253115</v>
      </c>
      <c r="G122" s="350">
        <f>IF(G$45=0,0,G$45/FBT_fec!G$45)</f>
        <v>2.2358175876863271</v>
      </c>
      <c r="H122" s="350">
        <f>IF(H$45=0,0,H$45/FBT_fec!H$45)</f>
        <v>2.2905566067259557</v>
      </c>
      <c r="I122" s="350">
        <f>IF(I$45=0,0,I$45/FBT_fec!I$45)</f>
        <v>2.2291957645752798</v>
      </c>
      <c r="J122" s="350">
        <f>IF(J$45=0,0,J$45/FBT_fec!J$45)</f>
        <v>2.2512087108148613</v>
      </c>
      <c r="K122" s="350">
        <f>IF(K$45=0,0,K$45/FBT_fec!K$45)</f>
        <v>2.1541752875899483</v>
      </c>
      <c r="L122" s="350">
        <f>IF(L$45=0,0,L$45/FBT_fec!L$45)</f>
        <v>2.1952559492671346</v>
      </c>
      <c r="M122" s="350">
        <f>IF(M$45=0,0,M$45/FBT_fec!M$45)</f>
        <v>2.1407222055125907</v>
      </c>
      <c r="N122" s="350">
        <f>IF(N$45=0,0,N$45/FBT_fec!N$45)</f>
        <v>2.0551099103067294</v>
      </c>
      <c r="O122" s="350">
        <f>IF(O$45=0,0,O$45/FBT_fec!O$45)</f>
        <v>2.0112505453326217</v>
      </c>
      <c r="P122" s="350">
        <f>IF(P$45=0,0,P$45/FBT_fec!P$45)</f>
        <v>2.0295304940534429</v>
      </c>
      <c r="Q122" s="350">
        <f>IF(Q$45=0,0,Q$45/FBT_fec!Q$45)</f>
        <v>2.0107496149650212</v>
      </c>
      <c r="R122" s="350">
        <f>IF(R$45=0,0,R$45/FBT_fec!R$45)</f>
        <v>1.9609574192430939</v>
      </c>
      <c r="S122" s="350">
        <f>IF(S$45=0,0,S$45/FBT_fec!S$45)</f>
        <v>2.0397076561782814</v>
      </c>
      <c r="T122" s="350">
        <f>IF(T$45=0,0,T$45/FBT_fec!T$45)</f>
        <v>1.9684520589430687</v>
      </c>
      <c r="U122" s="350">
        <f>IF(U$45=0,0,U$45/FBT_fec!U$45)</f>
        <v>1.9090888246635151</v>
      </c>
      <c r="V122" s="350">
        <f>IF(V$45=0,0,V$45/FBT_fec!V$45)</f>
        <v>1.9196690837951824</v>
      </c>
      <c r="W122" s="350">
        <f>IF(W$45=0,0,W$45/FBT_fec!W$45)</f>
        <v>1.9519919301040396</v>
      </c>
      <c r="DA122" s="175"/>
    </row>
    <row r="123" spans="1:105" ht="12" customHeight="1" x14ac:dyDescent="0.3">
      <c r="A123" s="203" t="s">
        <v>2211</v>
      </c>
      <c r="B123" s="350">
        <f>IF(B$66=0,0,B$66/FBT_fec!B$66)</f>
        <v>0.73897849618105627</v>
      </c>
      <c r="C123" s="350">
        <f>IF(C$66=0,0,C$66/FBT_fec!C$66)</f>
        <v>0.75521166963766528</v>
      </c>
      <c r="D123" s="350">
        <f>IF(D$66=0,0,D$66/FBT_fec!D$66)</f>
        <v>0.72318341081939141</v>
      </c>
      <c r="E123" s="350">
        <f>IF(E$66=0,0,E$66/FBT_fec!E$66)</f>
        <v>0.69402245940537088</v>
      </c>
      <c r="F123" s="350">
        <f>IF(F$66=0,0,F$66/FBT_fec!F$66)</f>
        <v>0.68470145508340052</v>
      </c>
      <c r="G123" s="350">
        <f>IF(G$66=0,0,G$66/FBT_fec!G$66)</f>
        <v>0.66841870330094977</v>
      </c>
      <c r="H123" s="350">
        <f>IF(H$66=0,0,H$66/FBT_fec!H$66)</f>
        <v>0.70031887068681231</v>
      </c>
      <c r="I123" s="350">
        <f>IF(I$66=0,0,I$66/FBT_fec!I$66)</f>
        <v>0.66874924124670909</v>
      </c>
      <c r="J123" s="350">
        <f>IF(J$66=0,0,J$66/FBT_fec!J$66)</f>
        <v>0.68821224743024645</v>
      </c>
      <c r="K123" s="350">
        <f>IF(K$66=0,0,K$66/FBT_fec!K$66)</f>
        <v>0.65934004821568959</v>
      </c>
      <c r="L123" s="350">
        <f>IF(L$66=0,0,L$66/FBT_fec!L$66)</f>
        <v>0.68819059150198592</v>
      </c>
      <c r="M123" s="350">
        <f>IF(M$66=0,0,M$66/FBT_fec!M$66)</f>
        <v>0.64508652272211087</v>
      </c>
      <c r="N123" s="350">
        <f>IF(N$66=0,0,N$66/FBT_fec!N$66)</f>
        <v>0.61021388179032809</v>
      </c>
      <c r="O123" s="350">
        <f>IF(O$66=0,0,O$66/FBT_fec!O$66)</f>
        <v>0.59734515999853111</v>
      </c>
      <c r="P123" s="350">
        <f>IF(P$66=0,0,P$66/FBT_fec!P$66)</f>
        <v>0.59751784060863466</v>
      </c>
      <c r="Q123" s="350">
        <f>IF(Q$66=0,0,Q$66/FBT_fec!Q$66)</f>
        <v>0.57441987997748101</v>
      </c>
      <c r="R123" s="350">
        <f>IF(R$66=0,0,R$66/FBT_fec!R$66)</f>
        <v>0.57639094004764913</v>
      </c>
      <c r="S123" s="350">
        <f>IF(S$66=0,0,S$66/FBT_fec!S$66)</f>
        <v>0.60968088059638115</v>
      </c>
      <c r="T123" s="350">
        <f>IF(T$66=0,0,T$66/FBT_fec!T$66)</f>
        <v>0.58521130145010647</v>
      </c>
      <c r="U123" s="350">
        <f>IF(U$66=0,0,U$66/FBT_fec!U$66)</f>
        <v>0.56600325575600896</v>
      </c>
      <c r="V123" s="350">
        <f>IF(V$66=0,0,V$66/FBT_fec!V$66)</f>
        <v>0.55920763699894371</v>
      </c>
      <c r="W123" s="350">
        <f>IF(W$66=0,0,W$66/FBT_fec!W$66)</f>
        <v>0.57041492399754201</v>
      </c>
      <c r="DA123" s="175"/>
    </row>
    <row r="124" spans="1:105" ht="12" customHeight="1" x14ac:dyDescent="0.3">
      <c r="A124" s="41" t="s">
        <v>2228</v>
      </c>
      <c r="B124" s="335">
        <f>IF(B$80=0,0,B$80/FBT_fec!B$80)</f>
        <v>0</v>
      </c>
      <c r="C124" s="335">
        <f>IF(C$80=0,0,C$80/FBT_fec!C$80)</f>
        <v>0</v>
      </c>
      <c r="D124" s="335">
        <f>IF(D$80=0,0,D$80/FBT_fec!D$80)</f>
        <v>0</v>
      </c>
      <c r="E124" s="335">
        <f>IF(E$80=0,0,E$80/FBT_fec!E$80)</f>
        <v>0</v>
      </c>
      <c r="F124" s="335">
        <f>IF(F$80=0,0,F$80/FBT_fec!F$80)</f>
        <v>0</v>
      </c>
      <c r="G124" s="335">
        <f>IF(G$80=0,0,G$80/FBT_fec!G$80)</f>
        <v>0</v>
      </c>
      <c r="H124" s="335">
        <f>IF(H$80=0,0,H$80/FBT_fec!H$80)</f>
        <v>0</v>
      </c>
      <c r="I124" s="335">
        <f>IF(I$80=0,0,I$80/FBT_fec!I$80)</f>
        <v>0</v>
      </c>
      <c r="J124" s="335">
        <f>IF(J$80=0,0,J$80/FBT_fec!J$80)</f>
        <v>0</v>
      </c>
      <c r="K124" s="335">
        <f>IF(K$80=0,0,K$80/FBT_fec!K$80)</f>
        <v>0</v>
      </c>
      <c r="L124" s="335">
        <f>IF(L$80=0,0,L$80/FBT_fec!L$80)</f>
        <v>0</v>
      </c>
      <c r="M124" s="335">
        <f>IF(M$80=0,0,M$80/FBT_fec!M$80)</f>
        <v>0</v>
      </c>
      <c r="N124" s="335">
        <f>IF(N$80=0,0,N$80/FBT_fec!N$80)</f>
        <v>0</v>
      </c>
      <c r="O124" s="335">
        <f>IF(O$80=0,0,O$80/FBT_fec!O$80)</f>
        <v>0</v>
      </c>
      <c r="P124" s="335">
        <f>IF(P$80=0,0,P$80/FBT_fec!P$80)</f>
        <v>0</v>
      </c>
      <c r="Q124" s="335">
        <f>IF(Q$80=0,0,Q$80/FBT_fec!Q$80)</f>
        <v>0</v>
      </c>
      <c r="R124" s="335">
        <f>IF(R$80=0,0,R$80/FBT_fec!R$80)</f>
        <v>0</v>
      </c>
      <c r="S124" s="335">
        <f>IF(S$80=0,0,S$80/FBT_fec!S$80)</f>
        <v>0</v>
      </c>
      <c r="T124" s="335">
        <f>IF(T$80=0,0,T$80/FBT_fec!T$80)</f>
        <v>0</v>
      </c>
      <c r="U124" s="335">
        <f>IF(U$80=0,0,U$80/FBT_fec!U$80)</f>
        <v>0</v>
      </c>
      <c r="V124" s="335">
        <f>IF(V$80=0,0,V$80/FBT_fec!V$80)</f>
        <v>0</v>
      </c>
      <c r="W124" s="335">
        <f>IF(W$80=0,0,W$80/FBT_fec!W$80)</f>
        <v>0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7">
    <tabColor theme="6" tint="-0.249977111117893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Transport equipment"</f>
        <v>DK: Transport equipment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3">
      <c r="A3" s="30" t="s">
        <v>55</v>
      </c>
      <c r="B3" s="205">
        <v>927.64353320858083</v>
      </c>
      <c r="C3" s="205">
        <v>912.55507482237135</v>
      </c>
      <c r="D3" s="205">
        <v>866.42412983461054</v>
      </c>
      <c r="E3" s="205">
        <v>867.44540375825284</v>
      </c>
      <c r="F3" s="205">
        <v>715.74794357390113</v>
      </c>
      <c r="G3" s="205">
        <v>777.42150160324286</v>
      </c>
      <c r="H3" s="205">
        <v>792.95781331561716</v>
      </c>
      <c r="I3" s="205">
        <v>687.25271936603872</v>
      </c>
      <c r="J3" s="205">
        <v>760.48854692563771</v>
      </c>
      <c r="K3" s="205">
        <v>499.98357838039038</v>
      </c>
      <c r="L3" s="205">
        <v>591.55108657646292</v>
      </c>
      <c r="M3" s="205">
        <v>665.6956186736752</v>
      </c>
      <c r="N3" s="205">
        <v>528.21758734995569</v>
      </c>
      <c r="O3" s="205">
        <v>461.0833418341324</v>
      </c>
      <c r="P3" s="205">
        <v>455.84360732889519</v>
      </c>
      <c r="Q3" s="205">
        <v>547.70000000000005</v>
      </c>
      <c r="R3" s="205">
        <v>607.83045619620918</v>
      </c>
      <c r="S3" s="205">
        <v>610.7379914378854</v>
      </c>
      <c r="T3" s="205">
        <v>553.54876501025092</v>
      </c>
      <c r="U3" s="205">
        <v>568.81866674383389</v>
      </c>
      <c r="V3" s="205">
        <v>495.78443180863292</v>
      </c>
      <c r="W3" s="205">
        <v>483.57833533208992</v>
      </c>
      <c r="DA3" s="112" t="s">
        <v>2374</v>
      </c>
    </row>
    <row r="4" spans="1:105" ht="12" customHeight="1" x14ac:dyDescent="0.3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3">
      <c r="A5" s="30" t="s">
        <v>2112</v>
      </c>
      <c r="B5" s="205">
        <v>845.85274309037709</v>
      </c>
      <c r="C5" s="205">
        <v>903.64448483839737</v>
      </c>
      <c r="D5" s="205">
        <v>901.85914401788898</v>
      </c>
      <c r="E5" s="205">
        <v>853.01042714710843</v>
      </c>
      <c r="F5" s="205">
        <v>835.88942228313363</v>
      </c>
      <c r="G5" s="205">
        <v>947.92891488995815</v>
      </c>
      <c r="H5" s="205">
        <v>1123.7731193115269</v>
      </c>
      <c r="I5" s="205">
        <v>1291.530141856176</v>
      </c>
      <c r="J5" s="205">
        <v>1073.830177014946</v>
      </c>
      <c r="K5" s="205">
        <v>931.29287230165835</v>
      </c>
      <c r="L5" s="205">
        <v>1080.9177069860541</v>
      </c>
      <c r="M5" s="205">
        <v>917.62725757210342</v>
      </c>
      <c r="N5" s="205">
        <v>511.96605521009661</v>
      </c>
      <c r="O5" s="205">
        <v>633.10191557224175</v>
      </c>
      <c r="P5" s="205">
        <v>595.49276839277718</v>
      </c>
      <c r="Q5" s="205">
        <v>575.04508063237688</v>
      </c>
      <c r="R5" s="205">
        <v>510.25539492228319</v>
      </c>
      <c r="S5" s="205">
        <v>546.85432379234248</v>
      </c>
      <c r="T5" s="205">
        <v>575.07567723437614</v>
      </c>
      <c r="U5" s="205">
        <v>529.80217329575339</v>
      </c>
      <c r="V5" s="205">
        <v>459.27603818503701</v>
      </c>
      <c r="W5" s="205">
        <v>528.11729352605005</v>
      </c>
      <c r="DA5" s="112" t="s">
        <v>2375</v>
      </c>
    </row>
    <row r="6" spans="1:105" ht="12" customHeight="1" x14ac:dyDescent="0.3">
      <c r="A6" s="154" t="s">
        <v>2114</v>
      </c>
      <c r="B6" s="340">
        <v>1057.3159288629711</v>
      </c>
      <c r="C6" s="340">
        <v>1004.450132419823</v>
      </c>
      <c r="D6" s="340">
        <v>951.58433597667408</v>
      </c>
      <c r="E6" s="340">
        <v>951.58433597667408</v>
      </c>
      <c r="F6" s="340">
        <v>898.71853953352547</v>
      </c>
      <c r="G6" s="340">
        <v>1004.450132419823</v>
      </c>
      <c r="H6" s="340">
        <v>1215.9133181924169</v>
      </c>
      <c r="I6" s="340">
        <v>1374.510707521863</v>
      </c>
      <c r="J6" s="340">
        <v>1374.510707521863</v>
      </c>
      <c r="K6" s="340">
        <v>1321.6449110787139</v>
      </c>
      <c r="L6" s="340">
        <v>1268.7791146355651</v>
      </c>
      <c r="M6" s="340">
        <v>1268.7791146355651</v>
      </c>
      <c r="N6" s="340">
        <v>1215.9133181924169</v>
      </c>
      <c r="O6" s="340">
        <v>1163.0475217492681</v>
      </c>
      <c r="P6" s="340">
        <v>1163.0475217492681</v>
      </c>
      <c r="Q6" s="340">
        <v>1110.181725306119</v>
      </c>
      <c r="R6" s="340">
        <v>1057.3159288629711</v>
      </c>
      <c r="S6" s="340">
        <v>1057.3159288629711</v>
      </c>
      <c r="T6" s="340">
        <v>1004.450132419822</v>
      </c>
      <c r="U6" s="340">
        <v>951.58433597667363</v>
      </c>
      <c r="V6" s="340">
        <v>951.58433597667363</v>
      </c>
      <c r="W6" s="340">
        <v>898.71853953352502</v>
      </c>
      <c r="DA6" s="160" t="s">
        <v>2376</v>
      </c>
    </row>
    <row r="7" spans="1:105" ht="12" customHeight="1" x14ac:dyDescent="0.3">
      <c r="A7" s="156" t="s">
        <v>2116</v>
      </c>
      <c r="B7" s="341">
        <v>0</v>
      </c>
      <c r="C7" s="342">
        <v>0</v>
      </c>
      <c r="D7" s="342">
        <v>0</v>
      </c>
      <c r="E7" s="342">
        <v>0</v>
      </c>
      <c r="F7" s="342">
        <v>0</v>
      </c>
      <c r="G7" s="342">
        <v>105.73159288629709</v>
      </c>
      <c r="H7" s="342">
        <v>264.32898221574283</v>
      </c>
      <c r="I7" s="342">
        <v>211.4631857725943</v>
      </c>
      <c r="J7" s="342">
        <v>0</v>
      </c>
      <c r="K7" s="342">
        <v>0</v>
      </c>
      <c r="L7" s="342">
        <v>0</v>
      </c>
      <c r="M7" s="342">
        <v>0</v>
      </c>
      <c r="N7" s="342">
        <v>0</v>
      </c>
      <c r="O7" s="342">
        <v>0</v>
      </c>
      <c r="P7" s="342">
        <v>0</v>
      </c>
      <c r="Q7" s="342">
        <v>0</v>
      </c>
      <c r="R7" s="342">
        <v>0</v>
      </c>
      <c r="S7" s="342">
        <v>0</v>
      </c>
      <c r="T7" s="342">
        <v>0</v>
      </c>
      <c r="U7" s="342">
        <v>0</v>
      </c>
      <c r="V7" s="342">
        <v>0</v>
      </c>
      <c r="W7" s="342">
        <v>0</v>
      </c>
      <c r="DA7" s="161" t="s">
        <v>2377</v>
      </c>
    </row>
    <row r="8" spans="1:105" ht="12" customHeight="1" x14ac:dyDescent="0.3">
      <c r="A8" s="157" t="s">
        <v>2118</v>
      </c>
      <c r="B8" s="343">
        <v>0</v>
      </c>
      <c r="C8" s="344">
        <f t="shared" ref="C8:W8" si="0">B6+C7-C6</f>
        <v>52.865796443148042</v>
      </c>
      <c r="D8" s="344">
        <f t="shared" si="0"/>
        <v>52.865796443148952</v>
      </c>
      <c r="E8" s="344">
        <f t="shared" si="0"/>
        <v>0</v>
      </c>
      <c r="F8" s="344">
        <f t="shared" si="0"/>
        <v>52.865796443148611</v>
      </c>
      <c r="G8" s="344">
        <f t="shared" si="0"/>
        <v>0</v>
      </c>
      <c r="H8" s="344">
        <f t="shared" si="0"/>
        <v>52.865796443148838</v>
      </c>
      <c r="I8" s="344">
        <f t="shared" si="0"/>
        <v>52.865796443148156</v>
      </c>
      <c r="J8" s="344">
        <f t="shared" si="0"/>
        <v>0</v>
      </c>
      <c r="K8" s="344">
        <f t="shared" si="0"/>
        <v>52.865796443149065</v>
      </c>
      <c r="L8" s="344">
        <f t="shared" si="0"/>
        <v>52.865796443148838</v>
      </c>
      <c r="M8" s="344">
        <f t="shared" si="0"/>
        <v>0</v>
      </c>
      <c r="N8" s="344">
        <f t="shared" si="0"/>
        <v>52.865796443148156</v>
      </c>
      <c r="O8" s="344">
        <f t="shared" si="0"/>
        <v>52.865796443148838</v>
      </c>
      <c r="P8" s="344">
        <f t="shared" si="0"/>
        <v>0</v>
      </c>
      <c r="Q8" s="344">
        <f t="shared" si="0"/>
        <v>52.865796443149065</v>
      </c>
      <c r="R8" s="344">
        <f t="shared" si="0"/>
        <v>52.865796443147929</v>
      </c>
      <c r="S8" s="344">
        <f t="shared" si="0"/>
        <v>0</v>
      </c>
      <c r="T8" s="344">
        <f t="shared" si="0"/>
        <v>52.865796443149065</v>
      </c>
      <c r="U8" s="344">
        <f t="shared" si="0"/>
        <v>52.865796443148383</v>
      </c>
      <c r="V8" s="344">
        <f t="shared" si="0"/>
        <v>0</v>
      </c>
      <c r="W8" s="344">
        <f t="shared" si="0"/>
        <v>52.865796443148611</v>
      </c>
      <c r="DA8" s="162"/>
    </row>
    <row r="9" spans="1:105" ht="12" customHeight="1" x14ac:dyDescent="0.3">
      <c r="A9" s="155" t="s">
        <v>2119</v>
      </c>
      <c r="B9" s="345">
        <f t="shared" ref="B9:W9" si="1">B6-B5</f>
        <v>211.46318577259399</v>
      </c>
      <c r="C9" s="345">
        <f t="shared" si="1"/>
        <v>100.80564758142566</v>
      </c>
      <c r="D9" s="345">
        <f t="shared" si="1"/>
        <v>49.725191958785103</v>
      </c>
      <c r="E9" s="345">
        <f t="shared" si="1"/>
        <v>98.573908829565653</v>
      </c>
      <c r="F9" s="345">
        <f t="shared" si="1"/>
        <v>62.829117250391846</v>
      </c>
      <c r="G9" s="345">
        <f t="shared" si="1"/>
        <v>56.521217529864884</v>
      </c>
      <c r="H9" s="345">
        <f t="shared" si="1"/>
        <v>92.140198880890011</v>
      </c>
      <c r="I9" s="345">
        <f t="shared" si="1"/>
        <v>82.980565665686981</v>
      </c>
      <c r="J9" s="345">
        <f t="shared" si="1"/>
        <v>300.68053050691697</v>
      </c>
      <c r="K9" s="345">
        <f t="shared" si="1"/>
        <v>390.35203877705555</v>
      </c>
      <c r="L9" s="345">
        <f t="shared" si="1"/>
        <v>187.86140764951097</v>
      </c>
      <c r="M9" s="345">
        <f t="shared" si="1"/>
        <v>351.15185706346165</v>
      </c>
      <c r="N9" s="345">
        <f t="shared" si="1"/>
        <v>703.94726298232035</v>
      </c>
      <c r="O9" s="345">
        <f t="shared" si="1"/>
        <v>529.94560617702632</v>
      </c>
      <c r="P9" s="345">
        <f t="shared" si="1"/>
        <v>567.55475335649089</v>
      </c>
      <c r="Q9" s="345">
        <f t="shared" si="1"/>
        <v>535.13664467374213</v>
      </c>
      <c r="R9" s="345">
        <f t="shared" si="1"/>
        <v>547.06053394068795</v>
      </c>
      <c r="S9" s="345">
        <f t="shared" si="1"/>
        <v>510.46160507062859</v>
      </c>
      <c r="T9" s="345">
        <f t="shared" si="1"/>
        <v>429.37445518544587</v>
      </c>
      <c r="U9" s="345">
        <f t="shared" si="1"/>
        <v>421.78216268092024</v>
      </c>
      <c r="V9" s="345">
        <f t="shared" si="1"/>
        <v>492.30829779163662</v>
      </c>
      <c r="W9" s="345">
        <f t="shared" si="1"/>
        <v>370.60124600747497</v>
      </c>
      <c r="DA9" s="163"/>
    </row>
    <row r="10" spans="1:105" ht="12" customHeight="1" x14ac:dyDescent="0.3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3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3">
      <c r="A12" s="31" t="s">
        <v>68</v>
      </c>
      <c r="B12" s="212">
        <v>36.187068906995798</v>
      </c>
      <c r="C12" s="212">
        <v>37.817482255265297</v>
      </c>
      <c r="D12" s="212">
        <v>36.153266667050467</v>
      </c>
      <c r="E12" s="212">
        <v>36.14616011489781</v>
      </c>
      <c r="F12" s="212">
        <v>36.28295419235755</v>
      </c>
      <c r="G12" s="212">
        <v>39.434391423618408</v>
      </c>
      <c r="H12" s="212">
        <v>42.492216280446513</v>
      </c>
      <c r="I12" s="212">
        <v>47.291617286724943</v>
      </c>
      <c r="J12" s="212">
        <v>39.743503684934858</v>
      </c>
      <c r="K12" s="212">
        <v>36.53364291516916</v>
      </c>
      <c r="L12" s="212">
        <v>37.745039469723991</v>
      </c>
      <c r="M12" s="212">
        <v>28.98066552077989</v>
      </c>
      <c r="N12" s="212">
        <v>16.505601898043789</v>
      </c>
      <c r="O12" s="212">
        <v>20.522123802901941</v>
      </c>
      <c r="P12" s="212">
        <v>16.894327964978199</v>
      </c>
      <c r="Q12" s="212">
        <v>15.48226016226103</v>
      </c>
      <c r="R12" s="212">
        <v>13.70579698654695</v>
      </c>
      <c r="S12" s="212">
        <v>14.273071387845221</v>
      </c>
      <c r="T12" s="212">
        <v>15.43392582111859</v>
      </c>
      <c r="U12" s="212">
        <v>13.986900283828099</v>
      </c>
      <c r="V12" s="212">
        <v>13.42556670765353</v>
      </c>
      <c r="W12" s="212">
        <v>15.30198544972737</v>
      </c>
      <c r="DA12" s="109" t="s">
        <v>2378</v>
      </c>
    </row>
    <row r="13" spans="1:105" ht="12" customHeight="1" x14ac:dyDescent="0.3">
      <c r="A13" s="24" t="s">
        <v>30</v>
      </c>
      <c r="B13" s="215">
        <v>0</v>
      </c>
      <c r="C13" s="215">
        <v>0</v>
      </c>
      <c r="D13" s="215">
        <v>0</v>
      </c>
      <c r="E13" s="215">
        <v>0</v>
      </c>
      <c r="F13" s="215">
        <v>0</v>
      </c>
      <c r="G13" s="215">
        <v>0</v>
      </c>
      <c r="H13" s="215">
        <v>0</v>
      </c>
      <c r="I13" s="215">
        <v>0</v>
      </c>
      <c r="J13" s="215">
        <v>0</v>
      </c>
      <c r="K13" s="215">
        <v>0</v>
      </c>
      <c r="L13" s="215">
        <v>0</v>
      </c>
      <c r="M13" s="215">
        <v>0</v>
      </c>
      <c r="N13" s="215">
        <v>0</v>
      </c>
      <c r="O13" s="215">
        <v>0</v>
      </c>
      <c r="P13" s="215">
        <v>0</v>
      </c>
      <c r="Q13" s="215">
        <v>0</v>
      </c>
      <c r="R13" s="215">
        <v>0</v>
      </c>
      <c r="S13" s="215">
        <v>0</v>
      </c>
      <c r="T13" s="215">
        <v>0</v>
      </c>
      <c r="U13" s="215">
        <v>0</v>
      </c>
      <c r="V13" s="215">
        <v>0</v>
      </c>
      <c r="W13" s="215">
        <v>0</v>
      </c>
      <c r="DA13" s="85" t="s">
        <v>2379</v>
      </c>
    </row>
    <row r="14" spans="1:105" ht="12" customHeight="1" x14ac:dyDescent="0.3">
      <c r="A14" s="14" t="s">
        <v>31</v>
      </c>
      <c r="B14" s="206">
        <f t="shared" ref="B14:W14" si="2">B15+B16+B17+B18+B19</f>
        <v>4.0794496990541704</v>
      </c>
      <c r="C14" s="206">
        <f t="shared" si="2"/>
        <v>6.1192605331040406</v>
      </c>
      <c r="D14" s="206">
        <f t="shared" si="2"/>
        <v>5.0993981083404982</v>
      </c>
      <c r="E14" s="206">
        <f t="shared" si="2"/>
        <v>6.1192605331040406</v>
      </c>
      <c r="F14" s="206">
        <f t="shared" si="2"/>
        <v>6.1192605331040406</v>
      </c>
      <c r="G14" s="206">
        <f t="shared" si="2"/>
        <v>8.1589853826311263</v>
      </c>
      <c r="H14" s="206">
        <f t="shared" si="2"/>
        <v>7.1391229578675839</v>
      </c>
      <c r="I14" s="206">
        <f t="shared" si="2"/>
        <v>7.1391229578675839</v>
      </c>
      <c r="J14" s="206">
        <f t="shared" si="2"/>
        <v>2.0397248495270852</v>
      </c>
      <c r="K14" s="206">
        <f t="shared" si="2"/>
        <v>2.0397248495270852</v>
      </c>
      <c r="L14" s="206">
        <f t="shared" si="2"/>
        <v>2.0397248495270852</v>
      </c>
      <c r="M14" s="206">
        <f t="shared" si="2"/>
        <v>1.0198624247635431</v>
      </c>
      <c r="N14" s="206">
        <f t="shared" si="2"/>
        <v>0</v>
      </c>
      <c r="O14" s="206">
        <f t="shared" si="2"/>
        <v>0</v>
      </c>
      <c r="P14" s="206">
        <f t="shared" si="2"/>
        <v>1.0198624247635431</v>
      </c>
      <c r="Q14" s="206">
        <f t="shared" si="2"/>
        <v>0.6837489251934652</v>
      </c>
      <c r="R14" s="206">
        <f t="shared" si="2"/>
        <v>0.85193465176268268</v>
      </c>
      <c r="S14" s="206">
        <f t="shared" si="2"/>
        <v>0.87102321582115216</v>
      </c>
      <c r="T14" s="206">
        <f t="shared" si="2"/>
        <v>1.2840068787618228</v>
      </c>
      <c r="U14" s="206">
        <f t="shared" si="2"/>
        <v>1.271195184866724</v>
      </c>
      <c r="V14" s="206">
        <f t="shared" si="2"/>
        <v>1.2809974204643164</v>
      </c>
      <c r="W14" s="206">
        <f t="shared" si="2"/>
        <v>2.1183147033533962</v>
      </c>
      <c r="DA14" s="71"/>
    </row>
    <row r="15" spans="1:105" ht="12" customHeight="1" x14ac:dyDescent="0.3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2380</v>
      </c>
    </row>
    <row r="16" spans="1:105" ht="12" customHeight="1" x14ac:dyDescent="0.3">
      <c r="A16" s="18" t="s">
        <v>33</v>
      </c>
      <c r="B16" s="206">
        <v>0</v>
      </c>
      <c r="C16" s="206">
        <v>0</v>
      </c>
      <c r="D16" s="206">
        <v>0</v>
      </c>
      <c r="E16" s="206">
        <v>0</v>
      </c>
      <c r="F16" s="206">
        <v>0</v>
      </c>
      <c r="G16" s="206">
        <v>0</v>
      </c>
      <c r="H16" s="206">
        <v>0</v>
      </c>
      <c r="I16" s="206">
        <v>0</v>
      </c>
      <c r="J16" s="206">
        <v>0</v>
      </c>
      <c r="K16" s="206">
        <v>0</v>
      </c>
      <c r="L16" s="206">
        <v>0</v>
      </c>
      <c r="M16" s="206">
        <v>0</v>
      </c>
      <c r="N16" s="206">
        <v>0</v>
      </c>
      <c r="O16" s="206">
        <v>0</v>
      </c>
      <c r="P16" s="206">
        <v>0</v>
      </c>
      <c r="Q16" s="206">
        <v>3.6285468615649179E-2</v>
      </c>
      <c r="R16" s="206">
        <v>7.3602751504729141E-2</v>
      </c>
      <c r="S16" s="206">
        <v>7.9105760963026656E-2</v>
      </c>
      <c r="T16" s="206">
        <v>0.2208082545141874</v>
      </c>
      <c r="U16" s="206">
        <v>0.22742906276870159</v>
      </c>
      <c r="V16" s="206">
        <v>0.2285468615649183</v>
      </c>
      <c r="W16" s="206">
        <v>0.2637145313843508</v>
      </c>
      <c r="DA16" s="71" t="s">
        <v>2381</v>
      </c>
    </row>
    <row r="17" spans="1:105" ht="12" customHeight="1" x14ac:dyDescent="0.3">
      <c r="A17" s="18" t="s">
        <v>69</v>
      </c>
      <c r="B17" s="206">
        <v>4.0794496990541704</v>
      </c>
      <c r="C17" s="206">
        <v>6.1192605331040406</v>
      </c>
      <c r="D17" s="206">
        <v>5.0993981083404982</v>
      </c>
      <c r="E17" s="206">
        <v>6.1192605331040406</v>
      </c>
      <c r="F17" s="206">
        <v>6.1192605331040406</v>
      </c>
      <c r="G17" s="206">
        <v>8.1589853826311263</v>
      </c>
      <c r="H17" s="206">
        <v>7.1391229578675839</v>
      </c>
      <c r="I17" s="206">
        <v>7.1391229578675839</v>
      </c>
      <c r="J17" s="206">
        <v>2.0397248495270852</v>
      </c>
      <c r="K17" s="206">
        <v>2.0397248495270852</v>
      </c>
      <c r="L17" s="206">
        <v>2.0397248495270852</v>
      </c>
      <c r="M17" s="206">
        <v>1.0198624247635431</v>
      </c>
      <c r="N17" s="206">
        <v>0</v>
      </c>
      <c r="O17" s="206">
        <v>0</v>
      </c>
      <c r="P17" s="206">
        <v>1.0198624247635431</v>
      </c>
      <c r="Q17" s="206">
        <v>0.57214101461736888</v>
      </c>
      <c r="R17" s="206">
        <v>0.65580395528804813</v>
      </c>
      <c r="S17" s="206">
        <v>0.58030954428202919</v>
      </c>
      <c r="T17" s="206">
        <v>0.85975924333619946</v>
      </c>
      <c r="U17" s="206">
        <v>0.87712811693895099</v>
      </c>
      <c r="V17" s="206">
        <v>0.92398968185726571</v>
      </c>
      <c r="W17" s="206">
        <v>1.842906276870163</v>
      </c>
      <c r="DA17" s="71" t="s">
        <v>2382</v>
      </c>
    </row>
    <row r="18" spans="1:105" ht="12" customHeight="1" x14ac:dyDescent="0.3">
      <c r="A18" s="18" t="s">
        <v>70</v>
      </c>
      <c r="B18" s="206">
        <v>0</v>
      </c>
      <c r="C18" s="206">
        <v>0</v>
      </c>
      <c r="D18" s="206">
        <v>0</v>
      </c>
      <c r="E18" s="206">
        <v>0</v>
      </c>
      <c r="F18" s="206">
        <v>0</v>
      </c>
      <c r="G18" s="206">
        <v>0</v>
      </c>
      <c r="H18" s="206">
        <v>0</v>
      </c>
      <c r="I18" s="206">
        <v>0</v>
      </c>
      <c r="J18" s="206">
        <v>0</v>
      </c>
      <c r="K18" s="206">
        <v>0</v>
      </c>
      <c r="L18" s="206">
        <v>0</v>
      </c>
      <c r="M18" s="206">
        <v>0</v>
      </c>
      <c r="N18" s="206">
        <v>0</v>
      </c>
      <c r="O18" s="206">
        <v>0</v>
      </c>
      <c r="P18" s="206">
        <v>0</v>
      </c>
      <c r="Q18" s="206">
        <v>4.9183147033533957E-2</v>
      </c>
      <c r="R18" s="206">
        <v>0.12252794496990541</v>
      </c>
      <c r="S18" s="206">
        <v>0.13207222699914009</v>
      </c>
      <c r="T18" s="206">
        <v>6.1134995700773853E-2</v>
      </c>
      <c r="U18" s="206">
        <v>5.0472914875322433E-2</v>
      </c>
      <c r="V18" s="206">
        <v>1.6509028374892518E-2</v>
      </c>
      <c r="W18" s="206">
        <v>1.16938950988822E-2</v>
      </c>
      <c r="DA18" s="71" t="s">
        <v>2383</v>
      </c>
    </row>
    <row r="19" spans="1:105" ht="12" customHeight="1" x14ac:dyDescent="0.3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0</v>
      </c>
      <c r="G19" s="206">
        <v>0</v>
      </c>
      <c r="H19" s="206">
        <v>0</v>
      </c>
      <c r="I19" s="206">
        <v>0</v>
      </c>
      <c r="J19" s="206">
        <v>0</v>
      </c>
      <c r="K19" s="206">
        <v>0</v>
      </c>
      <c r="L19" s="206">
        <v>0</v>
      </c>
      <c r="M19" s="206">
        <v>0</v>
      </c>
      <c r="N19" s="206">
        <v>0</v>
      </c>
      <c r="O19" s="206">
        <v>0</v>
      </c>
      <c r="P19" s="206">
        <v>0</v>
      </c>
      <c r="Q19" s="206">
        <v>2.6139294926913151E-2</v>
      </c>
      <c r="R19" s="206">
        <v>0</v>
      </c>
      <c r="S19" s="206">
        <v>7.9535683576956145E-2</v>
      </c>
      <c r="T19" s="206">
        <v>0.1423043852106621</v>
      </c>
      <c r="U19" s="206">
        <v>0.1161650902837489</v>
      </c>
      <c r="V19" s="206">
        <v>0.11195184866723989</v>
      </c>
      <c r="W19" s="206">
        <v>0</v>
      </c>
      <c r="DA19" s="71" t="s">
        <v>2384</v>
      </c>
    </row>
    <row r="20" spans="1:105" ht="12" customHeight="1" x14ac:dyDescent="0.3">
      <c r="A20" s="14" t="s">
        <v>35</v>
      </c>
      <c r="B20" s="206">
        <f t="shared" ref="B20:W20" si="3">B21+B22</f>
        <v>11.156491831470341</v>
      </c>
      <c r="C20" s="206">
        <f t="shared" si="3"/>
        <v>11.67239896818573</v>
      </c>
      <c r="D20" s="206">
        <f t="shared" si="3"/>
        <v>10.640756663800509</v>
      </c>
      <c r="E20" s="206">
        <f t="shared" si="3"/>
        <v>11.88727429062769</v>
      </c>
      <c r="F20" s="206">
        <f t="shared" si="3"/>
        <v>11.54342218400688</v>
      </c>
      <c r="G20" s="206">
        <f t="shared" si="3"/>
        <v>10.55468615649183</v>
      </c>
      <c r="H20" s="206">
        <f t="shared" si="3"/>
        <v>11.392863284608771</v>
      </c>
      <c r="I20" s="206">
        <f t="shared" si="3"/>
        <v>13.155631986242479</v>
      </c>
      <c r="J20" s="206">
        <f t="shared" si="3"/>
        <v>13.800687876182289</v>
      </c>
      <c r="K20" s="206">
        <f t="shared" si="3"/>
        <v>12.68280309544282</v>
      </c>
      <c r="L20" s="206">
        <f t="shared" si="3"/>
        <v>13.92957867583835</v>
      </c>
      <c r="M20" s="206">
        <f t="shared" si="3"/>
        <v>10.08185726569217</v>
      </c>
      <c r="N20" s="206">
        <f t="shared" si="3"/>
        <v>5.6320722269991403</v>
      </c>
      <c r="O20" s="206">
        <f t="shared" si="3"/>
        <v>5.5674118658641438</v>
      </c>
      <c r="P20" s="206">
        <f t="shared" si="3"/>
        <v>5.6109200343938079</v>
      </c>
      <c r="Q20" s="206">
        <f t="shared" si="3"/>
        <v>5.4065348237317279</v>
      </c>
      <c r="R20" s="206">
        <f t="shared" si="3"/>
        <v>3.9150472914875318</v>
      </c>
      <c r="S20" s="206">
        <f t="shared" si="3"/>
        <v>4.2631126397248487</v>
      </c>
      <c r="T20" s="206">
        <f t="shared" si="3"/>
        <v>3.7963886500429922</v>
      </c>
      <c r="U20" s="206">
        <f t="shared" si="3"/>
        <v>3.086156491831471</v>
      </c>
      <c r="V20" s="206">
        <f t="shared" si="3"/>
        <v>2.4827171109200341</v>
      </c>
      <c r="W20" s="206">
        <f t="shared" si="3"/>
        <v>2.9943250214961301</v>
      </c>
      <c r="DA20" s="71"/>
    </row>
    <row r="21" spans="1:105" ht="12" customHeight="1" x14ac:dyDescent="0.3">
      <c r="A21" s="18" t="s">
        <v>72</v>
      </c>
      <c r="B21" s="206">
        <v>11.156491831470341</v>
      </c>
      <c r="C21" s="206">
        <v>11.67239896818573</v>
      </c>
      <c r="D21" s="206">
        <v>10.640756663800509</v>
      </c>
      <c r="E21" s="206">
        <v>11.88727429062769</v>
      </c>
      <c r="F21" s="206">
        <v>11.54342218400688</v>
      </c>
      <c r="G21" s="206">
        <v>10.55468615649183</v>
      </c>
      <c r="H21" s="206">
        <v>11.392863284608771</v>
      </c>
      <c r="I21" s="206">
        <v>13.155631986242479</v>
      </c>
      <c r="J21" s="206">
        <v>13.800687876182289</v>
      </c>
      <c r="K21" s="206">
        <v>12.68280309544282</v>
      </c>
      <c r="L21" s="206">
        <v>13.92957867583835</v>
      </c>
      <c r="M21" s="206">
        <v>10.08185726569217</v>
      </c>
      <c r="N21" s="206">
        <v>5.6320722269991403</v>
      </c>
      <c r="O21" s="206">
        <v>5.5674118658641438</v>
      </c>
      <c r="P21" s="206">
        <v>5.6109200343938079</v>
      </c>
      <c r="Q21" s="206">
        <v>5.4065348237317279</v>
      </c>
      <c r="R21" s="206">
        <v>3.9150472914875318</v>
      </c>
      <c r="S21" s="206">
        <v>4.2631126397248487</v>
      </c>
      <c r="T21" s="206">
        <v>3.7963886500429922</v>
      </c>
      <c r="U21" s="206">
        <v>3.086156491831471</v>
      </c>
      <c r="V21" s="206">
        <v>2.4827171109200341</v>
      </c>
      <c r="W21" s="206">
        <v>2.9943250214961301</v>
      </c>
      <c r="DA21" s="71" t="s">
        <v>2385</v>
      </c>
    </row>
    <row r="22" spans="1:105" ht="12" customHeight="1" x14ac:dyDescent="0.3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2386</v>
      </c>
    </row>
    <row r="23" spans="1:105" ht="12" customHeight="1" x14ac:dyDescent="0.3">
      <c r="A23" s="14" t="s">
        <v>37</v>
      </c>
      <c r="B23" s="206">
        <f t="shared" ref="B23:W23" si="4">B24+B25+B26+B27+B28+B29</f>
        <v>0.76385308584360845</v>
      </c>
      <c r="C23" s="206">
        <f t="shared" si="4"/>
        <v>1.0136989362627156</v>
      </c>
      <c r="D23" s="206">
        <f t="shared" si="4"/>
        <v>0.95197689920869544</v>
      </c>
      <c r="E23" s="206">
        <f t="shared" si="4"/>
        <v>0.83283251386598978</v>
      </c>
      <c r="F23" s="206">
        <f t="shared" si="4"/>
        <v>0.8310195405948605</v>
      </c>
      <c r="G23" s="206">
        <f t="shared" si="4"/>
        <v>1.3598428423630338</v>
      </c>
      <c r="H23" s="206">
        <f t="shared" si="4"/>
        <v>1.6616057903347263</v>
      </c>
      <c r="I23" s="206">
        <f t="shared" si="4"/>
        <v>1.569347295323392</v>
      </c>
      <c r="J23" s="206">
        <f t="shared" si="4"/>
        <v>1.3990496866545499</v>
      </c>
      <c r="K23" s="206">
        <f t="shared" si="4"/>
        <v>1.4041502238536003</v>
      </c>
      <c r="L23" s="206">
        <f t="shared" si="4"/>
        <v>1.440396305493556</v>
      </c>
      <c r="M23" s="206">
        <f t="shared" si="4"/>
        <v>1.3460137580971834</v>
      </c>
      <c r="N23" s="206">
        <f t="shared" si="4"/>
        <v>1.1238306168744052</v>
      </c>
      <c r="O23" s="206">
        <f t="shared" si="4"/>
        <v>1.3691573368658312</v>
      </c>
      <c r="P23" s="206">
        <f t="shared" si="4"/>
        <v>1.7606220320461308</v>
      </c>
      <c r="Q23" s="206">
        <f t="shared" si="4"/>
        <v>1.069792406457071</v>
      </c>
      <c r="R23" s="206">
        <f t="shared" si="4"/>
        <v>0.32703516367506941</v>
      </c>
      <c r="S23" s="206">
        <f t="shared" si="4"/>
        <v>0.37298540332243435</v>
      </c>
      <c r="T23" s="206">
        <f t="shared" si="4"/>
        <v>0.70701266548660535</v>
      </c>
      <c r="U23" s="206">
        <f t="shared" si="4"/>
        <v>0.87443252802414451</v>
      </c>
      <c r="V23" s="206">
        <f t="shared" si="4"/>
        <v>1.3358848503878378</v>
      </c>
      <c r="W23" s="206">
        <f t="shared" si="4"/>
        <v>1.4129054841211834</v>
      </c>
      <c r="DA23" s="71"/>
    </row>
    <row r="24" spans="1:105" ht="12" customHeight="1" x14ac:dyDescent="0.3">
      <c r="A24" s="18" t="s">
        <v>73</v>
      </c>
      <c r="B24" s="206">
        <v>0.50154772141014614</v>
      </c>
      <c r="C24" s="206">
        <v>0.74041272570937233</v>
      </c>
      <c r="D24" s="206">
        <v>0.66878761822871879</v>
      </c>
      <c r="E24" s="206">
        <v>0.5493551160791057</v>
      </c>
      <c r="F24" s="206">
        <v>0.5493551160791057</v>
      </c>
      <c r="G24" s="206">
        <v>1.026999140154772</v>
      </c>
      <c r="H24" s="206">
        <v>1.265864144453998</v>
      </c>
      <c r="I24" s="206">
        <v>1.098710232158211</v>
      </c>
      <c r="J24" s="206">
        <v>0.95537403267411869</v>
      </c>
      <c r="K24" s="206">
        <v>0.90765262252794487</v>
      </c>
      <c r="L24" s="206">
        <v>0.91246775580395523</v>
      </c>
      <c r="M24" s="206">
        <v>0.91814273430782456</v>
      </c>
      <c r="N24" s="206">
        <v>0.85236457437661217</v>
      </c>
      <c r="O24" s="206">
        <v>0.99466895958727419</v>
      </c>
      <c r="P24" s="206">
        <v>1.433619948409286</v>
      </c>
      <c r="Q24" s="206">
        <v>0.75331040412725703</v>
      </c>
      <c r="R24" s="206">
        <v>3.8865004299226139E-2</v>
      </c>
      <c r="S24" s="206">
        <v>8.2803095442820288E-2</v>
      </c>
      <c r="T24" s="206">
        <v>0.37386070507308677</v>
      </c>
      <c r="U24" s="206">
        <v>0.54204643164230437</v>
      </c>
      <c r="V24" s="206">
        <v>0.99355116079105754</v>
      </c>
      <c r="W24" s="206">
        <v>1.0134135855546</v>
      </c>
      <c r="DA24" s="71" t="s">
        <v>2387</v>
      </c>
    </row>
    <row r="25" spans="1:105" ht="12" customHeight="1" x14ac:dyDescent="0.3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0</v>
      </c>
      <c r="V25" s="206">
        <v>0</v>
      </c>
      <c r="W25" s="206">
        <v>0</v>
      </c>
      <c r="DA25" s="71" t="s">
        <v>2388</v>
      </c>
    </row>
    <row r="26" spans="1:105" ht="12" customHeight="1" x14ac:dyDescent="0.3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0</v>
      </c>
      <c r="W26" s="206">
        <v>0</v>
      </c>
      <c r="DA26" s="71" t="s">
        <v>2389</v>
      </c>
    </row>
    <row r="27" spans="1:105" ht="12" customHeight="1" x14ac:dyDescent="0.3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2390</v>
      </c>
    </row>
    <row r="28" spans="1:105" ht="12" customHeight="1" x14ac:dyDescent="0.3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2391</v>
      </c>
    </row>
    <row r="29" spans="1:105" ht="12" customHeight="1" x14ac:dyDescent="0.3">
      <c r="A29" s="18" t="s">
        <v>78</v>
      </c>
      <c r="B29" s="206">
        <v>0.26230536443346231</v>
      </c>
      <c r="C29" s="206">
        <v>0.27328621055334329</v>
      </c>
      <c r="D29" s="206">
        <v>0.28318928097997659</v>
      </c>
      <c r="E29" s="206">
        <v>0.28347739778688402</v>
      </c>
      <c r="F29" s="206">
        <v>0.2816644245157548</v>
      </c>
      <c r="G29" s="206">
        <v>0.33284370220826182</v>
      </c>
      <c r="H29" s="206">
        <v>0.39574164588072841</v>
      </c>
      <c r="I29" s="206">
        <v>0.47063706316518111</v>
      </c>
      <c r="J29" s="206">
        <v>0.44367565398043118</v>
      </c>
      <c r="K29" s="206">
        <v>0.49649760132565551</v>
      </c>
      <c r="L29" s="206">
        <v>0.52792854968960068</v>
      </c>
      <c r="M29" s="206">
        <v>0.42787102378935882</v>
      </c>
      <c r="N29" s="206">
        <v>0.27146604249779299</v>
      </c>
      <c r="O29" s="206">
        <v>0.37448837727855711</v>
      </c>
      <c r="P29" s="206">
        <v>0.3270020836368448</v>
      </c>
      <c r="Q29" s="206">
        <v>0.31648200232981388</v>
      </c>
      <c r="R29" s="206">
        <v>0.28817015937584328</v>
      </c>
      <c r="S29" s="206">
        <v>0.29018230787961408</v>
      </c>
      <c r="T29" s="206">
        <v>0.33315196041351852</v>
      </c>
      <c r="U29" s="206">
        <v>0.33238609638184008</v>
      </c>
      <c r="V29" s="206">
        <v>0.34233368959678018</v>
      </c>
      <c r="W29" s="206">
        <v>0.39949189856658351</v>
      </c>
      <c r="DA29" s="71" t="s">
        <v>2392</v>
      </c>
    </row>
    <row r="30" spans="1:105" ht="12" customHeight="1" x14ac:dyDescent="0.3">
      <c r="A30" s="14" t="s">
        <v>79</v>
      </c>
      <c r="B30" s="206">
        <v>3.2483233018056752</v>
      </c>
      <c r="C30" s="206">
        <v>3.1049871023215818</v>
      </c>
      <c r="D30" s="206">
        <v>3.2960447119518479</v>
      </c>
      <c r="E30" s="206">
        <v>3.0333619948409281</v>
      </c>
      <c r="F30" s="206">
        <v>2.9139294926913162</v>
      </c>
      <c r="G30" s="206">
        <v>2.937833190025795</v>
      </c>
      <c r="H30" s="206">
        <v>3.2960447119518479</v>
      </c>
      <c r="I30" s="206">
        <v>3.415477214101462</v>
      </c>
      <c r="J30" s="206">
        <v>2.9855546001719691</v>
      </c>
      <c r="K30" s="206">
        <v>2.8661220980223558</v>
      </c>
      <c r="L30" s="206">
        <v>2.7944969905417021</v>
      </c>
      <c r="M30" s="206">
        <v>2.1735167669819431</v>
      </c>
      <c r="N30" s="206">
        <v>1.4092003439380909</v>
      </c>
      <c r="O30" s="206">
        <v>1.7196904557179711</v>
      </c>
      <c r="P30" s="206">
        <v>0.76431642304385194</v>
      </c>
      <c r="Q30" s="206">
        <v>0.6163370593293207</v>
      </c>
      <c r="R30" s="206">
        <v>0.87291487532244183</v>
      </c>
      <c r="S30" s="206">
        <v>0.90980223559759232</v>
      </c>
      <c r="T30" s="206">
        <v>0.94462596732588133</v>
      </c>
      <c r="U30" s="206">
        <v>0.87222699914015478</v>
      </c>
      <c r="V30" s="206">
        <v>0.89329320722269978</v>
      </c>
      <c r="W30" s="206">
        <v>0.94307824591573508</v>
      </c>
      <c r="DA30" s="71" t="s">
        <v>2393</v>
      </c>
    </row>
    <row r="31" spans="1:105" ht="12" customHeight="1" x14ac:dyDescent="0.3">
      <c r="A31" s="21" t="s">
        <v>38</v>
      </c>
      <c r="B31" s="209">
        <v>16.938950988822011</v>
      </c>
      <c r="C31" s="209">
        <v>15.90713671539123</v>
      </c>
      <c r="D31" s="209">
        <v>16.165090283748921</v>
      </c>
      <c r="E31" s="209">
        <v>14.27343078245916</v>
      </c>
      <c r="F31" s="209">
        <v>14.875322441960449</v>
      </c>
      <c r="G31" s="209">
        <v>16.42304385210662</v>
      </c>
      <c r="H31" s="209">
        <v>19.00257953568358</v>
      </c>
      <c r="I31" s="209">
        <v>22.012037833190021</v>
      </c>
      <c r="J31" s="209">
        <v>19.518486672398971</v>
      </c>
      <c r="K31" s="209">
        <v>17.540842648323299</v>
      </c>
      <c r="L31" s="209">
        <v>17.540842648323299</v>
      </c>
      <c r="M31" s="209">
        <v>14.359415305245051</v>
      </c>
      <c r="N31" s="209">
        <v>8.3404987102321577</v>
      </c>
      <c r="O31" s="209">
        <v>11.865864144453999</v>
      </c>
      <c r="P31" s="209">
        <v>7.7386070507308684</v>
      </c>
      <c r="Q31" s="209">
        <v>7.7058469475494409</v>
      </c>
      <c r="R31" s="209">
        <v>7.7388650042992264</v>
      </c>
      <c r="S31" s="209">
        <v>7.8561478933791919</v>
      </c>
      <c r="T31" s="209">
        <v>8.701891659501289</v>
      </c>
      <c r="U31" s="209">
        <v>7.8828890799656053</v>
      </c>
      <c r="V31" s="209">
        <v>7.4326741186586407</v>
      </c>
      <c r="W31" s="209">
        <v>7.8333619948409288</v>
      </c>
      <c r="DA31" s="86" t="s">
        <v>2394</v>
      </c>
    </row>
    <row r="32" spans="1:105" ht="12" customHeight="1" x14ac:dyDescent="0.3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3">
      <c r="A33" s="30" t="s">
        <v>85</v>
      </c>
      <c r="B33" s="205">
        <f>TRE_emi!B5</f>
        <v>38.860471439251199</v>
      </c>
      <c r="C33" s="205">
        <f>TRE_emi!C5</f>
        <v>46.400578918766307</v>
      </c>
      <c r="D33" s="205">
        <f>TRE_emi!D5</f>
        <v>40.813422478967468</v>
      </c>
      <c r="E33" s="205">
        <f>TRE_emi!E5</f>
        <v>46.905276959406777</v>
      </c>
      <c r="F33" s="205">
        <f>TRE_emi!F5</f>
        <v>46.097638918723653</v>
      </c>
      <c r="G33" s="205">
        <f>TRE_emi!G5</f>
        <v>50.103381598623223</v>
      </c>
      <c r="H33" s="205">
        <f>TRE_emi!H5</f>
        <v>48.908047318835628</v>
      </c>
      <c r="I33" s="205">
        <f>TRE_emi!I5</f>
        <v>53.048429279190877</v>
      </c>
      <c r="J33" s="205">
        <f>TRE_emi!J5</f>
        <v>38.743064639359773</v>
      </c>
      <c r="K33" s="205">
        <f>TRE_emi!K5</f>
        <v>36.117382679294217</v>
      </c>
      <c r="L33" s="205">
        <f>TRE_emi!L5</f>
        <v>39.045802679326918</v>
      </c>
      <c r="M33" s="205">
        <f>TRE_emi!M5</f>
        <v>26.844254279390171</v>
      </c>
      <c r="N33" s="205">
        <f>TRE_emi!N5</f>
        <v>13.228581959650199</v>
      </c>
      <c r="O33" s="205">
        <f>TRE_emi!O5</f>
        <v>13.076708039723369</v>
      </c>
      <c r="P33" s="205">
        <f>TRE_emi!P5</f>
        <v>16.342940159216539</v>
      </c>
      <c r="Q33" s="205">
        <f>TRE_emi!Q5</f>
        <v>14.804947439411089</v>
      </c>
      <c r="R33" s="205">
        <f>TRE_emi!R5</f>
        <v>11.82173219934808</v>
      </c>
      <c r="S33" s="205">
        <f>TRE_emi!S5</f>
        <v>12.68128727899712</v>
      </c>
      <c r="T33" s="205">
        <f>TRE_emi!T5</f>
        <v>12.778620479081679</v>
      </c>
      <c r="U33" s="205">
        <f>TRE_emi!U5</f>
        <v>11.071414439440071</v>
      </c>
      <c r="V33" s="205">
        <f>TRE_emi!V5</f>
        <v>9.6801091196460725</v>
      </c>
      <c r="W33" s="205">
        <f>TRE_emi!W5</f>
        <v>13.48511687920093</v>
      </c>
      <c r="DA33" s="112"/>
    </row>
    <row r="34" spans="1:105" ht="12" customHeight="1" x14ac:dyDescent="0.3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3">
      <c r="A35" s="115" t="s">
        <v>87</v>
      </c>
      <c r="B35" s="286">
        <f t="shared" ref="B35:W35" si="5">IF(B$12=0,"",B$12/B$3*1000)</f>
        <v>39.009670861209067</v>
      </c>
      <c r="C35" s="286">
        <f t="shared" si="5"/>
        <v>41.441314939404023</v>
      </c>
      <c r="D35" s="286">
        <f t="shared" si="5"/>
        <v>41.72698499746501</v>
      </c>
      <c r="E35" s="286">
        <f t="shared" si="5"/>
        <v>41.669665846741097</v>
      </c>
      <c r="F35" s="286">
        <f t="shared" si="5"/>
        <v>50.692362469374423</v>
      </c>
      <c r="G35" s="286">
        <f t="shared" si="5"/>
        <v>50.724595785290944</v>
      </c>
      <c r="H35" s="286">
        <f t="shared" si="5"/>
        <v>53.586982266777341</v>
      </c>
      <c r="I35" s="286">
        <f t="shared" si="5"/>
        <v>68.812557526654004</v>
      </c>
      <c r="J35" s="286">
        <f t="shared" si="5"/>
        <v>52.260489451948402</v>
      </c>
      <c r="K35" s="286">
        <f t="shared" si="5"/>
        <v>73.06968567550463</v>
      </c>
      <c r="L35" s="286">
        <f t="shared" si="5"/>
        <v>63.806897369032434</v>
      </c>
      <c r="M35" s="286">
        <f t="shared" si="5"/>
        <v>43.534409282309319</v>
      </c>
      <c r="N35" s="286">
        <f t="shared" si="5"/>
        <v>31.247732550617378</v>
      </c>
      <c r="O35" s="286">
        <f t="shared" si="5"/>
        <v>44.508491070762773</v>
      </c>
      <c r="P35" s="286">
        <f t="shared" si="5"/>
        <v>37.061675744393611</v>
      </c>
      <c r="Q35" s="286">
        <f t="shared" si="5"/>
        <v>28.267774625271183</v>
      </c>
      <c r="R35" s="286">
        <f t="shared" si="5"/>
        <v>22.548717075346229</v>
      </c>
      <c r="S35" s="286">
        <f t="shared" si="5"/>
        <v>23.370203897487279</v>
      </c>
      <c r="T35" s="286">
        <f t="shared" si="5"/>
        <v>27.881781690602772</v>
      </c>
      <c r="U35" s="286">
        <f t="shared" si="5"/>
        <v>24.589383403845055</v>
      </c>
      <c r="V35" s="286">
        <f t="shared" si="5"/>
        <v>27.07944389999653</v>
      </c>
      <c r="W35" s="286">
        <f t="shared" si="5"/>
        <v>31.643240260585639</v>
      </c>
      <c r="DA35" s="118"/>
    </row>
    <row r="36" spans="1:105" ht="12" customHeight="1" x14ac:dyDescent="0.3">
      <c r="A36" s="158" t="s">
        <v>2137</v>
      </c>
      <c r="B36" s="346">
        <f t="shared" ref="B36:W36" si="6">IF(B$12=0,"",B$12/B$5*1000)</f>
        <v>42.781759830658025</v>
      </c>
      <c r="C36" s="346">
        <f t="shared" si="6"/>
        <v>41.849956359804885</v>
      </c>
      <c r="D36" s="346">
        <f t="shared" si="6"/>
        <v>40.087486950549057</v>
      </c>
      <c r="E36" s="346">
        <f t="shared" si="6"/>
        <v>42.374816256102008</v>
      </c>
      <c r="F36" s="346">
        <f t="shared" si="6"/>
        <v>43.40640427444928</v>
      </c>
      <c r="G36" s="346">
        <f t="shared" si="6"/>
        <v>41.600578697608583</v>
      </c>
      <c r="H36" s="346">
        <f t="shared" si="6"/>
        <v>37.812095297740463</v>
      </c>
      <c r="I36" s="346">
        <f t="shared" si="6"/>
        <v>36.616735261600503</v>
      </c>
      <c r="J36" s="346">
        <f t="shared" si="6"/>
        <v>37.010976722049875</v>
      </c>
      <c r="K36" s="346">
        <f t="shared" si="6"/>
        <v>39.228951495008779</v>
      </c>
      <c r="L36" s="346">
        <f t="shared" si="6"/>
        <v>34.919438571294464</v>
      </c>
      <c r="M36" s="346">
        <f t="shared" si="6"/>
        <v>31.582175967024067</v>
      </c>
      <c r="N36" s="346">
        <f t="shared" si="6"/>
        <v>32.23964114431444</v>
      </c>
      <c r="O36" s="346">
        <f t="shared" si="6"/>
        <v>32.415197771677271</v>
      </c>
      <c r="P36" s="346">
        <f t="shared" si="6"/>
        <v>28.370332708784431</v>
      </c>
      <c r="Q36" s="346">
        <f t="shared" si="6"/>
        <v>26.923559010773893</v>
      </c>
      <c r="R36" s="346">
        <f t="shared" si="6"/>
        <v>26.860660608271424</v>
      </c>
      <c r="S36" s="346">
        <f t="shared" si="6"/>
        <v>26.100317336551129</v>
      </c>
      <c r="T36" s="346">
        <f t="shared" si="6"/>
        <v>26.838077894969615</v>
      </c>
      <c r="U36" s="346">
        <f t="shared" si="6"/>
        <v>26.400231990026473</v>
      </c>
      <c r="V36" s="346">
        <f t="shared" si="6"/>
        <v>29.232020814124258</v>
      </c>
      <c r="W36" s="346">
        <f t="shared" si="6"/>
        <v>28.974596433988165</v>
      </c>
      <c r="DA36" s="119"/>
    </row>
    <row r="37" spans="1:105" ht="12" customHeight="1" x14ac:dyDescent="0.3">
      <c r="A37" s="158" t="s">
        <v>2138</v>
      </c>
      <c r="B37" s="346">
        <f>IF(TRE_ued!B$5=0,"",TRE_ued!B$5/B$5*1000)</f>
        <v>23.820897144851212</v>
      </c>
      <c r="C37" s="346">
        <f>IF(TRE_ued!C$5=0,"",TRE_ued!C$5/C$5*1000)</f>
        <v>23.018182416741912</v>
      </c>
      <c r="D37" s="346">
        <f>IF(TRE_ued!D$5=0,"",TRE_ued!D$5/D$5*1000)</f>
        <v>22.229405119864438</v>
      </c>
      <c r="E37" s="346">
        <f>IF(TRE_ued!E$5=0,"",TRE_ued!E$5/E$5*1000)</f>
        <v>23.230468016627544</v>
      </c>
      <c r="F37" s="346">
        <f>IF(TRE_ued!F$5=0,"",TRE_ued!F$5/F$5*1000)</f>
        <v>23.823708468070095</v>
      </c>
      <c r="G37" s="346">
        <f>IF(TRE_ued!G$5=0,"",TRE_ued!G$5/G$5*1000)</f>
        <v>22.769774889217171</v>
      </c>
      <c r="H37" s="346">
        <f>IF(TRE_ued!H$5=0,"",TRE_ued!H$5/H$5*1000)</f>
        <v>20.871778323287202</v>
      </c>
      <c r="I37" s="346">
        <f>IF(TRE_ued!I$5=0,"",TRE_ued!I$5/I$5*1000)</f>
        <v>20.266321099210174</v>
      </c>
      <c r="J37" s="346">
        <f>IF(TRE_ued!J$5=0,"",TRE_ued!J$5/J$5*1000)</f>
        <v>20.725579183538599</v>
      </c>
      <c r="K37" s="346">
        <f>IF(TRE_ued!K$5=0,"",TRE_ued!K$5/K$5*1000)</f>
        <v>21.980859828732235</v>
      </c>
      <c r="L37" s="346">
        <f>IF(TRE_ued!L$5=0,"",TRE_ued!L$5/L$5*1000)</f>
        <v>19.506425709439615</v>
      </c>
      <c r="M37" s="346">
        <f>IF(TRE_ued!M$5=0,"",TRE_ued!M$5/M$5*1000)</f>
        <v>17.755238177848163</v>
      </c>
      <c r="N37" s="346">
        <f>IF(TRE_ued!N$5=0,"",TRE_ued!N$5/N$5*1000)</f>
        <v>18.270424021192945</v>
      </c>
      <c r="O37" s="346">
        <f>IF(TRE_ued!O$5=0,"",TRE_ued!O$5/O$5*1000)</f>
        <v>18.567162251232766</v>
      </c>
      <c r="P37" s="346">
        <f>IF(TRE_ued!P$5=0,"",TRE_ued!P$5/P$5*1000)</f>
        <v>15.759053477974735</v>
      </c>
      <c r="Q37" s="346">
        <f>IF(TRE_ued!Q$5=0,"",TRE_ued!Q$5/Q$5*1000)</f>
        <v>15.042216217870148</v>
      </c>
      <c r="R37" s="346">
        <f>IF(TRE_ued!R$5=0,"",TRE_ued!R$5/R$5*1000)</f>
        <v>15.236362877763518</v>
      </c>
      <c r="S37" s="346">
        <f>IF(TRE_ued!S$5=0,"",TRE_ued!S$5/S$5*1000)</f>
        <v>14.775370057798934</v>
      </c>
      <c r="T37" s="346">
        <f>IF(TRE_ued!T$5=0,"",TRE_ued!T$5/T$5*1000)</f>
        <v>15.214352678202301</v>
      </c>
      <c r="U37" s="346">
        <f>IF(TRE_ued!U$5=0,"",TRE_ued!U$5/U$5*1000)</f>
        <v>14.985418551101771</v>
      </c>
      <c r="V37" s="346">
        <f>IF(TRE_ued!V$5=0,"",TRE_ued!V$5/V$5*1000)</f>
        <v>16.622050293199845</v>
      </c>
      <c r="W37" s="346">
        <f>IF(TRE_ued!W$5=0,"",TRE_ued!W$5/W$5*1000)</f>
        <v>16.298748455961878</v>
      </c>
      <c r="DA37" s="119"/>
    </row>
    <row r="38" spans="1:105" ht="12" customHeight="1" x14ac:dyDescent="0.3">
      <c r="A38" s="159" t="s">
        <v>88</v>
      </c>
      <c r="B38" s="347">
        <f t="shared" ref="B38:W38" si="7">IF(B$12=0,"",B$33/B$12)</f>
        <v>1.0738772885730619</v>
      </c>
      <c r="C38" s="347">
        <f t="shared" si="7"/>
        <v>1.2269610812683331</v>
      </c>
      <c r="D38" s="347">
        <f t="shared" si="7"/>
        <v>1.1288999927678511</v>
      </c>
      <c r="E38" s="347">
        <f t="shared" si="7"/>
        <v>1.2976558729975454</v>
      </c>
      <c r="F38" s="347">
        <f t="shared" si="7"/>
        <v>1.270504013381397</v>
      </c>
      <c r="G38" s="347">
        <f t="shared" si="7"/>
        <v>1.2705503949685615</v>
      </c>
      <c r="H38" s="347">
        <f t="shared" si="7"/>
        <v>1.1509883832851868</v>
      </c>
      <c r="I38" s="347">
        <f t="shared" si="7"/>
        <v>1.1217300723204895</v>
      </c>
      <c r="J38" s="347">
        <f t="shared" si="7"/>
        <v>0.97482760821728176</v>
      </c>
      <c r="K38" s="347">
        <f t="shared" si="7"/>
        <v>0.98860611199267767</v>
      </c>
      <c r="L38" s="347">
        <f t="shared" si="7"/>
        <v>1.0344618320149406</v>
      </c>
      <c r="M38" s="347">
        <f t="shared" si="7"/>
        <v>0.92628149826794492</v>
      </c>
      <c r="N38" s="347">
        <f t="shared" si="7"/>
        <v>0.80146013707128272</v>
      </c>
      <c r="O38" s="347">
        <f t="shared" si="7"/>
        <v>0.63720052394744109</v>
      </c>
      <c r="P38" s="347">
        <f t="shared" si="7"/>
        <v>0.96736254872613558</v>
      </c>
      <c r="Q38" s="347">
        <f t="shared" si="7"/>
        <v>0.95625233552779765</v>
      </c>
      <c r="R38" s="347">
        <f t="shared" si="7"/>
        <v>0.86253518937656881</v>
      </c>
      <c r="S38" s="347">
        <f t="shared" si="7"/>
        <v>0.88847641368881225</v>
      </c>
      <c r="T38" s="347">
        <f t="shared" si="7"/>
        <v>0.82795658260819183</v>
      </c>
      <c r="U38" s="347">
        <f t="shared" si="7"/>
        <v>0.79155597128557753</v>
      </c>
      <c r="V38" s="347">
        <f t="shared" si="7"/>
        <v>0.72102052229405855</v>
      </c>
      <c r="W38" s="347">
        <f t="shared" si="7"/>
        <v>0.88126582811782705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3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Transport equipment / final energy consumption"</f>
        <v>DK: Transport equipment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3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3">
      <c r="J4" s="131"/>
    </row>
    <row r="5" spans="1:105" ht="15" customHeight="1" x14ac:dyDescent="0.3">
      <c r="A5" s="34" t="s">
        <v>25</v>
      </c>
      <c r="B5" s="225">
        <v>36.187068906995798</v>
      </c>
      <c r="C5" s="225">
        <v>37.817482255265297</v>
      </c>
      <c r="D5" s="225">
        <v>36.153266667050467</v>
      </c>
      <c r="E5" s="225">
        <v>36.146160114897818</v>
      </c>
      <c r="F5" s="225">
        <v>36.282954192357543</v>
      </c>
      <c r="G5" s="225">
        <v>39.434391423618429</v>
      </c>
      <c r="H5" s="225">
        <v>42.492216280446499</v>
      </c>
      <c r="I5" s="225">
        <v>47.291617286724957</v>
      </c>
      <c r="J5" s="225">
        <v>39.743503684934893</v>
      </c>
      <c r="K5" s="225">
        <v>36.533642915169168</v>
      </c>
      <c r="L5" s="225">
        <v>37.745039469723999</v>
      </c>
      <c r="M5" s="225">
        <v>28.98066552077988</v>
      </c>
      <c r="N5" s="225">
        <v>16.505601898043789</v>
      </c>
      <c r="O5" s="225">
        <v>20.522123802901941</v>
      </c>
      <c r="P5" s="225">
        <v>16.89432796497821</v>
      </c>
      <c r="Q5" s="225">
        <v>15.48226016226103</v>
      </c>
      <c r="R5" s="225">
        <v>13.70579698654695</v>
      </c>
      <c r="S5" s="225">
        <v>14.273071387845221</v>
      </c>
      <c r="T5" s="225">
        <v>15.43392582111859</v>
      </c>
      <c r="U5" s="225">
        <v>13.986900283828099</v>
      </c>
      <c r="V5" s="225">
        <v>13.42556670765352</v>
      </c>
      <c r="W5" s="225">
        <v>15.301985449727381</v>
      </c>
      <c r="DA5" s="89" t="s">
        <v>2378</v>
      </c>
    </row>
    <row r="6" spans="1:105" ht="12" customHeight="1" x14ac:dyDescent="0.3">
      <c r="A6" s="55" t="s">
        <v>92</v>
      </c>
      <c r="B6" s="261">
        <v>0.75996060140111099</v>
      </c>
      <c r="C6" s="261">
        <v>0.75800771240755482</v>
      </c>
      <c r="D6" s="261">
        <v>0.7422020666097392</v>
      </c>
      <c r="E6" s="261">
        <v>0.70353221972393309</v>
      </c>
      <c r="F6" s="261">
        <v>0.72033631990831437</v>
      </c>
      <c r="G6" s="261">
        <v>0.78724836893521954</v>
      </c>
      <c r="H6" s="261">
        <v>0.87329147962934817</v>
      </c>
      <c r="I6" s="261">
        <v>0.99428708174849356</v>
      </c>
      <c r="J6" s="261">
        <v>0.85235707268658589</v>
      </c>
      <c r="K6" s="261">
        <v>0.77413945949312535</v>
      </c>
      <c r="L6" s="261">
        <v>0.79061009908638147</v>
      </c>
      <c r="M6" s="261">
        <v>0.62082435126009461</v>
      </c>
      <c r="N6" s="261">
        <v>0.35044669769341841</v>
      </c>
      <c r="O6" s="261">
        <v>0.45966885107608219</v>
      </c>
      <c r="P6" s="261">
        <v>0.34566829071324923</v>
      </c>
      <c r="Q6" s="261">
        <v>0.33439918932178297</v>
      </c>
      <c r="R6" s="261">
        <v>0.31480183790348981</v>
      </c>
      <c r="S6" s="261">
        <v>0.32330969793435638</v>
      </c>
      <c r="T6" s="261">
        <v>0.34937575883377092</v>
      </c>
      <c r="U6" s="261">
        <v>0.31392458865224182</v>
      </c>
      <c r="V6" s="261">
        <v>0.29252660856392998</v>
      </c>
      <c r="W6" s="261">
        <v>0.32757936620882933</v>
      </c>
      <c r="DA6" s="67" t="s">
        <v>2395</v>
      </c>
    </row>
    <row r="7" spans="1:105" ht="12" customHeight="1" x14ac:dyDescent="0.3">
      <c r="A7" s="202" t="s">
        <v>93</v>
      </c>
      <c r="B7" s="226">
        <v>1.0335464179055109</v>
      </c>
      <c r="C7" s="226">
        <v>1.030890488874274</v>
      </c>
      <c r="D7" s="226">
        <v>1.009394810589245</v>
      </c>
      <c r="E7" s="226">
        <v>0.95680381882454946</v>
      </c>
      <c r="F7" s="226">
        <v>0.97965739507530802</v>
      </c>
      <c r="G7" s="226">
        <v>1.0706577817518981</v>
      </c>
      <c r="H7" s="226">
        <v>1.187676412295914</v>
      </c>
      <c r="I7" s="226">
        <v>1.3522304311779509</v>
      </c>
      <c r="J7" s="226">
        <v>1.1592056188537569</v>
      </c>
      <c r="K7" s="226">
        <v>1.052829664910651</v>
      </c>
      <c r="L7" s="226">
        <v>1.0752297347574791</v>
      </c>
      <c r="M7" s="226">
        <v>0.84432111771372842</v>
      </c>
      <c r="N7" s="226">
        <v>0.47660750886304909</v>
      </c>
      <c r="O7" s="226">
        <v>0.62514963746347196</v>
      </c>
      <c r="P7" s="226">
        <v>0.470108875370019</v>
      </c>
      <c r="Q7" s="226">
        <v>0.45478289747762479</v>
      </c>
      <c r="R7" s="226">
        <v>0.42813049954874621</v>
      </c>
      <c r="S7" s="226">
        <v>0.43970118919072482</v>
      </c>
      <c r="T7" s="226">
        <v>0.47515103201392828</v>
      </c>
      <c r="U7" s="226">
        <v>0.42693744056704891</v>
      </c>
      <c r="V7" s="226">
        <v>0.39783618764694489</v>
      </c>
      <c r="W7" s="226">
        <v>0.4455079380440079</v>
      </c>
      <c r="DA7" s="174" t="s">
        <v>2396</v>
      </c>
    </row>
    <row r="8" spans="1:105" ht="12" customHeight="1" x14ac:dyDescent="0.3">
      <c r="A8" s="202" t="s">
        <v>94</v>
      </c>
      <c r="B8" s="226">
        <v>1.276733810353867</v>
      </c>
      <c r="C8" s="226">
        <v>1.273452956844692</v>
      </c>
      <c r="D8" s="226">
        <v>1.246899471904362</v>
      </c>
      <c r="E8" s="226">
        <v>1.181934129136208</v>
      </c>
      <c r="F8" s="226">
        <v>1.210165017445969</v>
      </c>
      <c r="G8" s="226">
        <v>1.3225772598111689</v>
      </c>
      <c r="H8" s="226">
        <v>1.4671296857773051</v>
      </c>
      <c r="I8" s="226">
        <v>1.670402297337469</v>
      </c>
      <c r="J8" s="226">
        <v>1.4319598821134649</v>
      </c>
      <c r="K8" s="226">
        <v>1.3005542919484501</v>
      </c>
      <c r="L8" s="226">
        <v>1.3282249664651209</v>
      </c>
      <c r="M8" s="226">
        <v>1.042984910116959</v>
      </c>
      <c r="N8" s="226">
        <v>0.58875045212494315</v>
      </c>
      <c r="O8" s="226">
        <v>0.77224366980781844</v>
      </c>
      <c r="P8" s="226">
        <v>0.58072272839825856</v>
      </c>
      <c r="Q8" s="226">
        <v>0.56179063806059537</v>
      </c>
      <c r="R8" s="226">
        <v>0.52886708767786283</v>
      </c>
      <c r="S8" s="226">
        <v>0.54316029252971865</v>
      </c>
      <c r="T8" s="226">
        <v>0.58695127484073506</v>
      </c>
      <c r="U8" s="226">
        <v>0.52739330893576597</v>
      </c>
      <c r="V8" s="226">
        <v>0.49144470238740251</v>
      </c>
      <c r="W8" s="226">
        <v>0.55033333523083305</v>
      </c>
      <c r="DA8" s="174" t="s">
        <v>2397</v>
      </c>
    </row>
    <row r="9" spans="1:105" ht="12" customHeight="1" x14ac:dyDescent="0.3">
      <c r="A9" s="202" t="s">
        <v>95</v>
      </c>
      <c r="B9" s="226">
        <v>0.7903590254571552</v>
      </c>
      <c r="C9" s="226">
        <v>0.78832802090385667</v>
      </c>
      <c r="D9" s="226">
        <v>0.77189014927412858</v>
      </c>
      <c r="E9" s="226">
        <v>0.73167350851289059</v>
      </c>
      <c r="F9" s="226">
        <v>0.749149772704647</v>
      </c>
      <c r="G9" s="226">
        <v>0.81873830369262846</v>
      </c>
      <c r="H9" s="226">
        <v>0.90822313881452221</v>
      </c>
      <c r="I9" s="226">
        <v>1.0340585650184331</v>
      </c>
      <c r="J9" s="226">
        <v>0.88645135559404964</v>
      </c>
      <c r="K9" s="226">
        <v>0.80510503787285037</v>
      </c>
      <c r="L9" s="226">
        <v>0.82223450304983681</v>
      </c>
      <c r="M9" s="226">
        <v>0.64565732531049813</v>
      </c>
      <c r="N9" s="226">
        <v>0.36446456560115531</v>
      </c>
      <c r="O9" s="226">
        <v>0.4780556051191257</v>
      </c>
      <c r="P9" s="226">
        <v>0.3594950223417791</v>
      </c>
      <c r="Q9" s="226">
        <v>0.34777515689465421</v>
      </c>
      <c r="R9" s="226">
        <v>0.32739391141962942</v>
      </c>
      <c r="S9" s="226">
        <v>0.33624208585173071</v>
      </c>
      <c r="T9" s="226">
        <v>0.3633507891871216</v>
      </c>
      <c r="U9" s="226">
        <v>0.32648157219833152</v>
      </c>
      <c r="V9" s="226">
        <v>0.30422767290648722</v>
      </c>
      <c r="W9" s="226">
        <v>0.34068254085718241</v>
      </c>
      <c r="DA9" s="174" t="s">
        <v>2398</v>
      </c>
    </row>
    <row r="10" spans="1:105" ht="12" customHeight="1" x14ac:dyDescent="0.3">
      <c r="A10" s="56" t="s">
        <v>96</v>
      </c>
      <c r="B10" s="262">
        <v>1.088613822951443</v>
      </c>
      <c r="C10" s="262">
        <v>1.1560183545477081</v>
      </c>
      <c r="D10" s="262">
        <v>1.1021416516063041</v>
      </c>
      <c r="E10" s="262">
        <v>1.1291552215382801</v>
      </c>
      <c r="F10" s="262">
        <v>1.127837983894757</v>
      </c>
      <c r="G10" s="262">
        <v>1.2355508979294929</v>
      </c>
      <c r="H10" s="262">
        <v>1.332660121579428</v>
      </c>
      <c r="I10" s="262">
        <v>1.5017329936781549</v>
      </c>
      <c r="J10" s="262">
        <v>1.276700365843852</v>
      </c>
      <c r="K10" s="262">
        <v>1.225457951560013</v>
      </c>
      <c r="L10" s="262">
        <v>1.282270344916546</v>
      </c>
      <c r="M10" s="262">
        <v>0.98774550404021455</v>
      </c>
      <c r="N10" s="262">
        <v>0.56967273648023198</v>
      </c>
      <c r="O10" s="262">
        <v>0.72927094384064428</v>
      </c>
      <c r="P10" s="262">
        <v>0.62170860533135774</v>
      </c>
      <c r="Q10" s="262">
        <v>0.58623569093092653</v>
      </c>
      <c r="R10" s="262">
        <v>0.52463260106896836</v>
      </c>
      <c r="S10" s="262">
        <v>0.5386210286694908</v>
      </c>
      <c r="T10" s="262">
        <v>0.59049128314781374</v>
      </c>
      <c r="U10" s="262">
        <v>0.55268786944001214</v>
      </c>
      <c r="V10" s="262">
        <v>0.53864109447804376</v>
      </c>
      <c r="W10" s="262">
        <v>0.62812733585075353</v>
      </c>
      <c r="DA10" s="68" t="s">
        <v>2399</v>
      </c>
    </row>
    <row r="11" spans="1:105" ht="12" customHeight="1" x14ac:dyDescent="0.3">
      <c r="A11" s="37" t="s">
        <v>160</v>
      </c>
      <c r="B11" s="228">
        <v>0.15868900085966911</v>
      </c>
      <c r="C11" s="228">
        <v>0.24382160741410189</v>
      </c>
      <c r="D11" s="228">
        <v>0.19963062849332749</v>
      </c>
      <c r="E11" s="228">
        <v>0.24345298017200631</v>
      </c>
      <c r="F11" s="228">
        <v>0.24131528060617621</v>
      </c>
      <c r="G11" s="228">
        <v>0.31822226665013148</v>
      </c>
      <c r="H11" s="228">
        <v>0.2712084997286891</v>
      </c>
      <c r="I11" s="228">
        <v>0.26218272829268457</v>
      </c>
      <c r="J11" s="228">
        <v>7.222067339233304E-2</v>
      </c>
      <c r="K11" s="228">
        <v>6.9724086099688901E-2</v>
      </c>
      <c r="L11" s="228">
        <v>6.9560649862002999E-2</v>
      </c>
      <c r="M11" s="228">
        <v>3.3837745849619759E-2</v>
      </c>
      <c r="N11" s="228">
        <v>0</v>
      </c>
      <c r="O11" s="228">
        <v>0</v>
      </c>
      <c r="P11" s="228">
        <v>3.2390197347986448E-2</v>
      </c>
      <c r="Q11" s="228">
        <v>1.6862091041449308E-2</v>
      </c>
      <c r="R11" s="228">
        <v>1.771189039624424E-2</v>
      </c>
      <c r="S11" s="228">
        <v>1.6294810054398121E-2</v>
      </c>
      <c r="T11" s="228">
        <v>2.3894188427679881E-2</v>
      </c>
      <c r="U11" s="228">
        <v>2.382915291367747E-2</v>
      </c>
      <c r="V11" s="228">
        <v>2.5432492894515921E-2</v>
      </c>
      <c r="W11" s="228">
        <v>5.0875692264854708E-2</v>
      </c>
      <c r="DA11" s="69" t="s">
        <v>2400</v>
      </c>
    </row>
    <row r="12" spans="1:105" ht="12" customHeight="1" x14ac:dyDescent="0.3">
      <c r="A12" s="37" t="s">
        <v>162</v>
      </c>
      <c r="B12" s="228">
        <v>0.34447329497730239</v>
      </c>
      <c r="C12" s="228">
        <v>0.36745426817925669</v>
      </c>
      <c r="D12" s="228">
        <v>0.32654761433976659</v>
      </c>
      <c r="E12" s="228">
        <v>0.3781155313163736</v>
      </c>
      <c r="F12" s="228">
        <v>0.36163585969035328</v>
      </c>
      <c r="G12" s="228">
        <v>0.31358538639186861</v>
      </c>
      <c r="H12" s="228">
        <v>0.33130498469920489</v>
      </c>
      <c r="I12" s="228">
        <v>0.37379781303500192</v>
      </c>
      <c r="J12" s="228">
        <v>0.39894989897578548</v>
      </c>
      <c r="K12" s="228">
        <v>0.35381743099082941</v>
      </c>
      <c r="L12" s="228">
        <v>0.39177407974421691</v>
      </c>
      <c r="M12" s="228">
        <v>0.27359490654074359</v>
      </c>
      <c r="N12" s="228">
        <v>0.15096698632268349</v>
      </c>
      <c r="O12" s="228">
        <v>0.12959794821968931</v>
      </c>
      <c r="P12" s="228">
        <v>0.14427561902831959</v>
      </c>
      <c r="Q12" s="228">
        <v>0.13043932143689629</v>
      </c>
      <c r="R12" s="228">
        <v>8.3404266915879807E-2</v>
      </c>
      <c r="S12" s="228">
        <v>9.5241704294205864E-2</v>
      </c>
      <c r="T12" s="228">
        <v>8.0198133536034152E-2</v>
      </c>
      <c r="U12" s="228">
        <v>6.1853195740091731E-2</v>
      </c>
      <c r="V12" s="228">
        <v>4.7701926501432471E-2</v>
      </c>
      <c r="W12" s="228">
        <v>5.8332704076700818E-2</v>
      </c>
      <c r="DA12" s="69" t="s">
        <v>2401</v>
      </c>
    </row>
    <row r="13" spans="1:105" ht="12" customHeight="1" x14ac:dyDescent="0.3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2402</v>
      </c>
    </row>
    <row r="14" spans="1:105" ht="12" customHeight="1" x14ac:dyDescent="0.3">
      <c r="A14" s="37" t="s">
        <v>78</v>
      </c>
      <c r="B14" s="228">
        <v>0.26230536443422409</v>
      </c>
      <c r="C14" s="228">
        <v>0.27328621055206642</v>
      </c>
      <c r="D14" s="228">
        <v>0.28318928098077928</v>
      </c>
      <c r="E14" s="228">
        <v>0.28347739778558573</v>
      </c>
      <c r="F14" s="228">
        <v>0.28166442451335161</v>
      </c>
      <c r="G14" s="228">
        <v>0.3328437022062315</v>
      </c>
      <c r="H14" s="228">
        <v>0.39574164588149879</v>
      </c>
      <c r="I14" s="228">
        <v>0.47063706316539827</v>
      </c>
      <c r="J14" s="228">
        <v>0.44367565398235542</v>
      </c>
      <c r="K14" s="228">
        <v>0.49649760132859599</v>
      </c>
      <c r="L14" s="228">
        <v>0.52792854969051473</v>
      </c>
      <c r="M14" s="228">
        <v>0.42787102379428638</v>
      </c>
      <c r="N14" s="228">
        <v>0.27146604250904521</v>
      </c>
      <c r="O14" s="228">
        <v>0.37448837729024881</v>
      </c>
      <c r="P14" s="228">
        <v>0.32700208365380817</v>
      </c>
      <c r="Q14" s="228">
        <v>0.31648200233322332</v>
      </c>
      <c r="R14" s="228">
        <v>0.28817015937797791</v>
      </c>
      <c r="S14" s="228">
        <v>0.29018230788772698</v>
      </c>
      <c r="T14" s="228">
        <v>0.33315196043445072</v>
      </c>
      <c r="U14" s="228">
        <v>0.33238609640315769</v>
      </c>
      <c r="V14" s="228">
        <v>0.34233368962795813</v>
      </c>
      <c r="W14" s="228">
        <v>0.39949189861186141</v>
      </c>
      <c r="DA14" s="69" t="s">
        <v>2403</v>
      </c>
    </row>
    <row r="15" spans="1:105" ht="12" customHeight="1" x14ac:dyDescent="0.3">
      <c r="A15" s="37" t="s">
        <v>38</v>
      </c>
      <c r="B15" s="228">
        <v>0.32314616268024771</v>
      </c>
      <c r="C15" s="228">
        <v>0.27145626840228321</v>
      </c>
      <c r="D15" s="228">
        <v>0.29277412779243078</v>
      </c>
      <c r="E15" s="228">
        <v>0.2241093122643143</v>
      </c>
      <c r="F15" s="228">
        <v>0.24322241908487621</v>
      </c>
      <c r="G15" s="228">
        <v>0.27089954268126182</v>
      </c>
      <c r="H15" s="228">
        <v>0.33440499127003492</v>
      </c>
      <c r="I15" s="228">
        <v>0.39511538918507022</v>
      </c>
      <c r="J15" s="228">
        <v>0.36185413949337808</v>
      </c>
      <c r="K15" s="228">
        <v>0.30541883314089863</v>
      </c>
      <c r="L15" s="228">
        <v>0.29300706561981138</v>
      </c>
      <c r="M15" s="228">
        <v>0.25244182785556468</v>
      </c>
      <c r="N15" s="228">
        <v>0.14723970764850319</v>
      </c>
      <c r="O15" s="228">
        <v>0.2251846183307061</v>
      </c>
      <c r="P15" s="228">
        <v>0.1180407053012435</v>
      </c>
      <c r="Q15" s="228">
        <v>0.12245227611935761</v>
      </c>
      <c r="R15" s="228">
        <v>0.1353462843788665</v>
      </c>
      <c r="S15" s="228">
        <v>0.1369022064331599</v>
      </c>
      <c r="T15" s="228">
        <v>0.153247000749649</v>
      </c>
      <c r="U15" s="228">
        <v>0.13461942438308519</v>
      </c>
      <c r="V15" s="228">
        <v>0.1231729854541372</v>
      </c>
      <c r="W15" s="228">
        <v>0.11942704089733649</v>
      </c>
      <c r="DA15" s="69" t="s">
        <v>2404</v>
      </c>
    </row>
    <row r="16" spans="1:105" ht="12" customHeight="1" x14ac:dyDescent="0.3">
      <c r="A16" s="57" t="s">
        <v>2405</v>
      </c>
      <c r="B16" s="263">
        <f t="shared" ref="B16:W16" si="0">B17+B23</f>
        <v>6.1722771509134118</v>
      </c>
      <c r="C16" s="263">
        <f t="shared" si="0"/>
        <v>6.5739290246211493</v>
      </c>
      <c r="D16" s="263">
        <f t="shared" si="0"/>
        <v>6.1850212844990846</v>
      </c>
      <c r="E16" s="263">
        <f t="shared" si="0"/>
        <v>6.3613927024810497</v>
      </c>
      <c r="F16" s="263">
        <f t="shared" si="0"/>
        <v>6.3591491129269286</v>
      </c>
      <c r="G16" s="263">
        <f t="shared" si="0"/>
        <v>6.8774172182113062</v>
      </c>
      <c r="H16" s="263">
        <f t="shared" si="0"/>
        <v>7.2805195177311983</v>
      </c>
      <c r="I16" s="263">
        <f t="shared" si="0"/>
        <v>8.1100302549365519</v>
      </c>
      <c r="J16" s="263">
        <f t="shared" si="0"/>
        <v>6.7259785993441277</v>
      </c>
      <c r="K16" s="263">
        <f t="shared" si="0"/>
        <v>6.1729342261122397</v>
      </c>
      <c r="L16" s="263">
        <f t="shared" si="0"/>
        <v>6.4245468693227927</v>
      </c>
      <c r="M16" s="263">
        <f t="shared" si="0"/>
        <v>4.8602763102199651</v>
      </c>
      <c r="N16" s="263">
        <f t="shared" si="0"/>
        <v>2.6972678813486839</v>
      </c>
      <c r="O16" s="263">
        <f t="shared" si="0"/>
        <v>3.3320773366285419</v>
      </c>
      <c r="P16" s="263">
        <f t="shared" si="0"/>
        <v>2.8057488671981821</v>
      </c>
      <c r="Q16" s="263">
        <f t="shared" si="0"/>
        <v>2.6114766999430401</v>
      </c>
      <c r="R16" s="263">
        <f t="shared" si="0"/>
        <v>2.3174908569832171</v>
      </c>
      <c r="S16" s="263">
        <f t="shared" si="0"/>
        <v>2.4072352221083539</v>
      </c>
      <c r="T16" s="263">
        <f t="shared" si="0"/>
        <v>2.5706584906239973</v>
      </c>
      <c r="U16" s="263">
        <f t="shared" si="0"/>
        <v>2.3062945930812218</v>
      </c>
      <c r="V16" s="263">
        <f t="shared" si="0"/>
        <v>2.1539203070409956</v>
      </c>
      <c r="W16" s="263">
        <f t="shared" si="0"/>
        <v>2.5098229990138199</v>
      </c>
      <c r="DA16" s="70"/>
    </row>
    <row r="17" spans="1:105" ht="12" customHeight="1" x14ac:dyDescent="0.3">
      <c r="A17" s="60" t="s">
        <v>2406</v>
      </c>
      <c r="B17" s="331">
        <v>3.758471923872913</v>
      </c>
      <c r="C17" s="331">
        <v>4.5523256946602446</v>
      </c>
      <c r="D17" s="331">
        <v>3.973886330992912</v>
      </c>
      <c r="E17" s="331">
        <v>4.6755883647606309</v>
      </c>
      <c r="F17" s="331">
        <v>4.5312881340300741</v>
      </c>
      <c r="G17" s="331">
        <v>4.8135263042267944</v>
      </c>
      <c r="H17" s="331">
        <v>4.6819561112890238</v>
      </c>
      <c r="I17" s="331">
        <v>5.0022711554622434</v>
      </c>
      <c r="J17" s="331">
        <v>3.8043087332991381</v>
      </c>
      <c r="K17" s="331">
        <v>3.5866064953979482</v>
      </c>
      <c r="L17" s="331">
        <v>3.9290764631614019</v>
      </c>
      <c r="M17" s="331">
        <v>2.6688261210702682</v>
      </c>
      <c r="N17" s="331">
        <v>1.365490485574159</v>
      </c>
      <c r="O17" s="331">
        <v>1.2171691251211649</v>
      </c>
      <c r="P17" s="331">
        <v>1.6819441638037671</v>
      </c>
      <c r="Q17" s="331">
        <v>1.4373172809588619</v>
      </c>
      <c r="R17" s="331">
        <v>1.0208588711939131</v>
      </c>
      <c r="S17" s="331">
        <v>1.112522968480075</v>
      </c>
      <c r="T17" s="331">
        <v>1.086305877714671</v>
      </c>
      <c r="U17" s="331">
        <v>0.94494788841566868</v>
      </c>
      <c r="V17" s="331">
        <v>0.84856523255218574</v>
      </c>
      <c r="W17" s="331">
        <v>1.24217522483332</v>
      </c>
      <c r="DA17" s="72" t="s">
        <v>2407</v>
      </c>
    </row>
    <row r="18" spans="1:105" ht="12" customHeight="1" x14ac:dyDescent="0.3">
      <c r="A18" s="59" t="s">
        <v>30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2408</v>
      </c>
    </row>
    <row r="19" spans="1:105" ht="12" customHeight="1" x14ac:dyDescent="0.3">
      <c r="A19" s="59" t="s">
        <v>33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1.05655760587591E-2</v>
      </c>
      <c r="R19" s="232">
        <v>1.9572487083162671E-2</v>
      </c>
      <c r="S19" s="232">
        <v>2.161373269464785E-2</v>
      </c>
      <c r="T19" s="232">
        <v>6.1138744704724711E-2</v>
      </c>
      <c r="U19" s="232">
        <v>6.4226515780435034E-2</v>
      </c>
      <c r="V19" s="232">
        <v>6.8553820726568349E-2</v>
      </c>
      <c r="W19" s="232">
        <v>7.9468479203419415E-2</v>
      </c>
      <c r="DA19" s="71" t="s">
        <v>2409</v>
      </c>
    </row>
    <row r="20" spans="1:105" ht="12" customHeight="1" x14ac:dyDescent="0.3">
      <c r="A20" s="59" t="s">
        <v>160</v>
      </c>
      <c r="B20" s="232">
        <v>1.18535939455956</v>
      </c>
      <c r="C20" s="232">
        <v>1.815801036262322</v>
      </c>
      <c r="D20" s="232">
        <v>1.5076819245618249</v>
      </c>
      <c r="E20" s="232">
        <v>1.8313120764963551</v>
      </c>
      <c r="F20" s="232">
        <v>1.8135284843032879</v>
      </c>
      <c r="G20" s="232">
        <v>2.4244265540880598</v>
      </c>
      <c r="H20" s="232">
        <v>2.1074819494603791</v>
      </c>
      <c r="I20" s="232">
        <v>2.0621843185028221</v>
      </c>
      <c r="J20" s="232">
        <v>0.58312160101658317</v>
      </c>
      <c r="K20" s="232">
        <v>0.59043293278232489</v>
      </c>
      <c r="L20" s="232">
        <v>0.59243125348116543</v>
      </c>
      <c r="M20" s="232">
        <v>0.29374583115828118</v>
      </c>
      <c r="N20" s="232">
        <v>0</v>
      </c>
      <c r="O20" s="232">
        <v>0</v>
      </c>
      <c r="P20" s="232">
        <v>0.30837037131086192</v>
      </c>
      <c r="Q20" s="232">
        <v>0.16168570848603919</v>
      </c>
      <c r="R20" s="232">
        <v>0.1696818181744679</v>
      </c>
      <c r="S20" s="232">
        <v>0.1541033617911397</v>
      </c>
      <c r="T20" s="232">
        <v>0.23143944646535361</v>
      </c>
      <c r="U20" s="232">
        <v>0.24097368520677179</v>
      </c>
      <c r="V20" s="232">
        <v>0.26952690587432587</v>
      </c>
      <c r="W20" s="232">
        <v>0.54001554065862711</v>
      </c>
      <c r="DA20" s="71" t="s">
        <v>2410</v>
      </c>
    </row>
    <row r="21" spans="1:105" ht="12" customHeight="1" x14ac:dyDescent="0.3">
      <c r="A21" s="59" t="s">
        <v>70</v>
      </c>
      <c r="B21" s="232">
        <v>0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1.4321112572536029E-2</v>
      </c>
      <c r="R21" s="232">
        <v>3.258270338026497E-2</v>
      </c>
      <c r="S21" s="232">
        <v>3.6085536324977248E-2</v>
      </c>
      <c r="T21" s="232">
        <v>1.6927432821284769E-2</v>
      </c>
      <c r="U21" s="232">
        <v>1.425367287830448E-2</v>
      </c>
      <c r="V21" s="232">
        <v>4.9519689915354104E-3</v>
      </c>
      <c r="W21" s="232">
        <v>3.5238712656227729E-3</v>
      </c>
      <c r="DA21" s="71" t="s">
        <v>2411</v>
      </c>
    </row>
    <row r="22" spans="1:105" ht="12" customHeight="1" x14ac:dyDescent="0.3">
      <c r="A22" s="59" t="s">
        <v>162</v>
      </c>
      <c r="B22" s="232">
        <v>2.5731125293133532</v>
      </c>
      <c r="C22" s="232">
        <v>2.7365246583979221</v>
      </c>
      <c r="D22" s="232">
        <v>2.4662044064310868</v>
      </c>
      <c r="E22" s="232">
        <v>2.8442762882642758</v>
      </c>
      <c r="F22" s="232">
        <v>2.7177596497267871</v>
      </c>
      <c r="G22" s="232">
        <v>2.389099750138735</v>
      </c>
      <c r="H22" s="232">
        <v>2.574474161828646</v>
      </c>
      <c r="I22" s="232">
        <v>2.9400868369594209</v>
      </c>
      <c r="J22" s="232">
        <v>3.2211871322825538</v>
      </c>
      <c r="K22" s="232">
        <v>2.9961735626156232</v>
      </c>
      <c r="L22" s="232">
        <v>3.336645209680237</v>
      </c>
      <c r="M22" s="232">
        <v>2.3750802899119861</v>
      </c>
      <c r="N22" s="232">
        <v>1.365490485574159</v>
      </c>
      <c r="O22" s="232">
        <v>1.2171691251211649</v>
      </c>
      <c r="P22" s="232">
        <v>1.373573792492905</v>
      </c>
      <c r="Q22" s="232">
        <v>1.250744883841528</v>
      </c>
      <c r="R22" s="232">
        <v>0.7990218625560177</v>
      </c>
      <c r="S22" s="232">
        <v>0.90072033766931081</v>
      </c>
      <c r="T22" s="232">
        <v>0.77680025372330808</v>
      </c>
      <c r="U22" s="232">
        <v>0.62549401455015741</v>
      </c>
      <c r="V22" s="232">
        <v>0.50553253695975608</v>
      </c>
      <c r="W22" s="232">
        <v>0.61916733370565091</v>
      </c>
      <c r="DA22" s="71" t="s">
        <v>2412</v>
      </c>
    </row>
    <row r="23" spans="1:105" ht="12" customHeight="1" x14ac:dyDescent="0.3">
      <c r="A23" s="60" t="s">
        <v>2413</v>
      </c>
      <c r="B23" s="331">
        <v>2.4138052270404988</v>
      </c>
      <c r="C23" s="331">
        <v>2.0216033299609051</v>
      </c>
      <c r="D23" s="331">
        <v>2.2111349535061731</v>
      </c>
      <c r="E23" s="331">
        <v>1.685804337720419</v>
      </c>
      <c r="F23" s="331">
        <v>1.8278609788968549</v>
      </c>
      <c r="G23" s="331">
        <v>2.0638909139845119</v>
      </c>
      <c r="H23" s="331">
        <v>2.598563406442175</v>
      </c>
      <c r="I23" s="331">
        <v>3.107759099474309</v>
      </c>
      <c r="J23" s="331">
        <v>2.92166986604499</v>
      </c>
      <c r="K23" s="331">
        <v>2.586327730714292</v>
      </c>
      <c r="L23" s="331">
        <v>2.4954704061613908</v>
      </c>
      <c r="M23" s="331">
        <v>2.1914501891496969</v>
      </c>
      <c r="N23" s="331">
        <v>1.3317773957745249</v>
      </c>
      <c r="O23" s="331">
        <v>2.1149082115073772</v>
      </c>
      <c r="P23" s="331">
        <v>1.123804703394415</v>
      </c>
      <c r="Q23" s="331">
        <v>1.174159418984178</v>
      </c>
      <c r="R23" s="331">
        <v>1.2966319857893041</v>
      </c>
      <c r="S23" s="331">
        <v>1.2947122536282789</v>
      </c>
      <c r="T23" s="331">
        <v>1.4843526129093261</v>
      </c>
      <c r="U23" s="331">
        <v>1.361346704665553</v>
      </c>
      <c r="V23" s="331">
        <v>1.3053550744888101</v>
      </c>
      <c r="W23" s="331">
        <v>1.2676477741804999</v>
      </c>
      <c r="DA23" s="72" t="s">
        <v>2414</v>
      </c>
    </row>
    <row r="24" spans="1:105" ht="12" customHeight="1" x14ac:dyDescent="0.3">
      <c r="A24" s="57" t="s">
        <v>2415</v>
      </c>
      <c r="B24" s="263">
        <f t="shared" ref="B24:W24" si="1">B25+B26</f>
        <v>3.0762081552693892</v>
      </c>
      <c r="C24" s="263">
        <f t="shared" si="1"/>
        <v>3.2234620966151137</v>
      </c>
      <c r="D24" s="263">
        <f t="shared" si="1"/>
        <v>3.0564159843859962</v>
      </c>
      <c r="E24" s="263">
        <f t="shared" si="1"/>
        <v>3.1008347474000022</v>
      </c>
      <c r="F24" s="263">
        <f t="shared" si="1"/>
        <v>3.1078216116870134</v>
      </c>
      <c r="G24" s="263">
        <f t="shared" si="1"/>
        <v>3.3175803170075246</v>
      </c>
      <c r="H24" s="263">
        <f t="shared" si="1"/>
        <v>3.5625553443402467</v>
      </c>
      <c r="I24" s="263">
        <f t="shared" si="1"/>
        <v>3.9914510864939019</v>
      </c>
      <c r="J24" s="263">
        <f t="shared" si="1"/>
        <v>3.40257014073662</v>
      </c>
      <c r="K24" s="263">
        <f t="shared" si="1"/>
        <v>3.1217668190222838</v>
      </c>
      <c r="L24" s="263">
        <f t="shared" si="1"/>
        <v>3.248021387227439</v>
      </c>
      <c r="M24" s="263">
        <f t="shared" si="1"/>
        <v>2.4690061204921365</v>
      </c>
      <c r="N24" s="263">
        <f t="shared" si="1"/>
        <v>1.385210045147645</v>
      </c>
      <c r="O24" s="263">
        <f t="shared" si="1"/>
        <v>1.680505415624419</v>
      </c>
      <c r="P24" s="263">
        <f t="shared" si="1"/>
        <v>1.4207296578242115</v>
      </c>
      <c r="Q24" s="263">
        <f t="shared" si="1"/>
        <v>1.321736409430148</v>
      </c>
      <c r="R24" s="263">
        <f t="shared" si="1"/>
        <v>1.1480022909938703</v>
      </c>
      <c r="S24" s="263">
        <f t="shared" si="1"/>
        <v>1.2010312572534751</v>
      </c>
      <c r="T24" s="263">
        <f t="shared" si="1"/>
        <v>1.2670675319310445</v>
      </c>
      <c r="U24" s="263">
        <f t="shared" si="1"/>
        <v>1.129603142682853</v>
      </c>
      <c r="V24" s="263">
        <f t="shared" si="1"/>
        <v>1.0480322165791431</v>
      </c>
      <c r="W24" s="263">
        <f t="shared" si="1"/>
        <v>1.2154290714497393</v>
      </c>
      <c r="DA24" s="70"/>
    </row>
    <row r="25" spans="1:105" ht="12" customHeight="1" x14ac:dyDescent="0.3">
      <c r="A25" s="60" t="s">
        <v>2416</v>
      </c>
      <c r="B25" s="264">
        <v>2.3010483418402559</v>
      </c>
      <c r="C25" s="264">
        <v>2.4502942299594079</v>
      </c>
      <c r="D25" s="264">
        <v>2.2993698764440622</v>
      </c>
      <c r="E25" s="264">
        <v>2.38323188328159</v>
      </c>
      <c r="F25" s="264">
        <v>2.3730785653805322</v>
      </c>
      <c r="G25" s="264">
        <v>2.514586980693601</v>
      </c>
      <c r="H25" s="264">
        <v>2.6717980351183108</v>
      </c>
      <c r="I25" s="264">
        <v>2.977278263110438</v>
      </c>
      <c r="J25" s="264">
        <v>2.5331659265963018</v>
      </c>
      <c r="K25" s="264">
        <v>2.3321445703392958</v>
      </c>
      <c r="L25" s="264">
        <v>2.44159908615933</v>
      </c>
      <c r="M25" s="264">
        <v>1.83576528220684</v>
      </c>
      <c r="N25" s="264">
        <v>1.027754413500358</v>
      </c>
      <c r="O25" s="264">
        <v>1.211643187526815</v>
      </c>
      <c r="P25" s="264">
        <v>1.0681480012966971</v>
      </c>
      <c r="Q25" s="264">
        <v>0.98064923632192946</v>
      </c>
      <c r="R25" s="264">
        <v>0.82690441633231049</v>
      </c>
      <c r="S25" s="264">
        <v>0.87125536536043158</v>
      </c>
      <c r="T25" s="264">
        <v>0.91070425792059817</v>
      </c>
      <c r="U25" s="264">
        <v>0.80940006225756633</v>
      </c>
      <c r="V25" s="264">
        <v>0.7496550758439342</v>
      </c>
      <c r="W25" s="264">
        <v>0.8812981179167334</v>
      </c>
      <c r="DA25" s="72" t="s">
        <v>2417</v>
      </c>
    </row>
    <row r="26" spans="1:105" ht="12" customHeight="1" x14ac:dyDescent="0.3">
      <c r="A26" s="60" t="s">
        <v>2418</v>
      </c>
      <c r="B26" s="264">
        <v>0.77515981342913332</v>
      </c>
      <c r="C26" s="264">
        <v>0.77316786665570603</v>
      </c>
      <c r="D26" s="264">
        <v>0.75704610794193417</v>
      </c>
      <c r="E26" s="264">
        <v>0.71760286411841201</v>
      </c>
      <c r="F26" s="264">
        <v>0.73474304630648113</v>
      </c>
      <c r="G26" s="264">
        <v>0.80299333631392389</v>
      </c>
      <c r="H26" s="264">
        <v>0.89075730922193574</v>
      </c>
      <c r="I26" s="264">
        <v>1.0141728233834639</v>
      </c>
      <c r="J26" s="264">
        <v>0.86940421414031832</v>
      </c>
      <c r="K26" s="264">
        <v>0.78962224868298792</v>
      </c>
      <c r="L26" s="264">
        <v>0.8064223010681093</v>
      </c>
      <c r="M26" s="264">
        <v>0.63324083828529643</v>
      </c>
      <c r="N26" s="264">
        <v>0.357455631647287</v>
      </c>
      <c r="O26" s="264">
        <v>0.46886222809760408</v>
      </c>
      <c r="P26" s="264">
        <v>0.35258165652751439</v>
      </c>
      <c r="Q26" s="264">
        <v>0.34108717310821868</v>
      </c>
      <c r="R26" s="264">
        <v>0.3210978746615597</v>
      </c>
      <c r="S26" s="264">
        <v>0.32977589189304363</v>
      </c>
      <c r="T26" s="264">
        <v>0.35636327401044637</v>
      </c>
      <c r="U26" s="264">
        <v>0.32020308042528672</v>
      </c>
      <c r="V26" s="264">
        <v>0.29837714073520882</v>
      </c>
      <c r="W26" s="264">
        <v>0.33413095353300593</v>
      </c>
      <c r="DA26" s="72" t="s">
        <v>2419</v>
      </c>
    </row>
    <row r="27" spans="1:105" ht="12" customHeight="1" x14ac:dyDescent="0.3">
      <c r="A27" s="57" t="s">
        <v>2420</v>
      </c>
      <c r="B27" s="263">
        <f t="shared" ref="B27:W27" si="2">B28+B34</f>
        <v>8.8175387870191617</v>
      </c>
      <c r="C27" s="263">
        <f t="shared" si="2"/>
        <v>9.3913271780302168</v>
      </c>
      <c r="D27" s="263">
        <f t="shared" si="2"/>
        <v>8.8357446921415495</v>
      </c>
      <c r="E27" s="263">
        <f t="shared" si="2"/>
        <v>9.0877038606872169</v>
      </c>
      <c r="F27" s="263">
        <f t="shared" si="2"/>
        <v>9.084498732752758</v>
      </c>
      <c r="G27" s="263">
        <f t="shared" si="2"/>
        <v>9.8248817403018656</v>
      </c>
      <c r="H27" s="263">
        <f t="shared" si="2"/>
        <v>10.400742168187428</v>
      </c>
      <c r="I27" s="263">
        <f t="shared" si="2"/>
        <v>11.585757507052218</v>
      </c>
      <c r="J27" s="263">
        <f t="shared" si="2"/>
        <v>9.6085408562058987</v>
      </c>
      <c r="K27" s="263">
        <f t="shared" si="2"/>
        <v>8.8184774658746292</v>
      </c>
      <c r="L27" s="263">
        <f t="shared" si="2"/>
        <v>9.1779240990325608</v>
      </c>
      <c r="M27" s="263">
        <f t="shared" si="2"/>
        <v>6.9432518717428096</v>
      </c>
      <c r="N27" s="263">
        <f t="shared" si="2"/>
        <v>3.8532398304981204</v>
      </c>
      <c r="O27" s="263">
        <f t="shared" si="2"/>
        <v>4.7601104808979171</v>
      </c>
      <c r="P27" s="263">
        <f t="shared" si="2"/>
        <v>4.0082126674259753</v>
      </c>
      <c r="Q27" s="263">
        <f t="shared" si="2"/>
        <v>3.730680999918631</v>
      </c>
      <c r="R27" s="263">
        <f t="shared" si="2"/>
        <v>3.3107012242617397</v>
      </c>
      <c r="S27" s="263">
        <f t="shared" si="2"/>
        <v>3.4389074601547929</v>
      </c>
      <c r="T27" s="263">
        <f t="shared" si="2"/>
        <v>3.6723692723199961</v>
      </c>
      <c r="U27" s="263">
        <f t="shared" si="2"/>
        <v>3.294706561544603</v>
      </c>
      <c r="V27" s="263">
        <f t="shared" si="2"/>
        <v>3.077029010058566</v>
      </c>
      <c r="W27" s="263">
        <f t="shared" si="2"/>
        <v>3.5854614271626009</v>
      </c>
      <c r="DA27" s="70"/>
    </row>
    <row r="28" spans="1:105" ht="12" customHeight="1" x14ac:dyDescent="0.3">
      <c r="A28" s="60" t="s">
        <v>2421</v>
      </c>
      <c r="B28" s="331">
        <v>5.3692456055327336</v>
      </c>
      <c r="C28" s="331">
        <v>6.5033224209432081</v>
      </c>
      <c r="D28" s="331">
        <v>5.676980472847017</v>
      </c>
      <c r="E28" s="331">
        <v>6.6794119496580464</v>
      </c>
      <c r="F28" s="331">
        <v>6.4732687629001084</v>
      </c>
      <c r="G28" s="331">
        <v>6.8764661488954211</v>
      </c>
      <c r="H28" s="331">
        <v>6.6885087304128916</v>
      </c>
      <c r="I28" s="331">
        <v>7.1461016506603476</v>
      </c>
      <c r="J28" s="331">
        <v>5.4347267618559121</v>
      </c>
      <c r="K28" s="331">
        <v>5.1237235648542114</v>
      </c>
      <c r="L28" s="331">
        <v>5.6129663759448594</v>
      </c>
      <c r="M28" s="331">
        <v>3.8126087443860981</v>
      </c>
      <c r="N28" s="331">
        <v>1.9507006936773701</v>
      </c>
      <c r="O28" s="331">
        <v>1.7388130358873779</v>
      </c>
      <c r="P28" s="331">
        <v>2.4027773768625251</v>
      </c>
      <c r="Q28" s="331">
        <v>2.0533104013698038</v>
      </c>
      <c r="R28" s="331">
        <v>1.458369815991305</v>
      </c>
      <c r="S28" s="331">
        <v>1.589318526400108</v>
      </c>
      <c r="T28" s="331">
        <v>1.551865539592387</v>
      </c>
      <c r="U28" s="331">
        <v>1.349925554879527</v>
      </c>
      <c r="V28" s="331">
        <v>1.212236046503123</v>
      </c>
      <c r="W28" s="331">
        <v>1.7745360354761719</v>
      </c>
      <c r="DA28" s="72" t="s">
        <v>2422</v>
      </c>
    </row>
    <row r="29" spans="1:105" ht="12" customHeight="1" x14ac:dyDescent="0.3">
      <c r="A29" s="59" t="s">
        <v>30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 t="s">
        <v>2423</v>
      </c>
    </row>
    <row r="30" spans="1:105" ht="12" customHeight="1" x14ac:dyDescent="0.3">
      <c r="A30" s="59" t="s">
        <v>33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1.5093680083941571E-2</v>
      </c>
      <c r="R30" s="232">
        <v>2.7960695833089539E-2</v>
      </c>
      <c r="S30" s="232">
        <v>3.087676099235407E-2</v>
      </c>
      <c r="T30" s="232">
        <v>8.7341063863892468E-2</v>
      </c>
      <c r="U30" s="232">
        <v>9.1752165400621491E-2</v>
      </c>
      <c r="V30" s="232">
        <v>9.7934029609383369E-2</v>
      </c>
      <c r="W30" s="232">
        <v>0.1135263988620278</v>
      </c>
      <c r="DA30" s="71" t="s">
        <v>2424</v>
      </c>
    </row>
    <row r="31" spans="1:105" ht="12" customHeight="1" x14ac:dyDescent="0.3">
      <c r="A31" s="59" t="s">
        <v>160</v>
      </c>
      <c r="B31" s="232">
        <v>1.6933705636565151</v>
      </c>
      <c r="C31" s="232">
        <v>2.5940014803747462</v>
      </c>
      <c r="D31" s="232">
        <v>2.153831320802607</v>
      </c>
      <c r="E31" s="232">
        <v>2.616160109280508</v>
      </c>
      <c r="F31" s="232">
        <v>2.5907549775761249</v>
      </c>
      <c r="G31" s="232">
        <v>3.4634665058400862</v>
      </c>
      <c r="H31" s="232">
        <v>3.0106884992291132</v>
      </c>
      <c r="I31" s="232">
        <v>2.945977597861174</v>
      </c>
      <c r="J31" s="232">
        <v>0.83303085859511905</v>
      </c>
      <c r="K31" s="232">
        <v>0.84347561826046402</v>
      </c>
      <c r="L31" s="232">
        <v>0.84633036211595059</v>
      </c>
      <c r="M31" s="232">
        <v>0.41963690165468759</v>
      </c>
      <c r="N31" s="232">
        <v>0</v>
      </c>
      <c r="O31" s="232">
        <v>0</v>
      </c>
      <c r="P31" s="232">
        <v>0.44052910187266009</v>
      </c>
      <c r="Q31" s="232">
        <v>0.2309795835514846</v>
      </c>
      <c r="R31" s="232">
        <v>0.24240259739209721</v>
      </c>
      <c r="S31" s="232">
        <v>0.2201476597016282</v>
      </c>
      <c r="T31" s="232">
        <v>0.33062778066479093</v>
      </c>
      <c r="U31" s="232">
        <v>0.34424812172395969</v>
      </c>
      <c r="V31" s="232">
        <v>0.38503843696332279</v>
      </c>
      <c r="W31" s="232">
        <v>0.77145077236946757</v>
      </c>
      <c r="DA31" s="71" t="s">
        <v>2425</v>
      </c>
    </row>
    <row r="32" spans="1:105" ht="12" customHeight="1" x14ac:dyDescent="0.3">
      <c r="A32" s="59" t="s">
        <v>70</v>
      </c>
      <c r="B32" s="232">
        <v>0</v>
      </c>
      <c r="C32" s="232">
        <v>0</v>
      </c>
      <c r="D32" s="232">
        <v>0</v>
      </c>
      <c r="E32" s="232">
        <v>0</v>
      </c>
      <c r="F32" s="232">
        <v>0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2.0458732246480048E-2</v>
      </c>
      <c r="R32" s="232">
        <v>4.6546719114664251E-2</v>
      </c>
      <c r="S32" s="232">
        <v>5.1550766178538952E-2</v>
      </c>
      <c r="T32" s="232">
        <v>2.4182046887549671E-2</v>
      </c>
      <c r="U32" s="232">
        <v>2.0362389826149269E-2</v>
      </c>
      <c r="V32" s="232">
        <v>7.0742414164791569E-3</v>
      </c>
      <c r="W32" s="232">
        <v>5.0341018080325324E-3</v>
      </c>
      <c r="DA32" s="71" t="s">
        <v>2426</v>
      </c>
    </row>
    <row r="33" spans="1:105" ht="12" customHeight="1" x14ac:dyDescent="0.3">
      <c r="A33" s="59" t="s">
        <v>162</v>
      </c>
      <c r="B33" s="232">
        <v>3.6758750418762189</v>
      </c>
      <c r="C33" s="232">
        <v>3.909320940568461</v>
      </c>
      <c r="D33" s="232">
        <v>3.52314915204441</v>
      </c>
      <c r="E33" s="232">
        <v>4.0632518403775384</v>
      </c>
      <c r="F33" s="232">
        <v>3.8825137853239822</v>
      </c>
      <c r="G33" s="232">
        <v>3.4129996430553349</v>
      </c>
      <c r="H33" s="232">
        <v>3.6778202311837789</v>
      </c>
      <c r="I33" s="232">
        <v>4.2001240527991737</v>
      </c>
      <c r="J33" s="232">
        <v>4.6016959032607927</v>
      </c>
      <c r="K33" s="232">
        <v>4.2802479465937466</v>
      </c>
      <c r="L33" s="232">
        <v>4.7666360138289088</v>
      </c>
      <c r="M33" s="232">
        <v>3.3929718427314111</v>
      </c>
      <c r="N33" s="232">
        <v>1.9507006936773701</v>
      </c>
      <c r="O33" s="232">
        <v>1.7388130358873779</v>
      </c>
      <c r="P33" s="232">
        <v>1.9622482749898651</v>
      </c>
      <c r="Q33" s="232">
        <v>1.786778405487897</v>
      </c>
      <c r="R33" s="232">
        <v>1.1414598036514541</v>
      </c>
      <c r="S33" s="232">
        <v>1.2867433395275869</v>
      </c>
      <c r="T33" s="232">
        <v>1.109714648176154</v>
      </c>
      <c r="U33" s="232">
        <v>0.89356287792879641</v>
      </c>
      <c r="V33" s="232">
        <v>0.72218933851393752</v>
      </c>
      <c r="W33" s="232">
        <v>0.88452476243664435</v>
      </c>
      <c r="DA33" s="71" t="s">
        <v>2427</v>
      </c>
    </row>
    <row r="34" spans="1:105" ht="12" customHeight="1" x14ac:dyDescent="0.3">
      <c r="A34" s="60" t="s">
        <v>2428</v>
      </c>
      <c r="B34" s="331">
        <v>3.4482931814864282</v>
      </c>
      <c r="C34" s="331">
        <v>2.8880047570870091</v>
      </c>
      <c r="D34" s="331">
        <v>3.158764219294532</v>
      </c>
      <c r="E34" s="331">
        <v>2.408291911029171</v>
      </c>
      <c r="F34" s="331">
        <v>2.61122996985265</v>
      </c>
      <c r="G34" s="331">
        <v>2.9484155914064449</v>
      </c>
      <c r="H34" s="331">
        <v>3.7122334377745352</v>
      </c>
      <c r="I34" s="331">
        <v>4.4396558563918704</v>
      </c>
      <c r="J34" s="331">
        <v>4.1738140943499866</v>
      </c>
      <c r="K34" s="331">
        <v>3.6947539010204178</v>
      </c>
      <c r="L34" s="331">
        <v>3.5649577230877019</v>
      </c>
      <c r="M34" s="331">
        <v>3.130643127356711</v>
      </c>
      <c r="N34" s="331">
        <v>1.90253913682075</v>
      </c>
      <c r="O34" s="331">
        <v>3.0212974450105392</v>
      </c>
      <c r="P34" s="331">
        <v>1.6054352905634499</v>
      </c>
      <c r="Q34" s="331">
        <v>1.677370598548827</v>
      </c>
      <c r="R34" s="331">
        <v>1.852331408270435</v>
      </c>
      <c r="S34" s="331">
        <v>1.8495889337546849</v>
      </c>
      <c r="T34" s="331">
        <v>2.1205037327276091</v>
      </c>
      <c r="U34" s="331">
        <v>1.9447810066650759</v>
      </c>
      <c r="V34" s="331">
        <v>1.864792963555443</v>
      </c>
      <c r="W34" s="331">
        <v>1.810925391686429</v>
      </c>
      <c r="DA34" s="72" t="s">
        <v>2429</v>
      </c>
    </row>
    <row r="35" spans="1:105" ht="12" customHeight="1" x14ac:dyDescent="0.3">
      <c r="A35" s="57" t="s">
        <v>2430</v>
      </c>
      <c r="B35" s="263">
        <v>7.0538843860795897</v>
      </c>
      <c r="C35" s="263">
        <v>7.5198411073453606</v>
      </c>
      <c r="D35" s="263">
        <v>7.2285721783981689</v>
      </c>
      <c r="E35" s="263">
        <v>7.2294512250998828</v>
      </c>
      <c r="F35" s="263">
        <v>7.1453807224935906</v>
      </c>
      <c r="G35" s="263">
        <v>7.8421167815727237</v>
      </c>
      <c r="H35" s="263">
        <v>8.4491187367645786</v>
      </c>
      <c r="I35" s="263">
        <v>9.047310779255195</v>
      </c>
      <c r="J35" s="263">
        <v>7.5379693639238994</v>
      </c>
      <c r="K35" s="263">
        <v>7.0302865172558029</v>
      </c>
      <c r="L35" s="263">
        <v>7.2312916163303056</v>
      </c>
      <c r="M35" s="263">
        <v>5.568746391142037</v>
      </c>
      <c r="N35" s="263">
        <v>3.3987245656832439</v>
      </c>
      <c r="O35" s="263">
        <v>3.9845479839859599</v>
      </c>
      <c r="P35" s="263">
        <v>3.499183471339812</v>
      </c>
      <c r="Q35" s="263">
        <v>2.8413528808236701</v>
      </c>
      <c r="R35" s="263">
        <v>2.2715125616376861</v>
      </c>
      <c r="S35" s="263">
        <v>2.4421078113630839</v>
      </c>
      <c r="T35" s="263">
        <v>2.745914203337545</v>
      </c>
      <c r="U35" s="263">
        <v>2.5816692527855341</v>
      </c>
      <c r="V35" s="263">
        <v>2.76696812455023</v>
      </c>
      <c r="W35" s="263">
        <v>3.061913780800622</v>
      </c>
      <c r="DA35" s="70" t="s">
        <v>2431</v>
      </c>
    </row>
    <row r="36" spans="1:105" ht="12" customHeight="1" x14ac:dyDescent="0.3">
      <c r="A36" s="46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2432</v>
      </c>
    </row>
    <row r="37" spans="1:105" ht="12" customHeight="1" x14ac:dyDescent="0.3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2433</v>
      </c>
    </row>
    <row r="38" spans="1:105" ht="12" customHeight="1" x14ac:dyDescent="0.3">
      <c r="A38" s="46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1.0626212471630781E-2</v>
      </c>
      <c r="R38" s="231">
        <v>2.6069568584855748E-2</v>
      </c>
      <c r="S38" s="231">
        <v>2.6615267270553331E-2</v>
      </c>
      <c r="T38" s="231">
        <v>7.2328445931959945E-2</v>
      </c>
      <c r="U38" s="231">
        <v>7.1450381577701047E-2</v>
      </c>
      <c r="V38" s="231">
        <v>6.2059011221974873E-2</v>
      </c>
      <c r="W38" s="231">
        <v>7.0719653303653041E-2</v>
      </c>
      <c r="DA38" s="73" t="s">
        <v>2434</v>
      </c>
    </row>
    <row r="39" spans="1:105" ht="12" customHeight="1" x14ac:dyDescent="0.3">
      <c r="A39" s="46" t="s">
        <v>160</v>
      </c>
      <c r="B39" s="231">
        <v>1.042030739907521</v>
      </c>
      <c r="C39" s="231">
        <v>1.4656364089042531</v>
      </c>
      <c r="D39" s="231">
        <v>1.238254234365566</v>
      </c>
      <c r="E39" s="231">
        <v>1.428335367083853</v>
      </c>
      <c r="F39" s="231">
        <v>1.4736617904632621</v>
      </c>
      <c r="G39" s="231">
        <v>1.952870055848255</v>
      </c>
      <c r="H39" s="231">
        <v>1.749744009295392</v>
      </c>
      <c r="I39" s="231">
        <v>1.8687783131130951</v>
      </c>
      <c r="J39" s="231">
        <v>0.55135171649286263</v>
      </c>
      <c r="K39" s="231">
        <v>0.53609221234876214</v>
      </c>
      <c r="L39" s="231">
        <v>0.53140258403629137</v>
      </c>
      <c r="M39" s="231">
        <v>0.27264194608015679</v>
      </c>
      <c r="N39" s="231">
        <v>0</v>
      </c>
      <c r="O39" s="231">
        <v>0</v>
      </c>
      <c r="P39" s="231">
        <v>0.2385727541873526</v>
      </c>
      <c r="Q39" s="231">
        <v>0.16261363151841221</v>
      </c>
      <c r="R39" s="231">
        <v>0.22600764929397649</v>
      </c>
      <c r="S39" s="231">
        <v>0.18976371269630829</v>
      </c>
      <c r="T39" s="231">
        <v>0.2737978277283547</v>
      </c>
      <c r="U39" s="231">
        <v>0.26807715705876067</v>
      </c>
      <c r="V39" s="231">
        <v>0.24399184609992861</v>
      </c>
      <c r="W39" s="231">
        <v>0.48056427147934638</v>
      </c>
      <c r="DA39" s="73" t="s">
        <v>2435</v>
      </c>
    </row>
    <row r="40" spans="1:105" ht="12" customHeight="1" x14ac:dyDescent="0.3">
      <c r="A40" s="46" t="s">
        <v>70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1.440330221273178E-2</v>
      </c>
      <c r="R40" s="231">
        <v>4.3398522468947917E-2</v>
      </c>
      <c r="S40" s="231">
        <v>4.4435924486489031E-2</v>
      </c>
      <c r="T40" s="231">
        <v>2.002551598817115E-2</v>
      </c>
      <c r="U40" s="231">
        <v>1.5856852168661818E-2</v>
      </c>
      <c r="V40" s="231">
        <v>4.4828179663729036E-3</v>
      </c>
      <c r="W40" s="231">
        <v>3.1359220245506391E-3</v>
      </c>
      <c r="DA40" s="73" t="s">
        <v>2436</v>
      </c>
    </row>
    <row r="41" spans="1:105" ht="12" customHeight="1" x14ac:dyDescent="0.3">
      <c r="A41" s="46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2.6139294923353412E-2</v>
      </c>
      <c r="R41" s="231">
        <v>0</v>
      </c>
      <c r="S41" s="231">
        <v>7.9535683558690493E-2</v>
      </c>
      <c r="T41" s="231">
        <v>0.14230438517709931</v>
      </c>
      <c r="U41" s="231">
        <v>0.11616509026165769</v>
      </c>
      <c r="V41" s="231">
        <v>0.1119518486425002</v>
      </c>
      <c r="W41" s="231">
        <v>0</v>
      </c>
      <c r="DA41" s="73" t="s">
        <v>2437</v>
      </c>
    </row>
    <row r="42" spans="1:105" ht="12" customHeight="1" x14ac:dyDescent="0.3">
      <c r="A42" s="46" t="s">
        <v>162</v>
      </c>
      <c r="B42" s="231">
        <v>2.261982623238056</v>
      </c>
      <c r="C42" s="231">
        <v>2.2088048707517371</v>
      </c>
      <c r="D42" s="231">
        <v>2.025485614256354</v>
      </c>
      <c r="E42" s="231">
        <v>2.218398747229545</v>
      </c>
      <c r="F42" s="231">
        <v>2.2084343235468</v>
      </c>
      <c r="G42" s="231">
        <v>1.924414395896366</v>
      </c>
      <c r="H42" s="231">
        <v>2.137465871486524</v>
      </c>
      <c r="I42" s="231">
        <v>2.6643450201231502</v>
      </c>
      <c r="J42" s="231">
        <v>3.0456890148341471</v>
      </c>
      <c r="K42" s="231">
        <v>2.7204195846501822</v>
      </c>
      <c r="L42" s="231">
        <v>2.99292428618093</v>
      </c>
      <c r="M42" s="231">
        <v>2.2044449440690261</v>
      </c>
      <c r="N42" s="231">
        <v>1.1371596477756389</v>
      </c>
      <c r="O42" s="231">
        <v>1.270188568991321</v>
      </c>
      <c r="P42" s="231">
        <v>1.0626743463114841</v>
      </c>
      <c r="Q42" s="231">
        <v>1.2579229764274871</v>
      </c>
      <c r="R42" s="231">
        <v>1.064256941807999</v>
      </c>
      <c r="S42" s="231">
        <v>1.109151892538585</v>
      </c>
      <c r="T42" s="231">
        <v>0.91897135642395933</v>
      </c>
      <c r="U42" s="231">
        <v>0.69584634120524802</v>
      </c>
      <c r="V42" s="231">
        <v>0.45763823302265988</v>
      </c>
      <c r="W42" s="231">
        <v>0.55100210316755049</v>
      </c>
      <c r="DA42" s="73" t="s">
        <v>2438</v>
      </c>
    </row>
    <row r="43" spans="1:105" ht="12" customHeight="1" x14ac:dyDescent="0.3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2439</v>
      </c>
    </row>
    <row r="44" spans="1:105" ht="12" customHeight="1" x14ac:dyDescent="0.3">
      <c r="A44" s="46" t="s">
        <v>73</v>
      </c>
      <c r="B44" s="231">
        <v>0.50154772137245407</v>
      </c>
      <c r="C44" s="231">
        <v>0.74041272564360217</v>
      </c>
      <c r="D44" s="231">
        <v>0.66878761816051835</v>
      </c>
      <c r="E44" s="231">
        <v>0.54935511605862786</v>
      </c>
      <c r="F44" s="231">
        <v>0.54935511603359832</v>
      </c>
      <c r="G44" s="231">
        <v>1.0269991400634739</v>
      </c>
      <c r="H44" s="231">
        <v>1.265864144336571</v>
      </c>
      <c r="I44" s="231">
        <v>1.0987102320996209</v>
      </c>
      <c r="J44" s="231">
        <v>0.95537403261370724</v>
      </c>
      <c r="K44" s="231">
        <v>0.90765262245736722</v>
      </c>
      <c r="L44" s="231">
        <v>0.91246775574670758</v>
      </c>
      <c r="M44" s="231">
        <v>0.91814273421964887</v>
      </c>
      <c r="N44" s="231">
        <v>0.85236457422318035</v>
      </c>
      <c r="O44" s="231">
        <v>0.99466895947345346</v>
      </c>
      <c r="P44" s="231">
        <v>1.4336199480099989</v>
      </c>
      <c r="Q44" s="231">
        <v>0.75331040402466876</v>
      </c>
      <c r="R44" s="231">
        <v>3.8865004293268751E-2</v>
      </c>
      <c r="S44" s="231">
        <v>8.280309542380429E-2</v>
      </c>
      <c r="T44" s="231">
        <v>0.37386070498491092</v>
      </c>
      <c r="U44" s="231">
        <v>0.54204643153922283</v>
      </c>
      <c r="V44" s="231">
        <v>0.99355116057149795</v>
      </c>
      <c r="W44" s="231">
        <v>1.013413585220603</v>
      </c>
      <c r="DA44" s="73" t="s">
        <v>2440</v>
      </c>
    </row>
    <row r="45" spans="1:105" ht="12" customHeight="1" x14ac:dyDescent="0.3">
      <c r="A45" s="46" t="s">
        <v>79</v>
      </c>
      <c r="B45" s="231">
        <v>3.248323301561558</v>
      </c>
      <c r="C45" s="231">
        <v>3.1049871020457682</v>
      </c>
      <c r="D45" s="231">
        <v>3.2960447116157301</v>
      </c>
      <c r="E45" s="231">
        <v>3.0333619947278572</v>
      </c>
      <c r="F45" s="231">
        <v>2.9139294924499319</v>
      </c>
      <c r="G45" s="231">
        <v>2.9378331897646279</v>
      </c>
      <c r="H45" s="231">
        <v>3.296044711646092</v>
      </c>
      <c r="I45" s="231">
        <v>3.415477213919329</v>
      </c>
      <c r="J45" s="231">
        <v>2.9855545999831832</v>
      </c>
      <c r="K45" s="231">
        <v>2.866122097799491</v>
      </c>
      <c r="L45" s="231">
        <v>2.794496990366377</v>
      </c>
      <c r="M45" s="231">
        <v>2.1735167667732052</v>
      </c>
      <c r="N45" s="231">
        <v>1.409200343684424</v>
      </c>
      <c r="O45" s="231">
        <v>1.719690455521186</v>
      </c>
      <c r="P45" s="231">
        <v>0.764316422830977</v>
      </c>
      <c r="Q45" s="231">
        <v>0.61633705924538595</v>
      </c>
      <c r="R45" s="231">
        <v>0.87291487518863797</v>
      </c>
      <c r="S45" s="231">
        <v>0.90980223538865324</v>
      </c>
      <c r="T45" s="231">
        <v>0.9446259671030891</v>
      </c>
      <c r="U45" s="231">
        <v>0.87222699897428224</v>
      </c>
      <c r="V45" s="231">
        <v>0.89329320702529547</v>
      </c>
      <c r="W45" s="231">
        <v>0.94307824560491893</v>
      </c>
      <c r="DA45" s="73" t="s">
        <v>2441</v>
      </c>
    </row>
    <row r="46" spans="1:105" ht="12" customHeight="1" x14ac:dyDescent="0.3">
      <c r="A46" s="57" t="s">
        <v>2442</v>
      </c>
      <c r="B46" s="263">
        <v>3.647810886725332</v>
      </c>
      <c r="C46" s="263">
        <v>3.638437019556263</v>
      </c>
      <c r="D46" s="263">
        <v>3.562569919726748</v>
      </c>
      <c r="E46" s="263">
        <v>3.3769546546748801</v>
      </c>
      <c r="F46" s="263">
        <v>3.45761433555991</v>
      </c>
      <c r="G46" s="263">
        <v>3.7787921708890528</v>
      </c>
      <c r="H46" s="263">
        <v>4.1917991022208732</v>
      </c>
      <c r="I46" s="263">
        <v>4.7725779923927689</v>
      </c>
      <c r="J46" s="263">
        <v>4.0913139488956149</v>
      </c>
      <c r="K46" s="263">
        <v>3.7158694055670018</v>
      </c>
      <c r="L46" s="263">
        <v>3.7949284756146309</v>
      </c>
      <c r="M46" s="263">
        <v>2.979956886048452</v>
      </c>
      <c r="N46" s="263">
        <v>1.682144148928409</v>
      </c>
      <c r="O46" s="263">
        <v>2.206410485165196</v>
      </c>
      <c r="P46" s="263">
        <v>1.659207795423596</v>
      </c>
      <c r="Q46" s="263">
        <v>1.605116108744558</v>
      </c>
      <c r="R46" s="263">
        <v>1.5110488219367511</v>
      </c>
      <c r="S46" s="263">
        <v>1.5518865500849111</v>
      </c>
      <c r="T46" s="263">
        <v>1.6770036424021</v>
      </c>
      <c r="U46" s="263">
        <v>1.506838025530761</v>
      </c>
      <c r="V46" s="263">
        <v>1.404127721106865</v>
      </c>
      <c r="W46" s="263">
        <v>1.57238095780238</v>
      </c>
      <c r="DA46" s="70" t="s">
        <v>2443</v>
      </c>
    </row>
    <row r="47" spans="1:105" ht="12" customHeight="1" x14ac:dyDescent="0.3">
      <c r="A47" s="41" t="s">
        <v>2444</v>
      </c>
      <c r="B47" s="352">
        <v>2.470135862919832</v>
      </c>
      <c r="C47" s="352">
        <v>2.4637882955191128</v>
      </c>
      <c r="D47" s="352">
        <v>2.4124144579151481</v>
      </c>
      <c r="E47" s="352">
        <v>2.2867240268189279</v>
      </c>
      <c r="F47" s="352">
        <v>2.3413431879083459</v>
      </c>
      <c r="G47" s="352">
        <v>2.5588305835155438</v>
      </c>
      <c r="H47" s="352">
        <v>2.8385005731056618</v>
      </c>
      <c r="I47" s="352">
        <v>3.2317782976338201</v>
      </c>
      <c r="J47" s="352">
        <v>2.7704564807370091</v>
      </c>
      <c r="K47" s="352">
        <v>2.5162220755521232</v>
      </c>
      <c r="L47" s="352">
        <v>2.5697573739209081</v>
      </c>
      <c r="M47" s="352">
        <v>2.017894732692989</v>
      </c>
      <c r="N47" s="352">
        <v>1.1390734656748911</v>
      </c>
      <c r="O47" s="352">
        <v>1.4940833932927711</v>
      </c>
      <c r="P47" s="352">
        <v>1.123541983611767</v>
      </c>
      <c r="Q47" s="352">
        <v>1.0869134907153979</v>
      </c>
      <c r="R47" s="352">
        <v>1.023215293114996</v>
      </c>
      <c r="S47" s="352">
        <v>1.050868792704579</v>
      </c>
      <c r="T47" s="352">
        <v>1.13559254248054</v>
      </c>
      <c r="U47" s="352">
        <v>1.0203639284097299</v>
      </c>
      <c r="V47" s="352">
        <v>0.95081306233491691</v>
      </c>
      <c r="W47" s="352">
        <v>1.06474669730661</v>
      </c>
      <c r="DA47" s="97" t="s">
        <v>2445</v>
      </c>
    </row>
    <row r="48" spans="1:105" ht="12" customHeight="1" x14ac:dyDescent="0.3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3">
      <c r="A49" s="32" t="s">
        <v>100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3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3">
      <c r="A51" s="35" t="s">
        <v>25</v>
      </c>
      <c r="B51" s="234">
        <f t="shared" ref="B51:W51" si="3">SUM(B$52:B$56,B$58:B$59,B$61:B$62,B$64:B$65,B$66:B$68)</f>
        <v>1.0000000000000004</v>
      </c>
      <c r="C51" s="234">
        <f t="shared" si="3"/>
        <v>1.0000000000000002</v>
      </c>
      <c r="D51" s="234">
        <f t="shared" si="3"/>
        <v>1.0000000000000002</v>
      </c>
      <c r="E51" s="234">
        <f t="shared" si="3"/>
        <v>1.0000000000000002</v>
      </c>
      <c r="F51" s="234">
        <f t="shared" si="3"/>
        <v>0.99999999999999989</v>
      </c>
      <c r="G51" s="234">
        <f t="shared" si="3"/>
        <v>0.99999999999999978</v>
      </c>
      <c r="H51" s="234">
        <f t="shared" si="3"/>
        <v>1.0000000000000002</v>
      </c>
      <c r="I51" s="234">
        <f t="shared" si="3"/>
        <v>1</v>
      </c>
      <c r="J51" s="234">
        <f t="shared" si="3"/>
        <v>0.99999999999999978</v>
      </c>
      <c r="K51" s="234">
        <f t="shared" si="3"/>
        <v>0.99999999999999989</v>
      </c>
      <c r="L51" s="234">
        <f t="shared" si="3"/>
        <v>1</v>
      </c>
      <c r="M51" s="234">
        <f t="shared" si="3"/>
        <v>1.0000000000000002</v>
      </c>
      <c r="N51" s="234">
        <f t="shared" si="3"/>
        <v>1</v>
      </c>
      <c r="O51" s="234">
        <f t="shared" si="3"/>
        <v>1.0000000000000004</v>
      </c>
      <c r="P51" s="234">
        <f t="shared" si="3"/>
        <v>0.99999999999999978</v>
      </c>
      <c r="Q51" s="234">
        <f t="shared" si="3"/>
        <v>1</v>
      </c>
      <c r="R51" s="234">
        <f t="shared" si="3"/>
        <v>1.0000000000000007</v>
      </c>
      <c r="S51" s="234">
        <f t="shared" si="3"/>
        <v>0.99999999999999989</v>
      </c>
      <c r="T51" s="234">
        <f t="shared" si="3"/>
        <v>1.0000000000000002</v>
      </c>
      <c r="U51" s="234">
        <f t="shared" si="3"/>
        <v>1.0000000000000002</v>
      </c>
      <c r="V51" s="234">
        <f t="shared" si="3"/>
        <v>1.0000000000000004</v>
      </c>
      <c r="W51" s="234">
        <f t="shared" si="3"/>
        <v>0.99999999999999978</v>
      </c>
      <c r="DA51" s="95"/>
    </row>
    <row r="52" spans="1:105" ht="12" customHeight="1" x14ac:dyDescent="0.3">
      <c r="A52" s="55" t="s">
        <v>92</v>
      </c>
      <c r="B52" s="301">
        <f t="shared" ref="B52:W52" si="4">IF(B$6=0,0,B$6/B$5)</f>
        <v>2.1000888559233186E-2</v>
      </c>
      <c r="C52" s="301">
        <f t="shared" si="4"/>
        <v>2.00438439368083E-2</v>
      </c>
      <c r="D52" s="301">
        <f t="shared" si="4"/>
        <v>2.0529322383091065E-2</v>
      </c>
      <c r="E52" s="301">
        <f t="shared" si="4"/>
        <v>1.9463539625996645E-2</v>
      </c>
      <c r="F52" s="301">
        <f t="shared" si="4"/>
        <v>1.9853298496296159E-2</v>
      </c>
      <c r="G52" s="301">
        <f t="shared" si="4"/>
        <v>1.9963497356363741E-2</v>
      </c>
      <c r="H52" s="301">
        <f t="shared" si="4"/>
        <v>2.055179880158917E-2</v>
      </c>
      <c r="I52" s="301">
        <f t="shared" si="4"/>
        <v>2.102459460669779E-2</v>
      </c>
      <c r="J52" s="301">
        <f t="shared" si="4"/>
        <v>2.1446450203374469E-2</v>
      </c>
      <c r="K52" s="301">
        <f t="shared" si="4"/>
        <v>2.1189769147595575E-2</v>
      </c>
      <c r="L52" s="301">
        <f t="shared" si="4"/>
        <v>2.0946066296222702E-2</v>
      </c>
      <c r="M52" s="301">
        <f t="shared" si="4"/>
        <v>2.1422018442431821E-2</v>
      </c>
      <c r="N52" s="301">
        <f t="shared" si="4"/>
        <v>2.1231985350073944E-2</v>
      </c>
      <c r="O52" s="301">
        <f t="shared" si="4"/>
        <v>2.2398697887744078E-2</v>
      </c>
      <c r="P52" s="301">
        <f t="shared" si="4"/>
        <v>2.0460612072277541E-2</v>
      </c>
      <c r="Q52" s="301">
        <f t="shared" si="4"/>
        <v>2.1598861265547116E-2</v>
      </c>
      <c r="R52" s="301">
        <f t="shared" si="4"/>
        <v>2.296851749755862E-2</v>
      </c>
      <c r="S52" s="301">
        <f t="shared" si="4"/>
        <v>2.2651725697223311E-2</v>
      </c>
      <c r="T52" s="301">
        <f t="shared" si="4"/>
        <v>2.2636869120863091E-2</v>
      </c>
      <c r="U52" s="301">
        <f t="shared" si="4"/>
        <v>2.2444185793989463E-2</v>
      </c>
      <c r="V52" s="301">
        <f t="shared" si="4"/>
        <v>2.1788771746757564E-2</v>
      </c>
      <c r="W52" s="301">
        <f t="shared" si="4"/>
        <v>2.1407638066644839E-2</v>
      </c>
      <c r="DA52" s="67"/>
    </row>
    <row r="53" spans="1:105" ht="12" customHeight="1" x14ac:dyDescent="0.3">
      <c r="A53" s="202" t="s">
        <v>93</v>
      </c>
      <c r="B53" s="235">
        <f t="shared" ref="B53:W53" si="5">IF(B$7=0,0,B$7/B$5)</f>
        <v>2.8561208440557134E-2</v>
      </c>
      <c r="C53" s="235">
        <f t="shared" si="5"/>
        <v>2.7259627754059275E-2</v>
      </c>
      <c r="D53" s="235">
        <f t="shared" si="5"/>
        <v>2.7919878441003836E-2</v>
      </c>
      <c r="E53" s="235">
        <f t="shared" si="5"/>
        <v>2.6470413891355449E-2</v>
      </c>
      <c r="F53" s="235">
        <f t="shared" si="5"/>
        <v>2.7000485954962787E-2</v>
      </c>
      <c r="G53" s="235">
        <f t="shared" si="5"/>
        <v>2.7150356404654678E-2</v>
      </c>
      <c r="H53" s="235">
        <f t="shared" si="5"/>
        <v>2.7950446370161284E-2</v>
      </c>
      <c r="I53" s="235">
        <f t="shared" si="5"/>
        <v>2.8593448665108989E-2</v>
      </c>
      <c r="J53" s="235">
        <f t="shared" si="5"/>
        <v>2.9167172276589281E-2</v>
      </c>
      <c r="K53" s="235">
        <f t="shared" si="5"/>
        <v>2.8818086040729999E-2</v>
      </c>
      <c r="L53" s="235">
        <f t="shared" si="5"/>
        <v>2.8486650162862882E-2</v>
      </c>
      <c r="M53" s="235">
        <f t="shared" si="5"/>
        <v>2.9133945081707271E-2</v>
      </c>
      <c r="N53" s="235">
        <f t="shared" si="5"/>
        <v>2.8875500076100565E-2</v>
      </c>
      <c r="O53" s="235">
        <f t="shared" si="5"/>
        <v>3.0462229127331958E-2</v>
      </c>
      <c r="P53" s="235">
        <f t="shared" si="5"/>
        <v>2.7826432418297457E-2</v>
      </c>
      <c r="Q53" s="235">
        <f t="shared" si="5"/>
        <v>2.9374451321144076E-2</v>
      </c>
      <c r="R53" s="235">
        <f t="shared" si="5"/>
        <v>3.1237183796679727E-2</v>
      </c>
      <c r="S53" s="235">
        <f t="shared" si="5"/>
        <v>3.0806346948223713E-2</v>
      </c>
      <c r="T53" s="235">
        <f t="shared" si="5"/>
        <v>3.0786142004373792E-2</v>
      </c>
      <c r="U53" s="235">
        <f t="shared" si="5"/>
        <v>3.0524092679825674E-2</v>
      </c>
      <c r="V53" s="235">
        <f t="shared" si="5"/>
        <v>2.9632729575590298E-2</v>
      </c>
      <c r="W53" s="235">
        <f t="shared" si="5"/>
        <v>2.9114387770636983E-2</v>
      </c>
      <c r="DA53" s="174"/>
    </row>
    <row r="54" spans="1:105" ht="12" customHeight="1" x14ac:dyDescent="0.3">
      <c r="A54" s="202" t="s">
        <v>94</v>
      </c>
      <c r="B54" s="235">
        <f t="shared" ref="B54:W54" si="6">IF(B$8=0,0,B$8/B$5)</f>
        <v>3.5281492779511765E-2</v>
      </c>
      <c r="C54" s="235">
        <f t="shared" si="6"/>
        <v>3.3673657813837944E-2</v>
      </c>
      <c r="D54" s="235">
        <f t="shared" si="6"/>
        <v>3.4489261603592988E-2</v>
      </c>
      <c r="E54" s="235">
        <f t="shared" si="6"/>
        <v>3.2698746571674375E-2</v>
      </c>
      <c r="F54" s="235">
        <f t="shared" si="6"/>
        <v>3.3353541473777566E-2</v>
      </c>
      <c r="G54" s="235">
        <f t="shared" si="6"/>
        <v>3.353867555869109E-2</v>
      </c>
      <c r="H54" s="235">
        <f t="shared" si="6"/>
        <v>3.4527021986669806E-2</v>
      </c>
      <c r="I54" s="235">
        <f t="shared" si="6"/>
        <v>3.5321318939252284E-2</v>
      </c>
      <c r="J54" s="235">
        <f t="shared" si="6"/>
        <v>3.6030036341669125E-2</v>
      </c>
      <c r="K54" s="235">
        <f t="shared" si="6"/>
        <v>3.5598812167960556E-2</v>
      </c>
      <c r="L54" s="235">
        <f t="shared" si="6"/>
        <v>3.5189391377654138E-2</v>
      </c>
      <c r="M54" s="235">
        <f t="shared" si="6"/>
        <v>3.5988990983285465E-2</v>
      </c>
      <c r="N54" s="235">
        <f t="shared" si="6"/>
        <v>3.5669735388124242E-2</v>
      </c>
      <c r="O54" s="235">
        <f t="shared" si="6"/>
        <v>3.7629812451410068E-2</v>
      </c>
      <c r="P54" s="235">
        <f t="shared" si="6"/>
        <v>3.4373828281426259E-2</v>
      </c>
      <c r="Q54" s="235">
        <f t="shared" si="6"/>
        <v>3.6286086926119156E-2</v>
      </c>
      <c r="R54" s="235">
        <f t="shared" si="6"/>
        <v>3.8587109395898475E-2</v>
      </c>
      <c r="S54" s="235">
        <f t="shared" si="6"/>
        <v>3.8054899171335158E-2</v>
      </c>
      <c r="T54" s="235">
        <f t="shared" si="6"/>
        <v>3.8029940123049985E-2</v>
      </c>
      <c r="U54" s="235">
        <f t="shared" si="6"/>
        <v>3.7706232133902277E-2</v>
      </c>
      <c r="V54" s="235">
        <f t="shared" si="6"/>
        <v>3.6605136534552718E-2</v>
      </c>
      <c r="W54" s="235">
        <f t="shared" si="6"/>
        <v>3.5964831951963316E-2</v>
      </c>
      <c r="DA54" s="174"/>
    </row>
    <row r="55" spans="1:105" ht="12" customHeight="1" x14ac:dyDescent="0.3">
      <c r="A55" s="202" t="s">
        <v>95</v>
      </c>
      <c r="B55" s="235">
        <f t="shared" ref="B55:W55" si="7">IF(B$9=0,0,B$9/B$5)</f>
        <v>2.1840924101602505E-2</v>
      </c>
      <c r="C55" s="235">
        <f t="shared" si="7"/>
        <v>2.0845597694280623E-2</v>
      </c>
      <c r="D55" s="235">
        <f t="shared" si="7"/>
        <v>2.1350495278414702E-2</v>
      </c>
      <c r="E55" s="235">
        <f t="shared" si="7"/>
        <v>2.0242081211036517E-2</v>
      </c>
      <c r="F55" s="235">
        <f t="shared" si="7"/>
        <v>2.0647430436148004E-2</v>
      </c>
      <c r="G55" s="235">
        <f t="shared" si="7"/>
        <v>2.0762037250618294E-2</v>
      </c>
      <c r="H55" s="235">
        <f t="shared" si="7"/>
        <v>2.1373870753652741E-2</v>
      </c>
      <c r="I55" s="235">
        <f t="shared" si="7"/>
        <v>2.1865578390965697E-2</v>
      </c>
      <c r="J55" s="235">
        <f t="shared" si="7"/>
        <v>2.2304308211509454E-2</v>
      </c>
      <c r="K55" s="235">
        <f t="shared" si="7"/>
        <v>2.2037359913499401E-2</v>
      </c>
      <c r="L55" s="235">
        <f t="shared" si="7"/>
        <v>2.1783908948071612E-2</v>
      </c>
      <c r="M55" s="235">
        <f t="shared" si="7"/>
        <v>2.2278899180129087E-2</v>
      </c>
      <c r="N55" s="235">
        <f t="shared" si="7"/>
        <v>2.2081264764076913E-2</v>
      </c>
      <c r="O55" s="235">
        <f t="shared" si="7"/>
        <v>2.3294645803253852E-2</v>
      </c>
      <c r="P55" s="235">
        <f t="shared" si="7"/>
        <v>2.1279036555168638E-2</v>
      </c>
      <c r="Q55" s="235">
        <f t="shared" si="7"/>
        <v>2.2462815716168996E-2</v>
      </c>
      <c r="R55" s="235">
        <f t="shared" si="7"/>
        <v>2.3887258197460966E-2</v>
      </c>
      <c r="S55" s="235">
        <f t="shared" si="7"/>
        <v>2.3557794725112248E-2</v>
      </c>
      <c r="T55" s="235">
        <f t="shared" si="7"/>
        <v>2.3542343885697602E-2</v>
      </c>
      <c r="U55" s="235">
        <f t="shared" si="7"/>
        <v>2.3341953225749043E-2</v>
      </c>
      <c r="V55" s="235">
        <f t="shared" si="7"/>
        <v>2.266032261662787E-2</v>
      </c>
      <c r="W55" s="235">
        <f t="shared" si="7"/>
        <v>2.2263943589310626E-2</v>
      </c>
      <c r="DA55" s="174"/>
    </row>
    <row r="56" spans="1:105" ht="12" customHeight="1" x14ac:dyDescent="0.3">
      <c r="A56" s="56" t="s">
        <v>96</v>
      </c>
      <c r="B56" s="302">
        <f t="shared" ref="B56:W56" si="8">IF(B$10=0,0,B$10/B$5)</f>
        <v>3.008295106048196E-2</v>
      </c>
      <c r="C56" s="302">
        <f t="shared" si="8"/>
        <v>3.0568358484170548E-2</v>
      </c>
      <c r="D56" s="302">
        <f t="shared" si="8"/>
        <v>3.048525771561271E-2</v>
      </c>
      <c r="E56" s="302">
        <f t="shared" si="8"/>
        <v>3.1238594029048557E-2</v>
      </c>
      <c r="F56" s="302">
        <f t="shared" si="8"/>
        <v>3.1084513623543891E-2</v>
      </c>
      <c r="G56" s="302">
        <f t="shared" si="8"/>
        <v>3.1331810973238061E-2</v>
      </c>
      <c r="H56" s="302">
        <f t="shared" si="8"/>
        <v>3.1362452661540127E-2</v>
      </c>
      <c r="I56" s="302">
        <f t="shared" si="8"/>
        <v>3.1754739631196766E-2</v>
      </c>
      <c r="J56" s="302">
        <f t="shared" si="8"/>
        <v>3.2123498118455919E-2</v>
      </c>
      <c r="K56" s="302">
        <f t="shared" si="8"/>
        <v>3.3543272824051978E-2</v>
      </c>
      <c r="L56" s="302">
        <f t="shared" si="8"/>
        <v>3.397189042404046E-2</v>
      </c>
      <c r="M56" s="302">
        <f t="shared" si="8"/>
        <v>3.4082913083275324E-2</v>
      </c>
      <c r="N56" s="302">
        <f t="shared" si="8"/>
        <v>3.4513902613133328E-2</v>
      </c>
      <c r="O56" s="302">
        <f t="shared" si="8"/>
        <v>3.5535841750331969E-2</v>
      </c>
      <c r="P56" s="302">
        <f t="shared" si="8"/>
        <v>3.6799842326972351E-2</v>
      </c>
      <c r="Q56" s="302">
        <f t="shared" si="8"/>
        <v>3.7864994179590938E-2</v>
      </c>
      <c r="R56" s="302">
        <f t="shared" si="8"/>
        <v>3.8278153512993539E-2</v>
      </c>
      <c r="S56" s="302">
        <f t="shared" si="8"/>
        <v>3.7736869243726621E-2</v>
      </c>
      <c r="T56" s="302">
        <f t="shared" si="8"/>
        <v>3.8259305506045074E-2</v>
      </c>
      <c r="U56" s="302">
        <f t="shared" si="8"/>
        <v>3.9514678608171649E-2</v>
      </c>
      <c r="V56" s="302">
        <f t="shared" si="8"/>
        <v>4.0120548071239361E-2</v>
      </c>
      <c r="W56" s="302">
        <f t="shared" si="8"/>
        <v>4.1048747426559881E-2</v>
      </c>
      <c r="DA56" s="68"/>
    </row>
    <row r="57" spans="1:105" ht="12" customHeight="1" x14ac:dyDescent="0.3">
      <c r="A57" s="203" t="s">
        <v>2405</v>
      </c>
      <c r="B57" s="303">
        <f t="shared" ref="B57:W57" si="9">IF(B$16=0,0,B$16/B$5)</f>
        <v>0.17056582191767866</v>
      </c>
      <c r="C57" s="303">
        <f t="shared" si="9"/>
        <v>0.1738330695906089</v>
      </c>
      <c r="D57" s="303">
        <f t="shared" si="9"/>
        <v>0.17107779890153102</v>
      </c>
      <c r="E57" s="303">
        <f t="shared" si="9"/>
        <v>0.17599082951716274</v>
      </c>
      <c r="F57" s="303">
        <f t="shared" si="9"/>
        <v>0.17526547257462258</v>
      </c>
      <c r="G57" s="303">
        <f t="shared" si="9"/>
        <v>0.17440150513118396</v>
      </c>
      <c r="H57" s="303">
        <f t="shared" si="9"/>
        <v>0.17133772147068382</v>
      </c>
      <c r="I57" s="303">
        <f t="shared" si="9"/>
        <v>0.17148980559844559</v>
      </c>
      <c r="J57" s="303">
        <f t="shared" si="9"/>
        <v>0.16923466669330581</v>
      </c>
      <c r="K57" s="303">
        <f t="shared" si="9"/>
        <v>0.16896574591386204</v>
      </c>
      <c r="L57" s="303">
        <f t="shared" si="9"/>
        <v>0.17020903831551273</v>
      </c>
      <c r="M57" s="303">
        <f t="shared" si="9"/>
        <v>0.16770754649285133</v>
      </c>
      <c r="N57" s="303">
        <f t="shared" si="9"/>
        <v>0.16341529972732219</v>
      </c>
      <c r="O57" s="303">
        <f t="shared" si="9"/>
        <v>0.16236513182701723</v>
      </c>
      <c r="P57" s="303">
        <f t="shared" si="9"/>
        <v>0.1660763821452072</v>
      </c>
      <c r="Q57" s="303">
        <f t="shared" si="9"/>
        <v>0.16867541770862865</v>
      </c>
      <c r="R57" s="303">
        <f t="shared" si="9"/>
        <v>0.16908836890390039</v>
      </c>
      <c r="S57" s="303">
        <f t="shared" si="9"/>
        <v>0.16865572634621073</v>
      </c>
      <c r="T57" s="303">
        <f t="shared" si="9"/>
        <v>0.16655895074385463</v>
      </c>
      <c r="U57" s="303">
        <f t="shared" si="9"/>
        <v>0.16488961430201945</v>
      </c>
      <c r="V57" s="303">
        <f t="shared" si="9"/>
        <v>0.16043421882616762</v>
      </c>
      <c r="W57" s="303">
        <f t="shared" si="9"/>
        <v>0.16401943442303657</v>
      </c>
      <c r="DA57" s="175"/>
    </row>
    <row r="58" spans="1:105" ht="12" customHeight="1" x14ac:dyDescent="0.3">
      <c r="A58" s="62" t="s">
        <v>2406</v>
      </c>
      <c r="B58" s="304">
        <f t="shared" ref="B58:W58" si="10">IF(B$17=0,0,B$17/B$5)</f>
        <v>0.10386229217769868</v>
      </c>
      <c r="C58" s="304">
        <f t="shared" si="10"/>
        <v>0.12037622346015454</v>
      </c>
      <c r="D58" s="304">
        <f t="shared" si="10"/>
        <v>0.10991776670113883</v>
      </c>
      <c r="E58" s="304">
        <f t="shared" si="10"/>
        <v>0.1293522838912442</v>
      </c>
      <c r="F58" s="304">
        <f t="shared" si="10"/>
        <v>0.12488751908146778</v>
      </c>
      <c r="G58" s="304">
        <f t="shared" si="10"/>
        <v>0.12206417115756046</v>
      </c>
      <c r="H58" s="304">
        <f t="shared" si="10"/>
        <v>0.11018385297646863</v>
      </c>
      <c r="I58" s="304">
        <f t="shared" si="10"/>
        <v>0.10577500712512979</v>
      </c>
      <c r="J58" s="304">
        <f t="shared" si="10"/>
        <v>9.5721523785563811E-2</v>
      </c>
      <c r="K58" s="304">
        <f t="shared" si="10"/>
        <v>9.8172703546865567E-2</v>
      </c>
      <c r="L58" s="304">
        <f t="shared" si="10"/>
        <v>0.10409517431589885</v>
      </c>
      <c r="M58" s="304">
        <f t="shared" si="10"/>
        <v>9.2089883828121596E-2</v>
      </c>
      <c r="N58" s="304">
        <f t="shared" si="10"/>
        <v>8.2728911917837669E-2</v>
      </c>
      <c r="O58" s="304">
        <f t="shared" si="10"/>
        <v>5.9310095622220664E-2</v>
      </c>
      <c r="P58" s="304">
        <f t="shared" si="10"/>
        <v>9.9556736869937781E-2</v>
      </c>
      <c r="Q58" s="304">
        <f t="shared" si="10"/>
        <v>9.2836398942733961E-2</v>
      </c>
      <c r="R58" s="304">
        <f t="shared" si="10"/>
        <v>7.4483729198378354E-2</v>
      </c>
      <c r="S58" s="304">
        <f t="shared" si="10"/>
        <v>7.7945589862843848E-2</v>
      </c>
      <c r="T58" s="304">
        <f t="shared" si="10"/>
        <v>7.0384287854244706E-2</v>
      </c>
      <c r="U58" s="304">
        <f t="shared" si="10"/>
        <v>6.7559492756821479E-2</v>
      </c>
      <c r="V58" s="304">
        <f t="shared" si="10"/>
        <v>6.3205170480322717E-2</v>
      </c>
      <c r="W58" s="304">
        <f t="shared" si="10"/>
        <v>8.1177388967877406E-2</v>
      </c>
      <c r="DA58" s="72"/>
    </row>
    <row r="59" spans="1:105" ht="12" customHeight="1" x14ac:dyDescent="0.3">
      <c r="A59" s="62" t="s">
        <v>2413</v>
      </c>
      <c r="B59" s="304">
        <f t="shared" ref="B59:W59" si="11">IF(B$23=0,0,B$23/B$5)</f>
        <v>6.6703529739979978E-2</v>
      </c>
      <c r="C59" s="304">
        <f t="shared" si="11"/>
        <v>5.3456846130454358E-2</v>
      </c>
      <c r="D59" s="304">
        <f t="shared" si="11"/>
        <v>6.1160032200392213E-2</v>
      </c>
      <c r="E59" s="304">
        <f t="shared" si="11"/>
        <v>4.663854562591855E-2</v>
      </c>
      <c r="F59" s="304">
        <f t="shared" si="11"/>
        <v>5.0377953493154819E-2</v>
      </c>
      <c r="G59" s="304">
        <f t="shared" si="11"/>
        <v>5.2337333973623494E-2</v>
      </c>
      <c r="H59" s="304">
        <f t="shared" si="11"/>
        <v>6.115386849421519E-2</v>
      </c>
      <c r="I59" s="304">
        <f t="shared" si="11"/>
        <v>6.5714798473315808E-2</v>
      </c>
      <c r="J59" s="304">
        <f t="shared" si="11"/>
        <v>7.351314290774201E-2</v>
      </c>
      <c r="K59" s="304">
        <f t="shared" si="11"/>
        <v>7.0793042366996489E-2</v>
      </c>
      <c r="L59" s="304">
        <f t="shared" si="11"/>
        <v>6.6113863999613887E-2</v>
      </c>
      <c r="M59" s="304">
        <f t="shared" si="11"/>
        <v>7.5617662664729732E-2</v>
      </c>
      <c r="N59" s="304">
        <f t="shared" si="11"/>
        <v>8.0686387809484519E-2</v>
      </c>
      <c r="O59" s="304">
        <f t="shared" si="11"/>
        <v>0.10305503620479659</v>
      </c>
      <c r="P59" s="304">
        <f t="shared" si="11"/>
        <v>6.6519645275269434E-2</v>
      </c>
      <c r="Q59" s="304">
        <f t="shared" si="11"/>
        <v>7.5839018765894689E-2</v>
      </c>
      <c r="R59" s="304">
        <f t="shared" si="11"/>
        <v>9.4604639705522048E-2</v>
      </c>
      <c r="S59" s="304">
        <f t="shared" si="11"/>
        <v>9.0710136483366899E-2</v>
      </c>
      <c r="T59" s="304">
        <f t="shared" si="11"/>
        <v>9.6174662889609894E-2</v>
      </c>
      <c r="U59" s="304">
        <f t="shared" si="11"/>
        <v>9.7330121545197976E-2</v>
      </c>
      <c r="V59" s="304">
        <f t="shared" si="11"/>
        <v>9.7229048345844921E-2</v>
      </c>
      <c r="W59" s="304">
        <f t="shared" si="11"/>
        <v>8.2842045455159163E-2</v>
      </c>
      <c r="DA59" s="72"/>
    </row>
    <row r="60" spans="1:105" ht="12" customHeight="1" x14ac:dyDescent="0.3">
      <c r="A60" s="203" t="s">
        <v>2415</v>
      </c>
      <c r="B60" s="303">
        <f t="shared" ref="B60:W60" si="12">IF(B$24=0,0,B$24/B$5)</f>
        <v>8.5008491933279709E-2</v>
      </c>
      <c r="C60" s="303">
        <f t="shared" si="12"/>
        <v>8.5237353318684081E-2</v>
      </c>
      <c r="D60" s="303">
        <f t="shared" si="12"/>
        <v>8.454052057131442E-2</v>
      </c>
      <c r="E60" s="303">
        <f t="shared" si="12"/>
        <v>8.5786007076363774E-2</v>
      </c>
      <c r="F60" s="303">
        <f t="shared" si="12"/>
        <v>8.5655142500541737E-2</v>
      </c>
      <c r="G60" s="303">
        <f t="shared" si="12"/>
        <v>8.4129111601314768E-2</v>
      </c>
      <c r="H60" s="303">
        <f t="shared" si="12"/>
        <v>8.384018665507019E-2</v>
      </c>
      <c r="I60" s="303">
        <f t="shared" si="12"/>
        <v>8.4400815947868343E-2</v>
      </c>
      <c r="J60" s="303">
        <f t="shared" si="12"/>
        <v>8.5613240536374563E-2</v>
      </c>
      <c r="K60" s="303">
        <f t="shared" si="12"/>
        <v>8.5449097596727544E-2</v>
      </c>
      <c r="L60" s="303">
        <f t="shared" si="12"/>
        <v>8.6051609240804683E-2</v>
      </c>
      <c r="M60" s="303">
        <f t="shared" si="12"/>
        <v>8.5194942080325797E-2</v>
      </c>
      <c r="N60" s="303">
        <f t="shared" si="12"/>
        <v>8.3923631122583747E-2</v>
      </c>
      <c r="O60" s="303">
        <f t="shared" si="12"/>
        <v>8.1887500132261468E-2</v>
      </c>
      <c r="P60" s="303">
        <f t="shared" si="12"/>
        <v>8.4095067928678269E-2</v>
      </c>
      <c r="Q60" s="303">
        <f t="shared" si="12"/>
        <v>8.5371024358056102E-2</v>
      </c>
      <c r="R60" s="303">
        <f t="shared" si="12"/>
        <v>8.3760345503490416E-2</v>
      </c>
      <c r="S60" s="303">
        <f t="shared" si="12"/>
        <v>8.4146658039996852E-2</v>
      </c>
      <c r="T60" s="303">
        <f t="shared" si="12"/>
        <v>8.2096256429928363E-2</v>
      </c>
      <c r="U60" s="303">
        <f t="shared" si="12"/>
        <v>8.0761506821416335E-2</v>
      </c>
      <c r="V60" s="303">
        <f t="shared" si="12"/>
        <v>7.8062419218526607E-2</v>
      </c>
      <c r="W60" s="303">
        <f t="shared" si="12"/>
        <v>7.9429501187468013E-2</v>
      </c>
      <c r="DA60" s="175"/>
    </row>
    <row r="61" spans="1:105" ht="12" customHeight="1" x14ac:dyDescent="0.3">
      <c r="A61" s="62" t="s">
        <v>2416</v>
      </c>
      <c r="B61" s="304">
        <f t="shared" ref="B61:W61" si="13">IF(B$25=0,0,B$25/B$5)</f>
        <v>6.358758560286186E-2</v>
      </c>
      <c r="C61" s="304">
        <f t="shared" si="13"/>
        <v>6.4792632503139616E-2</v>
      </c>
      <c r="D61" s="304">
        <f t="shared" si="13"/>
        <v>6.3600611740561544E-2</v>
      </c>
      <c r="E61" s="304">
        <f t="shared" si="13"/>
        <v>6.5933196657847179E-2</v>
      </c>
      <c r="F61" s="304">
        <f t="shared" si="13"/>
        <v>6.5404778034319641E-2</v>
      </c>
      <c r="G61" s="304">
        <f t="shared" si="13"/>
        <v>6.3766344297823754E-2</v>
      </c>
      <c r="H61" s="304">
        <f t="shared" si="13"/>
        <v>6.2877351877449222E-2</v>
      </c>
      <c r="I61" s="304">
        <f t="shared" si="13"/>
        <v>6.2955729449036588E-2</v>
      </c>
      <c r="J61" s="304">
        <f t="shared" si="13"/>
        <v>6.3737861328932596E-2</v>
      </c>
      <c r="K61" s="304">
        <f t="shared" si="13"/>
        <v>6.3835533066180047E-2</v>
      </c>
      <c r="L61" s="304">
        <f t="shared" si="13"/>
        <v>6.4686621618657528E-2</v>
      </c>
      <c r="M61" s="304">
        <f t="shared" si="13"/>
        <v>6.3344483269045335E-2</v>
      </c>
      <c r="N61" s="304">
        <f t="shared" si="13"/>
        <v>6.2267006065508307E-2</v>
      </c>
      <c r="O61" s="304">
        <f t="shared" si="13"/>
        <v>5.9040828286762506E-2</v>
      </c>
      <c r="P61" s="304">
        <f t="shared" si="13"/>
        <v>6.3225243614955171E-2</v>
      </c>
      <c r="Q61" s="304">
        <f t="shared" si="13"/>
        <v>6.3340185867198057E-2</v>
      </c>
      <c r="R61" s="304">
        <f t="shared" si="13"/>
        <v>6.0332457655980609E-2</v>
      </c>
      <c r="S61" s="304">
        <f t="shared" si="13"/>
        <v>6.1041897828829073E-2</v>
      </c>
      <c r="T61" s="304">
        <f t="shared" si="13"/>
        <v>5.9006649926648017E-2</v>
      </c>
      <c r="U61" s="304">
        <f t="shared" si="13"/>
        <v>5.7868437311547075E-2</v>
      </c>
      <c r="V61" s="304">
        <f t="shared" si="13"/>
        <v>5.5837872036833866E-2</v>
      </c>
      <c r="W61" s="304">
        <f t="shared" si="13"/>
        <v>5.7593710359490284E-2</v>
      </c>
      <c r="DA61" s="72"/>
    </row>
    <row r="62" spans="1:105" ht="12" customHeight="1" x14ac:dyDescent="0.3">
      <c r="A62" s="62" t="s">
        <v>2418</v>
      </c>
      <c r="B62" s="304">
        <f t="shared" ref="B62:W62" si="14">IF(B$26=0,0,B$26/B$5)</f>
        <v>2.1420906330417853E-2</v>
      </c>
      <c r="C62" s="304">
        <f t="shared" si="14"/>
        <v>2.0444720815544468E-2</v>
      </c>
      <c r="D62" s="304">
        <f t="shared" si="14"/>
        <v>2.093990883075289E-2</v>
      </c>
      <c r="E62" s="304">
        <f t="shared" si="14"/>
        <v>1.9852810418516584E-2</v>
      </c>
      <c r="F62" s="304">
        <f t="shared" si="14"/>
        <v>2.0250364466222092E-2</v>
      </c>
      <c r="G62" s="304">
        <f t="shared" si="14"/>
        <v>2.0362767303491017E-2</v>
      </c>
      <c r="H62" s="304">
        <f t="shared" si="14"/>
        <v>2.0962834777620967E-2</v>
      </c>
      <c r="I62" s="304">
        <f t="shared" si="14"/>
        <v>2.1445086498831756E-2</v>
      </c>
      <c r="J62" s="304">
        <f t="shared" si="14"/>
        <v>2.1875379207441977E-2</v>
      </c>
      <c r="K62" s="304">
        <f t="shared" si="14"/>
        <v>2.161356453054749E-2</v>
      </c>
      <c r="L62" s="304">
        <f t="shared" si="14"/>
        <v>2.1364987622147162E-2</v>
      </c>
      <c r="M62" s="304">
        <f t="shared" si="14"/>
        <v>2.1850458811280456E-2</v>
      </c>
      <c r="N62" s="304">
        <f t="shared" si="14"/>
        <v>2.1656625057075437E-2</v>
      </c>
      <c r="O62" s="304">
        <f t="shared" si="14"/>
        <v>2.2846671845498972E-2</v>
      </c>
      <c r="P62" s="304">
        <f t="shared" si="14"/>
        <v>2.0869824313723102E-2</v>
      </c>
      <c r="Q62" s="304">
        <f t="shared" si="14"/>
        <v>2.2030838490858063E-2</v>
      </c>
      <c r="R62" s="304">
        <f t="shared" si="14"/>
        <v>2.3427887847509796E-2</v>
      </c>
      <c r="S62" s="304">
        <f t="shared" si="14"/>
        <v>2.3104760211167787E-2</v>
      </c>
      <c r="T62" s="304">
        <f t="shared" si="14"/>
        <v>2.3089606503280354E-2</v>
      </c>
      <c r="U62" s="304">
        <f t="shared" si="14"/>
        <v>2.2893069509869256E-2</v>
      </c>
      <c r="V62" s="304">
        <f t="shared" si="14"/>
        <v>2.2224547181692735E-2</v>
      </c>
      <c r="W62" s="304">
        <f t="shared" si="14"/>
        <v>2.1835790827977736E-2</v>
      </c>
      <c r="DA62" s="72"/>
    </row>
    <row r="63" spans="1:105" ht="12" customHeight="1" x14ac:dyDescent="0.3">
      <c r="A63" s="203" t="s">
        <v>2420</v>
      </c>
      <c r="B63" s="303">
        <f t="shared" ref="B63:W63" si="15">IF(B$27=0,0,B$27/B$5)</f>
        <v>0.24366545988239816</v>
      </c>
      <c r="C63" s="303">
        <f t="shared" si="15"/>
        <v>0.2483329565580128</v>
      </c>
      <c r="D63" s="303">
        <f t="shared" si="15"/>
        <v>0.24439685557361576</v>
      </c>
      <c r="E63" s="303">
        <f t="shared" si="15"/>
        <v>0.25141547073880399</v>
      </c>
      <c r="F63" s="303">
        <f t="shared" si="15"/>
        <v>0.25037924653517518</v>
      </c>
      <c r="G63" s="303">
        <f t="shared" si="15"/>
        <v>0.24914500733026279</v>
      </c>
      <c r="H63" s="303">
        <f t="shared" si="15"/>
        <v>0.24476817352954833</v>
      </c>
      <c r="I63" s="303">
        <f t="shared" si="15"/>
        <v>0.24498543656920801</v>
      </c>
      <c r="J63" s="303">
        <f t="shared" si="15"/>
        <v>0.24176380956186549</v>
      </c>
      <c r="K63" s="303">
        <f t="shared" si="15"/>
        <v>0.24137963701980295</v>
      </c>
      <c r="L63" s="303">
        <f t="shared" si="15"/>
        <v>0.24315576902216104</v>
      </c>
      <c r="M63" s="303">
        <f t="shared" si="15"/>
        <v>0.23958220927550197</v>
      </c>
      <c r="N63" s="303">
        <f t="shared" si="15"/>
        <v>0.23345042818188888</v>
      </c>
      <c r="O63" s="303">
        <f t="shared" si="15"/>
        <v>0.23195018832431033</v>
      </c>
      <c r="P63" s="303">
        <f t="shared" si="15"/>
        <v>0.23725197449315322</v>
      </c>
      <c r="Q63" s="303">
        <f t="shared" si="15"/>
        <v>0.24096488244089823</v>
      </c>
      <c r="R63" s="303">
        <f t="shared" si="15"/>
        <v>0.24155481271985779</v>
      </c>
      <c r="S63" s="303">
        <f t="shared" si="15"/>
        <v>0.2409367519231583</v>
      </c>
      <c r="T63" s="303">
        <f t="shared" si="15"/>
        <v>0.2379413582055066</v>
      </c>
      <c r="U63" s="303">
        <f t="shared" si="15"/>
        <v>0.23555659186002784</v>
      </c>
      <c r="V63" s="303">
        <f t="shared" si="15"/>
        <v>0.22919174118023952</v>
      </c>
      <c r="W63" s="303">
        <f t="shared" si="15"/>
        <v>0.23431347774719516</v>
      </c>
      <c r="DA63" s="175"/>
    </row>
    <row r="64" spans="1:105" ht="12" customHeight="1" x14ac:dyDescent="0.3">
      <c r="A64" s="62" t="s">
        <v>2421</v>
      </c>
      <c r="B64" s="304">
        <f t="shared" ref="B64:W64" si="16">IF(B$28=0,0,B$28/B$5)</f>
        <v>0.14837470311099815</v>
      </c>
      <c r="C64" s="304">
        <f t="shared" si="16"/>
        <v>0.17196603351450654</v>
      </c>
      <c r="D64" s="304">
        <f t="shared" si="16"/>
        <v>0.15702538100162688</v>
      </c>
      <c r="E64" s="304">
        <f t="shared" si="16"/>
        <v>0.18478897698749178</v>
      </c>
      <c r="F64" s="304">
        <f t="shared" si="16"/>
        <v>0.17841074154495404</v>
      </c>
      <c r="G64" s="304">
        <f t="shared" si="16"/>
        <v>0.17437738736794353</v>
      </c>
      <c r="H64" s="304">
        <f t="shared" si="16"/>
        <v>0.15740550425209807</v>
      </c>
      <c r="I64" s="304">
        <f t="shared" si="16"/>
        <v>0.15110715303589969</v>
      </c>
      <c r="J64" s="304">
        <f t="shared" si="16"/>
        <v>0.13674503397937687</v>
      </c>
      <c r="K64" s="304">
        <f t="shared" si="16"/>
        <v>0.14024671935266508</v>
      </c>
      <c r="L64" s="304">
        <f t="shared" si="16"/>
        <v>0.14870739187985549</v>
      </c>
      <c r="M64" s="304">
        <f t="shared" si="16"/>
        <v>0.1315569768973166</v>
      </c>
      <c r="N64" s="304">
        <f t="shared" si="16"/>
        <v>0.11818415988262526</v>
      </c>
      <c r="O64" s="304">
        <f t="shared" si="16"/>
        <v>8.4728708031743774E-2</v>
      </c>
      <c r="P64" s="304">
        <f t="shared" si="16"/>
        <v>0.14222390981419689</v>
      </c>
      <c r="Q64" s="304">
        <f t="shared" si="16"/>
        <v>0.13262342706104857</v>
      </c>
      <c r="R64" s="304">
        <f t="shared" si="16"/>
        <v>0.10640532742625483</v>
      </c>
      <c r="S64" s="304">
        <f t="shared" si="16"/>
        <v>0.11135084266120555</v>
      </c>
      <c r="T64" s="304">
        <f t="shared" si="16"/>
        <v>0.10054898264892101</v>
      </c>
      <c r="U64" s="304">
        <f t="shared" si="16"/>
        <v>9.6513561081173566E-2</v>
      </c>
      <c r="V64" s="304">
        <f t="shared" si="16"/>
        <v>9.0293100686175354E-2</v>
      </c>
      <c r="W64" s="304">
        <f t="shared" si="16"/>
        <v>0.11596769852553918</v>
      </c>
      <c r="DA64" s="72"/>
    </row>
    <row r="65" spans="1:105" ht="12" customHeight="1" x14ac:dyDescent="0.3">
      <c r="A65" s="62" t="s">
        <v>2428</v>
      </c>
      <c r="B65" s="304">
        <f t="shared" ref="B65:W65" si="17">IF(B$34=0,0,B$34/B$5)</f>
        <v>9.5290756771400004E-2</v>
      </c>
      <c r="C65" s="304">
        <f t="shared" si="17"/>
        <v>7.6366923043506271E-2</v>
      </c>
      <c r="D65" s="304">
        <f t="shared" si="17"/>
        <v>8.737147457198885E-2</v>
      </c>
      <c r="E65" s="304">
        <f t="shared" si="17"/>
        <v>6.662649375131223E-2</v>
      </c>
      <c r="F65" s="304">
        <f t="shared" si="17"/>
        <v>7.1968504990221172E-2</v>
      </c>
      <c r="G65" s="304">
        <f t="shared" si="17"/>
        <v>7.4767619962319273E-2</v>
      </c>
      <c r="H65" s="304">
        <f t="shared" si="17"/>
        <v>8.7362669277450261E-2</v>
      </c>
      <c r="I65" s="304">
        <f t="shared" si="17"/>
        <v>9.3878283533308321E-2</v>
      </c>
      <c r="J65" s="304">
        <f t="shared" si="17"/>
        <v>0.10501877558248861</v>
      </c>
      <c r="K65" s="304">
        <f t="shared" si="17"/>
        <v>0.10113291766713786</v>
      </c>
      <c r="L65" s="304">
        <f t="shared" si="17"/>
        <v>9.444837714230557E-2</v>
      </c>
      <c r="M65" s="304">
        <f t="shared" si="17"/>
        <v>0.10802523237818537</v>
      </c>
      <c r="N65" s="304">
        <f t="shared" si="17"/>
        <v>0.11526626829926361</v>
      </c>
      <c r="O65" s="304">
        <f t="shared" si="17"/>
        <v>0.14722148029256657</v>
      </c>
      <c r="P65" s="304">
        <f t="shared" si="17"/>
        <v>9.5028064678956331E-2</v>
      </c>
      <c r="Q65" s="304">
        <f t="shared" si="17"/>
        <v>0.10834145537984964</v>
      </c>
      <c r="R65" s="304">
        <f t="shared" si="17"/>
        <v>0.13514948529360296</v>
      </c>
      <c r="S65" s="304">
        <f t="shared" si="17"/>
        <v>0.12958590926195276</v>
      </c>
      <c r="T65" s="304">
        <f t="shared" si="17"/>
        <v>0.13739237555658559</v>
      </c>
      <c r="U65" s="304">
        <f t="shared" si="17"/>
        <v>0.13904303077885427</v>
      </c>
      <c r="V65" s="304">
        <f t="shared" si="17"/>
        <v>0.13889864049406417</v>
      </c>
      <c r="W65" s="304">
        <f t="shared" si="17"/>
        <v>0.118345779221656</v>
      </c>
      <c r="DA65" s="72"/>
    </row>
    <row r="66" spans="1:105" ht="12" customHeight="1" x14ac:dyDescent="0.3">
      <c r="A66" s="203" t="s">
        <v>2430</v>
      </c>
      <c r="B66" s="303">
        <f t="shared" ref="B66:W66" si="18">IF(B$35=0,0,B$35/B$5)</f>
        <v>0.19492831553195816</v>
      </c>
      <c r="C66" s="303">
        <f t="shared" si="18"/>
        <v>0.19884563061567589</v>
      </c>
      <c r="D66" s="303">
        <f t="shared" si="18"/>
        <v>0.19994243521529906</v>
      </c>
      <c r="E66" s="303">
        <f t="shared" si="18"/>
        <v>0.20000606432660128</v>
      </c>
      <c r="F66" s="303">
        <f t="shared" si="18"/>
        <v>0.1969349211371178</v>
      </c>
      <c r="G66" s="303">
        <f t="shared" si="18"/>
        <v>0.19886491203401321</v>
      </c>
      <c r="H66" s="303">
        <f t="shared" si="18"/>
        <v>0.19883921048035758</v>
      </c>
      <c r="I66" s="303">
        <f t="shared" si="18"/>
        <v>0.19130897394356675</v>
      </c>
      <c r="J66" s="303">
        <f t="shared" si="18"/>
        <v>0.18966544629987492</v>
      </c>
      <c r="K66" s="303">
        <f t="shared" si="18"/>
        <v>0.19243321925437529</v>
      </c>
      <c r="L66" s="303">
        <f t="shared" si="18"/>
        <v>0.19158256867450515</v>
      </c>
      <c r="M66" s="303">
        <f t="shared" si="18"/>
        <v>0.19215384778341627</v>
      </c>
      <c r="N66" s="303">
        <f t="shared" si="18"/>
        <v>0.2059133975651051</v>
      </c>
      <c r="O66" s="303">
        <f t="shared" si="18"/>
        <v>0.19415865639707927</v>
      </c>
      <c r="P66" s="303">
        <f t="shared" si="18"/>
        <v>0.20712179132508779</v>
      </c>
      <c r="Q66" s="303">
        <f t="shared" si="18"/>
        <v>0.18352313234921888</v>
      </c>
      <c r="R66" s="303">
        <f t="shared" si="18"/>
        <v>0.1657337084350009</v>
      </c>
      <c r="S66" s="303">
        <f t="shared" si="18"/>
        <v>0.17109896987152703</v>
      </c>
      <c r="T66" s="303">
        <f t="shared" si="18"/>
        <v>0.17791417654607672</v>
      </c>
      <c r="U66" s="303">
        <f t="shared" si="18"/>
        <v>0.18457765483396671</v>
      </c>
      <c r="V66" s="303">
        <f t="shared" si="18"/>
        <v>0.20609693317250161</v>
      </c>
      <c r="W66" s="303">
        <f t="shared" si="18"/>
        <v>0.20009911725900725</v>
      </c>
      <c r="DA66" s="175"/>
    </row>
    <row r="67" spans="1:105" ht="12" customHeight="1" x14ac:dyDescent="0.3">
      <c r="A67" s="203" t="s">
        <v>2442</v>
      </c>
      <c r="B67" s="303">
        <f t="shared" ref="B67:W67" si="19">IF(B$46=0,0,B$46/B$5)</f>
        <v>0.10080426508431928</v>
      </c>
      <c r="C67" s="303">
        <f t="shared" si="19"/>
        <v>9.6210450896679844E-2</v>
      </c>
      <c r="D67" s="303">
        <f t="shared" si="19"/>
        <v>9.8540747438837104E-2</v>
      </c>
      <c r="E67" s="303">
        <f t="shared" si="19"/>
        <v>9.3424990204783925E-2</v>
      </c>
      <c r="F67" s="303">
        <f t="shared" si="19"/>
        <v>9.529583278222159E-2</v>
      </c>
      <c r="G67" s="303">
        <f t="shared" si="19"/>
        <v>9.5824787310545945E-2</v>
      </c>
      <c r="H67" s="303">
        <f t="shared" si="19"/>
        <v>9.8648634247628056E-2</v>
      </c>
      <c r="I67" s="303">
        <f t="shared" si="19"/>
        <v>0.10091805411214939</v>
      </c>
      <c r="J67" s="303">
        <f t="shared" si="19"/>
        <v>0.10294296097619751</v>
      </c>
      <c r="K67" s="303">
        <f t="shared" si="19"/>
        <v>0.10171089190845878</v>
      </c>
      <c r="L67" s="303">
        <f t="shared" si="19"/>
        <v>0.10054111822186897</v>
      </c>
      <c r="M67" s="303">
        <f t="shared" si="19"/>
        <v>0.10282568852367267</v>
      </c>
      <c r="N67" s="303">
        <f t="shared" si="19"/>
        <v>0.10191352968035497</v>
      </c>
      <c r="O67" s="303">
        <f t="shared" si="19"/>
        <v>0.10751374986117165</v>
      </c>
      <c r="P67" s="303">
        <f t="shared" si="19"/>
        <v>9.8210937946932184E-2</v>
      </c>
      <c r="Q67" s="303">
        <f t="shared" si="19"/>
        <v>0.10367453407462614</v>
      </c>
      <c r="R67" s="303">
        <f t="shared" si="19"/>
        <v>0.11024888398828137</v>
      </c>
      <c r="S67" s="303">
        <f t="shared" si="19"/>
        <v>0.10872828334667192</v>
      </c>
      <c r="T67" s="303">
        <f t="shared" si="19"/>
        <v>0.1086569717801428</v>
      </c>
      <c r="U67" s="303">
        <f t="shared" si="19"/>
        <v>0.10773209181114944</v>
      </c>
      <c r="V67" s="303">
        <f t="shared" si="19"/>
        <v>0.10458610438443638</v>
      </c>
      <c r="W67" s="303">
        <f t="shared" si="19"/>
        <v>0.10275666271989517</v>
      </c>
      <c r="DA67" s="175"/>
    </row>
    <row r="68" spans="1:105" ht="12" customHeight="1" x14ac:dyDescent="0.3">
      <c r="A68" s="41" t="s">
        <v>2444</v>
      </c>
      <c r="B68" s="237">
        <f t="shared" ref="B68:W68" si="20">IF(B$47=0,0,B$47/B$5)</f>
        <v>6.8260180708979656E-2</v>
      </c>
      <c r="C68" s="237">
        <f t="shared" si="20"/>
        <v>6.5149453337181945E-2</v>
      </c>
      <c r="D68" s="237">
        <f t="shared" si="20"/>
        <v>6.6727426877687526E-2</v>
      </c>
      <c r="E68" s="237">
        <f t="shared" si="20"/>
        <v>6.3263262807172801E-2</v>
      </c>
      <c r="F68" s="237">
        <f t="shared" si="20"/>
        <v>6.4530114485592649E-2</v>
      </c>
      <c r="G68" s="237">
        <f t="shared" si="20"/>
        <v>6.4888299049113363E-2</v>
      </c>
      <c r="H68" s="237">
        <f t="shared" si="20"/>
        <v>6.6800483043099004E-2</v>
      </c>
      <c r="I68" s="237">
        <f t="shared" si="20"/>
        <v>6.8337233595540406E-2</v>
      </c>
      <c r="J68" s="237">
        <f t="shared" si="20"/>
        <v>6.9708410780783117E-2</v>
      </c>
      <c r="K68" s="237">
        <f t="shared" si="20"/>
        <v>6.8874108212935978E-2</v>
      </c>
      <c r="L68" s="237">
        <f t="shared" si="20"/>
        <v>6.808198931629568E-2</v>
      </c>
      <c r="M68" s="237">
        <f t="shared" si="20"/>
        <v>6.9628999073403156E-2</v>
      </c>
      <c r="N68" s="237">
        <f t="shared" si="20"/>
        <v>6.9011325531236262E-2</v>
      </c>
      <c r="O68" s="237">
        <f t="shared" si="20"/>
        <v>7.280354643808841E-2</v>
      </c>
      <c r="P68" s="237">
        <f t="shared" si="20"/>
        <v>6.6504094506798936E-2</v>
      </c>
      <c r="Q68" s="237">
        <f t="shared" si="20"/>
        <v>7.0203799660001648E-2</v>
      </c>
      <c r="R68" s="237">
        <f t="shared" si="20"/>
        <v>7.4655658048878318E-2</v>
      </c>
      <c r="S68" s="237">
        <f t="shared" si="20"/>
        <v>7.3625974686813839E-2</v>
      </c>
      <c r="T68" s="237">
        <f t="shared" si="20"/>
        <v>7.3577685654461489E-2</v>
      </c>
      <c r="U68" s="237">
        <f t="shared" si="20"/>
        <v>7.2951397929782391E-2</v>
      </c>
      <c r="V68" s="237">
        <f t="shared" si="20"/>
        <v>7.0821074673360823E-2</v>
      </c>
      <c r="W68" s="237">
        <f t="shared" si="20"/>
        <v>6.9582257858282009E-2</v>
      </c>
      <c r="DA68" s="97"/>
    </row>
    <row r="69" spans="1:105" ht="12" customHeight="1" x14ac:dyDescent="0.3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3">
      <c r="A70" s="32" t="s">
        <v>54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3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3">
      <c r="A72" s="35" t="s">
        <v>25</v>
      </c>
      <c r="B72" s="322">
        <f t="shared" ref="B72:W72" si="21">SUM(B$73:B$83)</f>
        <v>42.781759830658032</v>
      </c>
      <c r="C72" s="322">
        <f t="shared" si="21"/>
        <v>41.849956359804892</v>
      </c>
      <c r="D72" s="322">
        <f t="shared" si="21"/>
        <v>40.087486950549071</v>
      </c>
      <c r="E72" s="322">
        <f t="shared" si="21"/>
        <v>42.374816256102022</v>
      </c>
      <c r="F72" s="322">
        <f t="shared" si="21"/>
        <v>43.406404274449265</v>
      </c>
      <c r="G72" s="322">
        <f t="shared" si="21"/>
        <v>41.600578697608597</v>
      </c>
      <c r="H72" s="322">
        <f t="shared" si="21"/>
        <v>37.812095297740449</v>
      </c>
      <c r="I72" s="322">
        <f t="shared" si="21"/>
        <v>36.616735261600518</v>
      </c>
      <c r="J72" s="322">
        <f t="shared" si="21"/>
        <v>37.01097672204989</v>
      </c>
      <c r="K72" s="322">
        <f t="shared" si="21"/>
        <v>39.228951495008786</v>
      </c>
      <c r="L72" s="322">
        <f t="shared" si="21"/>
        <v>34.919438571294478</v>
      </c>
      <c r="M72" s="322">
        <f t="shared" si="21"/>
        <v>31.58217596702406</v>
      </c>
      <c r="N72" s="322">
        <f t="shared" si="21"/>
        <v>32.239641144314447</v>
      </c>
      <c r="O72" s="322">
        <f t="shared" si="21"/>
        <v>32.415197771677278</v>
      </c>
      <c r="P72" s="322">
        <f t="shared" si="21"/>
        <v>28.370332708784446</v>
      </c>
      <c r="Q72" s="322">
        <f t="shared" si="21"/>
        <v>26.923559010773896</v>
      </c>
      <c r="R72" s="322">
        <f t="shared" si="21"/>
        <v>26.860660608271438</v>
      </c>
      <c r="S72" s="322">
        <f t="shared" si="21"/>
        <v>26.100317336551122</v>
      </c>
      <c r="T72" s="322">
        <f t="shared" si="21"/>
        <v>26.838077894969619</v>
      </c>
      <c r="U72" s="322">
        <f t="shared" si="21"/>
        <v>26.400231990026484</v>
      </c>
      <c r="V72" s="322">
        <f t="shared" si="21"/>
        <v>29.232020814124244</v>
      </c>
      <c r="W72" s="322">
        <f t="shared" si="21"/>
        <v>28.974596433988179</v>
      </c>
      <c r="DA72" s="95"/>
    </row>
    <row r="73" spans="1:105" ht="12" customHeight="1" x14ac:dyDescent="0.3">
      <c r="A73" s="55" t="s">
        <v>92</v>
      </c>
      <c r="B73" s="332">
        <f>IF(B$6=0,0,B$6/TRE!B$5*1000)</f>
        <v>0.89845497057152801</v>
      </c>
      <c r="C73" s="332">
        <f>IF(C$6=0,0,C$6/TRE!C$5*1000)</f>
        <v>0.83883399403816705</v>
      </c>
      <c r="D73" s="332">
        <f>IF(D$6=0,0,D$6/TRE!D$5*1000)</f>
        <v>0.82296894313577773</v>
      </c>
      <c r="E73" s="332">
        <f>IF(E$6=0,0,E$6/TRE!E$5*1000)</f>
        <v>0.8247639153449684</v>
      </c>
      <c r="F73" s="332">
        <f>IF(F$6=0,0,F$6/TRE!F$5*1000)</f>
        <v>0.86176030071154686</v>
      </c>
      <c r="G73" s="332">
        <f>IF(G$6=0,0,G$6/TRE!G$5*1000)</f>
        <v>0.83049304285291103</v>
      </c>
      <c r="H73" s="332">
        <f>IF(H$6=0,0,H$6/TRE!H$5*1000)</f>
        <v>0.77710657482567758</v>
      </c>
      <c r="I73" s="332">
        <f>IF(I$6=0,0,I$6/TRE!I$5*1000)</f>
        <v>0.76985201469592712</v>
      </c>
      <c r="J73" s="332">
        <f>IF(J$6=0,0,J$6/TRE!J$5*1000)</f>
        <v>0.79375406924769487</v>
      </c>
      <c r="K73" s="332">
        <f>IF(K$6=0,0,K$6/TRE!K$5*1000)</f>
        <v>0.83125242608146055</v>
      </c>
      <c r="L73" s="332">
        <f>IF(L$6=0,0,L$6/TRE!L$5*1000)</f>
        <v>0.73142487534121026</v>
      </c>
      <c r="M73" s="332">
        <f>IF(M$6=0,0,M$6/TRE!M$5*1000)</f>
        <v>0.67655395601771651</v>
      </c>
      <c r="N73" s="332">
        <f>IF(N$6=0,0,N$6/TRE!N$5*1000)</f>
        <v>0.68451158846772531</v>
      </c>
      <c r="O73" s="332">
        <f>IF(O$6=0,0,O$6/TRE!O$5*1000)</f>
        <v>0.72605822185927427</v>
      </c>
      <c r="P73" s="332">
        <f>IF(P$6=0,0,P$6/TRE!P$5*1000)</f>
        <v>0.58047437191588558</v>
      </c>
      <c r="Q73" s="332">
        <f>IF(Q$6=0,0,Q$6/TRE!Q$5*1000)</f>
        <v>0.58151821584847629</v>
      </c>
      <c r="R73" s="332">
        <f>IF(R$6=0,0,R$6/TRE!R$5*1000)</f>
        <v>0.61694955317706568</v>
      </c>
      <c r="S73" s="332">
        <f>IF(S$6=0,0,S$6/TRE!S$5*1000)</f>
        <v>0.5912172289180383</v>
      </c>
      <c r="T73" s="332">
        <f>IF(T$6=0,0,T$6/TRE!T$5*1000)</f>
        <v>0.60753005676395599</v>
      </c>
      <c r="U73" s="332">
        <f>IF(U$6=0,0,U$6/TRE!U$5*1000)</f>
        <v>0.59253171178857833</v>
      </c>
      <c r="V73" s="332">
        <f>IF(V$6=0,0,V$6/TRE!V$5*1000)</f>
        <v>0.6369298292154193</v>
      </c>
      <c r="W73" s="332">
        <f>IF(W$6=0,0,W$6/TRE!W$5*1000)</f>
        <v>0.62027767358591723</v>
      </c>
      <c r="DA73" s="67"/>
    </row>
    <row r="74" spans="1:105" ht="12" customHeight="1" x14ac:dyDescent="0.3">
      <c r="A74" s="202" t="s">
        <v>93</v>
      </c>
      <c r="B74" s="333">
        <f>IF(B$7=0,0,B$7/TRE!B$5*1000)</f>
        <v>1.2218987599772781</v>
      </c>
      <c r="C74" s="333">
        <f>IF(C$7=0,0,C$7/TRE!C$5*1000)</f>
        <v>1.1408142318919068</v>
      </c>
      <c r="D74" s="333">
        <f>IF(D$7=0,0,D$7/TRE!D$5*1000)</f>
        <v>1.1192377626646572</v>
      </c>
      <c r="E74" s="333">
        <f>IF(E$7=0,0,E$7/TRE!E$5*1000)</f>
        <v>1.1216789248691577</v>
      </c>
      <c r="F74" s="333">
        <f>IF(F$7=0,0,F$7/TRE!F$5*1000)</f>
        <v>1.1719940089677041</v>
      </c>
      <c r="G74" s="333">
        <f>IF(G$7=0,0,G$7/TRE!G$5*1000)</f>
        <v>1.1294705382799586</v>
      </c>
      <c r="H74" s="333">
        <f>IF(H$7=0,0,H$7/TRE!H$5*1000)</f>
        <v>1.0568649417629221</v>
      </c>
      <c r="I74" s="333">
        <f>IF(I$7=0,0,I$7/TRE!I$5*1000)</f>
        <v>1.0469987399864604</v>
      </c>
      <c r="J74" s="333">
        <f>IF(J$7=0,0,J$7/TRE!J$5*1000)</f>
        <v>1.0795055341768651</v>
      </c>
      <c r="K74" s="333">
        <f>IF(K$7=0,0,K$7/TRE!K$5*1000)</f>
        <v>1.1305032994707869</v>
      </c>
      <c r="L74" s="333">
        <f>IF(L$7=0,0,L$7/TRE!L$5*1000)</f>
        <v>0.99473783046404618</v>
      </c>
      <c r="M74" s="333">
        <f>IF(M$7=0,0,M$7/TRE!M$5*1000)</f>
        <v>0.92011338018409417</v>
      </c>
      <c r="N74" s="333">
        <f>IF(N$7=0,0,N$7/TRE!N$5*1000)</f>
        <v>0.93093576031610659</v>
      </c>
      <c r="O74" s="333">
        <f>IF(O$7=0,0,O$7/TRE!O$5*1000)</f>
        <v>0.98743918172861322</v>
      </c>
      <c r="P74" s="333">
        <f>IF(P$7=0,0,P$7/TRE!P$5*1000)</f>
        <v>0.78944514580560443</v>
      </c>
      <c r="Q74" s="333">
        <f>IF(Q$7=0,0,Q$7/TRE!Q$5*1000)</f>
        <v>0.79086477355392759</v>
      </c>
      <c r="R74" s="333">
        <f>IF(R$7=0,0,R$7/TRE!R$5*1000)</f>
        <v>0.8390513923208095</v>
      </c>
      <c r="S74" s="333">
        <f>IF(S$7=0,0,S$7/TRE!S$5*1000)</f>
        <v>0.80405543132853241</v>
      </c>
      <c r="T74" s="333">
        <f>IF(T$7=0,0,T$7/TRE!T$5*1000)</f>
        <v>0.82624087719897965</v>
      </c>
      <c r="U74" s="333">
        <f>IF(U$7=0,0,U$7/TRE!U$5*1000)</f>
        <v>0.80584312803246672</v>
      </c>
      <c r="V74" s="333">
        <f>IF(V$7=0,0,V$7/TRE!V$5*1000)</f>
        <v>0.86622456773297041</v>
      </c>
      <c r="W74" s="333">
        <f>IF(W$7=0,0,W$7/TRE!W$5*1000)</f>
        <v>0.84357763607684755</v>
      </c>
      <c r="DA74" s="174"/>
    </row>
    <row r="75" spans="1:105" ht="12" customHeight="1" x14ac:dyDescent="0.3">
      <c r="A75" s="202" t="s">
        <v>94</v>
      </c>
      <c r="B75" s="333">
        <f>IF(B$8=0,0,B$8/TRE!B$5*1000)</f>
        <v>1.5094043505601678</v>
      </c>
      <c r="C75" s="333">
        <f>IF(C$8=0,0,C$8/TRE!C$5*1000)</f>
        <v>1.4092411099841207</v>
      </c>
      <c r="D75" s="333">
        <f>IF(D$8=0,0,D$8/TRE!D$5*1000)</f>
        <v>1.3825878244681067</v>
      </c>
      <c r="E75" s="333">
        <f>IF(E$8=0,0,E$8/TRE!E$5*1000)</f>
        <v>1.3856033777795476</v>
      </c>
      <c r="F75" s="333">
        <f>IF(F$8=0,0,F$8/TRE!F$5*1000)</f>
        <v>1.4477573051953998</v>
      </c>
      <c r="G75" s="333">
        <f>IF(G$8=0,0,G$8/TRE!G$5*1000)</f>
        <v>1.3952283119928908</v>
      </c>
      <c r="H75" s="333">
        <f>IF(H$8=0,0,H$8/TRE!H$5*1000)</f>
        <v>1.3055390457071385</v>
      </c>
      <c r="I75" s="333">
        <f>IF(I$8=0,0,I$8/TRE!I$5*1000)</f>
        <v>1.2933513846891573</v>
      </c>
      <c r="J75" s="333">
        <f>IF(J$8=0,0,J$8/TRE!J$5*1000)</f>
        <v>1.333506836336128</v>
      </c>
      <c r="K75" s="333">
        <f>IF(K$8=0,0,K$8/TRE!K$5*1000)</f>
        <v>1.3965040758168532</v>
      </c>
      <c r="L75" s="333">
        <f>IF(L$8=0,0,L$8/TRE!L$5*1000)</f>
        <v>1.2287937905732333</v>
      </c>
      <c r="M75" s="333">
        <f>IF(M$8=0,0,M$8/TRE!M$5*1000)</f>
        <v>1.1366106461097638</v>
      </c>
      <c r="N75" s="333">
        <f>IF(N$8=0,0,N$8/TRE!N$5*1000)</f>
        <v>1.1499794686257789</v>
      </c>
      <c r="O75" s="333">
        <f>IF(O$8=0,0,O$8/TRE!O$5*1000)</f>
        <v>1.2197778127235812</v>
      </c>
      <c r="P75" s="333">
        <f>IF(P$8=0,0,P$8/TRE!P$5*1000)</f>
        <v>0.97519694481868746</v>
      </c>
      <c r="Q75" s="333">
        <f>IF(Q$8=0,0,Q$8/TRE!Q$5*1000)</f>
        <v>0.97695060262544009</v>
      </c>
      <c r="R75" s="333">
        <f>IF(R$8=0,0,R$8/TRE!R$5*1000)</f>
        <v>1.0364752493374703</v>
      </c>
      <c r="S75" s="333">
        <f>IF(S$8=0,0,S$8/TRE!S$5*1000)</f>
        <v>0.99324494458230417</v>
      </c>
      <c r="T75" s="333">
        <f>IF(T$8=0,0,T$8/TRE!T$5*1000)</f>
        <v>1.0206504953634457</v>
      </c>
      <c r="U75" s="333">
        <f>IF(U$8=0,0,U$8/TRE!U$5*1000)</f>
        <v>0.99545327580481113</v>
      </c>
      <c r="V75" s="333">
        <f>IF(V$8=0,0,V$8/TRE!V$5*1000)</f>
        <v>1.0700421130819044</v>
      </c>
      <c r="W75" s="333">
        <f>IF(W$8=0,0,W$8/TRE!W$5*1000)</f>
        <v>1.0420664916243405</v>
      </c>
      <c r="DA75" s="174"/>
    </row>
    <row r="76" spans="1:105" ht="12" customHeight="1" x14ac:dyDescent="0.3">
      <c r="A76" s="202" t="s">
        <v>95</v>
      </c>
      <c r="B76" s="333">
        <f>IF(B$9=0,0,B$9/TRE!B$5*1000)</f>
        <v>0.93439316939438888</v>
      </c>
      <c r="C76" s="333">
        <f>IF(C$9=0,0,C$9/TRE!C$5*1000)</f>
        <v>0.87238735379969334</v>
      </c>
      <c r="D76" s="333">
        <f>IF(D$9=0,0,D$9/TRE!D$5*1000)</f>
        <v>0.85588770086120858</v>
      </c>
      <c r="E76" s="333">
        <f>IF(E$9=0,0,E$9/TRE!E$5*1000)</f>
        <v>0.85775447195876742</v>
      </c>
      <c r="F76" s="333">
        <f>IF(F$9=0,0,F$9/TRE!F$5*1000)</f>
        <v>0.89623071274000876</v>
      </c>
      <c r="G76" s="333">
        <f>IF(G$9=0,0,G$9/TRE!G$5*1000)</f>
        <v>0.86371276456702772</v>
      </c>
      <c r="H76" s="333">
        <f>IF(H$9=0,0,H$9/TRE!H$5*1000)</f>
        <v>0.80819083781870482</v>
      </c>
      <c r="I76" s="333">
        <f>IF(I$9=0,0,I$9/TRE!I$5*1000)</f>
        <v>0.80064609528376396</v>
      </c>
      <c r="J76" s="333">
        <f>IF(J$9=0,0,J$9/TRE!J$5*1000)</f>
        <v>0.82550423201760292</v>
      </c>
      <c r="K76" s="333">
        <f>IF(K$9=0,0,K$9/TRE!K$5*1000)</f>
        <v>0.86450252312471898</v>
      </c>
      <c r="L76" s="333">
        <f>IF(L$9=0,0,L$9/TRE!L$5*1000)</f>
        <v>0.76068187035485879</v>
      </c>
      <c r="M76" s="333">
        <f>IF(M$9=0,0,M$9/TRE!M$5*1000)</f>
        <v>0.70361611425842474</v>
      </c>
      <c r="N76" s="333">
        <f>IF(N$9=0,0,N$9/TRE!N$5*1000)</f>
        <v>0.71189205200643468</v>
      </c>
      <c r="O76" s="333">
        <f>IF(O$9=0,0,O$9/TRE!O$5*1000)</f>
        <v>0.75510055073364546</v>
      </c>
      <c r="P76" s="333">
        <f>IF(P$9=0,0,P$9/TRE!P$5*1000)</f>
        <v>0.60369334679252074</v>
      </c>
      <c r="Q76" s="333">
        <f>IF(Q$9=0,0,Q$9/TRE!Q$5*1000)</f>
        <v>0.6047789444824152</v>
      </c>
      <c r="R76" s="333">
        <f>IF(R$9=0,0,R$9/TRE!R$5*1000)</f>
        <v>0.6416275353041484</v>
      </c>
      <c r="S76" s="333">
        <f>IF(S$9=0,0,S$9/TRE!S$5*1000)</f>
        <v>0.61486591807475988</v>
      </c>
      <c r="T76" s="333">
        <f>IF(T$9=0,0,T$9/TRE!T$5*1000)</f>
        <v>0.63183125903451387</v>
      </c>
      <c r="U76" s="333">
        <f>IF(U$9=0,0,U$9/TRE!U$5*1000)</f>
        <v>0.61623298026012152</v>
      </c>
      <c r="V76" s="333">
        <f>IF(V$9=0,0,V$9/TRE!V$5*1000)</f>
        <v>0.66240702238403604</v>
      </c>
      <c r="W76" s="333">
        <f>IF(W$9=0,0,W$9/TRE!W$5*1000)</f>
        <v>0.64508878052935381</v>
      </c>
      <c r="DA76" s="174"/>
    </row>
    <row r="77" spans="1:105" ht="12" customHeight="1" x14ac:dyDescent="0.3">
      <c r="A77" s="56" t="s">
        <v>96</v>
      </c>
      <c r="B77" s="334">
        <f>IF(B$10=0,0,B$10/TRE!B$5*1000)</f>
        <v>1.2870015872669784</v>
      </c>
      <c r="C77" s="334">
        <f>IF(C$10=0,0,C$10/TRE!C$5*1000)</f>
        <v>1.2792844685534088</v>
      </c>
      <c r="D77" s="334">
        <f>IF(D$10=0,0,D$10/TRE!D$5*1000)</f>
        <v>1.2220773708587496</v>
      </c>
      <c r="E77" s="334">
        <f>IF(E$10=0,0,E$10/TRE!E$5*1000)</f>
        <v>1.3237296820798983</v>
      </c>
      <c r="F77" s="334">
        <f>IF(F$10=0,0,F$10/TRE!F$5*1000)</f>
        <v>1.3492669650181721</v>
      </c>
      <c r="G77" s="334">
        <f>IF(G$10=0,0,G$10/TRE!G$5*1000)</f>
        <v>1.303421468130787</v>
      </c>
      <c r="H77" s="334">
        <f>IF(H$10=0,0,H$10/TRE!H$5*1000)</f>
        <v>1.1858800488090286</v>
      </c>
      <c r="I77" s="334">
        <f>IF(I$10=0,0,I$10/TRE!I$5*1000)</f>
        <v>1.1627548943765857</v>
      </c>
      <c r="J77" s="334">
        <f>IF(J$10=0,0,J$10/TRE!J$5*1000)</f>
        <v>1.1889220410929859</v>
      </c>
      <c r="K77" s="334">
        <f>IF(K$10=0,0,K$10/TRE!K$5*1000)</f>
        <v>1.3158674225985814</v>
      </c>
      <c r="L77" s="334">
        <f>IF(L$10=0,0,L$10/TRE!L$5*1000)</f>
        <v>1.1862793408130279</v>
      </c>
      <c r="M77" s="334">
        <f>IF(M$10=0,0,M$10/TRE!M$5*1000)</f>
        <v>1.0764125584647877</v>
      </c>
      <c r="N77" s="334">
        <f>IF(N$10=0,0,N$10/TRE!N$5*1000)</f>
        <v>1.112715834737235</v>
      </c>
      <c r="O77" s="334">
        <f>IF(O$10=0,0,O$10/TRE!O$5*1000)</f>
        <v>1.1519013383200367</v>
      </c>
      <c r="P77" s="334">
        <f>IF(P$10=0,0,P$10/TRE!P$5*1000)</f>
        <v>1.0440237704470141</v>
      </c>
      <c r="Q77" s="334">
        <f>IF(Q$10=0,0,Q$10/TRE!Q$5*1000)</f>
        <v>1.0194604052368266</v>
      </c>
      <c r="R77" s="334">
        <f>IF(R$10=0,0,R$10/TRE!R$5*1000)</f>
        <v>1.0281764902238317</v>
      </c>
      <c r="S77" s="334">
        <f>IF(S$10=0,0,S$10/TRE!S$5*1000)</f>
        <v>0.98494426254920109</v>
      </c>
      <c r="T77" s="334">
        <f>IF(T$10=0,0,T$10/TRE!T$5*1000)</f>
        <v>1.0268062213786775</v>
      </c>
      <c r="U77" s="334">
        <f>IF(U$10=0,0,U$10/TRE!U$5*1000)</f>
        <v>1.043196682267068</v>
      </c>
      <c r="V77" s="334">
        <f>IF(V$10=0,0,V$10/TRE!V$5*1000)</f>
        <v>1.1728046962925409</v>
      </c>
      <c r="W77" s="334">
        <f>IF(W$10=0,0,W$10/TRE!W$5*1000)</f>
        <v>1.1893708908052834</v>
      </c>
      <c r="DA77" s="68"/>
    </row>
    <row r="78" spans="1:105" ht="12" customHeight="1" x14ac:dyDescent="0.3">
      <c r="A78" s="203" t="s">
        <v>2405</v>
      </c>
      <c r="B78" s="350">
        <f>IF(B$16=0,0,B$16/TRE!B$5*1000)</f>
        <v>7.2971060286009157</v>
      </c>
      <c r="C78" s="350">
        <f>IF(C$16=0,0,C$16/TRE!C$5*1000)</f>
        <v>7.274906376257908</v>
      </c>
      <c r="D78" s="350">
        <f>IF(D$16=0,0,D$16/TRE!D$5*1000)</f>
        <v>6.8580790309937809</v>
      </c>
      <c r="E78" s="350">
        <f>IF(E$16=0,0,E$16/TRE!E$5*1000)</f>
        <v>7.4575790635487467</v>
      </c>
      <c r="F78" s="350">
        <f>IF(F$16=0,0,F$16/TRE!F$5*1000)</f>
        <v>7.6076439579264701</v>
      </c>
      <c r="G78" s="350">
        <f>IF(G$16=0,0,G$16/TRE!G$5*1000)</f>
        <v>7.255203539191208</v>
      </c>
      <c r="H78" s="350">
        <f>IF(H$16=0,0,H$16/TRE!H$5*1000)</f>
        <v>6.4786382523472055</v>
      </c>
      <c r="I78" s="350">
        <f>IF(I$16=0,0,I$16/TRE!I$5*1000)</f>
        <v>6.2793968116616199</v>
      </c>
      <c r="J78" s="350">
        <f>IF(J$16=0,0,J$16/TRE!J$5*1000)</f>
        <v>6.263540309549815</v>
      </c>
      <c r="K78" s="350">
        <f>IF(K$16=0,0,K$16/TRE!K$5*1000)</f>
        <v>6.6283490507728731</v>
      </c>
      <c r="L78" s="350">
        <f>IF(L$16=0,0,L$16/TRE!L$5*1000)</f>
        <v>5.9436040577376552</v>
      </c>
      <c r="M78" s="350">
        <f>IF(M$16=0,0,M$16/TRE!M$5*1000)</f>
        <v>5.2965692443350996</v>
      </c>
      <c r="N78" s="350">
        <f>IF(N$16=0,0,N$16/TRE!N$5*1000)</f>
        <v>5.2684506206994532</v>
      </c>
      <c r="O78" s="350">
        <f>IF(O$16=0,0,O$16/TRE!O$5*1000)</f>
        <v>5.2630978593972149</v>
      </c>
      <c r="P78" s="350">
        <f>IF(P$16=0,0,P$16/TRE!P$5*1000)</f>
        <v>4.7116422165307581</v>
      </c>
      <c r="Q78" s="350">
        <f>IF(Q$16=0,0,Q$16/TRE!Q$5*1000)</f>
        <v>4.5413425623451991</v>
      </c>
      <c r="R78" s="350">
        <f>IF(R$16=0,0,R$16/TRE!R$5*1000)</f>
        <v>4.5418252899338638</v>
      </c>
      <c r="S78" s="350">
        <f>IF(S$16=0,0,S$16/TRE!S$5*1000)</f>
        <v>4.4019679782626264</v>
      </c>
      <c r="T78" s="350">
        <f>IF(T$16=0,0,T$16/TRE!T$5*1000)</f>
        <v>4.4701220941679773</v>
      </c>
      <c r="U78" s="350">
        <f>IF(U$16=0,0,U$16/TRE!U$5*1000)</f>
        <v>4.3531240703193017</v>
      </c>
      <c r="V78" s="350">
        <f>IF(V$16=0,0,V$16/TRE!V$5*1000)</f>
        <v>4.6898164240242943</v>
      </c>
      <c r="W78" s="350">
        <f>IF(W$16=0,0,W$16/TRE!W$5*1000)</f>
        <v>4.7523969197384748</v>
      </c>
      <c r="DA78" s="175"/>
    </row>
    <row r="79" spans="1:105" ht="12" customHeight="1" x14ac:dyDescent="0.3">
      <c r="A79" s="203" t="s">
        <v>2415</v>
      </c>
      <c r="B79" s="350">
        <f>IF(B$24=0,0,B$24/TRE!B$5*1000)</f>
        <v>3.6368128854560027</v>
      </c>
      <c r="C79" s="350">
        <f>IF(C$24=0,0,C$24/TRE!C$5*1000)</f>
        <v>3.5671795166121991</v>
      </c>
      <c r="D79" s="350">
        <f>IF(D$24=0,0,D$24/TRE!D$5*1000)</f>
        <v>3.3890170151951913</v>
      </c>
      <c r="E79" s="350">
        <f>IF(E$24=0,0,E$24/TRE!E$5*1000)</f>
        <v>3.6351662872055828</v>
      </c>
      <c r="F79" s="350">
        <f>IF(F$24=0,0,F$24/TRE!F$5*1000)</f>
        <v>3.7179817435640761</v>
      </c>
      <c r="G79" s="350">
        <f>IF(G$24=0,0,G$24/TRE!G$5*1000)</f>
        <v>3.4998197279303915</v>
      </c>
      <c r="H79" s="350">
        <f>IF(H$24=0,0,H$24/TRE!H$5*1000)</f>
        <v>3.1701731275818603</v>
      </c>
      <c r="I79" s="350">
        <f>IF(I$24=0,0,I$24/TRE!I$5*1000)</f>
        <v>3.090482333426166</v>
      </c>
      <c r="J79" s="350">
        <f>IF(J$24=0,0,J$24/TRE!J$5*1000)</f>
        <v>3.1686296525910183</v>
      </c>
      <c r="K79" s="350">
        <f>IF(K$24=0,0,K$24/TRE!K$5*1000)</f>
        <v>3.3520785049142967</v>
      </c>
      <c r="L79" s="350">
        <f>IF(L$24=0,0,L$24/TRE!L$5*1000)</f>
        <v>3.004873882845315</v>
      </c>
      <c r="M79" s="350">
        <f>IF(M$24=0,0,M$24/TRE!M$5*1000)</f>
        <v>2.6906416522812715</v>
      </c>
      <c r="N79" s="350">
        <f>IF(N$24=0,0,N$24/TRE!N$5*1000)</f>
        <v>2.7056677509199187</v>
      </c>
      <c r="O79" s="350">
        <f>IF(O$24=0,0,O$24/TRE!O$5*1000)</f>
        <v>2.6543995118155039</v>
      </c>
      <c r="P79" s="350">
        <f>IF(P$24=0,0,P$24/TRE!P$5*1000)</f>
        <v>2.3858050563044317</v>
      </c>
      <c r="Q79" s="350">
        <f>IF(Q$24=0,0,Q$24/TRE!Q$5*1000)</f>
        <v>2.2984918121143392</v>
      </c>
      <c r="R79" s="350">
        <f>IF(R$24=0,0,R$24/TRE!R$5*1000)</f>
        <v>2.2498582130008091</v>
      </c>
      <c r="S79" s="350">
        <f>IF(S$24=0,0,S$24/TRE!S$5*1000)</f>
        <v>2.1962544776541693</v>
      </c>
      <c r="T79" s="350">
        <f>IF(T$24=0,0,T$24/TRE!T$5*1000)</f>
        <v>2.2033057249518175</v>
      </c>
      <c r="U79" s="350">
        <f>IF(U$24=0,0,U$24/TRE!U$5*1000)</f>
        <v>2.1321225159494968</v>
      </c>
      <c r="V79" s="350">
        <f>IF(V$24=0,0,V$24/TRE!V$5*1000)</f>
        <v>2.2819222633968614</v>
      </c>
      <c r="W79" s="350">
        <f>IF(W$24=0,0,W$24/TRE!W$5*1000)</f>
        <v>2.3014377418598713</v>
      </c>
      <c r="DA79" s="175"/>
    </row>
    <row r="80" spans="1:105" ht="12" customHeight="1" x14ac:dyDescent="0.3">
      <c r="A80" s="203" t="s">
        <v>2420</v>
      </c>
      <c r="B80" s="350">
        <f>IF(B$27=0,0,B$27/TRE!B$5*1000)</f>
        <v>10.424437183715595</v>
      </c>
      <c r="C80" s="350">
        <f>IF(C$27=0,0,C$27/TRE!C$5*1000)</f>
        <v>10.392723394654158</v>
      </c>
      <c r="D80" s="350">
        <f>IF(D$27=0,0,D$27/TRE!D$5*1000)</f>
        <v>9.7972557585625442</v>
      </c>
      <c r="E80" s="350">
        <f>IF(E$27=0,0,E$27/TRE!E$5*1000)</f>
        <v>10.653684376498214</v>
      </c>
      <c r="F80" s="350">
        <f>IF(F$27=0,0,F$27/TRE!F$5*1000)</f>
        <v>10.868062797037817</v>
      </c>
      <c r="G80" s="350">
        <f>IF(G$27=0,0,G$27/TRE!G$5*1000)</f>
        <v>10.364576484558869</v>
      </c>
      <c r="H80" s="350">
        <f>IF(H$27=0,0,H$27/TRE!H$5*1000)</f>
        <v>9.2551975033531519</v>
      </c>
      <c r="I80" s="350">
        <f>IF(I$27=0,0,I$27/TRE!I$5*1000)</f>
        <v>8.9705668738023157</v>
      </c>
      <c r="J80" s="350">
        <f>IF(J$27=0,0,J$27/TRE!J$5*1000)</f>
        <v>8.9479147279283087</v>
      </c>
      <c r="K80" s="350">
        <f>IF(K$27=0,0,K$27/TRE!K$5*1000)</f>
        <v>9.4690700725326771</v>
      </c>
      <c r="L80" s="350">
        <f>IF(L$27=0,0,L$27/TRE!L$5*1000)</f>
        <v>8.490862939625222</v>
      </c>
      <c r="M80" s="350">
        <f>IF(M$27=0,0,M$27/TRE!M$5*1000)</f>
        <v>7.5665274919072862</v>
      </c>
      <c r="N80" s="350">
        <f>IF(N$27=0,0,N$27/TRE!N$5*1000)</f>
        <v>7.5263580295706483</v>
      </c>
      <c r="O80" s="350">
        <f>IF(O$27=0,0,O$27/TRE!O$5*1000)</f>
        <v>7.5187112277103072</v>
      </c>
      <c r="P80" s="350">
        <f>IF(P$27=0,0,P$27/TRE!P$5*1000)</f>
        <v>6.7309174521867989</v>
      </c>
      <c r="Q80" s="350">
        <f>IF(Q$27=0,0,Q$27/TRE!Q$5*1000)</f>
        <v>6.487632231921717</v>
      </c>
      <c r="R80" s="350">
        <f>IF(R$27=0,0,R$27/TRE!R$5*1000)</f>
        <v>6.488321842762665</v>
      </c>
      <c r="S80" s="350">
        <f>IF(S$27=0,0,S$27/TRE!S$5*1000)</f>
        <v>6.2885256832323275</v>
      </c>
      <c r="T80" s="350">
        <f>IF(T$27=0,0,T$27/TRE!T$5*1000)</f>
        <v>6.3858887059542537</v>
      </c>
      <c r="U80" s="350">
        <f>IF(U$27=0,0,U$27/TRE!U$5*1000)</f>
        <v>6.2187486718847165</v>
      </c>
      <c r="V80" s="350">
        <f>IF(V$27=0,0,V$27/TRE!V$5*1000)</f>
        <v>6.6997377486061369</v>
      </c>
      <c r="W80" s="350">
        <f>IF(W$27=0,0,W$27/TRE!W$5*1000)</f>
        <v>6.7891384567692512</v>
      </c>
      <c r="DA80" s="175"/>
    </row>
    <row r="81" spans="1:105" ht="12" customHeight="1" x14ac:dyDescent="0.3">
      <c r="A81" s="203" t="s">
        <v>2430</v>
      </c>
      <c r="B81" s="350">
        <f>IF(B$35=0,0,B$35/TRE!B$5*1000)</f>
        <v>8.339376379282962</v>
      </c>
      <c r="C81" s="350">
        <f>IF(C$35=0,0,C$35/TRE!C$5*1000)</f>
        <v>8.3216809636039191</v>
      </c>
      <c r="D81" s="350">
        <f>IF(D$35=0,0,D$35/TRE!D$5*1000)</f>
        <v>8.0151897625543018</v>
      </c>
      <c r="E81" s="350">
        <f>IF(E$35=0,0,E$35/TRE!E$5*1000)</f>
        <v>8.4752202259458507</v>
      </c>
      <c r="F81" s="350">
        <f>IF(F$35=0,0,F$35/TRE!F$5*1000)</f>
        <v>8.5482368026345199</v>
      </c>
      <c r="G81" s="350">
        <f>IF(G$35=0,0,G$35/TRE!G$5*1000)</f>
        <v>8.2728954232639786</v>
      </c>
      <c r="H81" s="350">
        <f>IF(H$35=0,0,H$35/TRE!H$5*1000)</f>
        <v>7.5185271756107515</v>
      </c>
      <c r="I81" s="350">
        <f>IF(I$35=0,0,I$35/TRE!I$5*1000)</f>
        <v>7.0051100520600142</v>
      </c>
      <c r="J81" s="350">
        <f>IF(J$35=0,0,J$35/TRE!J$5*1000)</f>
        <v>7.0197034179818765</v>
      </c>
      <c r="K81" s="350">
        <f>IF(K$35=0,0,K$35/TRE!K$5*1000)</f>
        <v>7.5489534241582792</v>
      </c>
      <c r="L81" s="350">
        <f>IF(L$35=0,0,L$35/TRE!L$5*1000)</f>
        <v>6.6899557381601884</v>
      </c>
      <c r="M81" s="350">
        <f>IF(M$35=0,0,M$35/TRE!M$5*1000)</f>
        <v>6.0686366334366086</v>
      </c>
      <c r="N81" s="350">
        <f>IF(N$35=0,0,N$35/TRE!N$5*1000)</f>
        <v>6.638574044305539</v>
      </c>
      <c r="O81" s="350">
        <f>IF(O$35=0,0,O$35/TRE!O$5*1000)</f>
        <v>6.2936912461944567</v>
      </c>
      <c r="P81" s="350">
        <f>IF(P$35=0,0,P$35/TRE!P$5*1000)</f>
        <v>5.8761141311321659</v>
      </c>
      <c r="Q81" s="350">
        <f>IF(Q$35=0,0,Q$35/TRE!Q$5*1000)</f>
        <v>4.9410958836462617</v>
      </c>
      <c r="R81" s="350">
        <f>IF(R$35=0,0,R$35/TRE!R$5*1000)</f>
        <v>4.4517168936227698</v>
      </c>
      <c r="S81" s="350">
        <f>IF(S$35=0,0,S$35/TRE!S$5*1000)</f>
        <v>4.4657374096038565</v>
      </c>
      <c r="T81" s="350">
        <f>IF(T$35=0,0,T$35/TRE!T$5*1000)</f>
        <v>4.7748745287629832</v>
      </c>
      <c r="U81" s="350">
        <f>IF(U$35=0,0,U$35/TRE!U$5*1000)</f>
        <v>4.8728929077917531</v>
      </c>
      <c r="V81" s="350">
        <f>IF(V$35=0,0,V$35/TRE!V$5*1000)</f>
        <v>6.0246298402257388</v>
      </c>
      <c r="W81" s="350">
        <f>IF(W$35=0,0,W$35/TRE!W$5*1000)</f>
        <v>5.7977911693770148</v>
      </c>
      <c r="DA81" s="175"/>
    </row>
    <row r="82" spans="1:105" ht="12" customHeight="1" x14ac:dyDescent="0.3">
      <c r="A82" s="203" t="s">
        <v>2442</v>
      </c>
      <c r="B82" s="350">
        <f>IF(B$46=0,0,B$46/TRE!B$5*1000)</f>
        <v>4.3125838587433334</v>
      </c>
      <c r="C82" s="350">
        <f>IF(C$46=0,0,C$46/TRE!C$5*1000)</f>
        <v>4.026403171383202</v>
      </c>
      <c r="D82" s="350">
        <f>IF(D$46=0,0,D$46/TRE!D$5*1000)</f>
        <v>3.9502509270517328</v>
      </c>
      <c r="E82" s="350">
        <f>IF(E$46=0,0,E$46/TRE!E$5*1000)</f>
        <v>3.9588667936558495</v>
      </c>
      <c r="F82" s="350">
        <f>IF(F$46=0,0,F$46/TRE!F$5*1000)</f>
        <v>4.136449443415426</v>
      </c>
      <c r="G82" s="350">
        <f>IF(G$46=0,0,G$46/TRE!G$5*1000)</f>
        <v>3.9863666056939722</v>
      </c>
      <c r="H82" s="350">
        <f>IF(H$46=0,0,H$46/TRE!H$5*1000)</f>
        <v>3.7301115591632543</v>
      </c>
      <c r="I82" s="350">
        <f>IF(I$46=0,0,I$46/TRE!I$5*1000)</f>
        <v>3.6952896705404497</v>
      </c>
      <c r="J82" s="350">
        <f>IF(J$46=0,0,J$46/TRE!J$5*1000)</f>
        <v>3.8100195323889379</v>
      </c>
      <c r="K82" s="350">
        <f>IF(K$46=0,0,K$46/TRE!K$5*1000)</f>
        <v>3.9900116451910108</v>
      </c>
      <c r="L82" s="350">
        <f>IF(L$46=0,0,L$46/TRE!L$5*1000)</f>
        <v>3.5108394016378091</v>
      </c>
      <c r="M82" s="350">
        <f>IF(M$46=0,0,M$46/TRE!M$5*1000)</f>
        <v>3.2474589888850369</v>
      </c>
      <c r="N82" s="350">
        <f>IF(N$46=0,0,N$46/TRE!N$5*1000)</f>
        <v>3.285655624645083</v>
      </c>
      <c r="O82" s="350">
        <f>IF(O$46=0,0,O$46/TRE!O$5*1000)</f>
        <v>3.4850794649245183</v>
      </c>
      <c r="P82" s="350">
        <f>IF(P$46=0,0,P$46/TRE!P$5*1000)</f>
        <v>2.7862769851962499</v>
      </c>
      <c r="Q82" s="350">
        <f>IF(Q$46=0,0,Q$46/TRE!Q$5*1000)</f>
        <v>2.7912874360726856</v>
      </c>
      <c r="R82" s="350">
        <f>IF(R$46=0,0,R$46/TRE!R$5*1000)</f>
        <v>2.9613578552499149</v>
      </c>
      <c r="S82" s="350">
        <f>IF(S$46=0,0,S$46/TRE!S$5*1000)</f>
        <v>2.8378426988065848</v>
      </c>
      <c r="T82" s="350">
        <f>IF(T$46=0,0,T$46/TRE!T$5*1000)</f>
        <v>2.9161442724669877</v>
      </c>
      <c r="U82" s="350">
        <f>IF(U$46=0,0,U$46/TRE!U$5*1000)</f>
        <v>2.8441522165851767</v>
      </c>
      <c r="V82" s="350">
        <f>IF(V$46=0,0,V$46/TRE!V$5*1000)</f>
        <v>3.0572631802340147</v>
      </c>
      <c r="W82" s="350">
        <f>IF(W$46=0,0,W$46/TRE!W$5*1000)</f>
        <v>2.9773328332124014</v>
      </c>
      <c r="DA82" s="175"/>
    </row>
    <row r="83" spans="1:105" ht="12" customHeight="1" x14ac:dyDescent="0.3">
      <c r="A83" s="41" t="s">
        <v>2444</v>
      </c>
      <c r="B83" s="335">
        <f>IF(B$47=0,0,B$47/TRE!B$5*1000)</f>
        <v>2.9202906570888838</v>
      </c>
      <c r="C83" s="335">
        <f>IF(C$47=0,0,C$47/TRE!C$5*1000)</f>
        <v>2.7265017790262092</v>
      </c>
      <c r="D83" s="335">
        <f>IF(D$47=0,0,D$47/TRE!D$5*1000)</f>
        <v>2.6749348542030154</v>
      </c>
      <c r="E83" s="335">
        <f>IF(E$47=0,0,E$47/TRE!E$5*1000)</f>
        <v>2.6807691372154405</v>
      </c>
      <c r="F83" s="335">
        <f>IF(F$47=0,0,F$47/TRE!F$5*1000)</f>
        <v>2.8010202372381294</v>
      </c>
      <c r="G83" s="335">
        <f>IF(G$47=0,0,G$47/TRE!G$5*1000)</f>
        <v>2.6993907911466017</v>
      </c>
      <c r="H83" s="335">
        <f>IF(H$47=0,0,H$47/TRE!H$5*1000)</f>
        <v>2.5258662307607542</v>
      </c>
      <c r="I83" s="335">
        <f>IF(I$47=0,0,I$47/TRE!I$5*1000)</f>
        <v>2.5022863910780555</v>
      </c>
      <c r="J83" s="335">
        <f>IF(J$47=0,0,J$47/TRE!J$5*1000)</f>
        <v>2.5799763687386568</v>
      </c>
      <c r="K83" s="335">
        <f>IF(K$47=0,0,K$47/TRE!K$5*1000)</f>
        <v>2.7018590503472519</v>
      </c>
      <c r="L83" s="335">
        <f>IF(L$47=0,0,L$47/TRE!L$5*1000)</f>
        <v>2.3773848437419138</v>
      </c>
      <c r="M83" s="335">
        <f>IF(M$47=0,0,M$47/TRE!M$5*1000)</f>
        <v>2.1990353011439736</v>
      </c>
      <c r="N83" s="335">
        <f>IF(N$47=0,0,N$47/TRE!N$5*1000)</f>
        <v>2.2249003700205221</v>
      </c>
      <c r="O83" s="335">
        <f>IF(O$47=0,0,O$47/TRE!O$5*1000)</f>
        <v>2.3599413562701264</v>
      </c>
      <c r="P83" s="335">
        <f>IF(P$47=0,0,P$47/TRE!P$5*1000)</f>
        <v>1.8867432876543302</v>
      </c>
      <c r="Q83" s="335">
        <f>IF(Q$47=0,0,Q$47/TRE!Q$5*1000)</f>
        <v>1.8901361429266024</v>
      </c>
      <c r="R83" s="335">
        <f>IF(R$47=0,0,R$47/TRE!R$5*1000)</f>
        <v>2.0053002933380872</v>
      </c>
      <c r="S83" s="335">
        <f>IF(S$47=0,0,S$47/TRE!S$5*1000)</f>
        <v>1.9216613035387216</v>
      </c>
      <c r="T83" s="335">
        <f>IF(T$47=0,0,T$47/TRE!T$5*1000)</f>
        <v>1.9746836589260253</v>
      </c>
      <c r="U83" s="335">
        <f>IF(U$47=0,0,U$47/TRE!U$5*1000)</f>
        <v>1.9259338293429922</v>
      </c>
      <c r="V83" s="335">
        <f>IF(V$47=0,0,V$47/TRE!V$5*1000)</f>
        <v>2.07024312893033</v>
      </c>
      <c r="W83" s="335">
        <f>IF(W$47=0,0,W$47/TRE!W$5*1000)</f>
        <v>2.0161178404094242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22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Transport equipment / Useful energy demand"</f>
        <v>DK: Transport equipment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3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3">
      <c r="J4" s="131"/>
    </row>
    <row r="5" spans="1:105" ht="15" customHeight="1" x14ac:dyDescent="0.3">
      <c r="A5" s="34" t="s">
        <v>25</v>
      </c>
      <c r="B5" s="225">
        <v>20.14897119284613</v>
      </c>
      <c r="C5" s="225">
        <v>20.800253591893</v>
      </c>
      <c r="D5" s="225">
        <v>20.04779227342782</v>
      </c>
      <c r="E5" s="225">
        <v>19.815831445690701</v>
      </c>
      <c r="F5" s="225">
        <v>19.913985908016912</v>
      </c>
      <c r="G5" s="225">
        <v>21.584128003024251</v>
      </c>
      <c r="H5" s="225">
        <v>23.45514343193917</v>
      </c>
      <c r="I5" s="225">
        <v>26.174564564165731</v>
      </c>
      <c r="J5" s="225">
        <v>22.255752363396532</v>
      </c>
      <c r="K5" s="225">
        <v>20.470618085560179</v>
      </c>
      <c r="L5" s="225">
        <v>21.084840949341281</v>
      </c>
      <c r="M5" s="225">
        <v>16.29269051667832</v>
      </c>
      <c r="N5" s="225">
        <v>9.3538369131459422</v>
      </c>
      <c r="O5" s="225">
        <v>11.75490598799608</v>
      </c>
      <c r="P5" s="225">
        <v>9.3844023828489984</v>
      </c>
      <c r="Q5" s="225">
        <v>8.6499524378947861</v>
      </c>
      <c r="R5" s="225">
        <v>7.7744363573724389</v>
      </c>
      <c r="S5" s="225">
        <v>8.0799750017392604</v>
      </c>
      <c r="T5" s="225">
        <v>8.7494041700998331</v>
      </c>
      <c r="U5" s="225">
        <v>7.9393073161202192</v>
      </c>
      <c r="V5" s="225">
        <v>7.6341094051732581</v>
      </c>
      <c r="W5" s="225">
        <v>8.6076509224244742</v>
      </c>
      <c r="DA5" s="89" t="s">
        <v>2446</v>
      </c>
    </row>
    <row r="6" spans="1:105" ht="12" customHeight="1" x14ac:dyDescent="0.3">
      <c r="A6" s="55" t="s">
        <v>92</v>
      </c>
      <c r="B6" s="261">
        <v>0.36258197932214842</v>
      </c>
      <c r="C6" s="261">
        <v>0.36165024370930932</v>
      </c>
      <c r="D6" s="261">
        <v>0.35410927075982868</v>
      </c>
      <c r="E6" s="261">
        <v>0.33565964376852148</v>
      </c>
      <c r="F6" s="261">
        <v>0.34367698558117271</v>
      </c>
      <c r="G6" s="261">
        <v>0.37560114471777339</v>
      </c>
      <c r="H6" s="261">
        <v>0.41665285361556881</v>
      </c>
      <c r="I6" s="261">
        <v>0.47438061585054769</v>
      </c>
      <c r="J6" s="261">
        <v>0.40666491648929171</v>
      </c>
      <c r="K6" s="261">
        <v>0.36934680163274208</v>
      </c>
      <c r="L6" s="261">
        <v>0.37720504730154952</v>
      </c>
      <c r="M6" s="261">
        <v>0.29619919990097632</v>
      </c>
      <c r="N6" s="261">
        <v>0.1672003220460693</v>
      </c>
      <c r="O6" s="261">
        <v>0.21931089789210759</v>
      </c>
      <c r="P6" s="261">
        <v>0.16492051404328301</v>
      </c>
      <c r="Q6" s="261">
        <v>0.15954395494249979</v>
      </c>
      <c r="R6" s="261">
        <v>0.15019393541041351</v>
      </c>
      <c r="S6" s="261">
        <v>0.15425308890350259</v>
      </c>
      <c r="T6" s="261">
        <v>0.1666893703852225</v>
      </c>
      <c r="U6" s="261">
        <v>0.1497753942790839</v>
      </c>
      <c r="V6" s="261">
        <v>0.13956628349148259</v>
      </c>
      <c r="W6" s="261">
        <v>0.15629017447235069</v>
      </c>
      <c r="DA6" s="67" t="s">
        <v>2447</v>
      </c>
    </row>
    <row r="7" spans="1:105" ht="12" customHeight="1" x14ac:dyDescent="0.3">
      <c r="A7" s="202" t="s">
        <v>93</v>
      </c>
      <c r="B7" s="226">
        <v>0.12786470610623851</v>
      </c>
      <c r="C7" s="226">
        <v>0.12753612910269541</v>
      </c>
      <c r="D7" s="226">
        <v>0.1248768014335624</v>
      </c>
      <c r="E7" s="226">
        <v>0.1183705317689103</v>
      </c>
      <c r="F7" s="226">
        <v>0.1211978511424335</v>
      </c>
      <c r="G7" s="226">
        <v>0.13245592092660069</v>
      </c>
      <c r="H7" s="226">
        <v>0.14693282544123951</v>
      </c>
      <c r="I7" s="226">
        <v>0.16729054803447449</v>
      </c>
      <c r="J7" s="226">
        <v>0.1434105747004647</v>
      </c>
      <c r="K7" s="226">
        <v>0.1302503238863115</v>
      </c>
      <c r="L7" s="226">
        <v>0.13302153792963259</v>
      </c>
      <c r="M7" s="226">
        <v>0.10445478761808891</v>
      </c>
      <c r="N7" s="226">
        <v>5.8963272469463132E-2</v>
      </c>
      <c r="O7" s="226">
        <v>7.7340091631952379E-2</v>
      </c>
      <c r="P7" s="226">
        <v>5.8159297101465258E-2</v>
      </c>
      <c r="Q7" s="226">
        <v>5.6263250997437397E-2</v>
      </c>
      <c r="R7" s="226">
        <v>5.2965962197280059E-2</v>
      </c>
      <c r="S7" s="226">
        <v>5.4397424592085963E-2</v>
      </c>
      <c r="T7" s="226">
        <v>5.8783085125153248E-2</v>
      </c>
      <c r="U7" s="226">
        <v>5.2818363469811891E-2</v>
      </c>
      <c r="V7" s="226">
        <v>4.9218115733001867E-2</v>
      </c>
      <c r="W7" s="226">
        <v>5.5115803779217612E-2</v>
      </c>
      <c r="DA7" s="174" t="s">
        <v>2448</v>
      </c>
    </row>
    <row r="8" spans="1:105" ht="12" customHeight="1" x14ac:dyDescent="0.3">
      <c r="A8" s="202" t="s">
        <v>94</v>
      </c>
      <c r="B8" s="226">
        <v>0.85370247696968826</v>
      </c>
      <c r="C8" s="226">
        <v>0.85150869722903799</v>
      </c>
      <c r="D8" s="226">
        <v>0.83375340972752343</v>
      </c>
      <c r="E8" s="226">
        <v>0.79031359980897364</v>
      </c>
      <c r="F8" s="226">
        <v>0.80919050201180431</v>
      </c>
      <c r="G8" s="226">
        <v>0.88435621703449174</v>
      </c>
      <c r="H8" s="226">
        <v>0.98101282869347517</v>
      </c>
      <c r="I8" s="226">
        <v>1.116933355416984</v>
      </c>
      <c r="J8" s="226">
        <v>0.95749614239687286</v>
      </c>
      <c r="K8" s="226">
        <v>0.86963031092770826</v>
      </c>
      <c r="L8" s="226">
        <v>0.88813261985282121</v>
      </c>
      <c r="M8" s="226">
        <v>0.69740363573677677</v>
      </c>
      <c r="N8" s="226">
        <v>0.39367463696820199</v>
      </c>
      <c r="O8" s="226">
        <v>0.51636944866085321</v>
      </c>
      <c r="P8" s="226">
        <v>0.38830680886314112</v>
      </c>
      <c r="Q8" s="226">
        <v>0.37564765291034508</v>
      </c>
      <c r="R8" s="226">
        <v>0.35363294923097383</v>
      </c>
      <c r="S8" s="226">
        <v>0.36319026202938898</v>
      </c>
      <c r="T8" s="226">
        <v>0.39247159676390891</v>
      </c>
      <c r="U8" s="226">
        <v>0.35264749043570259</v>
      </c>
      <c r="V8" s="226">
        <v>0.3286100487974643</v>
      </c>
      <c r="W8" s="226">
        <v>0.36798659801711808</v>
      </c>
      <c r="DA8" s="174" t="s">
        <v>2449</v>
      </c>
    </row>
    <row r="9" spans="1:105" ht="12" customHeight="1" x14ac:dyDescent="0.3">
      <c r="A9" s="202" t="s">
        <v>95</v>
      </c>
      <c r="B9" s="226">
        <v>0.37364307846798012</v>
      </c>
      <c r="C9" s="226">
        <v>0.37268291888324201</v>
      </c>
      <c r="D9" s="226">
        <v>0.36491189740899421</v>
      </c>
      <c r="E9" s="226">
        <v>0.34589943727927258</v>
      </c>
      <c r="F9" s="226">
        <v>0.35416135995289633</v>
      </c>
      <c r="G9" s="226">
        <v>0.38705941274526401</v>
      </c>
      <c r="H9" s="226">
        <v>0.429363464694066</v>
      </c>
      <c r="I9" s="226">
        <v>0.48885229763294968</v>
      </c>
      <c r="J9" s="226">
        <v>0.41907083078439489</v>
      </c>
      <c r="K9" s="226">
        <v>0.38061427168101453</v>
      </c>
      <c r="L9" s="226">
        <v>0.38871224474779542</v>
      </c>
      <c r="M9" s="226">
        <v>0.30523519425222823</v>
      </c>
      <c r="N9" s="226">
        <v>0.1723010149785314</v>
      </c>
      <c r="O9" s="226">
        <v>0.22600130095593651</v>
      </c>
      <c r="P9" s="226">
        <v>0.16995165806324961</v>
      </c>
      <c r="Q9" s="226">
        <v>0.16441107908098099</v>
      </c>
      <c r="R9" s="226">
        <v>0.15477582338450169</v>
      </c>
      <c r="S9" s="226">
        <v>0.1589588073539954</v>
      </c>
      <c r="T9" s="226">
        <v>0.17177447598212539</v>
      </c>
      <c r="U9" s="226">
        <v>0.15434451403739111</v>
      </c>
      <c r="V9" s="226">
        <v>0.1438239592369806</v>
      </c>
      <c r="W9" s="226">
        <v>0.16105803722876769</v>
      </c>
      <c r="DA9" s="174" t="s">
        <v>2450</v>
      </c>
    </row>
    <row r="10" spans="1:105" ht="12" customHeight="1" x14ac:dyDescent="0.3">
      <c r="A10" s="56" t="s">
        <v>96</v>
      </c>
      <c r="B10" s="262">
        <v>0.83671245065559696</v>
      </c>
      <c r="C10" s="262">
        <v>0.87044458186131757</v>
      </c>
      <c r="D10" s="262">
        <v>0.84383672512023178</v>
      </c>
      <c r="E10" s="262">
        <v>0.84776115893999182</v>
      </c>
      <c r="F10" s="262">
        <v>0.84964259810845222</v>
      </c>
      <c r="G10" s="262">
        <v>0.93471778288760177</v>
      </c>
      <c r="H10" s="262">
        <v>1.0299561463756921</v>
      </c>
      <c r="I10" s="262">
        <v>1.1732879404855989</v>
      </c>
      <c r="J10" s="262">
        <v>1.0236261506038089</v>
      </c>
      <c r="K10" s="262">
        <v>0.99524904769518319</v>
      </c>
      <c r="L10" s="262">
        <v>1.0396084416673439</v>
      </c>
      <c r="M10" s="262">
        <v>0.81234684433145399</v>
      </c>
      <c r="N10" s="262">
        <v>0.47690029759233871</v>
      </c>
      <c r="O10" s="262">
        <v>0.62396476996123396</v>
      </c>
      <c r="P10" s="262">
        <v>0.51990551458911649</v>
      </c>
      <c r="Q10" s="262">
        <v>0.4952083943140474</v>
      </c>
      <c r="R10" s="262">
        <v>0.44857096479501563</v>
      </c>
      <c r="S10" s="262">
        <v>0.45874865499220319</v>
      </c>
      <c r="T10" s="262">
        <v>0.50721120405614672</v>
      </c>
      <c r="U10" s="262">
        <v>0.47890306136526539</v>
      </c>
      <c r="V10" s="262">
        <v>0.4703751535524387</v>
      </c>
      <c r="W10" s="262">
        <v>0.54326341330020156</v>
      </c>
      <c r="DA10" s="68" t="s">
        <v>2451</v>
      </c>
    </row>
    <row r="11" spans="1:105" ht="12" customHeight="1" x14ac:dyDescent="0.3">
      <c r="A11" s="37" t="s">
        <v>160</v>
      </c>
      <c r="B11" s="228">
        <v>9.4828377544690645E-2</v>
      </c>
      <c r="C11" s="228">
        <v>0.14570138646133521</v>
      </c>
      <c r="D11" s="228">
        <v>0.11929401852488671</v>
      </c>
      <c r="E11" s="228">
        <v>0.1454811045067112</v>
      </c>
      <c r="F11" s="228">
        <v>0.14420367141174251</v>
      </c>
      <c r="G11" s="228">
        <v>0.19016126562994359</v>
      </c>
      <c r="H11" s="228">
        <v>0.1620670737497697</v>
      </c>
      <c r="I11" s="228">
        <v>0.15667350988126691</v>
      </c>
      <c r="J11" s="228">
        <v>4.3157176905009538E-2</v>
      </c>
      <c r="K11" s="228">
        <v>4.1665281933854638E-2</v>
      </c>
      <c r="L11" s="228">
        <v>4.1567616732310728E-2</v>
      </c>
      <c r="M11" s="228">
        <v>2.0220547872291401E-2</v>
      </c>
      <c r="N11" s="228">
        <v>0</v>
      </c>
      <c r="O11" s="228">
        <v>0</v>
      </c>
      <c r="P11" s="228">
        <v>1.9355530920369679E-2</v>
      </c>
      <c r="Q11" s="228">
        <v>1.007634257452741E-2</v>
      </c>
      <c r="R11" s="228">
        <v>1.058416034146257E-2</v>
      </c>
      <c r="S11" s="228">
        <v>9.7373503613141822E-3</v>
      </c>
      <c r="T11" s="228">
        <v>1.427853921235364E-2</v>
      </c>
      <c r="U11" s="228">
        <v>1.423967569791834E-2</v>
      </c>
      <c r="V11" s="228">
        <v>1.519778954457302E-2</v>
      </c>
      <c r="W11" s="228">
        <v>3.0401976997797571E-2</v>
      </c>
      <c r="DA11" s="69" t="s">
        <v>2452</v>
      </c>
    </row>
    <row r="12" spans="1:105" ht="12" customHeight="1" x14ac:dyDescent="0.3">
      <c r="A12" s="37" t="s">
        <v>162</v>
      </c>
      <c r="B12" s="228">
        <v>0.228371659010221</v>
      </c>
      <c r="C12" s="228">
        <v>0.24360710121233869</v>
      </c>
      <c r="D12" s="228">
        <v>0.2164876683329432</v>
      </c>
      <c r="E12" s="228">
        <v>0.25067508118427911</v>
      </c>
      <c r="F12" s="228">
        <v>0.23974973514424461</v>
      </c>
      <c r="G12" s="228">
        <v>0.20789424311220089</v>
      </c>
      <c r="H12" s="228">
        <v>0.21964160966120361</v>
      </c>
      <c r="I12" s="228">
        <v>0.24781261114252859</v>
      </c>
      <c r="J12" s="228">
        <v>0.26448741199826081</v>
      </c>
      <c r="K12" s="228">
        <v>0.23456643774790781</v>
      </c>
      <c r="L12" s="228">
        <v>0.25973013830951591</v>
      </c>
      <c r="M12" s="228">
        <v>0.18138219599163111</v>
      </c>
      <c r="N12" s="228">
        <v>0.1000849169586753</v>
      </c>
      <c r="O12" s="228">
        <v>8.5918121580952467E-2</v>
      </c>
      <c r="P12" s="228">
        <v>9.5648815024674011E-2</v>
      </c>
      <c r="Q12" s="228">
        <v>8.6475917497971205E-2</v>
      </c>
      <c r="R12" s="228">
        <v>5.5293606447390328E-2</v>
      </c>
      <c r="S12" s="228">
        <v>6.3141341676607579E-2</v>
      </c>
      <c r="T12" s="228">
        <v>5.3168071581148689E-2</v>
      </c>
      <c r="U12" s="228">
        <v>4.1006130612184097E-2</v>
      </c>
      <c r="V12" s="228">
        <v>3.1624419808315068E-2</v>
      </c>
      <c r="W12" s="228">
        <v>3.8672189103733608E-2</v>
      </c>
      <c r="DA12" s="69" t="s">
        <v>2453</v>
      </c>
    </row>
    <row r="13" spans="1:105" ht="12" customHeight="1" x14ac:dyDescent="0.3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2454</v>
      </c>
    </row>
    <row r="14" spans="1:105" ht="12" customHeight="1" x14ac:dyDescent="0.3">
      <c r="A14" s="37" t="s">
        <v>78</v>
      </c>
      <c r="B14" s="228">
        <v>0.2465759558235846</v>
      </c>
      <c r="C14" s="228">
        <v>0.25689832430849452</v>
      </c>
      <c r="D14" s="228">
        <v>0.26620754702231553</v>
      </c>
      <c r="E14" s="228">
        <v>0.26647838660917328</v>
      </c>
      <c r="F14" s="228">
        <v>0.26477413012761819</v>
      </c>
      <c r="G14" s="228">
        <v>0.3128843902540252</v>
      </c>
      <c r="H14" s="228">
        <v>0.37201059460946873</v>
      </c>
      <c r="I14" s="228">
        <v>0.44241483183662861</v>
      </c>
      <c r="J14" s="228">
        <v>0.41707019104363929</v>
      </c>
      <c r="K14" s="228">
        <v>0.46672461646286628</v>
      </c>
      <c r="L14" s="228">
        <v>0.49627077596097002</v>
      </c>
      <c r="M14" s="228">
        <v>0.40221330161834268</v>
      </c>
      <c r="N14" s="228">
        <v>0.25518730449791782</v>
      </c>
      <c r="O14" s="228">
        <v>0.35203179993797451</v>
      </c>
      <c r="P14" s="228">
        <v>0.30739307031389601</v>
      </c>
      <c r="Q14" s="228">
        <v>0.29750383639540479</v>
      </c>
      <c r="R14" s="228">
        <v>0.27088974196819232</v>
      </c>
      <c r="S14" s="228">
        <v>0.27278122994107662</v>
      </c>
      <c r="T14" s="228">
        <v>0.31317416346330579</v>
      </c>
      <c r="U14" s="228">
        <v>0.31245422524948291</v>
      </c>
      <c r="V14" s="228">
        <v>0.32180530090453102</v>
      </c>
      <c r="W14" s="228">
        <v>0.3755359596113006</v>
      </c>
      <c r="DA14" s="69" t="s">
        <v>2455</v>
      </c>
    </row>
    <row r="15" spans="1:105" ht="12" customHeight="1" x14ac:dyDescent="0.3">
      <c r="A15" s="37" t="s">
        <v>38</v>
      </c>
      <c r="B15" s="228">
        <v>0.26693645827710072</v>
      </c>
      <c r="C15" s="228">
        <v>0.2242377698791492</v>
      </c>
      <c r="D15" s="228">
        <v>0.24184749124008639</v>
      </c>
      <c r="E15" s="228">
        <v>0.18512658663982809</v>
      </c>
      <c r="F15" s="228">
        <v>0.20091506142484691</v>
      </c>
      <c r="G15" s="228">
        <v>0.22377788389143211</v>
      </c>
      <c r="H15" s="228">
        <v>0.27623686835525041</v>
      </c>
      <c r="I15" s="228">
        <v>0.32638698762517521</v>
      </c>
      <c r="J15" s="228">
        <v>0.2989113706568996</v>
      </c>
      <c r="K15" s="228">
        <v>0.25229271155055438</v>
      </c>
      <c r="L15" s="228">
        <v>0.2420399106645475</v>
      </c>
      <c r="M15" s="228">
        <v>0.20853079884918879</v>
      </c>
      <c r="N15" s="228">
        <v>0.1216280761357455</v>
      </c>
      <c r="O15" s="228">
        <v>0.18601484844230701</v>
      </c>
      <c r="P15" s="228">
        <v>9.7508098330176859E-2</v>
      </c>
      <c r="Q15" s="228">
        <v>0.101152297846144</v>
      </c>
      <c r="R15" s="228">
        <v>0.1118034560379704</v>
      </c>
      <c r="S15" s="228">
        <v>0.11308873301320491</v>
      </c>
      <c r="T15" s="228">
        <v>0.12659042979933849</v>
      </c>
      <c r="U15" s="228">
        <v>0.1112030298056801</v>
      </c>
      <c r="V15" s="228">
        <v>0.1017476432950196</v>
      </c>
      <c r="W15" s="228">
        <v>9.8653287587369826E-2</v>
      </c>
      <c r="DA15" s="69" t="s">
        <v>2456</v>
      </c>
    </row>
    <row r="16" spans="1:105" ht="12" customHeight="1" x14ac:dyDescent="0.3">
      <c r="A16" s="57" t="s">
        <v>2405</v>
      </c>
      <c r="B16" s="263">
        <f t="shared" ref="B16:W16" si="0">B17+B23</f>
        <v>3.40559252441003</v>
      </c>
      <c r="C16" s="263">
        <f t="shared" si="0"/>
        <v>3.537818093557191</v>
      </c>
      <c r="D16" s="263">
        <f t="shared" si="0"/>
        <v>3.3745025811201259</v>
      </c>
      <c r="E16" s="263">
        <f t="shared" si="0"/>
        <v>3.3871788073885236</v>
      </c>
      <c r="F16" s="263">
        <f t="shared" si="0"/>
        <v>3.4042504667133691</v>
      </c>
      <c r="G16" s="263">
        <f t="shared" si="0"/>
        <v>3.6743272455348892</v>
      </c>
      <c r="H16" s="263">
        <f t="shared" si="0"/>
        <v>3.9586681510385455</v>
      </c>
      <c r="I16" s="263">
        <f t="shared" si="0"/>
        <v>4.4471508266010886</v>
      </c>
      <c r="J16" s="263">
        <f t="shared" si="0"/>
        <v>3.774741810870871</v>
      </c>
      <c r="K16" s="263">
        <f t="shared" si="0"/>
        <v>3.450470980336914</v>
      </c>
      <c r="L16" s="263">
        <f t="shared" si="0"/>
        <v>3.567766125189642</v>
      </c>
      <c r="M16" s="263">
        <f t="shared" si="0"/>
        <v>2.7425604675757218</v>
      </c>
      <c r="N16" s="263">
        <f t="shared" si="0"/>
        <v>1.5426506022587616</v>
      </c>
      <c r="O16" s="263">
        <f t="shared" si="0"/>
        <v>1.9636548914518648</v>
      </c>
      <c r="P16" s="263">
        <f t="shared" si="0"/>
        <v>1.560376166289339</v>
      </c>
      <c r="Q16" s="263">
        <f t="shared" si="0"/>
        <v>1.4718432998395143</v>
      </c>
      <c r="R16" s="263">
        <f t="shared" si="0"/>
        <v>1.3349487358931542</v>
      </c>
      <c r="S16" s="263">
        <f t="shared" si="0"/>
        <v>1.380898323270825</v>
      </c>
      <c r="T16" s="263">
        <f t="shared" si="0"/>
        <v>1.4854572694994359</v>
      </c>
      <c r="U16" s="263">
        <f t="shared" si="0"/>
        <v>1.3349512758432851</v>
      </c>
      <c r="V16" s="263">
        <f t="shared" si="0"/>
        <v>1.2496473073425427</v>
      </c>
      <c r="W16" s="263">
        <f t="shared" si="0"/>
        <v>1.4162077483995197</v>
      </c>
      <c r="DA16" s="70"/>
    </row>
    <row r="17" spans="1:105" ht="12" customHeight="1" x14ac:dyDescent="0.3">
      <c r="A17" s="60" t="s">
        <v>2406</v>
      </c>
      <c r="B17" s="331">
        <v>1.8743293843486259</v>
      </c>
      <c r="C17" s="331">
        <v>2.255358917350184</v>
      </c>
      <c r="D17" s="331">
        <v>1.971808853359555</v>
      </c>
      <c r="E17" s="331">
        <v>2.3177428749492268</v>
      </c>
      <c r="F17" s="331">
        <v>2.244697031835357</v>
      </c>
      <c r="G17" s="331">
        <v>2.365041787748821</v>
      </c>
      <c r="H17" s="331">
        <v>2.3101986238282048</v>
      </c>
      <c r="I17" s="331">
        <v>2.4756591321158372</v>
      </c>
      <c r="J17" s="331">
        <v>1.921300893938193</v>
      </c>
      <c r="K17" s="331">
        <v>1.809763487538447</v>
      </c>
      <c r="L17" s="331">
        <v>1.984696452764541</v>
      </c>
      <c r="M17" s="331">
        <v>1.3523543066420829</v>
      </c>
      <c r="N17" s="331">
        <v>0.69780131033108173</v>
      </c>
      <c r="O17" s="331">
        <v>0.62200522037834272</v>
      </c>
      <c r="P17" s="331">
        <v>0.8474600205879802</v>
      </c>
      <c r="Q17" s="331">
        <v>0.72698326776028943</v>
      </c>
      <c r="R17" s="331">
        <v>0.51239489276549977</v>
      </c>
      <c r="S17" s="331">
        <v>0.55956231456660988</v>
      </c>
      <c r="T17" s="331">
        <v>0.54381772976380149</v>
      </c>
      <c r="U17" s="331">
        <v>0.47134388683523898</v>
      </c>
      <c r="V17" s="331">
        <v>0.42155973512879402</v>
      </c>
      <c r="W17" s="331">
        <v>0.61204082994296494</v>
      </c>
      <c r="DA17" s="72" t="s">
        <v>2457</v>
      </c>
    </row>
    <row r="18" spans="1:105" ht="12" customHeight="1" x14ac:dyDescent="0.3">
      <c r="A18" s="59" t="s">
        <v>30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2458</v>
      </c>
    </row>
    <row r="19" spans="1:105" ht="12" customHeight="1" x14ac:dyDescent="0.3">
      <c r="A19" s="59" t="s">
        <v>33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5.2161007030502747E-3</v>
      </c>
      <c r="R19" s="232">
        <v>9.6627068005715241E-3</v>
      </c>
      <c r="S19" s="232">
        <v>1.067044576434901E-2</v>
      </c>
      <c r="T19" s="232">
        <v>3.018347958165004E-2</v>
      </c>
      <c r="U19" s="232">
        <v>3.1707875865326272E-2</v>
      </c>
      <c r="V19" s="232">
        <v>3.3844215450249002E-2</v>
      </c>
      <c r="W19" s="232">
        <v>3.923265403968669E-2</v>
      </c>
      <c r="DA19" s="71" t="s">
        <v>2459</v>
      </c>
    </row>
    <row r="20" spans="1:105" ht="12" customHeight="1" x14ac:dyDescent="0.3">
      <c r="A20" s="59" t="s">
        <v>160</v>
      </c>
      <c r="B20" s="232">
        <v>0.55940166163424598</v>
      </c>
      <c r="C20" s="232">
        <v>0.85692332767966284</v>
      </c>
      <c r="D20" s="232">
        <v>0.71151397431593466</v>
      </c>
      <c r="E20" s="232">
        <v>0.86424338750322183</v>
      </c>
      <c r="F20" s="232">
        <v>0.8558508518146476</v>
      </c>
      <c r="G20" s="232">
        <v>1.144149402359931</v>
      </c>
      <c r="H20" s="232">
        <v>0.99457507132709422</v>
      </c>
      <c r="I20" s="232">
        <v>0.97319795132277043</v>
      </c>
      <c r="J20" s="232">
        <v>0.2751901187442844</v>
      </c>
      <c r="K20" s="232">
        <v>0.27864052472013179</v>
      </c>
      <c r="L20" s="232">
        <v>0.27958358378267451</v>
      </c>
      <c r="M20" s="232">
        <v>0.13862623167476701</v>
      </c>
      <c r="N20" s="232">
        <v>0</v>
      </c>
      <c r="O20" s="232">
        <v>0</v>
      </c>
      <c r="P20" s="232">
        <v>0.14552792925234451</v>
      </c>
      <c r="Q20" s="232">
        <v>7.6303654743638177E-2</v>
      </c>
      <c r="R20" s="232">
        <v>8.0077225077535702E-2</v>
      </c>
      <c r="S20" s="232">
        <v>7.272534983486427E-2</v>
      </c>
      <c r="T20" s="232">
        <v>0.109222242228514</v>
      </c>
      <c r="U20" s="232">
        <v>0.1137216953216821</v>
      </c>
      <c r="V20" s="232">
        <v>0.12719669637178471</v>
      </c>
      <c r="W20" s="232">
        <v>0.25484725741343328</v>
      </c>
      <c r="DA20" s="71" t="s">
        <v>2460</v>
      </c>
    </row>
    <row r="21" spans="1:105" ht="12" customHeight="1" x14ac:dyDescent="0.3">
      <c r="A21" s="59" t="s">
        <v>70</v>
      </c>
      <c r="B21" s="232">
        <v>0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6.3002020928539376E-3</v>
      </c>
      <c r="R21" s="232">
        <v>1.4333915398504069E-2</v>
      </c>
      <c r="S21" s="232">
        <v>1.587489591502592E-2</v>
      </c>
      <c r="T21" s="232">
        <v>7.4467850976760721E-3</v>
      </c>
      <c r="U21" s="232">
        <v>6.2705337482622048E-3</v>
      </c>
      <c r="V21" s="232">
        <v>2.1784903404815912E-3</v>
      </c>
      <c r="W21" s="232">
        <v>1.5502357802284221E-3</v>
      </c>
      <c r="DA21" s="71" t="s">
        <v>2461</v>
      </c>
    </row>
    <row r="22" spans="1:105" ht="12" customHeight="1" x14ac:dyDescent="0.3">
      <c r="A22" s="59" t="s">
        <v>162</v>
      </c>
      <c r="B22" s="232">
        <v>1.3149277227143801</v>
      </c>
      <c r="C22" s="232">
        <v>1.398435589670521</v>
      </c>
      <c r="D22" s="232">
        <v>1.260294879043621</v>
      </c>
      <c r="E22" s="232">
        <v>1.453499487446005</v>
      </c>
      <c r="F22" s="232">
        <v>1.388846180020709</v>
      </c>
      <c r="G22" s="232">
        <v>1.22089238538889</v>
      </c>
      <c r="H22" s="232">
        <v>1.3156235525011111</v>
      </c>
      <c r="I22" s="232">
        <v>1.502461180793067</v>
      </c>
      <c r="J22" s="232">
        <v>1.646110775193909</v>
      </c>
      <c r="K22" s="232">
        <v>1.5311229628183161</v>
      </c>
      <c r="L22" s="232">
        <v>1.705112868981866</v>
      </c>
      <c r="M22" s="232">
        <v>1.2137280749673161</v>
      </c>
      <c r="N22" s="232">
        <v>0.69780131033108173</v>
      </c>
      <c r="O22" s="232">
        <v>0.62200522037834272</v>
      </c>
      <c r="P22" s="232">
        <v>0.70193209133563572</v>
      </c>
      <c r="Q22" s="232">
        <v>0.63916331022074702</v>
      </c>
      <c r="R22" s="232">
        <v>0.40832104548888842</v>
      </c>
      <c r="S22" s="232">
        <v>0.46029162305237059</v>
      </c>
      <c r="T22" s="232">
        <v>0.39696522285596142</v>
      </c>
      <c r="U22" s="232">
        <v>0.31964378189996839</v>
      </c>
      <c r="V22" s="232">
        <v>0.25834033296627862</v>
      </c>
      <c r="W22" s="232">
        <v>0.31641068270961642</v>
      </c>
      <c r="DA22" s="71" t="s">
        <v>2462</v>
      </c>
    </row>
    <row r="23" spans="1:105" ht="12" customHeight="1" x14ac:dyDescent="0.3">
      <c r="A23" s="60" t="s">
        <v>2413</v>
      </c>
      <c r="B23" s="331">
        <v>1.5312631400614041</v>
      </c>
      <c r="C23" s="331">
        <v>1.282459176207007</v>
      </c>
      <c r="D23" s="331">
        <v>1.4026937277605711</v>
      </c>
      <c r="E23" s="331">
        <v>1.069435932439297</v>
      </c>
      <c r="F23" s="331">
        <v>1.1595534348780121</v>
      </c>
      <c r="G23" s="331">
        <v>1.309285457786068</v>
      </c>
      <c r="H23" s="331">
        <v>1.6484695272103409</v>
      </c>
      <c r="I23" s="331">
        <v>1.971491694485251</v>
      </c>
      <c r="J23" s="331">
        <v>1.853440916932678</v>
      </c>
      <c r="K23" s="331">
        <v>1.6407074927984671</v>
      </c>
      <c r="L23" s="331">
        <v>1.583069672425101</v>
      </c>
      <c r="M23" s="331">
        <v>1.3902061609336389</v>
      </c>
      <c r="N23" s="331">
        <v>0.84484929192767977</v>
      </c>
      <c r="O23" s="331">
        <v>1.341649671073522</v>
      </c>
      <c r="P23" s="331">
        <v>0.71291614570135886</v>
      </c>
      <c r="Q23" s="331">
        <v>0.7448600320792248</v>
      </c>
      <c r="R23" s="331">
        <v>0.82255384312765456</v>
      </c>
      <c r="S23" s="331">
        <v>0.82133600870421519</v>
      </c>
      <c r="T23" s="331">
        <v>0.9416395397356343</v>
      </c>
      <c r="U23" s="331">
        <v>0.86360738900804612</v>
      </c>
      <c r="V23" s="331">
        <v>0.82808757221374862</v>
      </c>
      <c r="W23" s="331">
        <v>0.80416691845655464</v>
      </c>
      <c r="DA23" s="72" t="s">
        <v>2463</v>
      </c>
    </row>
    <row r="24" spans="1:105" ht="12" customHeight="1" x14ac:dyDescent="0.3">
      <c r="A24" s="57" t="s">
        <v>2415</v>
      </c>
      <c r="B24" s="263">
        <f t="shared" ref="B24:W24" si="1">B25+B26</f>
        <v>1.4294053474713873</v>
      </c>
      <c r="C24" s="263">
        <f t="shared" si="1"/>
        <v>1.4936952634811478</v>
      </c>
      <c r="D24" s="263">
        <f t="shared" si="1"/>
        <v>1.4188207796348862</v>
      </c>
      <c r="E24" s="263">
        <f t="shared" si="1"/>
        <v>1.4341068763229743</v>
      </c>
      <c r="F24" s="263">
        <f t="shared" si="1"/>
        <v>1.4389795029593613</v>
      </c>
      <c r="G24" s="263">
        <f t="shared" si="1"/>
        <v>1.5380745847900728</v>
      </c>
      <c r="H24" s="263">
        <f t="shared" si="1"/>
        <v>1.6546583770025585</v>
      </c>
      <c r="I24" s="263">
        <f t="shared" si="1"/>
        <v>1.8555729818351709</v>
      </c>
      <c r="J24" s="263">
        <f t="shared" si="1"/>
        <v>1.5823236224396884</v>
      </c>
      <c r="K24" s="263">
        <f t="shared" si="1"/>
        <v>1.4508901690172942</v>
      </c>
      <c r="L24" s="263">
        <f t="shared" si="1"/>
        <v>1.5079687588533313</v>
      </c>
      <c r="M24" s="263">
        <f t="shared" si="1"/>
        <v>1.148432231348643</v>
      </c>
      <c r="N24" s="263">
        <f t="shared" si="1"/>
        <v>0.64454663805724299</v>
      </c>
      <c r="O24" s="263">
        <f t="shared" si="1"/>
        <v>0.78567159112449625</v>
      </c>
      <c r="P24" s="263">
        <f t="shared" si="1"/>
        <v>0.65958970060602951</v>
      </c>
      <c r="Q24" s="263">
        <f t="shared" si="1"/>
        <v>0.61501313466660157</v>
      </c>
      <c r="R24" s="263">
        <f t="shared" si="1"/>
        <v>0.53680024113505787</v>
      </c>
      <c r="S24" s="263">
        <f t="shared" si="1"/>
        <v>0.56094563858098256</v>
      </c>
      <c r="T24" s="263">
        <f t="shared" si="1"/>
        <v>0.5926820773379875</v>
      </c>
      <c r="U24" s="263">
        <f t="shared" si="1"/>
        <v>0.52864639599400554</v>
      </c>
      <c r="V24" s="263">
        <f t="shared" si="1"/>
        <v>0.49060885719063857</v>
      </c>
      <c r="W24" s="263">
        <f t="shared" si="1"/>
        <v>0.5677126622725347</v>
      </c>
      <c r="DA24" s="70"/>
    </row>
    <row r="25" spans="1:105" ht="12" customHeight="1" x14ac:dyDescent="0.3">
      <c r="A25" s="60" t="s">
        <v>2416</v>
      </c>
      <c r="B25" s="264">
        <v>1.00791069898718</v>
      </c>
      <c r="C25" s="264">
        <v>1.0732837399094031</v>
      </c>
      <c r="D25" s="264">
        <v>1.007175493559314</v>
      </c>
      <c r="E25" s="264">
        <v>1.043908930399011</v>
      </c>
      <c r="F25" s="264">
        <v>1.03946154980443</v>
      </c>
      <c r="G25" s="264">
        <v>1.1014454043794699</v>
      </c>
      <c r="H25" s="264">
        <v>1.1703073665001771</v>
      </c>
      <c r="I25" s="264">
        <v>1.3041145466987769</v>
      </c>
      <c r="J25" s="264">
        <v>1.109583398706117</v>
      </c>
      <c r="K25" s="264">
        <v>1.0215315433790311</v>
      </c>
      <c r="L25" s="264">
        <v>1.069475072222603</v>
      </c>
      <c r="M25" s="264">
        <v>0.80410630021172536</v>
      </c>
      <c r="N25" s="264">
        <v>0.4501794466733624</v>
      </c>
      <c r="O25" s="264">
        <v>0.53072684734929676</v>
      </c>
      <c r="P25" s="264">
        <v>0.46787274262465378</v>
      </c>
      <c r="Q25" s="264">
        <v>0.42954632428626188</v>
      </c>
      <c r="R25" s="264">
        <v>0.36220265046432681</v>
      </c>
      <c r="S25" s="264">
        <v>0.38162935924869251</v>
      </c>
      <c r="T25" s="264">
        <v>0.39890885753284799</v>
      </c>
      <c r="U25" s="264">
        <v>0.35453535142067227</v>
      </c>
      <c r="V25" s="264">
        <v>0.32836570955691868</v>
      </c>
      <c r="W25" s="264">
        <v>0.38602830974648272</v>
      </c>
      <c r="DA25" s="72" t="s">
        <v>2464</v>
      </c>
    </row>
    <row r="26" spans="1:105" ht="12" customHeight="1" x14ac:dyDescent="0.3">
      <c r="A26" s="60" t="s">
        <v>2418</v>
      </c>
      <c r="B26" s="264">
        <v>0.42149464848420731</v>
      </c>
      <c r="C26" s="264">
        <v>0.42041152357174461</v>
      </c>
      <c r="D26" s="264">
        <v>0.41164528607557221</v>
      </c>
      <c r="E26" s="264">
        <v>0.39019794592396329</v>
      </c>
      <c r="F26" s="264">
        <v>0.39951795315493138</v>
      </c>
      <c r="G26" s="264">
        <v>0.43662918041060272</v>
      </c>
      <c r="H26" s="264">
        <v>0.48435101050238127</v>
      </c>
      <c r="I26" s="264">
        <v>0.55145843513639414</v>
      </c>
      <c r="J26" s="264">
        <v>0.47274022373357139</v>
      </c>
      <c r="K26" s="264">
        <v>0.42935862563826321</v>
      </c>
      <c r="L26" s="264">
        <v>0.43849368663072841</v>
      </c>
      <c r="M26" s="264">
        <v>0.34432593113691767</v>
      </c>
      <c r="N26" s="264">
        <v>0.19436719138388059</v>
      </c>
      <c r="O26" s="264">
        <v>0.25494474377519949</v>
      </c>
      <c r="P26" s="264">
        <v>0.1917169579813757</v>
      </c>
      <c r="Q26" s="264">
        <v>0.18546681038033969</v>
      </c>
      <c r="R26" s="264">
        <v>0.17459759067073111</v>
      </c>
      <c r="S26" s="264">
        <v>0.17931627933229011</v>
      </c>
      <c r="T26" s="264">
        <v>0.19377321980513951</v>
      </c>
      <c r="U26" s="264">
        <v>0.17411104457333329</v>
      </c>
      <c r="V26" s="264">
        <v>0.16224314763371989</v>
      </c>
      <c r="W26" s="264">
        <v>0.181684352526052</v>
      </c>
      <c r="DA26" s="72" t="s">
        <v>2465</v>
      </c>
    </row>
    <row r="27" spans="1:105" ht="12" customHeight="1" x14ac:dyDescent="0.3">
      <c r="A27" s="57" t="s">
        <v>2420</v>
      </c>
      <c r="B27" s="263">
        <f t="shared" ref="B27:W27" si="2">B28+B34</f>
        <v>4.1701132951959554</v>
      </c>
      <c r="C27" s="263">
        <f t="shared" si="2"/>
        <v>4.3320221553761531</v>
      </c>
      <c r="D27" s="263">
        <f t="shared" si="2"/>
        <v>4.1320439768817856</v>
      </c>
      <c r="E27" s="263">
        <f t="shared" si="2"/>
        <v>4.1475658865981941</v>
      </c>
      <c r="F27" s="263">
        <f t="shared" si="2"/>
        <v>4.1684699592408601</v>
      </c>
      <c r="G27" s="263">
        <f t="shared" si="2"/>
        <v>4.4991762190223108</v>
      </c>
      <c r="H27" s="263">
        <f t="shared" si="2"/>
        <v>4.847348756373731</v>
      </c>
      <c r="I27" s="263">
        <f t="shared" si="2"/>
        <v>5.4454908080829663</v>
      </c>
      <c r="J27" s="263">
        <f t="shared" si="2"/>
        <v>4.6221328296378026</v>
      </c>
      <c r="K27" s="263">
        <f t="shared" si="2"/>
        <v>4.225066506534997</v>
      </c>
      <c r="L27" s="263">
        <f t="shared" si="2"/>
        <v>4.3686932145179282</v>
      </c>
      <c r="M27" s="263">
        <f t="shared" si="2"/>
        <v>3.3582373072355791</v>
      </c>
      <c r="N27" s="263">
        <f t="shared" si="2"/>
        <v>1.8889599211331773</v>
      </c>
      <c r="O27" s="263">
        <f t="shared" si="2"/>
        <v>2.4044753772879979</v>
      </c>
      <c r="P27" s="263">
        <f t="shared" si="2"/>
        <v>1.9106646934155176</v>
      </c>
      <c r="Q27" s="263">
        <f t="shared" si="2"/>
        <v>1.8022571018443032</v>
      </c>
      <c r="R27" s="263">
        <f t="shared" si="2"/>
        <v>1.6346311051752913</v>
      </c>
      <c r="S27" s="263">
        <f t="shared" si="2"/>
        <v>1.6908959060459083</v>
      </c>
      <c r="T27" s="263">
        <f t="shared" si="2"/>
        <v>1.8189272687748201</v>
      </c>
      <c r="U27" s="263">
        <f t="shared" si="2"/>
        <v>1.6346342153183089</v>
      </c>
      <c r="V27" s="263">
        <f t="shared" si="2"/>
        <v>1.5301803763378068</v>
      </c>
      <c r="W27" s="263">
        <f t="shared" si="2"/>
        <v>1.7341319368157382</v>
      </c>
      <c r="DA27" s="70"/>
    </row>
    <row r="28" spans="1:105" ht="12" customHeight="1" x14ac:dyDescent="0.3">
      <c r="A28" s="60" t="s">
        <v>2421</v>
      </c>
      <c r="B28" s="331">
        <v>2.295097205324848</v>
      </c>
      <c r="C28" s="331">
        <v>2.7616639804287968</v>
      </c>
      <c r="D28" s="331">
        <v>2.4144598204402721</v>
      </c>
      <c r="E28" s="331">
        <v>2.83805249993783</v>
      </c>
      <c r="F28" s="331">
        <v>2.7486086104106411</v>
      </c>
      <c r="G28" s="331">
        <v>2.895969536018963</v>
      </c>
      <c r="H28" s="331">
        <v>2.8288146414222921</v>
      </c>
      <c r="I28" s="331">
        <v>3.0314193454479641</v>
      </c>
      <c r="J28" s="331">
        <v>2.352613339516155</v>
      </c>
      <c r="K28" s="331">
        <v>2.216036923516465</v>
      </c>
      <c r="L28" s="331">
        <v>2.4302405544055592</v>
      </c>
      <c r="M28" s="331">
        <v>1.6559440489494901</v>
      </c>
      <c r="N28" s="331">
        <v>0.85445058407887542</v>
      </c>
      <c r="O28" s="331">
        <v>0.76163904536123572</v>
      </c>
      <c r="P28" s="331">
        <v>1.037706147658751</v>
      </c>
      <c r="Q28" s="331">
        <v>0.8901835931758646</v>
      </c>
      <c r="R28" s="331">
        <v>0.62742231767204049</v>
      </c>
      <c r="S28" s="331">
        <v>0.68517834436727743</v>
      </c>
      <c r="T28" s="331">
        <v>0.66589926093526708</v>
      </c>
      <c r="U28" s="331">
        <v>0.57715577979825183</v>
      </c>
      <c r="V28" s="331">
        <v>0.51619559403525794</v>
      </c>
      <c r="W28" s="331">
        <v>0.74943775095056919</v>
      </c>
      <c r="DA28" s="72" t="s">
        <v>2466</v>
      </c>
    </row>
    <row r="29" spans="1:105" ht="12" customHeight="1" x14ac:dyDescent="0.3">
      <c r="A29" s="59" t="s">
        <v>30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 t="s">
        <v>2467</v>
      </c>
    </row>
    <row r="30" spans="1:105" ht="12" customHeight="1" x14ac:dyDescent="0.3">
      <c r="A30" s="59" t="s">
        <v>33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6.3870620853676841E-3</v>
      </c>
      <c r="R30" s="232">
        <v>1.1831885878250851E-2</v>
      </c>
      <c r="S30" s="232">
        <v>1.306585195634573E-2</v>
      </c>
      <c r="T30" s="232">
        <v>3.6959362753040882E-2</v>
      </c>
      <c r="U30" s="232">
        <v>3.8825970447338307E-2</v>
      </c>
      <c r="V30" s="232">
        <v>4.1441896469692673E-2</v>
      </c>
      <c r="W30" s="232">
        <v>4.8039984538391867E-2</v>
      </c>
      <c r="DA30" s="71" t="s">
        <v>2468</v>
      </c>
    </row>
    <row r="31" spans="1:105" ht="12" customHeight="1" x14ac:dyDescent="0.3">
      <c r="A31" s="59" t="s">
        <v>160</v>
      </c>
      <c r="B31" s="232">
        <v>0.68498162649091321</v>
      </c>
      <c r="C31" s="232">
        <v>1.049293870628158</v>
      </c>
      <c r="D31" s="232">
        <v>0.87124160120318517</v>
      </c>
      <c r="E31" s="232">
        <v>1.058257209187619</v>
      </c>
      <c r="F31" s="232">
        <v>1.0479806348750791</v>
      </c>
      <c r="G31" s="232">
        <v>1.400999268195833</v>
      </c>
      <c r="H31" s="232">
        <v>1.21784702611481</v>
      </c>
      <c r="I31" s="232">
        <v>1.191670960803392</v>
      </c>
      <c r="J31" s="232">
        <v>0.33696749233994022</v>
      </c>
      <c r="K31" s="232">
        <v>0.34119247924914081</v>
      </c>
      <c r="L31" s="232">
        <v>0.3423472454481728</v>
      </c>
      <c r="M31" s="232">
        <v>0.1697464061323678</v>
      </c>
      <c r="N31" s="232">
        <v>0</v>
      </c>
      <c r="O31" s="232">
        <v>0</v>
      </c>
      <c r="P31" s="232">
        <v>0.178197464390626</v>
      </c>
      <c r="Q31" s="232">
        <v>9.3433046624863056E-2</v>
      </c>
      <c r="R31" s="232">
        <v>9.8053744992900913E-2</v>
      </c>
      <c r="S31" s="232">
        <v>8.9051448777384828E-2</v>
      </c>
      <c r="T31" s="232">
        <v>0.13374152109613949</v>
      </c>
      <c r="U31" s="232">
        <v>0.13925105549593719</v>
      </c>
      <c r="V31" s="232">
        <v>0.1557510567817772</v>
      </c>
      <c r="W31" s="232">
        <v>0.31205786622053061</v>
      </c>
      <c r="DA31" s="71" t="s">
        <v>2469</v>
      </c>
    </row>
    <row r="32" spans="1:105" ht="12" customHeight="1" x14ac:dyDescent="0.3">
      <c r="A32" s="59" t="s">
        <v>70</v>
      </c>
      <c r="B32" s="232">
        <v>0</v>
      </c>
      <c r="C32" s="232">
        <v>0</v>
      </c>
      <c r="D32" s="232">
        <v>0</v>
      </c>
      <c r="E32" s="232">
        <v>0</v>
      </c>
      <c r="F32" s="232">
        <v>0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7.7145331749231922E-3</v>
      </c>
      <c r="R32" s="232">
        <v>1.75517331410254E-2</v>
      </c>
      <c r="S32" s="232">
        <v>1.943864805921541E-2</v>
      </c>
      <c r="T32" s="232">
        <v>9.118512364501315E-3</v>
      </c>
      <c r="U32" s="232">
        <v>7.6782045897088244E-3</v>
      </c>
      <c r="V32" s="232">
        <v>2.6675391924264368E-3</v>
      </c>
      <c r="W32" s="232">
        <v>1.8982478941572511E-3</v>
      </c>
      <c r="DA32" s="71" t="s">
        <v>2470</v>
      </c>
    </row>
    <row r="33" spans="1:105" ht="12" customHeight="1" x14ac:dyDescent="0.3">
      <c r="A33" s="59" t="s">
        <v>162</v>
      </c>
      <c r="B33" s="232">
        <v>1.6101155788339341</v>
      </c>
      <c r="C33" s="232">
        <v>1.712370109800639</v>
      </c>
      <c r="D33" s="232">
        <v>1.5432182192370869</v>
      </c>
      <c r="E33" s="232">
        <v>1.779795290750211</v>
      </c>
      <c r="F33" s="232">
        <v>1.700627975535562</v>
      </c>
      <c r="G33" s="232">
        <v>1.49497026782313</v>
      </c>
      <c r="H33" s="232">
        <v>1.6109676153074819</v>
      </c>
      <c r="I33" s="232">
        <v>1.8397483846445719</v>
      </c>
      <c r="J33" s="232">
        <v>2.0156458471762151</v>
      </c>
      <c r="K33" s="232">
        <v>1.8748444442673251</v>
      </c>
      <c r="L33" s="232">
        <v>2.087893308957387</v>
      </c>
      <c r="M33" s="232">
        <v>1.486197642817122</v>
      </c>
      <c r="N33" s="232">
        <v>0.85445058407887542</v>
      </c>
      <c r="O33" s="232">
        <v>0.76163904536123572</v>
      </c>
      <c r="P33" s="232">
        <v>0.85950868326812557</v>
      </c>
      <c r="Q33" s="232">
        <v>0.78264895129071066</v>
      </c>
      <c r="R33" s="232">
        <v>0.49998495365986328</v>
      </c>
      <c r="S33" s="232">
        <v>0.56362239557433147</v>
      </c>
      <c r="T33" s="232">
        <v>0.48607986472158538</v>
      </c>
      <c r="U33" s="232">
        <v>0.39140054926526752</v>
      </c>
      <c r="V33" s="232">
        <v>0.31633510159136169</v>
      </c>
      <c r="W33" s="232">
        <v>0.3874416522974895</v>
      </c>
      <c r="DA33" s="71" t="s">
        <v>2471</v>
      </c>
    </row>
    <row r="34" spans="1:105" ht="12" customHeight="1" x14ac:dyDescent="0.3">
      <c r="A34" s="60" t="s">
        <v>2428</v>
      </c>
      <c r="B34" s="331">
        <v>1.875016089871107</v>
      </c>
      <c r="C34" s="331">
        <v>1.5703581749473561</v>
      </c>
      <c r="D34" s="331">
        <v>1.717584156441514</v>
      </c>
      <c r="E34" s="331">
        <v>1.3095133866603641</v>
      </c>
      <c r="F34" s="331">
        <v>1.419861348830219</v>
      </c>
      <c r="G34" s="331">
        <v>1.603206683003348</v>
      </c>
      <c r="H34" s="331">
        <v>2.0185341149514389</v>
      </c>
      <c r="I34" s="331">
        <v>2.4140714626350022</v>
      </c>
      <c r="J34" s="331">
        <v>2.2695194901216471</v>
      </c>
      <c r="K34" s="331">
        <v>2.0090295830185321</v>
      </c>
      <c r="L34" s="331">
        <v>1.9384526601123691</v>
      </c>
      <c r="M34" s="331">
        <v>1.702293258286089</v>
      </c>
      <c r="N34" s="331">
        <v>1.0345093370543019</v>
      </c>
      <c r="O34" s="331">
        <v>1.642836331926762</v>
      </c>
      <c r="P34" s="331">
        <v>0.87295854575676646</v>
      </c>
      <c r="Q34" s="331">
        <v>0.91207350866843873</v>
      </c>
      <c r="R34" s="331">
        <v>1.0072087875032509</v>
      </c>
      <c r="S34" s="331">
        <v>1.0057175616786309</v>
      </c>
      <c r="T34" s="331">
        <v>1.1530280078395529</v>
      </c>
      <c r="U34" s="331">
        <v>1.057478435520057</v>
      </c>
      <c r="V34" s="331">
        <v>1.013984782302549</v>
      </c>
      <c r="W34" s="331">
        <v>0.98469418586516899</v>
      </c>
      <c r="DA34" s="72" t="s">
        <v>2472</v>
      </c>
    </row>
    <row r="35" spans="1:105" ht="12" customHeight="1" x14ac:dyDescent="0.3">
      <c r="A35" s="57" t="s">
        <v>2430</v>
      </c>
      <c r="B35" s="263">
        <v>4.9324181494596999</v>
      </c>
      <c r="C35" s="263">
        <v>5.2053556431416936</v>
      </c>
      <c r="D35" s="263">
        <v>5.0294538741886718</v>
      </c>
      <c r="E35" s="263">
        <v>5.0235721944054159</v>
      </c>
      <c r="F35" s="263">
        <v>4.9581518930937936</v>
      </c>
      <c r="G35" s="263">
        <v>5.3701133100841911</v>
      </c>
      <c r="H35" s="263">
        <v>5.7882636481646843</v>
      </c>
      <c r="I35" s="263">
        <v>6.2210868942824726</v>
      </c>
      <c r="J35" s="263">
        <v>5.2247356576567476</v>
      </c>
      <c r="K35" s="263">
        <v>4.8739336975957457</v>
      </c>
      <c r="L35" s="263">
        <v>5.0093101185615643</v>
      </c>
      <c r="M35" s="263">
        <v>3.840408539200094</v>
      </c>
      <c r="N35" s="263">
        <v>2.322287576047509</v>
      </c>
      <c r="O35" s="263">
        <v>2.726187012246243</v>
      </c>
      <c r="P35" s="263">
        <v>2.2891691352448529</v>
      </c>
      <c r="Q35" s="263">
        <v>1.900632690963495</v>
      </c>
      <c r="R35" s="263">
        <v>1.593087391442007</v>
      </c>
      <c r="S35" s="263">
        <v>1.701917748992581</v>
      </c>
      <c r="T35" s="263">
        <v>1.874208557914508</v>
      </c>
      <c r="U35" s="263">
        <v>1.7419786878814509</v>
      </c>
      <c r="V35" s="263">
        <v>1.8244386568245801</v>
      </c>
      <c r="W35" s="263">
        <v>2.0295697193840012</v>
      </c>
      <c r="DA35" s="70" t="s">
        <v>2473</v>
      </c>
    </row>
    <row r="36" spans="1:105" ht="12" customHeight="1" x14ac:dyDescent="0.3">
      <c r="A36" s="46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2474</v>
      </c>
    </row>
    <row r="37" spans="1:105" ht="12" customHeight="1" x14ac:dyDescent="0.3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2475</v>
      </c>
    </row>
    <row r="38" spans="1:105" ht="12" customHeight="1" x14ac:dyDescent="0.3">
      <c r="A38" s="46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7.1169472511625146E-3</v>
      </c>
      <c r="R38" s="231">
        <v>1.7460195245889709E-2</v>
      </c>
      <c r="S38" s="231">
        <v>1.78256790691717E-2</v>
      </c>
      <c r="T38" s="231">
        <v>4.844225878511161E-2</v>
      </c>
      <c r="U38" s="231">
        <v>4.7854171758895052E-2</v>
      </c>
      <c r="V38" s="231">
        <v>4.1564264831448018E-2</v>
      </c>
      <c r="W38" s="231">
        <v>4.7364763647094472E-2</v>
      </c>
      <c r="DA38" s="73" t="s">
        <v>2476</v>
      </c>
    </row>
    <row r="39" spans="1:105" ht="12" customHeight="1" x14ac:dyDescent="0.3">
      <c r="A39" s="46" t="s">
        <v>160</v>
      </c>
      <c r="B39" s="231">
        <v>0.67982646124754531</v>
      </c>
      <c r="C39" s="231">
        <v>0.95618907886476112</v>
      </c>
      <c r="D39" s="231">
        <v>0.80784372479092081</v>
      </c>
      <c r="E39" s="231">
        <v>0.93185367848697598</v>
      </c>
      <c r="F39" s="231">
        <v>0.9614248809735424</v>
      </c>
      <c r="G39" s="231">
        <v>1.27406293163812</v>
      </c>
      <c r="H39" s="231">
        <v>1.1415424059696619</v>
      </c>
      <c r="I39" s="231">
        <v>1.21920102623132</v>
      </c>
      <c r="J39" s="231">
        <v>0.35970482632726142</v>
      </c>
      <c r="K39" s="231">
        <v>0.34974944372156519</v>
      </c>
      <c r="L39" s="231">
        <v>0.34668990497847951</v>
      </c>
      <c r="M39" s="231">
        <v>0.17787307254272219</v>
      </c>
      <c r="N39" s="231">
        <v>0</v>
      </c>
      <c r="O39" s="231">
        <v>0</v>
      </c>
      <c r="P39" s="231">
        <v>0.155646148446314</v>
      </c>
      <c r="Q39" s="231">
        <v>0.1060900081273855</v>
      </c>
      <c r="R39" s="231">
        <v>0.14744860640870941</v>
      </c>
      <c r="S39" s="231">
        <v>0.1238028671658729</v>
      </c>
      <c r="T39" s="231">
        <v>0.17862717594910071</v>
      </c>
      <c r="U39" s="231">
        <v>0.1748949796248177</v>
      </c>
      <c r="V39" s="231">
        <v>0.159181593166907</v>
      </c>
      <c r="W39" s="231">
        <v>0.31352271633637502</v>
      </c>
      <c r="DA39" s="73" t="s">
        <v>2477</v>
      </c>
    </row>
    <row r="40" spans="1:105" ht="12" customHeight="1" x14ac:dyDescent="0.3">
      <c r="A40" s="46" t="s">
        <v>70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8.4922156311676329E-3</v>
      </c>
      <c r="R40" s="231">
        <v>2.5587855162450209E-2</v>
      </c>
      <c r="S40" s="231">
        <v>2.6199509455267871E-2</v>
      </c>
      <c r="T40" s="231">
        <v>1.1807084055114761E-2</v>
      </c>
      <c r="U40" s="231">
        <v>9.3492315761306462E-3</v>
      </c>
      <c r="V40" s="231">
        <v>2.6430783887919809E-3</v>
      </c>
      <c r="W40" s="231">
        <v>1.8489458626697031E-3</v>
      </c>
      <c r="DA40" s="73" t="s">
        <v>2478</v>
      </c>
    </row>
    <row r="41" spans="1:105" ht="12" customHeight="1" x14ac:dyDescent="0.3">
      <c r="A41" s="46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1.566170103612867E-2</v>
      </c>
      <c r="R41" s="231">
        <v>0</v>
      </c>
      <c r="S41" s="231">
        <v>4.7654846898239837E-2</v>
      </c>
      <c r="T41" s="231">
        <v>8.5263536882268162E-2</v>
      </c>
      <c r="U41" s="231">
        <v>6.9601835850879951E-2</v>
      </c>
      <c r="V41" s="231">
        <v>6.7077416931941775E-2</v>
      </c>
      <c r="W41" s="231">
        <v>0</v>
      </c>
      <c r="DA41" s="73" t="s">
        <v>2479</v>
      </c>
    </row>
    <row r="42" spans="1:105" ht="12" customHeight="1" x14ac:dyDescent="0.3">
      <c r="A42" s="46" t="s">
        <v>162</v>
      </c>
      <c r="B42" s="231">
        <v>1.564408759498525</v>
      </c>
      <c r="C42" s="231">
        <v>1.527630518611355</v>
      </c>
      <c r="D42" s="231">
        <v>1.40084517211935</v>
      </c>
      <c r="E42" s="231">
        <v>1.5342657351003059</v>
      </c>
      <c r="F42" s="231">
        <v>1.527374244629736</v>
      </c>
      <c r="G42" s="231">
        <v>1.3309433533736299</v>
      </c>
      <c r="H42" s="231">
        <v>1.478291786210044</v>
      </c>
      <c r="I42" s="231">
        <v>1.842686431357377</v>
      </c>
      <c r="J42" s="231">
        <v>2.1064275757760882</v>
      </c>
      <c r="K42" s="231">
        <v>1.881468135084869</v>
      </c>
      <c r="L42" s="231">
        <v>2.0699349861117642</v>
      </c>
      <c r="M42" s="231">
        <v>1.5246151517278379</v>
      </c>
      <c r="N42" s="231">
        <v>0.78647045987551967</v>
      </c>
      <c r="O42" s="231">
        <v>0.87847453076379989</v>
      </c>
      <c r="P42" s="231">
        <v>0.73495571486054423</v>
      </c>
      <c r="Q42" s="231">
        <v>0.86999152994399964</v>
      </c>
      <c r="R42" s="231">
        <v>0.73605025300246307</v>
      </c>
      <c r="S42" s="231">
        <v>0.76710002918493558</v>
      </c>
      <c r="T42" s="231">
        <v>0.63556935625786304</v>
      </c>
      <c r="U42" s="231">
        <v>0.48125396732188969</v>
      </c>
      <c r="V42" s="231">
        <v>0.31650696741304291</v>
      </c>
      <c r="W42" s="231">
        <v>0.38107831061207409</v>
      </c>
      <c r="DA42" s="73" t="s">
        <v>2480</v>
      </c>
    </row>
    <row r="43" spans="1:105" ht="12" customHeight="1" x14ac:dyDescent="0.3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2481</v>
      </c>
    </row>
    <row r="44" spans="1:105" ht="12" customHeight="1" x14ac:dyDescent="0.3">
      <c r="A44" s="46" t="s">
        <v>73</v>
      </c>
      <c r="B44" s="231">
        <v>0.29204016477240902</v>
      </c>
      <c r="C44" s="231">
        <v>0.43112598299688287</v>
      </c>
      <c r="D44" s="231">
        <v>0.38942026427890708</v>
      </c>
      <c r="E44" s="231">
        <v>0.31987735518628319</v>
      </c>
      <c r="F44" s="231">
        <v>0.31987735517170912</v>
      </c>
      <c r="G44" s="231">
        <v>0.59799892473747696</v>
      </c>
      <c r="H44" s="231">
        <v>0.7370847429630859</v>
      </c>
      <c r="I44" s="231">
        <v>0.63975471036229836</v>
      </c>
      <c r="J44" s="231">
        <v>0.55629320603890098</v>
      </c>
      <c r="K44" s="231">
        <v>0.52850608251834608</v>
      </c>
      <c r="L44" s="231">
        <v>0.5313098283221791</v>
      </c>
      <c r="M44" s="231">
        <v>0.53461424299239735</v>
      </c>
      <c r="N44" s="231">
        <v>0.49631307270449748</v>
      </c>
      <c r="O44" s="231">
        <v>0.57917377437931228</v>
      </c>
      <c r="P44" s="231">
        <v>0.83476524365852056</v>
      </c>
      <c r="Q44" s="231">
        <v>0.43863601635777838</v>
      </c>
      <c r="R44" s="231">
        <v>2.2630233921963859E-2</v>
      </c>
      <c r="S44" s="231">
        <v>4.8214414303510818E-2</v>
      </c>
      <c r="T44" s="231">
        <v>0.21769083425790811</v>
      </c>
      <c r="U44" s="231">
        <v>0.31562166955486248</v>
      </c>
      <c r="V44" s="231">
        <v>0.57852290475794077</v>
      </c>
      <c r="W44" s="231">
        <v>0.59008835610010046</v>
      </c>
      <c r="DA44" s="73" t="s">
        <v>2482</v>
      </c>
    </row>
    <row r="45" spans="1:105" ht="12" customHeight="1" x14ac:dyDescent="0.3">
      <c r="A45" s="46" t="s">
        <v>79</v>
      </c>
      <c r="B45" s="231">
        <v>2.3961427639412212</v>
      </c>
      <c r="C45" s="231">
        <v>2.2904100626686938</v>
      </c>
      <c r="D45" s="231">
        <v>2.4313447129994952</v>
      </c>
      <c r="E45" s="231">
        <v>2.2375754256318499</v>
      </c>
      <c r="F45" s="231">
        <v>2.1494754123188069</v>
      </c>
      <c r="G45" s="231">
        <v>2.167108100334965</v>
      </c>
      <c r="H45" s="231">
        <v>2.4313447130218919</v>
      </c>
      <c r="I45" s="231">
        <v>2.5194447263314772</v>
      </c>
      <c r="J45" s="231">
        <v>2.2023100495144972</v>
      </c>
      <c r="K45" s="231">
        <v>2.1142100362709648</v>
      </c>
      <c r="L45" s="231">
        <v>2.0613753991491421</v>
      </c>
      <c r="M45" s="231">
        <v>1.603306071937137</v>
      </c>
      <c r="N45" s="231">
        <v>1.039504043467492</v>
      </c>
      <c r="O45" s="231">
        <v>1.26853870710313</v>
      </c>
      <c r="P45" s="231">
        <v>0.56380202827947401</v>
      </c>
      <c r="Q45" s="231">
        <v>0.4546442726158722</v>
      </c>
      <c r="R45" s="231">
        <v>0.64391024770053074</v>
      </c>
      <c r="S45" s="231">
        <v>0.67112040291558261</v>
      </c>
      <c r="T45" s="231">
        <v>0.69680831172714175</v>
      </c>
      <c r="U45" s="231">
        <v>0.64340283219397598</v>
      </c>
      <c r="V45" s="231">
        <v>0.65894243133450769</v>
      </c>
      <c r="W45" s="231">
        <v>0.69566662682568703</v>
      </c>
      <c r="DA45" s="73" t="s">
        <v>2483</v>
      </c>
    </row>
    <row r="46" spans="1:105" ht="12" customHeight="1" x14ac:dyDescent="0.3">
      <c r="A46" s="57" t="s">
        <v>2442</v>
      </c>
      <c r="B46" s="263">
        <v>2.252723521574215</v>
      </c>
      <c r="C46" s="263">
        <v>2.2469346438841118</v>
      </c>
      <c r="D46" s="263">
        <v>2.20008254392424</v>
      </c>
      <c r="E46" s="263">
        <v>2.0854549257362418</v>
      </c>
      <c r="F46" s="263">
        <v>2.1352667076555321</v>
      </c>
      <c r="G46" s="263">
        <v>2.333611656645957</v>
      </c>
      <c r="H46" s="263">
        <v>2.588666114696438</v>
      </c>
      <c r="I46" s="263">
        <v>2.9473289695843188</v>
      </c>
      <c r="J46" s="263">
        <v>2.5266110149409768</v>
      </c>
      <c r="K46" s="263">
        <v>2.29475339400978</v>
      </c>
      <c r="L46" s="263">
        <v>2.3435767108484331</v>
      </c>
      <c r="M46" s="263">
        <v>1.8402870047094819</v>
      </c>
      <c r="N46" s="263">
        <v>1.0388163774496659</v>
      </c>
      <c r="O46" s="263">
        <v>1.362579627213516</v>
      </c>
      <c r="P46" s="263">
        <v>1.0246519197395749</v>
      </c>
      <c r="Q46" s="263">
        <v>0.99124733307448054</v>
      </c>
      <c r="R46" s="263">
        <v>0.93315561829459315</v>
      </c>
      <c r="S46" s="263">
        <v>0.95837515780027194</v>
      </c>
      <c r="T46" s="263">
        <v>1.0356418324076631</v>
      </c>
      <c r="U46" s="263">
        <v>0.93055522030168902</v>
      </c>
      <c r="V46" s="263">
        <v>0.86712596756115901</v>
      </c>
      <c r="W46" s="263">
        <v>0.97103157990095812</v>
      </c>
      <c r="DA46" s="70" t="s">
        <v>2484</v>
      </c>
    </row>
    <row r="47" spans="1:105" ht="12" customHeight="1" x14ac:dyDescent="0.3">
      <c r="A47" s="41" t="s">
        <v>2444</v>
      </c>
      <c r="B47" s="352">
        <v>1.404213663213193</v>
      </c>
      <c r="C47" s="352">
        <v>1.400605221667099</v>
      </c>
      <c r="D47" s="352">
        <v>1.3714004132279749</v>
      </c>
      <c r="E47" s="352">
        <v>1.2999483836736809</v>
      </c>
      <c r="F47" s="352">
        <v>1.33099808155724</v>
      </c>
      <c r="G47" s="352">
        <v>1.454634508635094</v>
      </c>
      <c r="H47" s="352">
        <v>1.6136202658431711</v>
      </c>
      <c r="I47" s="352">
        <v>1.837189326359157</v>
      </c>
      <c r="J47" s="352">
        <v>1.5749388128756161</v>
      </c>
      <c r="K47" s="352">
        <v>1.4304125822424949</v>
      </c>
      <c r="L47" s="352">
        <v>1.4608461298712401</v>
      </c>
      <c r="M47" s="352">
        <v>1.1471253047692751</v>
      </c>
      <c r="N47" s="352">
        <v>0.64753625414497973</v>
      </c>
      <c r="O47" s="352">
        <v>0.84935097956987526</v>
      </c>
      <c r="P47" s="352">
        <v>0.63870697489342898</v>
      </c>
      <c r="Q47" s="352">
        <v>0.61788454526108083</v>
      </c>
      <c r="R47" s="352">
        <v>0.58167363041415043</v>
      </c>
      <c r="S47" s="352">
        <v>0.59739398917751541</v>
      </c>
      <c r="T47" s="352">
        <v>0.64555743185286296</v>
      </c>
      <c r="U47" s="352">
        <v>0.58005269719422425</v>
      </c>
      <c r="V47" s="352">
        <v>0.54051467910516282</v>
      </c>
      <c r="W47" s="352">
        <v>0.60528324885406848</v>
      </c>
      <c r="DA47" s="97" t="s">
        <v>2485</v>
      </c>
    </row>
    <row r="48" spans="1:105" ht="12" customHeight="1" x14ac:dyDescent="0.3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3">
      <c r="A49" s="32" t="s">
        <v>102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3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3">
      <c r="A51" s="35" t="s">
        <v>25</v>
      </c>
      <c r="B51" s="234">
        <f t="shared" ref="B51:W51" si="3">SUM(B$52:B$56,B$58:B$59,B$61:B$62,B$64:B$65,B$66:B$68)</f>
        <v>1.0000000000000002</v>
      </c>
      <c r="C51" s="234">
        <f t="shared" si="3"/>
        <v>0.99999999999999989</v>
      </c>
      <c r="D51" s="234">
        <f t="shared" si="3"/>
        <v>1.0000000000000002</v>
      </c>
      <c r="E51" s="234">
        <f t="shared" si="3"/>
        <v>1</v>
      </c>
      <c r="F51" s="234">
        <f t="shared" si="3"/>
        <v>1.0000000000000002</v>
      </c>
      <c r="G51" s="234">
        <f t="shared" si="3"/>
        <v>0.99999999999999989</v>
      </c>
      <c r="H51" s="234">
        <f t="shared" si="3"/>
        <v>1</v>
      </c>
      <c r="I51" s="234">
        <f t="shared" si="3"/>
        <v>0.99999999999999989</v>
      </c>
      <c r="J51" s="234">
        <f t="shared" si="3"/>
        <v>1.0000000000000002</v>
      </c>
      <c r="K51" s="234">
        <f t="shared" si="3"/>
        <v>1.0000000000000002</v>
      </c>
      <c r="L51" s="234">
        <f t="shared" si="3"/>
        <v>1</v>
      </c>
      <c r="M51" s="234">
        <f t="shared" si="3"/>
        <v>1</v>
      </c>
      <c r="N51" s="234">
        <f t="shared" si="3"/>
        <v>1</v>
      </c>
      <c r="O51" s="234">
        <f t="shared" si="3"/>
        <v>0.99999999999999967</v>
      </c>
      <c r="P51" s="234">
        <f t="shared" si="3"/>
        <v>0.99999999999999989</v>
      </c>
      <c r="Q51" s="234">
        <f t="shared" si="3"/>
        <v>1</v>
      </c>
      <c r="R51" s="234">
        <f t="shared" si="3"/>
        <v>1</v>
      </c>
      <c r="S51" s="234">
        <f t="shared" si="3"/>
        <v>1</v>
      </c>
      <c r="T51" s="234">
        <f t="shared" si="3"/>
        <v>1</v>
      </c>
      <c r="U51" s="234">
        <f t="shared" si="3"/>
        <v>0.99999999999999989</v>
      </c>
      <c r="V51" s="234">
        <f t="shared" si="3"/>
        <v>1</v>
      </c>
      <c r="W51" s="234">
        <f t="shared" si="3"/>
        <v>1.0000000000000004</v>
      </c>
      <c r="DA51" s="95"/>
    </row>
    <row r="52" spans="1:105" ht="12" customHeight="1" x14ac:dyDescent="0.3">
      <c r="A52" s="55" t="s">
        <v>92</v>
      </c>
      <c r="B52" s="301">
        <f t="shared" ref="B52:W52" si="4">IF(B$6=0,0,B$6/B$5)</f>
        <v>1.7995061675947145E-2</v>
      </c>
      <c r="C52" s="301">
        <f t="shared" si="4"/>
        <v>1.7386818968892968E-2</v>
      </c>
      <c r="D52" s="301">
        <f t="shared" si="4"/>
        <v>1.7663255181927431E-2</v>
      </c>
      <c r="E52" s="301">
        <f t="shared" si="4"/>
        <v>1.6938963408548599E-2</v>
      </c>
      <c r="F52" s="301">
        <f t="shared" si="4"/>
        <v>1.7258071145004491E-2</v>
      </c>
      <c r="G52" s="301">
        <f t="shared" si="4"/>
        <v>1.7401728930867451E-2</v>
      </c>
      <c r="H52" s="301">
        <f t="shared" si="4"/>
        <v>1.7763816061265574E-2</v>
      </c>
      <c r="I52" s="301">
        <f t="shared" si="4"/>
        <v>1.8123725217572412E-2</v>
      </c>
      <c r="J52" s="301">
        <f t="shared" si="4"/>
        <v>1.8272350889297417E-2</v>
      </c>
      <c r="K52" s="301">
        <f t="shared" si="4"/>
        <v>1.8042777218010654E-2</v>
      </c>
      <c r="L52" s="301">
        <f t="shared" si="4"/>
        <v>1.7889869229169308E-2</v>
      </c>
      <c r="M52" s="301">
        <f t="shared" si="4"/>
        <v>1.8179882542896549E-2</v>
      </c>
      <c r="N52" s="301">
        <f t="shared" si="4"/>
        <v>1.7875052088099259E-2</v>
      </c>
      <c r="O52" s="301">
        <f t="shared" si="4"/>
        <v>1.8656967407145945E-2</v>
      </c>
      <c r="P52" s="301">
        <f t="shared" si="4"/>
        <v>1.7573896271188556E-2</v>
      </c>
      <c r="Q52" s="301">
        <f t="shared" si="4"/>
        <v>1.8444489271819554E-2</v>
      </c>
      <c r="R52" s="301">
        <f t="shared" si="4"/>
        <v>1.9318948475021695E-2</v>
      </c>
      <c r="S52" s="301">
        <f t="shared" si="4"/>
        <v>1.9090787888613361E-2</v>
      </c>
      <c r="T52" s="301">
        <f t="shared" si="4"/>
        <v>1.9051511068018306E-2</v>
      </c>
      <c r="U52" s="301">
        <f t="shared" si="4"/>
        <v>1.8865045565747939E-2</v>
      </c>
      <c r="V52" s="301">
        <f t="shared" si="4"/>
        <v>1.8281933894856869E-2</v>
      </c>
      <c r="W52" s="301">
        <f t="shared" si="4"/>
        <v>1.8157122759844588E-2</v>
      </c>
      <c r="DA52" s="67"/>
    </row>
    <row r="53" spans="1:105" ht="12" customHeight="1" x14ac:dyDescent="0.3">
      <c r="A53" s="202" t="s">
        <v>93</v>
      </c>
      <c r="B53" s="235">
        <f t="shared" ref="B53:W53" si="5">IF(B$7=0,0,B$7/B$5)</f>
        <v>6.3459669916862424E-3</v>
      </c>
      <c r="C53" s="235">
        <f t="shared" si="5"/>
        <v>6.1314699140208187E-3</v>
      </c>
      <c r="D53" s="235">
        <f t="shared" si="5"/>
        <v>6.2289552749945102E-3</v>
      </c>
      <c r="E53" s="235">
        <f t="shared" si="5"/>
        <v>5.9735334393274742E-3</v>
      </c>
      <c r="F53" s="235">
        <f t="shared" si="5"/>
        <v>6.0860669331719297E-3</v>
      </c>
      <c r="G53" s="235">
        <f t="shared" si="5"/>
        <v>6.1367279191469623E-3</v>
      </c>
      <c r="H53" s="235">
        <f t="shared" si="5"/>
        <v>6.2644181165466334E-3</v>
      </c>
      <c r="I53" s="235">
        <f t="shared" si="5"/>
        <v>6.3913402503552432E-3</v>
      </c>
      <c r="J53" s="235">
        <f t="shared" si="5"/>
        <v>6.4437531636238193E-3</v>
      </c>
      <c r="K53" s="235">
        <f t="shared" si="5"/>
        <v>6.3627939001113555E-3</v>
      </c>
      <c r="L53" s="235">
        <f t="shared" si="5"/>
        <v>6.3088708256909265E-3</v>
      </c>
      <c r="M53" s="235">
        <f t="shared" si="5"/>
        <v>6.411144157630797E-3</v>
      </c>
      <c r="N53" s="235">
        <f t="shared" si="5"/>
        <v>6.3036455539005358E-3</v>
      </c>
      <c r="O53" s="235">
        <f t="shared" si="5"/>
        <v>6.5793883601392329E-3</v>
      </c>
      <c r="P53" s="235">
        <f t="shared" si="5"/>
        <v>6.197442812954995E-3</v>
      </c>
      <c r="Q53" s="235">
        <f t="shared" si="5"/>
        <v>6.5044578454503815E-3</v>
      </c>
      <c r="R53" s="235">
        <f t="shared" si="5"/>
        <v>6.8128362961068995E-3</v>
      </c>
      <c r="S53" s="235">
        <f t="shared" si="5"/>
        <v>6.7323753576436322E-3</v>
      </c>
      <c r="T53" s="235">
        <f t="shared" si="5"/>
        <v>6.7185243683265021E-3</v>
      </c>
      <c r="U53" s="235">
        <f t="shared" si="5"/>
        <v>6.6527672209599226E-3</v>
      </c>
      <c r="V53" s="235">
        <f t="shared" si="5"/>
        <v>6.4471326150564705E-3</v>
      </c>
      <c r="W53" s="235">
        <f t="shared" si="5"/>
        <v>6.4031179093974478E-3</v>
      </c>
      <c r="DA53" s="174"/>
    </row>
    <row r="54" spans="1:105" ht="12" customHeight="1" x14ac:dyDescent="0.3">
      <c r="A54" s="202" t="s">
        <v>94</v>
      </c>
      <c r="B54" s="235">
        <f t="shared" ref="B54:W54" si="6">IF(B$8=0,0,B$8/B$5)</f>
        <v>4.2369531863383394E-2</v>
      </c>
      <c r="C54" s="235">
        <f t="shared" si="6"/>
        <v>4.0937419030358246E-2</v>
      </c>
      <c r="D54" s="235">
        <f t="shared" si="6"/>
        <v>4.1588290538735029E-2</v>
      </c>
      <c r="E54" s="235">
        <f t="shared" si="6"/>
        <v>3.9882939152716762E-2</v>
      </c>
      <c r="F54" s="235">
        <f t="shared" si="6"/>
        <v>4.0634281140373957E-2</v>
      </c>
      <c r="G54" s="235">
        <f t="shared" si="6"/>
        <v>4.0972524667690101E-2</v>
      </c>
      <c r="H54" s="235">
        <f t="shared" si="6"/>
        <v>4.1825062018491746E-2</v>
      </c>
      <c r="I54" s="235">
        <f t="shared" si="6"/>
        <v>4.2672471310033593E-2</v>
      </c>
      <c r="J54" s="235">
        <f t="shared" si="6"/>
        <v>4.3022411768547639E-2</v>
      </c>
      <c r="K54" s="235">
        <f t="shared" si="6"/>
        <v>4.2481878529165615E-2</v>
      </c>
      <c r="L54" s="235">
        <f t="shared" si="6"/>
        <v>4.2121855317128566E-2</v>
      </c>
      <c r="M54" s="235">
        <f t="shared" si="6"/>
        <v>4.2804694229161624E-2</v>
      </c>
      <c r="N54" s="235">
        <f t="shared" si="6"/>
        <v>4.2086968227437141E-2</v>
      </c>
      <c r="O54" s="235">
        <f t="shared" si="6"/>
        <v>4.3927994761349967E-2</v>
      </c>
      <c r="P54" s="235">
        <f t="shared" si="6"/>
        <v>4.1377894193114891E-2</v>
      </c>
      <c r="Q54" s="235">
        <f t="shared" si="6"/>
        <v>4.3427713112578654E-2</v>
      </c>
      <c r="R54" s="235">
        <f t="shared" si="6"/>
        <v>4.5486635040188655E-2</v>
      </c>
      <c r="S54" s="235">
        <f t="shared" si="6"/>
        <v>4.4949428921650159E-2</v>
      </c>
      <c r="T54" s="235">
        <f t="shared" si="6"/>
        <v>4.4856951300197019E-2</v>
      </c>
      <c r="U54" s="235">
        <f t="shared" si="6"/>
        <v>4.441791662601044E-2</v>
      </c>
      <c r="V54" s="235">
        <f t="shared" si="6"/>
        <v>4.3044975039888939E-2</v>
      </c>
      <c r="W54" s="235">
        <f t="shared" si="6"/>
        <v>4.2751106118679487E-2</v>
      </c>
      <c r="DA54" s="174"/>
    </row>
    <row r="55" spans="1:105" ht="12" customHeight="1" x14ac:dyDescent="0.3">
      <c r="A55" s="202" t="s">
        <v>95</v>
      </c>
      <c r="B55" s="235">
        <f t="shared" ref="B55:W55" si="7">IF(B$9=0,0,B$9/B$5)</f>
        <v>1.8544027627606201E-2</v>
      </c>
      <c r="C55" s="235">
        <f t="shared" si="7"/>
        <v>1.7917229577840196E-2</v>
      </c>
      <c r="D55" s="235">
        <f t="shared" si="7"/>
        <v>1.8202098886103468E-2</v>
      </c>
      <c r="E55" s="235">
        <f t="shared" si="7"/>
        <v>1.745571152173352E-2</v>
      </c>
      <c r="F55" s="235">
        <f t="shared" si="7"/>
        <v>1.7784554111305216E-2</v>
      </c>
      <c r="G55" s="235">
        <f t="shared" si="7"/>
        <v>1.7932594390240426E-2</v>
      </c>
      <c r="H55" s="235">
        <f t="shared" si="7"/>
        <v>1.8305727523686605E-2</v>
      </c>
      <c r="I55" s="235">
        <f t="shared" si="7"/>
        <v>1.8676616240722973E-2</v>
      </c>
      <c r="J55" s="235">
        <f t="shared" si="7"/>
        <v>1.8829775958220579E-2</v>
      </c>
      <c r="K55" s="235">
        <f t="shared" si="7"/>
        <v>1.8593198802800047E-2</v>
      </c>
      <c r="L55" s="235">
        <f t="shared" si="7"/>
        <v>1.843562612977355E-2</v>
      </c>
      <c r="M55" s="235">
        <f t="shared" si="7"/>
        <v>1.8734486728252061E-2</v>
      </c>
      <c r="N55" s="235">
        <f t="shared" si="7"/>
        <v>1.8420356969916639E-2</v>
      </c>
      <c r="O55" s="235">
        <f t="shared" si="7"/>
        <v>1.9226125771377958E-2</v>
      </c>
      <c r="P55" s="235">
        <f t="shared" si="7"/>
        <v>1.8110013949727315E-2</v>
      </c>
      <c r="Q55" s="235">
        <f t="shared" si="7"/>
        <v>1.9007165676508061E-2</v>
      </c>
      <c r="R55" s="235">
        <f t="shared" si="7"/>
        <v>1.9908301550083298E-2</v>
      </c>
      <c r="S55" s="235">
        <f t="shared" si="7"/>
        <v>1.9673180587783824E-2</v>
      </c>
      <c r="T55" s="235">
        <f t="shared" si="7"/>
        <v>1.9632705569728574E-2</v>
      </c>
      <c r="U55" s="235">
        <f t="shared" si="7"/>
        <v>1.9440551661730632E-2</v>
      </c>
      <c r="V55" s="235">
        <f t="shared" si="7"/>
        <v>1.8839651307527534E-2</v>
      </c>
      <c r="W55" s="235">
        <f t="shared" si="7"/>
        <v>1.8711032624381018E-2</v>
      </c>
      <c r="DA55" s="174"/>
    </row>
    <row r="56" spans="1:105" ht="12" customHeight="1" x14ac:dyDescent="0.3">
      <c r="A56" s="56" t="s">
        <v>96</v>
      </c>
      <c r="B56" s="302">
        <f t="shared" ref="B56:W56" si="8">IF(B$10=0,0,B$10/B$5)</f>
        <v>4.1526311326142089E-2</v>
      </c>
      <c r="C56" s="302">
        <f t="shared" si="8"/>
        <v>4.1847787000086269E-2</v>
      </c>
      <c r="D56" s="302">
        <f t="shared" si="8"/>
        <v>4.2091254419005936E-2</v>
      </c>
      <c r="E56" s="302">
        <f t="shared" si="8"/>
        <v>4.2782013021429505E-2</v>
      </c>
      <c r="F56" s="302">
        <f t="shared" si="8"/>
        <v>4.2665622142797927E-2</v>
      </c>
      <c r="G56" s="302">
        <f t="shared" si="8"/>
        <v>4.3305793162301216E-2</v>
      </c>
      <c r="H56" s="302">
        <f t="shared" si="8"/>
        <v>4.39117394171714E-2</v>
      </c>
      <c r="I56" s="302">
        <f t="shared" si="8"/>
        <v>4.4825499870660236E-2</v>
      </c>
      <c r="J56" s="302">
        <f t="shared" si="8"/>
        <v>4.5993778771880149E-2</v>
      </c>
      <c r="K56" s="302">
        <f t="shared" si="8"/>
        <v>4.8618417066616293E-2</v>
      </c>
      <c r="L56" s="302">
        <f t="shared" si="8"/>
        <v>4.9305965559101016E-2</v>
      </c>
      <c r="M56" s="302">
        <f t="shared" si="8"/>
        <v>4.9859588476186899E-2</v>
      </c>
      <c r="N56" s="302">
        <f t="shared" si="8"/>
        <v>5.0984457182709692E-2</v>
      </c>
      <c r="O56" s="302">
        <f t="shared" si="8"/>
        <v>5.3081221627669047E-2</v>
      </c>
      <c r="P56" s="302">
        <f t="shared" si="8"/>
        <v>5.5401025380081695E-2</v>
      </c>
      <c r="Q56" s="302">
        <f t="shared" si="8"/>
        <v>5.7249840143002051E-2</v>
      </c>
      <c r="R56" s="302">
        <f t="shared" si="8"/>
        <v>5.7698197550956759E-2</v>
      </c>
      <c r="S56" s="302">
        <f t="shared" si="8"/>
        <v>5.6775999293742239E-2</v>
      </c>
      <c r="T56" s="302">
        <f t="shared" si="8"/>
        <v>5.7970942271644919E-2</v>
      </c>
      <c r="U56" s="302">
        <f t="shared" si="8"/>
        <v>6.0320509371502164E-2</v>
      </c>
      <c r="V56" s="302">
        <f t="shared" si="8"/>
        <v>6.1614934838854774E-2</v>
      </c>
      <c r="W56" s="302">
        <f t="shared" si="8"/>
        <v>6.3114015449314165E-2</v>
      </c>
      <c r="DA56" s="68"/>
    </row>
    <row r="57" spans="1:105" ht="12" customHeight="1" x14ac:dyDescent="0.3">
      <c r="A57" s="203" t="s">
        <v>2405</v>
      </c>
      <c r="B57" s="303">
        <f t="shared" ref="B57:W57" si="9">IF(B$16=0,0,B$16/B$5)</f>
        <v>0.1690206657111695</v>
      </c>
      <c r="C57" s="303">
        <f t="shared" si="9"/>
        <v>0.17008533467765377</v>
      </c>
      <c r="D57" s="303">
        <f t="shared" si="9"/>
        <v>0.16832290234734887</v>
      </c>
      <c r="E57" s="303">
        <f t="shared" si="9"/>
        <v>0.17093296421458634</v>
      </c>
      <c r="F57" s="303">
        <f t="shared" si="9"/>
        <v>0.17094771897688732</v>
      </c>
      <c r="G57" s="303">
        <f t="shared" si="9"/>
        <v>0.17023283243224199</v>
      </c>
      <c r="H57" s="303">
        <f t="shared" si="9"/>
        <v>0.16877612207000944</v>
      </c>
      <c r="I57" s="303">
        <f t="shared" si="9"/>
        <v>0.1699035265973233</v>
      </c>
      <c r="J57" s="303">
        <f t="shared" si="9"/>
        <v>0.169607468183331</v>
      </c>
      <c r="K57" s="303">
        <f t="shared" si="9"/>
        <v>0.16855724462813609</v>
      </c>
      <c r="L57" s="303">
        <f t="shared" si="9"/>
        <v>0.16921000892354865</v>
      </c>
      <c r="M57" s="303">
        <f t="shared" si="9"/>
        <v>0.16833072872575883</v>
      </c>
      <c r="N57" s="303">
        <f t="shared" si="9"/>
        <v>0.16492169112877203</v>
      </c>
      <c r="O57" s="303">
        <f t="shared" si="9"/>
        <v>0.16704981677072683</v>
      </c>
      <c r="P57" s="303">
        <f t="shared" si="9"/>
        <v>0.16627336538137941</v>
      </c>
      <c r="Q57" s="303">
        <f t="shared" si="9"/>
        <v>0.17015623038474528</v>
      </c>
      <c r="R57" s="303">
        <f t="shared" si="9"/>
        <v>0.17171003459655729</v>
      </c>
      <c r="S57" s="303">
        <f t="shared" si="9"/>
        <v>0.17090378658022812</v>
      </c>
      <c r="T57" s="303">
        <f t="shared" si="9"/>
        <v>0.16977810609959357</v>
      </c>
      <c r="U57" s="303">
        <f t="shared" si="9"/>
        <v>0.16814455250179799</v>
      </c>
      <c r="V57" s="303">
        <f t="shared" si="9"/>
        <v>0.16369261180560479</v>
      </c>
      <c r="W57" s="303">
        <f t="shared" si="9"/>
        <v>0.16452894769582774</v>
      </c>
      <c r="DA57" s="175"/>
    </row>
    <row r="58" spans="1:105" ht="12" customHeight="1" x14ac:dyDescent="0.3">
      <c r="A58" s="62" t="s">
        <v>2406</v>
      </c>
      <c r="B58" s="304">
        <f t="shared" ref="B58:W58" si="10">IF(B$17=0,0,B$17/B$5)</f>
        <v>9.302357755189529E-2</v>
      </c>
      <c r="C58" s="304">
        <f t="shared" si="10"/>
        <v>0.10842939521800932</v>
      </c>
      <c r="D58" s="304">
        <f t="shared" si="10"/>
        <v>9.8355411232640952E-2</v>
      </c>
      <c r="E58" s="304">
        <f t="shared" si="10"/>
        <v>0.11696420012965242</v>
      </c>
      <c r="F58" s="304">
        <f t="shared" si="10"/>
        <v>0.11271962540315415</v>
      </c>
      <c r="G58" s="304">
        <f t="shared" si="10"/>
        <v>0.10957319134770903</v>
      </c>
      <c r="H58" s="304">
        <f t="shared" si="10"/>
        <v>9.8494329422107799E-2</v>
      </c>
      <c r="I58" s="304">
        <f t="shared" si="10"/>
        <v>9.4582629103413488E-2</v>
      </c>
      <c r="J58" s="304">
        <f t="shared" si="10"/>
        <v>8.6328283248608917E-2</v>
      </c>
      <c r="K58" s="304">
        <f t="shared" si="10"/>
        <v>8.8407857543639126E-2</v>
      </c>
      <c r="L58" s="304">
        <f t="shared" si="10"/>
        <v>9.412906919871955E-2</v>
      </c>
      <c r="M58" s="304">
        <f t="shared" si="10"/>
        <v>8.3003743627101972E-2</v>
      </c>
      <c r="N58" s="304">
        <f t="shared" si="10"/>
        <v>7.460054273026584E-2</v>
      </c>
      <c r="O58" s="304">
        <f t="shared" si="10"/>
        <v>5.2914521053041542E-2</v>
      </c>
      <c r="P58" s="304">
        <f t="shared" si="10"/>
        <v>9.0305166596096123E-2</v>
      </c>
      <c r="Q58" s="304">
        <f t="shared" si="10"/>
        <v>8.4044770532544305E-2</v>
      </c>
      <c r="R58" s="304">
        <f t="shared" si="10"/>
        <v>6.5907658023285451E-2</v>
      </c>
      <c r="S58" s="304">
        <f t="shared" si="10"/>
        <v>6.9252975961702962E-2</v>
      </c>
      <c r="T58" s="304">
        <f t="shared" si="10"/>
        <v>6.215483011085958E-2</v>
      </c>
      <c r="U58" s="304">
        <f t="shared" si="10"/>
        <v>5.9368389214284167E-2</v>
      </c>
      <c r="V58" s="304">
        <f t="shared" si="10"/>
        <v>5.5220551966824558E-2</v>
      </c>
      <c r="W58" s="304">
        <f t="shared" si="10"/>
        <v>7.110428100057925E-2</v>
      </c>
      <c r="DA58" s="72"/>
    </row>
    <row r="59" spans="1:105" ht="12" customHeight="1" x14ac:dyDescent="0.3">
      <c r="A59" s="62" t="s">
        <v>2413</v>
      </c>
      <c r="B59" s="304">
        <f t="shared" ref="B59:W59" si="11">IF(B$23=0,0,B$23/B$5)</f>
        <v>7.5997088159274223E-2</v>
      </c>
      <c r="C59" s="304">
        <f t="shared" si="11"/>
        <v>6.1655939459644461E-2</v>
      </c>
      <c r="D59" s="304">
        <f t="shared" si="11"/>
        <v>6.9967491114707916E-2</v>
      </c>
      <c r="E59" s="304">
        <f t="shared" si="11"/>
        <v>5.3968764084933944E-2</v>
      </c>
      <c r="F59" s="304">
        <f t="shared" si="11"/>
        <v>5.8228093573733153E-2</v>
      </c>
      <c r="G59" s="304">
        <f t="shared" si="11"/>
        <v>6.065964108453295E-2</v>
      </c>
      <c r="H59" s="304">
        <f t="shared" si="11"/>
        <v>7.0281792647901645E-2</v>
      </c>
      <c r="I59" s="304">
        <f t="shared" si="11"/>
        <v>7.53208974939098E-2</v>
      </c>
      <c r="J59" s="304">
        <f t="shared" si="11"/>
        <v>8.3279184934722084E-2</v>
      </c>
      <c r="K59" s="304">
        <f t="shared" si="11"/>
        <v>8.0149387084496967E-2</v>
      </c>
      <c r="L59" s="304">
        <f t="shared" si="11"/>
        <v>7.5080939724829099E-2</v>
      </c>
      <c r="M59" s="304">
        <f t="shared" si="11"/>
        <v>8.5326985098656855E-2</v>
      </c>
      <c r="N59" s="304">
        <f t="shared" si="11"/>
        <v>9.032114839850619E-2</v>
      </c>
      <c r="O59" s="304">
        <f t="shared" si="11"/>
        <v>0.11413529571768527</v>
      </c>
      <c r="P59" s="304">
        <f t="shared" si="11"/>
        <v>7.5968198785283284E-2</v>
      </c>
      <c r="Q59" s="304">
        <f t="shared" si="11"/>
        <v>8.6111459852200978E-2</v>
      </c>
      <c r="R59" s="304">
        <f t="shared" si="11"/>
        <v>0.10580237657327184</v>
      </c>
      <c r="S59" s="304">
        <f t="shared" si="11"/>
        <v>0.10165081061852517</v>
      </c>
      <c r="T59" s="304">
        <f t="shared" si="11"/>
        <v>0.10762327598873397</v>
      </c>
      <c r="U59" s="304">
        <f t="shared" si="11"/>
        <v>0.10877616328751383</v>
      </c>
      <c r="V59" s="304">
        <f t="shared" si="11"/>
        <v>0.10847205983878024</v>
      </c>
      <c r="W59" s="304">
        <f t="shared" si="11"/>
        <v>9.3424666695248487E-2</v>
      </c>
      <c r="DA59" s="72"/>
    </row>
    <row r="60" spans="1:105" ht="12" customHeight="1" x14ac:dyDescent="0.3">
      <c r="A60" s="203" t="s">
        <v>2415</v>
      </c>
      <c r="B60" s="303">
        <f t="shared" ref="B60:W60" si="12">IF(B$24=0,0,B$24/B$5)</f>
        <v>7.0941852752208809E-2</v>
      </c>
      <c r="C60" s="303">
        <f t="shared" si="12"/>
        <v>7.1811396764091512E-2</v>
      </c>
      <c r="D60" s="303">
        <f t="shared" si="12"/>
        <v>7.077192143074279E-2</v>
      </c>
      <c r="E60" s="303">
        <f t="shared" si="12"/>
        <v>7.2371774066277997E-2</v>
      </c>
      <c r="F60" s="303">
        <f t="shared" si="12"/>
        <v>7.2259742956836251E-2</v>
      </c>
      <c r="G60" s="303">
        <f t="shared" si="12"/>
        <v>7.1259519243703801E-2</v>
      </c>
      <c r="H60" s="303">
        <f t="shared" si="12"/>
        <v>7.0545651609590629E-2</v>
      </c>
      <c r="I60" s="303">
        <f t="shared" si="12"/>
        <v>7.0892219707660076E-2</v>
      </c>
      <c r="J60" s="303">
        <f t="shared" si="12"/>
        <v>7.1097287415998384E-2</v>
      </c>
      <c r="K60" s="303">
        <f t="shared" si="12"/>
        <v>7.0876715248805372E-2</v>
      </c>
      <c r="L60" s="303">
        <f t="shared" si="12"/>
        <v>7.1519095755874895E-2</v>
      </c>
      <c r="M60" s="303">
        <f t="shared" si="12"/>
        <v>7.0487574177698201E-2</v>
      </c>
      <c r="N60" s="303">
        <f t="shared" si="12"/>
        <v>6.8907192208086609E-2</v>
      </c>
      <c r="O60" s="303">
        <f t="shared" si="12"/>
        <v>6.6837760499897772E-2</v>
      </c>
      <c r="P60" s="303">
        <f t="shared" si="12"/>
        <v>7.0285743694398745E-2</v>
      </c>
      <c r="Q60" s="303">
        <f t="shared" si="12"/>
        <v>7.1100175299493626E-2</v>
      </c>
      <c r="R60" s="303">
        <f t="shared" si="12"/>
        <v>6.9046837154440696E-2</v>
      </c>
      <c r="S60" s="303">
        <f t="shared" si="12"/>
        <v>6.9424179958506776E-2</v>
      </c>
      <c r="T60" s="303">
        <f t="shared" si="12"/>
        <v>6.7739707277829964E-2</v>
      </c>
      <c r="U60" s="303">
        <f t="shared" si="12"/>
        <v>6.6585959573655151E-2</v>
      </c>
      <c r="V60" s="303">
        <f t="shared" si="12"/>
        <v>6.4265368905792361E-2</v>
      </c>
      <c r="W60" s="303">
        <f t="shared" si="12"/>
        <v>6.5954424428799896E-2</v>
      </c>
      <c r="DA60" s="175"/>
    </row>
    <row r="61" spans="1:105" ht="12" customHeight="1" x14ac:dyDescent="0.3">
      <c r="A61" s="62" t="s">
        <v>2416</v>
      </c>
      <c r="B61" s="304">
        <f t="shared" ref="B61:W61" si="13">IF(B$25=0,0,B$25/B$5)</f>
        <v>5.0022936126140158E-2</v>
      </c>
      <c r="C61" s="304">
        <f t="shared" si="13"/>
        <v>5.1599550705849116E-2</v>
      </c>
      <c r="D61" s="304">
        <f t="shared" si="13"/>
        <v>5.0238723537367573E-2</v>
      </c>
      <c r="E61" s="304">
        <f t="shared" si="13"/>
        <v>5.2680551571103885E-2</v>
      </c>
      <c r="F61" s="304">
        <f t="shared" si="13"/>
        <v>5.2197563792890235E-2</v>
      </c>
      <c r="G61" s="304">
        <f t="shared" si="13"/>
        <v>5.1030340638507213E-2</v>
      </c>
      <c r="H61" s="304">
        <f t="shared" si="13"/>
        <v>4.9895553608363549E-2</v>
      </c>
      <c r="I61" s="304">
        <f t="shared" si="13"/>
        <v>4.9823734163821541E-2</v>
      </c>
      <c r="J61" s="304">
        <f t="shared" si="13"/>
        <v>4.9856027358168332E-2</v>
      </c>
      <c r="K61" s="304">
        <f t="shared" si="13"/>
        <v>4.9902330213449281E-2</v>
      </c>
      <c r="L61" s="304">
        <f t="shared" si="13"/>
        <v>5.0722463346635528E-2</v>
      </c>
      <c r="M61" s="304">
        <f t="shared" si="13"/>
        <v>4.9353806812238089E-2</v>
      </c>
      <c r="N61" s="304">
        <f t="shared" si="13"/>
        <v>4.8127784443267055E-2</v>
      </c>
      <c r="O61" s="304">
        <f t="shared" si="13"/>
        <v>4.5149391062018394E-2</v>
      </c>
      <c r="P61" s="304">
        <f t="shared" si="13"/>
        <v>4.9856423833630724E-2</v>
      </c>
      <c r="Q61" s="304">
        <f t="shared" si="13"/>
        <v>4.9658807648982208E-2</v>
      </c>
      <c r="R61" s="304">
        <f t="shared" si="13"/>
        <v>4.6588927327297858E-2</v>
      </c>
      <c r="S61" s="304">
        <f t="shared" si="13"/>
        <v>4.7231502469567622E-2</v>
      </c>
      <c r="T61" s="304">
        <f t="shared" si="13"/>
        <v>4.5592688345119203E-2</v>
      </c>
      <c r="U61" s="304">
        <f t="shared" si="13"/>
        <v>4.4655703237587559E-2</v>
      </c>
      <c r="V61" s="304">
        <f t="shared" si="13"/>
        <v>4.3012968786431266E-2</v>
      </c>
      <c r="W61" s="304">
        <f t="shared" si="13"/>
        <v>4.484711487785939E-2</v>
      </c>
      <c r="DA61" s="72"/>
    </row>
    <row r="62" spans="1:105" ht="12" customHeight="1" x14ac:dyDescent="0.3">
      <c r="A62" s="62" t="s">
        <v>2418</v>
      </c>
      <c r="B62" s="304">
        <f t="shared" ref="B62:W62" si="14">IF(B$26=0,0,B$26/B$5)</f>
        <v>2.0918916626068658E-2</v>
      </c>
      <c r="C62" s="304">
        <f t="shared" si="14"/>
        <v>2.0211846058242389E-2</v>
      </c>
      <c r="D62" s="304">
        <f t="shared" si="14"/>
        <v>2.0533197893375224E-2</v>
      </c>
      <c r="E62" s="304">
        <f t="shared" si="14"/>
        <v>1.9691222495174111E-2</v>
      </c>
      <c r="F62" s="304">
        <f t="shared" si="14"/>
        <v>2.0062179163946012E-2</v>
      </c>
      <c r="G62" s="304">
        <f t="shared" si="14"/>
        <v>2.0229178605196588E-2</v>
      </c>
      <c r="H62" s="304">
        <f t="shared" si="14"/>
        <v>2.0650098001227069E-2</v>
      </c>
      <c r="I62" s="304">
        <f t="shared" si="14"/>
        <v>2.1068485543838538E-2</v>
      </c>
      <c r="J62" s="304">
        <f t="shared" si="14"/>
        <v>2.1241260057830044E-2</v>
      </c>
      <c r="K62" s="304">
        <f t="shared" si="14"/>
        <v>2.0974385035356091E-2</v>
      </c>
      <c r="L62" s="304">
        <f t="shared" si="14"/>
        <v>2.0796632409239374E-2</v>
      </c>
      <c r="M62" s="304">
        <f t="shared" si="14"/>
        <v>2.1133767365460108E-2</v>
      </c>
      <c r="N62" s="304">
        <f t="shared" si="14"/>
        <v>2.0779407764819558E-2</v>
      </c>
      <c r="O62" s="304">
        <f t="shared" si="14"/>
        <v>2.1688369437879378E-2</v>
      </c>
      <c r="P62" s="304">
        <f t="shared" si="14"/>
        <v>2.042931986076801E-2</v>
      </c>
      <c r="Q62" s="304">
        <f t="shared" si="14"/>
        <v>2.1441367650511422E-2</v>
      </c>
      <c r="R62" s="304">
        <f t="shared" si="14"/>
        <v>2.2457909827142842E-2</v>
      </c>
      <c r="S62" s="304">
        <f t="shared" si="14"/>
        <v>2.2192677488939168E-2</v>
      </c>
      <c r="T62" s="304">
        <f t="shared" si="14"/>
        <v>2.2147018932710764E-2</v>
      </c>
      <c r="U62" s="304">
        <f t="shared" si="14"/>
        <v>2.1930256336067599E-2</v>
      </c>
      <c r="V62" s="304">
        <f t="shared" si="14"/>
        <v>2.1252400119361105E-2</v>
      </c>
      <c r="W62" s="304">
        <f t="shared" si="14"/>
        <v>2.110730955094051E-2</v>
      </c>
      <c r="DA62" s="72"/>
    </row>
    <row r="63" spans="1:105" ht="12" customHeight="1" x14ac:dyDescent="0.3">
      <c r="A63" s="203" t="s">
        <v>2420</v>
      </c>
      <c r="B63" s="303">
        <f t="shared" ref="B63:W63" si="15">IF(B$27=0,0,B$27/B$5)</f>
        <v>0.20696408046265655</v>
      </c>
      <c r="C63" s="303">
        <f t="shared" si="15"/>
        <v>0.20826775674814751</v>
      </c>
      <c r="D63" s="303">
        <f t="shared" si="15"/>
        <v>0.20610967634369243</v>
      </c>
      <c r="E63" s="303">
        <f t="shared" si="15"/>
        <v>0.20930567046684054</v>
      </c>
      <c r="F63" s="303">
        <f t="shared" si="15"/>
        <v>0.20932373752271916</v>
      </c>
      <c r="G63" s="303">
        <f t="shared" si="15"/>
        <v>0.2084483662435615</v>
      </c>
      <c r="H63" s="303">
        <f t="shared" si="15"/>
        <v>0.20666463926939938</v>
      </c>
      <c r="I63" s="303">
        <f t="shared" si="15"/>
        <v>0.20804513460896734</v>
      </c>
      <c r="J63" s="303">
        <f t="shared" si="15"/>
        <v>0.20768261410203803</v>
      </c>
      <c r="K63" s="303">
        <f t="shared" si="15"/>
        <v>0.20639662607526871</v>
      </c>
      <c r="L63" s="303">
        <f t="shared" si="15"/>
        <v>0.20719592929414116</v>
      </c>
      <c r="M63" s="303">
        <f t="shared" si="15"/>
        <v>0.20611925966419459</v>
      </c>
      <c r="N63" s="303">
        <f t="shared" si="15"/>
        <v>0.20194492791278207</v>
      </c>
      <c r="O63" s="303">
        <f t="shared" si="15"/>
        <v>0.20455079604578796</v>
      </c>
      <c r="P63" s="303">
        <f t="shared" si="15"/>
        <v>0.20360003924250544</v>
      </c>
      <c r="Q63" s="303">
        <f t="shared" si="15"/>
        <v>0.20835456781805545</v>
      </c>
      <c r="R63" s="303">
        <f t="shared" si="15"/>
        <v>0.21025718522027428</v>
      </c>
      <c r="S63" s="303">
        <f t="shared" si="15"/>
        <v>0.20926994275129979</v>
      </c>
      <c r="T63" s="303">
        <f t="shared" si="15"/>
        <v>0.20789155848929833</v>
      </c>
      <c r="U63" s="303">
        <f t="shared" si="15"/>
        <v>0.2058912887777119</v>
      </c>
      <c r="V63" s="303">
        <f t="shared" si="15"/>
        <v>0.20043993282318948</v>
      </c>
      <c r="W63" s="303">
        <f t="shared" si="15"/>
        <v>0.20146401758672783</v>
      </c>
      <c r="DA63" s="175"/>
    </row>
    <row r="64" spans="1:105" ht="12" customHeight="1" x14ac:dyDescent="0.3">
      <c r="A64" s="62" t="s">
        <v>2421</v>
      </c>
      <c r="B64" s="304">
        <f t="shared" ref="B64:W64" si="16">IF(B$28=0,0,B$28/B$5)</f>
        <v>0.11390642149211666</v>
      </c>
      <c r="C64" s="304">
        <f t="shared" si="16"/>
        <v>0.13277068802205222</v>
      </c>
      <c r="D64" s="304">
        <f t="shared" si="16"/>
        <v>0.12043519742772364</v>
      </c>
      <c r="E64" s="304">
        <f t="shared" si="16"/>
        <v>0.14322146954651324</v>
      </c>
      <c r="F64" s="304">
        <f t="shared" si="16"/>
        <v>0.13802403110590306</v>
      </c>
      <c r="G64" s="304">
        <f t="shared" si="16"/>
        <v>0.13417125471148036</v>
      </c>
      <c r="H64" s="304">
        <f t="shared" si="16"/>
        <v>0.12060530133319325</v>
      </c>
      <c r="I64" s="304">
        <f t="shared" si="16"/>
        <v>0.11581546420826143</v>
      </c>
      <c r="J64" s="304">
        <f t="shared" si="16"/>
        <v>0.10570810193707215</v>
      </c>
      <c r="K64" s="304">
        <f t="shared" si="16"/>
        <v>0.10825451944119073</v>
      </c>
      <c r="L64" s="304">
        <f t="shared" si="16"/>
        <v>0.11526008473312592</v>
      </c>
      <c r="M64" s="304">
        <f t="shared" si="16"/>
        <v>0.10163723709441064</v>
      </c>
      <c r="N64" s="304">
        <f t="shared" si="16"/>
        <v>9.1347603343182635E-2</v>
      </c>
      <c r="O64" s="304">
        <f t="shared" si="16"/>
        <v>6.4793291085356974E-2</v>
      </c>
      <c r="P64" s="304">
        <f t="shared" si="16"/>
        <v>0.11057775501562787</v>
      </c>
      <c r="Q64" s="304">
        <f t="shared" si="16"/>
        <v>0.10291196391740118</v>
      </c>
      <c r="R64" s="304">
        <f t="shared" si="16"/>
        <v>8.0703254722390344E-2</v>
      </c>
      <c r="S64" s="304">
        <f t="shared" si="16"/>
        <v>8.4799562402085263E-2</v>
      </c>
      <c r="T64" s="304">
        <f t="shared" si="16"/>
        <v>7.6107955237787239E-2</v>
      </c>
      <c r="U64" s="304">
        <f t="shared" si="16"/>
        <v>7.2695986793001016E-2</v>
      </c>
      <c r="V64" s="304">
        <f t="shared" si="16"/>
        <v>6.7617002408356594E-2</v>
      </c>
      <c r="W64" s="304">
        <f t="shared" si="16"/>
        <v>8.706646653132151E-2</v>
      </c>
      <c r="DA64" s="72"/>
    </row>
    <row r="65" spans="1:105" ht="12" customHeight="1" x14ac:dyDescent="0.3">
      <c r="A65" s="62" t="s">
        <v>2428</v>
      </c>
      <c r="B65" s="304">
        <f t="shared" ref="B65:W65" si="17">IF(B$34=0,0,B$34/B$5)</f>
        <v>9.3057658970539872E-2</v>
      </c>
      <c r="C65" s="304">
        <f t="shared" si="17"/>
        <v>7.5497068726095282E-2</v>
      </c>
      <c r="D65" s="304">
        <f t="shared" si="17"/>
        <v>8.5674478915968799E-2</v>
      </c>
      <c r="E65" s="304">
        <f t="shared" si="17"/>
        <v>6.6084200920327296E-2</v>
      </c>
      <c r="F65" s="304">
        <f t="shared" si="17"/>
        <v>7.1299706416816114E-2</v>
      </c>
      <c r="G65" s="304">
        <f t="shared" si="17"/>
        <v>7.4277111532081136E-2</v>
      </c>
      <c r="H65" s="304">
        <f t="shared" si="17"/>
        <v>8.605933793620614E-2</v>
      </c>
      <c r="I65" s="304">
        <f t="shared" si="17"/>
        <v>9.2229670400705913E-2</v>
      </c>
      <c r="J65" s="304">
        <f t="shared" si="17"/>
        <v>0.10197451216496585</v>
      </c>
      <c r="K65" s="304">
        <f t="shared" si="17"/>
        <v>9.8142106634077964E-2</v>
      </c>
      <c r="L65" s="304">
        <f t="shared" si="17"/>
        <v>9.1935844561015237E-2</v>
      </c>
      <c r="M65" s="304">
        <f t="shared" si="17"/>
        <v>0.10448202256978394</v>
      </c>
      <c r="N65" s="304">
        <f t="shared" si="17"/>
        <v>0.11059732456959945</v>
      </c>
      <c r="O65" s="304">
        <f t="shared" si="17"/>
        <v>0.13975750496043099</v>
      </c>
      <c r="P65" s="304">
        <f t="shared" si="17"/>
        <v>9.3022284226877541E-2</v>
      </c>
      <c r="Q65" s="304">
        <f t="shared" si="17"/>
        <v>0.10544260390065427</v>
      </c>
      <c r="R65" s="304">
        <f t="shared" si="17"/>
        <v>0.12955393049788394</v>
      </c>
      <c r="S65" s="304">
        <f t="shared" si="17"/>
        <v>0.12447038034921451</v>
      </c>
      <c r="T65" s="304">
        <f t="shared" si="17"/>
        <v>0.13178360325151109</v>
      </c>
      <c r="U65" s="304">
        <f t="shared" si="17"/>
        <v>0.13319530198471088</v>
      </c>
      <c r="V65" s="304">
        <f t="shared" si="17"/>
        <v>0.1328229304148329</v>
      </c>
      <c r="W65" s="304">
        <f t="shared" si="17"/>
        <v>0.1143975510554063</v>
      </c>
      <c r="DA65" s="72"/>
    </row>
    <row r="66" spans="1:105" ht="12" customHeight="1" x14ac:dyDescent="0.3">
      <c r="A66" s="203" t="s">
        <v>2430</v>
      </c>
      <c r="B66" s="303">
        <f t="shared" ref="B66:W66" si="18">IF(B$35=0,0,B$35/B$5)</f>
        <v>0.24479751855573398</v>
      </c>
      <c r="C66" s="303">
        <f t="shared" si="18"/>
        <v>0.2502544317618563</v>
      </c>
      <c r="D66" s="303">
        <f t="shared" si="18"/>
        <v>0.25087320367215293</v>
      </c>
      <c r="E66" s="303">
        <f t="shared" si="18"/>
        <v>0.25351306646776506</v>
      </c>
      <c r="F66" s="303">
        <f t="shared" si="18"/>
        <v>0.24897837710620033</v>
      </c>
      <c r="G66" s="303">
        <f t="shared" si="18"/>
        <v>0.24879917823558867</v>
      </c>
      <c r="H66" s="303">
        <f t="shared" si="18"/>
        <v>0.24678014291239556</v>
      </c>
      <c r="I66" s="303">
        <f t="shared" si="18"/>
        <v>0.23767680562676666</v>
      </c>
      <c r="J66" s="303">
        <f t="shared" si="18"/>
        <v>0.23475888715628132</v>
      </c>
      <c r="K66" s="303">
        <f t="shared" si="18"/>
        <v>0.23809411504940253</v>
      </c>
      <c r="L66" s="303">
        <f t="shared" si="18"/>
        <v>0.23757874819150873</v>
      </c>
      <c r="M66" s="303">
        <f t="shared" si="18"/>
        <v>0.23571358795950781</v>
      </c>
      <c r="N66" s="303">
        <f t="shared" si="18"/>
        <v>0.24827112099674853</v>
      </c>
      <c r="O66" s="303">
        <f t="shared" si="18"/>
        <v>0.23191908255414218</v>
      </c>
      <c r="P66" s="303">
        <f t="shared" si="18"/>
        <v>0.24393339520783497</v>
      </c>
      <c r="Q66" s="303">
        <f t="shared" si="18"/>
        <v>0.21972753082860516</v>
      </c>
      <c r="R66" s="303">
        <f t="shared" si="18"/>
        <v>0.20491355491402208</v>
      </c>
      <c r="S66" s="303">
        <f t="shared" si="18"/>
        <v>0.21063403644519116</v>
      </c>
      <c r="T66" s="303">
        <f t="shared" si="18"/>
        <v>0.21420985034837209</v>
      </c>
      <c r="U66" s="303">
        <f t="shared" si="18"/>
        <v>0.21941192329770162</v>
      </c>
      <c r="V66" s="303">
        <f t="shared" si="18"/>
        <v>0.23898513369329608</v>
      </c>
      <c r="W66" s="303">
        <f t="shared" si="18"/>
        <v>0.23578671320146222</v>
      </c>
      <c r="DA66" s="175"/>
    </row>
    <row r="67" spans="1:105" ht="12" customHeight="1" x14ac:dyDescent="0.3">
      <c r="A67" s="203" t="s">
        <v>2442</v>
      </c>
      <c r="B67" s="303">
        <f t="shared" ref="B67:W67" si="19">IF(B$46=0,0,B$46/B$5)</f>
        <v>0.1118034017723963</v>
      </c>
      <c r="C67" s="303">
        <f t="shared" si="19"/>
        <v>0.10802438700842885</v>
      </c>
      <c r="D67" s="303">
        <f t="shared" si="19"/>
        <v>0.10974188648394573</v>
      </c>
      <c r="E67" s="303">
        <f t="shared" si="19"/>
        <v>0.10524185833190261</v>
      </c>
      <c r="F67" s="303">
        <f t="shared" si="19"/>
        <v>0.10722447618062855</v>
      </c>
      <c r="G67" s="303">
        <f t="shared" si="19"/>
        <v>0.10811702267142707</v>
      </c>
      <c r="H67" s="303">
        <f t="shared" si="19"/>
        <v>0.11036667169433798</v>
      </c>
      <c r="I67" s="303">
        <f t="shared" si="19"/>
        <v>0.11260278895410383</v>
      </c>
      <c r="J67" s="303">
        <f t="shared" si="19"/>
        <v>0.11352620094283712</v>
      </c>
      <c r="K67" s="303">
        <f t="shared" si="19"/>
        <v>0.11209985865685618</v>
      </c>
      <c r="L67" s="303">
        <f t="shared" si="19"/>
        <v>0.11114984061198951</v>
      </c>
      <c r="M67" s="303">
        <f t="shared" si="19"/>
        <v>0.11295169467717056</v>
      </c>
      <c r="N67" s="303">
        <f t="shared" si="19"/>
        <v>0.11105778164570164</v>
      </c>
      <c r="O67" s="303">
        <f t="shared" si="19"/>
        <v>0.11591582515461717</v>
      </c>
      <c r="P67" s="303">
        <f t="shared" si="19"/>
        <v>0.10918669915648931</v>
      </c>
      <c r="Q67" s="303">
        <f t="shared" si="19"/>
        <v>0.11459569751295985</v>
      </c>
      <c r="R67" s="303">
        <f t="shared" si="19"/>
        <v>0.12002871660396175</v>
      </c>
      <c r="S67" s="303">
        <f t="shared" si="19"/>
        <v>0.11861115382089378</v>
      </c>
      <c r="T67" s="303">
        <f t="shared" si="19"/>
        <v>0.11836712675211186</v>
      </c>
      <c r="U67" s="303">
        <f t="shared" si="19"/>
        <v>0.11720861572044962</v>
      </c>
      <c r="V67" s="303">
        <f t="shared" si="19"/>
        <v>0.11358574020088717</v>
      </c>
      <c r="W67" s="303">
        <f t="shared" si="19"/>
        <v>0.11281028803935889</v>
      </c>
      <c r="DA67" s="175"/>
    </row>
    <row r="68" spans="1:105" ht="12" customHeight="1" x14ac:dyDescent="0.3">
      <c r="A68" s="41" t="s">
        <v>2444</v>
      </c>
      <c r="B68" s="237">
        <f t="shared" ref="B68:W68" si="20">IF(B$47=0,0,B$47/B$5)</f>
        <v>6.9691581261069918E-2</v>
      </c>
      <c r="C68" s="237">
        <f t="shared" si="20"/>
        <v>6.7335968548623448E-2</v>
      </c>
      <c r="D68" s="237">
        <f t="shared" si="20"/>
        <v>6.8406555421351115E-2</v>
      </c>
      <c r="E68" s="237">
        <f t="shared" si="20"/>
        <v>6.5601505908871538E-2</v>
      </c>
      <c r="F68" s="237">
        <f t="shared" si="20"/>
        <v>6.6837351784075072E-2</v>
      </c>
      <c r="G68" s="237">
        <f t="shared" si="20"/>
        <v>6.7393712103230599E-2</v>
      </c>
      <c r="H68" s="237">
        <f t="shared" si="20"/>
        <v>6.8796009307105055E-2</v>
      </c>
      <c r="I68" s="237">
        <f t="shared" si="20"/>
        <v>7.0189871615834246E-2</v>
      </c>
      <c r="J68" s="237">
        <f t="shared" si="20"/>
        <v>7.0765471647944722E-2</v>
      </c>
      <c r="K68" s="237">
        <f t="shared" si="20"/>
        <v>6.9876374824827461E-2</v>
      </c>
      <c r="L68" s="237">
        <f t="shared" si="20"/>
        <v>6.9284190162073711E-2</v>
      </c>
      <c r="M68" s="237">
        <f t="shared" si="20"/>
        <v>7.0407358661542033E-2</v>
      </c>
      <c r="N68" s="237">
        <f t="shared" si="20"/>
        <v>6.9226806085845707E-2</v>
      </c>
      <c r="O68" s="237">
        <f t="shared" si="20"/>
        <v>7.2255021047145651E-2</v>
      </c>
      <c r="P68" s="237">
        <f t="shared" si="20"/>
        <v>6.8060484710324706E-2</v>
      </c>
      <c r="Q68" s="237">
        <f t="shared" si="20"/>
        <v>7.143213210678194E-2</v>
      </c>
      <c r="R68" s="237">
        <f t="shared" si="20"/>
        <v>7.4818752598386606E-2</v>
      </c>
      <c r="S68" s="237">
        <f t="shared" si="20"/>
        <v>7.393512839444713E-2</v>
      </c>
      <c r="T68" s="237">
        <f t="shared" si="20"/>
        <v>7.3783016454879002E-2</v>
      </c>
      <c r="U68" s="237">
        <f t="shared" si="20"/>
        <v>7.3060869682732524E-2</v>
      </c>
      <c r="V68" s="237">
        <f t="shared" si="20"/>
        <v>7.080258487504551E-2</v>
      </c>
      <c r="W68" s="237">
        <f t="shared" si="20"/>
        <v>7.0319214186206958E-2</v>
      </c>
      <c r="DA68" s="97"/>
    </row>
    <row r="69" spans="1:105" ht="12" customHeight="1" x14ac:dyDescent="0.3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3">
      <c r="A70" s="32" t="s">
        <v>343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3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3">
      <c r="A72" s="35" t="s">
        <v>25</v>
      </c>
      <c r="B72" s="324">
        <f>IF(B$5=0,0,B$5/TRE_fec!B$5)</f>
        <v>0.55680031020558474</v>
      </c>
      <c r="C72" s="324">
        <f>IF(C$5=0,0,C$5/TRE_fec!C$5)</f>
        <v>0.55001687979894531</v>
      </c>
      <c r="D72" s="324">
        <f>IF(D$5=0,0,D$5/TRE_fec!D$5)</f>
        <v>0.55452229138948239</v>
      </c>
      <c r="E72" s="324">
        <f>IF(E$5=0,0,E$5/TRE_fec!E$5)</f>
        <v>0.54821401174293782</v>
      </c>
      <c r="F72" s="324">
        <f>IF(F$5=0,0,F$5/TRE_fec!F$5)</f>
        <v>0.54885238402697356</v>
      </c>
      <c r="G72" s="324">
        <f>IF(G$5=0,0,G$5/TRE_fec!G$5)</f>
        <v>0.54734274382885173</v>
      </c>
      <c r="H72" s="324">
        <f>IF(H$5=0,0,H$5/TRE_fec!H$5)</f>
        <v>0.55198682217788775</v>
      </c>
      <c r="I72" s="324">
        <f>IF(I$5=0,0,I$5/TRE_fec!I$5)</f>
        <v>0.55347154666907727</v>
      </c>
      <c r="J72" s="324">
        <f>IF(J$5=0,0,J$5/TRE_fec!J$5)</f>
        <v>0.55998465912386985</v>
      </c>
      <c r="K72" s="324">
        <f>IF(K$5=0,0,K$5/TRE_fec!K$5)</f>
        <v>0.5603223892315583</v>
      </c>
      <c r="L72" s="324">
        <f>IF(L$5=0,0,L$5/TRE_fec!L$5)</f>
        <v>0.5586122374107948</v>
      </c>
      <c r="M72" s="324">
        <f>IF(M$5=0,0,M$5/TRE_fec!M$5)</f>
        <v>0.56219173106966935</v>
      </c>
      <c r="N72" s="324">
        <f>IF(N$5=0,0,N$5/TRE_fec!N$5)</f>
        <v>0.56670680481240376</v>
      </c>
      <c r="O72" s="324">
        <f>IF(O$5=0,0,O$5/TRE_fec!O$5)</f>
        <v>0.57279188552277771</v>
      </c>
      <c r="P72" s="324">
        <f>IF(P$5=0,0,P$5/TRE_fec!P$5)</f>
        <v>0.55547651272680276</v>
      </c>
      <c r="Q72" s="324">
        <f>IF(Q$5=0,0,Q$5/TRE_fec!Q$5)</f>
        <v>0.55870088393034389</v>
      </c>
      <c r="R72" s="324">
        <f>IF(R$5=0,0,R$5/TRE_fec!R$5)</f>
        <v>0.56723708697885333</v>
      </c>
      <c r="S72" s="324">
        <f>IF(S$5=0,0,S$5/TRE_fec!S$5)</f>
        <v>0.56609924957147428</v>
      </c>
      <c r="T72" s="324">
        <f>IF(T$5=0,0,T$5/TRE_fec!T$5)</f>
        <v>0.5668942737905236</v>
      </c>
      <c r="U72" s="324">
        <f>IF(U$5=0,0,U$5/TRE_fec!U$5)</f>
        <v>0.56762450257115127</v>
      </c>
      <c r="V72" s="324">
        <f>IF(V$5=0,0,V$5/TRE_fec!V$5)</f>
        <v>0.56862474198733659</v>
      </c>
      <c r="W72" s="324">
        <f>IF(W$5=0,0,W$5/TRE_fec!W$5)</f>
        <v>0.56251856667252464</v>
      </c>
      <c r="DA72" s="95"/>
    </row>
    <row r="73" spans="1:105" ht="12" customHeight="1" x14ac:dyDescent="0.3">
      <c r="A73" s="55" t="s">
        <v>92</v>
      </c>
      <c r="B73" s="336">
        <f>IF(B$6=0,0,B$6/TRE_fec!B$6)</f>
        <v>0.47710628505434305</v>
      </c>
      <c r="C73" s="336">
        <f>IF(C$6=0,0,C$6/TRE_fec!C$6)</f>
        <v>0.47710628505434299</v>
      </c>
      <c r="D73" s="336">
        <f>IF(D$6=0,0,D$6/TRE_fec!D$6)</f>
        <v>0.47710628505434299</v>
      </c>
      <c r="E73" s="336">
        <f>IF(E$6=0,0,E$6/TRE_fec!E$6)</f>
        <v>0.47710628505434299</v>
      </c>
      <c r="F73" s="336">
        <f>IF(F$6=0,0,F$6/TRE_fec!F$6)</f>
        <v>0.4771062850543431</v>
      </c>
      <c r="G73" s="336">
        <f>IF(G$6=0,0,G$6/TRE_fec!G$6)</f>
        <v>0.47710628505434294</v>
      </c>
      <c r="H73" s="336">
        <f>IF(H$6=0,0,H$6/TRE_fec!H$6)</f>
        <v>0.47710628505434305</v>
      </c>
      <c r="I73" s="336">
        <f>IF(I$6=0,0,I$6/TRE_fec!I$6)</f>
        <v>0.4771062850543431</v>
      </c>
      <c r="J73" s="336">
        <f>IF(J$6=0,0,J$6/TRE_fec!J$6)</f>
        <v>0.4771062850543431</v>
      </c>
      <c r="K73" s="336">
        <f>IF(K$6=0,0,K$6/TRE_fec!K$6)</f>
        <v>0.47710628505434299</v>
      </c>
      <c r="L73" s="336">
        <f>IF(L$6=0,0,L$6/TRE_fec!L$6)</f>
        <v>0.47710628505434305</v>
      </c>
      <c r="M73" s="336">
        <f>IF(M$6=0,0,M$6/TRE_fec!M$6)</f>
        <v>0.4771062850543431</v>
      </c>
      <c r="N73" s="336">
        <f>IF(N$6=0,0,N$6/TRE_fec!N$6)</f>
        <v>0.47710628505434316</v>
      </c>
      <c r="O73" s="336">
        <f>IF(O$6=0,0,O$6/TRE_fec!O$6)</f>
        <v>0.47710628505434294</v>
      </c>
      <c r="P73" s="336">
        <f>IF(P$6=0,0,P$6/TRE_fec!P$6)</f>
        <v>0.47710628505434305</v>
      </c>
      <c r="Q73" s="336">
        <f>IF(Q$6=0,0,Q$6/TRE_fec!Q$6)</f>
        <v>0.47710628505434294</v>
      </c>
      <c r="R73" s="336">
        <f>IF(R$6=0,0,R$6/TRE_fec!R$6)</f>
        <v>0.47710628505434305</v>
      </c>
      <c r="S73" s="336">
        <f>IF(S$6=0,0,S$6/TRE_fec!S$6)</f>
        <v>0.4771062850543431</v>
      </c>
      <c r="T73" s="336">
        <f>IF(T$6=0,0,T$6/TRE_fec!T$6)</f>
        <v>0.47710628505434299</v>
      </c>
      <c r="U73" s="336">
        <f>IF(U$6=0,0,U$6/TRE_fec!U$6)</f>
        <v>0.47710628505434316</v>
      </c>
      <c r="V73" s="336">
        <f>IF(V$6=0,0,V$6/TRE_fec!V$6)</f>
        <v>0.47710628505434299</v>
      </c>
      <c r="W73" s="336">
        <f>IF(W$6=0,0,W$6/TRE_fec!W$6)</f>
        <v>0.47710628505434283</v>
      </c>
      <c r="DA73" s="67"/>
    </row>
    <row r="74" spans="1:105" ht="12" customHeight="1" x14ac:dyDescent="0.3">
      <c r="A74" s="202" t="s">
        <v>93</v>
      </c>
      <c r="B74" s="337">
        <f>IF(B$7=0,0,B$7/TRE_fec!B$7)</f>
        <v>0.12371452688632721</v>
      </c>
      <c r="C74" s="337">
        <f>IF(C$7=0,0,C$7/TRE_fec!C$7)</f>
        <v>0.12371452688632724</v>
      </c>
      <c r="D74" s="337">
        <f>IF(D$7=0,0,D$7/TRE_fec!D$7)</f>
        <v>0.12371452688632731</v>
      </c>
      <c r="E74" s="337">
        <f>IF(E$7=0,0,E$7/TRE_fec!E$7)</f>
        <v>0.12371452688632724</v>
      </c>
      <c r="F74" s="337">
        <f>IF(F$7=0,0,F$7/TRE_fec!F$7)</f>
        <v>0.12371452688632724</v>
      </c>
      <c r="G74" s="337">
        <f>IF(G$7=0,0,G$7/TRE_fec!G$7)</f>
        <v>0.12371452688632725</v>
      </c>
      <c r="H74" s="337">
        <f>IF(H$7=0,0,H$7/TRE_fec!H$7)</f>
        <v>0.12371452688632721</v>
      </c>
      <c r="I74" s="337">
        <f>IF(I$7=0,0,I$7/TRE_fec!I$7)</f>
        <v>0.12371452688632724</v>
      </c>
      <c r="J74" s="337">
        <f>IF(J$7=0,0,J$7/TRE_fec!J$7)</f>
        <v>0.12371452688632723</v>
      </c>
      <c r="K74" s="337">
        <f>IF(K$7=0,0,K$7/TRE_fec!K$7)</f>
        <v>0.12371452688632711</v>
      </c>
      <c r="L74" s="337">
        <f>IF(L$7=0,0,L$7/TRE_fec!L$7)</f>
        <v>0.12371452688632718</v>
      </c>
      <c r="M74" s="337">
        <f>IF(M$7=0,0,M$7/TRE_fec!M$7)</f>
        <v>0.12371452688632723</v>
      </c>
      <c r="N74" s="337">
        <f>IF(N$7=0,0,N$7/TRE_fec!N$7)</f>
        <v>0.12371452688632724</v>
      </c>
      <c r="O74" s="337">
        <f>IF(O$7=0,0,O$7/TRE_fec!O$7)</f>
        <v>0.12371452688632716</v>
      </c>
      <c r="P74" s="337">
        <f>IF(P$7=0,0,P$7/TRE_fec!P$7)</f>
        <v>0.1237145268863272</v>
      </c>
      <c r="Q74" s="337">
        <f>IF(Q$7=0,0,Q$7/TRE_fec!Q$7)</f>
        <v>0.1237145268863272</v>
      </c>
      <c r="R74" s="337">
        <f>IF(R$7=0,0,R$7/TRE_fec!R$7)</f>
        <v>0.1237145268863272</v>
      </c>
      <c r="S74" s="337">
        <f>IF(S$7=0,0,S$7/TRE_fec!S$7)</f>
        <v>0.12371452688632718</v>
      </c>
      <c r="T74" s="337">
        <f>IF(T$7=0,0,T$7/TRE_fec!T$7)</f>
        <v>0.1237145268863272</v>
      </c>
      <c r="U74" s="337">
        <f>IF(U$7=0,0,U$7/TRE_fec!U$7)</f>
        <v>0.1237145268863272</v>
      </c>
      <c r="V74" s="337">
        <f>IF(V$7=0,0,V$7/TRE_fec!V$7)</f>
        <v>0.12371452688632717</v>
      </c>
      <c r="W74" s="337">
        <f>IF(W$7=0,0,W$7/TRE_fec!W$7)</f>
        <v>0.12371452688632721</v>
      </c>
      <c r="DA74" s="174"/>
    </row>
    <row r="75" spans="1:105" ht="12" customHeight="1" x14ac:dyDescent="0.3">
      <c r="A75" s="202" t="s">
        <v>94</v>
      </c>
      <c r="B75" s="337">
        <f>IF(B$8=0,0,B$8/TRE_fec!B$8)</f>
        <v>0.66866129027559085</v>
      </c>
      <c r="C75" s="337">
        <f>IF(C$8=0,0,C$8/TRE_fec!C$8)</f>
        <v>0.66866129027559085</v>
      </c>
      <c r="D75" s="337">
        <f>IF(D$8=0,0,D$8/TRE_fec!D$8)</f>
        <v>0.66866129027559074</v>
      </c>
      <c r="E75" s="337">
        <f>IF(E$8=0,0,E$8/TRE_fec!E$8)</f>
        <v>0.66866129027559085</v>
      </c>
      <c r="F75" s="337">
        <f>IF(F$8=0,0,F$8/TRE_fec!F$8)</f>
        <v>0.66866129027559063</v>
      </c>
      <c r="G75" s="337">
        <f>IF(G$8=0,0,G$8/TRE_fec!G$8)</f>
        <v>0.66866129027559096</v>
      </c>
      <c r="H75" s="337">
        <f>IF(H$8=0,0,H$8/TRE_fec!H$8)</f>
        <v>0.66866129027559096</v>
      </c>
      <c r="I75" s="337">
        <f>IF(I$8=0,0,I$8/TRE_fec!I$8)</f>
        <v>0.66866129027559129</v>
      </c>
      <c r="J75" s="337">
        <f>IF(J$8=0,0,J$8/TRE_fec!J$8)</f>
        <v>0.66866129027559118</v>
      </c>
      <c r="K75" s="337">
        <f>IF(K$8=0,0,K$8/TRE_fec!K$8)</f>
        <v>0.66866129027559096</v>
      </c>
      <c r="L75" s="337">
        <f>IF(L$8=0,0,L$8/TRE_fec!L$8)</f>
        <v>0.66866129027559096</v>
      </c>
      <c r="M75" s="337">
        <f>IF(M$8=0,0,M$8/TRE_fec!M$8)</f>
        <v>0.66866129027559063</v>
      </c>
      <c r="N75" s="337">
        <f>IF(N$8=0,0,N$8/TRE_fec!N$8)</f>
        <v>0.66866129027559085</v>
      </c>
      <c r="O75" s="337">
        <f>IF(O$8=0,0,O$8/TRE_fec!O$8)</f>
        <v>0.66866129027559085</v>
      </c>
      <c r="P75" s="337">
        <f>IF(P$8=0,0,P$8/TRE_fec!P$8)</f>
        <v>0.66866129027559096</v>
      </c>
      <c r="Q75" s="337">
        <f>IF(Q$8=0,0,Q$8/TRE_fec!Q$8)</f>
        <v>0.66866129027559074</v>
      </c>
      <c r="R75" s="337">
        <f>IF(R$8=0,0,R$8/TRE_fec!R$8)</f>
        <v>0.66866129027559085</v>
      </c>
      <c r="S75" s="337">
        <f>IF(S$8=0,0,S$8/TRE_fec!S$8)</f>
        <v>0.66866129027559074</v>
      </c>
      <c r="T75" s="337">
        <f>IF(T$8=0,0,T$8/TRE_fec!T$8)</f>
        <v>0.66866129027559096</v>
      </c>
      <c r="U75" s="337">
        <f>IF(U$8=0,0,U$8/TRE_fec!U$8)</f>
        <v>0.66866129027559085</v>
      </c>
      <c r="V75" s="337">
        <f>IF(V$8=0,0,V$8/TRE_fec!V$8)</f>
        <v>0.66866129027559085</v>
      </c>
      <c r="W75" s="337">
        <f>IF(W$8=0,0,W$8/TRE_fec!W$8)</f>
        <v>0.66866129027559085</v>
      </c>
      <c r="DA75" s="174"/>
    </row>
    <row r="76" spans="1:105" ht="12" customHeight="1" x14ac:dyDescent="0.3">
      <c r="A76" s="202" t="s">
        <v>95</v>
      </c>
      <c r="B76" s="337">
        <f>IF(B$9=0,0,B$9/TRE_fec!B$9)</f>
        <v>0.47275107442704217</v>
      </c>
      <c r="C76" s="337">
        <f>IF(C$9=0,0,C$9/TRE_fec!C$9)</f>
        <v>0.47275107442704217</v>
      </c>
      <c r="D76" s="337">
        <f>IF(D$9=0,0,D$9/TRE_fec!D$9)</f>
        <v>0.47275107442704212</v>
      </c>
      <c r="E76" s="337">
        <f>IF(E$9=0,0,E$9/TRE_fec!E$9)</f>
        <v>0.47275107442704212</v>
      </c>
      <c r="F76" s="337">
        <f>IF(F$9=0,0,F$9/TRE_fec!F$9)</f>
        <v>0.47275107442704223</v>
      </c>
      <c r="G76" s="337">
        <f>IF(G$9=0,0,G$9/TRE_fec!G$9)</f>
        <v>0.47275107442704212</v>
      </c>
      <c r="H76" s="337">
        <f>IF(H$9=0,0,H$9/TRE_fec!H$9)</f>
        <v>0.47275107442704212</v>
      </c>
      <c r="I76" s="337">
        <f>IF(I$9=0,0,I$9/TRE_fec!I$9)</f>
        <v>0.47275107442704217</v>
      </c>
      <c r="J76" s="337">
        <f>IF(J$9=0,0,J$9/TRE_fec!J$9)</f>
        <v>0.47275107442704206</v>
      </c>
      <c r="K76" s="337">
        <f>IF(K$9=0,0,K$9/TRE_fec!K$9)</f>
        <v>0.47275107442704223</v>
      </c>
      <c r="L76" s="337">
        <f>IF(L$9=0,0,L$9/TRE_fec!L$9)</f>
        <v>0.47275107442704217</v>
      </c>
      <c r="M76" s="337">
        <f>IF(M$9=0,0,M$9/TRE_fec!M$9)</f>
        <v>0.47275107442704206</v>
      </c>
      <c r="N76" s="337">
        <f>IF(N$9=0,0,N$9/TRE_fec!N$9)</f>
        <v>0.47275107442704223</v>
      </c>
      <c r="O76" s="337">
        <f>IF(O$9=0,0,O$9/TRE_fec!O$9)</f>
        <v>0.47275107442704223</v>
      </c>
      <c r="P76" s="337">
        <f>IF(P$9=0,0,P$9/TRE_fec!P$9)</f>
        <v>0.47275107442704217</v>
      </c>
      <c r="Q76" s="337">
        <f>IF(Q$9=0,0,Q$9/TRE_fec!Q$9)</f>
        <v>0.47275107442704228</v>
      </c>
      <c r="R76" s="337">
        <f>IF(R$9=0,0,R$9/TRE_fec!R$9)</f>
        <v>0.47275107442704217</v>
      </c>
      <c r="S76" s="337">
        <f>IF(S$9=0,0,S$9/TRE_fec!S$9)</f>
        <v>0.47275107442704201</v>
      </c>
      <c r="T76" s="337">
        <f>IF(T$9=0,0,T$9/TRE_fec!T$9)</f>
        <v>0.47275107442704206</v>
      </c>
      <c r="U76" s="337">
        <f>IF(U$9=0,0,U$9/TRE_fec!U$9)</f>
        <v>0.47275107442704201</v>
      </c>
      <c r="V76" s="337">
        <f>IF(V$9=0,0,V$9/TRE_fec!V$9)</f>
        <v>0.47275107442704223</v>
      </c>
      <c r="W76" s="337">
        <f>IF(W$9=0,0,W$9/TRE_fec!W$9)</f>
        <v>0.47275107442704217</v>
      </c>
      <c r="DA76" s="174"/>
    </row>
    <row r="77" spans="1:105" ht="12" customHeight="1" x14ac:dyDescent="0.3">
      <c r="A77" s="56" t="s">
        <v>96</v>
      </c>
      <c r="B77" s="338">
        <f>IF(B$10=0,0,B$10/TRE_fec!B$10)</f>
        <v>0.76860355161310312</v>
      </c>
      <c r="C77" s="338">
        <f>IF(C$10=0,0,C$10/TRE_fec!C$10)</f>
        <v>0.75296778674580722</v>
      </c>
      <c r="D77" s="338">
        <f>IF(D$10=0,0,D$10/TRE_fec!D$10)</f>
        <v>0.76563364054919014</v>
      </c>
      <c r="E77" s="338">
        <f>IF(E$10=0,0,E$10/TRE_fec!E$10)</f>
        <v>0.75079240016714688</v>
      </c>
      <c r="F77" s="338">
        <f>IF(F$10=0,0,F$10/TRE_fec!F$10)</f>
        <v>0.75333745647968509</v>
      </c>
      <c r="G77" s="338">
        <f>IF(G$10=0,0,G$10/TRE_fec!G$10)</f>
        <v>0.75651904300662953</v>
      </c>
      <c r="H77" s="338">
        <f>IF(H$10=0,0,H$10/TRE_fec!H$10)</f>
        <v>0.77285733226189701</v>
      </c>
      <c r="I77" s="338">
        <f>IF(I$10=0,0,I$10/TRE_fec!I$10)</f>
        <v>0.781289314029051</v>
      </c>
      <c r="J77" s="338">
        <f>IF(J$10=0,0,J$10/TRE_fec!J$10)</f>
        <v>0.8017747765954697</v>
      </c>
      <c r="K77" s="338">
        <f>IF(K$10=0,0,K$10/TRE_fec!K$10)</f>
        <v>0.81214459168364528</v>
      </c>
      <c r="L77" s="338">
        <f>IF(L$10=0,0,L$10/TRE_fec!L$10)</f>
        <v>0.81075605139648199</v>
      </c>
      <c r="M77" s="338">
        <f>IF(M$10=0,0,M$10/TRE_fec!M$10)</f>
        <v>0.82242525125012422</v>
      </c>
      <c r="N77" s="338">
        <f>IF(N$10=0,0,N$10/TRE_fec!N$10)</f>
        <v>0.83714783427921247</v>
      </c>
      <c r="O77" s="338">
        <f>IF(O$10=0,0,O$10/TRE_fec!O$10)</f>
        <v>0.85560075474168185</v>
      </c>
      <c r="P77" s="338">
        <f>IF(P$10=0,0,P$10/TRE_fec!P$10)</f>
        <v>0.8362527237531443</v>
      </c>
      <c r="Q77" s="338">
        <f>IF(Q$10=0,0,Q$10/TRE_fec!Q$10)</f>
        <v>0.84472576810816447</v>
      </c>
      <c r="R77" s="338">
        <f>IF(R$10=0,0,R$10/TRE_fec!R$10)</f>
        <v>0.85501923418603254</v>
      </c>
      <c r="S77" s="338">
        <f>IF(S$10=0,0,S$10/TRE_fec!S$10)</f>
        <v>0.85170951480563339</v>
      </c>
      <c r="T77" s="338">
        <f>IF(T$10=0,0,T$10/TRE_fec!T$10)</f>
        <v>0.85896476126164922</v>
      </c>
      <c r="U77" s="338">
        <f>IF(U$10=0,0,U$10/TRE_fec!U$10)</f>
        <v>0.86649823136247572</v>
      </c>
      <c r="V77" s="338">
        <f>IF(V$10=0,0,V$10/TRE_fec!V$10)</f>
        <v>0.87326265740686493</v>
      </c>
      <c r="W77" s="338">
        <f>IF(W$10=0,0,W$10/TRE_fec!W$10)</f>
        <v>0.86489376005963847</v>
      </c>
      <c r="DA77" s="68"/>
    </row>
    <row r="78" spans="1:105" ht="12" customHeight="1" x14ac:dyDescent="0.3">
      <c r="A78" s="203" t="s">
        <v>2405</v>
      </c>
      <c r="B78" s="351">
        <f>IF(B$16=0,0,B$16/TRE_fec!B$16)</f>
        <v>0.55175625480557844</v>
      </c>
      <c r="C78" s="351">
        <f>IF(C$16=0,0,C$16/TRE_fec!C$16)</f>
        <v>0.53815885147331244</v>
      </c>
      <c r="D78" s="351">
        <f>IF(D$16=0,0,D$16/TRE_fec!D$16)</f>
        <v>0.54559271923239983</v>
      </c>
      <c r="E78" s="351">
        <f>IF(E$16=0,0,E$16/TRE_fec!E$16)</f>
        <v>0.53245868724115508</v>
      </c>
      <c r="F78" s="351">
        <f>IF(F$16=0,0,F$16/TRE_fec!F$16)</f>
        <v>0.53533112783802816</v>
      </c>
      <c r="G78" s="351">
        <f>IF(G$16=0,0,G$16/TRE_fec!G$16)</f>
        <v>0.5342597560906035</v>
      </c>
      <c r="H78" s="351">
        <f>IF(H$16=0,0,H$16/TRE_fec!H$16)</f>
        <v>0.54373429552623065</v>
      </c>
      <c r="I78" s="351">
        <f>IF(I$16=0,0,I$16/TRE_fec!I$16)</f>
        <v>0.54835194035116219</v>
      </c>
      <c r="J78" s="351">
        <f>IF(J$16=0,0,J$16/TRE_fec!J$16)</f>
        <v>0.56121823094099033</v>
      </c>
      <c r="K78" s="351">
        <f>IF(K$16=0,0,K$16/TRE_fec!K$16)</f>
        <v>0.55896772166160702</v>
      </c>
      <c r="L78" s="351">
        <f>IF(L$16=0,0,L$16/TRE_fec!L$16)</f>
        <v>0.55533350409905524</v>
      </c>
      <c r="M78" s="351">
        <f>IF(M$16=0,0,M$16/TRE_fec!M$16)</f>
        <v>0.56428077181718905</v>
      </c>
      <c r="N78" s="351">
        <f>IF(N$16=0,0,N$16/TRE_fec!N$16)</f>
        <v>0.57193080929262674</v>
      </c>
      <c r="O78" s="351">
        <f>IF(O$16=0,0,O$16/TRE_fec!O$16)</f>
        <v>0.58931852207209801</v>
      </c>
      <c r="P78" s="351">
        <f>IF(P$16=0,0,P$16/TRE_fec!P$16)</f>
        <v>0.55613536355002757</v>
      </c>
      <c r="Q78" s="351">
        <f>IF(Q$16=0,0,Q$16/TRE_fec!Q$16)</f>
        <v>0.56360575603512653</v>
      </c>
      <c r="R78" s="351">
        <f>IF(R$16=0,0,R$16/TRE_fec!R$16)</f>
        <v>0.57603193206592296</v>
      </c>
      <c r="S78" s="351">
        <f>IF(S$16=0,0,S$16/TRE_fec!S$16)</f>
        <v>0.57364494777597108</v>
      </c>
      <c r="T78" s="351">
        <f>IF(T$16=0,0,T$16/TRE_fec!T$16)</f>
        <v>0.57785087942150515</v>
      </c>
      <c r="U78" s="351">
        <f>IF(U$16=0,0,U$16/TRE_fec!U$16)</f>
        <v>0.57882946950839576</v>
      </c>
      <c r="V78" s="351">
        <f>IF(V$16=0,0,V$16/TRE_fec!V$16)</f>
        <v>0.58017341832821956</v>
      </c>
      <c r="W78" s="351">
        <f>IF(W$16=0,0,W$16/TRE_fec!W$16)</f>
        <v>0.56426598567149455</v>
      </c>
      <c r="DA78" s="175"/>
    </row>
    <row r="79" spans="1:105" ht="12" customHeight="1" x14ac:dyDescent="0.3">
      <c r="A79" s="203" t="s">
        <v>2415</v>
      </c>
      <c r="B79" s="351">
        <f>IF(B$24=0,0,B$24/TRE_fec!B$24)</f>
        <v>0.46466470255690862</v>
      </c>
      <c r="C79" s="351">
        <f>IF(C$24=0,0,C$24/TRE_fec!C$24)</f>
        <v>0.46338229478474219</v>
      </c>
      <c r="D79" s="351">
        <f>IF(D$24=0,0,D$24/TRE_fec!D$24)</f>
        <v>0.46421062672197522</v>
      </c>
      <c r="E79" s="351">
        <f>IF(E$24=0,0,E$24/TRE_fec!E$24)</f>
        <v>0.46249058500310242</v>
      </c>
      <c r="F79" s="351">
        <f>IF(F$24=0,0,F$24/TRE_fec!F$24)</f>
        <v>0.46301869372040388</v>
      </c>
      <c r="G79" s="351">
        <f>IF(G$24=0,0,G$24/TRE_fec!G$24)</f>
        <v>0.46361336812409842</v>
      </c>
      <c r="H79" s="351">
        <f>IF(H$24=0,0,H$24/TRE_fec!H$24)</f>
        <v>0.46445829385676152</v>
      </c>
      <c r="I79" s="351">
        <f>IF(I$24=0,0,I$24/TRE_fec!I$24)</f>
        <v>0.46488681475115101</v>
      </c>
      <c r="J79" s="351">
        <f>IF(J$24=0,0,J$24/TRE_fec!J$24)</f>
        <v>0.46503776762618987</v>
      </c>
      <c r="K79" s="351">
        <f>IF(K$24=0,0,K$24/TRE_fec!K$24)</f>
        <v>0.46476570901336672</v>
      </c>
      <c r="L79" s="351">
        <f>IF(L$24=0,0,L$24/TRE_fec!L$24)</f>
        <v>0.46427303858998187</v>
      </c>
      <c r="M79" s="351">
        <f>IF(M$24=0,0,M$24/TRE_fec!M$24)</f>
        <v>0.46513948338035344</v>
      </c>
      <c r="N79" s="351">
        <f>IF(N$24=0,0,N$24/TRE_fec!N$24)</f>
        <v>0.46530606698606697</v>
      </c>
      <c r="O79" s="351">
        <f>IF(O$24=0,0,O$24/TRE_fec!O$24)</f>
        <v>0.46752101113138467</v>
      </c>
      <c r="P79" s="351">
        <f>IF(P$24=0,0,P$24/TRE_fec!P$24)</f>
        <v>0.46426123152533028</v>
      </c>
      <c r="Q79" s="351">
        <f>IF(Q$24=0,0,Q$24/TRE_fec!Q$24)</f>
        <v>0.46530694795020261</v>
      </c>
      <c r="R79" s="351">
        <f>IF(R$24=0,0,R$24/TRE_fec!R$24)</f>
        <v>0.46759509571216012</v>
      </c>
      <c r="S79" s="351">
        <f>IF(S$24=0,0,S$24/TRE_fec!S$24)</f>
        <v>0.46705332204571937</v>
      </c>
      <c r="T79" s="351">
        <f>IF(T$24=0,0,T$24/TRE_fec!T$24)</f>
        <v>0.46775887030640295</v>
      </c>
      <c r="U79" s="351">
        <f>IF(U$24=0,0,U$24/TRE_fec!U$24)</f>
        <v>0.46799302871843029</v>
      </c>
      <c r="V79" s="351">
        <f>IF(V$24=0,0,V$24/TRE_fec!V$24)</f>
        <v>0.46812383191045709</v>
      </c>
      <c r="W79" s="351">
        <f>IF(W$24=0,0,W$24/TRE_fec!W$24)</f>
        <v>0.46708826998467173</v>
      </c>
      <c r="DA79" s="175"/>
    </row>
    <row r="80" spans="1:105" ht="12" customHeight="1" x14ac:dyDescent="0.3">
      <c r="A80" s="203" t="s">
        <v>2420</v>
      </c>
      <c r="B80" s="351">
        <f>IF(B$27=0,0,B$27/TRE_fec!B$27)</f>
        <v>0.47293393269049572</v>
      </c>
      <c r="C80" s="351">
        <f>IF(C$27=0,0,C$27/TRE_fec!C$27)</f>
        <v>0.46127901554855344</v>
      </c>
      <c r="D80" s="351">
        <f>IF(D$27=0,0,D$27/TRE_fec!D$27)</f>
        <v>0.46765090219919969</v>
      </c>
      <c r="E80" s="351">
        <f>IF(E$27=0,0,E$27/TRE_fec!E$27)</f>
        <v>0.45639316049241874</v>
      </c>
      <c r="F80" s="351">
        <f>IF(F$27=0,0,F$27/TRE_fec!F$27)</f>
        <v>0.45885525243259545</v>
      </c>
      <c r="G80" s="351">
        <f>IF(G$27=0,0,G$27/TRE_fec!G$27)</f>
        <v>0.45793693379194561</v>
      </c>
      <c r="H80" s="351">
        <f>IF(H$27=0,0,H$27/TRE_fec!H$27)</f>
        <v>0.46605796759391205</v>
      </c>
      <c r="I80" s="351">
        <f>IF(I$27=0,0,I$27/TRE_fec!I$27)</f>
        <v>0.4700159488724247</v>
      </c>
      <c r="J80" s="351">
        <f>IF(J$27=0,0,J$27/TRE_fec!J$27)</f>
        <v>0.48104419794942027</v>
      </c>
      <c r="K80" s="351">
        <f>IF(K$27=0,0,K$27/TRE_fec!K$27)</f>
        <v>0.47911518999566316</v>
      </c>
      <c r="L80" s="351">
        <f>IF(L$27=0,0,L$27/TRE_fec!L$27)</f>
        <v>0.47600014637061877</v>
      </c>
      <c r="M80" s="351">
        <f>IF(M$27=0,0,M$27/TRE_fec!M$27)</f>
        <v>0.4836692329861621</v>
      </c>
      <c r="N80" s="351">
        <f>IF(N$27=0,0,N$27/TRE_fec!N$27)</f>
        <v>0.49022640796510858</v>
      </c>
      <c r="O80" s="351">
        <f>IF(O$27=0,0,O$27/TRE_fec!O$27)</f>
        <v>0.50513016177608405</v>
      </c>
      <c r="P80" s="351">
        <f>IF(P$27=0,0,P$27/TRE_fec!P$27)</f>
        <v>0.47668745447145222</v>
      </c>
      <c r="Q80" s="351">
        <f>IF(Q$27=0,0,Q$27/TRE_fec!Q$27)</f>
        <v>0.48309064803010815</v>
      </c>
      <c r="R80" s="351">
        <f>IF(R$27=0,0,R$27/TRE_fec!R$27)</f>
        <v>0.49374165605650544</v>
      </c>
      <c r="S80" s="351">
        <f>IF(S$27=0,0,S$27/TRE_fec!S$27)</f>
        <v>0.49169566952226079</v>
      </c>
      <c r="T80" s="351">
        <f>IF(T$27=0,0,T$27/TRE_fec!T$27)</f>
        <v>0.49530075378986177</v>
      </c>
      <c r="U80" s="351">
        <f>IF(U$27=0,0,U$27/TRE_fec!U$27)</f>
        <v>0.49613954529291077</v>
      </c>
      <c r="V80" s="351">
        <f>IF(V$27=0,0,V$27/TRE_fec!V$27)</f>
        <v>0.49729150142418788</v>
      </c>
      <c r="W80" s="351">
        <f>IF(W$27=0,0,W$27/TRE_fec!W$27)</f>
        <v>0.48365655914699518</v>
      </c>
      <c r="DA80" s="175"/>
    </row>
    <row r="81" spans="1:105" ht="12" customHeight="1" x14ac:dyDescent="0.3">
      <c r="A81" s="203" t="s">
        <v>2430</v>
      </c>
      <c r="B81" s="351">
        <f>IF(B$35=0,0,B$35/TRE_fec!B$35)</f>
        <v>0.69924851039429081</v>
      </c>
      <c r="C81" s="351">
        <f>IF(C$35=0,0,C$35/TRE_fec!C$35)</f>
        <v>0.69221617436266258</v>
      </c>
      <c r="D81" s="351">
        <f>IF(D$35=0,0,D$35/TRE_fec!D$35)</f>
        <v>0.69577417919664253</v>
      </c>
      <c r="E81" s="351">
        <f>IF(E$35=0,0,E$35/TRE_fec!E$35)</f>
        <v>0.69487600621249224</v>
      </c>
      <c r="F81" s="351">
        <f>IF(F$35=0,0,F$35/TRE_fec!F$35)</f>
        <v>0.6938961107398488</v>
      </c>
      <c r="G81" s="351">
        <f>IF(G$35=0,0,G$35/TRE_fec!G$35)</f>
        <v>0.68477854381138448</v>
      </c>
      <c r="H81" s="351">
        <f>IF(H$35=0,0,H$35/TRE_fec!H$35)</f>
        <v>0.68507306246961142</v>
      </c>
      <c r="I81" s="351">
        <f>IF(I$35=0,0,I$35/TRE_fec!I$35)</f>
        <v>0.68761724296538573</v>
      </c>
      <c r="J81" s="351">
        <f>IF(J$35=0,0,J$35/TRE_fec!J$35)</f>
        <v>0.69312243197244905</v>
      </c>
      <c r="K81" s="351">
        <f>IF(K$35=0,0,K$35/TRE_fec!K$35)</f>
        <v>0.69327668020822475</v>
      </c>
      <c r="L81" s="351">
        <f>IF(L$35=0,0,L$35/TRE_fec!L$35)</f>
        <v>0.69272688536707916</v>
      </c>
      <c r="M81" s="351">
        <f>IF(M$35=0,0,M$35/TRE_fec!M$35)</f>
        <v>0.68963609930394121</v>
      </c>
      <c r="N81" s="351">
        <f>IF(N$35=0,0,N$35/TRE_fec!N$35)</f>
        <v>0.68328207572203215</v>
      </c>
      <c r="O81" s="351">
        <f>IF(O$35=0,0,O$35/TRE_fec!O$35)</f>
        <v>0.6841897809244325</v>
      </c>
      <c r="P81" s="351">
        <f>IF(P$35=0,0,P$35/TRE_fec!P$35)</f>
        <v>0.65420094544752372</v>
      </c>
      <c r="Q81" s="351">
        <f>IF(Q$35=0,0,Q$35/TRE_fec!Q$35)</f>
        <v>0.66891821279605612</v>
      </c>
      <c r="R81" s="351">
        <f>IF(R$35=0,0,R$35/TRE_fec!R$35)</f>
        <v>0.70133329586055349</v>
      </c>
      <c r="S81" s="351">
        <f>IF(S$35=0,0,S$35/TRE_fec!S$35)</f>
        <v>0.69690524761994055</v>
      </c>
      <c r="T81" s="351">
        <f>IF(T$35=0,0,T$35/TRE_fec!T$35)</f>
        <v>0.6825444712134433</v>
      </c>
      <c r="U81" s="351">
        <f>IF(U$35=0,0,U$35/TRE_fec!U$35)</f>
        <v>0.67474897723707816</v>
      </c>
      <c r="V81" s="351">
        <f>IF(V$35=0,0,V$35/TRE_fec!V$35)</f>
        <v>0.65936381436310987</v>
      </c>
      <c r="W81" s="351">
        <f>IF(W$35=0,0,W$35/TRE_fec!W$35)</f>
        <v>0.66284352358651788</v>
      </c>
      <c r="DA81" s="175"/>
    </row>
    <row r="82" spans="1:105" ht="12" customHeight="1" x14ac:dyDescent="0.3">
      <c r="A82" s="203" t="s">
        <v>2442</v>
      </c>
      <c r="B82" s="351">
        <f>IF(B$46=0,0,B$46/TRE_fec!B$46)</f>
        <v>0.61755490937648416</v>
      </c>
      <c r="C82" s="351">
        <f>IF(C$46=0,0,C$46/TRE_fec!C$46)</f>
        <v>0.61755490937648383</v>
      </c>
      <c r="D82" s="351">
        <f>IF(D$46=0,0,D$46/TRE_fec!D$46)</f>
        <v>0.61755490937648405</v>
      </c>
      <c r="E82" s="351">
        <f>IF(E$46=0,0,E$46/TRE_fec!E$46)</f>
        <v>0.61755490937648416</v>
      </c>
      <c r="F82" s="351">
        <f>IF(F$46=0,0,F$46/TRE_fec!F$46)</f>
        <v>0.61755490937648394</v>
      </c>
      <c r="G82" s="351">
        <f>IF(G$46=0,0,G$46/TRE_fec!G$46)</f>
        <v>0.61755490937648416</v>
      </c>
      <c r="H82" s="351">
        <f>IF(H$46=0,0,H$46/TRE_fec!H$46)</f>
        <v>0.61755490937648394</v>
      </c>
      <c r="I82" s="351">
        <f>IF(I$46=0,0,I$46/TRE_fec!I$46)</f>
        <v>0.61755490937648405</v>
      </c>
      <c r="J82" s="351">
        <f>IF(J$46=0,0,J$46/TRE_fec!J$46)</f>
        <v>0.61755490937648416</v>
      </c>
      <c r="K82" s="351">
        <f>IF(K$46=0,0,K$46/TRE_fec!K$46)</f>
        <v>0.61755490937648416</v>
      </c>
      <c r="L82" s="351">
        <f>IF(L$46=0,0,L$46/TRE_fec!L$46)</f>
        <v>0.61755490937648427</v>
      </c>
      <c r="M82" s="351">
        <f>IF(M$46=0,0,M$46/TRE_fec!M$46)</f>
        <v>0.61755490937648427</v>
      </c>
      <c r="N82" s="351">
        <f>IF(N$46=0,0,N$46/TRE_fec!N$46)</f>
        <v>0.61755490937648372</v>
      </c>
      <c r="O82" s="351">
        <f>IF(O$46=0,0,O$46/TRE_fec!O$46)</f>
        <v>0.61755490937648372</v>
      </c>
      <c r="P82" s="351">
        <f>IF(P$46=0,0,P$46/TRE_fec!P$46)</f>
        <v>0.61755490937648416</v>
      </c>
      <c r="Q82" s="351">
        <f>IF(Q$46=0,0,Q$46/TRE_fec!Q$46)</f>
        <v>0.61755490937648427</v>
      </c>
      <c r="R82" s="351">
        <f>IF(R$46=0,0,R$46/TRE_fec!R$46)</f>
        <v>0.61755490937648394</v>
      </c>
      <c r="S82" s="351">
        <f>IF(S$46=0,0,S$46/TRE_fec!S$46)</f>
        <v>0.61755490937648416</v>
      </c>
      <c r="T82" s="351">
        <f>IF(T$46=0,0,T$46/TRE_fec!T$46)</f>
        <v>0.61755490937648438</v>
      </c>
      <c r="U82" s="351">
        <f>IF(U$46=0,0,U$46/TRE_fec!U$46)</f>
        <v>0.61755490937648394</v>
      </c>
      <c r="V82" s="351">
        <f>IF(V$46=0,0,V$46/TRE_fec!V$46)</f>
        <v>0.61755490937648394</v>
      </c>
      <c r="W82" s="351">
        <f>IF(W$46=0,0,W$46/TRE_fec!W$46)</f>
        <v>0.61755490937648416</v>
      </c>
      <c r="DA82" s="175"/>
    </row>
    <row r="83" spans="1:105" ht="12" customHeight="1" x14ac:dyDescent="0.3">
      <c r="A83" s="41" t="s">
        <v>2444</v>
      </c>
      <c r="B83" s="339">
        <f>IF(B$47=0,0,B$47/TRE_fec!B$47)</f>
        <v>0.56847628678745532</v>
      </c>
      <c r="C83" s="339">
        <f>IF(C$47=0,0,C$47/TRE_fec!C$47)</f>
        <v>0.56847628678745532</v>
      </c>
      <c r="D83" s="339">
        <f>IF(D$47=0,0,D$47/TRE_fec!D$47)</f>
        <v>0.56847628678745521</v>
      </c>
      <c r="E83" s="339">
        <f>IF(E$47=0,0,E$47/TRE_fec!E$47)</f>
        <v>0.5684762867874551</v>
      </c>
      <c r="F83" s="339">
        <f>IF(F$47=0,0,F$47/TRE_fec!F$47)</f>
        <v>0.56847628678745543</v>
      </c>
      <c r="G83" s="339">
        <f>IF(G$47=0,0,G$47/TRE_fec!G$47)</f>
        <v>0.56847628678745532</v>
      </c>
      <c r="H83" s="339">
        <f>IF(H$47=0,0,H$47/TRE_fec!H$47)</f>
        <v>0.56847628678745554</v>
      </c>
      <c r="I83" s="339">
        <f>IF(I$47=0,0,I$47/TRE_fec!I$47)</f>
        <v>0.5684762867874551</v>
      </c>
      <c r="J83" s="339">
        <f>IF(J$47=0,0,J$47/TRE_fec!J$47)</f>
        <v>0.56847628678745532</v>
      </c>
      <c r="K83" s="339">
        <f>IF(K$47=0,0,K$47/TRE_fec!K$47)</f>
        <v>0.56847628678745532</v>
      </c>
      <c r="L83" s="339">
        <f>IF(L$47=0,0,L$47/TRE_fec!L$47)</f>
        <v>0.56847628678745532</v>
      </c>
      <c r="M83" s="339">
        <f>IF(M$47=0,0,M$47/TRE_fec!M$47)</f>
        <v>0.56847628678745532</v>
      </c>
      <c r="N83" s="339">
        <f>IF(N$47=0,0,N$47/TRE_fec!N$47)</f>
        <v>0.5684762867874551</v>
      </c>
      <c r="O83" s="339">
        <f>IF(O$47=0,0,O$47/TRE_fec!O$47)</f>
        <v>0.56847628678745499</v>
      </c>
      <c r="P83" s="339">
        <f>IF(P$47=0,0,P$47/TRE_fec!P$47)</f>
        <v>0.56847628678745499</v>
      </c>
      <c r="Q83" s="339">
        <f>IF(Q$47=0,0,Q$47/TRE_fec!Q$47)</f>
        <v>0.56847628678745543</v>
      </c>
      <c r="R83" s="339">
        <f>IF(R$47=0,0,R$47/TRE_fec!R$47)</f>
        <v>0.5684762867874551</v>
      </c>
      <c r="S83" s="339">
        <f>IF(S$47=0,0,S$47/TRE_fec!S$47)</f>
        <v>0.56847628678745554</v>
      </c>
      <c r="T83" s="339">
        <f>IF(T$47=0,0,T$47/TRE_fec!T$47)</f>
        <v>0.56847628678745532</v>
      </c>
      <c r="U83" s="339">
        <f>IF(U$47=0,0,U$47/TRE_fec!U$47)</f>
        <v>0.56847628678745543</v>
      </c>
      <c r="V83" s="339">
        <f>IF(V$47=0,0,V$47/TRE_fec!V$47)</f>
        <v>0.56847628678745532</v>
      </c>
      <c r="W83" s="339">
        <f>IF(W$47=0,0,W$47/TRE_fec!W$47)</f>
        <v>0.56847628678745554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45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Transport equipment / CO2 emissions"</f>
        <v>DK: Transport equipment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3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3">
      <c r="J4" s="131"/>
    </row>
    <row r="5" spans="1:105" ht="15" customHeight="1" x14ac:dyDescent="0.3">
      <c r="A5" s="34" t="s">
        <v>25</v>
      </c>
      <c r="B5" s="225">
        <v>38.860471439251199</v>
      </c>
      <c r="C5" s="225">
        <v>46.400578918766307</v>
      </c>
      <c r="D5" s="225">
        <v>40.813422478967468</v>
      </c>
      <c r="E5" s="225">
        <v>46.905276959406777</v>
      </c>
      <c r="F5" s="225">
        <v>46.097638918723653</v>
      </c>
      <c r="G5" s="225">
        <v>50.103381598623223</v>
      </c>
      <c r="H5" s="225">
        <v>48.908047318835628</v>
      </c>
      <c r="I5" s="225">
        <v>53.048429279190877</v>
      </c>
      <c r="J5" s="225">
        <v>38.743064639359773</v>
      </c>
      <c r="K5" s="225">
        <v>36.117382679294217</v>
      </c>
      <c r="L5" s="225">
        <v>39.045802679326918</v>
      </c>
      <c r="M5" s="225">
        <v>26.844254279390171</v>
      </c>
      <c r="N5" s="225">
        <v>13.228581959650199</v>
      </c>
      <c r="O5" s="225">
        <v>13.076708039723369</v>
      </c>
      <c r="P5" s="225">
        <v>16.342940159216539</v>
      </c>
      <c r="Q5" s="225">
        <v>14.804947439411089</v>
      </c>
      <c r="R5" s="225">
        <v>11.82173219934808</v>
      </c>
      <c r="S5" s="225">
        <v>12.68128727899712</v>
      </c>
      <c r="T5" s="225">
        <v>12.778620479081679</v>
      </c>
      <c r="U5" s="225">
        <v>11.071414439440071</v>
      </c>
      <c r="V5" s="225">
        <v>9.6801091196460725</v>
      </c>
      <c r="W5" s="225">
        <v>13.48511687920093</v>
      </c>
      <c r="DA5" s="89" t="s">
        <v>2486</v>
      </c>
    </row>
    <row r="6" spans="1:105" ht="12" customHeight="1" x14ac:dyDescent="0.3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2487</v>
      </c>
    </row>
    <row r="7" spans="1:105" ht="12" customHeight="1" x14ac:dyDescent="0.3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2488</v>
      </c>
    </row>
    <row r="8" spans="1:105" ht="12" customHeight="1" x14ac:dyDescent="0.3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2489</v>
      </c>
    </row>
    <row r="9" spans="1:105" ht="12" customHeight="1" x14ac:dyDescent="0.3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2490</v>
      </c>
    </row>
    <row r="10" spans="1:105" ht="12" customHeight="1" x14ac:dyDescent="0.3">
      <c r="A10" s="56" t="s">
        <v>96</v>
      </c>
      <c r="B10" s="262">
        <v>1.301416823601808</v>
      </c>
      <c r="C10" s="262">
        <v>1.619511413024973</v>
      </c>
      <c r="D10" s="262">
        <v>1.3863311534071641</v>
      </c>
      <c r="E10" s="262">
        <v>1.643408896356795</v>
      </c>
      <c r="F10" s="262">
        <v>1.5980694900141079</v>
      </c>
      <c r="G10" s="262">
        <v>1.7238064675471929</v>
      </c>
      <c r="H10" s="262">
        <v>1.6195697735536521</v>
      </c>
      <c r="I10" s="262">
        <v>1.6913749847985009</v>
      </c>
      <c r="J10" s="262">
        <v>1.1611102230558841</v>
      </c>
      <c r="K10" s="262">
        <v>1.047357857589112</v>
      </c>
      <c r="L10" s="262">
        <v>1.136003189150097</v>
      </c>
      <c r="M10" s="262">
        <v>0.74759715266286708</v>
      </c>
      <c r="N10" s="262">
        <v>0.35459047244639019</v>
      </c>
      <c r="O10" s="262">
        <v>0.30439898686907563</v>
      </c>
      <c r="P10" s="262">
        <v>0.43936178092860162</v>
      </c>
      <c r="Q10" s="262">
        <v>0.35868846816081462</v>
      </c>
      <c r="R10" s="262">
        <v>0.25084921017867812</v>
      </c>
      <c r="S10" s="262">
        <v>0.27425654484456219</v>
      </c>
      <c r="T10" s="262">
        <v>0.26249873840791921</v>
      </c>
      <c r="U10" s="262">
        <v>0.21920847650517741</v>
      </c>
      <c r="V10" s="262">
        <v>0.19094428100335939</v>
      </c>
      <c r="W10" s="262">
        <v>0.29484925615079349</v>
      </c>
      <c r="DA10" s="68" t="s">
        <v>2491</v>
      </c>
    </row>
    <row r="11" spans="1:105" ht="12" customHeight="1" x14ac:dyDescent="0.3">
      <c r="A11" s="37" t="s">
        <v>160</v>
      </c>
      <c r="B11" s="228">
        <v>0.49231973962025349</v>
      </c>
      <c r="C11" s="228">
        <v>0.7564367386877292</v>
      </c>
      <c r="D11" s="228">
        <v>0.6193378148935148</v>
      </c>
      <c r="E11" s="228">
        <v>0.75529310260165972</v>
      </c>
      <c r="F11" s="228">
        <v>0.74866106327987658</v>
      </c>
      <c r="G11" s="228">
        <v>0.98725874263398095</v>
      </c>
      <c r="H11" s="228">
        <v>0.84140234827808003</v>
      </c>
      <c r="I11" s="228">
        <v>0.8134006252905166</v>
      </c>
      <c r="J11" s="228">
        <v>0.22405877488103379</v>
      </c>
      <c r="K11" s="228">
        <v>0.2163133155284935</v>
      </c>
      <c r="L11" s="228">
        <v>0.2158062678720955</v>
      </c>
      <c r="M11" s="228">
        <v>0.10497885887348229</v>
      </c>
      <c r="N11" s="228">
        <v>0</v>
      </c>
      <c r="O11" s="228">
        <v>0</v>
      </c>
      <c r="P11" s="228">
        <v>0.1004879571881033</v>
      </c>
      <c r="Q11" s="228">
        <v>5.2313268254303907E-2</v>
      </c>
      <c r="R11" s="228">
        <v>5.4949701748847571E-2</v>
      </c>
      <c r="S11" s="228">
        <v>5.0553325055193749E-2</v>
      </c>
      <c r="T11" s="228">
        <v>7.4129779388776504E-2</v>
      </c>
      <c r="U11" s="228">
        <v>7.3928011987467762E-2</v>
      </c>
      <c r="V11" s="228">
        <v>7.8902244086812623E-2</v>
      </c>
      <c r="W11" s="228">
        <v>0.15783770414549991</v>
      </c>
      <c r="DA11" s="69" t="s">
        <v>2492</v>
      </c>
    </row>
    <row r="12" spans="1:105" ht="12" customHeight="1" x14ac:dyDescent="0.3">
      <c r="A12" s="37" t="s">
        <v>162</v>
      </c>
      <c r="B12" s="228">
        <v>0.80909708398155422</v>
      </c>
      <c r="C12" s="228">
        <v>0.86307467433724372</v>
      </c>
      <c r="D12" s="228">
        <v>0.76699333851364926</v>
      </c>
      <c r="E12" s="228">
        <v>0.88811579375513561</v>
      </c>
      <c r="F12" s="228">
        <v>0.84940842673423167</v>
      </c>
      <c r="G12" s="228">
        <v>0.73654772491321174</v>
      </c>
      <c r="H12" s="228">
        <v>0.77816742527557226</v>
      </c>
      <c r="I12" s="228">
        <v>0.87797435950798475</v>
      </c>
      <c r="J12" s="228">
        <v>0.93705144817485053</v>
      </c>
      <c r="K12" s="228">
        <v>0.83104454206061906</v>
      </c>
      <c r="L12" s="228">
        <v>0.92019692127800201</v>
      </c>
      <c r="M12" s="228">
        <v>0.64261829378938473</v>
      </c>
      <c r="N12" s="228">
        <v>0.35459047244639019</v>
      </c>
      <c r="O12" s="228">
        <v>0.30439898686907563</v>
      </c>
      <c r="P12" s="228">
        <v>0.33887382374049829</v>
      </c>
      <c r="Q12" s="228">
        <v>0.30637519990651069</v>
      </c>
      <c r="R12" s="228">
        <v>0.19589950842983059</v>
      </c>
      <c r="S12" s="228">
        <v>0.22370321978936841</v>
      </c>
      <c r="T12" s="228">
        <v>0.18836895901914269</v>
      </c>
      <c r="U12" s="228">
        <v>0.1452804645177096</v>
      </c>
      <c r="V12" s="228">
        <v>0.11204203691654679</v>
      </c>
      <c r="W12" s="228">
        <v>0.13701155200529369</v>
      </c>
      <c r="DA12" s="69" t="s">
        <v>2493</v>
      </c>
    </row>
    <row r="13" spans="1:105" ht="12" customHeight="1" x14ac:dyDescent="0.3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2494</v>
      </c>
    </row>
    <row r="14" spans="1:105" ht="12" customHeight="1" x14ac:dyDescent="0.3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2495</v>
      </c>
    </row>
    <row r="15" spans="1:105" ht="12" customHeight="1" x14ac:dyDescent="0.3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2496</v>
      </c>
    </row>
    <row r="16" spans="1:105" ht="12" customHeight="1" x14ac:dyDescent="0.3">
      <c r="A16" s="57" t="s">
        <v>2405</v>
      </c>
      <c r="B16" s="263">
        <f t="shared" ref="B16:W16" si="0">B17+B23</f>
        <v>9.7211945991042494</v>
      </c>
      <c r="C16" s="263">
        <f t="shared" si="0"/>
        <v>12.06091015967653</v>
      </c>
      <c r="D16" s="263">
        <f t="shared" si="0"/>
        <v>10.470068832743211</v>
      </c>
      <c r="E16" s="263">
        <f t="shared" si="0"/>
        <v>12.36211837042776</v>
      </c>
      <c r="F16" s="263">
        <f t="shared" si="0"/>
        <v>12.009784596966121</v>
      </c>
      <c r="G16" s="263">
        <f t="shared" si="0"/>
        <v>13.133091590429171</v>
      </c>
      <c r="H16" s="263">
        <f t="shared" si="0"/>
        <v>12.58520314470401</v>
      </c>
      <c r="I16" s="263">
        <f t="shared" si="0"/>
        <v>13.30342007298708</v>
      </c>
      <c r="J16" s="263">
        <f t="shared" si="0"/>
        <v>9.3749950038121241</v>
      </c>
      <c r="K16" s="263">
        <f t="shared" si="0"/>
        <v>8.8691671145720719</v>
      </c>
      <c r="L16" s="263">
        <f t="shared" si="0"/>
        <v>9.6750647764493838</v>
      </c>
      <c r="M16" s="263">
        <f t="shared" si="0"/>
        <v>6.489898823534844</v>
      </c>
      <c r="N16" s="263">
        <f t="shared" si="0"/>
        <v>3.2072569519660612</v>
      </c>
      <c r="O16" s="263">
        <f t="shared" si="0"/>
        <v>2.858880511805141</v>
      </c>
      <c r="P16" s="263">
        <f t="shared" si="0"/>
        <v>4.1829370185414128</v>
      </c>
      <c r="Q16" s="263">
        <f t="shared" si="0"/>
        <v>3.5136815046746772</v>
      </c>
      <c r="R16" s="263">
        <f t="shared" si="0"/>
        <v>2.5604574018735948</v>
      </c>
      <c r="S16" s="263">
        <f t="shared" si="0"/>
        <v>2.7677392841986621</v>
      </c>
      <c r="T16" s="263">
        <f t="shared" si="0"/>
        <v>2.7589419051635451</v>
      </c>
      <c r="U16" s="263">
        <f t="shared" si="0"/>
        <v>2.4326267495911051</v>
      </c>
      <c r="V16" s="263">
        <f t="shared" si="0"/>
        <v>2.220735138659069</v>
      </c>
      <c r="W16" s="263">
        <f t="shared" si="0"/>
        <v>3.3510162321194481</v>
      </c>
      <c r="DA16" s="70"/>
    </row>
    <row r="17" spans="1:105" ht="12" customHeight="1" x14ac:dyDescent="0.3">
      <c r="A17" s="60" t="s">
        <v>2406</v>
      </c>
      <c r="B17" s="331">
        <v>9.7211945991042494</v>
      </c>
      <c r="C17" s="331">
        <v>12.06091015967653</v>
      </c>
      <c r="D17" s="331">
        <v>10.470068832743211</v>
      </c>
      <c r="E17" s="331">
        <v>12.36211837042776</v>
      </c>
      <c r="F17" s="331">
        <v>12.009784596966121</v>
      </c>
      <c r="G17" s="331">
        <v>13.133091590429171</v>
      </c>
      <c r="H17" s="331">
        <v>12.58520314470401</v>
      </c>
      <c r="I17" s="331">
        <v>13.30342007298708</v>
      </c>
      <c r="J17" s="331">
        <v>9.3749950038121241</v>
      </c>
      <c r="K17" s="331">
        <v>8.8691671145720719</v>
      </c>
      <c r="L17" s="331">
        <v>9.6750647764493838</v>
      </c>
      <c r="M17" s="331">
        <v>6.489898823534844</v>
      </c>
      <c r="N17" s="331">
        <v>3.2072569519660612</v>
      </c>
      <c r="O17" s="331">
        <v>2.858880511805141</v>
      </c>
      <c r="P17" s="331">
        <v>4.1829370185414128</v>
      </c>
      <c r="Q17" s="331">
        <v>3.5136815046746772</v>
      </c>
      <c r="R17" s="331">
        <v>2.5604574018735948</v>
      </c>
      <c r="S17" s="331">
        <v>2.7677392841986621</v>
      </c>
      <c r="T17" s="331">
        <v>2.7589419051635451</v>
      </c>
      <c r="U17" s="331">
        <v>2.4326267495911051</v>
      </c>
      <c r="V17" s="331">
        <v>2.220735138659069</v>
      </c>
      <c r="W17" s="331">
        <v>3.3510162321194481</v>
      </c>
      <c r="DA17" s="72" t="s">
        <v>2497</v>
      </c>
    </row>
    <row r="18" spans="1:105" ht="12" customHeight="1" x14ac:dyDescent="0.3">
      <c r="A18" s="59" t="s">
        <v>30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2498</v>
      </c>
    </row>
    <row r="19" spans="1:105" ht="12" customHeight="1" x14ac:dyDescent="0.3">
      <c r="A19" s="59" t="s">
        <v>33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2.791288687481476E-2</v>
      </c>
      <c r="R19" s="232">
        <v>5.1707982108384648E-2</v>
      </c>
      <c r="S19" s="232">
        <v>5.7100689284995482E-2</v>
      </c>
      <c r="T19" s="232">
        <v>0.1615206643840669</v>
      </c>
      <c r="U19" s="232">
        <v>0.16967815662607061</v>
      </c>
      <c r="V19" s="232">
        <v>0.18111033720595571</v>
      </c>
      <c r="W19" s="232">
        <v>0.209945454727921</v>
      </c>
      <c r="DA19" s="71" t="s">
        <v>2499</v>
      </c>
    </row>
    <row r="20" spans="1:105" ht="12" customHeight="1" x14ac:dyDescent="0.3">
      <c r="A20" s="59" t="s">
        <v>160</v>
      </c>
      <c r="B20" s="232">
        <v>3.6774812704381969</v>
      </c>
      <c r="C20" s="232">
        <v>5.6333752719597108</v>
      </c>
      <c r="D20" s="232">
        <v>4.6774607471807874</v>
      </c>
      <c r="E20" s="232">
        <v>5.68149701478933</v>
      </c>
      <c r="F20" s="232">
        <v>5.6263248640380246</v>
      </c>
      <c r="G20" s="232">
        <v>7.5215865206220158</v>
      </c>
      <c r="H20" s="232">
        <v>6.5382916206665289</v>
      </c>
      <c r="I20" s="232">
        <v>6.3977593987883434</v>
      </c>
      <c r="J20" s="232">
        <v>1.809087417679947</v>
      </c>
      <c r="K20" s="232">
        <v>1.831770230803021</v>
      </c>
      <c r="L20" s="232">
        <v>1.837969858507533</v>
      </c>
      <c r="M20" s="232">
        <v>0.91132258900707752</v>
      </c>
      <c r="N20" s="232">
        <v>0</v>
      </c>
      <c r="O20" s="232">
        <v>0</v>
      </c>
      <c r="P20" s="232">
        <v>0.95669403731779867</v>
      </c>
      <c r="Q20" s="232">
        <v>0.50161678169840773</v>
      </c>
      <c r="R20" s="232">
        <v>0.52642406272265097</v>
      </c>
      <c r="S20" s="232">
        <v>0.47809316676403352</v>
      </c>
      <c r="T20" s="232">
        <v>0.7180220897757067</v>
      </c>
      <c r="U20" s="232">
        <v>0.74760129129077069</v>
      </c>
      <c r="V20" s="232">
        <v>0.83618533989033927</v>
      </c>
      <c r="W20" s="232">
        <v>1.6753543656314891</v>
      </c>
      <c r="DA20" s="71" t="s">
        <v>2500</v>
      </c>
    </row>
    <row r="21" spans="1:105" ht="12" customHeight="1" x14ac:dyDescent="0.3">
      <c r="A21" s="59" t="s">
        <v>70</v>
      </c>
      <c r="B21" s="232">
        <v>0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4.6408756807869052E-2</v>
      </c>
      <c r="R21" s="232">
        <v>0.1055869611846699</v>
      </c>
      <c r="S21" s="232">
        <v>0.11693818277771099</v>
      </c>
      <c r="T21" s="232">
        <v>5.4854754419784019E-2</v>
      </c>
      <c r="U21" s="232">
        <v>4.6190212867729147E-2</v>
      </c>
      <c r="V21" s="232">
        <v>1.6047267520890598E-2</v>
      </c>
      <c r="W21" s="232">
        <v>1.14193980223399E-2</v>
      </c>
      <c r="DA21" s="71" t="s">
        <v>2501</v>
      </c>
    </row>
    <row r="22" spans="1:105" ht="12" customHeight="1" x14ac:dyDescent="0.3">
      <c r="A22" s="59" t="s">
        <v>162</v>
      </c>
      <c r="B22" s="232">
        <v>6.043713328666052</v>
      </c>
      <c r="C22" s="232">
        <v>6.427534887716817</v>
      </c>
      <c r="D22" s="232">
        <v>5.7926080855624242</v>
      </c>
      <c r="E22" s="232">
        <v>6.6806213556384328</v>
      </c>
      <c r="F22" s="232">
        <v>6.3834597329280998</v>
      </c>
      <c r="G22" s="232">
        <v>5.6115050698071594</v>
      </c>
      <c r="H22" s="232">
        <v>6.0469115240374824</v>
      </c>
      <c r="I22" s="232">
        <v>6.9056606741987361</v>
      </c>
      <c r="J22" s="232">
        <v>7.5659075861321767</v>
      </c>
      <c r="K22" s="232">
        <v>7.037396883769051</v>
      </c>
      <c r="L22" s="232">
        <v>7.8370949179418501</v>
      </c>
      <c r="M22" s="232">
        <v>5.578576234527767</v>
      </c>
      <c r="N22" s="232">
        <v>3.2072569519660612</v>
      </c>
      <c r="O22" s="232">
        <v>2.858880511805141</v>
      </c>
      <c r="P22" s="232">
        <v>3.226242981223614</v>
      </c>
      <c r="Q22" s="232">
        <v>2.9377430792935848</v>
      </c>
      <c r="R22" s="232">
        <v>1.8767383958578889</v>
      </c>
      <c r="S22" s="232">
        <v>2.1156072453719221</v>
      </c>
      <c r="T22" s="232">
        <v>1.8245443965839869</v>
      </c>
      <c r="U22" s="232">
        <v>1.469157088806534</v>
      </c>
      <c r="V22" s="232">
        <v>1.187392194041883</v>
      </c>
      <c r="W22" s="232">
        <v>1.454297013737698</v>
      </c>
      <c r="DA22" s="71" t="s">
        <v>2502</v>
      </c>
    </row>
    <row r="23" spans="1:105" ht="12" customHeight="1" x14ac:dyDescent="0.3">
      <c r="A23" s="60" t="s">
        <v>2413</v>
      </c>
      <c r="B23" s="331">
        <v>0</v>
      </c>
      <c r="C23" s="331">
        <v>0</v>
      </c>
      <c r="D23" s="331">
        <v>0</v>
      </c>
      <c r="E23" s="331">
        <v>0</v>
      </c>
      <c r="F23" s="331">
        <v>0</v>
      </c>
      <c r="G23" s="331">
        <v>0</v>
      </c>
      <c r="H23" s="331">
        <v>0</v>
      </c>
      <c r="I23" s="331">
        <v>0</v>
      </c>
      <c r="J23" s="331">
        <v>0</v>
      </c>
      <c r="K23" s="331">
        <v>0</v>
      </c>
      <c r="L23" s="331">
        <v>0</v>
      </c>
      <c r="M23" s="331">
        <v>0</v>
      </c>
      <c r="N23" s="331">
        <v>0</v>
      </c>
      <c r="O23" s="331">
        <v>0</v>
      </c>
      <c r="P23" s="331">
        <v>0</v>
      </c>
      <c r="Q23" s="331">
        <v>0</v>
      </c>
      <c r="R23" s="331">
        <v>0</v>
      </c>
      <c r="S23" s="331">
        <v>0</v>
      </c>
      <c r="T23" s="331">
        <v>0</v>
      </c>
      <c r="U23" s="331">
        <v>0</v>
      </c>
      <c r="V23" s="331">
        <v>0</v>
      </c>
      <c r="W23" s="331">
        <v>0</v>
      </c>
      <c r="DA23" s="72" t="s">
        <v>2503</v>
      </c>
    </row>
    <row r="24" spans="1:105" ht="12" customHeight="1" x14ac:dyDescent="0.3">
      <c r="A24" s="57" t="s">
        <v>2415</v>
      </c>
      <c r="B24" s="263">
        <f t="shared" ref="B24:W24" si="1">B25+B26</f>
        <v>5.404690379863017</v>
      </c>
      <c r="C24" s="263">
        <f t="shared" si="1"/>
        <v>5.7552383457986629</v>
      </c>
      <c r="D24" s="263">
        <f t="shared" si="1"/>
        <v>5.4007480090684554</v>
      </c>
      <c r="E24" s="263">
        <f t="shared" si="1"/>
        <v>5.5977226546460068</v>
      </c>
      <c r="F24" s="263">
        <f t="shared" si="1"/>
        <v>5.573874594357255</v>
      </c>
      <c r="G24" s="263">
        <f t="shared" si="1"/>
        <v>5.9062488244008309</v>
      </c>
      <c r="H24" s="263">
        <f t="shared" si="1"/>
        <v>6.2755053315361069</v>
      </c>
      <c r="I24" s="263">
        <f t="shared" si="1"/>
        <v>6.9930157025468302</v>
      </c>
      <c r="J24" s="263">
        <f t="shared" si="1"/>
        <v>5.9498869559265763</v>
      </c>
      <c r="K24" s="263">
        <f t="shared" si="1"/>
        <v>5.477729039661174</v>
      </c>
      <c r="L24" s="263">
        <f t="shared" si="1"/>
        <v>5.7348152372557859</v>
      </c>
      <c r="M24" s="263">
        <f t="shared" si="1"/>
        <v>4.3118359488679596</v>
      </c>
      <c r="N24" s="263">
        <f t="shared" si="1"/>
        <v>2.4139842221066909</v>
      </c>
      <c r="O24" s="263">
        <f t="shared" si="1"/>
        <v>2.8459012183184069</v>
      </c>
      <c r="P24" s="263">
        <f t="shared" si="1"/>
        <v>2.508860471076074</v>
      </c>
      <c r="Q24" s="263">
        <f t="shared" si="1"/>
        <v>2.3033438268969189</v>
      </c>
      <c r="R24" s="263">
        <f t="shared" si="1"/>
        <v>1.9422287931783659</v>
      </c>
      <c r="S24" s="263">
        <f t="shared" si="1"/>
        <v>2.046400071630682</v>
      </c>
      <c r="T24" s="263">
        <f t="shared" si="1"/>
        <v>2.1390574253417598</v>
      </c>
      <c r="U24" s="263">
        <f t="shared" si="1"/>
        <v>1.901114657350248</v>
      </c>
      <c r="V24" s="263">
        <f t="shared" si="1"/>
        <v>1.760785943935838</v>
      </c>
      <c r="W24" s="263">
        <f t="shared" si="1"/>
        <v>2.06998843661261</v>
      </c>
      <c r="DA24" s="70"/>
    </row>
    <row r="25" spans="1:105" ht="12" customHeight="1" x14ac:dyDescent="0.3">
      <c r="A25" s="60" t="s">
        <v>2416</v>
      </c>
      <c r="B25" s="264">
        <v>5.404690379863017</v>
      </c>
      <c r="C25" s="264">
        <v>5.7552383457986629</v>
      </c>
      <c r="D25" s="264">
        <v>5.4007480090684554</v>
      </c>
      <c r="E25" s="264">
        <v>5.5977226546460068</v>
      </c>
      <c r="F25" s="264">
        <v>5.573874594357255</v>
      </c>
      <c r="G25" s="264">
        <v>5.9062488244008309</v>
      </c>
      <c r="H25" s="264">
        <v>6.2755053315361069</v>
      </c>
      <c r="I25" s="264">
        <v>6.9930157025468302</v>
      </c>
      <c r="J25" s="264">
        <v>5.9498869559265763</v>
      </c>
      <c r="K25" s="264">
        <v>5.477729039661174</v>
      </c>
      <c r="L25" s="264">
        <v>5.7348152372557859</v>
      </c>
      <c r="M25" s="264">
        <v>4.3118359488679596</v>
      </c>
      <c r="N25" s="264">
        <v>2.4139842221066909</v>
      </c>
      <c r="O25" s="264">
        <v>2.8459012183184069</v>
      </c>
      <c r="P25" s="264">
        <v>2.508860471076074</v>
      </c>
      <c r="Q25" s="264">
        <v>2.3033438268969189</v>
      </c>
      <c r="R25" s="264">
        <v>1.9422287931783659</v>
      </c>
      <c r="S25" s="264">
        <v>2.046400071630682</v>
      </c>
      <c r="T25" s="264">
        <v>2.1390574253417598</v>
      </c>
      <c r="U25" s="264">
        <v>1.901114657350248</v>
      </c>
      <c r="V25" s="264">
        <v>1.760785943935838</v>
      </c>
      <c r="W25" s="264">
        <v>2.06998843661261</v>
      </c>
      <c r="DA25" s="72" t="s">
        <v>2504</v>
      </c>
    </row>
    <row r="26" spans="1:105" ht="12" customHeight="1" x14ac:dyDescent="0.3">
      <c r="A26" s="60" t="s">
        <v>2418</v>
      </c>
      <c r="B26" s="264">
        <v>0</v>
      </c>
      <c r="C26" s="264">
        <v>0</v>
      </c>
      <c r="D26" s="264">
        <v>0</v>
      </c>
      <c r="E26" s="264">
        <v>0</v>
      </c>
      <c r="F26" s="264">
        <v>0</v>
      </c>
      <c r="G26" s="264">
        <v>0</v>
      </c>
      <c r="H26" s="264">
        <v>0</v>
      </c>
      <c r="I26" s="264">
        <v>0</v>
      </c>
      <c r="J26" s="264">
        <v>0</v>
      </c>
      <c r="K26" s="264">
        <v>0</v>
      </c>
      <c r="L26" s="264">
        <v>0</v>
      </c>
      <c r="M26" s="264">
        <v>0</v>
      </c>
      <c r="N26" s="264">
        <v>0</v>
      </c>
      <c r="O26" s="264">
        <v>0</v>
      </c>
      <c r="P26" s="264">
        <v>0</v>
      </c>
      <c r="Q26" s="264">
        <v>0</v>
      </c>
      <c r="R26" s="264">
        <v>0</v>
      </c>
      <c r="S26" s="264">
        <v>0</v>
      </c>
      <c r="T26" s="264">
        <v>0</v>
      </c>
      <c r="U26" s="264">
        <v>0</v>
      </c>
      <c r="V26" s="264">
        <v>0</v>
      </c>
      <c r="W26" s="264">
        <v>0</v>
      </c>
      <c r="DA26" s="72" t="s">
        <v>2505</v>
      </c>
    </row>
    <row r="27" spans="1:105" ht="12" customHeight="1" x14ac:dyDescent="0.3">
      <c r="A27" s="57" t="s">
        <v>2420</v>
      </c>
      <c r="B27" s="263">
        <f t="shared" ref="B27:W27" si="2">B28+B34</f>
        <v>13.887420855863221</v>
      </c>
      <c r="C27" s="263">
        <f t="shared" si="2"/>
        <v>17.229871656680761</v>
      </c>
      <c r="D27" s="263">
        <f t="shared" si="2"/>
        <v>14.957241189633161</v>
      </c>
      <c r="E27" s="263">
        <f t="shared" si="2"/>
        <v>17.6601691006111</v>
      </c>
      <c r="F27" s="263">
        <f t="shared" si="2"/>
        <v>17.156835138523039</v>
      </c>
      <c r="G27" s="263">
        <f t="shared" si="2"/>
        <v>18.761559414898819</v>
      </c>
      <c r="H27" s="263">
        <f t="shared" si="2"/>
        <v>17.978861635291441</v>
      </c>
      <c r="I27" s="263">
        <f t="shared" si="2"/>
        <v>19.004885818552971</v>
      </c>
      <c r="J27" s="263">
        <f t="shared" si="2"/>
        <v>13.39285000544589</v>
      </c>
      <c r="K27" s="263">
        <f t="shared" si="2"/>
        <v>12.670238735102959</v>
      </c>
      <c r="L27" s="263">
        <f t="shared" si="2"/>
        <v>13.8215211092134</v>
      </c>
      <c r="M27" s="263">
        <f t="shared" si="2"/>
        <v>9.2712840336212103</v>
      </c>
      <c r="N27" s="263">
        <f t="shared" si="2"/>
        <v>4.5817956456658004</v>
      </c>
      <c r="O27" s="263">
        <f t="shared" si="2"/>
        <v>4.0841150168644873</v>
      </c>
      <c r="P27" s="263">
        <f t="shared" si="2"/>
        <v>5.9756243122020214</v>
      </c>
      <c r="Q27" s="263">
        <f t="shared" si="2"/>
        <v>5.0195450066781104</v>
      </c>
      <c r="R27" s="263">
        <f t="shared" si="2"/>
        <v>3.6577962883908501</v>
      </c>
      <c r="S27" s="263">
        <f t="shared" si="2"/>
        <v>3.9539132631409459</v>
      </c>
      <c r="T27" s="263">
        <f t="shared" si="2"/>
        <v>3.941345578805064</v>
      </c>
      <c r="U27" s="263">
        <f t="shared" si="2"/>
        <v>3.4751810708444362</v>
      </c>
      <c r="V27" s="263">
        <f t="shared" si="2"/>
        <v>3.1724787695129559</v>
      </c>
      <c r="W27" s="263">
        <f t="shared" si="2"/>
        <v>4.787166045884927</v>
      </c>
      <c r="DA27" s="70"/>
    </row>
    <row r="28" spans="1:105" ht="12" customHeight="1" x14ac:dyDescent="0.3">
      <c r="A28" s="60" t="s">
        <v>2421</v>
      </c>
      <c r="B28" s="331">
        <v>13.887420855863221</v>
      </c>
      <c r="C28" s="331">
        <v>17.229871656680761</v>
      </c>
      <c r="D28" s="331">
        <v>14.957241189633161</v>
      </c>
      <c r="E28" s="331">
        <v>17.6601691006111</v>
      </c>
      <c r="F28" s="331">
        <v>17.156835138523039</v>
      </c>
      <c r="G28" s="331">
        <v>18.761559414898819</v>
      </c>
      <c r="H28" s="331">
        <v>17.978861635291441</v>
      </c>
      <c r="I28" s="331">
        <v>19.004885818552971</v>
      </c>
      <c r="J28" s="331">
        <v>13.39285000544589</v>
      </c>
      <c r="K28" s="331">
        <v>12.670238735102959</v>
      </c>
      <c r="L28" s="331">
        <v>13.8215211092134</v>
      </c>
      <c r="M28" s="331">
        <v>9.2712840336212103</v>
      </c>
      <c r="N28" s="331">
        <v>4.5817956456658004</v>
      </c>
      <c r="O28" s="331">
        <v>4.0841150168644873</v>
      </c>
      <c r="P28" s="331">
        <v>5.9756243122020214</v>
      </c>
      <c r="Q28" s="331">
        <v>5.0195450066781104</v>
      </c>
      <c r="R28" s="331">
        <v>3.6577962883908501</v>
      </c>
      <c r="S28" s="331">
        <v>3.9539132631409459</v>
      </c>
      <c r="T28" s="331">
        <v>3.941345578805064</v>
      </c>
      <c r="U28" s="331">
        <v>3.4751810708444362</v>
      </c>
      <c r="V28" s="331">
        <v>3.1724787695129559</v>
      </c>
      <c r="W28" s="331">
        <v>4.787166045884927</v>
      </c>
      <c r="DA28" s="72" t="s">
        <v>2506</v>
      </c>
    </row>
    <row r="29" spans="1:105" ht="12" customHeight="1" x14ac:dyDescent="0.3">
      <c r="A29" s="59" t="s">
        <v>30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 t="s">
        <v>2507</v>
      </c>
    </row>
    <row r="30" spans="1:105" ht="12" customHeight="1" x14ac:dyDescent="0.3">
      <c r="A30" s="59" t="s">
        <v>33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3.9875552678306787E-2</v>
      </c>
      <c r="R30" s="232">
        <v>7.3868545869120936E-2</v>
      </c>
      <c r="S30" s="232">
        <v>8.1572413264279262E-2</v>
      </c>
      <c r="T30" s="232">
        <v>0.23074380626295279</v>
      </c>
      <c r="U30" s="232">
        <v>0.24239736660867231</v>
      </c>
      <c r="V30" s="232">
        <v>0.25872905315136541</v>
      </c>
      <c r="W30" s="232">
        <v>0.29992207818274441</v>
      </c>
      <c r="DA30" s="71" t="s">
        <v>2508</v>
      </c>
    </row>
    <row r="31" spans="1:105" ht="12" customHeight="1" x14ac:dyDescent="0.3">
      <c r="A31" s="59" t="s">
        <v>160</v>
      </c>
      <c r="B31" s="232">
        <v>5.2535446720545682</v>
      </c>
      <c r="C31" s="232">
        <v>8.0476789599424432</v>
      </c>
      <c r="D31" s="232">
        <v>6.6820867816868397</v>
      </c>
      <c r="E31" s="232">
        <v>8.1164243068419051</v>
      </c>
      <c r="F31" s="232">
        <v>8.0376069486257506</v>
      </c>
      <c r="G31" s="232">
        <v>10.74512360088859</v>
      </c>
      <c r="H31" s="232">
        <v>9.340416600952187</v>
      </c>
      <c r="I31" s="232">
        <v>9.1396562839833457</v>
      </c>
      <c r="J31" s="232">
        <v>2.5844105966856392</v>
      </c>
      <c r="K31" s="232">
        <v>2.6168146154328871</v>
      </c>
      <c r="L31" s="232">
        <v>2.6256712264393332</v>
      </c>
      <c r="M31" s="232">
        <v>1.301889412867254</v>
      </c>
      <c r="N31" s="232">
        <v>0</v>
      </c>
      <c r="O31" s="232">
        <v>0</v>
      </c>
      <c r="P31" s="232">
        <v>1.3667057675968559</v>
      </c>
      <c r="Q31" s="232">
        <v>0.71659540242629671</v>
      </c>
      <c r="R31" s="232">
        <v>0.75203437531807327</v>
      </c>
      <c r="S31" s="232">
        <v>0.68299023823433369</v>
      </c>
      <c r="T31" s="232">
        <v>1.0257458425367241</v>
      </c>
      <c r="U31" s="232">
        <v>1.068001844701101</v>
      </c>
      <c r="V31" s="232">
        <v>1.1945504855576281</v>
      </c>
      <c r="W31" s="232">
        <v>2.3933633794735569</v>
      </c>
      <c r="DA31" s="71" t="s">
        <v>2509</v>
      </c>
    </row>
    <row r="32" spans="1:105" ht="12" customHeight="1" x14ac:dyDescent="0.3">
      <c r="A32" s="59" t="s">
        <v>70</v>
      </c>
      <c r="B32" s="232">
        <v>0</v>
      </c>
      <c r="C32" s="232">
        <v>0</v>
      </c>
      <c r="D32" s="232">
        <v>0</v>
      </c>
      <c r="E32" s="232">
        <v>0</v>
      </c>
      <c r="F32" s="232">
        <v>0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6.6298224011241511E-2</v>
      </c>
      <c r="R32" s="232">
        <v>0.15083851597809991</v>
      </c>
      <c r="S32" s="232">
        <v>0.16705454682530149</v>
      </c>
      <c r="T32" s="232">
        <v>7.8363934885405759E-2</v>
      </c>
      <c r="U32" s="232">
        <v>6.5986018382470243E-2</v>
      </c>
      <c r="V32" s="232">
        <v>2.292466788698656E-2</v>
      </c>
      <c r="W32" s="232">
        <v>1.6313425746199851E-2</v>
      </c>
      <c r="DA32" s="71" t="s">
        <v>2510</v>
      </c>
    </row>
    <row r="33" spans="1:105" ht="12" customHeight="1" x14ac:dyDescent="0.3">
      <c r="A33" s="59" t="s">
        <v>162</v>
      </c>
      <c r="B33" s="232">
        <v>8.6338761838086473</v>
      </c>
      <c r="C33" s="232">
        <v>9.1821926967383121</v>
      </c>
      <c r="D33" s="232">
        <v>8.2751544079463208</v>
      </c>
      <c r="E33" s="232">
        <v>9.5437447937691928</v>
      </c>
      <c r="F33" s="232">
        <v>9.1192281898972869</v>
      </c>
      <c r="G33" s="232">
        <v>8.0164358140102294</v>
      </c>
      <c r="H33" s="232">
        <v>8.6384450343392594</v>
      </c>
      <c r="I33" s="232">
        <v>9.8652295345696253</v>
      </c>
      <c r="J33" s="232">
        <v>10.80843940876025</v>
      </c>
      <c r="K33" s="232">
        <v>10.053424119670071</v>
      </c>
      <c r="L33" s="232">
        <v>11.19584988277407</v>
      </c>
      <c r="M33" s="232">
        <v>7.9693946207539561</v>
      </c>
      <c r="N33" s="232">
        <v>4.5817956456658004</v>
      </c>
      <c r="O33" s="232">
        <v>4.0841150168644873</v>
      </c>
      <c r="P33" s="232">
        <v>4.6089185446051646</v>
      </c>
      <c r="Q33" s="232">
        <v>4.1967758275622664</v>
      </c>
      <c r="R33" s="232">
        <v>2.6810548512255559</v>
      </c>
      <c r="S33" s="232">
        <v>3.0222960648170321</v>
      </c>
      <c r="T33" s="232">
        <v>2.6064919951199812</v>
      </c>
      <c r="U33" s="232">
        <v>2.0987958411521919</v>
      </c>
      <c r="V33" s="232">
        <v>1.696274562916976</v>
      </c>
      <c r="W33" s="232">
        <v>2.0775671624824259</v>
      </c>
      <c r="DA33" s="71" t="s">
        <v>2511</v>
      </c>
    </row>
    <row r="34" spans="1:105" ht="12" customHeight="1" x14ac:dyDescent="0.3">
      <c r="A34" s="60" t="s">
        <v>2428</v>
      </c>
      <c r="B34" s="331">
        <v>0</v>
      </c>
      <c r="C34" s="331">
        <v>0</v>
      </c>
      <c r="D34" s="331">
        <v>0</v>
      </c>
      <c r="E34" s="331">
        <v>0</v>
      </c>
      <c r="F34" s="331">
        <v>0</v>
      </c>
      <c r="G34" s="331">
        <v>0</v>
      </c>
      <c r="H34" s="331">
        <v>0</v>
      </c>
      <c r="I34" s="331">
        <v>0</v>
      </c>
      <c r="J34" s="331">
        <v>0</v>
      </c>
      <c r="K34" s="331">
        <v>0</v>
      </c>
      <c r="L34" s="331">
        <v>0</v>
      </c>
      <c r="M34" s="331">
        <v>0</v>
      </c>
      <c r="N34" s="331">
        <v>0</v>
      </c>
      <c r="O34" s="331">
        <v>0</v>
      </c>
      <c r="P34" s="331">
        <v>0</v>
      </c>
      <c r="Q34" s="331">
        <v>0</v>
      </c>
      <c r="R34" s="331">
        <v>0</v>
      </c>
      <c r="S34" s="331">
        <v>0</v>
      </c>
      <c r="T34" s="331">
        <v>0</v>
      </c>
      <c r="U34" s="331">
        <v>0</v>
      </c>
      <c r="V34" s="331">
        <v>0</v>
      </c>
      <c r="W34" s="331">
        <v>0</v>
      </c>
      <c r="DA34" s="72" t="s">
        <v>2512</v>
      </c>
    </row>
    <row r="35" spans="1:105" ht="12" customHeight="1" x14ac:dyDescent="0.3">
      <c r="A35" s="57" t="s">
        <v>2430</v>
      </c>
      <c r="B35" s="263">
        <v>8.5457487808189079</v>
      </c>
      <c r="C35" s="263">
        <v>9.7350473435853928</v>
      </c>
      <c r="D35" s="263">
        <v>8.5990332941154701</v>
      </c>
      <c r="E35" s="263">
        <v>9.641857937365117</v>
      </c>
      <c r="F35" s="263">
        <v>9.759075098863125</v>
      </c>
      <c r="G35" s="263">
        <v>10.5786753013472</v>
      </c>
      <c r="H35" s="263">
        <v>10.448907433750421</v>
      </c>
      <c r="I35" s="263">
        <v>12.0557327003055</v>
      </c>
      <c r="J35" s="263">
        <v>8.8642224511192946</v>
      </c>
      <c r="K35" s="263">
        <v>8.0528899323689007</v>
      </c>
      <c r="L35" s="263">
        <v>8.6783983672582501</v>
      </c>
      <c r="M35" s="263">
        <v>6.0236383207032853</v>
      </c>
      <c r="N35" s="263">
        <v>2.6709546674652538</v>
      </c>
      <c r="O35" s="263">
        <v>2.9834123058662572</v>
      </c>
      <c r="P35" s="263">
        <v>3.2361565764684341</v>
      </c>
      <c r="Q35" s="263">
        <v>3.6096886330005691</v>
      </c>
      <c r="R35" s="263">
        <v>3.4104005057265931</v>
      </c>
      <c r="S35" s="263">
        <v>3.638978115182272</v>
      </c>
      <c r="T35" s="263">
        <v>3.6767768313633939</v>
      </c>
      <c r="U35" s="263">
        <v>3.0432834851491029</v>
      </c>
      <c r="V35" s="263">
        <v>2.3351649865348509</v>
      </c>
      <c r="W35" s="263">
        <v>2.9820969084331481</v>
      </c>
      <c r="DA35" s="70" t="s">
        <v>2513</v>
      </c>
    </row>
    <row r="36" spans="1:105" ht="12" customHeight="1" x14ac:dyDescent="0.3">
      <c r="A36" s="46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2514</v>
      </c>
    </row>
    <row r="37" spans="1:105" ht="12" customHeight="1" x14ac:dyDescent="0.3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2515</v>
      </c>
    </row>
    <row r="38" spans="1:105" ht="12" customHeight="1" x14ac:dyDescent="0.3">
      <c r="A38" s="46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2.8073080443397201E-2</v>
      </c>
      <c r="R38" s="231">
        <v>6.887243201292774E-2</v>
      </c>
      <c r="S38" s="231">
        <v>7.0314097436270553E-2</v>
      </c>
      <c r="T38" s="231">
        <v>0.1910824093170238</v>
      </c>
      <c r="U38" s="231">
        <v>0.18876267673898639</v>
      </c>
      <c r="V38" s="231">
        <v>0.16395188962420781</v>
      </c>
      <c r="W38" s="231">
        <v>0.1868321870490445</v>
      </c>
      <c r="DA38" s="73" t="s">
        <v>2516</v>
      </c>
    </row>
    <row r="39" spans="1:105" ht="12" customHeight="1" x14ac:dyDescent="0.3">
      <c r="A39" s="46" t="s">
        <v>160</v>
      </c>
      <c r="B39" s="231">
        <v>3.2328157576670038</v>
      </c>
      <c r="C39" s="231">
        <v>4.5470179489490414</v>
      </c>
      <c r="D39" s="231">
        <v>3.841583215875338</v>
      </c>
      <c r="E39" s="231">
        <v>4.4312944955458464</v>
      </c>
      <c r="F39" s="231">
        <v>4.5719160435748849</v>
      </c>
      <c r="G39" s="231">
        <v>6.0586207752206773</v>
      </c>
      <c r="H39" s="231">
        <v>5.4284387096254001</v>
      </c>
      <c r="I39" s="231">
        <v>5.7977329716343524</v>
      </c>
      <c r="J39" s="231">
        <v>1.7105239306597271</v>
      </c>
      <c r="K39" s="231">
        <v>1.663182558124392</v>
      </c>
      <c r="L39" s="231">
        <v>1.64863336708277</v>
      </c>
      <c r="M39" s="231">
        <v>0.84584949918766483</v>
      </c>
      <c r="N39" s="231">
        <v>0</v>
      </c>
      <c r="O39" s="231">
        <v>0</v>
      </c>
      <c r="P39" s="231">
        <v>0.74015259775862152</v>
      </c>
      <c r="Q39" s="231">
        <v>0.50449558755899448</v>
      </c>
      <c r="R39" s="231">
        <v>0.70117038011343946</v>
      </c>
      <c r="S39" s="231">
        <v>0.58872650982682562</v>
      </c>
      <c r="T39" s="231">
        <v>0.84943552814360901</v>
      </c>
      <c r="U39" s="231">
        <v>0.83168761190965201</v>
      </c>
      <c r="V39" s="231">
        <v>0.75696489038712533</v>
      </c>
      <c r="W39" s="231">
        <v>1.4909116304458281</v>
      </c>
      <c r="DA39" s="73" t="s">
        <v>2517</v>
      </c>
    </row>
    <row r="40" spans="1:105" ht="12" customHeight="1" x14ac:dyDescent="0.3">
      <c r="A40" s="46" t="s">
        <v>70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4.6675099175101431E-2</v>
      </c>
      <c r="R40" s="231">
        <v>0.1406365228176952</v>
      </c>
      <c r="S40" s="231">
        <v>0.143998310367385</v>
      </c>
      <c r="T40" s="231">
        <v>6.4894350682598842E-2</v>
      </c>
      <c r="U40" s="231">
        <v>5.1385448742649067E-2</v>
      </c>
      <c r="V40" s="231">
        <v>1.45269445904862E-2</v>
      </c>
      <c r="W40" s="231">
        <v>1.016221622926879E-2</v>
      </c>
      <c r="DA40" s="73" t="s">
        <v>2518</v>
      </c>
    </row>
    <row r="41" spans="1:105" ht="12" customHeight="1" x14ac:dyDescent="0.3">
      <c r="A41" s="46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7.5841919989671588E-2</v>
      </c>
      <c r="R41" s="231">
        <v>0</v>
      </c>
      <c r="S41" s="231">
        <v>0.23076899994700309</v>
      </c>
      <c r="T41" s="231">
        <v>0.41288939990261908</v>
      </c>
      <c r="U41" s="231">
        <v>0.33704747993590323</v>
      </c>
      <c r="V41" s="231">
        <v>0.32482295992821908</v>
      </c>
      <c r="W41" s="231">
        <v>0</v>
      </c>
      <c r="DA41" s="73" t="s">
        <v>2519</v>
      </c>
    </row>
    <row r="42" spans="1:105" ht="12" customHeight="1" x14ac:dyDescent="0.3">
      <c r="A42" s="46" t="s">
        <v>162</v>
      </c>
      <c r="B42" s="231">
        <v>5.3129330231519054</v>
      </c>
      <c r="C42" s="231">
        <v>5.1880293946363523</v>
      </c>
      <c r="D42" s="231">
        <v>4.7574500782401321</v>
      </c>
      <c r="E42" s="231">
        <v>5.2105634418192706</v>
      </c>
      <c r="F42" s="231">
        <v>5.1871590552882409</v>
      </c>
      <c r="G42" s="231">
        <v>4.5200545261265273</v>
      </c>
      <c r="H42" s="231">
        <v>5.0204687241250161</v>
      </c>
      <c r="I42" s="231">
        <v>6.25799972867115</v>
      </c>
      <c r="J42" s="231">
        <v>7.1536985204595673</v>
      </c>
      <c r="K42" s="231">
        <v>6.3897073742445087</v>
      </c>
      <c r="L42" s="231">
        <v>7.0297650001754803</v>
      </c>
      <c r="M42" s="231">
        <v>5.1777888215156196</v>
      </c>
      <c r="N42" s="231">
        <v>2.6709546674652538</v>
      </c>
      <c r="O42" s="231">
        <v>2.9834123058662572</v>
      </c>
      <c r="P42" s="231">
        <v>2.4960039787098118</v>
      </c>
      <c r="Q42" s="231">
        <v>2.954602945833404</v>
      </c>
      <c r="R42" s="231">
        <v>2.4997211707825309</v>
      </c>
      <c r="S42" s="231">
        <v>2.6051701976047879</v>
      </c>
      <c r="T42" s="231">
        <v>2.158475143317542</v>
      </c>
      <c r="U42" s="231">
        <v>1.6344002678219129</v>
      </c>
      <c r="V42" s="231">
        <v>1.074898302004812</v>
      </c>
      <c r="W42" s="231">
        <v>1.2941908747090061</v>
      </c>
      <c r="DA42" s="73" t="s">
        <v>2520</v>
      </c>
    </row>
    <row r="43" spans="1:105" ht="12" customHeight="1" x14ac:dyDescent="0.3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2521</v>
      </c>
    </row>
    <row r="44" spans="1:105" ht="12" customHeight="1" x14ac:dyDescent="0.3">
      <c r="A44" s="46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2522</v>
      </c>
    </row>
    <row r="45" spans="1:105" ht="12" customHeight="1" x14ac:dyDescent="0.3">
      <c r="A45" s="46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2523</v>
      </c>
    </row>
    <row r="46" spans="1:105" ht="12" customHeight="1" x14ac:dyDescent="0.3">
      <c r="A46" s="57" t="s">
        <v>2442</v>
      </c>
      <c r="B46" s="263">
        <v>0</v>
      </c>
      <c r="C46" s="263">
        <v>0</v>
      </c>
      <c r="D46" s="263">
        <v>0</v>
      </c>
      <c r="E46" s="263">
        <v>0</v>
      </c>
      <c r="F46" s="263">
        <v>0</v>
      </c>
      <c r="G46" s="263">
        <v>0</v>
      </c>
      <c r="H46" s="263">
        <v>0</v>
      </c>
      <c r="I46" s="263">
        <v>0</v>
      </c>
      <c r="J46" s="263">
        <v>0</v>
      </c>
      <c r="K46" s="263">
        <v>0</v>
      </c>
      <c r="L46" s="263">
        <v>0</v>
      </c>
      <c r="M46" s="263">
        <v>0</v>
      </c>
      <c r="N46" s="263">
        <v>0</v>
      </c>
      <c r="O46" s="263">
        <v>0</v>
      </c>
      <c r="P46" s="263">
        <v>0</v>
      </c>
      <c r="Q46" s="263">
        <v>0</v>
      </c>
      <c r="R46" s="263">
        <v>0</v>
      </c>
      <c r="S46" s="263">
        <v>0</v>
      </c>
      <c r="T46" s="263">
        <v>0</v>
      </c>
      <c r="U46" s="263">
        <v>0</v>
      </c>
      <c r="V46" s="263">
        <v>0</v>
      </c>
      <c r="W46" s="263">
        <v>0</v>
      </c>
      <c r="DA46" s="70" t="s">
        <v>2524</v>
      </c>
    </row>
    <row r="47" spans="1:105" ht="12" customHeight="1" x14ac:dyDescent="0.3">
      <c r="A47" s="41" t="s">
        <v>2444</v>
      </c>
      <c r="B47" s="352">
        <v>0</v>
      </c>
      <c r="C47" s="352">
        <v>0</v>
      </c>
      <c r="D47" s="352">
        <v>0</v>
      </c>
      <c r="E47" s="352">
        <v>0</v>
      </c>
      <c r="F47" s="352">
        <v>0</v>
      </c>
      <c r="G47" s="352">
        <v>0</v>
      </c>
      <c r="H47" s="352">
        <v>0</v>
      </c>
      <c r="I47" s="352">
        <v>0</v>
      </c>
      <c r="J47" s="352">
        <v>0</v>
      </c>
      <c r="K47" s="352">
        <v>0</v>
      </c>
      <c r="L47" s="352">
        <v>0</v>
      </c>
      <c r="M47" s="352">
        <v>0</v>
      </c>
      <c r="N47" s="352">
        <v>0</v>
      </c>
      <c r="O47" s="352">
        <v>0</v>
      </c>
      <c r="P47" s="352">
        <v>0</v>
      </c>
      <c r="Q47" s="352">
        <v>0</v>
      </c>
      <c r="R47" s="352">
        <v>0</v>
      </c>
      <c r="S47" s="352">
        <v>0</v>
      </c>
      <c r="T47" s="352">
        <v>0</v>
      </c>
      <c r="U47" s="352">
        <v>0</v>
      </c>
      <c r="V47" s="352">
        <v>0</v>
      </c>
      <c r="W47" s="352">
        <v>0</v>
      </c>
      <c r="DA47" s="97" t="s">
        <v>2525</v>
      </c>
    </row>
    <row r="48" spans="1:105" ht="12" customHeight="1" x14ac:dyDescent="0.3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3">
      <c r="A49" s="32" t="s">
        <v>431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3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3">
      <c r="A51" s="35" t="s">
        <v>25</v>
      </c>
      <c r="B51" s="234">
        <f t="shared" ref="B51:W51" si="3">SUM(B$52:B$56,B$58:B$59,B$61:B$62,B$64:B$65,B$66:B$68)</f>
        <v>1</v>
      </c>
      <c r="C51" s="234">
        <f t="shared" si="3"/>
        <v>1.0000000000000002</v>
      </c>
      <c r="D51" s="234">
        <f t="shared" si="3"/>
        <v>0.99999999999999978</v>
      </c>
      <c r="E51" s="234">
        <f t="shared" si="3"/>
        <v>1</v>
      </c>
      <c r="F51" s="234">
        <f t="shared" si="3"/>
        <v>1</v>
      </c>
      <c r="G51" s="234">
        <f t="shared" si="3"/>
        <v>0.99999999999999978</v>
      </c>
      <c r="H51" s="234">
        <f t="shared" si="3"/>
        <v>1</v>
      </c>
      <c r="I51" s="234">
        <f t="shared" si="3"/>
        <v>1</v>
      </c>
      <c r="J51" s="234">
        <f t="shared" si="3"/>
        <v>0.99999999999999989</v>
      </c>
      <c r="K51" s="234">
        <f t="shared" si="3"/>
        <v>1</v>
      </c>
      <c r="L51" s="234">
        <f t="shared" si="3"/>
        <v>1</v>
      </c>
      <c r="M51" s="234">
        <f t="shared" si="3"/>
        <v>0.99999999999999989</v>
      </c>
      <c r="N51" s="234">
        <f t="shared" si="3"/>
        <v>0.99999999999999978</v>
      </c>
      <c r="O51" s="234">
        <f t="shared" si="3"/>
        <v>1</v>
      </c>
      <c r="P51" s="234">
        <f t="shared" si="3"/>
        <v>1.0000000000000002</v>
      </c>
      <c r="Q51" s="234">
        <f t="shared" si="3"/>
        <v>1</v>
      </c>
      <c r="R51" s="234">
        <f t="shared" si="3"/>
        <v>1.0000000000000002</v>
      </c>
      <c r="S51" s="234">
        <f t="shared" si="3"/>
        <v>1.0000000000000004</v>
      </c>
      <c r="T51" s="234">
        <f t="shared" si="3"/>
        <v>1.0000000000000002</v>
      </c>
      <c r="U51" s="234">
        <f t="shared" si="3"/>
        <v>0.99999999999999989</v>
      </c>
      <c r="V51" s="234">
        <f t="shared" si="3"/>
        <v>1</v>
      </c>
      <c r="W51" s="234">
        <f t="shared" si="3"/>
        <v>0.99999999999999967</v>
      </c>
      <c r="DA51" s="95"/>
    </row>
    <row r="52" spans="1:105" ht="12" customHeight="1" x14ac:dyDescent="0.3">
      <c r="A52" s="55" t="s">
        <v>92</v>
      </c>
      <c r="B52" s="301">
        <f t="shared" ref="B52:W52" si="4">IF(B$6=0,0,B$6/B$5)</f>
        <v>0</v>
      </c>
      <c r="C52" s="301">
        <f t="shared" si="4"/>
        <v>0</v>
      </c>
      <c r="D52" s="301">
        <f t="shared" si="4"/>
        <v>0</v>
      </c>
      <c r="E52" s="301">
        <f t="shared" si="4"/>
        <v>0</v>
      </c>
      <c r="F52" s="301">
        <f t="shared" si="4"/>
        <v>0</v>
      </c>
      <c r="G52" s="301">
        <f t="shared" si="4"/>
        <v>0</v>
      </c>
      <c r="H52" s="301">
        <f t="shared" si="4"/>
        <v>0</v>
      </c>
      <c r="I52" s="301">
        <f t="shared" si="4"/>
        <v>0</v>
      </c>
      <c r="J52" s="301">
        <f t="shared" si="4"/>
        <v>0</v>
      </c>
      <c r="K52" s="301">
        <f t="shared" si="4"/>
        <v>0</v>
      </c>
      <c r="L52" s="301">
        <f t="shared" si="4"/>
        <v>0</v>
      </c>
      <c r="M52" s="301">
        <f t="shared" si="4"/>
        <v>0</v>
      </c>
      <c r="N52" s="301">
        <f t="shared" si="4"/>
        <v>0</v>
      </c>
      <c r="O52" s="301">
        <f t="shared" si="4"/>
        <v>0</v>
      </c>
      <c r="P52" s="301">
        <f t="shared" si="4"/>
        <v>0</v>
      </c>
      <c r="Q52" s="301">
        <f t="shared" si="4"/>
        <v>0</v>
      </c>
      <c r="R52" s="301">
        <f t="shared" si="4"/>
        <v>0</v>
      </c>
      <c r="S52" s="301">
        <f t="shared" si="4"/>
        <v>0</v>
      </c>
      <c r="T52" s="301">
        <f t="shared" si="4"/>
        <v>0</v>
      </c>
      <c r="U52" s="301">
        <f t="shared" si="4"/>
        <v>0</v>
      </c>
      <c r="V52" s="301">
        <f t="shared" si="4"/>
        <v>0</v>
      </c>
      <c r="W52" s="301">
        <f t="shared" si="4"/>
        <v>0</v>
      </c>
      <c r="DA52" s="67"/>
    </row>
    <row r="53" spans="1:105" ht="12" customHeight="1" x14ac:dyDescent="0.3">
      <c r="A53" s="202" t="s">
        <v>93</v>
      </c>
      <c r="B53" s="235">
        <f t="shared" ref="B53:W53" si="5">IF(B$7=0,0,B$7/B$5)</f>
        <v>0</v>
      </c>
      <c r="C53" s="235">
        <f t="shared" si="5"/>
        <v>0</v>
      </c>
      <c r="D53" s="235">
        <f t="shared" si="5"/>
        <v>0</v>
      </c>
      <c r="E53" s="235">
        <f t="shared" si="5"/>
        <v>0</v>
      </c>
      <c r="F53" s="235">
        <f t="shared" si="5"/>
        <v>0</v>
      </c>
      <c r="G53" s="235">
        <f t="shared" si="5"/>
        <v>0</v>
      </c>
      <c r="H53" s="235">
        <f t="shared" si="5"/>
        <v>0</v>
      </c>
      <c r="I53" s="235">
        <f t="shared" si="5"/>
        <v>0</v>
      </c>
      <c r="J53" s="235">
        <f t="shared" si="5"/>
        <v>0</v>
      </c>
      <c r="K53" s="235">
        <f t="shared" si="5"/>
        <v>0</v>
      </c>
      <c r="L53" s="235">
        <f t="shared" si="5"/>
        <v>0</v>
      </c>
      <c r="M53" s="235">
        <f t="shared" si="5"/>
        <v>0</v>
      </c>
      <c r="N53" s="235">
        <f t="shared" si="5"/>
        <v>0</v>
      </c>
      <c r="O53" s="235">
        <f t="shared" si="5"/>
        <v>0</v>
      </c>
      <c r="P53" s="235">
        <f t="shared" si="5"/>
        <v>0</v>
      </c>
      <c r="Q53" s="235">
        <f t="shared" si="5"/>
        <v>0</v>
      </c>
      <c r="R53" s="235">
        <f t="shared" si="5"/>
        <v>0</v>
      </c>
      <c r="S53" s="235">
        <f t="shared" si="5"/>
        <v>0</v>
      </c>
      <c r="T53" s="235">
        <f t="shared" si="5"/>
        <v>0</v>
      </c>
      <c r="U53" s="235">
        <f t="shared" si="5"/>
        <v>0</v>
      </c>
      <c r="V53" s="235">
        <f t="shared" si="5"/>
        <v>0</v>
      </c>
      <c r="W53" s="235">
        <f t="shared" si="5"/>
        <v>0</v>
      </c>
      <c r="DA53" s="174"/>
    </row>
    <row r="54" spans="1:105" ht="12" customHeight="1" x14ac:dyDescent="0.3">
      <c r="A54" s="202" t="s">
        <v>94</v>
      </c>
      <c r="B54" s="235">
        <f t="shared" ref="B54:W54" si="6">IF(B$8=0,0,B$8/B$5)</f>
        <v>0</v>
      </c>
      <c r="C54" s="235">
        <f t="shared" si="6"/>
        <v>0</v>
      </c>
      <c r="D54" s="235">
        <f t="shared" si="6"/>
        <v>0</v>
      </c>
      <c r="E54" s="235">
        <f t="shared" si="6"/>
        <v>0</v>
      </c>
      <c r="F54" s="235">
        <f t="shared" si="6"/>
        <v>0</v>
      </c>
      <c r="G54" s="235">
        <f t="shared" si="6"/>
        <v>0</v>
      </c>
      <c r="H54" s="235">
        <f t="shared" si="6"/>
        <v>0</v>
      </c>
      <c r="I54" s="235">
        <f t="shared" si="6"/>
        <v>0</v>
      </c>
      <c r="J54" s="235">
        <f t="shared" si="6"/>
        <v>0</v>
      </c>
      <c r="K54" s="235">
        <f t="shared" si="6"/>
        <v>0</v>
      </c>
      <c r="L54" s="235">
        <f t="shared" si="6"/>
        <v>0</v>
      </c>
      <c r="M54" s="235">
        <f t="shared" si="6"/>
        <v>0</v>
      </c>
      <c r="N54" s="235">
        <f t="shared" si="6"/>
        <v>0</v>
      </c>
      <c r="O54" s="235">
        <f t="shared" si="6"/>
        <v>0</v>
      </c>
      <c r="P54" s="235">
        <f t="shared" si="6"/>
        <v>0</v>
      </c>
      <c r="Q54" s="235">
        <f t="shared" si="6"/>
        <v>0</v>
      </c>
      <c r="R54" s="235">
        <f t="shared" si="6"/>
        <v>0</v>
      </c>
      <c r="S54" s="235">
        <f t="shared" si="6"/>
        <v>0</v>
      </c>
      <c r="T54" s="235">
        <f t="shared" si="6"/>
        <v>0</v>
      </c>
      <c r="U54" s="235">
        <f t="shared" si="6"/>
        <v>0</v>
      </c>
      <c r="V54" s="235">
        <f t="shared" si="6"/>
        <v>0</v>
      </c>
      <c r="W54" s="235">
        <f t="shared" si="6"/>
        <v>0</v>
      </c>
      <c r="DA54" s="174"/>
    </row>
    <row r="55" spans="1:105" ht="12" customHeight="1" x14ac:dyDescent="0.3">
      <c r="A55" s="202" t="s">
        <v>95</v>
      </c>
      <c r="B55" s="235">
        <f t="shared" ref="B55:W55" si="7">IF(B$9=0,0,B$9/B$5)</f>
        <v>0</v>
      </c>
      <c r="C55" s="235">
        <f t="shared" si="7"/>
        <v>0</v>
      </c>
      <c r="D55" s="235">
        <f t="shared" si="7"/>
        <v>0</v>
      </c>
      <c r="E55" s="235">
        <f t="shared" si="7"/>
        <v>0</v>
      </c>
      <c r="F55" s="235">
        <f t="shared" si="7"/>
        <v>0</v>
      </c>
      <c r="G55" s="235">
        <f t="shared" si="7"/>
        <v>0</v>
      </c>
      <c r="H55" s="235">
        <f t="shared" si="7"/>
        <v>0</v>
      </c>
      <c r="I55" s="235">
        <f t="shared" si="7"/>
        <v>0</v>
      </c>
      <c r="J55" s="235">
        <f t="shared" si="7"/>
        <v>0</v>
      </c>
      <c r="K55" s="235">
        <f t="shared" si="7"/>
        <v>0</v>
      </c>
      <c r="L55" s="235">
        <f t="shared" si="7"/>
        <v>0</v>
      </c>
      <c r="M55" s="235">
        <f t="shared" si="7"/>
        <v>0</v>
      </c>
      <c r="N55" s="235">
        <f t="shared" si="7"/>
        <v>0</v>
      </c>
      <c r="O55" s="235">
        <f t="shared" si="7"/>
        <v>0</v>
      </c>
      <c r="P55" s="235">
        <f t="shared" si="7"/>
        <v>0</v>
      </c>
      <c r="Q55" s="235">
        <f t="shared" si="7"/>
        <v>0</v>
      </c>
      <c r="R55" s="235">
        <f t="shared" si="7"/>
        <v>0</v>
      </c>
      <c r="S55" s="235">
        <f t="shared" si="7"/>
        <v>0</v>
      </c>
      <c r="T55" s="235">
        <f t="shared" si="7"/>
        <v>0</v>
      </c>
      <c r="U55" s="235">
        <f t="shared" si="7"/>
        <v>0</v>
      </c>
      <c r="V55" s="235">
        <f t="shared" si="7"/>
        <v>0</v>
      </c>
      <c r="W55" s="235">
        <f t="shared" si="7"/>
        <v>0</v>
      </c>
      <c r="DA55" s="174"/>
    </row>
    <row r="56" spans="1:105" ht="12" customHeight="1" x14ac:dyDescent="0.3">
      <c r="A56" s="56" t="s">
        <v>96</v>
      </c>
      <c r="B56" s="302">
        <f t="shared" ref="B56:W56" si="8">IF(B$10=0,0,B$10/B$5)</f>
        <v>3.3489475948233247E-2</v>
      </c>
      <c r="C56" s="302">
        <f t="shared" si="8"/>
        <v>3.4902827739719769E-2</v>
      </c>
      <c r="D56" s="302">
        <f t="shared" si="8"/>
        <v>3.396753002328063E-2</v>
      </c>
      <c r="E56" s="302">
        <f t="shared" si="8"/>
        <v>3.5036759249477412E-2</v>
      </c>
      <c r="F56" s="302">
        <f t="shared" si="8"/>
        <v>3.4667057304859361E-2</v>
      </c>
      <c r="G56" s="302">
        <f t="shared" si="8"/>
        <v>3.4404992488462315E-2</v>
      </c>
      <c r="H56" s="302">
        <f t="shared" si="8"/>
        <v>3.3114586705855216E-2</v>
      </c>
      <c r="I56" s="302">
        <f t="shared" si="8"/>
        <v>3.1883601602921932E-2</v>
      </c>
      <c r="J56" s="302">
        <f t="shared" si="8"/>
        <v>2.996949864095912E-2</v>
      </c>
      <c r="K56" s="302">
        <f t="shared" si="8"/>
        <v>2.8998719726984902E-2</v>
      </c>
      <c r="L56" s="302">
        <f t="shared" si="8"/>
        <v>2.909411796396651E-2</v>
      </c>
      <c r="M56" s="302">
        <f t="shared" si="8"/>
        <v>2.7849428964649581E-2</v>
      </c>
      <c r="N56" s="302">
        <f t="shared" si="8"/>
        <v>2.6804873986339694E-2</v>
      </c>
      <c r="O56" s="302">
        <f t="shared" si="8"/>
        <v>2.3277952367246935E-2</v>
      </c>
      <c r="P56" s="302">
        <f t="shared" si="8"/>
        <v>2.6883888495475228E-2</v>
      </c>
      <c r="Q56" s="302">
        <f t="shared" si="8"/>
        <v>2.4227608347056888E-2</v>
      </c>
      <c r="R56" s="302">
        <f t="shared" si="8"/>
        <v>2.121932775575067E-2</v>
      </c>
      <c r="S56" s="302">
        <f t="shared" si="8"/>
        <v>2.1626869481837917E-2</v>
      </c>
      <c r="T56" s="302">
        <f t="shared" si="8"/>
        <v>2.054202477001519E-2</v>
      </c>
      <c r="U56" s="302">
        <f t="shared" si="8"/>
        <v>1.9799500570070225E-2</v>
      </c>
      <c r="V56" s="302">
        <f t="shared" si="8"/>
        <v>1.9725426505351289E-2</v>
      </c>
      <c r="W56" s="302">
        <f t="shared" si="8"/>
        <v>2.1864790553321849E-2</v>
      </c>
      <c r="DA56" s="68"/>
    </row>
    <row r="57" spans="1:105" ht="12" customHeight="1" x14ac:dyDescent="0.3">
      <c r="A57" s="203" t="s">
        <v>2405</v>
      </c>
      <c r="B57" s="303">
        <f t="shared" ref="B57:W57" si="9">IF(B$16=0,0,B$16/B$5)</f>
        <v>0.2501563732776878</v>
      </c>
      <c r="C57" s="303">
        <f t="shared" si="9"/>
        <v>0.25993016554365878</v>
      </c>
      <c r="D57" s="303">
        <f t="shared" si="9"/>
        <v>0.25653493867461841</v>
      </c>
      <c r="E57" s="303">
        <f t="shared" si="9"/>
        <v>0.26355495952249264</v>
      </c>
      <c r="F57" s="303">
        <f t="shared" si="9"/>
        <v>0.26052927825958699</v>
      </c>
      <c r="G57" s="303">
        <f t="shared" si="9"/>
        <v>0.2621198643963395</v>
      </c>
      <c r="H57" s="303">
        <f t="shared" si="9"/>
        <v>0.25732377051694633</v>
      </c>
      <c r="I57" s="303">
        <f t="shared" si="9"/>
        <v>0.25077877429644402</v>
      </c>
      <c r="J57" s="303">
        <f t="shared" si="9"/>
        <v>0.24197866356415954</v>
      </c>
      <c r="K57" s="303">
        <f t="shared" si="9"/>
        <v>0.2455650563975304</v>
      </c>
      <c r="L57" s="303">
        <f t="shared" si="9"/>
        <v>0.24778757542540972</v>
      </c>
      <c r="M57" s="303">
        <f t="shared" si="9"/>
        <v>0.24176118866961788</v>
      </c>
      <c r="N57" s="303">
        <f t="shared" si="9"/>
        <v>0.24244903662001199</v>
      </c>
      <c r="O57" s="303">
        <f t="shared" si="9"/>
        <v>0.2186238694876925</v>
      </c>
      <c r="P57" s="303">
        <f t="shared" si="9"/>
        <v>0.25594764331205494</v>
      </c>
      <c r="Q57" s="303">
        <f t="shared" si="9"/>
        <v>0.23733157574887306</v>
      </c>
      <c r="R57" s="303">
        <f t="shared" si="9"/>
        <v>0.21658902085557255</v>
      </c>
      <c r="S57" s="303">
        <f t="shared" si="9"/>
        <v>0.21825381156553569</v>
      </c>
      <c r="T57" s="303">
        <f t="shared" si="9"/>
        <v>0.21590295366231999</v>
      </c>
      <c r="U57" s="303">
        <f t="shared" si="9"/>
        <v>0.21972140623019923</v>
      </c>
      <c r="V57" s="303">
        <f t="shared" si="9"/>
        <v>0.22941220095877021</v>
      </c>
      <c r="W57" s="303">
        <f t="shared" si="9"/>
        <v>0.24849738138257907</v>
      </c>
      <c r="DA57" s="175"/>
    </row>
    <row r="58" spans="1:105" ht="12" customHeight="1" x14ac:dyDescent="0.3">
      <c r="A58" s="62" t="s">
        <v>2406</v>
      </c>
      <c r="B58" s="304">
        <f t="shared" ref="B58:W58" si="10">IF(B$17=0,0,B$17/B$5)</f>
        <v>0.2501563732776878</v>
      </c>
      <c r="C58" s="304">
        <f t="shared" si="10"/>
        <v>0.25993016554365878</v>
      </c>
      <c r="D58" s="304">
        <f t="shared" si="10"/>
        <v>0.25653493867461841</v>
      </c>
      <c r="E58" s="304">
        <f t="shared" si="10"/>
        <v>0.26355495952249264</v>
      </c>
      <c r="F58" s="304">
        <f t="shared" si="10"/>
        <v>0.26052927825958699</v>
      </c>
      <c r="G58" s="304">
        <f t="shared" si="10"/>
        <v>0.2621198643963395</v>
      </c>
      <c r="H58" s="304">
        <f t="shared" si="10"/>
        <v>0.25732377051694633</v>
      </c>
      <c r="I58" s="304">
        <f t="shared" si="10"/>
        <v>0.25077877429644402</v>
      </c>
      <c r="J58" s="304">
        <f t="shared" si="10"/>
        <v>0.24197866356415954</v>
      </c>
      <c r="K58" s="304">
        <f t="shared" si="10"/>
        <v>0.2455650563975304</v>
      </c>
      <c r="L58" s="304">
        <f t="shared" si="10"/>
        <v>0.24778757542540972</v>
      </c>
      <c r="M58" s="304">
        <f t="shared" si="10"/>
        <v>0.24176118866961788</v>
      </c>
      <c r="N58" s="304">
        <f t="shared" si="10"/>
        <v>0.24244903662001199</v>
      </c>
      <c r="O58" s="304">
        <f t="shared" si="10"/>
        <v>0.2186238694876925</v>
      </c>
      <c r="P58" s="304">
        <f t="shared" si="10"/>
        <v>0.25594764331205494</v>
      </c>
      <c r="Q58" s="304">
        <f t="shared" si="10"/>
        <v>0.23733157574887306</v>
      </c>
      <c r="R58" s="304">
        <f t="shared" si="10"/>
        <v>0.21658902085557255</v>
      </c>
      <c r="S58" s="304">
        <f t="shared" si="10"/>
        <v>0.21825381156553569</v>
      </c>
      <c r="T58" s="304">
        <f t="shared" si="10"/>
        <v>0.21590295366231999</v>
      </c>
      <c r="U58" s="304">
        <f t="shared" si="10"/>
        <v>0.21972140623019923</v>
      </c>
      <c r="V58" s="304">
        <f t="shared" si="10"/>
        <v>0.22941220095877021</v>
      </c>
      <c r="W58" s="304">
        <f t="shared" si="10"/>
        <v>0.24849738138257907</v>
      </c>
      <c r="DA58" s="72"/>
    </row>
    <row r="59" spans="1:105" ht="12" customHeight="1" x14ac:dyDescent="0.3">
      <c r="A59" s="62" t="s">
        <v>2413</v>
      </c>
      <c r="B59" s="304">
        <f t="shared" ref="B59:W59" si="11">IF(B$23=0,0,B$23/B$5)</f>
        <v>0</v>
      </c>
      <c r="C59" s="304">
        <f t="shared" si="11"/>
        <v>0</v>
      </c>
      <c r="D59" s="304">
        <f t="shared" si="11"/>
        <v>0</v>
      </c>
      <c r="E59" s="304">
        <f t="shared" si="11"/>
        <v>0</v>
      </c>
      <c r="F59" s="304">
        <f t="shared" si="11"/>
        <v>0</v>
      </c>
      <c r="G59" s="304">
        <f t="shared" si="11"/>
        <v>0</v>
      </c>
      <c r="H59" s="304">
        <f t="shared" si="11"/>
        <v>0</v>
      </c>
      <c r="I59" s="304">
        <f t="shared" si="11"/>
        <v>0</v>
      </c>
      <c r="J59" s="304">
        <f t="shared" si="11"/>
        <v>0</v>
      </c>
      <c r="K59" s="304">
        <f t="shared" si="11"/>
        <v>0</v>
      </c>
      <c r="L59" s="304">
        <f t="shared" si="11"/>
        <v>0</v>
      </c>
      <c r="M59" s="304">
        <f t="shared" si="11"/>
        <v>0</v>
      </c>
      <c r="N59" s="304">
        <f t="shared" si="11"/>
        <v>0</v>
      </c>
      <c r="O59" s="304">
        <f t="shared" si="11"/>
        <v>0</v>
      </c>
      <c r="P59" s="304">
        <f t="shared" si="11"/>
        <v>0</v>
      </c>
      <c r="Q59" s="304">
        <f t="shared" si="11"/>
        <v>0</v>
      </c>
      <c r="R59" s="304">
        <f t="shared" si="11"/>
        <v>0</v>
      </c>
      <c r="S59" s="304">
        <f t="shared" si="11"/>
        <v>0</v>
      </c>
      <c r="T59" s="304">
        <f t="shared" si="11"/>
        <v>0</v>
      </c>
      <c r="U59" s="304">
        <f t="shared" si="11"/>
        <v>0</v>
      </c>
      <c r="V59" s="304">
        <f t="shared" si="11"/>
        <v>0</v>
      </c>
      <c r="W59" s="304">
        <f t="shared" si="11"/>
        <v>0</v>
      </c>
      <c r="DA59" s="72"/>
    </row>
    <row r="60" spans="1:105" ht="12" customHeight="1" x14ac:dyDescent="0.3">
      <c r="A60" s="203" t="s">
        <v>2415</v>
      </c>
      <c r="B60" s="303">
        <f t="shared" ref="B60:W60" si="12">IF(B$24=0,0,B$24/B$5)</f>
        <v>0.13907938271700904</v>
      </c>
      <c r="C60" s="303">
        <f t="shared" si="12"/>
        <v>0.12403376164496532</v>
      </c>
      <c r="D60" s="303">
        <f t="shared" si="12"/>
        <v>0.13232774124374508</v>
      </c>
      <c r="E60" s="303">
        <f t="shared" si="12"/>
        <v>0.11934099993675429</v>
      </c>
      <c r="F60" s="303">
        <f t="shared" si="12"/>
        <v>0.12091453543173321</v>
      </c>
      <c r="G60" s="303">
        <f t="shared" si="12"/>
        <v>0.11788124146421142</v>
      </c>
      <c r="H60" s="303">
        <f t="shared" si="12"/>
        <v>0.12831232640766796</v>
      </c>
      <c r="I60" s="303">
        <f t="shared" si="12"/>
        <v>0.13182323770121421</v>
      </c>
      <c r="J60" s="303">
        <f t="shared" si="12"/>
        <v>0.15357295586477637</v>
      </c>
      <c r="K60" s="303">
        <f t="shared" si="12"/>
        <v>0.15166461779085416</v>
      </c>
      <c r="L60" s="303">
        <f t="shared" si="12"/>
        <v>0.14687405159408146</v>
      </c>
      <c r="M60" s="303">
        <f t="shared" si="12"/>
        <v>0.16062416575223684</v>
      </c>
      <c r="N60" s="303">
        <f t="shared" si="12"/>
        <v>0.18248246331086898</v>
      </c>
      <c r="O60" s="303">
        <f t="shared" si="12"/>
        <v>0.21763131895836152</v>
      </c>
      <c r="P60" s="303">
        <f t="shared" si="12"/>
        <v>0.15351340986592377</v>
      </c>
      <c r="Q60" s="303">
        <f t="shared" si="12"/>
        <v>0.15557933159325971</v>
      </c>
      <c r="R60" s="303">
        <f t="shared" si="12"/>
        <v>0.16429307993336814</v>
      </c>
      <c r="S60" s="303">
        <f t="shared" si="12"/>
        <v>0.16137163575025629</v>
      </c>
      <c r="T60" s="303">
        <f t="shared" si="12"/>
        <v>0.16739345446899764</v>
      </c>
      <c r="U60" s="303">
        <f t="shared" si="12"/>
        <v>0.17171380113618034</v>
      </c>
      <c r="V60" s="303">
        <f t="shared" si="12"/>
        <v>0.18189732390126367</v>
      </c>
      <c r="W60" s="303">
        <f t="shared" si="12"/>
        <v>0.15350170526184334</v>
      </c>
      <c r="DA60" s="175"/>
    </row>
    <row r="61" spans="1:105" ht="12" customHeight="1" x14ac:dyDescent="0.3">
      <c r="A61" s="62" t="s">
        <v>2416</v>
      </c>
      <c r="B61" s="304">
        <f t="shared" ref="B61:W61" si="13">IF(B$25=0,0,B$25/B$5)</f>
        <v>0.13907938271700904</v>
      </c>
      <c r="C61" s="304">
        <f t="shared" si="13"/>
        <v>0.12403376164496532</v>
      </c>
      <c r="D61" s="304">
        <f t="shared" si="13"/>
        <v>0.13232774124374508</v>
      </c>
      <c r="E61" s="304">
        <f t="shared" si="13"/>
        <v>0.11934099993675429</v>
      </c>
      <c r="F61" s="304">
        <f t="shared" si="13"/>
        <v>0.12091453543173321</v>
      </c>
      <c r="G61" s="304">
        <f t="shared" si="13"/>
        <v>0.11788124146421142</v>
      </c>
      <c r="H61" s="304">
        <f t="shared" si="13"/>
        <v>0.12831232640766796</v>
      </c>
      <c r="I61" s="304">
        <f t="shared" si="13"/>
        <v>0.13182323770121421</v>
      </c>
      <c r="J61" s="304">
        <f t="shared" si="13"/>
        <v>0.15357295586477637</v>
      </c>
      <c r="K61" s="304">
        <f t="shared" si="13"/>
        <v>0.15166461779085416</v>
      </c>
      <c r="L61" s="304">
        <f t="shared" si="13"/>
        <v>0.14687405159408146</v>
      </c>
      <c r="M61" s="304">
        <f t="shared" si="13"/>
        <v>0.16062416575223684</v>
      </c>
      <c r="N61" s="304">
        <f t="shared" si="13"/>
        <v>0.18248246331086898</v>
      </c>
      <c r="O61" s="304">
        <f t="shared" si="13"/>
        <v>0.21763131895836152</v>
      </c>
      <c r="P61" s="304">
        <f t="shared" si="13"/>
        <v>0.15351340986592377</v>
      </c>
      <c r="Q61" s="304">
        <f t="shared" si="13"/>
        <v>0.15557933159325971</v>
      </c>
      <c r="R61" s="304">
        <f t="shared" si="13"/>
        <v>0.16429307993336814</v>
      </c>
      <c r="S61" s="304">
        <f t="shared" si="13"/>
        <v>0.16137163575025629</v>
      </c>
      <c r="T61" s="304">
        <f t="shared" si="13"/>
        <v>0.16739345446899764</v>
      </c>
      <c r="U61" s="304">
        <f t="shared" si="13"/>
        <v>0.17171380113618034</v>
      </c>
      <c r="V61" s="304">
        <f t="shared" si="13"/>
        <v>0.18189732390126367</v>
      </c>
      <c r="W61" s="304">
        <f t="shared" si="13"/>
        <v>0.15350170526184334</v>
      </c>
      <c r="DA61" s="72"/>
    </row>
    <row r="62" spans="1:105" ht="12" customHeight="1" x14ac:dyDescent="0.3">
      <c r="A62" s="62" t="s">
        <v>2418</v>
      </c>
      <c r="B62" s="304">
        <f t="shared" ref="B62:W62" si="14">IF(B$26=0,0,B$26/B$5)</f>
        <v>0</v>
      </c>
      <c r="C62" s="304">
        <f t="shared" si="14"/>
        <v>0</v>
      </c>
      <c r="D62" s="304">
        <f t="shared" si="14"/>
        <v>0</v>
      </c>
      <c r="E62" s="304">
        <f t="shared" si="14"/>
        <v>0</v>
      </c>
      <c r="F62" s="304">
        <f t="shared" si="14"/>
        <v>0</v>
      </c>
      <c r="G62" s="304">
        <f t="shared" si="14"/>
        <v>0</v>
      </c>
      <c r="H62" s="304">
        <f t="shared" si="14"/>
        <v>0</v>
      </c>
      <c r="I62" s="304">
        <f t="shared" si="14"/>
        <v>0</v>
      </c>
      <c r="J62" s="304">
        <f t="shared" si="14"/>
        <v>0</v>
      </c>
      <c r="K62" s="304">
        <f t="shared" si="14"/>
        <v>0</v>
      </c>
      <c r="L62" s="304">
        <f t="shared" si="14"/>
        <v>0</v>
      </c>
      <c r="M62" s="304">
        <f t="shared" si="14"/>
        <v>0</v>
      </c>
      <c r="N62" s="304">
        <f t="shared" si="14"/>
        <v>0</v>
      </c>
      <c r="O62" s="304">
        <f t="shared" si="14"/>
        <v>0</v>
      </c>
      <c r="P62" s="304">
        <f t="shared" si="14"/>
        <v>0</v>
      </c>
      <c r="Q62" s="304">
        <f t="shared" si="14"/>
        <v>0</v>
      </c>
      <c r="R62" s="304">
        <f t="shared" si="14"/>
        <v>0</v>
      </c>
      <c r="S62" s="304">
        <f t="shared" si="14"/>
        <v>0</v>
      </c>
      <c r="T62" s="304">
        <f t="shared" si="14"/>
        <v>0</v>
      </c>
      <c r="U62" s="304">
        <f t="shared" si="14"/>
        <v>0</v>
      </c>
      <c r="V62" s="304">
        <f t="shared" si="14"/>
        <v>0</v>
      </c>
      <c r="W62" s="304">
        <f t="shared" si="14"/>
        <v>0</v>
      </c>
      <c r="DA62" s="72"/>
    </row>
    <row r="63" spans="1:105" ht="12" customHeight="1" x14ac:dyDescent="0.3">
      <c r="A63" s="203" t="s">
        <v>2420</v>
      </c>
      <c r="B63" s="303">
        <f t="shared" ref="B63:W63" si="15">IF(B$27=0,0,B$27/B$5)</f>
        <v>0.3573662475395542</v>
      </c>
      <c r="C63" s="303">
        <f t="shared" si="15"/>
        <v>0.37132880791951262</v>
      </c>
      <c r="D63" s="303">
        <f t="shared" si="15"/>
        <v>0.36647848382088344</v>
      </c>
      <c r="E63" s="303">
        <f t="shared" si="15"/>
        <v>0.37650708503213265</v>
      </c>
      <c r="F63" s="303">
        <f t="shared" si="15"/>
        <v>0.37218468322798159</v>
      </c>
      <c r="G63" s="303">
        <f t="shared" si="15"/>
        <v>0.37445694913762795</v>
      </c>
      <c r="H63" s="303">
        <f t="shared" si="15"/>
        <v>0.3676053864527804</v>
      </c>
      <c r="I63" s="303">
        <f t="shared" si="15"/>
        <v>0.35825539185206284</v>
      </c>
      <c r="J63" s="303">
        <f t="shared" si="15"/>
        <v>0.34568380509165642</v>
      </c>
      <c r="K63" s="303">
        <f t="shared" si="15"/>
        <v>0.35080722342504339</v>
      </c>
      <c r="L63" s="303">
        <f t="shared" si="15"/>
        <v>0.35398225060772803</v>
      </c>
      <c r="M63" s="303">
        <f t="shared" si="15"/>
        <v>0.34537312667088282</v>
      </c>
      <c r="N63" s="303">
        <f t="shared" si="15"/>
        <v>0.34635576660001705</v>
      </c>
      <c r="O63" s="303">
        <f t="shared" si="15"/>
        <v>0.31231981355384641</v>
      </c>
      <c r="P63" s="303">
        <f t="shared" si="15"/>
        <v>0.36563949044579291</v>
      </c>
      <c r="Q63" s="303">
        <f t="shared" si="15"/>
        <v>0.33904510821267581</v>
      </c>
      <c r="R63" s="303">
        <f t="shared" si="15"/>
        <v>0.30941288693653224</v>
      </c>
      <c r="S63" s="303">
        <f t="shared" si="15"/>
        <v>0.31179115937933671</v>
      </c>
      <c r="T63" s="303">
        <f t="shared" si="15"/>
        <v>0.30843279094617138</v>
      </c>
      <c r="U63" s="303">
        <f t="shared" si="15"/>
        <v>0.31388772318599889</v>
      </c>
      <c r="V63" s="303">
        <f t="shared" si="15"/>
        <v>0.32773171565538606</v>
      </c>
      <c r="W63" s="303">
        <f t="shared" si="15"/>
        <v>0.35499625911797017</v>
      </c>
      <c r="DA63" s="175"/>
    </row>
    <row r="64" spans="1:105" ht="12" customHeight="1" x14ac:dyDescent="0.3">
      <c r="A64" s="62" t="s">
        <v>2421</v>
      </c>
      <c r="B64" s="304">
        <f t="shared" ref="B64:W64" si="16">IF(B$28=0,0,B$28/B$5)</f>
        <v>0.3573662475395542</v>
      </c>
      <c r="C64" s="304">
        <f t="shared" si="16"/>
        <v>0.37132880791951262</v>
      </c>
      <c r="D64" s="304">
        <f t="shared" si="16"/>
        <v>0.36647848382088344</v>
      </c>
      <c r="E64" s="304">
        <f t="shared" si="16"/>
        <v>0.37650708503213265</v>
      </c>
      <c r="F64" s="304">
        <f t="shared" si="16"/>
        <v>0.37218468322798159</v>
      </c>
      <c r="G64" s="304">
        <f t="shared" si="16"/>
        <v>0.37445694913762795</v>
      </c>
      <c r="H64" s="304">
        <f t="shared" si="16"/>
        <v>0.3676053864527804</v>
      </c>
      <c r="I64" s="304">
        <f t="shared" si="16"/>
        <v>0.35825539185206284</v>
      </c>
      <c r="J64" s="304">
        <f t="shared" si="16"/>
        <v>0.34568380509165642</v>
      </c>
      <c r="K64" s="304">
        <f t="shared" si="16"/>
        <v>0.35080722342504339</v>
      </c>
      <c r="L64" s="304">
        <f t="shared" si="16"/>
        <v>0.35398225060772803</v>
      </c>
      <c r="M64" s="304">
        <f t="shared" si="16"/>
        <v>0.34537312667088282</v>
      </c>
      <c r="N64" s="304">
        <f t="shared" si="16"/>
        <v>0.34635576660001705</v>
      </c>
      <c r="O64" s="304">
        <f t="shared" si="16"/>
        <v>0.31231981355384641</v>
      </c>
      <c r="P64" s="304">
        <f t="shared" si="16"/>
        <v>0.36563949044579291</v>
      </c>
      <c r="Q64" s="304">
        <f t="shared" si="16"/>
        <v>0.33904510821267581</v>
      </c>
      <c r="R64" s="304">
        <f t="shared" si="16"/>
        <v>0.30941288693653224</v>
      </c>
      <c r="S64" s="304">
        <f t="shared" si="16"/>
        <v>0.31179115937933671</v>
      </c>
      <c r="T64" s="304">
        <f t="shared" si="16"/>
        <v>0.30843279094617138</v>
      </c>
      <c r="U64" s="304">
        <f t="shared" si="16"/>
        <v>0.31388772318599889</v>
      </c>
      <c r="V64" s="304">
        <f t="shared" si="16"/>
        <v>0.32773171565538606</v>
      </c>
      <c r="W64" s="304">
        <f t="shared" si="16"/>
        <v>0.35499625911797017</v>
      </c>
      <c r="DA64" s="72"/>
    </row>
    <row r="65" spans="1:105" ht="12" customHeight="1" x14ac:dyDescent="0.3">
      <c r="A65" s="62" t="s">
        <v>2428</v>
      </c>
      <c r="B65" s="304">
        <f t="shared" ref="B65:W65" si="17">IF(B$34=0,0,B$34/B$5)</f>
        <v>0</v>
      </c>
      <c r="C65" s="304">
        <f t="shared" si="17"/>
        <v>0</v>
      </c>
      <c r="D65" s="304">
        <f t="shared" si="17"/>
        <v>0</v>
      </c>
      <c r="E65" s="304">
        <f t="shared" si="17"/>
        <v>0</v>
      </c>
      <c r="F65" s="304">
        <f t="shared" si="17"/>
        <v>0</v>
      </c>
      <c r="G65" s="304">
        <f t="shared" si="17"/>
        <v>0</v>
      </c>
      <c r="H65" s="304">
        <f t="shared" si="17"/>
        <v>0</v>
      </c>
      <c r="I65" s="304">
        <f t="shared" si="17"/>
        <v>0</v>
      </c>
      <c r="J65" s="304">
        <f t="shared" si="17"/>
        <v>0</v>
      </c>
      <c r="K65" s="304">
        <f t="shared" si="17"/>
        <v>0</v>
      </c>
      <c r="L65" s="304">
        <f t="shared" si="17"/>
        <v>0</v>
      </c>
      <c r="M65" s="304">
        <f t="shared" si="17"/>
        <v>0</v>
      </c>
      <c r="N65" s="304">
        <f t="shared" si="17"/>
        <v>0</v>
      </c>
      <c r="O65" s="304">
        <f t="shared" si="17"/>
        <v>0</v>
      </c>
      <c r="P65" s="304">
        <f t="shared" si="17"/>
        <v>0</v>
      </c>
      <c r="Q65" s="304">
        <f t="shared" si="17"/>
        <v>0</v>
      </c>
      <c r="R65" s="304">
        <f t="shared" si="17"/>
        <v>0</v>
      </c>
      <c r="S65" s="304">
        <f t="shared" si="17"/>
        <v>0</v>
      </c>
      <c r="T65" s="304">
        <f t="shared" si="17"/>
        <v>0</v>
      </c>
      <c r="U65" s="304">
        <f t="shared" si="17"/>
        <v>0</v>
      </c>
      <c r="V65" s="304">
        <f t="shared" si="17"/>
        <v>0</v>
      </c>
      <c r="W65" s="304">
        <f t="shared" si="17"/>
        <v>0</v>
      </c>
      <c r="DA65" s="72"/>
    </row>
    <row r="66" spans="1:105" ht="12" customHeight="1" x14ac:dyDescent="0.3">
      <c r="A66" s="203" t="s">
        <v>2430</v>
      </c>
      <c r="B66" s="303">
        <f t="shared" ref="B66:W66" si="18">IF(B$35=0,0,B$35/B$5)</f>
        <v>0.21990852051751578</v>
      </c>
      <c r="C66" s="303">
        <f t="shared" si="18"/>
        <v>0.20980443715214378</v>
      </c>
      <c r="D66" s="303">
        <f t="shared" si="18"/>
        <v>0.21069130623747229</v>
      </c>
      <c r="E66" s="303">
        <f t="shared" si="18"/>
        <v>0.20556019625914304</v>
      </c>
      <c r="F66" s="303">
        <f t="shared" si="18"/>
        <v>0.21170444577583875</v>
      </c>
      <c r="G66" s="303">
        <f t="shared" si="18"/>
        <v>0.21113695251335868</v>
      </c>
      <c r="H66" s="303">
        <f t="shared" si="18"/>
        <v>0.21364392991675019</v>
      </c>
      <c r="I66" s="303">
        <f t="shared" si="18"/>
        <v>0.22725899454735712</v>
      </c>
      <c r="J66" s="303">
        <f t="shared" si="18"/>
        <v>0.22879507683844846</v>
      </c>
      <c r="K66" s="303">
        <f t="shared" si="18"/>
        <v>0.22296438265958715</v>
      </c>
      <c r="L66" s="303">
        <f t="shared" si="18"/>
        <v>0.22226200440881425</v>
      </c>
      <c r="M66" s="303">
        <f t="shared" si="18"/>
        <v>0.2243920899426127</v>
      </c>
      <c r="N66" s="303">
        <f t="shared" si="18"/>
        <v>0.20190785948276208</v>
      </c>
      <c r="O66" s="303">
        <f t="shared" si="18"/>
        <v>0.22814704563285254</v>
      </c>
      <c r="P66" s="303">
        <f t="shared" si="18"/>
        <v>0.19801556788075345</v>
      </c>
      <c r="Q66" s="303">
        <f t="shared" si="18"/>
        <v>0.24381637609813461</v>
      </c>
      <c r="R66" s="303">
        <f t="shared" si="18"/>
        <v>0.2884856845187766</v>
      </c>
      <c r="S66" s="303">
        <f t="shared" si="18"/>
        <v>0.28695652382303377</v>
      </c>
      <c r="T66" s="303">
        <f t="shared" si="18"/>
        <v>0.28772877615249604</v>
      </c>
      <c r="U66" s="303">
        <f t="shared" si="18"/>
        <v>0.27487756887755121</v>
      </c>
      <c r="V66" s="303">
        <f t="shared" si="18"/>
        <v>0.24123333297922886</v>
      </c>
      <c r="W66" s="303">
        <f t="shared" si="18"/>
        <v>0.22113986368428526</v>
      </c>
      <c r="DA66" s="175"/>
    </row>
    <row r="67" spans="1:105" ht="12" customHeight="1" x14ac:dyDescent="0.3">
      <c r="A67" s="203" t="s">
        <v>2442</v>
      </c>
      <c r="B67" s="303">
        <f t="shared" ref="B67:W67" si="19">IF(B$46=0,0,B$46/B$5)</f>
        <v>0</v>
      </c>
      <c r="C67" s="303">
        <f t="shared" si="19"/>
        <v>0</v>
      </c>
      <c r="D67" s="303">
        <f t="shared" si="19"/>
        <v>0</v>
      </c>
      <c r="E67" s="303">
        <f t="shared" si="19"/>
        <v>0</v>
      </c>
      <c r="F67" s="303">
        <f t="shared" si="19"/>
        <v>0</v>
      </c>
      <c r="G67" s="303">
        <f t="shared" si="19"/>
        <v>0</v>
      </c>
      <c r="H67" s="303">
        <f t="shared" si="19"/>
        <v>0</v>
      </c>
      <c r="I67" s="303">
        <f t="shared" si="19"/>
        <v>0</v>
      </c>
      <c r="J67" s="303">
        <f t="shared" si="19"/>
        <v>0</v>
      </c>
      <c r="K67" s="303">
        <f t="shared" si="19"/>
        <v>0</v>
      </c>
      <c r="L67" s="303">
        <f t="shared" si="19"/>
        <v>0</v>
      </c>
      <c r="M67" s="303">
        <f t="shared" si="19"/>
        <v>0</v>
      </c>
      <c r="N67" s="303">
        <f t="shared" si="19"/>
        <v>0</v>
      </c>
      <c r="O67" s="303">
        <f t="shared" si="19"/>
        <v>0</v>
      </c>
      <c r="P67" s="303">
        <f t="shared" si="19"/>
        <v>0</v>
      </c>
      <c r="Q67" s="303">
        <f t="shared" si="19"/>
        <v>0</v>
      </c>
      <c r="R67" s="303">
        <f t="shared" si="19"/>
        <v>0</v>
      </c>
      <c r="S67" s="303">
        <f t="shared" si="19"/>
        <v>0</v>
      </c>
      <c r="T67" s="303">
        <f t="shared" si="19"/>
        <v>0</v>
      </c>
      <c r="U67" s="303">
        <f t="shared" si="19"/>
        <v>0</v>
      </c>
      <c r="V67" s="303">
        <f t="shared" si="19"/>
        <v>0</v>
      </c>
      <c r="W67" s="303">
        <f t="shared" si="19"/>
        <v>0</v>
      </c>
      <c r="DA67" s="175"/>
    </row>
    <row r="68" spans="1:105" ht="12" customHeight="1" x14ac:dyDescent="0.3">
      <c r="A68" s="41" t="s">
        <v>2444</v>
      </c>
      <c r="B68" s="237">
        <f t="shared" ref="B68:W68" si="20">IF(B$47=0,0,B$47/B$5)</f>
        <v>0</v>
      </c>
      <c r="C68" s="237">
        <f t="shared" si="20"/>
        <v>0</v>
      </c>
      <c r="D68" s="237">
        <f t="shared" si="20"/>
        <v>0</v>
      </c>
      <c r="E68" s="237">
        <f t="shared" si="20"/>
        <v>0</v>
      </c>
      <c r="F68" s="237">
        <f t="shared" si="20"/>
        <v>0</v>
      </c>
      <c r="G68" s="237">
        <f t="shared" si="20"/>
        <v>0</v>
      </c>
      <c r="H68" s="237">
        <f t="shared" si="20"/>
        <v>0</v>
      </c>
      <c r="I68" s="237">
        <f t="shared" si="20"/>
        <v>0</v>
      </c>
      <c r="J68" s="237">
        <f t="shared" si="20"/>
        <v>0</v>
      </c>
      <c r="K68" s="237">
        <f t="shared" si="20"/>
        <v>0</v>
      </c>
      <c r="L68" s="237">
        <f t="shared" si="20"/>
        <v>0</v>
      </c>
      <c r="M68" s="237">
        <f t="shared" si="20"/>
        <v>0</v>
      </c>
      <c r="N68" s="237">
        <f t="shared" si="20"/>
        <v>0</v>
      </c>
      <c r="O68" s="237">
        <f t="shared" si="20"/>
        <v>0</v>
      </c>
      <c r="P68" s="237">
        <f t="shared" si="20"/>
        <v>0</v>
      </c>
      <c r="Q68" s="237">
        <f t="shared" si="20"/>
        <v>0</v>
      </c>
      <c r="R68" s="237">
        <f t="shared" si="20"/>
        <v>0</v>
      </c>
      <c r="S68" s="237">
        <f t="shared" si="20"/>
        <v>0</v>
      </c>
      <c r="T68" s="237">
        <f t="shared" si="20"/>
        <v>0</v>
      </c>
      <c r="U68" s="237">
        <f t="shared" si="20"/>
        <v>0</v>
      </c>
      <c r="V68" s="237">
        <f t="shared" si="20"/>
        <v>0</v>
      </c>
      <c r="W68" s="237">
        <f t="shared" si="20"/>
        <v>0</v>
      </c>
      <c r="DA68" s="97"/>
    </row>
    <row r="69" spans="1:105" ht="12" customHeight="1" x14ac:dyDescent="0.3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3">
      <c r="A70" s="32" t="s">
        <v>432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3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3">
      <c r="A72" s="35" t="s">
        <v>25</v>
      </c>
      <c r="B72" s="322">
        <f>IF(B$5=0,0,B$5/TRE_fec!B$5)</f>
        <v>1.0738772885730619</v>
      </c>
      <c r="C72" s="322">
        <f>IF(C$5=0,0,C$5/TRE_fec!C$5)</f>
        <v>1.2269610812683331</v>
      </c>
      <c r="D72" s="322">
        <f>IF(D$5=0,0,D$5/TRE_fec!D$5)</f>
        <v>1.1288999927678511</v>
      </c>
      <c r="E72" s="322">
        <f>IF(E$5=0,0,E$5/TRE_fec!E$5)</f>
        <v>1.2976558729975451</v>
      </c>
      <c r="F72" s="322">
        <f>IF(F$5=0,0,F$5/TRE_fec!F$5)</f>
        <v>1.2705040133813974</v>
      </c>
      <c r="G72" s="322">
        <f>IF(G$5=0,0,G$5/TRE_fec!G$5)</f>
        <v>1.2705503949685608</v>
      </c>
      <c r="H72" s="322">
        <f>IF(H$5=0,0,H$5/TRE_fec!H$5)</f>
        <v>1.1509883832851873</v>
      </c>
      <c r="I72" s="322">
        <f>IF(I$5=0,0,I$5/TRE_fec!I$5)</f>
        <v>1.121730072320489</v>
      </c>
      <c r="J72" s="322">
        <f>IF(J$5=0,0,J$5/TRE_fec!J$5)</f>
        <v>0.97482760821728087</v>
      </c>
      <c r="K72" s="322">
        <f>IF(K$5=0,0,K$5/TRE_fec!K$5)</f>
        <v>0.98860611199267745</v>
      </c>
      <c r="L72" s="322">
        <f>IF(L$5=0,0,L$5/TRE_fec!L$5)</f>
        <v>1.0344618320149404</v>
      </c>
      <c r="M72" s="322">
        <f>IF(M$5=0,0,M$5/TRE_fec!M$5)</f>
        <v>0.92628149826794537</v>
      </c>
      <c r="N72" s="322">
        <f>IF(N$5=0,0,N$5/TRE_fec!N$5)</f>
        <v>0.80146013707128272</v>
      </c>
      <c r="O72" s="322">
        <f>IF(O$5=0,0,O$5/TRE_fec!O$5)</f>
        <v>0.63720052394744109</v>
      </c>
      <c r="P72" s="322">
        <f>IF(P$5=0,0,P$5/TRE_fec!P$5)</f>
        <v>0.96736254872613503</v>
      </c>
      <c r="Q72" s="322">
        <f>IF(Q$5=0,0,Q$5/TRE_fec!Q$5)</f>
        <v>0.95625233552779765</v>
      </c>
      <c r="R72" s="322">
        <f>IF(R$5=0,0,R$5/TRE_fec!R$5)</f>
        <v>0.86253518937656881</v>
      </c>
      <c r="S72" s="322">
        <f>IF(S$5=0,0,S$5/TRE_fec!S$5)</f>
        <v>0.88847641368881225</v>
      </c>
      <c r="T72" s="322">
        <f>IF(T$5=0,0,T$5/TRE_fec!T$5)</f>
        <v>0.82795658260819183</v>
      </c>
      <c r="U72" s="322">
        <f>IF(U$5=0,0,U$5/TRE_fec!U$5)</f>
        <v>0.79155597128557753</v>
      </c>
      <c r="V72" s="322">
        <f>IF(V$5=0,0,V$5/TRE_fec!V$5)</f>
        <v>0.72102052229405911</v>
      </c>
      <c r="W72" s="322">
        <f>IF(W$5=0,0,W$5/TRE_fec!W$5)</f>
        <v>0.88126582811782639</v>
      </c>
      <c r="DA72" s="95"/>
    </row>
    <row r="73" spans="1:105" ht="12" customHeight="1" x14ac:dyDescent="0.3">
      <c r="A73" s="55" t="s">
        <v>92</v>
      </c>
      <c r="B73" s="332">
        <f>IF(B$6=0,0,B$6/TRE_fec!B$6)</f>
        <v>0</v>
      </c>
      <c r="C73" s="332">
        <f>IF(C$6=0,0,C$6/TRE_fec!C$6)</f>
        <v>0</v>
      </c>
      <c r="D73" s="332">
        <f>IF(D$6=0,0,D$6/TRE_fec!D$6)</f>
        <v>0</v>
      </c>
      <c r="E73" s="332">
        <f>IF(E$6=0,0,E$6/TRE_fec!E$6)</f>
        <v>0</v>
      </c>
      <c r="F73" s="332">
        <f>IF(F$6=0,0,F$6/TRE_fec!F$6)</f>
        <v>0</v>
      </c>
      <c r="G73" s="332">
        <f>IF(G$6=0,0,G$6/TRE_fec!G$6)</f>
        <v>0</v>
      </c>
      <c r="H73" s="332">
        <f>IF(H$6=0,0,H$6/TRE_fec!H$6)</f>
        <v>0</v>
      </c>
      <c r="I73" s="332">
        <f>IF(I$6=0,0,I$6/TRE_fec!I$6)</f>
        <v>0</v>
      </c>
      <c r="J73" s="332">
        <f>IF(J$6=0,0,J$6/TRE_fec!J$6)</f>
        <v>0</v>
      </c>
      <c r="K73" s="332">
        <f>IF(K$6=0,0,K$6/TRE_fec!K$6)</f>
        <v>0</v>
      </c>
      <c r="L73" s="332">
        <f>IF(L$6=0,0,L$6/TRE_fec!L$6)</f>
        <v>0</v>
      </c>
      <c r="M73" s="332">
        <f>IF(M$6=0,0,M$6/TRE_fec!M$6)</f>
        <v>0</v>
      </c>
      <c r="N73" s="332">
        <f>IF(N$6=0,0,N$6/TRE_fec!N$6)</f>
        <v>0</v>
      </c>
      <c r="O73" s="332">
        <f>IF(O$6=0,0,O$6/TRE_fec!O$6)</f>
        <v>0</v>
      </c>
      <c r="P73" s="332">
        <f>IF(P$6=0,0,P$6/TRE_fec!P$6)</f>
        <v>0</v>
      </c>
      <c r="Q73" s="332">
        <f>IF(Q$6=0,0,Q$6/TRE_fec!Q$6)</f>
        <v>0</v>
      </c>
      <c r="R73" s="332">
        <f>IF(R$6=0,0,R$6/TRE_fec!R$6)</f>
        <v>0</v>
      </c>
      <c r="S73" s="332">
        <f>IF(S$6=0,0,S$6/TRE_fec!S$6)</f>
        <v>0</v>
      </c>
      <c r="T73" s="332">
        <f>IF(T$6=0,0,T$6/TRE_fec!T$6)</f>
        <v>0</v>
      </c>
      <c r="U73" s="332">
        <f>IF(U$6=0,0,U$6/TRE_fec!U$6)</f>
        <v>0</v>
      </c>
      <c r="V73" s="332">
        <f>IF(V$6=0,0,V$6/TRE_fec!V$6)</f>
        <v>0</v>
      </c>
      <c r="W73" s="332">
        <f>IF(W$6=0,0,W$6/TRE_fec!W$6)</f>
        <v>0</v>
      </c>
      <c r="DA73" s="67"/>
    </row>
    <row r="74" spans="1:105" ht="12" customHeight="1" x14ac:dyDescent="0.3">
      <c r="A74" s="202" t="s">
        <v>93</v>
      </c>
      <c r="B74" s="333">
        <f>IF(B$7=0,0,B$7/TRE_fec!B$7)</f>
        <v>0</v>
      </c>
      <c r="C74" s="333">
        <f>IF(C$7=0,0,C$7/TRE_fec!C$7)</f>
        <v>0</v>
      </c>
      <c r="D74" s="333">
        <f>IF(D$7=0,0,D$7/TRE_fec!D$7)</f>
        <v>0</v>
      </c>
      <c r="E74" s="333">
        <f>IF(E$7=0,0,E$7/TRE_fec!E$7)</f>
        <v>0</v>
      </c>
      <c r="F74" s="333">
        <f>IF(F$7=0,0,F$7/TRE_fec!F$7)</f>
        <v>0</v>
      </c>
      <c r="G74" s="333">
        <f>IF(G$7=0,0,G$7/TRE_fec!G$7)</f>
        <v>0</v>
      </c>
      <c r="H74" s="333">
        <f>IF(H$7=0,0,H$7/TRE_fec!H$7)</f>
        <v>0</v>
      </c>
      <c r="I74" s="333">
        <f>IF(I$7=0,0,I$7/TRE_fec!I$7)</f>
        <v>0</v>
      </c>
      <c r="J74" s="333">
        <f>IF(J$7=0,0,J$7/TRE_fec!J$7)</f>
        <v>0</v>
      </c>
      <c r="K74" s="333">
        <f>IF(K$7=0,0,K$7/TRE_fec!K$7)</f>
        <v>0</v>
      </c>
      <c r="L74" s="333">
        <f>IF(L$7=0,0,L$7/TRE_fec!L$7)</f>
        <v>0</v>
      </c>
      <c r="M74" s="333">
        <f>IF(M$7=0,0,M$7/TRE_fec!M$7)</f>
        <v>0</v>
      </c>
      <c r="N74" s="333">
        <f>IF(N$7=0,0,N$7/TRE_fec!N$7)</f>
        <v>0</v>
      </c>
      <c r="O74" s="333">
        <f>IF(O$7=0,0,O$7/TRE_fec!O$7)</f>
        <v>0</v>
      </c>
      <c r="P74" s="333">
        <f>IF(P$7=0,0,P$7/TRE_fec!P$7)</f>
        <v>0</v>
      </c>
      <c r="Q74" s="333">
        <f>IF(Q$7=0,0,Q$7/TRE_fec!Q$7)</f>
        <v>0</v>
      </c>
      <c r="R74" s="333">
        <f>IF(R$7=0,0,R$7/TRE_fec!R$7)</f>
        <v>0</v>
      </c>
      <c r="S74" s="333">
        <f>IF(S$7=0,0,S$7/TRE_fec!S$7)</f>
        <v>0</v>
      </c>
      <c r="T74" s="333">
        <f>IF(T$7=0,0,T$7/TRE_fec!T$7)</f>
        <v>0</v>
      </c>
      <c r="U74" s="333">
        <f>IF(U$7=0,0,U$7/TRE_fec!U$7)</f>
        <v>0</v>
      </c>
      <c r="V74" s="333">
        <f>IF(V$7=0,0,V$7/TRE_fec!V$7)</f>
        <v>0</v>
      </c>
      <c r="W74" s="333">
        <f>IF(W$7=0,0,W$7/TRE_fec!W$7)</f>
        <v>0</v>
      </c>
      <c r="DA74" s="174"/>
    </row>
    <row r="75" spans="1:105" ht="12" customHeight="1" x14ac:dyDescent="0.3">
      <c r="A75" s="202" t="s">
        <v>94</v>
      </c>
      <c r="B75" s="333">
        <f>IF(B$8=0,0,B$8/TRE_fec!B$8)</f>
        <v>0</v>
      </c>
      <c r="C75" s="333">
        <f>IF(C$8=0,0,C$8/TRE_fec!C$8)</f>
        <v>0</v>
      </c>
      <c r="D75" s="333">
        <f>IF(D$8=0,0,D$8/TRE_fec!D$8)</f>
        <v>0</v>
      </c>
      <c r="E75" s="333">
        <f>IF(E$8=0,0,E$8/TRE_fec!E$8)</f>
        <v>0</v>
      </c>
      <c r="F75" s="333">
        <f>IF(F$8=0,0,F$8/TRE_fec!F$8)</f>
        <v>0</v>
      </c>
      <c r="G75" s="333">
        <f>IF(G$8=0,0,G$8/TRE_fec!G$8)</f>
        <v>0</v>
      </c>
      <c r="H75" s="333">
        <f>IF(H$8=0,0,H$8/TRE_fec!H$8)</f>
        <v>0</v>
      </c>
      <c r="I75" s="333">
        <f>IF(I$8=0,0,I$8/TRE_fec!I$8)</f>
        <v>0</v>
      </c>
      <c r="J75" s="333">
        <f>IF(J$8=0,0,J$8/TRE_fec!J$8)</f>
        <v>0</v>
      </c>
      <c r="K75" s="333">
        <f>IF(K$8=0,0,K$8/TRE_fec!K$8)</f>
        <v>0</v>
      </c>
      <c r="L75" s="333">
        <f>IF(L$8=0,0,L$8/TRE_fec!L$8)</f>
        <v>0</v>
      </c>
      <c r="M75" s="333">
        <f>IF(M$8=0,0,M$8/TRE_fec!M$8)</f>
        <v>0</v>
      </c>
      <c r="N75" s="333">
        <f>IF(N$8=0,0,N$8/TRE_fec!N$8)</f>
        <v>0</v>
      </c>
      <c r="O75" s="333">
        <f>IF(O$8=0,0,O$8/TRE_fec!O$8)</f>
        <v>0</v>
      </c>
      <c r="P75" s="333">
        <f>IF(P$8=0,0,P$8/TRE_fec!P$8)</f>
        <v>0</v>
      </c>
      <c r="Q75" s="333">
        <f>IF(Q$8=0,0,Q$8/TRE_fec!Q$8)</f>
        <v>0</v>
      </c>
      <c r="R75" s="333">
        <f>IF(R$8=0,0,R$8/TRE_fec!R$8)</f>
        <v>0</v>
      </c>
      <c r="S75" s="333">
        <f>IF(S$8=0,0,S$8/TRE_fec!S$8)</f>
        <v>0</v>
      </c>
      <c r="T75" s="333">
        <f>IF(T$8=0,0,T$8/TRE_fec!T$8)</f>
        <v>0</v>
      </c>
      <c r="U75" s="333">
        <f>IF(U$8=0,0,U$8/TRE_fec!U$8)</f>
        <v>0</v>
      </c>
      <c r="V75" s="333">
        <f>IF(V$8=0,0,V$8/TRE_fec!V$8)</f>
        <v>0</v>
      </c>
      <c r="W75" s="333">
        <f>IF(W$8=0,0,W$8/TRE_fec!W$8)</f>
        <v>0</v>
      </c>
      <c r="DA75" s="174"/>
    </row>
    <row r="76" spans="1:105" ht="12" customHeight="1" x14ac:dyDescent="0.3">
      <c r="A76" s="202" t="s">
        <v>95</v>
      </c>
      <c r="B76" s="333">
        <f>IF(B$9=0,0,B$9/TRE_fec!B$9)</f>
        <v>0</v>
      </c>
      <c r="C76" s="333">
        <f>IF(C$9=0,0,C$9/TRE_fec!C$9)</f>
        <v>0</v>
      </c>
      <c r="D76" s="333">
        <f>IF(D$9=0,0,D$9/TRE_fec!D$9)</f>
        <v>0</v>
      </c>
      <c r="E76" s="333">
        <f>IF(E$9=0,0,E$9/TRE_fec!E$9)</f>
        <v>0</v>
      </c>
      <c r="F76" s="333">
        <f>IF(F$9=0,0,F$9/TRE_fec!F$9)</f>
        <v>0</v>
      </c>
      <c r="G76" s="333">
        <f>IF(G$9=0,0,G$9/TRE_fec!G$9)</f>
        <v>0</v>
      </c>
      <c r="H76" s="333">
        <f>IF(H$9=0,0,H$9/TRE_fec!H$9)</f>
        <v>0</v>
      </c>
      <c r="I76" s="333">
        <f>IF(I$9=0,0,I$9/TRE_fec!I$9)</f>
        <v>0</v>
      </c>
      <c r="J76" s="333">
        <f>IF(J$9=0,0,J$9/TRE_fec!J$9)</f>
        <v>0</v>
      </c>
      <c r="K76" s="333">
        <f>IF(K$9=0,0,K$9/TRE_fec!K$9)</f>
        <v>0</v>
      </c>
      <c r="L76" s="333">
        <f>IF(L$9=0,0,L$9/TRE_fec!L$9)</f>
        <v>0</v>
      </c>
      <c r="M76" s="333">
        <f>IF(M$9=0,0,M$9/TRE_fec!M$9)</f>
        <v>0</v>
      </c>
      <c r="N76" s="333">
        <f>IF(N$9=0,0,N$9/TRE_fec!N$9)</f>
        <v>0</v>
      </c>
      <c r="O76" s="333">
        <f>IF(O$9=0,0,O$9/TRE_fec!O$9)</f>
        <v>0</v>
      </c>
      <c r="P76" s="333">
        <f>IF(P$9=0,0,P$9/TRE_fec!P$9)</f>
        <v>0</v>
      </c>
      <c r="Q76" s="333">
        <f>IF(Q$9=0,0,Q$9/TRE_fec!Q$9)</f>
        <v>0</v>
      </c>
      <c r="R76" s="333">
        <f>IF(R$9=0,0,R$9/TRE_fec!R$9)</f>
        <v>0</v>
      </c>
      <c r="S76" s="333">
        <f>IF(S$9=0,0,S$9/TRE_fec!S$9)</f>
        <v>0</v>
      </c>
      <c r="T76" s="333">
        <f>IF(T$9=0,0,T$9/TRE_fec!T$9)</f>
        <v>0</v>
      </c>
      <c r="U76" s="333">
        <f>IF(U$9=0,0,U$9/TRE_fec!U$9)</f>
        <v>0</v>
      </c>
      <c r="V76" s="333">
        <f>IF(V$9=0,0,V$9/TRE_fec!V$9)</f>
        <v>0</v>
      </c>
      <c r="W76" s="333">
        <f>IF(W$9=0,0,W$9/TRE_fec!W$9)</f>
        <v>0</v>
      </c>
      <c r="DA76" s="174"/>
    </row>
    <row r="77" spans="1:105" ht="12" customHeight="1" x14ac:dyDescent="0.3">
      <c r="A77" s="56" t="s">
        <v>96</v>
      </c>
      <c r="B77" s="334">
        <f>IF(B$10=0,0,B$10/TRE_fec!B$10)</f>
        <v>1.1954807078174101</v>
      </c>
      <c r="C77" s="334">
        <f>IF(C$10=0,0,C$10/TRE_fec!C$10)</f>
        <v>1.4009391863493434</v>
      </c>
      <c r="D77" s="334">
        <f>IF(D$10=0,0,D$10/TRE_fec!D$10)</f>
        <v>1.2578520659179073</v>
      </c>
      <c r="E77" s="334">
        <f>IF(E$10=0,0,E$10/TRE_fec!E$10)</f>
        <v>1.4554322249140668</v>
      </c>
      <c r="F77" s="334">
        <f>IF(F$10=0,0,F$10/TRE_fec!F$10)</f>
        <v>1.4169317870422335</v>
      </c>
      <c r="G77" s="334">
        <f>IF(G$10=0,0,G$10/TRE_fec!G$10)</f>
        <v>1.3951723643565856</v>
      </c>
      <c r="H77" s="334">
        <f>IF(H$10=0,0,H$10/TRE_fec!H$10)</f>
        <v>1.2152909412747996</v>
      </c>
      <c r="I77" s="334">
        <f>IF(I$10=0,0,I$10/TRE_fec!I$10)</f>
        <v>1.1262820966967375</v>
      </c>
      <c r="J77" s="334">
        <f>IF(J$10=0,0,J$10/TRE_fec!J$10)</f>
        <v>0.90946180804799326</v>
      </c>
      <c r="K77" s="334">
        <f>IF(K$10=0,0,K$10/TRE_fec!K$10)</f>
        <v>0.85466649937341477</v>
      </c>
      <c r="L77" s="334">
        <f>IF(L$10=0,0,L$10/TRE_fec!L$10)</f>
        <v>0.885931109343429</v>
      </c>
      <c r="M77" s="334">
        <f>IF(M$10=0,0,M$10/TRE_fec!M$10)</f>
        <v>0.75687224047585222</v>
      </c>
      <c r="N77" s="334">
        <f>IF(N$10=0,0,N$10/TRE_fec!N$10)</f>
        <v>0.62244592331599968</v>
      </c>
      <c r="O77" s="334">
        <f>IF(O$10=0,0,O$10/TRE_fec!O$10)</f>
        <v>0.4174017756226292</v>
      </c>
      <c r="P77" s="334">
        <f>IF(P$10=0,0,P$10/TRE_fec!P$10)</f>
        <v>0.70670049788748046</v>
      </c>
      <c r="Q77" s="334">
        <f>IF(Q$10=0,0,Q$10/TRE_fec!Q$10)</f>
        <v>0.61185027406166104</v>
      </c>
      <c r="R77" s="334">
        <f>IF(R$10=0,0,R$10/TRE_fec!R$10)</f>
        <v>0.47814262717863659</v>
      </c>
      <c r="S77" s="334">
        <f>IF(S$10=0,0,S$10/TRE_fec!S$10)</f>
        <v>0.50918276533323359</v>
      </c>
      <c r="T77" s="334">
        <f>IF(T$10=0,0,T$10/TRE_fec!T$10)</f>
        <v>0.44454295245237285</v>
      </c>
      <c r="U77" s="334">
        <f>IF(U$10=0,0,U$10/TRE_fec!U$10)</f>
        <v>0.3966225579137122</v>
      </c>
      <c r="V77" s="334">
        <f>IF(V$10=0,0,V$10/TRE_fec!V$10)</f>
        <v>0.35449259805991784</v>
      </c>
      <c r="W77" s="334">
        <f>IF(W$10=0,0,W$10/TRE_fec!W$10)</f>
        <v>0.46941000545922951</v>
      </c>
      <c r="DA77" s="68"/>
    </row>
    <row r="78" spans="1:105" ht="12" customHeight="1" x14ac:dyDescent="0.3">
      <c r="A78" s="203" t="s">
        <v>2405</v>
      </c>
      <c r="B78" s="350">
        <f>IF(B$16=0,0,B$16/TRE_fec!B$16)</f>
        <v>1.5749770079047158</v>
      </c>
      <c r="C78" s="350">
        <f>IF(C$16=0,0,C$16/TRE_fec!C$16)</f>
        <v>1.8346577996971287</v>
      </c>
      <c r="D78" s="350">
        <f>IF(D$16=0,0,D$16/TRE_fec!D$16)</f>
        <v>1.692810477303178</v>
      </c>
      <c r="E78" s="350">
        <f>IF(E$16=0,0,E$16/TRE_fec!E$16)</f>
        <v>1.9433037620215345</v>
      </c>
      <c r="F78" s="350">
        <f>IF(F$16=0,0,F$16/TRE_fec!F$16)</f>
        <v>1.8885835799246373</v>
      </c>
      <c r="G78" s="350">
        <f>IF(G$16=0,0,G$16/TRE_fec!G$16)</f>
        <v>1.9095964624122155</v>
      </c>
      <c r="H78" s="350">
        <f>IF(H$16=0,0,H$16/TRE_fec!H$16)</f>
        <v>1.7286133378330522</v>
      </c>
      <c r="I78" s="350">
        <f>IF(I$16=0,0,I$16/TRE_fec!I$16)</f>
        <v>1.6403662692736969</v>
      </c>
      <c r="J78" s="350">
        <f>IF(J$16=0,0,J$16/TRE_fec!J$16)</f>
        <v>1.3938484735479697</v>
      </c>
      <c r="K78" s="350">
        <f>IF(K$16=0,0,K$16/TRE_fec!K$16)</f>
        <v>1.436783025656494</v>
      </c>
      <c r="L78" s="350">
        <f>IF(L$16=0,0,L$16/TRE_fec!L$16)</f>
        <v>1.5059528669092308</v>
      </c>
      <c r="M78" s="350">
        <f>IF(M$16=0,0,M$16/TRE_fec!M$16)</f>
        <v>1.3352942115427027</v>
      </c>
      <c r="N78" s="350">
        <f>IF(N$16=0,0,N$16/TRE_fec!N$16)</f>
        <v>1.1890761663473979</v>
      </c>
      <c r="O78" s="350">
        <f>IF(O$16=0,0,O$16/TRE_fec!O$16)</f>
        <v>0.85798744236164992</v>
      </c>
      <c r="P78" s="350">
        <f>IF(P$16=0,0,P$16/TRE_fec!P$16)</f>
        <v>1.4908451242532228</v>
      </c>
      <c r="Q78" s="350">
        <f>IF(Q$16=0,0,Q$16/TRE_fec!Q$16)</f>
        <v>1.3454768732002531</v>
      </c>
      <c r="R78" s="350">
        <f>IF(R$16=0,0,R$16/TRE_fec!R$16)</f>
        <v>1.1048403466871315</v>
      </c>
      <c r="S78" s="350">
        <f>IF(S$16=0,0,S$16/TRE_fec!S$16)</f>
        <v>1.1497585523755192</v>
      </c>
      <c r="T78" s="350">
        <f>IF(T$16=0,0,T$16/TRE_fec!T$16)</f>
        <v>1.0732432624661257</v>
      </c>
      <c r="U78" s="350">
        <f>IF(U$16=0,0,U$16/TRE_fec!U$16)</f>
        <v>1.0547771116876716</v>
      </c>
      <c r="V78" s="350">
        <f>IF(V$16=0,0,V$16/TRE_fec!V$16)</f>
        <v>1.031020103854196</v>
      </c>
      <c r="W78" s="350">
        <f>IF(W$16=0,0,W$16/TRE_fec!W$16)</f>
        <v>1.3351603812046335</v>
      </c>
      <c r="DA78" s="175"/>
    </row>
    <row r="79" spans="1:105" ht="12" customHeight="1" x14ac:dyDescent="0.3">
      <c r="A79" s="203" t="s">
        <v>2415</v>
      </c>
      <c r="B79" s="350">
        <f>IF(B$24=0,0,B$24/TRE_fec!B$24)</f>
        <v>1.7569325959314734</v>
      </c>
      <c r="C79" s="350">
        <f>IF(C$24=0,0,C$24/TRE_fec!C$24)</f>
        <v>1.7854214423188384</v>
      </c>
      <c r="D79" s="350">
        <f>IF(D$24=0,0,D$24/TRE_fec!D$24)</f>
        <v>1.7670199464532026</v>
      </c>
      <c r="E79" s="350">
        <f>IF(E$24=0,0,E$24/TRE_fec!E$24)</f>
        <v>1.8052308847930716</v>
      </c>
      <c r="F79" s="350">
        <f>IF(F$24=0,0,F$24/TRE_fec!F$24)</f>
        <v>1.7934988846839244</v>
      </c>
      <c r="G79" s="350">
        <f>IF(G$24=0,0,G$24/TRE_fec!G$24)</f>
        <v>1.7802881196643641</v>
      </c>
      <c r="H79" s="350">
        <f>IF(H$24=0,0,H$24/TRE_fec!H$24)</f>
        <v>1.7615179905923046</v>
      </c>
      <c r="I79" s="350">
        <f>IF(I$24=0,0,I$24/TRE_fec!I$24)</f>
        <v>1.7519983462178683</v>
      </c>
      <c r="J79" s="350">
        <f>IF(J$24=0,0,J$24/TRE_fec!J$24)</f>
        <v>1.7486449095325598</v>
      </c>
      <c r="K79" s="350">
        <f>IF(K$24=0,0,K$24/TRE_fec!K$24)</f>
        <v>1.754688725078051</v>
      </c>
      <c r="L79" s="350">
        <f>IF(L$24=0,0,L$24/TRE_fec!L$24)</f>
        <v>1.7656334591291323</v>
      </c>
      <c r="M79" s="350">
        <f>IF(M$24=0,0,M$24/TRE_fec!M$24)</f>
        <v>1.7463852815433685</v>
      </c>
      <c r="N79" s="350">
        <f>IF(N$24=0,0,N$24/TRE_fec!N$24)</f>
        <v>1.7426846062536259</v>
      </c>
      <c r="O79" s="350">
        <f>IF(O$24=0,0,O$24/TRE_fec!O$24)</f>
        <v>1.6934793496401594</v>
      </c>
      <c r="P79" s="350">
        <f>IF(P$24=0,0,P$24/TRE_fec!P$24)</f>
        <v>1.7658957545225669</v>
      </c>
      <c r="Q79" s="350">
        <f>IF(Q$24=0,0,Q$24/TRE_fec!Q$24)</f>
        <v>1.7426650355270004</v>
      </c>
      <c r="R79" s="350">
        <f>IF(R$24=0,0,R$24/TRE_fec!R$24)</f>
        <v>1.6918335515662628</v>
      </c>
      <c r="S79" s="350">
        <f>IF(S$24=0,0,S$24/TRE_fec!S$24)</f>
        <v>1.7038691202012519</v>
      </c>
      <c r="T79" s="350">
        <f>IF(T$24=0,0,T$24/TRE_fec!T$24)</f>
        <v>1.6881952788118402</v>
      </c>
      <c r="U79" s="350">
        <f>IF(U$24=0,0,U$24/TRE_fec!U$24)</f>
        <v>1.6829934208885291</v>
      </c>
      <c r="V79" s="350">
        <f>IF(V$24=0,0,V$24/TRE_fec!V$24)</f>
        <v>1.6800876118896204</v>
      </c>
      <c r="W79" s="350">
        <f>IF(W$24=0,0,W$24/TRE_fec!W$24)</f>
        <v>1.7030927474390336</v>
      </c>
      <c r="DA79" s="175"/>
    </row>
    <row r="80" spans="1:105" ht="12" customHeight="1" x14ac:dyDescent="0.3">
      <c r="A80" s="203" t="s">
        <v>2420</v>
      </c>
      <c r="B80" s="350">
        <f>IF(B$27=0,0,B$27/TRE_fec!B$27)</f>
        <v>1.5749770079047163</v>
      </c>
      <c r="C80" s="350">
        <f>IF(C$27=0,0,C$27/TRE_fec!C$27)</f>
        <v>1.8346577996971285</v>
      </c>
      <c r="D80" s="350">
        <f>IF(D$27=0,0,D$27/TRE_fec!D$27)</f>
        <v>1.6928104773031782</v>
      </c>
      <c r="E80" s="350">
        <f>IF(E$27=0,0,E$27/TRE_fec!E$27)</f>
        <v>1.9433037620215354</v>
      </c>
      <c r="F80" s="350">
        <f>IF(F$27=0,0,F$27/TRE_fec!F$27)</f>
        <v>1.8885835799246378</v>
      </c>
      <c r="G80" s="350">
        <f>IF(G$27=0,0,G$27/TRE_fec!G$27)</f>
        <v>1.9095964624122161</v>
      </c>
      <c r="H80" s="350">
        <f>IF(H$27=0,0,H$27/TRE_fec!H$27)</f>
        <v>1.7286133378330517</v>
      </c>
      <c r="I80" s="350">
        <f>IF(I$27=0,0,I$27/TRE_fec!I$27)</f>
        <v>1.6403662692736967</v>
      </c>
      <c r="J80" s="350">
        <f>IF(J$27=0,0,J$27/TRE_fec!J$27)</f>
        <v>1.3938484735479693</v>
      </c>
      <c r="K80" s="350">
        <f>IF(K$27=0,0,K$27/TRE_fec!K$27)</f>
        <v>1.4367830256564937</v>
      </c>
      <c r="L80" s="350">
        <f>IF(L$27=0,0,L$27/TRE_fec!L$27)</f>
        <v>1.5059528669092304</v>
      </c>
      <c r="M80" s="350">
        <f>IF(M$27=0,0,M$27/TRE_fec!M$27)</f>
        <v>1.3352942115427029</v>
      </c>
      <c r="N80" s="350">
        <f>IF(N$27=0,0,N$27/TRE_fec!N$27)</f>
        <v>1.1890761663473974</v>
      </c>
      <c r="O80" s="350">
        <f>IF(O$27=0,0,O$27/TRE_fec!O$27)</f>
        <v>0.85798744236164992</v>
      </c>
      <c r="P80" s="350">
        <f>IF(P$27=0,0,P$27/TRE_fec!P$27)</f>
        <v>1.4908451242532232</v>
      </c>
      <c r="Q80" s="350">
        <f>IF(Q$27=0,0,Q$27/TRE_fec!Q$27)</f>
        <v>1.3454768732002522</v>
      </c>
      <c r="R80" s="350">
        <f>IF(R$27=0,0,R$27/TRE_fec!R$27)</f>
        <v>1.1048403466871313</v>
      </c>
      <c r="S80" s="350">
        <f>IF(S$27=0,0,S$27/TRE_fec!S$27)</f>
        <v>1.1497585523755185</v>
      </c>
      <c r="T80" s="350">
        <f>IF(T$27=0,0,T$27/TRE_fec!T$27)</f>
        <v>1.0732432624661254</v>
      </c>
      <c r="U80" s="350">
        <f>IF(U$27=0,0,U$27/TRE_fec!U$27)</f>
        <v>1.0547771116876716</v>
      </c>
      <c r="V80" s="350">
        <f>IF(V$27=0,0,V$27/TRE_fec!V$27)</f>
        <v>1.0310201038541957</v>
      </c>
      <c r="W80" s="350">
        <f>IF(W$27=0,0,W$27/TRE_fec!W$27)</f>
        <v>1.3351603812046333</v>
      </c>
      <c r="DA80" s="175"/>
    </row>
    <row r="81" spans="1:105" ht="12" customHeight="1" x14ac:dyDescent="0.3">
      <c r="A81" s="203" t="s">
        <v>2430</v>
      </c>
      <c r="B81" s="350">
        <f>IF(B$35=0,0,B$35/TRE_fec!B$35)</f>
        <v>1.2114954418140764</v>
      </c>
      <c r="C81" s="350">
        <f>IF(C$35=0,0,C$35/TRE_fec!C$35)</f>
        <v>1.2945815216861729</v>
      </c>
      <c r="D81" s="350">
        <f>IF(D$35=0,0,D$35/TRE_fec!D$35)</f>
        <v>1.1895894627451851</v>
      </c>
      <c r="E81" s="350">
        <f>IF(E$35=0,0,E$35/TRE_fec!E$35)</f>
        <v>1.3336915399456069</v>
      </c>
      <c r="F81" s="350">
        <f>IF(F$35=0,0,F$35/TRE_fec!F$35)</f>
        <v>1.3657879793782925</v>
      </c>
      <c r="G81" s="350">
        <f>IF(G$35=0,0,G$35/TRE_fec!G$35)</f>
        <v>1.3489566141382638</v>
      </c>
      <c r="H81" s="350">
        <f>IF(H$35=0,0,H$35/TRE_fec!H$35)</f>
        <v>1.2366860686054959</v>
      </c>
      <c r="I81" s="350">
        <f>IF(I$35=0,0,I$35/TRE_fec!I$35)</f>
        <v>1.3325211208559775</v>
      </c>
      <c r="J81" s="350">
        <f>IF(J$35=0,0,J$35/TRE_fec!J$35)</f>
        <v>1.1759430190234963</v>
      </c>
      <c r="K81" s="350">
        <f>IF(K$35=0,0,K$35/TRE_fec!K$35)</f>
        <v>1.14545686190785</v>
      </c>
      <c r="L81" s="350">
        <f>IF(L$35=0,0,L$35/TRE_fec!L$35)</f>
        <v>1.2001173272641872</v>
      </c>
      <c r="M81" s="350">
        <f>IF(M$35=0,0,M$35/TRE_fec!M$35)</f>
        <v>1.0816865947217178</v>
      </c>
      <c r="N81" s="350">
        <f>IF(N$35=0,0,N$35/TRE_fec!N$35)</f>
        <v>0.78586970372172926</v>
      </c>
      <c r="O81" s="350">
        <f>IF(O$35=0,0,O$35/TRE_fec!O$35)</f>
        <v>0.74874548326603108</v>
      </c>
      <c r="P81" s="350">
        <f>IF(P$35=0,0,P$35/TRE_fec!P$35)</f>
        <v>0.92483192235396938</v>
      </c>
      <c r="Q81" s="350">
        <f>IF(Q$35=0,0,Q$35/TRE_fec!Q$35)</f>
        <v>1.2704119426215617</v>
      </c>
      <c r="R81" s="350">
        <f>IF(R$35=0,0,R$35/TRE_fec!R$35)</f>
        <v>1.501378668699858</v>
      </c>
      <c r="S81" s="350">
        <f>IF(S$35=0,0,S$35/TRE_fec!S$35)</f>
        <v>1.4900972423290126</v>
      </c>
      <c r="T81" s="350">
        <f>IF(T$35=0,0,T$35/TRE_fec!T$35)</f>
        <v>1.338999167160585</v>
      </c>
      <c r="U81" s="350">
        <f>IF(U$35=0,0,U$35/TRE_fec!U$35)</f>
        <v>1.1788045590524436</v>
      </c>
      <c r="V81" s="350">
        <f>IF(V$35=0,0,V$35/TRE_fec!V$35)</f>
        <v>0.84394358063464547</v>
      </c>
      <c r="W81" s="350">
        <f>IF(W$35=0,0,W$35/TRE_fec!W$35)</f>
        <v>0.97393235796907263</v>
      </c>
      <c r="DA81" s="175"/>
    </row>
    <row r="82" spans="1:105" ht="12" customHeight="1" x14ac:dyDescent="0.3">
      <c r="A82" s="203" t="s">
        <v>2442</v>
      </c>
      <c r="B82" s="350">
        <f>IF(B$46=0,0,B$46/TRE_fec!B$46)</f>
        <v>0</v>
      </c>
      <c r="C82" s="350">
        <f>IF(C$46=0,0,C$46/TRE_fec!C$46)</f>
        <v>0</v>
      </c>
      <c r="D82" s="350">
        <f>IF(D$46=0,0,D$46/TRE_fec!D$46)</f>
        <v>0</v>
      </c>
      <c r="E82" s="350">
        <f>IF(E$46=0,0,E$46/TRE_fec!E$46)</f>
        <v>0</v>
      </c>
      <c r="F82" s="350">
        <f>IF(F$46=0,0,F$46/TRE_fec!F$46)</f>
        <v>0</v>
      </c>
      <c r="G82" s="350">
        <f>IF(G$46=0,0,G$46/TRE_fec!G$46)</f>
        <v>0</v>
      </c>
      <c r="H82" s="350">
        <f>IF(H$46=0,0,H$46/TRE_fec!H$46)</f>
        <v>0</v>
      </c>
      <c r="I82" s="350">
        <f>IF(I$46=0,0,I$46/TRE_fec!I$46)</f>
        <v>0</v>
      </c>
      <c r="J82" s="350">
        <f>IF(J$46=0,0,J$46/TRE_fec!J$46)</f>
        <v>0</v>
      </c>
      <c r="K82" s="350">
        <f>IF(K$46=0,0,K$46/TRE_fec!K$46)</f>
        <v>0</v>
      </c>
      <c r="L82" s="350">
        <f>IF(L$46=0,0,L$46/TRE_fec!L$46)</f>
        <v>0</v>
      </c>
      <c r="M82" s="350">
        <f>IF(M$46=0,0,M$46/TRE_fec!M$46)</f>
        <v>0</v>
      </c>
      <c r="N82" s="350">
        <f>IF(N$46=0,0,N$46/TRE_fec!N$46)</f>
        <v>0</v>
      </c>
      <c r="O82" s="350">
        <f>IF(O$46=0,0,O$46/TRE_fec!O$46)</f>
        <v>0</v>
      </c>
      <c r="P82" s="350">
        <f>IF(P$46=0,0,P$46/TRE_fec!P$46)</f>
        <v>0</v>
      </c>
      <c r="Q82" s="350">
        <f>IF(Q$46=0,0,Q$46/TRE_fec!Q$46)</f>
        <v>0</v>
      </c>
      <c r="R82" s="350">
        <f>IF(R$46=0,0,R$46/TRE_fec!R$46)</f>
        <v>0</v>
      </c>
      <c r="S82" s="350">
        <f>IF(S$46=0,0,S$46/TRE_fec!S$46)</f>
        <v>0</v>
      </c>
      <c r="T82" s="350">
        <f>IF(T$46=0,0,T$46/TRE_fec!T$46)</f>
        <v>0</v>
      </c>
      <c r="U82" s="350">
        <f>IF(U$46=0,0,U$46/TRE_fec!U$46)</f>
        <v>0</v>
      </c>
      <c r="V82" s="350">
        <f>IF(V$46=0,0,V$46/TRE_fec!V$46)</f>
        <v>0</v>
      </c>
      <c r="W82" s="350">
        <f>IF(W$46=0,0,W$46/TRE_fec!W$46)</f>
        <v>0</v>
      </c>
      <c r="DA82" s="175"/>
    </row>
    <row r="83" spans="1:105" ht="12" customHeight="1" x14ac:dyDescent="0.3">
      <c r="A83" s="41" t="s">
        <v>2444</v>
      </c>
      <c r="B83" s="335">
        <f>IF(B$47=0,0,B$47/TRE_fec!B$47)</f>
        <v>0</v>
      </c>
      <c r="C83" s="335">
        <f>IF(C$47=0,0,C$47/TRE_fec!C$47)</f>
        <v>0</v>
      </c>
      <c r="D83" s="335">
        <f>IF(D$47=0,0,D$47/TRE_fec!D$47)</f>
        <v>0</v>
      </c>
      <c r="E83" s="335">
        <f>IF(E$47=0,0,E$47/TRE_fec!E$47)</f>
        <v>0</v>
      </c>
      <c r="F83" s="335">
        <f>IF(F$47=0,0,F$47/TRE_fec!F$47)</f>
        <v>0</v>
      </c>
      <c r="G83" s="335">
        <f>IF(G$47=0,0,G$47/TRE_fec!G$47)</f>
        <v>0</v>
      </c>
      <c r="H83" s="335">
        <f>IF(H$47=0,0,H$47/TRE_fec!H$47)</f>
        <v>0</v>
      </c>
      <c r="I83" s="335">
        <f>IF(I$47=0,0,I$47/TRE_fec!I$47)</f>
        <v>0</v>
      </c>
      <c r="J83" s="335">
        <f>IF(J$47=0,0,J$47/TRE_fec!J$47)</f>
        <v>0</v>
      </c>
      <c r="K83" s="335">
        <f>IF(K$47=0,0,K$47/TRE_fec!K$47)</f>
        <v>0</v>
      </c>
      <c r="L83" s="335">
        <f>IF(L$47=0,0,L$47/TRE_fec!L$47)</f>
        <v>0</v>
      </c>
      <c r="M83" s="335">
        <f>IF(M$47=0,0,M$47/TRE_fec!M$47)</f>
        <v>0</v>
      </c>
      <c r="N83" s="335">
        <f>IF(N$47=0,0,N$47/TRE_fec!N$47)</f>
        <v>0</v>
      </c>
      <c r="O83" s="335">
        <f>IF(O$47=0,0,O$47/TRE_fec!O$47)</f>
        <v>0</v>
      </c>
      <c r="P83" s="335">
        <f>IF(P$47=0,0,P$47/TRE_fec!P$47)</f>
        <v>0</v>
      </c>
      <c r="Q83" s="335">
        <f>IF(Q$47=0,0,Q$47/TRE_fec!Q$47)</f>
        <v>0</v>
      </c>
      <c r="R83" s="335">
        <f>IF(R$47=0,0,R$47/TRE_fec!R$47)</f>
        <v>0</v>
      </c>
      <c r="S83" s="335">
        <f>IF(S$47=0,0,S$47/TRE_fec!S$47)</f>
        <v>0</v>
      </c>
      <c r="T83" s="335">
        <f>IF(T$47=0,0,T$47/TRE_fec!T$47)</f>
        <v>0</v>
      </c>
      <c r="U83" s="335">
        <f>IF(U$47=0,0,U$47/TRE_fec!U$47)</f>
        <v>0</v>
      </c>
      <c r="V83" s="335">
        <f>IF(V$47=0,0,V$47/TRE_fec!V$47)</f>
        <v>0</v>
      </c>
      <c r="W83" s="335">
        <f>IF(W$47=0,0,W$47/TRE_fec!W$47)</f>
        <v>0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8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Machinery equipment"</f>
        <v>DK: Machinery equipment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3">
      <c r="A3" s="30" t="s">
        <v>55</v>
      </c>
      <c r="B3" s="205">
        <v>11744.90819841076</v>
      </c>
      <c r="C3" s="205">
        <v>11919.58083594649</v>
      </c>
      <c r="D3" s="205">
        <v>12347.57592176897</v>
      </c>
      <c r="E3" s="205">
        <v>11078.974098527169</v>
      </c>
      <c r="F3" s="205">
        <v>11072.81547375343</v>
      </c>
      <c r="G3" s="205">
        <v>10354.044406800171</v>
      </c>
      <c r="H3" s="205">
        <v>11796.255872443409</v>
      </c>
      <c r="I3" s="205">
        <v>12497.89487040476</v>
      </c>
      <c r="J3" s="205">
        <v>12135.849555766221</v>
      </c>
      <c r="K3" s="205">
        <v>10344.087669553221</v>
      </c>
      <c r="L3" s="205">
        <v>9969.1668697485657</v>
      </c>
      <c r="M3" s="205">
        <v>10469.269497482661</v>
      </c>
      <c r="N3" s="205">
        <v>10324.79565154728</v>
      </c>
      <c r="O3" s="205">
        <v>11139.855146383759</v>
      </c>
      <c r="P3" s="205">
        <v>10908.2681362</v>
      </c>
      <c r="Q3" s="205">
        <v>10441.200000000001</v>
      </c>
      <c r="R3" s="205">
        <v>11549.077160340281</v>
      </c>
      <c r="S3" s="205">
        <v>12417.128156788811</v>
      </c>
      <c r="T3" s="205">
        <v>12189.300009762759</v>
      </c>
      <c r="U3" s="205">
        <v>13100.384871371931</v>
      </c>
      <c r="V3" s="205">
        <v>10900.16152675462</v>
      </c>
      <c r="W3" s="205">
        <v>10698.520173097801</v>
      </c>
      <c r="DA3" s="112" t="s">
        <v>2526</v>
      </c>
    </row>
    <row r="4" spans="1:105" ht="12" customHeight="1" x14ac:dyDescent="0.3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3">
      <c r="A5" s="30" t="s">
        <v>2112</v>
      </c>
      <c r="B5" s="205">
        <v>9497.5035792233066</v>
      </c>
      <c r="C5" s="205">
        <v>9500.4253696213473</v>
      </c>
      <c r="D5" s="205">
        <v>9167.3440519973137</v>
      </c>
      <c r="E5" s="205">
        <v>8566.4114439174264</v>
      </c>
      <c r="F5" s="205">
        <v>8869.7967701639445</v>
      </c>
      <c r="G5" s="205">
        <v>8710.7646602517361</v>
      </c>
      <c r="H5" s="205">
        <v>9736.018332499696</v>
      </c>
      <c r="I5" s="205">
        <v>10356.8461127053</v>
      </c>
      <c r="J5" s="205">
        <v>10165.22015069157</v>
      </c>
      <c r="K5" s="205">
        <v>8786.1671673163637</v>
      </c>
      <c r="L5" s="205">
        <v>9128.8604501922218</v>
      </c>
      <c r="M5" s="205">
        <v>8894.4801449320566</v>
      </c>
      <c r="N5" s="205">
        <v>8340.2619428855251</v>
      </c>
      <c r="O5" s="205">
        <v>7387.8299746764897</v>
      </c>
      <c r="P5" s="205">
        <v>7263.1912750339579</v>
      </c>
      <c r="Q5" s="205">
        <v>7061.9619661788693</v>
      </c>
      <c r="R5" s="205">
        <v>6553.2387553022763</v>
      </c>
      <c r="S5" s="205">
        <v>6825.3268572089719</v>
      </c>
      <c r="T5" s="205">
        <v>7327.2416650407222</v>
      </c>
      <c r="U5" s="205">
        <v>7029.3029669391353</v>
      </c>
      <c r="V5" s="205">
        <v>7104.9966106930324</v>
      </c>
      <c r="W5" s="205">
        <v>7583.9893045730869</v>
      </c>
      <c r="DA5" s="112" t="s">
        <v>2527</v>
      </c>
    </row>
    <row r="6" spans="1:105" ht="12" customHeight="1" x14ac:dyDescent="0.3">
      <c r="A6" s="154" t="s">
        <v>2114</v>
      </c>
      <c r="B6" s="340">
        <v>11871.879474029131</v>
      </c>
      <c r="C6" s="340">
        <v>11278.28550032768</v>
      </c>
      <c r="D6" s="340">
        <v>10684.69152662622</v>
      </c>
      <c r="E6" s="340">
        <v>10684.69152662622</v>
      </c>
      <c r="F6" s="340">
        <v>10091.097552924761</v>
      </c>
      <c r="G6" s="340">
        <v>10091.097552924761</v>
      </c>
      <c r="H6" s="340">
        <v>10684.69152662622</v>
      </c>
      <c r="I6" s="340">
        <v>11278.28550032768</v>
      </c>
      <c r="J6" s="340">
        <v>11278.28550032768</v>
      </c>
      <c r="K6" s="340">
        <v>10684.69152662622</v>
      </c>
      <c r="L6" s="340">
        <v>10091.097552924761</v>
      </c>
      <c r="M6" s="340">
        <v>10091.097552924761</v>
      </c>
      <c r="N6" s="340">
        <v>9497.5035792233084</v>
      </c>
      <c r="O6" s="340">
        <v>8903.9096055218524</v>
      </c>
      <c r="P6" s="340">
        <v>8310.3156318203964</v>
      </c>
      <c r="Q6" s="340">
        <v>8310.3156318203964</v>
      </c>
      <c r="R6" s="340">
        <v>7716.7216581189396</v>
      </c>
      <c r="S6" s="340">
        <v>7716.7216581189396</v>
      </c>
      <c r="T6" s="340">
        <v>7716.7216581189396</v>
      </c>
      <c r="U6" s="340">
        <v>7716.7216581189396</v>
      </c>
      <c r="V6" s="340">
        <v>7716.7216581189396</v>
      </c>
      <c r="W6" s="340">
        <v>8310.3156318203964</v>
      </c>
      <c r="DA6" s="160" t="s">
        <v>2528</v>
      </c>
    </row>
    <row r="7" spans="1:105" ht="12" customHeight="1" x14ac:dyDescent="0.3">
      <c r="A7" s="156" t="s">
        <v>2116</v>
      </c>
      <c r="B7" s="341">
        <v>0</v>
      </c>
      <c r="C7" s="342">
        <v>0</v>
      </c>
      <c r="D7" s="342">
        <v>0</v>
      </c>
      <c r="E7" s="342">
        <v>0</v>
      </c>
      <c r="F7" s="342">
        <v>0</v>
      </c>
      <c r="G7" s="342">
        <v>0</v>
      </c>
      <c r="H7" s="342">
        <v>1187.1879474029131</v>
      </c>
      <c r="I7" s="342">
        <v>1187.1879474029131</v>
      </c>
      <c r="J7" s="342">
        <v>0</v>
      </c>
      <c r="K7" s="342">
        <v>0</v>
      </c>
      <c r="L7" s="342">
        <v>0</v>
      </c>
      <c r="M7" s="342">
        <v>0</v>
      </c>
      <c r="N7" s="342">
        <v>0</v>
      </c>
      <c r="O7" s="342">
        <v>0</v>
      </c>
      <c r="P7" s="342">
        <v>0</v>
      </c>
      <c r="Q7" s="342">
        <v>0</v>
      </c>
      <c r="R7" s="342">
        <v>0</v>
      </c>
      <c r="S7" s="342">
        <v>0</v>
      </c>
      <c r="T7" s="342">
        <v>593.59397370145666</v>
      </c>
      <c r="U7" s="342">
        <v>593.59397370145666</v>
      </c>
      <c r="V7" s="342">
        <v>0</v>
      </c>
      <c r="W7" s="342">
        <v>1187.1879474029131</v>
      </c>
      <c r="DA7" s="161" t="s">
        <v>2529</v>
      </c>
    </row>
    <row r="8" spans="1:105" ht="12" customHeight="1" x14ac:dyDescent="0.3">
      <c r="A8" s="157" t="s">
        <v>2118</v>
      </c>
      <c r="B8" s="343"/>
      <c r="C8" s="344">
        <f t="shared" ref="C8:W8" si="0">B6+C7-C6</f>
        <v>593.59397370145052</v>
      </c>
      <c r="D8" s="344">
        <f t="shared" si="0"/>
        <v>593.59397370145962</v>
      </c>
      <c r="E8" s="344">
        <f t="shared" si="0"/>
        <v>0</v>
      </c>
      <c r="F8" s="344">
        <f t="shared" si="0"/>
        <v>593.59397370145962</v>
      </c>
      <c r="G8" s="344">
        <f t="shared" si="0"/>
        <v>0</v>
      </c>
      <c r="H8" s="344">
        <f t="shared" si="0"/>
        <v>593.59397370145416</v>
      </c>
      <c r="I8" s="344">
        <f t="shared" si="0"/>
        <v>593.59397370145416</v>
      </c>
      <c r="J8" s="344">
        <f t="shared" si="0"/>
        <v>0</v>
      </c>
      <c r="K8" s="344">
        <f t="shared" si="0"/>
        <v>593.59397370145962</v>
      </c>
      <c r="L8" s="344">
        <f t="shared" si="0"/>
        <v>593.59397370145962</v>
      </c>
      <c r="M8" s="344">
        <f t="shared" si="0"/>
        <v>0</v>
      </c>
      <c r="N8" s="344">
        <f t="shared" si="0"/>
        <v>593.59397370145234</v>
      </c>
      <c r="O8" s="344">
        <f t="shared" si="0"/>
        <v>593.59397370145598</v>
      </c>
      <c r="P8" s="344">
        <f t="shared" si="0"/>
        <v>593.59397370145598</v>
      </c>
      <c r="Q8" s="344">
        <f t="shared" si="0"/>
        <v>0</v>
      </c>
      <c r="R8" s="344">
        <f t="shared" si="0"/>
        <v>593.59397370145689</v>
      </c>
      <c r="S8" s="344">
        <f t="shared" si="0"/>
        <v>0</v>
      </c>
      <c r="T8" s="344">
        <f t="shared" si="0"/>
        <v>593.59397370145689</v>
      </c>
      <c r="U8" s="344">
        <f t="shared" si="0"/>
        <v>593.59397370145689</v>
      </c>
      <c r="V8" s="344">
        <f t="shared" si="0"/>
        <v>0</v>
      </c>
      <c r="W8" s="344">
        <f t="shared" si="0"/>
        <v>593.59397370145598</v>
      </c>
      <c r="DA8" s="162"/>
    </row>
    <row r="9" spans="1:105" ht="12" customHeight="1" x14ac:dyDescent="0.3">
      <c r="A9" s="155" t="s">
        <v>2119</v>
      </c>
      <c r="B9" s="345">
        <f t="shared" ref="B9:W9" si="1">B6-B5</f>
        <v>2374.3758948058239</v>
      </c>
      <c r="C9" s="345">
        <f t="shared" si="1"/>
        <v>1777.8601307063327</v>
      </c>
      <c r="D9" s="345">
        <f t="shared" si="1"/>
        <v>1517.3474746289066</v>
      </c>
      <c r="E9" s="345">
        <f t="shared" si="1"/>
        <v>2118.280082708794</v>
      </c>
      <c r="F9" s="345">
        <f t="shared" si="1"/>
        <v>1221.3007827608162</v>
      </c>
      <c r="G9" s="345">
        <f t="shared" si="1"/>
        <v>1380.3328926730246</v>
      </c>
      <c r="H9" s="345">
        <f t="shared" si="1"/>
        <v>948.67319412652432</v>
      </c>
      <c r="I9" s="345">
        <f t="shared" si="1"/>
        <v>921.43938762238031</v>
      </c>
      <c r="J9" s="345">
        <f t="shared" si="1"/>
        <v>1113.0653496361101</v>
      </c>
      <c r="K9" s="345">
        <f t="shared" si="1"/>
        <v>1898.5243593098567</v>
      </c>
      <c r="L9" s="345">
        <f t="shared" si="1"/>
        <v>962.23710273253892</v>
      </c>
      <c r="M9" s="345">
        <f t="shared" si="1"/>
        <v>1196.6174079927041</v>
      </c>
      <c r="N9" s="345">
        <f t="shared" si="1"/>
        <v>1157.2416363377833</v>
      </c>
      <c r="O9" s="345">
        <f t="shared" si="1"/>
        <v>1516.0796308453628</v>
      </c>
      <c r="P9" s="345">
        <f t="shared" si="1"/>
        <v>1047.1243567864385</v>
      </c>
      <c r="Q9" s="345">
        <f t="shared" si="1"/>
        <v>1248.3536656415272</v>
      </c>
      <c r="R9" s="345">
        <f t="shared" si="1"/>
        <v>1163.4829028166632</v>
      </c>
      <c r="S9" s="345">
        <f t="shared" si="1"/>
        <v>891.39480090996767</v>
      </c>
      <c r="T9" s="345">
        <f t="shared" si="1"/>
        <v>389.47999307821738</v>
      </c>
      <c r="U9" s="345">
        <f t="shared" si="1"/>
        <v>687.41869117980423</v>
      </c>
      <c r="V9" s="345">
        <f t="shared" si="1"/>
        <v>611.72504742590718</v>
      </c>
      <c r="W9" s="345">
        <f t="shared" si="1"/>
        <v>726.32632724730956</v>
      </c>
      <c r="DA9" s="163"/>
    </row>
    <row r="10" spans="1:105" ht="12" customHeight="1" x14ac:dyDescent="0.3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3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3">
      <c r="A12" s="31" t="s">
        <v>68</v>
      </c>
      <c r="B12" s="212">
        <v>304.05010880842758</v>
      </c>
      <c r="C12" s="212">
        <v>318.08651364455028</v>
      </c>
      <c r="D12" s="212">
        <v>310.75765130824618</v>
      </c>
      <c r="E12" s="212">
        <v>322.57321343219229</v>
      </c>
      <c r="F12" s="212">
        <v>327.2704424193297</v>
      </c>
      <c r="G12" s="212">
        <v>314.50329942479942</v>
      </c>
      <c r="H12" s="212">
        <v>330.52461268419648</v>
      </c>
      <c r="I12" s="212">
        <v>334.02405880085081</v>
      </c>
      <c r="J12" s="212">
        <v>346.59012989934178</v>
      </c>
      <c r="K12" s="212">
        <v>315.77579043239967</v>
      </c>
      <c r="L12" s="212">
        <v>324.13476928598362</v>
      </c>
      <c r="M12" s="212">
        <v>292.41997032540411</v>
      </c>
      <c r="N12" s="212">
        <v>272.81446973297301</v>
      </c>
      <c r="O12" s="212">
        <v>248.1970368788115</v>
      </c>
      <c r="P12" s="212">
        <v>229.18979049365799</v>
      </c>
      <c r="Q12" s="212">
        <v>215.61209708219499</v>
      </c>
      <c r="R12" s="212">
        <v>198.7524837232705</v>
      </c>
      <c r="S12" s="212">
        <v>205.6179067674224</v>
      </c>
      <c r="T12" s="212">
        <v>215.28048622277211</v>
      </c>
      <c r="U12" s="212">
        <v>204.4054344153904</v>
      </c>
      <c r="V12" s="212">
        <v>207.5967891465892</v>
      </c>
      <c r="W12" s="212">
        <v>223.8737243183312</v>
      </c>
      <c r="DA12" s="109" t="s">
        <v>2530</v>
      </c>
    </row>
    <row r="13" spans="1:105" ht="12" customHeight="1" x14ac:dyDescent="0.3">
      <c r="A13" s="24" t="s">
        <v>30</v>
      </c>
      <c r="B13" s="215">
        <v>0</v>
      </c>
      <c r="C13" s="215">
        <v>0</v>
      </c>
      <c r="D13" s="215">
        <v>0</v>
      </c>
      <c r="E13" s="215">
        <v>0</v>
      </c>
      <c r="F13" s="215">
        <v>0</v>
      </c>
      <c r="G13" s="215">
        <v>0</v>
      </c>
      <c r="H13" s="215">
        <v>0</v>
      </c>
      <c r="I13" s="215">
        <v>0</v>
      </c>
      <c r="J13" s="215">
        <v>0</v>
      </c>
      <c r="K13" s="215">
        <v>0</v>
      </c>
      <c r="L13" s="215">
        <v>0</v>
      </c>
      <c r="M13" s="215">
        <v>0</v>
      </c>
      <c r="N13" s="215">
        <v>0</v>
      </c>
      <c r="O13" s="215">
        <v>0</v>
      </c>
      <c r="P13" s="215">
        <v>0</v>
      </c>
      <c r="Q13" s="215">
        <v>0</v>
      </c>
      <c r="R13" s="215">
        <v>0</v>
      </c>
      <c r="S13" s="215">
        <v>0</v>
      </c>
      <c r="T13" s="215">
        <v>0</v>
      </c>
      <c r="U13" s="215">
        <v>0</v>
      </c>
      <c r="V13" s="215">
        <v>0</v>
      </c>
      <c r="W13" s="215">
        <v>0</v>
      </c>
      <c r="DA13" s="85" t="s">
        <v>2531</v>
      </c>
    </row>
    <row r="14" spans="1:105" ht="12" customHeight="1" x14ac:dyDescent="0.3">
      <c r="A14" s="14" t="s">
        <v>31</v>
      </c>
      <c r="B14" s="206">
        <f t="shared" ref="B14:W14" si="2">B15+B16+B17+B18+B19</f>
        <v>62.823645743766122</v>
      </c>
      <c r="C14" s="206">
        <f t="shared" si="2"/>
        <v>64.784522785898531</v>
      </c>
      <c r="D14" s="206">
        <f t="shared" si="2"/>
        <v>60.656061908856394</v>
      </c>
      <c r="E14" s="206">
        <f t="shared" si="2"/>
        <v>64.784522785898531</v>
      </c>
      <c r="F14" s="206">
        <f t="shared" si="2"/>
        <v>67.844110060189166</v>
      </c>
      <c r="G14" s="206">
        <f t="shared" si="2"/>
        <v>58.616337059329304</v>
      </c>
      <c r="H14" s="206">
        <f t="shared" si="2"/>
        <v>63.696560619088558</v>
      </c>
      <c r="I14" s="206">
        <f t="shared" si="2"/>
        <v>60.47927773000859</v>
      </c>
      <c r="J14" s="206">
        <f t="shared" si="2"/>
        <v>71.825709372312986</v>
      </c>
      <c r="K14" s="206">
        <f t="shared" si="2"/>
        <v>60.66448839208941</v>
      </c>
      <c r="L14" s="206">
        <f t="shared" si="2"/>
        <v>63.614187446259663</v>
      </c>
      <c r="M14" s="206">
        <f t="shared" si="2"/>
        <v>45.311435941530526</v>
      </c>
      <c r="N14" s="206">
        <f t="shared" si="2"/>
        <v>45.442820292347371</v>
      </c>
      <c r="O14" s="206">
        <f t="shared" si="2"/>
        <v>32.136629406706788</v>
      </c>
      <c r="P14" s="206">
        <f t="shared" si="2"/>
        <v>16.680997420464315</v>
      </c>
      <c r="Q14" s="206">
        <f t="shared" si="2"/>
        <v>17.027171109200346</v>
      </c>
      <c r="R14" s="206">
        <f t="shared" si="2"/>
        <v>14.427773000859844</v>
      </c>
      <c r="S14" s="206">
        <f t="shared" si="2"/>
        <v>14.014359415305245</v>
      </c>
      <c r="T14" s="206">
        <f t="shared" si="2"/>
        <v>15.745915735167667</v>
      </c>
      <c r="U14" s="206">
        <f t="shared" si="2"/>
        <v>15.623387790197762</v>
      </c>
      <c r="V14" s="206">
        <f t="shared" si="2"/>
        <v>16.09914015477214</v>
      </c>
      <c r="W14" s="206">
        <f t="shared" si="2"/>
        <v>25.388134135855548</v>
      </c>
      <c r="DA14" s="71"/>
    </row>
    <row r="15" spans="1:105" ht="12" customHeight="1" x14ac:dyDescent="0.3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2532</v>
      </c>
    </row>
    <row r="16" spans="1:105" ht="12" customHeight="1" x14ac:dyDescent="0.3">
      <c r="A16" s="18" t="s">
        <v>33</v>
      </c>
      <c r="B16" s="206">
        <v>9.8882201203783318</v>
      </c>
      <c r="C16" s="206">
        <v>8.7895098882201186</v>
      </c>
      <c r="D16" s="206">
        <v>8.7895098882201186</v>
      </c>
      <c r="E16" s="206">
        <v>8.7895098882201186</v>
      </c>
      <c r="F16" s="206">
        <v>8.7895098882201186</v>
      </c>
      <c r="G16" s="206">
        <v>8.7895098882201186</v>
      </c>
      <c r="H16" s="206">
        <v>9.8882201203783318</v>
      </c>
      <c r="I16" s="206">
        <v>7.690799656061909</v>
      </c>
      <c r="J16" s="206">
        <v>9.8882201203783318</v>
      </c>
      <c r="K16" s="206">
        <v>8.7895098882201186</v>
      </c>
      <c r="L16" s="206">
        <v>8.7895098882201186</v>
      </c>
      <c r="M16" s="206">
        <v>8.7895098882201186</v>
      </c>
      <c r="N16" s="206">
        <v>10.98693035253654</v>
      </c>
      <c r="O16" s="206">
        <v>8.7895098882201186</v>
      </c>
      <c r="P16" s="206">
        <v>6.592175408426483</v>
      </c>
      <c r="Q16" s="206">
        <v>7.1733447979363714</v>
      </c>
      <c r="R16" s="206">
        <v>4.3222699914015479</v>
      </c>
      <c r="S16" s="206">
        <v>4.6079105760963026</v>
      </c>
      <c r="T16" s="206">
        <v>6.3712811693895093</v>
      </c>
      <c r="U16" s="206">
        <v>6.5690455717970746</v>
      </c>
      <c r="V16" s="206">
        <v>6.8107480653482373</v>
      </c>
      <c r="W16" s="206">
        <v>7.8391229578675832</v>
      </c>
      <c r="DA16" s="71" t="s">
        <v>2533</v>
      </c>
    </row>
    <row r="17" spans="1:105" ht="12" customHeight="1" x14ac:dyDescent="0.3">
      <c r="A17" s="18" t="s">
        <v>69</v>
      </c>
      <c r="B17" s="206">
        <v>50.993637145313841</v>
      </c>
      <c r="C17" s="206">
        <v>54.053224419604469</v>
      </c>
      <c r="D17" s="206">
        <v>48.953826311263967</v>
      </c>
      <c r="E17" s="206">
        <v>54.053224419604469</v>
      </c>
      <c r="F17" s="206">
        <v>57.112811693895097</v>
      </c>
      <c r="G17" s="206">
        <v>46.914101461736877</v>
      </c>
      <c r="H17" s="206">
        <v>48.953826311263967</v>
      </c>
      <c r="I17" s="206">
        <v>47.933963886500422</v>
      </c>
      <c r="J17" s="206">
        <v>57.112811693895097</v>
      </c>
      <c r="K17" s="206">
        <v>47.933963886500422</v>
      </c>
      <c r="L17" s="206">
        <v>48.953826311263967</v>
      </c>
      <c r="M17" s="206">
        <v>31.61599312123818</v>
      </c>
      <c r="N17" s="206">
        <v>30.596130696474631</v>
      </c>
      <c r="O17" s="206">
        <v>21.41728288907996</v>
      </c>
      <c r="P17" s="206">
        <v>8.1589853826311263</v>
      </c>
      <c r="Q17" s="206">
        <v>8.2599312123817707</v>
      </c>
      <c r="R17" s="206">
        <v>8.6454858125537388</v>
      </c>
      <c r="S17" s="206">
        <v>7.6510748065348233</v>
      </c>
      <c r="T17" s="206">
        <v>8.5914015477214107</v>
      </c>
      <c r="U17" s="206">
        <v>8.3384350816852955</v>
      </c>
      <c r="V17" s="206">
        <v>8.698452278589853</v>
      </c>
      <c r="W17" s="206">
        <v>17.34806534823732</v>
      </c>
      <c r="DA17" s="71" t="s">
        <v>2534</v>
      </c>
    </row>
    <row r="18" spans="1:105" ht="12" customHeight="1" x14ac:dyDescent="0.3">
      <c r="A18" s="18" t="s">
        <v>70</v>
      </c>
      <c r="B18" s="206">
        <v>1.9417884780739469</v>
      </c>
      <c r="C18" s="206">
        <v>1.9417884780739469</v>
      </c>
      <c r="D18" s="206">
        <v>2.9127257093723129</v>
      </c>
      <c r="E18" s="206">
        <v>1.9417884780739469</v>
      </c>
      <c r="F18" s="206">
        <v>1.9417884780739469</v>
      </c>
      <c r="G18" s="206">
        <v>2.9127257093723129</v>
      </c>
      <c r="H18" s="206">
        <v>4.8545141874462594</v>
      </c>
      <c r="I18" s="206">
        <v>4.8545141874462594</v>
      </c>
      <c r="J18" s="206">
        <v>4.8246775580395527</v>
      </c>
      <c r="K18" s="206">
        <v>2.894840928632846</v>
      </c>
      <c r="L18" s="206">
        <v>4.8246775580395527</v>
      </c>
      <c r="M18" s="206">
        <v>3.8597592433362</v>
      </c>
      <c r="N18" s="206">
        <v>3.8597592433362</v>
      </c>
      <c r="O18" s="206">
        <v>1.9298366294067071</v>
      </c>
      <c r="P18" s="206">
        <v>1.9298366294067071</v>
      </c>
      <c r="Q18" s="206">
        <v>1.521668099742046</v>
      </c>
      <c r="R18" s="206">
        <v>1.433877901977644</v>
      </c>
      <c r="S18" s="206">
        <v>1.5398968185726569</v>
      </c>
      <c r="T18" s="206">
        <v>0.39613069647463461</v>
      </c>
      <c r="U18" s="206">
        <v>0.4</v>
      </c>
      <c r="V18" s="206">
        <v>0.28546861564918308</v>
      </c>
      <c r="W18" s="206">
        <v>0.2009458297506449</v>
      </c>
      <c r="DA18" s="71" t="s">
        <v>2535</v>
      </c>
    </row>
    <row r="19" spans="1:105" ht="12" customHeight="1" x14ac:dyDescent="0.3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0</v>
      </c>
      <c r="G19" s="206">
        <v>0</v>
      </c>
      <c r="H19" s="206">
        <v>0</v>
      </c>
      <c r="I19" s="206">
        <v>0</v>
      </c>
      <c r="J19" s="206">
        <v>0</v>
      </c>
      <c r="K19" s="206">
        <v>1.0461736887360269</v>
      </c>
      <c r="L19" s="206">
        <v>1.0461736887360269</v>
      </c>
      <c r="M19" s="206">
        <v>1.0461736887360269</v>
      </c>
      <c r="N19" s="206">
        <v>0</v>
      </c>
      <c r="O19" s="206">
        <v>0</v>
      </c>
      <c r="P19" s="206">
        <v>0</v>
      </c>
      <c r="Q19" s="206">
        <v>7.2226999140154763E-2</v>
      </c>
      <c r="R19" s="206">
        <v>2.6139294926913151E-2</v>
      </c>
      <c r="S19" s="206">
        <v>0.2154772141014617</v>
      </c>
      <c r="T19" s="206">
        <v>0.38710232158211522</v>
      </c>
      <c r="U19" s="206">
        <v>0.31590713671539122</v>
      </c>
      <c r="V19" s="206">
        <v>0.30447119518486671</v>
      </c>
      <c r="W19" s="206">
        <v>0</v>
      </c>
      <c r="DA19" s="71" t="s">
        <v>2536</v>
      </c>
    </row>
    <row r="20" spans="1:105" ht="12" customHeight="1" x14ac:dyDescent="0.3">
      <c r="A20" s="14" t="s">
        <v>35</v>
      </c>
      <c r="B20" s="206">
        <f t="shared" ref="B20:W20" si="3">B21+B22</f>
        <v>75.967153912295785</v>
      </c>
      <c r="C20" s="206">
        <f t="shared" si="3"/>
        <v>81.642562338779015</v>
      </c>
      <c r="D20" s="206">
        <f t="shared" si="3"/>
        <v>74.785984522785895</v>
      </c>
      <c r="E20" s="206">
        <f t="shared" si="3"/>
        <v>81.555889939810825</v>
      </c>
      <c r="F20" s="206">
        <f t="shared" si="3"/>
        <v>78.783147033533965</v>
      </c>
      <c r="G20" s="206">
        <f t="shared" si="3"/>
        <v>69.196818572656923</v>
      </c>
      <c r="H20" s="206">
        <f t="shared" si="3"/>
        <v>70.141272570937232</v>
      </c>
      <c r="I20" s="206">
        <f t="shared" si="3"/>
        <v>75.365434221840061</v>
      </c>
      <c r="J20" s="206">
        <f t="shared" si="3"/>
        <v>87.146259673258811</v>
      </c>
      <c r="K20" s="206">
        <f t="shared" si="3"/>
        <v>78.096044711951834</v>
      </c>
      <c r="L20" s="206">
        <f t="shared" si="3"/>
        <v>83.212209802235591</v>
      </c>
      <c r="M20" s="206">
        <f t="shared" si="3"/>
        <v>73.883147033533959</v>
      </c>
      <c r="N20" s="206">
        <f t="shared" si="3"/>
        <v>61.092777300085977</v>
      </c>
      <c r="O20" s="206">
        <f t="shared" si="3"/>
        <v>56.233276010318143</v>
      </c>
      <c r="P20" s="206">
        <f t="shared" si="3"/>
        <v>52.685468615649178</v>
      </c>
      <c r="Q20" s="206">
        <f t="shared" si="3"/>
        <v>50.764918314703337</v>
      </c>
      <c r="R20" s="206">
        <f t="shared" si="3"/>
        <v>48.351504729148751</v>
      </c>
      <c r="S20" s="206">
        <f t="shared" si="3"/>
        <v>52.705588993981081</v>
      </c>
      <c r="T20" s="206">
        <f t="shared" si="3"/>
        <v>52.410576096302663</v>
      </c>
      <c r="U20" s="206">
        <f t="shared" si="3"/>
        <v>47.746345657781603</v>
      </c>
      <c r="V20" s="206">
        <f t="shared" si="3"/>
        <v>44.252192605331039</v>
      </c>
      <c r="W20" s="206">
        <f t="shared" si="3"/>
        <v>43.742132416165077</v>
      </c>
      <c r="DA20" s="71"/>
    </row>
    <row r="21" spans="1:105" ht="12" customHeight="1" x14ac:dyDescent="0.3">
      <c r="A21" s="18" t="s">
        <v>72</v>
      </c>
      <c r="B21" s="206">
        <v>75.967153912295785</v>
      </c>
      <c r="C21" s="206">
        <v>81.642562338779015</v>
      </c>
      <c r="D21" s="206">
        <v>74.785984522785895</v>
      </c>
      <c r="E21" s="206">
        <v>81.555889939810825</v>
      </c>
      <c r="F21" s="206">
        <v>78.783147033533965</v>
      </c>
      <c r="G21" s="206">
        <v>69.196818572656923</v>
      </c>
      <c r="H21" s="206">
        <v>70.141272570937232</v>
      </c>
      <c r="I21" s="206">
        <v>75.365434221840061</v>
      </c>
      <c r="J21" s="206">
        <v>87.146259673258811</v>
      </c>
      <c r="K21" s="206">
        <v>78.096044711951834</v>
      </c>
      <c r="L21" s="206">
        <v>83.212209802235591</v>
      </c>
      <c r="M21" s="206">
        <v>73.883147033533959</v>
      </c>
      <c r="N21" s="206">
        <v>61.092777300085977</v>
      </c>
      <c r="O21" s="206">
        <v>56.233276010318143</v>
      </c>
      <c r="P21" s="206">
        <v>52.685468615649178</v>
      </c>
      <c r="Q21" s="206">
        <v>50.764918314703337</v>
      </c>
      <c r="R21" s="206">
        <v>48.351504729148751</v>
      </c>
      <c r="S21" s="206">
        <v>52.705588993981081</v>
      </c>
      <c r="T21" s="206">
        <v>52.410576096302663</v>
      </c>
      <c r="U21" s="206">
        <v>47.746345657781603</v>
      </c>
      <c r="V21" s="206">
        <v>44.252192605331039</v>
      </c>
      <c r="W21" s="206">
        <v>43.742132416165077</v>
      </c>
      <c r="DA21" s="71" t="s">
        <v>2537</v>
      </c>
    </row>
    <row r="22" spans="1:105" ht="12" customHeight="1" x14ac:dyDescent="0.3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2538</v>
      </c>
    </row>
    <row r="23" spans="1:105" ht="12" customHeight="1" x14ac:dyDescent="0.3">
      <c r="A23" s="14" t="s">
        <v>37</v>
      </c>
      <c r="B23" s="206">
        <f t="shared" ref="B23:W23" si="4">B24+B25+B26+B27+B28+B29</f>
        <v>10.181407174721665</v>
      </c>
      <c r="C23" s="206">
        <f t="shared" si="4"/>
        <v>13.548250531910693</v>
      </c>
      <c r="D23" s="206">
        <f t="shared" si="4"/>
        <v>13.206146579097485</v>
      </c>
      <c r="E23" s="206">
        <f t="shared" si="4"/>
        <v>13.898836819982568</v>
      </c>
      <c r="F23" s="206">
        <f t="shared" si="4"/>
        <v>14.244045170834429</v>
      </c>
      <c r="G23" s="206">
        <f t="shared" si="4"/>
        <v>19.779825650078884</v>
      </c>
      <c r="H23" s="206">
        <f t="shared" si="4"/>
        <v>25.625386544901616</v>
      </c>
      <c r="I23" s="206">
        <f t="shared" si="4"/>
        <v>26.133861036448444</v>
      </c>
      <c r="J23" s="206">
        <f t="shared" si="4"/>
        <v>22.332004361938676</v>
      </c>
      <c r="K23" s="206">
        <f t="shared" si="4"/>
        <v>21.822737981840909</v>
      </c>
      <c r="L23" s="206">
        <f t="shared" si="4"/>
        <v>22.483694479448832</v>
      </c>
      <c r="M23" s="206">
        <f t="shared" si="4"/>
        <v>20.082137135378325</v>
      </c>
      <c r="N23" s="206">
        <f t="shared" si="4"/>
        <v>15.767780137100321</v>
      </c>
      <c r="O23" s="206">
        <f t="shared" si="4"/>
        <v>18.831602656971441</v>
      </c>
      <c r="P23" s="206">
        <f t="shared" si="4"/>
        <v>27.646024371560046</v>
      </c>
      <c r="Q23" s="206">
        <f t="shared" si="4"/>
        <v>16.961452198274053</v>
      </c>
      <c r="R23" s="206">
        <f t="shared" si="4"/>
        <v>8.0602223303212277</v>
      </c>
      <c r="S23" s="206">
        <f t="shared" si="4"/>
        <v>9.3414665266658083</v>
      </c>
      <c r="T23" s="206">
        <f t="shared" si="4"/>
        <v>16.849703763614734</v>
      </c>
      <c r="U23" s="206">
        <f t="shared" si="4"/>
        <v>17.858916788563235</v>
      </c>
      <c r="V23" s="206">
        <f t="shared" si="4"/>
        <v>23.60977280952995</v>
      </c>
      <c r="W23" s="206">
        <f t="shared" si="4"/>
        <v>24.447585023404315</v>
      </c>
      <c r="DA23" s="71"/>
    </row>
    <row r="24" spans="1:105" ht="12" customHeight="1" x14ac:dyDescent="0.3">
      <c r="A24" s="18" t="s">
        <v>73</v>
      </c>
      <c r="B24" s="206">
        <v>7.9774720550300948</v>
      </c>
      <c r="C24" s="206">
        <v>11.249613069647459</v>
      </c>
      <c r="D24" s="206">
        <v>10.771969045571799</v>
      </c>
      <c r="E24" s="206">
        <v>11.369045571797081</v>
      </c>
      <c r="F24" s="206">
        <v>11.70343938091143</v>
      </c>
      <c r="G24" s="206">
        <v>17.125279449699061</v>
      </c>
      <c r="H24" s="206">
        <v>22.547119518486671</v>
      </c>
      <c r="I24" s="206">
        <v>22.8097162510748</v>
      </c>
      <c r="J24" s="206">
        <v>18.46285468615649</v>
      </c>
      <c r="K24" s="206">
        <v>17.53129836629406</v>
      </c>
      <c r="L24" s="206">
        <v>17.950128976784178</v>
      </c>
      <c r="M24" s="206">
        <v>15.76483233018056</v>
      </c>
      <c r="N24" s="206">
        <v>11.28082545141875</v>
      </c>
      <c r="O24" s="206">
        <v>14.30249355116079</v>
      </c>
      <c r="P24" s="206">
        <v>23.209888220120369</v>
      </c>
      <c r="Q24" s="206">
        <v>12.553998280309539</v>
      </c>
      <c r="R24" s="206">
        <v>3.881341358555459</v>
      </c>
      <c r="S24" s="206">
        <v>5.1610490111779876</v>
      </c>
      <c r="T24" s="206">
        <v>12.20275150472915</v>
      </c>
      <c r="U24" s="206">
        <v>13.00137575236457</v>
      </c>
      <c r="V24" s="206">
        <v>18.31633705932931</v>
      </c>
      <c r="W24" s="206">
        <v>18.602837489251939</v>
      </c>
      <c r="DA24" s="71" t="s">
        <v>2539</v>
      </c>
    </row>
    <row r="25" spans="1:105" ht="12" customHeight="1" x14ac:dyDescent="0.3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0</v>
      </c>
      <c r="V25" s="206">
        <v>0</v>
      </c>
      <c r="W25" s="206">
        <v>0</v>
      </c>
      <c r="DA25" s="71" t="s">
        <v>2540</v>
      </c>
    </row>
    <row r="26" spans="1:105" ht="12" customHeight="1" x14ac:dyDescent="0.3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0</v>
      </c>
      <c r="W26" s="206">
        <v>0</v>
      </c>
      <c r="DA26" s="71" t="s">
        <v>2541</v>
      </c>
    </row>
    <row r="27" spans="1:105" ht="12" customHeight="1" x14ac:dyDescent="0.3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2542</v>
      </c>
    </row>
    <row r="28" spans="1:105" ht="12" customHeight="1" x14ac:dyDescent="0.3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2543</v>
      </c>
    </row>
    <row r="29" spans="1:105" ht="12" customHeight="1" x14ac:dyDescent="0.3">
      <c r="A29" s="18" t="s">
        <v>78</v>
      </c>
      <c r="B29" s="206">
        <v>2.20393511969157</v>
      </c>
      <c r="C29" s="206">
        <v>2.2986374622632342</v>
      </c>
      <c r="D29" s="206">
        <v>2.434177533525685</v>
      </c>
      <c r="E29" s="206">
        <v>2.5297912481854872</v>
      </c>
      <c r="F29" s="206">
        <v>2.5406057899229988</v>
      </c>
      <c r="G29" s="206">
        <v>2.654546200379821</v>
      </c>
      <c r="H29" s="206">
        <v>3.0782670264149452</v>
      </c>
      <c r="I29" s="206">
        <v>3.3241447853736421</v>
      </c>
      <c r="J29" s="206">
        <v>3.869149675782185</v>
      </c>
      <c r="K29" s="206">
        <v>4.2914396155468486</v>
      </c>
      <c r="L29" s="206">
        <v>4.5335655026646533</v>
      </c>
      <c r="M29" s="206">
        <v>4.3173048051977636</v>
      </c>
      <c r="N29" s="206">
        <v>4.4869546856815719</v>
      </c>
      <c r="O29" s="206">
        <v>4.529109105810651</v>
      </c>
      <c r="P29" s="206">
        <v>4.4361361514396762</v>
      </c>
      <c r="Q29" s="206">
        <v>4.4074539179645154</v>
      </c>
      <c r="R29" s="206">
        <v>4.1788809717657696</v>
      </c>
      <c r="S29" s="206">
        <v>4.1804175154878207</v>
      </c>
      <c r="T29" s="206">
        <v>4.6469522588855847</v>
      </c>
      <c r="U29" s="206">
        <v>4.8575410361986657</v>
      </c>
      <c r="V29" s="206">
        <v>5.2934357502006408</v>
      </c>
      <c r="W29" s="206">
        <v>5.8447475341523756</v>
      </c>
      <c r="DA29" s="71" t="s">
        <v>2544</v>
      </c>
    </row>
    <row r="30" spans="1:105" ht="12" customHeight="1" x14ac:dyDescent="0.3">
      <c r="A30" s="14" t="s">
        <v>79</v>
      </c>
      <c r="B30" s="206">
        <v>24.983319002579531</v>
      </c>
      <c r="C30" s="206">
        <v>25.86698194325022</v>
      </c>
      <c r="D30" s="206">
        <v>27.371711092003441</v>
      </c>
      <c r="E30" s="206">
        <v>28.542046431642309</v>
      </c>
      <c r="F30" s="206">
        <v>27.276182287188298</v>
      </c>
      <c r="G30" s="206">
        <v>25.293809114359409</v>
      </c>
      <c r="H30" s="206">
        <v>25.317626827171111</v>
      </c>
      <c r="I30" s="206">
        <v>23.120292347377472</v>
      </c>
      <c r="J30" s="206">
        <v>21.9499570077386</v>
      </c>
      <c r="K30" s="206">
        <v>21.83052450558899</v>
      </c>
      <c r="L30" s="206">
        <v>21.376698194325019</v>
      </c>
      <c r="M30" s="206">
        <v>20.039208942390371</v>
      </c>
      <c r="N30" s="206">
        <v>21.87824591573516</v>
      </c>
      <c r="O30" s="206">
        <v>17.865692175408419</v>
      </c>
      <c r="P30" s="206">
        <v>11.79896818572657</v>
      </c>
      <c r="Q30" s="206">
        <v>9.6914015477214086</v>
      </c>
      <c r="R30" s="206">
        <v>12.965348237317279</v>
      </c>
      <c r="S30" s="206">
        <v>12.866552020636281</v>
      </c>
      <c r="T30" s="206">
        <v>12.756749785038689</v>
      </c>
      <c r="U30" s="206">
        <v>12.27110920034394</v>
      </c>
      <c r="V30" s="206">
        <v>13.2652622527945</v>
      </c>
      <c r="W30" s="206">
        <v>14.00137575236457</v>
      </c>
      <c r="DA30" s="71" t="s">
        <v>2545</v>
      </c>
    </row>
    <row r="31" spans="1:105" ht="12" customHeight="1" x14ac:dyDescent="0.3">
      <c r="A31" s="21" t="s">
        <v>38</v>
      </c>
      <c r="B31" s="209">
        <v>130.0945829750645</v>
      </c>
      <c r="C31" s="209">
        <v>132.24419604471191</v>
      </c>
      <c r="D31" s="209">
        <v>134.73774720550301</v>
      </c>
      <c r="E31" s="209">
        <v>133.79191745485809</v>
      </c>
      <c r="F31" s="209">
        <v>139.12295786758381</v>
      </c>
      <c r="G31" s="209">
        <v>141.61650902837491</v>
      </c>
      <c r="H31" s="209">
        <v>145.74376612209801</v>
      </c>
      <c r="I31" s="209">
        <v>148.92519346517619</v>
      </c>
      <c r="J31" s="209">
        <v>143.33619948409279</v>
      </c>
      <c r="K31" s="209">
        <v>133.36199484092859</v>
      </c>
      <c r="L31" s="209">
        <v>133.4479793637145</v>
      </c>
      <c r="M31" s="209">
        <v>133.1040412725709</v>
      </c>
      <c r="N31" s="209">
        <v>128.63284608770419</v>
      </c>
      <c r="O31" s="209">
        <v>123.1298366294067</v>
      </c>
      <c r="P31" s="209">
        <v>120.3783319002579</v>
      </c>
      <c r="Q31" s="209">
        <v>121.1671539122958</v>
      </c>
      <c r="R31" s="209">
        <v>114.9476354256234</v>
      </c>
      <c r="S31" s="209">
        <v>116.68993981083401</v>
      </c>
      <c r="T31" s="209">
        <v>117.5175408426483</v>
      </c>
      <c r="U31" s="209">
        <v>110.9056749785039</v>
      </c>
      <c r="V31" s="209">
        <v>110.3704213241616</v>
      </c>
      <c r="W31" s="209">
        <v>116.2944969905417</v>
      </c>
      <c r="DA31" s="86" t="s">
        <v>2546</v>
      </c>
    </row>
    <row r="32" spans="1:105" ht="12" customHeight="1" x14ac:dyDescent="0.3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3">
      <c r="A33" s="30" t="s">
        <v>85</v>
      </c>
      <c r="B33" s="205">
        <f>MAE_emi!B5</f>
        <v>369.71077719922249</v>
      </c>
      <c r="C33" s="205">
        <f>MAE_emi!C5</f>
        <v>389.96556876406208</v>
      </c>
      <c r="D33" s="205">
        <f>MAE_emi!D5</f>
        <v>361.02254170717288</v>
      </c>
      <c r="E33" s="205">
        <f>MAE_emi!E5</f>
        <v>390.25845016576199</v>
      </c>
      <c r="F33" s="205">
        <f>MAE_emi!F5</f>
        <v>393.65717131779599</v>
      </c>
      <c r="G33" s="205">
        <f>MAE_emi!G5</f>
        <v>341.15132104809732</v>
      </c>
      <c r="H33" s="205">
        <f>MAE_emi!H5</f>
        <v>358.88992609128678</v>
      </c>
      <c r="I33" s="205">
        <f>MAE_emi!I5</f>
        <v>362.35607177667958</v>
      </c>
      <c r="J33" s="205">
        <f>MAE_emi!J5</f>
        <v>424.87314885648772</v>
      </c>
      <c r="K33" s="205">
        <f>MAE_emi!K5</f>
        <v>368.93483671370842</v>
      </c>
      <c r="L33" s="205">
        <f>MAE_emi!L5</f>
        <v>390.61680281612951</v>
      </c>
      <c r="M33" s="205">
        <f>MAE_emi!M5</f>
        <v>311.3028478297889</v>
      </c>
      <c r="N33" s="205">
        <f>MAE_emi!N5</f>
        <v>280.30620254794388</v>
      </c>
      <c r="O33" s="205">
        <f>MAE_emi!O5</f>
        <v>228.37882806991411</v>
      </c>
      <c r="P33" s="205">
        <f>MAE_emi!P5</f>
        <v>173.09631650266539</v>
      </c>
      <c r="Q33" s="205">
        <f>MAE_emi!Q5</f>
        <v>169.35157505938241</v>
      </c>
      <c r="R33" s="205">
        <f>MAE_emi!R5</f>
        <v>157.84723230806989</v>
      </c>
      <c r="S33" s="205">
        <f>MAE_emi!S5</f>
        <v>166.38035708152091</v>
      </c>
      <c r="T33" s="205">
        <f>MAE_emi!T5</f>
        <v>169.86776594068471</v>
      </c>
      <c r="U33" s="205">
        <f>MAE_emi!U5</f>
        <v>158.23289877139879</v>
      </c>
      <c r="V33" s="205">
        <f>MAE_emi!V5</f>
        <v>151.15490965490949</v>
      </c>
      <c r="W33" s="205">
        <f>MAE_emi!W5</f>
        <v>178.2948106758204</v>
      </c>
      <c r="DA33" s="112"/>
    </row>
    <row r="34" spans="1:105" ht="12" customHeight="1" x14ac:dyDescent="0.3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3">
      <c r="A35" s="115" t="s">
        <v>87</v>
      </c>
      <c r="B35" s="286">
        <f t="shared" ref="B35:W35" si="5">IF(B$12=0,"",B$12/B$3*1000)</f>
        <v>25.88782335902545</v>
      </c>
      <c r="C35" s="286">
        <f t="shared" si="5"/>
        <v>26.686048613830486</v>
      </c>
      <c r="D35" s="286">
        <f t="shared" si="5"/>
        <v>25.16750277764039</v>
      </c>
      <c r="E35" s="286">
        <f t="shared" si="5"/>
        <v>29.115801748744495</v>
      </c>
      <c r="F35" s="286">
        <f t="shared" si="5"/>
        <v>29.556208463428185</v>
      </c>
      <c r="G35" s="286">
        <f t="shared" si="5"/>
        <v>30.374922790387565</v>
      </c>
      <c r="H35" s="286">
        <f t="shared" si="5"/>
        <v>28.019450939201569</v>
      </c>
      <c r="I35" s="286">
        <f t="shared" si="5"/>
        <v>26.726425711247245</v>
      </c>
      <c r="J35" s="286">
        <f t="shared" si="5"/>
        <v>28.559197961931154</v>
      </c>
      <c r="K35" s="286">
        <f t="shared" si="5"/>
        <v>30.52717653987542</v>
      </c>
      <c r="L35" s="286">
        <f t="shared" si="5"/>
        <v>32.513726926326257</v>
      </c>
      <c r="M35" s="286">
        <f t="shared" si="5"/>
        <v>27.931267830646313</v>
      </c>
      <c r="N35" s="286">
        <f t="shared" si="5"/>
        <v>26.423231891479507</v>
      </c>
      <c r="O35" s="286">
        <f t="shared" si="5"/>
        <v>22.280095532425456</v>
      </c>
      <c r="P35" s="286">
        <f t="shared" si="5"/>
        <v>21.010648769539547</v>
      </c>
      <c r="Q35" s="286">
        <f t="shared" si="5"/>
        <v>20.650126142799198</v>
      </c>
      <c r="R35" s="286">
        <f t="shared" si="5"/>
        <v>17.209382270454451</v>
      </c>
      <c r="S35" s="286">
        <f t="shared" si="5"/>
        <v>16.559215961301408</v>
      </c>
      <c r="T35" s="286">
        <f t="shared" si="5"/>
        <v>17.661431423490097</v>
      </c>
      <c r="U35" s="286">
        <f t="shared" si="5"/>
        <v>15.603009867448586</v>
      </c>
      <c r="V35" s="286">
        <f t="shared" si="5"/>
        <v>19.045294754306127</v>
      </c>
      <c r="W35" s="286">
        <f t="shared" si="5"/>
        <v>20.925672027172297</v>
      </c>
      <c r="DA35" s="118"/>
    </row>
    <row r="36" spans="1:105" ht="12" customHeight="1" x14ac:dyDescent="0.3">
      <c r="A36" s="158" t="s">
        <v>2137</v>
      </c>
      <c r="B36" s="346">
        <f t="shared" ref="B36:W36" si="6">IF(B$12=0,"",B$12/B$5*1000)</f>
        <v>32.013687204452978</v>
      </c>
      <c r="C36" s="346">
        <f t="shared" si="6"/>
        <v>33.481291760016013</v>
      </c>
      <c r="D36" s="346">
        <f t="shared" si="6"/>
        <v>33.898329717486774</v>
      </c>
      <c r="E36" s="346">
        <f t="shared" si="6"/>
        <v>37.655582567334555</v>
      </c>
      <c r="F36" s="346">
        <f t="shared" si="6"/>
        <v>36.897174862021174</v>
      </c>
      <c r="G36" s="346">
        <f t="shared" si="6"/>
        <v>36.105131029416476</v>
      </c>
      <c r="H36" s="346">
        <f t="shared" si="6"/>
        <v>33.948643212890829</v>
      </c>
      <c r="I36" s="346">
        <f t="shared" si="6"/>
        <v>32.251522825185702</v>
      </c>
      <c r="J36" s="346">
        <f t="shared" si="6"/>
        <v>34.095683591836647</v>
      </c>
      <c r="K36" s="346">
        <f t="shared" si="6"/>
        <v>35.940107263956129</v>
      </c>
      <c r="L36" s="346">
        <f t="shared" si="6"/>
        <v>35.506597023197841</v>
      </c>
      <c r="M36" s="346">
        <f t="shared" si="6"/>
        <v>32.876566765065036</v>
      </c>
      <c r="N36" s="346">
        <f t="shared" si="6"/>
        <v>32.710539740983954</v>
      </c>
      <c r="O36" s="346">
        <f t="shared" si="6"/>
        <v>33.595391032219844</v>
      </c>
      <c r="P36" s="346">
        <f t="shared" si="6"/>
        <v>31.554971060924792</v>
      </c>
      <c r="Q36" s="346">
        <f t="shared" si="6"/>
        <v>30.531472431429666</v>
      </c>
      <c r="R36" s="346">
        <f t="shared" si="6"/>
        <v>30.328894023960032</v>
      </c>
      <c r="S36" s="346">
        <f t="shared" si="6"/>
        <v>30.125723070719598</v>
      </c>
      <c r="T36" s="346">
        <f t="shared" si="6"/>
        <v>29.380836072311485</v>
      </c>
      <c r="U36" s="346">
        <f t="shared" si="6"/>
        <v>29.07904743568016</v>
      </c>
      <c r="V36" s="346">
        <f t="shared" si="6"/>
        <v>29.218421981251289</v>
      </c>
      <c r="W36" s="346">
        <f t="shared" si="6"/>
        <v>29.519256334306416</v>
      </c>
      <c r="DA36" s="119"/>
    </row>
    <row r="37" spans="1:105" ht="12" customHeight="1" x14ac:dyDescent="0.3">
      <c r="A37" s="158" t="s">
        <v>2138</v>
      </c>
      <c r="B37" s="346">
        <f>IF(MAE_ued!B$5=0,"",MAE_ued!B$5/B$5*1000)</f>
        <v>17.398120925175181</v>
      </c>
      <c r="C37" s="346">
        <f>IF(MAE_ued!C$5=0,"",MAE_ued!C$5/C$5*1000)</f>
        <v>18.157699565801902</v>
      </c>
      <c r="D37" s="346">
        <f>IF(MAE_ued!D$5=0,"",MAE_ued!D$5/D$5*1000)</f>
        <v>18.485968171581824</v>
      </c>
      <c r="E37" s="346">
        <f>IF(MAE_ued!E$5=0,"",MAE_ued!E$5/E$5*1000)</f>
        <v>20.475077550358684</v>
      </c>
      <c r="F37" s="346">
        <f>IF(MAE_ued!F$5=0,"",MAE_ued!F$5/F$5*1000)</f>
        <v>20.053605344370649</v>
      </c>
      <c r="G37" s="346">
        <f>IF(MAE_ued!G$5=0,"",MAE_ued!G$5/G$5*1000)</f>
        <v>19.717141259179488</v>
      </c>
      <c r="H37" s="346">
        <f>IF(MAE_ued!H$5=0,"",MAE_ued!H$5/H$5*1000)</f>
        <v>18.493986431661185</v>
      </c>
      <c r="I37" s="346">
        <f>IF(MAE_ued!I$5=0,"",MAE_ued!I$5/I$5*1000)</f>
        <v>17.557322266571678</v>
      </c>
      <c r="J37" s="346">
        <f>IF(MAE_ued!J$5=0,"",MAE_ued!J$5/J$5*1000)</f>
        <v>18.421825568677274</v>
      </c>
      <c r="K37" s="346">
        <f>IF(MAE_ued!K$5=0,"",MAE_ued!K$5/K$5*1000)</f>
        <v>19.543070684188084</v>
      </c>
      <c r="L37" s="346">
        <f>IF(MAE_ued!L$5=0,"",MAE_ued!L$5/L$5*1000)</f>
        <v>19.249490643750669</v>
      </c>
      <c r="M37" s="346">
        <f>IF(MAE_ued!M$5=0,"",MAE_ued!M$5/M$5*1000)</f>
        <v>18.017049592698768</v>
      </c>
      <c r="N37" s="346">
        <f>IF(MAE_ued!N$5=0,"",MAE_ued!N$5/N$5*1000)</f>
        <v>18.039460329576599</v>
      </c>
      <c r="O37" s="346">
        <f>IF(MAE_ued!O$5=0,"",MAE_ued!O$5/O$5*1000)</f>
        <v>18.623112118542871</v>
      </c>
      <c r="P37" s="346">
        <f>IF(MAE_ued!P$5=0,"",MAE_ued!P$5/P$5*1000)</f>
        <v>17.541731699842767</v>
      </c>
      <c r="Q37" s="346">
        <f>IF(MAE_ued!Q$5=0,"",MAE_ued!Q$5/Q$5*1000)</f>
        <v>17.030012109147609</v>
      </c>
      <c r="R37" s="346">
        <f>IF(MAE_ued!R$5=0,"",MAE_ued!R$5/R$5*1000)</f>
        <v>17.065197713510777</v>
      </c>
      <c r="S37" s="346">
        <f>IF(MAE_ued!S$5=0,"",MAE_ued!S$5/S$5*1000)</f>
        <v>16.909179464804822</v>
      </c>
      <c r="T37" s="346">
        <f>IF(MAE_ued!T$5=0,"",MAE_ued!T$5/T$5*1000)</f>
        <v>16.443295917302013</v>
      </c>
      <c r="U37" s="346">
        <f>IF(MAE_ued!U$5=0,"",MAE_ued!U$5/U$5*1000)</f>
        <v>16.293564860829409</v>
      </c>
      <c r="V37" s="346">
        <f>IF(MAE_ued!V$5=0,"",MAE_ued!V$5/V$5*1000)</f>
        <v>16.394320754045346</v>
      </c>
      <c r="W37" s="346">
        <f>IF(MAE_ued!W$5=0,"",MAE_ued!W$5/W$5*1000)</f>
        <v>16.494533884038166</v>
      </c>
      <c r="DA37" s="119"/>
    </row>
    <row r="38" spans="1:105" ht="12" customHeight="1" x14ac:dyDescent="0.3">
      <c r="A38" s="159" t="s">
        <v>88</v>
      </c>
      <c r="B38" s="347">
        <f t="shared" ref="B38:W38" si="7">IF(B$12=0,"",B$33/B$12)</f>
        <v>1.2159534448059206</v>
      </c>
      <c r="C38" s="347">
        <f t="shared" si="7"/>
        <v>1.2259732872542781</v>
      </c>
      <c r="D38" s="347">
        <f t="shared" si="7"/>
        <v>1.1617494860941269</v>
      </c>
      <c r="E38" s="347">
        <f t="shared" si="7"/>
        <v>1.2098290679917156</v>
      </c>
      <c r="F38" s="347">
        <f t="shared" si="7"/>
        <v>1.2028497544957188</v>
      </c>
      <c r="G38" s="347">
        <f t="shared" si="7"/>
        <v>1.0847304994002762</v>
      </c>
      <c r="H38" s="347">
        <f t="shared" si="7"/>
        <v>1.0858190655659046</v>
      </c>
      <c r="I38" s="347">
        <f t="shared" si="7"/>
        <v>1.0848202763523709</v>
      </c>
      <c r="J38" s="347">
        <f t="shared" si="7"/>
        <v>1.2258662673974046</v>
      </c>
      <c r="K38" s="347">
        <f t="shared" si="7"/>
        <v>1.1683442742982821</v>
      </c>
      <c r="L38" s="347">
        <f t="shared" si="7"/>
        <v>1.2051061466703958</v>
      </c>
      <c r="M38" s="347">
        <f t="shared" si="7"/>
        <v>1.0645745141255982</v>
      </c>
      <c r="N38" s="347">
        <f t="shared" si="7"/>
        <v>1.0274609071223519</v>
      </c>
      <c r="O38" s="347">
        <f t="shared" si="7"/>
        <v>0.92015130777498311</v>
      </c>
      <c r="P38" s="347">
        <f t="shared" si="7"/>
        <v>0.75525317305726669</v>
      </c>
      <c r="Q38" s="347">
        <f t="shared" si="7"/>
        <v>0.78544560973692823</v>
      </c>
      <c r="R38" s="347">
        <f t="shared" si="7"/>
        <v>0.79418998621343362</v>
      </c>
      <c r="S38" s="347">
        <f t="shared" si="7"/>
        <v>0.80917250689511355</v>
      </c>
      <c r="T38" s="347">
        <f t="shared" si="7"/>
        <v>0.78905324361310503</v>
      </c>
      <c r="U38" s="347">
        <f t="shared" si="7"/>
        <v>0.77411297416799441</v>
      </c>
      <c r="V38" s="347">
        <f t="shared" si="7"/>
        <v>0.72811776268936068</v>
      </c>
      <c r="W38" s="347">
        <f t="shared" si="7"/>
        <v>0.79640793585181491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4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Machinery equipment / final energy consumption"</f>
        <v>DK: Machinery equipment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3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3">
      <c r="J4" s="131"/>
    </row>
    <row r="5" spans="1:105" ht="15" customHeight="1" x14ac:dyDescent="0.3">
      <c r="A5" s="34" t="s">
        <v>26</v>
      </c>
      <c r="B5" s="225">
        <v>304.05010880842758</v>
      </c>
      <c r="C5" s="225">
        <v>318.08651364455051</v>
      </c>
      <c r="D5" s="225">
        <v>310.75765130824618</v>
      </c>
      <c r="E5" s="225">
        <v>322.5732134321924</v>
      </c>
      <c r="F5" s="225">
        <v>327.27044241932981</v>
      </c>
      <c r="G5" s="225">
        <v>314.50329942479948</v>
      </c>
      <c r="H5" s="225">
        <v>330.52461268419648</v>
      </c>
      <c r="I5" s="225">
        <v>334.02405880085092</v>
      </c>
      <c r="J5" s="225">
        <v>346.59012989934189</v>
      </c>
      <c r="K5" s="225">
        <v>315.77579043239979</v>
      </c>
      <c r="L5" s="225">
        <v>324.13476928598362</v>
      </c>
      <c r="M5" s="225">
        <v>292.41997032540422</v>
      </c>
      <c r="N5" s="225">
        <v>272.81446973297301</v>
      </c>
      <c r="O5" s="225">
        <v>248.19703687881139</v>
      </c>
      <c r="P5" s="225">
        <v>229.18979049365799</v>
      </c>
      <c r="Q5" s="225">
        <v>215.61209708219491</v>
      </c>
      <c r="R5" s="225">
        <v>198.75248372327059</v>
      </c>
      <c r="S5" s="225">
        <v>205.6179067674224</v>
      </c>
      <c r="T5" s="225">
        <v>215.28048622277211</v>
      </c>
      <c r="U5" s="225">
        <v>204.40543441539049</v>
      </c>
      <c r="V5" s="225">
        <v>207.5967891465892</v>
      </c>
      <c r="W5" s="225">
        <v>223.8737243183312</v>
      </c>
      <c r="DA5" s="89" t="s">
        <v>2530</v>
      </c>
    </row>
    <row r="6" spans="1:105" ht="12" customHeight="1" x14ac:dyDescent="0.3">
      <c r="A6" s="55" t="s">
        <v>92</v>
      </c>
      <c r="B6" s="261">
        <v>6.1240744431462266</v>
      </c>
      <c r="C6" s="261">
        <v>6.2985099632321111</v>
      </c>
      <c r="D6" s="261">
        <v>6.2542426353421572</v>
      </c>
      <c r="E6" s="261">
        <v>6.3589280660757721</v>
      </c>
      <c r="F6" s="261">
        <v>6.5402296895264529</v>
      </c>
      <c r="G6" s="261">
        <v>6.3971920435573706</v>
      </c>
      <c r="H6" s="261">
        <v>6.6270286882559679</v>
      </c>
      <c r="I6" s="261">
        <v>6.7531717626989112</v>
      </c>
      <c r="J6" s="261">
        <v>6.8400674072480463</v>
      </c>
      <c r="K6" s="261">
        <v>6.2555145606196998</v>
      </c>
      <c r="L6" s="261">
        <v>6.3550633601848654</v>
      </c>
      <c r="M6" s="261">
        <v>5.9897997009732959</v>
      </c>
      <c r="N6" s="261">
        <v>5.6834916517525356</v>
      </c>
      <c r="O6" s="261">
        <v>5.253700138592877</v>
      </c>
      <c r="P6" s="261">
        <v>4.8921332365568606</v>
      </c>
      <c r="Q6" s="261">
        <v>4.8530526795873676</v>
      </c>
      <c r="R6" s="261">
        <v>4.5659028376811603</v>
      </c>
      <c r="S6" s="261">
        <v>4.68117720098879</v>
      </c>
      <c r="T6" s="261">
        <v>4.7538732299579838</v>
      </c>
      <c r="U6" s="261">
        <v>4.4814451521695116</v>
      </c>
      <c r="V6" s="261">
        <v>4.4398808160244281</v>
      </c>
      <c r="W6" s="261">
        <v>4.7696525502224709</v>
      </c>
      <c r="DA6" s="67" t="s">
        <v>2547</v>
      </c>
    </row>
    <row r="7" spans="1:105" ht="12" customHeight="1" x14ac:dyDescent="0.3">
      <c r="A7" s="202" t="s">
        <v>93</v>
      </c>
      <c r="B7" s="226">
        <v>8.3287412426788681</v>
      </c>
      <c r="C7" s="226">
        <v>8.5659735499956735</v>
      </c>
      <c r="D7" s="226">
        <v>8.5057699840653314</v>
      </c>
      <c r="E7" s="226">
        <v>8.6481421698630463</v>
      </c>
      <c r="F7" s="226">
        <v>8.8947123777559778</v>
      </c>
      <c r="G7" s="226">
        <v>8.7001811792380259</v>
      </c>
      <c r="H7" s="226">
        <v>9.0127590160281184</v>
      </c>
      <c r="I7" s="226">
        <v>9.184313597270517</v>
      </c>
      <c r="J7" s="226">
        <v>9.3024916738573413</v>
      </c>
      <c r="K7" s="226">
        <v>8.507499802442787</v>
      </c>
      <c r="L7" s="226">
        <v>8.6428861698514154</v>
      </c>
      <c r="M7" s="226">
        <v>8.1461275933236834</v>
      </c>
      <c r="N7" s="226">
        <v>7.7295486463834484</v>
      </c>
      <c r="O7" s="226">
        <v>7.1450321884863142</v>
      </c>
      <c r="P7" s="226">
        <v>6.6533012017173316</v>
      </c>
      <c r="Q7" s="226">
        <v>6.6001516442388182</v>
      </c>
      <c r="R7" s="226">
        <v>6.2096278592463783</v>
      </c>
      <c r="S7" s="226">
        <v>6.3664009933447554</v>
      </c>
      <c r="T7" s="226">
        <v>6.4652675927428556</v>
      </c>
      <c r="U7" s="226">
        <v>6.0947654069505326</v>
      </c>
      <c r="V7" s="226">
        <v>6.0382379097932208</v>
      </c>
      <c r="W7" s="226">
        <v>6.4867274683025604</v>
      </c>
      <c r="DA7" s="174" t="s">
        <v>2548</v>
      </c>
    </row>
    <row r="8" spans="1:105" ht="12" customHeight="1" x14ac:dyDescent="0.3">
      <c r="A8" s="202" t="s">
        <v>94</v>
      </c>
      <c r="B8" s="226">
        <v>10.288445064485661</v>
      </c>
      <c r="C8" s="226">
        <v>10.58149673822995</v>
      </c>
      <c r="D8" s="226">
        <v>10.507127627374819</v>
      </c>
      <c r="E8" s="226">
        <v>10.682999151007291</v>
      </c>
      <c r="F8" s="226">
        <v>10.98758587840444</v>
      </c>
      <c r="G8" s="226">
        <v>10.74728263317639</v>
      </c>
      <c r="H8" s="226">
        <v>11.133408196270031</v>
      </c>
      <c r="I8" s="226">
        <v>11.345328561334171</v>
      </c>
      <c r="J8" s="226">
        <v>11.49131324417672</v>
      </c>
      <c r="K8" s="226">
        <v>10.5092644618411</v>
      </c>
      <c r="L8" s="226">
        <v>10.67650644511057</v>
      </c>
      <c r="M8" s="226">
        <v>10.06286349763514</v>
      </c>
      <c r="N8" s="226">
        <v>9.5482659749442629</v>
      </c>
      <c r="O8" s="226">
        <v>8.8262162328360372</v>
      </c>
      <c r="P8" s="226">
        <v>8.2187838374155255</v>
      </c>
      <c r="Q8" s="226">
        <v>8.1531285017067763</v>
      </c>
      <c r="R8" s="226">
        <v>7.6707167673043486</v>
      </c>
      <c r="S8" s="226">
        <v>7.8643776976611672</v>
      </c>
      <c r="T8" s="226">
        <v>7.9865070263294129</v>
      </c>
      <c r="U8" s="226">
        <v>7.528827855644777</v>
      </c>
      <c r="V8" s="226">
        <v>7.4589997709210394</v>
      </c>
      <c r="W8" s="226">
        <v>8.0130162843737498</v>
      </c>
      <c r="DA8" s="174" t="s">
        <v>2549</v>
      </c>
    </row>
    <row r="9" spans="1:105" ht="12" customHeight="1" x14ac:dyDescent="0.3">
      <c r="A9" s="202" t="s">
        <v>95</v>
      </c>
      <c r="B9" s="226">
        <v>6.3690374208720746</v>
      </c>
      <c r="C9" s="226">
        <v>6.5504503617613974</v>
      </c>
      <c r="D9" s="226">
        <v>6.5044123407558434</v>
      </c>
      <c r="E9" s="226">
        <v>6.6132851887188027</v>
      </c>
      <c r="F9" s="226">
        <v>6.8018388771075102</v>
      </c>
      <c r="G9" s="226">
        <v>6.6530797252996674</v>
      </c>
      <c r="H9" s="226">
        <v>6.8921098357862052</v>
      </c>
      <c r="I9" s="226">
        <v>7.0232986332068652</v>
      </c>
      <c r="J9" s="226">
        <v>7.1136701035379692</v>
      </c>
      <c r="K9" s="226">
        <v>6.5057351430444852</v>
      </c>
      <c r="L9" s="226">
        <v>6.6092658945922587</v>
      </c>
      <c r="M9" s="226">
        <v>6.2293916890122283</v>
      </c>
      <c r="N9" s="226">
        <v>5.9108313178226366</v>
      </c>
      <c r="O9" s="226">
        <v>5.4638481441365929</v>
      </c>
      <c r="P9" s="226">
        <v>5.0878185660191342</v>
      </c>
      <c r="Q9" s="226">
        <v>5.0471747867708618</v>
      </c>
      <c r="R9" s="226">
        <v>4.7485389511884062</v>
      </c>
      <c r="S9" s="226">
        <v>4.8684242890283418</v>
      </c>
      <c r="T9" s="226">
        <v>4.9440281591563027</v>
      </c>
      <c r="U9" s="226">
        <v>4.66070295825629</v>
      </c>
      <c r="V9" s="226">
        <v>4.6174760486654058</v>
      </c>
      <c r="W9" s="226">
        <v>4.9604386522313701</v>
      </c>
      <c r="DA9" s="174" t="s">
        <v>2550</v>
      </c>
    </row>
    <row r="10" spans="1:105" ht="12" customHeight="1" x14ac:dyDescent="0.3">
      <c r="A10" s="56" t="s">
        <v>96</v>
      </c>
      <c r="B10" s="262">
        <v>9.1517663139191061</v>
      </c>
      <c r="C10" s="262">
        <v>9.5724893788252245</v>
      </c>
      <c r="D10" s="262">
        <v>9.3514067533783418</v>
      </c>
      <c r="E10" s="262">
        <v>9.7741644302544444</v>
      </c>
      <c r="F10" s="262">
        <v>9.9035073863119685</v>
      </c>
      <c r="G10" s="262">
        <v>9.4509379200892489</v>
      </c>
      <c r="H10" s="262">
        <v>10.028966911880341</v>
      </c>
      <c r="I10" s="262">
        <v>10.30754619304494</v>
      </c>
      <c r="J10" s="262">
        <v>11.16516377640008</v>
      </c>
      <c r="K10" s="262">
        <v>10.532357160255801</v>
      </c>
      <c r="L10" s="262">
        <v>10.92726649138905</v>
      </c>
      <c r="M10" s="262">
        <v>9.8631439680251844</v>
      </c>
      <c r="N10" s="262">
        <v>9.4556886633080879</v>
      </c>
      <c r="O10" s="262">
        <v>8.8310280477383074</v>
      </c>
      <c r="P10" s="262">
        <v>8.1943962595761342</v>
      </c>
      <c r="Q10" s="262">
        <v>8.0268500681131503</v>
      </c>
      <c r="R10" s="262">
        <v>7.540471646015134</v>
      </c>
      <c r="S10" s="262">
        <v>7.695695019521378</v>
      </c>
      <c r="T10" s="262">
        <v>8.1468743330868136</v>
      </c>
      <c r="U10" s="262">
        <v>8.0098719444223949</v>
      </c>
      <c r="V10" s="262">
        <v>8.2877323838799573</v>
      </c>
      <c r="W10" s="262">
        <v>9.0789713541246435</v>
      </c>
      <c r="DA10" s="68" t="s">
        <v>2551</v>
      </c>
    </row>
    <row r="11" spans="1:105" ht="12" customHeight="1" x14ac:dyDescent="0.3">
      <c r="A11" s="37" t="s">
        <v>160</v>
      </c>
      <c r="B11" s="228">
        <v>2.1502874884695191</v>
      </c>
      <c r="C11" s="228">
        <v>2.29428140339872</v>
      </c>
      <c r="D11" s="228">
        <v>2.0602355602346298</v>
      </c>
      <c r="E11" s="228">
        <v>2.281820548146575</v>
      </c>
      <c r="F11" s="228">
        <v>2.3914309334548882</v>
      </c>
      <c r="G11" s="228">
        <v>1.956508889665769</v>
      </c>
      <c r="H11" s="228">
        <v>2.0576213889552588</v>
      </c>
      <c r="I11" s="228">
        <v>1.951170891298833</v>
      </c>
      <c r="J11" s="228">
        <v>2.2809905818435601</v>
      </c>
      <c r="K11" s="228">
        <v>1.823721931778953</v>
      </c>
      <c r="L11" s="228">
        <v>1.866447017124514</v>
      </c>
      <c r="M11" s="228">
        <v>1.163851012523111</v>
      </c>
      <c r="N11" s="228">
        <v>1.092985823556857</v>
      </c>
      <c r="O11" s="228">
        <v>0.72066619360703421</v>
      </c>
      <c r="P11" s="228">
        <v>0.2665291628021032</v>
      </c>
      <c r="Q11" s="228">
        <v>0.2445342504091276</v>
      </c>
      <c r="R11" s="228">
        <v>0.23962649617333959</v>
      </c>
      <c r="S11" s="228">
        <v>0.21872632476799431</v>
      </c>
      <c r="T11" s="228">
        <v>0.25340438645861307</v>
      </c>
      <c r="U11" s="228">
        <v>0.23916438730025549</v>
      </c>
      <c r="V11" s="228">
        <v>0.2498762345492884</v>
      </c>
      <c r="W11" s="228">
        <v>0.49524057711025582</v>
      </c>
      <c r="DA11" s="69" t="s">
        <v>2552</v>
      </c>
    </row>
    <row r="12" spans="1:105" ht="12" customHeight="1" x14ac:dyDescent="0.3">
      <c r="A12" s="37" t="s">
        <v>162</v>
      </c>
      <c r="B12" s="228">
        <v>2.3989959750357142</v>
      </c>
      <c r="C12" s="228">
        <v>2.6140459337259609</v>
      </c>
      <c r="D12" s="228">
        <v>2.3374860002293261</v>
      </c>
      <c r="E12" s="228">
        <v>2.588408205963729</v>
      </c>
      <c r="F12" s="228">
        <v>2.4463208232880791</v>
      </c>
      <c r="G12" s="228">
        <v>2.09291012218777</v>
      </c>
      <c r="H12" s="228">
        <v>2.1145265789378311</v>
      </c>
      <c r="I12" s="228">
        <v>2.2430439670788949</v>
      </c>
      <c r="J12" s="228">
        <v>2.6113608749468549</v>
      </c>
      <c r="K12" s="228">
        <v>2.2254142290998491</v>
      </c>
      <c r="L12" s="228">
        <v>2.3977097392336182</v>
      </c>
      <c r="M12" s="228">
        <v>2.0571975654823889</v>
      </c>
      <c r="N12" s="228">
        <v>1.595807476178718</v>
      </c>
      <c r="O12" s="228">
        <v>1.394895848073944</v>
      </c>
      <c r="P12" s="228">
        <v>1.2829146438086849</v>
      </c>
      <c r="Q12" s="228">
        <v>1.1284631019654121</v>
      </c>
      <c r="R12" s="228">
        <v>1.017289150453067</v>
      </c>
      <c r="S12" s="228">
        <v>1.1579968441877391</v>
      </c>
      <c r="T12" s="228">
        <v>1.1706082479820199</v>
      </c>
      <c r="U12" s="228">
        <v>1.0257515112577771</v>
      </c>
      <c r="V12" s="228">
        <v>0.92843566854565152</v>
      </c>
      <c r="W12" s="228">
        <v>0.88396469127173627</v>
      </c>
      <c r="DA12" s="69" t="s">
        <v>2553</v>
      </c>
    </row>
    <row r="13" spans="1:105" ht="12" customHeight="1" x14ac:dyDescent="0.3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2554</v>
      </c>
    </row>
    <row r="14" spans="1:105" ht="12" customHeight="1" x14ac:dyDescent="0.3">
      <c r="A14" s="37" t="s">
        <v>78</v>
      </c>
      <c r="B14" s="228">
        <v>2.203935119692042</v>
      </c>
      <c r="C14" s="228">
        <v>2.2986374622635322</v>
      </c>
      <c r="D14" s="228">
        <v>2.4341775335270341</v>
      </c>
      <c r="E14" s="228">
        <v>2.5297912481864291</v>
      </c>
      <c r="F14" s="228">
        <v>2.540605789923748</v>
      </c>
      <c r="G14" s="228">
        <v>2.6545462003845959</v>
      </c>
      <c r="H14" s="228">
        <v>3.078267026418716</v>
      </c>
      <c r="I14" s="228">
        <v>3.324144785380998</v>
      </c>
      <c r="J14" s="228">
        <v>3.8691496757829191</v>
      </c>
      <c r="K14" s="228">
        <v>4.2914396155509396</v>
      </c>
      <c r="L14" s="228">
        <v>4.533565502667372</v>
      </c>
      <c r="M14" s="228">
        <v>4.317304805204051</v>
      </c>
      <c r="N14" s="228">
        <v>4.4869546856883096</v>
      </c>
      <c r="O14" s="228">
        <v>4.5291091058272626</v>
      </c>
      <c r="P14" s="228">
        <v>4.4361361514545354</v>
      </c>
      <c r="Q14" s="228">
        <v>4.4074539179862038</v>
      </c>
      <c r="R14" s="228">
        <v>4.1788809717852189</v>
      </c>
      <c r="S14" s="228">
        <v>4.1804175155095331</v>
      </c>
      <c r="T14" s="228">
        <v>4.6469522589031333</v>
      </c>
      <c r="U14" s="228">
        <v>4.8575410362325631</v>
      </c>
      <c r="V14" s="228">
        <v>5.293435750229933</v>
      </c>
      <c r="W14" s="228">
        <v>5.8447475341986426</v>
      </c>
      <c r="DA14" s="69" t="s">
        <v>2555</v>
      </c>
    </row>
    <row r="15" spans="1:105" ht="12" customHeight="1" x14ac:dyDescent="0.3">
      <c r="A15" s="37" t="s">
        <v>38</v>
      </c>
      <c r="B15" s="228">
        <v>2.3985477307218299</v>
      </c>
      <c r="C15" s="228">
        <v>2.3655245794370132</v>
      </c>
      <c r="D15" s="228">
        <v>2.5195076593873531</v>
      </c>
      <c r="E15" s="228">
        <v>2.3741444279577122</v>
      </c>
      <c r="F15" s="228">
        <v>2.5251498396452541</v>
      </c>
      <c r="G15" s="228">
        <v>2.7469727078511141</v>
      </c>
      <c r="H15" s="228">
        <v>2.7785519175685311</v>
      </c>
      <c r="I15" s="228">
        <v>2.7891865492862169</v>
      </c>
      <c r="J15" s="228">
        <v>2.4036626438267512</v>
      </c>
      <c r="K15" s="228">
        <v>2.1917813838260569</v>
      </c>
      <c r="L15" s="228">
        <v>2.129544232363545</v>
      </c>
      <c r="M15" s="228">
        <v>2.3247905848156321</v>
      </c>
      <c r="N15" s="228">
        <v>2.2799406778842042</v>
      </c>
      <c r="O15" s="228">
        <v>2.1863569002300669</v>
      </c>
      <c r="P15" s="228">
        <v>2.208816301510812</v>
      </c>
      <c r="Q15" s="228">
        <v>2.2463987977524078</v>
      </c>
      <c r="R15" s="228">
        <v>2.1046750276035082</v>
      </c>
      <c r="S15" s="228">
        <v>2.1385543350561118</v>
      </c>
      <c r="T15" s="228">
        <v>2.0759094397430471</v>
      </c>
      <c r="U15" s="228">
        <v>1.887415009631801</v>
      </c>
      <c r="V15" s="228">
        <v>1.8159847305550849</v>
      </c>
      <c r="W15" s="228">
        <v>1.8550185515440081</v>
      </c>
      <c r="DA15" s="69" t="s">
        <v>2556</v>
      </c>
    </row>
    <row r="16" spans="1:105" ht="12" customHeight="1" x14ac:dyDescent="0.3">
      <c r="A16" s="57" t="s">
        <v>2557</v>
      </c>
      <c r="B16" s="263">
        <f t="shared" ref="B16:W16" si="0">B17+B23</f>
        <v>52.617597691205702</v>
      </c>
      <c r="C16" s="263">
        <f t="shared" si="0"/>
        <v>54.97332759214509</v>
      </c>
      <c r="D16" s="263">
        <f t="shared" si="0"/>
        <v>53.096663910394518</v>
      </c>
      <c r="E16" s="263">
        <f t="shared" si="0"/>
        <v>55.462051079288855</v>
      </c>
      <c r="F16" s="263">
        <f t="shared" si="0"/>
        <v>56.258299560059058</v>
      </c>
      <c r="G16" s="263">
        <f t="shared" si="0"/>
        <v>52.944915053461273</v>
      </c>
      <c r="H16" s="263">
        <f t="shared" si="0"/>
        <v>55.384113538139047</v>
      </c>
      <c r="I16" s="263">
        <f t="shared" si="0"/>
        <v>56.116392067204067</v>
      </c>
      <c r="J16" s="263">
        <f t="shared" si="0"/>
        <v>59.801191778067633</v>
      </c>
      <c r="K16" s="263">
        <f t="shared" si="0"/>
        <v>53.711699295388442</v>
      </c>
      <c r="L16" s="263">
        <f t="shared" si="0"/>
        <v>55.490953011520716</v>
      </c>
      <c r="M16" s="263">
        <f t="shared" si="0"/>
        <v>49.146396568556014</v>
      </c>
      <c r="N16" s="263">
        <f t="shared" si="0"/>
        <v>45.778156058026056</v>
      </c>
      <c r="O16" s="263">
        <f t="shared" si="0"/>
        <v>41.032531251152733</v>
      </c>
      <c r="P16" s="263">
        <f t="shared" si="0"/>
        <v>36.916569013013216</v>
      </c>
      <c r="Q16" s="263">
        <f t="shared" si="0"/>
        <v>35.779787472703539</v>
      </c>
      <c r="R16" s="263">
        <f t="shared" si="0"/>
        <v>33.27048177161462</v>
      </c>
      <c r="S16" s="263">
        <f t="shared" si="0"/>
        <v>34.382018643576941</v>
      </c>
      <c r="T16" s="263">
        <f t="shared" si="0"/>
        <v>35.407829506283768</v>
      </c>
      <c r="U16" s="263">
        <f t="shared" si="0"/>
        <v>33.410531472674101</v>
      </c>
      <c r="V16" s="263">
        <f t="shared" si="0"/>
        <v>33.223158803953609</v>
      </c>
      <c r="W16" s="263">
        <f t="shared" si="0"/>
        <v>36.166112391337101</v>
      </c>
      <c r="DA16" s="70"/>
    </row>
    <row r="17" spans="1:105" ht="12" customHeight="1" x14ac:dyDescent="0.3">
      <c r="A17" s="60" t="s">
        <v>2558</v>
      </c>
      <c r="B17" s="331">
        <v>35.719492611859764</v>
      </c>
      <c r="C17" s="331">
        <v>38.192858321571741</v>
      </c>
      <c r="D17" s="331">
        <v>35.094914463271337</v>
      </c>
      <c r="E17" s="331">
        <v>38.399867045322551</v>
      </c>
      <c r="F17" s="331">
        <v>38.119534438765307</v>
      </c>
      <c r="G17" s="331">
        <v>33.037307309320667</v>
      </c>
      <c r="H17" s="331">
        <v>35.129219510028648</v>
      </c>
      <c r="I17" s="331">
        <v>35.290864461263567</v>
      </c>
      <c r="J17" s="331">
        <v>41.624576840160913</v>
      </c>
      <c r="K17" s="331">
        <v>36.148901019588173</v>
      </c>
      <c r="L17" s="331">
        <v>38.447154669052068</v>
      </c>
      <c r="M17" s="331">
        <v>30.196365152903471</v>
      </c>
      <c r="N17" s="331">
        <v>26.86599876465695</v>
      </c>
      <c r="O17" s="331">
        <v>21.843555464902149</v>
      </c>
      <c r="P17" s="331">
        <v>16.763103129638399</v>
      </c>
      <c r="Q17" s="331">
        <v>15.089280367037089</v>
      </c>
      <c r="R17" s="331">
        <v>13.40948485144926</v>
      </c>
      <c r="S17" s="331">
        <v>14.489211744380359</v>
      </c>
      <c r="T17" s="331">
        <v>15.57202242445875</v>
      </c>
      <c r="U17" s="331">
        <v>14.632308902442739</v>
      </c>
      <c r="V17" s="331">
        <v>14.393743004061729</v>
      </c>
      <c r="W17" s="331">
        <v>16.834896531580771</v>
      </c>
      <c r="DA17" s="72" t="s">
        <v>2559</v>
      </c>
    </row>
    <row r="18" spans="1:105" ht="12" customHeight="1" x14ac:dyDescent="0.3">
      <c r="A18" s="59" t="s">
        <v>30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2560</v>
      </c>
    </row>
    <row r="19" spans="1:105" ht="12" customHeight="1" x14ac:dyDescent="0.3">
      <c r="A19" s="59" t="s">
        <v>33</v>
      </c>
      <c r="B19" s="232">
        <v>3.0668946271879389</v>
      </c>
      <c r="C19" s="232">
        <v>2.7637743496337062</v>
      </c>
      <c r="D19" s="232">
        <v>2.7590976981096058</v>
      </c>
      <c r="E19" s="232">
        <v>2.784092694936072</v>
      </c>
      <c r="F19" s="232">
        <v>2.759218020968556</v>
      </c>
      <c r="G19" s="232">
        <v>2.7720953713513632</v>
      </c>
      <c r="H19" s="232">
        <v>3.1626952901862069</v>
      </c>
      <c r="I19" s="232">
        <v>2.4366318147588562</v>
      </c>
      <c r="J19" s="232">
        <v>3.1106306041749381</v>
      </c>
      <c r="K19" s="232">
        <v>2.7856231183586528</v>
      </c>
      <c r="L19" s="232">
        <v>2.788402909359156</v>
      </c>
      <c r="M19" s="232">
        <v>2.7382323448396768</v>
      </c>
      <c r="N19" s="232">
        <v>3.3762928787118369</v>
      </c>
      <c r="O19" s="232">
        <v>2.6861495595627591</v>
      </c>
      <c r="P19" s="232">
        <v>2.031194229718507</v>
      </c>
      <c r="Q19" s="232">
        <v>2.0156756265238438</v>
      </c>
      <c r="R19" s="232">
        <v>1.1627346316224789</v>
      </c>
      <c r="S19" s="232">
        <v>1.2614057650747961</v>
      </c>
      <c r="T19" s="232">
        <v>1.8502083161285829</v>
      </c>
      <c r="U19" s="232">
        <v>1.9299228581375809</v>
      </c>
      <c r="V19" s="232">
        <v>2.088627079542317</v>
      </c>
      <c r="W19" s="232">
        <v>2.4006116281791869</v>
      </c>
      <c r="DA19" s="71" t="s">
        <v>2561</v>
      </c>
    </row>
    <row r="20" spans="1:105" ht="12" customHeight="1" x14ac:dyDescent="0.3">
      <c r="A20" s="59" t="s">
        <v>160</v>
      </c>
      <c r="B20" s="232">
        <v>15.149076862450331</v>
      </c>
      <c r="C20" s="232">
        <v>16.275087108561252</v>
      </c>
      <c r="D20" s="232">
        <v>14.72027450252547</v>
      </c>
      <c r="E20" s="232">
        <v>16.39868310726721</v>
      </c>
      <c r="F20" s="232">
        <v>17.17822971322304</v>
      </c>
      <c r="G20" s="232">
        <v>14.179031124724689</v>
      </c>
      <c r="H20" s="232">
        <v>14.99950492907576</v>
      </c>
      <c r="I20" s="232">
        <v>14.568463794954869</v>
      </c>
      <c r="J20" s="232">
        <v>17.248962781713288</v>
      </c>
      <c r="K20" s="232">
        <v>14.613528810557881</v>
      </c>
      <c r="L20" s="232">
        <v>14.93810088249047</v>
      </c>
      <c r="M20" s="232">
        <v>9.4868816978631436</v>
      </c>
      <c r="N20" s="232">
        <v>9.066341074151282</v>
      </c>
      <c r="O20" s="232">
        <v>6.3250634595109183</v>
      </c>
      <c r="P20" s="232">
        <v>2.4318393457086431</v>
      </c>
      <c r="Q20" s="232">
        <v>2.2522882627657639</v>
      </c>
      <c r="R20" s="232">
        <v>2.2612617340301742</v>
      </c>
      <c r="S20" s="232">
        <v>2.0345896623040458</v>
      </c>
      <c r="T20" s="232">
        <v>2.421339017613144</v>
      </c>
      <c r="U20" s="232">
        <v>2.3794883863265119</v>
      </c>
      <c r="V20" s="232">
        <v>2.5908937667122869</v>
      </c>
      <c r="W20" s="232">
        <v>5.160920083877409</v>
      </c>
      <c r="DA20" s="71" t="s">
        <v>2562</v>
      </c>
    </row>
    <row r="21" spans="1:105" ht="12" customHeight="1" x14ac:dyDescent="0.3">
      <c r="A21" s="59" t="s">
        <v>70</v>
      </c>
      <c r="B21" s="232">
        <v>0.60225809883291515</v>
      </c>
      <c r="C21" s="232">
        <v>0.61057615912208718</v>
      </c>
      <c r="D21" s="232">
        <v>0.91432797757295836</v>
      </c>
      <c r="E21" s="232">
        <v>0.61506491097553695</v>
      </c>
      <c r="F21" s="232">
        <v>0.60956956983362587</v>
      </c>
      <c r="G21" s="232">
        <v>0.91863523218609877</v>
      </c>
      <c r="H21" s="232">
        <v>1.552690875594199</v>
      </c>
      <c r="I21" s="232">
        <v>1.5380278050808931</v>
      </c>
      <c r="J21" s="232">
        <v>1.517744294181391</v>
      </c>
      <c r="K21" s="232">
        <v>0.91744999633915203</v>
      </c>
      <c r="L21" s="232">
        <v>1.530591023919035</v>
      </c>
      <c r="M21" s="232">
        <v>1.2024467504794301</v>
      </c>
      <c r="N21" s="232">
        <v>1.1861072409373741</v>
      </c>
      <c r="O21" s="232">
        <v>0.58977461519855412</v>
      </c>
      <c r="P21" s="232">
        <v>0.59462510978389904</v>
      </c>
      <c r="Q21" s="232">
        <v>0.42758146815851711</v>
      </c>
      <c r="R21" s="232">
        <v>0.38572775357954298</v>
      </c>
      <c r="S21" s="232">
        <v>0.42154349406091668</v>
      </c>
      <c r="T21" s="232">
        <v>0.11503562461071</v>
      </c>
      <c r="U21" s="232">
        <v>0.1175161802148751</v>
      </c>
      <c r="V21" s="232">
        <v>8.7543611257312817E-2</v>
      </c>
      <c r="W21" s="232">
        <v>6.153659001475021E-2</v>
      </c>
      <c r="DA21" s="71" t="s">
        <v>2563</v>
      </c>
    </row>
    <row r="22" spans="1:105" ht="12" customHeight="1" x14ac:dyDescent="0.3">
      <c r="A22" s="59" t="s">
        <v>162</v>
      </c>
      <c r="B22" s="232">
        <v>16.90126302338858</v>
      </c>
      <c r="C22" s="232">
        <v>18.5434207042547</v>
      </c>
      <c r="D22" s="232">
        <v>16.701214285063291</v>
      </c>
      <c r="E22" s="232">
        <v>18.60202633214373</v>
      </c>
      <c r="F22" s="232">
        <v>17.572517134740089</v>
      </c>
      <c r="G22" s="232">
        <v>15.167545581058519</v>
      </c>
      <c r="H22" s="232">
        <v>15.414328415172481</v>
      </c>
      <c r="I22" s="232">
        <v>16.747741046468938</v>
      </c>
      <c r="J22" s="232">
        <v>19.74723916009129</v>
      </c>
      <c r="K22" s="232">
        <v>17.83229909433248</v>
      </c>
      <c r="L22" s="232">
        <v>19.190059853283401</v>
      </c>
      <c r="M22" s="232">
        <v>16.768804359721219</v>
      </c>
      <c r="N22" s="232">
        <v>13.23725757085646</v>
      </c>
      <c r="O22" s="232">
        <v>12.24256783062992</v>
      </c>
      <c r="P22" s="232">
        <v>11.705444444427339</v>
      </c>
      <c r="Q22" s="232">
        <v>10.393735009588969</v>
      </c>
      <c r="R22" s="232">
        <v>9.5997607322170584</v>
      </c>
      <c r="S22" s="232">
        <v>10.7716728229406</v>
      </c>
      <c r="T22" s="232">
        <v>11.18543946610631</v>
      </c>
      <c r="U22" s="232">
        <v>10.205381477763771</v>
      </c>
      <c r="V22" s="232">
        <v>9.6266785465498099</v>
      </c>
      <c r="W22" s="232">
        <v>9.2118282295094307</v>
      </c>
      <c r="DA22" s="71" t="s">
        <v>2564</v>
      </c>
    </row>
    <row r="23" spans="1:105" ht="12" customHeight="1" x14ac:dyDescent="0.3">
      <c r="A23" s="60" t="s">
        <v>2565</v>
      </c>
      <c r="B23" s="331">
        <v>16.898105079345939</v>
      </c>
      <c r="C23" s="331">
        <v>16.780469270573349</v>
      </c>
      <c r="D23" s="331">
        <v>18.001749447123181</v>
      </c>
      <c r="E23" s="331">
        <v>17.0621840339663</v>
      </c>
      <c r="F23" s="331">
        <v>18.138765121293751</v>
      </c>
      <c r="G23" s="331">
        <v>19.907607744140609</v>
      </c>
      <c r="H23" s="331">
        <v>20.2548940281104</v>
      </c>
      <c r="I23" s="331">
        <v>20.825527605940501</v>
      </c>
      <c r="J23" s="331">
        <v>18.17661493790672</v>
      </c>
      <c r="K23" s="331">
        <v>17.562798275800269</v>
      </c>
      <c r="L23" s="331">
        <v>17.043798342468651</v>
      </c>
      <c r="M23" s="331">
        <v>18.950031415652539</v>
      </c>
      <c r="N23" s="331">
        <v>18.912157293369109</v>
      </c>
      <c r="O23" s="331">
        <v>19.18897578625058</v>
      </c>
      <c r="P23" s="331">
        <v>20.153465883374821</v>
      </c>
      <c r="Q23" s="331">
        <v>20.690507105666448</v>
      </c>
      <c r="R23" s="331">
        <v>19.860996920165359</v>
      </c>
      <c r="S23" s="331">
        <v>19.892806899196579</v>
      </c>
      <c r="T23" s="331">
        <v>19.835807081825021</v>
      </c>
      <c r="U23" s="331">
        <v>18.77822257023136</v>
      </c>
      <c r="V23" s="331">
        <v>18.82941579989188</v>
      </c>
      <c r="W23" s="331">
        <v>19.33121585975633</v>
      </c>
      <c r="DA23" s="72" t="s">
        <v>2566</v>
      </c>
    </row>
    <row r="24" spans="1:105" ht="12" customHeight="1" x14ac:dyDescent="0.3">
      <c r="A24" s="57" t="s">
        <v>2567</v>
      </c>
      <c r="B24" s="263">
        <f t="shared" ref="B24:W24" si="1">B25+B26</f>
        <v>25.322000749480832</v>
      </c>
      <c r="C24" s="263">
        <f t="shared" si="1"/>
        <v>26.480172080919189</v>
      </c>
      <c r="D24" s="263">
        <f t="shared" si="1"/>
        <v>25.62366140108653</v>
      </c>
      <c r="E24" s="263">
        <f t="shared" si="1"/>
        <v>26.726127639532976</v>
      </c>
      <c r="F24" s="263">
        <f t="shared" si="1"/>
        <v>27.030474167771775</v>
      </c>
      <c r="G24" s="263">
        <f t="shared" si="1"/>
        <v>25.537159314393293</v>
      </c>
      <c r="H24" s="263">
        <f t="shared" si="1"/>
        <v>26.593157712074728</v>
      </c>
      <c r="I24" s="263">
        <f t="shared" si="1"/>
        <v>27.149327204868232</v>
      </c>
      <c r="J24" s="263">
        <f t="shared" si="1"/>
        <v>28.73830698181203</v>
      </c>
      <c r="K24" s="263">
        <f t="shared" si="1"/>
        <v>25.984789068478364</v>
      </c>
      <c r="L24" s="263">
        <f t="shared" si="1"/>
        <v>26.806403304564252</v>
      </c>
      <c r="M24" s="263">
        <f t="shared" si="1"/>
        <v>24.109005566696261</v>
      </c>
      <c r="N24" s="263">
        <f t="shared" si="1"/>
        <v>22.218239431331568</v>
      </c>
      <c r="O24" s="263">
        <f t="shared" si="1"/>
        <v>20.137519268929495</v>
      </c>
      <c r="P24" s="263">
        <f t="shared" si="1"/>
        <v>18.402887187907798</v>
      </c>
      <c r="Q24" s="263">
        <f t="shared" si="1"/>
        <v>17.597559414218836</v>
      </c>
      <c r="R24" s="263">
        <f t="shared" si="1"/>
        <v>16.305944178382866</v>
      </c>
      <c r="S24" s="263">
        <f t="shared" si="1"/>
        <v>16.973512068765348</v>
      </c>
      <c r="T24" s="263">
        <f t="shared" si="1"/>
        <v>17.571320702360403</v>
      </c>
      <c r="U24" s="263">
        <f t="shared" si="1"/>
        <v>16.554727436240924</v>
      </c>
      <c r="V24" s="263">
        <f t="shared" si="1"/>
        <v>16.461057306059619</v>
      </c>
      <c r="W24" s="263">
        <f t="shared" si="1"/>
        <v>17.642273406349283</v>
      </c>
      <c r="DA24" s="70"/>
    </row>
    <row r="25" spans="1:105" ht="12" customHeight="1" x14ac:dyDescent="0.3">
      <c r="A25" s="60" t="s">
        <v>2568</v>
      </c>
      <c r="B25" s="264">
        <v>19.075444817471681</v>
      </c>
      <c r="C25" s="264">
        <v>20.055691918422429</v>
      </c>
      <c r="D25" s="264">
        <v>19.244333913037529</v>
      </c>
      <c r="E25" s="264">
        <v>20.240021012135688</v>
      </c>
      <c r="F25" s="264">
        <v>20.35943988445479</v>
      </c>
      <c r="G25" s="264">
        <v>19.012023429964771</v>
      </c>
      <c r="H25" s="264">
        <v>19.833588450053639</v>
      </c>
      <c r="I25" s="264">
        <v>20.261092006915341</v>
      </c>
      <c r="J25" s="264">
        <v>21.76143822641902</v>
      </c>
      <c r="K25" s="264">
        <v>19.604164216646272</v>
      </c>
      <c r="L25" s="264">
        <v>20.324238677175689</v>
      </c>
      <c r="M25" s="264">
        <v>17.999409871703499</v>
      </c>
      <c r="N25" s="264">
        <v>16.421077946543981</v>
      </c>
      <c r="O25" s="264">
        <v>14.778745127564759</v>
      </c>
      <c r="P25" s="264">
        <v>13.412911286619799</v>
      </c>
      <c r="Q25" s="264">
        <v>12.64744568103972</v>
      </c>
      <c r="R25" s="264">
        <v>11.64872328394808</v>
      </c>
      <c r="S25" s="264">
        <v>12.198711323756781</v>
      </c>
      <c r="T25" s="264">
        <v>12.72237000780326</v>
      </c>
      <c r="U25" s="264">
        <v>11.98365338102802</v>
      </c>
      <c r="V25" s="264">
        <v>11.932378873714701</v>
      </c>
      <c r="W25" s="264">
        <v>12.77722780512236</v>
      </c>
      <c r="DA25" s="72" t="s">
        <v>2569</v>
      </c>
    </row>
    <row r="26" spans="1:105" ht="12" customHeight="1" x14ac:dyDescent="0.3">
      <c r="A26" s="60" t="s">
        <v>2570</v>
      </c>
      <c r="B26" s="264">
        <v>6.2465559320091506</v>
      </c>
      <c r="C26" s="264">
        <v>6.4244801624967591</v>
      </c>
      <c r="D26" s="264">
        <v>6.3793274880490012</v>
      </c>
      <c r="E26" s="264">
        <v>6.4861066273972883</v>
      </c>
      <c r="F26" s="264">
        <v>6.6710342833169847</v>
      </c>
      <c r="G26" s="264">
        <v>6.5251358844285221</v>
      </c>
      <c r="H26" s="264">
        <v>6.7595692620210883</v>
      </c>
      <c r="I26" s="264">
        <v>6.8882351979528904</v>
      </c>
      <c r="J26" s="264">
        <v>6.97686875539301</v>
      </c>
      <c r="K26" s="264">
        <v>6.3806248518320929</v>
      </c>
      <c r="L26" s="264">
        <v>6.4821646273885634</v>
      </c>
      <c r="M26" s="264">
        <v>6.1095956949927626</v>
      </c>
      <c r="N26" s="264">
        <v>5.7971614847875879</v>
      </c>
      <c r="O26" s="264">
        <v>5.3587741413647363</v>
      </c>
      <c r="P26" s="264">
        <v>4.9899759012879983</v>
      </c>
      <c r="Q26" s="264">
        <v>4.9501137331791174</v>
      </c>
      <c r="R26" s="264">
        <v>4.6572208944347846</v>
      </c>
      <c r="S26" s="264">
        <v>4.7748007450085677</v>
      </c>
      <c r="T26" s="264">
        <v>4.8489506945571446</v>
      </c>
      <c r="U26" s="264">
        <v>4.5710740552129021</v>
      </c>
      <c r="V26" s="264">
        <v>4.5286784323449174</v>
      </c>
      <c r="W26" s="264">
        <v>4.865045601226921</v>
      </c>
      <c r="DA26" s="72" t="s">
        <v>2571</v>
      </c>
    </row>
    <row r="27" spans="1:105" ht="12" customHeight="1" x14ac:dyDescent="0.3">
      <c r="A27" s="57" t="s">
        <v>2572</v>
      </c>
      <c r="B27" s="263">
        <f t="shared" ref="B27:W27" si="2">B28+B34</f>
        <v>75.16799670172243</v>
      </c>
      <c r="C27" s="263">
        <f t="shared" si="2"/>
        <v>78.533325131635863</v>
      </c>
      <c r="D27" s="263">
        <f t="shared" si="2"/>
        <v>75.85237701484931</v>
      </c>
      <c r="E27" s="263">
        <f t="shared" si="2"/>
        <v>79.231501541841197</v>
      </c>
      <c r="F27" s="263">
        <f t="shared" si="2"/>
        <v>80.368999371512956</v>
      </c>
      <c r="G27" s="263">
        <f t="shared" si="2"/>
        <v>75.635592933516079</v>
      </c>
      <c r="H27" s="263">
        <f t="shared" si="2"/>
        <v>79.120162197341486</v>
      </c>
      <c r="I27" s="263">
        <f t="shared" si="2"/>
        <v>80.1662743817201</v>
      </c>
      <c r="J27" s="263">
        <f t="shared" si="2"/>
        <v>85.430273968668047</v>
      </c>
      <c r="K27" s="263">
        <f t="shared" si="2"/>
        <v>76.730998993412058</v>
      </c>
      <c r="L27" s="263">
        <f t="shared" si="2"/>
        <v>79.272790016458174</v>
      </c>
      <c r="M27" s="263">
        <f t="shared" si="2"/>
        <v>70.209137955079996</v>
      </c>
      <c r="N27" s="263">
        <f t="shared" si="2"/>
        <v>65.397365797180072</v>
      </c>
      <c r="O27" s="263">
        <f t="shared" si="2"/>
        <v>58.617901787361049</v>
      </c>
      <c r="P27" s="263">
        <f t="shared" si="2"/>
        <v>52.737955732876017</v>
      </c>
      <c r="Q27" s="263">
        <f t="shared" si="2"/>
        <v>51.113982103862199</v>
      </c>
      <c r="R27" s="263">
        <f t="shared" si="2"/>
        <v>47.529259673735154</v>
      </c>
      <c r="S27" s="263">
        <f t="shared" si="2"/>
        <v>49.117169490824196</v>
      </c>
      <c r="T27" s="263">
        <f t="shared" si="2"/>
        <v>50.582613580405365</v>
      </c>
      <c r="U27" s="263">
        <f t="shared" si="2"/>
        <v>47.729330675248733</v>
      </c>
      <c r="V27" s="263">
        <f t="shared" si="2"/>
        <v>47.461655434219438</v>
      </c>
      <c r="W27" s="263">
        <f t="shared" si="2"/>
        <v>51.665874844767288</v>
      </c>
      <c r="DA27" s="70"/>
    </row>
    <row r="28" spans="1:105" ht="12" customHeight="1" x14ac:dyDescent="0.3">
      <c r="A28" s="60" t="s">
        <v>2573</v>
      </c>
      <c r="B28" s="331">
        <v>51.027846588371091</v>
      </c>
      <c r="C28" s="331">
        <v>54.56122617367393</v>
      </c>
      <c r="D28" s="331">
        <v>50.135592090387618</v>
      </c>
      <c r="E28" s="331">
        <v>54.856952921889352</v>
      </c>
      <c r="F28" s="331">
        <v>54.456477769664737</v>
      </c>
      <c r="G28" s="331">
        <v>47.196153299029497</v>
      </c>
      <c r="H28" s="331">
        <v>50.184599300040922</v>
      </c>
      <c r="I28" s="331">
        <v>50.415520658947948</v>
      </c>
      <c r="J28" s="331">
        <v>59.463681200229878</v>
      </c>
      <c r="K28" s="331">
        <v>51.641287170840243</v>
      </c>
      <c r="L28" s="331">
        <v>54.924506670074379</v>
      </c>
      <c r="M28" s="331">
        <v>43.137664504147807</v>
      </c>
      <c r="N28" s="331">
        <v>38.379998235224207</v>
      </c>
      <c r="O28" s="331">
        <v>31.205079235574509</v>
      </c>
      <c r="P28" s="331">
        <v>23.947290185197708</v>
      </c>
      <c r="Q28" s="331">
        <v>21.556114810052978</v>
      </c>
      <c r="R28" s="331">
        <v>19.15640693064179</v>
      </c>
      <c r="S28" s="331">
        <v>20.69887392054337</v>
      </c>
      <c r="T28" s="331">
        <v>22.24574632065535</v>
      </c>
      <c r="U28" s="331">
        <v>20.90329843206106</v>
      </c>
      <c r="V28" s="331">
        <v>20.56249000580247</v>
      </c>
      <c r="W28" s="331">
        <v>24.04985218797254</v>
      </c>
      <c r="DA28" s="72" t="s">
        <v>2574</v>
      </c>
    </row>
    <row r="29" spans="1:105" ht="12" customHeight="1" x14ac:dyDescent="0.3">
      <c r="A29" s="59" t="s">
        <v>30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 t="s">
        <v>2575</v>
      </c>
    </row>
    <row r="30" spans="1:105" ht="12" customHeight="1" x14ac:dyDescent="0.3">
      <c r="A30" s="59" t="s">
        <v>33</v>
      </c>
      <c r="B30" s="232">
        <v>4.3812780388399144</v>
      </c>
      <c r="C30" s="232">
        <v>3.9482490709052942</v>
      </c>
      <c r="D30" s="232">
        <v>3.9415681401565812</v>
      </c>
      <c r="E30" s="232">
        <v>3.9772752784801031</v>
      </c>
      <c r="F30" s="232">
        <v>3.94174002995508</v>
      </c>
      <c r="G30" s="232">
        <v>3.9601362447876589</v>
      </c>
      <c r="H30" s="232">
        <v>4.5181361288374404</v>
      </c>
      <c r="I30" s="232">
        <v>3.4809025925126522</v>
      </c>
      <c r="J30" s="232">
        <v>4.4437580059641979</v>
      </c>
      <c r="K30" s="232">
        <v>3.9794615976552188</v>
      </c>
      <c r="L30" s="232">
        <v>3.9834327276559378</v>
      </c>
      <c r="M30" s="232">
        <v>3.91176049262811</v>
      </c>
      <c r="N30" s="232">
        <v>4.8232755410169101</v>
      </c>
      <c r="O30" s="232">
        <v>3.837356513661085</v>
      </c>
      <c r="P30" s="232">
        <v>2.901706042455011</v>
      </c>
      <c r="Q30" s="232">
        <v>2.8795366093197758</v>
      </c>
      <c r="R30" s="232">
        <v>1.661049473746399</v>
      </c>
      <c r="S30" s="232">
        <v>1.802008235821138</v>
      </c>
      <c r="T30" s="232">
        <v>2.6431547373265469</v>
      </c>
      <c r="U30" s="232">
        <v>2.7570326544822579</v>
      </c>
      <c r="V30" s="232">
        <v>2.983752970774737</v>
      </c>
      <c r="W30" s="232">
        <v>3.429445183113125</v>
      </c>
      <c r="DA30" s="71" t="s">
        <v>2576</v>
      </c>
    </row>
    <row r="31" spans="1:105" ht="12" customHeight="1" x14ac:dyDescent="0.3">
      <c r="A31" s="59" t="s">
        <v>160</v>
      </c>
      <c r="B31" s="232">
        <v>21.641538374929041</v>
      </c>
      <c r="C31" s="232">
        <v>23.250124440801791</v>
      </c>
      <c r="D31" s="232">
        <v>21.028963575036389</v>
      </c>
      <c r="E31" s="232">
        <v>23.426690153238869</v>
      </c>
      <c r="F31" s="232">
        <v>24.540328161747201</v>
      </c>
      <c r="G31" s="232">
        <v>20.255758749606692</v>
      </c>
      <c r="H31" s="232">
        <v>21.42786418439395</v>
      </c>
      <c r="I31" s="232">
        <v>20.81209113564983</v>
      </c>
      <c r="J31" s="232">
        <v>24.641375402447562</v>
      </c>
      <c r="K31" s="232">
        <v>20.876469729368399</v>
      </c>
      <c r="L31" s="232">
        <v>21.340144117843529</v>
      </c>
      <c r="M31" s="232">
        <v>13.55268813980449</v>
      </c>
      <c r="N31" s="232">
        <v>12.95191582021612</v>
      </c>
      <c r="O31" s="232">
        <v>9.0358049421584568</v>
      </c>
      <c r="P31" s="232">
        <v>3.4740562081552042</v>
      </c>
      <c r="Q31" s="232">
        <v>3.2175546610939478</v>
      </c>
      <c r="R31" s="232">
        <v>3.2303739057573919</v>
      </c>
      <c r="S31" s="232">
        <v>2.9065566604343518</v>
      </c>
      <c r="T31" s="232">
        <v>3.4590557394473489</v>
      </c>
      <c r="U31" s="232">
        <v>3.3992691233235899</v>
      </c>
      <c r="V31" s="232">
        <v>3.7012768095889812</v>
      </c>
      <c r="W31" s="232">
        <v>7.3727429769677277</v>
      </c>
      <c r="DA31" s="71" t="s">
        <v>2577</v>
      </c>
    </row>
    <row r="32" spans="1:105" ht="12" customHeight="1" x14ac:dyDescent="0.3">
      <c r="A32" s="59" t="s">
        <v>70</v>
      </c>
      <c r="B32" s="232">
        <v>0.86036871261845038</v>
      </c>
      <c r="C32" s="232">
        <v>0.8722516558886958</v>
      </c>
      <c r="D32" s="232">
        <v>1.306182825104226</v>
      </c>
      <c r="E32" s="232">
        <v>0.87866415853648139</v>
      </c>
      <c r="F32" s="232">
        <v>0.87081367119089437</v>
      </c>
      <c r="G32" s="232">
        <v>1.312336045980141</v>
      </c>
      <c r="H32" s="232">
        <v>2.2181298222774268</v>
      </c>
      <c r="I32" s="232">
        <v>2.197182578686991</v>
      </c>
      <c r="J32" s="232">
        <v>2.1682061345448438</v>
      </c>
      <c r="K32" s="232">
        <v>1.3106428519130739</v>
      </c>
      <c r="L32" s="232">
        <v>2.1865586055986221</v>
      </c>
      <c r="M32" s="232">
        <v>1.717781072113471</v>
      </c>
      <c r="N32" s="232">
        <v>1.694438915624819</v>
      </c>
      <c r="O32" s="232">
        <v>0.84253516456936317</v>
      </c>
      <c r="P32" s="232">
        <v>0.84946444254842735</v>
      </c>
      <c r="Q32" s="232">
        <v>0.6108306687978815</v>
      </c>
      <c r="R32" s="232">
        <v>0.55103964797077587</v>
      </c>
      <c r="S32" s="232">
        <v>0.60220499151559526</v>
      </c>
      <c r="T32" s="232">
        <v>0.1643366065867285</v>
      </c>
      <c r="U32" s="232">
        <v>0.1678802574498216</v>
      </c>
      <c r="V32" s="232">
        <v>0.1250623017961611</v>
      </c>
      <c r="W32" s="232">
        <v>8.7909414306786032E-2</v>
      </c>
      <c r="DA32" s="71" t="s">
        <v>2578</v>
      </c>
    </row>
    <row r="33" spans="1:105" ht="12" customHeight="1" x14ac:dyDescent="0.3">
      <c r="A33" s="59" t="s">
        <v>162</v>
      </c>
      <c r="B33" s="232">
        <v>24.144661461983681</v>
      </c>
      <c r="C33" s="232">
        <v>26.490601006078141</v>
      </c>
      <c r="D33" s="232">
        <v>23.858877550090419</v>
      </c>
      <c r="E33" s="232">
        <v>26.574323331633899</v>
      </c>
      <c r="F33" s="232">
        <v>25.103595906771559</v>
      </c>
      <c r="G33" s="232">
        <v>21.667922258655011</v>
      </c>
      <c r="H33" s="232">
        <v>22.020469164532109</v>
      </c>
      <c r="I33" s="232">
        <v>23.925344352098492</v>
      </c>
      <c r="J33" s="232">
        <v>28.210341657273279</v>
      </c>
      <c r="K33" s="232">
        <v>25.474712991903541</v>
      </c>
      <c r="L33" s="232">
        <v>27.414371218976289</v>
      </c>
      <c r="M33" s="232">
        <v>23.95543479960174</v>
      </c>
      <c r="N33" s="232">
        <v>18.910367958366361</v>
      </c>
      <c r="O33" s="232">
        <v>17.489382615185612</v>
      </c>
      <c r="P33" s="232">
        <v>16.722063492039069</v>
      </c>
      <c r="Q33" s="232">
        <v>14.84819287084138</v>
      </c>
      <c r="R33" s="232">
        <v>13.71394390316723</v>
      </c>
      <c r="S33" s="232">
        <v>15.388104032772279</v>
      </c>
      <c r="T33" s="232">
        <v>15.979199237294729</v>
      </c>
      <c r="U33" s="232">
        <v>14.579116396805389</v>
      </c>
      <c r="V33" s="232">
        <v>13.75239792364259</v>
      </c>
      <c r="W33" s="232">
        <v>13.1597546135849</v>
      </c>
      <c r="DA33" s="71" t="s">
        <v>2579</v>
      </c>
    </row>
    <row r="34" spans="1:105" ht="12" customHeight="1" x14ac:dyDescent="0.3">
      <c r="A34" s="60" t="s">
        <v>2580</v>
      </c>
      <c r="B34" s="331">
        <v>24.140150113351339</v>
      </c>
      <c r="C34" s="331">
        <v>23.972098957961929</v>
      </c>
      <c r="D34" s="331">
        <v>25.716784924461692</v>
      </c>
      <c r="E34" s="331">
        <v>24.374548619951849</v>
      </c>
      <c r="F34" s="331">
        <v>25.912521601848219</v>
      </c>
      <c r="G34" s="331">
        <v>28.439439634486579</v>
      </c>
      <c r="H34" s="331">
        <v>28.93556289730056</v>
      </c>
      <c r="I34" s="331">
        <v>29.750753722772149</v>
      </c>
      <c r="J34" s="331">
        <v>25.966592768438161</v>
      </c>
      <c r="K34" s="331">
        <v>25.089711822571811</v>
      </c>
      <c r="L34" s="331">
        <v>24.348283346383798</v>
      </c>
      <c r="M34" s="331">
        <v>27.071473450932189</v>
      </c>
      <c r="N34" s="331">
        <v>27.017367561955869</v>
      </c>
      <c r="O34" s="331">
        <v>27.41282255178654</v>
      </c>
      <c r="P34" s="331">
        <v>28.790665547678309</v>
      </c>
      <c r="Q34" s="331">
        <v>29.55786729380922</v>
      </c>
      <c r="R34" s="331">
        <v>28.372852743093361</v>
      </c>
      <c r="S34" s="331">
        <v>28.418295570280829</v>
      </c>
      <c r="T34" s="331">
        <v>28.336867259750019</v>
      </c>
      <c r="U34" s="331">
        <v>26.826032243187669</v>
      </c>
      <c r="V34" s="331">
        <v>26.899165428416971</v>
      </c>
      <c r="W34" s="331">
        <v>27.616022656794751</v>
      </c>
      <c r="DA34" s="72" t="s">
        <v>2581</v>
      </c>
    </row>
    <row r="35" spans="1:105" ht="12" customHeight="1" x14ac:dyDescent="0.3">
      <c r="A35" s="57" t="s">
        <v>2582</v>
      </c>
      <c r="B35" s="263">
        <v>61.379523231656407</v>
      </c>
      <c r="C35" s="263">
        <v>65.825576386354669</v>
      </c>
      <c r="D35" s="263">
        <v>64.713164541593628</v>
      </c>
      <c r="E35" s="263">
        <v>67.884434995123286</v>
      </c>
      <c r="F35" s="263">
        <v>67.833674911752041</v>
      </c>
      <c r="G35" s="263">
        <v>66.937341145081703</v>
      </c>
      <c r="H35" s="263">
        <v>72.383024307192144</v>
      </c>
      <c r="I35" s="263">
        <v>71.61302856382656</v>
      </c>
      <c r="J35" s="263">
        <v>71.642733015387023</v>
      </c>
      <c r="K35" s="263">
        <v>66.67886740733087</v>
      </c>
      <c r="L35" s="263">
        <v>68.193167646327737</v>
      </c>
      <c r="M35" s="263">
        <v>60.444136140366943</v>
      </c>
      <c r="N35" s="263">
        <v>55.338800713041998</v>
      </c>
      <c r="O35" s="263">
        <v>50.59514927324723</v>
      </c>
      <c r="P35" s="263">
        <v>48.702574033473603</v>
      </c>
      <c r="Q35" s="263">
        <v>39.371651040838401</v>
      </c>
      <c r="R35" s="263">
        <v>34.154436612627201</v>
      </c>
      <c r="S35" s="263">
        <v>35.984029282759707</v>
      </c>
      <c r="T35" s="263">
        <v>41.151841733446872</v>
      </c>
      <c r="U35" s="263">
        <v>39.858041785946838</v>
      </c>
      <c r="V35" s="263">
        <v>43.866008285078657</v>
      </c>
      <c r="W35" s="263">
        <v>46.693297999872208</v>
      </c>
      <c r="DA35" s="70" t="s">
        <v>2583</v>
      </c>
    </row>
    <row r="36" spans="1:105" ht="12" customHeight="1" x14ac:dyDescent="0.3">
      <c r="A36" s="46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2584</v>
      </c>
    </row>
    <row r="37" spans="1:105" ht="12" customHeight="1" x14ac:dyDescent="0.3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2585</v>
      </c>
    </row>
    <row r="38" spans="1:105" ht="12" customHeight="1" x14ac:dyDescent="0.3">
      <c r="A38" s="46" t="s">
        <v>33</v>
      </c>
      <c r="B38" s="231">
        <v>2.4400474543216322</v>
      </c>
      <c r="C38" s="231">
        <v>2.0774864676689808</v>
      </c>
      <c r="D38" s="231">
        <v>2.088844049941482</v>
      </c>
      <c r="E38" s="231">
        <v>2.0281419147891682</v>
      </c>
      <c r="F38" s="231">
        <v>2.0885518372846552</v>
      </c>
      <c r="G38" s="231">
        <v>2.0572782720633742</v>
      </c>
      <c r="H38" s="231">
        <v>2.2073887013449971</v>
      </c>
      <c r="I38" s="231">
        <v>1.773265248773249</v>
      </c>
      <c r="J38" s="231">
        <v>2.3338315102251039</v>
      </c>
      <c r="K38" s="231">
        <v>2.024425172190202</v>
      </c>
      <c r="L38" s="231">
        <v>2.017674251189149</v>
      </c>
      <c r="M38" s="231">
        <v>2.1395170507385028</v>
      </c>
      <c r="N38" s="231">
        <v>2.7873619327929031</v>
      </c>
      <c r="O38" s="231">
        <v>2.2660038149768109</v>
      </c>
      <c r="P38" s="231">
        <v>1.6592751362454781</v>
      </c>
      <c r="Q38" s="231">
        <v>2.278132562066951</v>
      </c>
      <c r="R38" s="231">
        <v>1.4984858860126919</v>
      </c>
      <c r="S38" s="231">
        <v>1.544496575176918</v>
      </c>
      <c r="T38" s="231">
        <v>1.877918115920173</v>
      </c>
      <c r="U38" s="231">
        <v>1.882090059155884</v>
      </c>
      <c r="V38" s="231">
        <v>1.738368015021156</v>
      </c>
      <c r="W38" s="231">
        <v>2.0090661465571049</v>
      </c>
      <c r="DA38" s="73" t="s">
        <v>2586</v>
      </c>
    </row>
    <row r="39" spans="1:105" ht="12" customHeight="1" x14ac:dyDescent="0.3">
      <c r="A39" s="46" t="s">
        <v>160</v>
      </c>
      <c r="B39" s="231">
        <v>12.052734419322929</v>
      </c>
      <c r="C39" s="231">
        <v>12.23373146677153</v>
      </c>
      <c r="D39" s="231">
        <v>11.14435267340219</v>
      </c>
      <c r="E39" s="231">
        <v>11.94603061086563</v>
      </c>
      <c r="F39" s="231">
        <v>13.00282288539703</v>
      </c>
      <c r="G39" s="231">
        <v>10.522802697652599</v>
      </c>
      <c r="H39" s="231">
        <v>10.468835808795561</v>
      </c>
      <c r="I39" s="231">
        <v>10.60223806449863</v>
      </c>
      <c r="J39" s="231">
        <v>12.941482927812981</v>
      </c>
      <c r="K39" s="231">
        <v>10.62024341471276</v>
      </c>
      <c r="L39" s="231">
        <v>10.80913429372152</v>
      </c>
      <c r="M39" s="231">
        <v>7.4125722710012187</v>
      </c>
      <c r="N39" s="231">
        <v>7.4848879785120266</v>
      </c>
      <c r="O39" s="231">
        <v>5.3357482937603686</v>
      </c>
      <c r="P39" s="231">
        <v>1.986560665957104</v>
      </c>
      <c r="Q39" s="231">
        <v>2.545554038085303</v>
      </c>
      <c r="R39" s="231">
        <v>2.914223676555098</v>
      </c>
      <c r="S39" s="231">
        <v>2.4912021589917419</v>
      </c>
      <c r="T39" s="231">
        <v>2.457602404184672</v>
      </c>
      <c r="U39" s="231">
        <v>2.3205131847102809</v>
      </c>
      <c r="V39" s="231">
        <v>2.156405467728244</v>
      </c>
      <c r="W39" s="231">
        <v>4.319161710246795</v>
      </c>
      <c r="DA39" s="73" t="s">
        <v>2587</v>
      </c>
    </row>
    <row r="40" spans="1:105" ht="12" customHeight="1" x14ac:dyDescent="0.3">
      <c r="A40" s="46" t="s">
        <v>70</v>
      </c>
      <c r="B40" s="231">
        <v>0.47916166661691678</v>
      </c>
      <c r="C40" s="231">
        <v>0.45896066306048211</v>
      </c>
      <c r="D40" s="231">
        <v>0.69221490669100294</v>
      </c>
      <c r="E40" s="231">
        <v>0.44805940855866438</v>
      </c>
      <c r="F40" s="231">
        <v>0.46140523704681369</v>
      </c>
      <c r="G40" s="231">
        <v>0.68175443120019963</v>
      </c>
      <c r="H40" s="231">
        <v>1.083693489569876</v>
      </c>
      <c r="I40" s="231">
        <v>1.1193038036675469</v>
      </c>
      <c r="J40" s="231">
        <v>1.138727129306442</v>
      </c>
      <c r="K40" s="231">
        <v>0.66674808037533584</v>
      </c>
      <c r="L40" s="231">
        <v>1.1075279285131809</v>
      </c>
      <c r="M40" s="231">
        <v>0.93953142073722606</v>
      </c>
      <c r="N40" s="231">
        <v>0.97921308676877572</v>
      </c>
      <c r="O40" s="231">
        <v>0.4975268496345166</v>
      </c>
      <c r="P40" s="231">
        <v>0.485747077072189</v>
      </c>
      <c r="Q40" s="231">
        <v>0.48325596278017419</v>
      </c>
      <c r="R40" s="231">
        <v>0.49711050042069788</v>
      </c>
      <c r="S40" s="231">
        <v>0.51614833298830809</v>
      </c>
      <c r="T40" s="231">
        <v>0.11675846527631301</v>
      </c>
      <c r="U40" s="231">
        <v>0.11460356233400321</v>
      </c>
      <c r="V40" s="231">
        <v>7.2862702595288917E-2</v>
      </c>
      <c r="W40" s="231">
        <v>5.1499825428643037E-2</v>
      </c>
      <c r="DA40" s="73" t="s">
        <v>2588</v>
      </c>
    </row>
    <row r="41" spans="1:105" ht="12" customHeight="1" x14ac:dyDescent="0.3">
      <c r="A41" s="46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1.0461736887262529</v>
      </c>
      <c r="L41" s="231">
        <v>1.0461736887272151</v>
      </c>
      <c r="M41" s="231">
        <v>1.0461736887270789</v>
      </c>
      <c r="N41" s="231">
        <v>0</v>
      </c>
      <c r="O41" s="231">
        <v>0</v>
      </c>
      <c r="P41" s="231">
        <v>0</v>
      </c>
      <c r="Q41" s="231">
        <v>7.2226999139082038E-2</v>
      </c>
      <c r="R41" s="231">
        <v>2.613929492649434E-2</v>
      </c>
      <c r="S41" s="231">
        <v>0.21547721409749179</v>
      </c>
      <c r="T41" s="231">
        <v>0.38710232157790497</v>
      </c>
      <c r="U41" s="231">
        <v>0.31590713670995357</v>
      </c>
      <c r="V41" s="231">
        <v>0.30447119518114962</v>
      </c>
      <c r="W41" s="231">
        <v>0</v>
      </c>
      <c r="DA41" s="73" t="s">
        <v>2589</v>
      </c>
    </row>
    <row r="42" spans="1:105" ht="12" customHeight="1" x14ac:dyDescent="0.3">
      <c r="A42" s="46" t="s">
        <v>162</v>
      </c>
      <c r="B42" s="231">
        <v>13.446788634160811</v>
      </c>
      <c r="C42" s="231">
        <v>13.93880277617008</v>
      </c>
      <c r="D42" s="231">
        <v>12.644072774245871</v>
      </c>
      <c r="E42" s="231">
        <v>13.55111105777992</v>
      </c>
      <c r="F42" s="231">
        <v>13.30127328415842</v>
      </c>
      <c r="G42" s="231">
        <v>11.25641718063655</v>
      </c>
      <c r="H42" s="231">
        <v>10.75835996216682</v>
      </c>
      <c r="I42" s="231">
        <v>12.18821284909464</v>
      </c>
      <c r="J42" s="231">
        <v>14.81587975438703</v>
      </c>
      <c r="K42" s="231">
        <v>12.959454179811001</v>
      </c>
      <c r="L42" s="231">
        <v>13.885830313398721</v>
      </c>
      <c r="M42" s="231">
        <v>13.102300436898201</v>
      </c>
      <c r="N42" s="231">
        <v>10.92826634804778</v>
      </c>
      <c r="O42" s="231">
        <v>10.32768458872985</v>
      </c>
      <c r="P42" s="231">
        <v>9.5621347486954669</v>
      </c>
      <c r="Q42" s="231">
        <v>11.747081651066329</v>
      </c>
      <c r="R42" s="231">
        <v>12.37178765910941</v>
      </c>
      <c r="S42" s="231">
        <v>13.18910397002311</v>
      </c>
      <c r="T42" s="231">
        <v>11.352959136991419</v>
      </c>
      <c r="U42" s="231">
        <v>9.9524428907632121</v>
      </c>
      <c r="V42" s="231">
        <v>8.0123015928145698</v>
      </c>
      <c r="W42" s="231">
        <v>7.7093570765729318</v>
      </c>
      <c r="DA42" s="73" t="s">
        <v>2590</v>
      </c>
    </row>
    <row r="43" spans="1:105" ht="12" customHeight="1" x14ac:dyDescent="0.3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2591</v>
      </c>
    </row>
    <row r="44" spans="1:105" ht="12" customHeight="1" x14ac:dyDescent="0.3">
      <c r="A44" s="46" t="s">
        <v>73</v>
      </c>
      <c r="B44" s="231">
        <v>7.9774720549392102</v>
      </c>
      <c r="C44" s="231">
        <v>11.249613069582569</v>
      </c>
      <c r="D44" s="231">
        <v>10.771969045497761</v>
      </c>
      <c r="E44" s="231">
        <v>11.36904557170892</v>
      </c>
      <c r="F44" s="231">
        <v>11.70343938084099</v>
      </c>
      <c r="G44" s="231">
        <v>17.125279449485291</v>
      </c>
      <c r="H44" s="231">
        <v>22.54711951832515</v>
      </c>
      <c r="I44" s="231">
        <v>22.809716250747151</v>
      </c>
      <c r="J44" s="231">
        <v>18.46285468604702</v>
      </c>
      <c r="K44" s="231">
        <v>17.531298366130279</v>
      </c>
      <c r="L44" s="231">
        <v>17.950128976632989</v>
      </c>
      <c r="M44" s="231">
        <v>15.76483233004573</v>
      </c>
      <c r="N44" s="231">
        <v>11.280825451339339</v>
      </c>
      <c r="O44" s="231">
        <v>14.30249355097248</v>
      </c>
      <c r="P44" s="231">
        <v>23.209888219892591</v>
      </c>
      <c r="Q44" s="231">
        <v>12.553998280123089</v>
      </c>
      <c r="R44" s="231">
        <v>3.881341358493271</v>
      </c>
      <c r="S44" s="231">
        <v>5.1610490110829019</v>
      </c>
      <c r="T44" s="231">
        <v>12.20275150459643</v>
      </c>
      <c r="U44" s="231">
        <v>13.001375752140779</v>
      </c>
      <c r="V44" s="231">
        <v>18.31633705910571</v>
      </c>
      <c r="W44" s="231">
        <v>18.602837488938249</v>
      </c>
      <c r="DA44" s="73" t="s">
        <v>2592</v>
      </c>
    </row>
    <row r="45" spans="1:105" ht="12" customHeight="1" x14ac:dyDescent="0.3">
      <c r="A45" s="46" t="s">
        <v>79</v>
      </c>
      <c r="B45" s="231">
        <v>24.983319002294898</v>
      </c>
      <c r="C45" s="231">
        <v>25.86698194310102</v>
      </c>
      <c r="D45" s="231">
        <v>27.371711091815321</v>
      </c>
      <c r="E45" s="231">
        <v>28.542046431420989</v>
      </c>
      <c r="F45" s="231">
        <v>27.276182287024131</v>
      </c>
      <c r="G45" s="231">
        <v>25.293809114043679</v>
      </c>
      <c r="H45" s="231">
        <v>25.317626826989741</v>
      </c>
      <c r="I45" s="231">
        <v>23.12029234704535</v>
      </c>
      <c r="J45" s="231">
        <v>21.94995700760845</v>
      </c>
      <c r="K45" s="231">
        <v>21.830524505385039</v>
      </c>
      <c r="L45" s="231">
        <v>21.376698194144971</v>
      </c>
      <c r="M45" s="231">
        <v>20.039208942218981</v>
      </c>
      <c r="N45" s="231">
        <v>21.878245915581171</v>
      </c>
      <c r="O45" s="231">
        <v>17.865692175173201</v>
      </c>
      <c r="P45" s="231">
        <v>11.79896818561078</v>
      </c>
      <c r="Q45" s="231">
        <v>9.6914015475774704</v>
      </c>
      <c r="R45" s="231">
        <v>12.96534823710954</v>
      </c>
      <c r="S45" s="231">
        <v>12.866552020399229</v>
      </c>
      <c r="T45" s="231">
        <v>12.75674978489995</v>
      </c>
      <c r="U45" s="231">
        <v>12.27110920013272</v>
      </c>
      <c r="V45" s="231">
        <v>13.265262252632549</v>
      </c>
      <c r="W45" s="231">
        <v>14.00137575212848</v>
      </c>
      <c r="DA45" s="73" t="s">
        <v>2593</v>
      </c>
    </row>
    <row r="46" spans="1:105" ht="12" customHeight="1" x14ac:dyDescent="0.3">
      <c r="A46" s="57" t="s">
        <v>2594</v>
      </c>
      <c r="B46" s="263">
        <v>29.39555732710188</v>
      </c>
      <c r="C46" s="263">
        <v>30.232847823514138</v>
      </c>
      <c r="D46" s="263">
        <v>30.02036464964235</v>
      </c>
      <c r="E46" s="263">
        <v>30.5228547171637</v>
      </c>
      <c r="F46" s="263">
        <v>31.39310250972698</v>
      </c>
      <c r="G46" s="263">
        <v>30.70652180907539</v>
      </c>
      <c r="H46" s="263">
        <v>31.809737703628649</v>
      </c>
      <c r="I46" s="263">
        <v>32.415224460954768</v>
      </c>
      <c r="J46" s="263">
        <v>32.832323554790626</v>
      </c>
      <c r="K46" s="263">
        <v>30.026469890974539</v>
      </c>
      <c r="L46" s="263">
        <v>30.504304128887352</v>
      </c>
      <c r="M46" s="263">
        <v>28.75103856467182</v>
      </c>
      <c r="N46" s="263">
        <v>27.280759928412159</v>
      </c>
      <c r="O46" s="263">
        <v>25.217760665245809</v>
      </c>
      <c r="P46" s="263">
        <v>23.482239535472932</v>
      </c>
      <c r="Q46" s="263">
        <v>23.294652862019358</v>
      </c>
      <c r="R46" s="263">
        <v>21.916333620869569</v>
      </c>
      <c r="S46" s="263">
        <v>22.469650564746189</v>
      </c>
      <c r="T46" s="263">
        <v>22.818591503798309</v>
      </c>
      <c r="U46" s="263">
        <v>21.510936730413651</v>
      </c>
      <c r="V46" s="263">
        <v>21.31142791691725</v>
      </c>
      <c r="W46" s="263">
        <v>22.89433224106785</v>
      </c>
      <c r="DA46" s="70" t="s">
        <v>2595</v>
      </c>
    </row>
    <row r="47" spans="1:105" ht="12" customHeight="1" x14ac:dyDescent="0.3">
      <c r="A47" s="41" t="s">
        <v>2596</v>
      </c>
      <c r="B47" s="352">
        <v>19.905368622158392</v>
      </c>
      <c r="C47" s="352">
        <v>20.472344637937141</v>
      </c>
      <c r="D47" s="352">
        <v>20.328460449763419</v>
      </c>
      <c r="E47" s="352">
        <v>20.668724453323019</v>
      </c>
      <c r="F47" s="352">
        <v>21.258017689400589</v>
      </c>
      <c r="G47" s="352">
        <v>20.793095667911</v>
      </c>
      <c r="H47" s="352">
        <v>21.540144577599829</v>
      </c>
      <c r="I47" s="352">
        <v>21.95015337472168</v>
      </c>
      <c r="J47" s="352">
        <v>22.232594395396472</v>
      </c>
      <c r="K47" s="352">
        <v>20.332594648611639</v>
      </c>
      <c r="L47" s="352">
        <v>20.65616281709719</v>
      </c>
      <c r="M47" s="352">
        <v>19.468929081063539</v>
      </c>
      <c r="N47" s="352">
        <v>18.473321550770191</v>
      </c>
      <c r="O47" s="352">
        <v>17.076349881085019</v>
      </c>
      <c r="P47" s="352">
        <v>15.90113188962944</v>
      </c>
      <c r="Q47" s="352">
        <v>15.774106508135651</v>
      </c>
      <c r="R47" s="352">
        <v>14.84076980460579</v>
      </c>
      <c r="S47" s="352">
        <v>15.215451516205651</v>
      </c>
      <c r="T47" s="352">
        <v>15.45173885520401</v>
      </c>
      <c r="U47" s="352">
        <v>14.566252997422749</v>
      </c>
      <c r="V47" s="352">
        <v>14.431154471076599</v>
      </c>
      <c r="W47" s="352">
        <v>15.503027125682699</v>
      </c>
      <c r="DA47" s="97" t="s">
        <v>2597</v>
      </c>
    </row>
    <row r="48" spans="1:105" ht="12" customHeight="1" x14ac:dyDescent="0.3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3">
      <c r="A49" s="32" t="s">
        <v>100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3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3">
      <c r="A51" s="35" t="s">
        <v>26</v>
      </c>
      <c r="B51" s="234">
        <f t="shared" ref="B51:W51" si="3">SUM(B$52:B$56,B$58:B$59,B$61:B$62,B$64:B$68)</f>
        <v>1</v>
      </c>
      <c r="C51" s="234">
        <f t="shared" si="3"/>
        <v>0.99999999999999978</v>
      </c>
      <c r="D51" s="234">
        <f t="shared" si="3"/>
        <v>1.0000000000000002</v>
      </c>
      <c r="E51" s="234">
        <f t="shared" si="3"/>
        <v>0.99999999999999989</v>
      </c>
      <c r="F51" s="234">
        <f t="shared" si="3"/>
        <v>0.99999999999999978</v>
      </c>
      <c r="G51" s="234">
        <f t="shared" si="3"/>
        <v>0.99999999999999978</v>
      </c>
      <c r="H51" s="234">
        <f t="shared" si="3"/>
        <v>1.0000000000000002</v>
      </c>
      <c r="I51" s="234">
        <f t="shared" si="3"/>
        <v>0.99999999999999956</v>
      </c>
      <c r="J51" s="234">
        <f t="shared" si="3"/>
        <v>1.0000000000000004</v>
      </c>
      <c r="K51" s="234">
        <f t="shared" si="3"/>
        <v>1</v>
      </c>
      <c r="L51" s="234">
        <f t="shared" si="3"/>
        <v>0.99999999999999978</v>
      </c>
      <c r="M51" s="234">
        <f t="shared" si="3"/>
        <v>0.99999999999999956</v>
      </c>
      <c r="N51" s="234">
        <f t="shared" si="3"/>
        <v>1</v>
      </c>
      <c r="O51" s="234">
        <f t="shared" si="3"/>
        <v>1.0000000000000004</v>
      </c>
      <c r="P51" s="234">
        <f t="shared" si="3"/>
        <v>0.99999999999999989</v>
      </c>
      <c r="Q51" s="234">
        <f t="shared" si="3"/>
        <v>1.0000000000000002</v>
      </c>
      <c r="R51" s="234">
        <f t="shared" si="3"/>
        <v>1.0000000000000002</v>
      </c>
      <c r="S51" s="234">
        <f t="shared" si="3"/>
        <v>1.0000000000000004</v>
      </c>
      <c r="T51" s="234">
        <f t="shared" si="3"/>
        <v>1</v>
      </c>
      <c r="U51" s="234">
        <f t="shared" si="3"/>
        <v>1</v>
      </c>
      <c r="V51" s="234">
        <f t="shared" si="3"/>
        <v>1</v>
      </c>
      <c r="W51" s="234">
        <f t="shared" si="3"/>
        <v>1.0000000000000002</v>
      </c>
      <c r="DA51" s="95"/>
    </row>
    <row r="52" spans="1:105" ht="12" customHeight="1" x14ac:dyDescent="0.3">
      <c r="A52" s="55" t="s">
        <v>92</v>
      </c>
      <c r="B52" s="301">
        <f t="shared" ref="B52:W52" si="4">IF(B$6=0,0,B$6/B$5)</f>
        <v>2.0141661738410407E-2</v>
      </c>
      <c r="C52" s="301">
        <f t="shared" si="4"/>
        <v>1.9801248066337245E-2</v>
      </c>
      <c r="D52" s="301">
        <f t="shared" si="4"/>
        <v>2.012578808281203E-2</v>
      </c>
      <c r="E52" s="301">
        <f t="shared" si="4"/>
        <v>1.9713131163051369E-2</v>
      </c>
      <c r="F52" s="301">
        <f t="shared" si="4"/>
        <v>1.998417468188738E-2</v>
      </c>
      <c r="G52" s="301">
        <f t="shared" si="4"/>
        <v>2.0340619813074477E-2</v>
      </c>
      <c r="H52" s="301">
        <f t="shared" si="4"/>
        <v>2.0050030871945498E-2</v>
      </c>
      <c r="I52" s="301">
        <f t="shared" si="4"/>
        <v>2.0217620811335723E-2</v>
      </c>
      <c r="J52" s="301">
        <f t="shared" si="4"/>
        <v>1.9735320821843851E-2</v>
      </c>
      <c r="K52" s="301">
        <f t="shared" si="4"/>
        <v>1.9809987814625896E-2</v>
      </c>
      <c r="L52" s="301">
        <f t="shared" si="4"/>
        <v>1.9606237782463263E-2</v>
      </c>
      <c r="M52" s="301">
        <f t="shared" si="4"/>
        <v>2.0483552112763918E-2</v>
      </c>
      <c r="N52" s="301">
        <f t="shared" si="4"/>
        <v>2.0832808675124371E-2</v>
      </c>
      <c r="O52" s="301">
        <f t="shared" si="4"/>
        <v>2.1167457132689832E-2</v>
      </c>
      <c r="P52" s="301">
        <f t="shared" si="4"/>
        <v>2.1345336657534197E-2</v>
      </c>
      <c r="Q52" s="301">
        <f t="shared" si="4"/>
        <v>2.2508257863367024E-2</v>
      </c>
      <c r="R52" s="301">
        <f t="shared" si="4"/>
        <v>2.2972808953866521E-2</v>
      </c>
      <c r="S52" s="301">
        <f t="shared" si="4"/>
        <v>2.2766388757588813E-2</v>
      </c>
      <c r="T52" s="301">
        <f t="shared" si="4"/>
        <v>2.2082230086746826E-2</v>
      </c>
      <c r="U52" s="301">
        <f t="shared" si="4"/>
        <v>2.1924295530530602E-2</v>
      </c>
      <c r="V52" s="301">
        <f t="shared" si="4"/>
        <v>2.1387039916543792E-2</v>
      </c>
      <c r="W52" s="301">
        <f t="shared" si="4"/>
        <v>2.1305102082638302E-2</v>
      </c>
      <c r="DA52" s="67"/>
    </row>
    <row r="53" spans="1:105" ht="12" customHeight="1" x14ac:dyDescent="0.3">
      <c r="A53" s="202" t="s">
        <v>93</v>
      </c>
      <c r="B53" s="235">
        <f t="shared" ref="B53:W53" si="5">IF(B$7=0,0,B$7/B$5)</f>
        <v>2.7392659964238151E-2</v>
      </c>
      <c r="C53" s="235">
        <f t="shared" si="5"/>
        <v>2.692969737021866E-2</v>
      </c>
      <c r="D53" s="235">
        <f t="shared" si="5"/>
        <v>2.7371071792624352E-2</v>
      </c>
      <c r="E53" s="235">
        <f t="shared" si="5"/>
        <v>2.6809858381749849E-2</v>
      </c>
      <c r="F53" s="235">
        <f t="shared" si="5"/>
        <v>2.7178477567366844E-2</v>
      </c>
      <c r="G53" s="235">
        <f t="shared" si="5"/>
        <v>2.7663242945781291E-2</v>
      </c>
      <c r="H53" s="235">
        <f t="shared" si="5"/>
        <v>2.7268041985845884E-2</v>
      </c>
      <c r="I53" s="235">
        <f t="shared" si="5"/>
        <v>2.7495964303416578E-2</v>
      </c>
      <c r="J53" s="235">
        <f t="shared" si="5"/>
        <v>2.6840036317707629E-2</v>
      </c>
      <c r="K53" s="235">
        <f t="shared" si="5"/>
        <v>2.69415834278912E-2</v>
      </c>
      <c r="L53" s="235">
        <f t="shared" si="5"/>
        <v>2.6664483384150034E-2</v>
      </c>
      <c r="M53" s="235">
        <f t="shared" si="5"/>
        <v>2.7857630873358932E-2</v>
      </c>
      <c r="N53" s="235">
        <f t="shared" si="5"/>
        <v>2.8332619798169145E-2</v>
      </c>
      <c r="O53" s="235">
        <f t="shared" si="5"/>
        <v>2.8787741700458176E-2</v>
      </c>
      <c r="P53" s="235">
        <f t="shared" si="5"/>
        <v>2.9029657854246514E-2</v>
      </c>
      <c r="Q53" s="235">
        <f t="shared" si="5"/>
        <v>3.0611230694179144E-2</v>
      </c>
      <c r="R53" s="235">
        <f t="shared" si="5"/>
        <v>3.1243020177258468E-2</v>
      </c>
      <c r="S53" s="235">
        <f t="shared" si="5"/>
        <v>3.0962288710320789E-2</v>
      </c>
      <c r="T53" s="235">
        <f t="shared" si="5"/>
        <v>3.0031832917975673E-2</v>
      </c>
      <c r="U53" s="235">
        <f t="shared" si="5"/>
        <v>2.9817041921521601E-2</v>
      </c>
      <c r="V53" s="235">
        <f t="shared" si="5"/>
        <v>2.9086374286499548E-2</v>
      </c>
      <c r="W53" s="235">
        <f t="shared" si="5"/>
        <v>2.8974938832388091E-2</v>
      </c>
      <c r="DA53" s="174"/>
    </row>
    <row r="54" spans="1:105" ht="12" customHeight="1" x14ac:dyDescent="0.3">
      <c r="A54" s="202" t="s">
        <v>94</v>
      </c>
      <c r="B54" s="235">
        <f t="shared" ref="B54:W54" si="6">IF(B$8=0,0,B$8/B$5)</f>
        <v>3.3837991720529481E-2</v>
      </c>
      <c r="C54" s="235">
        <f t="shared" si="6"/>
        <v>3.3266096751446581E-2</v>
      </c>
      <c r="D54" s="235">
        <f t="shared" si="6"/>
        <v>3.3811323979124196E-2</v>
      </c>
      <c r="E54" s="235">
        <f t="shared" si="6"/>
        <v>3.3118060353926275E-2</v>
      </c>
      <c r="F54" s="235">
        <f t="shared" si="6"/>
        <v>3.3573413465570801E-2</v>
      </c>
      <c r="G54" s="235">
        <f t="shared" si="6"/>
        <v>3.4172241285965139E-2</v>
      </c>
      <c r="H54" s="235">
        <f t="shared" si="6"/>
        <v>3.3684051864868447E-2</v>
      </c>
      <c r="I54" s="235">
        <f t="shared" si="6"/>
        <v>3.3965602963044017E-2</v>
      </c>
      <c r="J54" s="235">
        <f t="shared" si="6"/>
        <v>3.3155338980697668E-2</v>
      </c>
      <c r="K54" s="235">
        <f t="shared" si="6"/>
        <v>3.3280779528571516E-2</v>
      </c>
      <c r="L54" s="235">
        <f t="shared" si="6"/>
        <v>3.2938479474538276E-2</v>
      </c>
      <c r="M54" s="235">
        <f t="shared" si="6"/>
        <v>3.4412367549443393E-2</v>
      </c>
      <c r="N54" s="235">
        <f t="shared" si="6"/>
        <v>3.4999118574208954E-2</v>
      </c>
      <c r="O54" s="235">
        <f t="shared" si="6"/>
        <v>3.556132798291893E-2</v>
      </c>
      <c r="P54" s="235">
        <f t="shared" si="6"/>
        <v>3.5860165584657447E-2</v>
      </c>
      <c r="Q54" s="235">
        <f t="shared" si="6"/>
        <v>3.7813873210456594E-2</v>
      </c>
      <c r="R54" s="235">
        <f t="shared" si="6"/>
        <v>3.8594319042495752E-2</v>
      </c>
      <c r="S54" s="235">
        <f t="shared" si="6"/>
        <v>3.8247533112749206E-2</v>
      </c>
      <c r="T54" s="235">
        <f t="shared" si="6"/>
        <v>3.7098146545734664E-2</v>
      </c>
      <c r="U54" s="235">
        <f t="shared" si="6"/>
        <v>3.6832816491291401E-2</v>
      </c>
      <c r="V54" s="235">
        <f t="shared" si="6"/>
        <v>3.5930227059793568E-2</v>
      </c>
      <c r="W54" s="235">
        <f t="shared" si="6"/>
        <v>3.5792571498832339E-2</v>
      </c>
      <c r="DA54" s="174"/>
    </row>
    <row r="55" spans="1:105" ht="12" customHeight="1" x14ac:dyDescent="0.3">
      <c r="A55" s="202" t="s">
        <v>95</v>
      </c>
      <c r="B55" s="235">
        <f t="shared" ref="B55:W55" si="7">IF(B$9=0,0,B$9/B$5)</f>
        <v>2.0947328207946817E-2</v>
      </c>
      <c r="C55" s="235">
        <f t="shared" si="7"/>
        <v>2.059329798899074E-2</v>
      </c>
      <c r="D55" s="235">
        <f t="shared" si="7"/>
        <v>2.0930819606124512E-2</v>
      </c>
      <c r="E55" s="235">
        <f t="shared" si="7"/>
        <v>2.050165640957342E-2</v>
      </c>
      <c r="F55" s="235">
        <f t="shared" si="7"/>
        <v>2.0783541669162874E-2</v>
      </c>
      <c r="G55" s="235">
        <f t="shared" si="7"/>
        <v>2.115424460559746E-2</v>
      </c>
      <c r="H55" s="235">
        <f t="shared" si="7"/>
        <v>2.0852032106823314E-2</v>
      </c>
      <c r="I55" s="235">
        <f t="shared" si="7"/>
        <v>2.1026325643789145E-2</v>
      </c>
      <c r="J55" s="235">
        <f t="shared" si="7"/>
        <v>2.0524733654717606E-2</v>
      </c>
      <c r="K55" s="235">
        <f t="shared" si="7"/>
        <v>2.0602387327210921E-2</v>
      </c>
      <c r="L55" s="235">
        <f t="shared" si="7"/>
        <v>2.0390487293761791E-2</v>
      </c>
      <c r="M55" s="235">
        <f t="shared" si="7"/>
        <v>2.1302894197274477E-2</v>
      </c>
      <c r="N55" s="235">
        <f t="shared" si="7"/>
        <v>2.1666121022129347E-2</v>
      </c>
      <c r="O55" s="235">
        <f t="shared" si="7"/>
        <v>2.2014155417997425E-2</v>
      </c>
      <c r="P55" s="235">
        <f t="shared" si="7"/>
        <v>2.2199150123835561E-2</v>
      </c>
      <c r="Q55" s="235">
        <f t="shared" si="7"/>
        <v>2.3408588177901701E-2</v>
      </c>
      <c r="R55" s="235">
        <f t="shared" si="7"/>
        <v>2.3891721312021177E-2</v>
      </c>
      <c r="S55" s="235">
        <f t="shared" si="7"/>
        <v>2.3677044307892366E-2</v>
      </c>
      <c r="T55" s="235">
        <f t="shared" si="7"/>
        <v>2.2965519290216698E-2</v>
      </c>
      <c r="U55" s="235">
        <f t="shared" si="7"/>
        <v>2.2801267351751815E-2</v>
      </c>
      <c r="V55" s="235">
        <f t="shared" si="7"/>
        <v>2.2242521513205545E-2</v>
      </c>
      <c r="W55" s="235">
        <f t="shared" si="7"/>
        <v>2.2157306165943837E-2</v>
      </c>
      <c r="DA55" s="174"/>
    </row>
    <row r="56" spans="1:105" ht="12" customHeight="1" x14ac:dyDescent="0.3">
      <c r="A56" s="56" t="s">
        <v>96</v>
      </c>
      <c r="B56" s="302">
        <f t="shared" ref="B56:W56" si="8">IF(B$10=0,0,B$10/B$5)</f>
        <v>3.0099533099280509E-2</v>
      </c>
      <c r="C56" s="302">
        <f t="shared" si="8"/>
        <v>3.0093980625416E-2</v>
      </c>
      <c r="D56" s="302">
        <f t="shared" si="8"/>
        <v>3.0092281602754525E-2</v>
      </c>
      <c r="E56" s="302">
        <f t="shared" si="8"/>
        <v>3.0300607810105892E-2</v>
      </c>
      <c r="F56" s="302">
        <f t="shared" si="8"/>
        <v>3.0260928280295654E-2</v>
      </c>
      <c r="G56" s="302">
        <f t="shared" si="8"/>
        <v>3.0050361752561046E-2</v>
      </c>
      <c r="H56" s="302">
        <f t="shared" si="8"/>
        <v>3.0342572162583945E-2</v>
      </c>
      <c r="I56" s="302">
        <f t="shared" si="8"/>
        <v>3.0858693921776516E-2</v>
      </c>
      <c r="J56" s="302">
        <f t="shared" si="8"/>
        <v>3.2214315449902491E-2</v>
      </c>
      <c r="K56" s="302">
        <f t="shared" si="8"/>
        <v>3.3353909575631425E-2</v>
      </c>
      <c r="L56" s="302">
        <f t="shared" si="8"/>
        <v>3.3712108440140644E-2</v>
      </c>
      <c r="M56" s="302">
        <f t="shared" si="8"/>
        <v>3.3729378869197961E-2</v>
      </c>
      <c r="N56" s="302">
        <f t="shared" si="8"/>
        <v>3.4659776926653431E-2</v>
      </c>
      <c r="O56" s="302">
        <f t="shared" si="8"/>
        <v>3.5580715059262712E-2</v>
      </c>
      <c r="P56" s="302">
        <f t="shared" si="8"/>
        <v>3.5753757800144614E-2</v>
      </c>
      <c r="Q56" s="302">
        <f t="shared" si="8"/>
        <v>3.722819905161992E-2</v>
      </c>
      <c r="R56" s="302">
        <f t="shared" si="8"/>
        <v>3.7939005866784399E-2</v>
      </c>
      <c r="S56" s="302">
        <f t="shared" si="8"/>
        <v>3.7427163521444158E-2</v>
      </c>
      <c r="T56" s="302">
        <f t="shared" si="8"/>
        <v>3.7843069179323729E-2</v>
      </c>
      <c r="U56" s="302">
        <f t="shared" si="8"/>
        <v>3.9186198582885134E-2</v>
      </c>
      <c r="V56" s="302">
        <f t="shared" si="8"/>
        <v>3.9922257073194835E-2</v>
      </c>
      <c r="W56" s="302">
        <f t="shared" si="8"/>
        <v>4.0553983643096252E-2</v>
      </c>
      <c r="DA56" s="68"/>
    </row>
    <row r="57" spans="1:105" ht="12" customHeight="1" x14ac:dyDescent="0.3">
      <c r="A57" s="203" t="s">
        <v>2557</v>
      </c>
      <c r="B57" s="303">
        <f t="shared" ref="B57:W57" si="9">IF(B$16=0,0,B$16/B$5)</f>
        <v>0.17305567788616841</v>
      </c>
      <c r="C57" s="303">
        <f t="shared" si="9"/>
        <v>0.17282508133487129</v>
      </c>
      <c r="D57" s="303">
        <f t="shared" si="9"/>
        <v>0.17086196811845181</v>
      </c>
      <c r="E57" s="303">
        <f t="shared" si="9"/>
        <v>0.17193631947665564</v>
      </c>
      <c r="F57" s="303">
        <f t="shared" si="9"/>
        <v>0.17190155989698455</v>
      </c>
      <c r="G57" s="303">
        <f t="shared" si="9"/>
        <v>0.1683445456702462</v>
      </c>
      <c r="H57" s="303">
        <f t="shared" si="9"/>
        <v>0.16756426424151483</v>
      </c>
      <c r="I57" s="303">
        <f t="shared" si="9"/>
        <v>0.168001048393527</v>
      </c>
      <c r="J57" s="303">
        <f t="shared" si="9"/>
        <v>0.17254153139166237</v>
      </c>
      <c r="K57" s="303">
        <f t="shared" si="9"/>
        <v>0.17009441801044867</v>
      </c>
      <c r="L57" s="303">
        <f t="shared" si="9"/>
        <v>0.17119716324712186</v>
      </c>
      <c r="M57" s="303">
        <f t="shared" si="9"/>
        <v>0.16806785293721913</v>
      </c>
      <c r="N57" s="303">
        <f t="shared" si="9"/>
        <v>0.16779958959960253</v>
      </c>
      <c r="O57" s="303">
        <f t="shared" si="9"/>
        <v>0.16532240580772092</v>
      </c>
      <c r="P57" s="303">
        <f t="shared" si="9"/>
        <v>0.16107422993623596</v>
      </c>
      <c r="Q57" s="303">
        <f t="shared" si="9"/>
        <v>0.16594517634631462</v>
      </c>
      <c r="R57" s="303">
        <f t="shared" si="9"/>
        <v>0.16739655851515381</v>
      </c>
      <c r="S57" s="303">
        <f t="shared" si="9"/>
        <v>0.16721315367959161</v>
      </c>
      <c r="T57" s="303">
        <f t="shared" si="9"/>
        <v>0.16447300973504755</v>
      </c>
      <c r="U57" s="303">
        <f t="shared" si="9"/>
        <v>0.16345226617007444</v>
      </c>
      <c r="V57" s="303">
        <f t="shared" si="9"/>
        <v>0.16003695885919469</v>
      </c>
      <c r="W57" s="303">
        <f t="shared" si="9"/>
        <v>0.16154692785613231</v>
      </c>
      <c r="DA57" s="175"/>
    </row>
    <row r="58" spans="1:105" ht="12" customHeight="1" x14ac:dyDescent="0.3">
      <c r="A58" s="62" t="s">
        <v>2558</v>
      </c>
      <c r="B58" s="304">
        <f t="shared" ref="B58:W58" si="10">IF(B$17=0,0,B$17/B$5)</f>
        <v>0.11747896671323178</v>
      </c>
      <c r="C58" s="304">
        <f t="shared" si="10"/>
        <v>0.12007066217290431</v>
      </c>
      <c r="D58" s="304">
        <f t="shared" si="10"/>
        <v>0.11293338817411788</v>
      </c>
      <c r="E58" s="304">
        <f t="shared" si="10"/>
        <v>0.11904233038058669</v>
      </c>
      <c r="F58" s="304">
        <f t="shared" si="10"/>
        <v>0.11647716841450337</v>
      </c>
      <c r="G58" s="304">
        <f t="shared" si="10"/>
        <v>0.10504598002546608</v>
      </c>
      <c r="H58" s="304">
        <f t="shared" si="10"/>
        <v>0.10628321813841217</v>
      </c>
      <c r="I58" s="304">
        <f t="shared" si="10"/>
        <v>0.10565366036194536</v>
      </c>
      <c r="J58" s="304">
        <f t="shared" si="10"/>
        <v>0.12009740973365193</v>
      </c>
      <c r="K58" s="304">
        <f t="shared" si="10"/>
        <v>0.1144764801952948</v>
      </c>
      <c r="L58" s="304">
        <f t="shared" si="10"/>
        <v>0.11861471928403398</v>
      </c>
      <c r="M58" s="304">
        <f t="shared" si="10"/>
        <v>0.1032636899569514</v>
      </c>
      <c r="N58" s="304">
        <f t="shared" si="10"/>
        <v>9.8477176782276299E-2</v>
      </c>
      <c r="O58" s="304">
        <f t="shared" si="10"/>
        <v>8.8008929274880215E-2</v>
      </c>
      <c r="P58" s="304">
        <f t="shared" si="10"/>
        <v>7.3140706196082747E-2</v>
      </c>
      <c r="Q58" s="304">
        <f t="shared" si="10"/>
        <v>6.998345905093073E-2</v>
      </c>
      <c r="R58" s="304">
        <f t="shared" si="10"/>
        <v>6.7468263038763895E-2</v>
      </c>
      <c r="S58" s="304">
        <f t="shared" si="10"/>
        <v>7.04666824605375E-2</v>
      </c>
      <c r="T58" s="304">
        <f t="shared" si="10"/>
        <v>7.2333645736682467E-2</v>
      </c>
      <c r="U58" s="304">
        <f t="shared" si="10"/>
        <v>7.1584735231193131E-2</v>
      </c>
      <c r="V58" s="304">
        <f t="shared" si="10"/>
        <v>6.933509455147667E-2</v>
      </c>
      <c r="W58" s="304">
        <f t="shared" si="10"/>
        <v>7.5198179611479746E-2</v>
      </c>
      <c r="DA58" s="72"/>
    </row>
    <row r="59" spans="1:105" ht="12" customHeight="1" x14ac:dyDescent="0.3">
      <c r="A59" s="62" t="s">
        <v>2565</v>
      </c>
      <c r="B59" s="304">
        <f t="shared" ref="B59:W59" si="11">IF(B$23=0,0,B$23/B$5)</f>
        <v>5.5576711172936645E-2</v>
      </c>
      <c r="C59" s="304">
        <f t="shared" si="11"/>
        <v>5.2754419161966985E-2</v>
      </c>
      <c r="D59" s="304">
        <f t="shared" si="11"/>
        <v>5.7928579944333911E-2</v>
      </c>
      <c r="E59" s="304">
        <f t="shared" si="11"/>
        <v>5.2893989096068926E-2</v>
      </c>
      <c r="F59" s="304">
        <f t="shared" si="11"/>
        <v>5.5424391482481183E-2</v>
      </c>
      <c r="G59" s="304">
        <f t="shared" si="11"/>
        <v>6.3298565644780119E-2</v>
      </c>
      <c r="H59" s="304">
        <f t="shared" si="11"/>
        <v>6.1281046103102671E-2</v>
      </c>
      <c r="I59" s="304">
        <f t="shared" si="11"/>
        <v>6.2347388031581658E-2</v>
      </c>
      <c r="J59" s="304">
        <f t="shared" si="11"/>
        <v>5.244412165801042E-2</v>
      </c>
      <c r="K59" s="304">
        <f t="shared" si="11"/>
        <v>5.561793781515386E-2</v>
      </c>
      <c r="L59" s="304">
        <f t="shared" si="11"/>
        <v>5.258244396308788E-2</v>
      </c>
      <c r="M59" s="304">
        <f t="shared" si="11"/>
        <v>6.4804162980267699E-2</v>
      </c>
      <c r="N59" s="304">
        <f t="shared" si="11"/>
        <v>6.9322412817326234E-2</v>
      </c>
      <c r="O59" s="304">
        <f t="shared" si="11"/>
        <v>7.7313476532840694E-2</v>
      </c>
      <c r="P59" s="304">
        <f t="shared" si="11"/>
        <v>8.793352374015323E-2</v>
      </c>
      <c r="Q59" s="304">
        <f t="shared" si="11"/>
        <v>9.5961717295383872E-2</v>
      </c>
      <c r="R59" s="304">
        <f t="shared" si="11"/>
        <v>9.9928295476389914E-2</v>
      </c>
      <c r="S59" s="304">
        <f t="shared" si="11"/>
        <v>9.6746471219054095E-2</v>
      </c>
      <c r="T59" s="304">
        <f t="shared" si="11"/>
        <v>9.2139363998365087E-2</v>
      </c>
      <c r="U59" s="304">
        <f t="shared" si="11"/>
        <v>9.1867530938881309E-2</v>
      </c>
      <c r="V59" s="304">
        <f t="shared" si="11"/>
        <v>9.0701864307718011E-2</v>
      </c>
      <c r="W59" s="304">
        <f t="shared" si="11"/>
        <v>8.6348748244652551E-2</v>
      </c>
      <c r="DA59" s="72"/>
    </row>
    <row r="60" spans="1:105" ht="12" customHeight="1" x14ac:dyDescent="0.3">
      <c r="A60" s="203" t="s">
        <v>2567</v>
      </c>
      <c r="B60" s="303">
        <f t="shared" ref="B60:W60" si="12">IF(B$24=0,0,B$24/B$5)</f>
        <v>8.3282327537121281E-2</v>
      </c>
      <c r="C60" s="303">
        <f t="shared" si="12"/>
        <v>8.3248333220784607E-2</v>
      </c>
      <c r="D60" s="303">
        <f t="shared" si="12"/>
        <v>8.2455448138491538E-2</v>
      </c>
      <c r="E60" s="303">
        <f t="shared" si="12"/>
        <v>8.2852904477609485E-2</v>
      </c>
      <c r="F60" s="303">
        <f t="shared" si="12"/>
        <v>8.2593692140207939E-2</v>
      </c>
      <c r="G60" s="303">
        <f t="shared" si="12"/>
        <v>8.1198382850350526E-2</v>
      </c>
      <c r="H60" s="303">
        <f t="shared" si="12"/>
        <v>8.0457420390303777E-2</v>
      </c>
      <c r="I60" s="303">
        <f t="shared" si="12"/>
        <v>8.1279556036575745E-2</v>
      </c>
      <c r="J60" s="303">
        <f t="shared" si="12"/>
        <v>8.2917268850553616E-2</v>
      </c>
      <c r="K60" s="303">
        <f t="shared" si="12"/>
        <v>8.2288730978700847E-2</v>
      </c>
      <c r="L60" s="303">
        <f t="shared" si="12"/>
        <v>8.2701412636522809E-2</v>
      </c>
      <c r="M60" s="303">
        <f t="shared" si="12"/>
        <v>8.2446508492110909E-2</v>
      </c>
      <c r="N60" s="303">
        <f t="shared" si="12"/>
        <v>8.1440839457960101E-2</v>
      </c>
      <c r="O60" s="303">
        <f t="shared" si="12"/>
        <v>8.1135212257840761E-2</v>
      </c>
      <c r="P60" s="303">
        <f t="shared" si="12"/>
        <v>8.0295405603667283E-2</v>
      </c>
      <c r="Q60" s="303">
        <f t="shared" si="12"/>
        <v>8.1616753662529212E-2</v>
      </c>
      <c r="R60" s="303">
        <f t="shared" si="12"/>
        <v>8.2041461182875836E-2</v>
      </c>
      <c r="S60" s="303">
        <f t="shared" si="12"/>
        <v>8.2548802950145536E-2</v>
      </c>
      <c r="T60" s="303">
        <f t="shared" si="12"/>
        <v>8.1620591864408981E-2</v>
      </c>
      <c r="U60" s="303">
        <f t="shared" si="12"/>
        <v>8.0989663917636304E-2</v>
      </c>
      <c r="V60" s="303">
        <f t="shared" si="12"/>
        <v>7.9293409949785218E-2</v>
      </c>
      <c r="W60" s="303">
        <f t="shared" si="12"/>
        <v>7.8804573694692848E-2</v>
      </c>
      <c r="DA60" s="175"/>
    </row>
    <row r="61" spans="1:105" ht="12" customHeight="1" x14ac:dyDescent="0.3">
      <c r="A61" s="62" t="s">
        <v>2568</v>
      </c>
      <c r="B61" s="304">
        <f t="shared" ref="B61:W61" si="13">IF(B$25=0,0,B$25/B$5)</f>
        <v>6.2737832563942678E-2</v>
      </c>
      <c r="C61" s="304">
        <f t="shared" si="13"/>
        <v>6.3051060193120595E-2</v>
      </c>
      <c r="D61" s="304">
        <f t="shared" si="13"/>
        <v>6.1927144294023267E-2</v>
      </c>
      <c r="E61" s="304">
        <f t="shared" si="13"/>
        <v>6.2745510691297093E-2</v>
      </c>
      <c r="F61" s="304">
        <f t="shared" si="13"/>
        <v>6.2209833964682798E-2</v>
      </c>
      <c r="G61" s="304">
        <f t="shared" si="13"/>
        <v>6.0450950641014543E-2</v>
      </c>
      <c r="H61" s="304">
        <f t="shared" si="13"/>
        <v>6.0006388900919361E-2</v>
      </c>
      <c r="I61" s="304">
        <f t="shared" si="13"/>
        <v>6.0657582809013295E-2</v>
      </c>
      <c r="J61" s="304">
        <f t="shared" si="13"/>
        <v>6.2787241612272879E-2</v>
      </c>
      <c r="K61" s="304">
        <f t="shared" si="13"/>
        <v>6.2082543407782444E-2</v>
      </c>
      <c r="L61" s="304">
        <f t="shared" si="13"/>
        <v>6.2703050098410276E-2</v>
      </c>
      <c r="M61" s="304">
        <f t="shared" si="13"/>
        <v>6.1553285337091715E-2</v>
      </c>
      <c r="N61" s="304">
        <f t="shared" si="13"/>
        <v>6.0191374609333236E-2</v>
      </c>
      <c r="O61" s="304">
        <f t="shared" si="13"/>
        <v>5.9544405982497134E-2</v>
      </c>
      <c r="P61" s="304">
        <f t="shared" si="13"/>
        <v>5.8523162212982406E-2</v>
      </c>
      <c r="Q61" s="304">
        <f t="shared" si="13"/>
        <v>5.8658330641894844E-2</v>
      </c>
      <c r="R61" s="304">
        <f t="shared" si="13"/>
        <v>5.8609196049931978E-2</v>
      </c>
      <c r="S61" s="304">
        <f t="shared" si="13"/>
        <v>5.9327086417404938E-2</v>
      </c>
      <c r="T61" s="304">
        <f t="shared" si="13"/>
        <v>5.9096717175927217E-2</v>
      </c>
      <c r="U61" s="304">
        <f t="shared" si="13"/>
        <v>5.8626882476495078E-2</v>
      </c>
      <c r="V61" s="304">
        <f t="shared" si="13"/>
        <v>5.7478629234910539E-2</v>
      </c>
      <c r="W61" s="304">
        <f t="shared" si="13"/>
        <v>5.7073369570401773E-2</v>
      </c>
      <c r="DA61" s="72"/>
    </row>
    <row r="62" spans="1:105" ht="12" customHeight="1" x14ac:dyDescent="0.3">
      <c r="A62" s="62" t="s">
        <v>2570</v>
      </c>
      <c r="B62" s="304">
        <f t="shared" ref="B62:W62" si="14">IF(B$26=0,0,B$26/B$5)</f>
        <v>2.0544494973178614E-2</v>
      </c>
      <c r="C62" s="304">
        <f t="shared" si="14"/>
        <v>2.0197273027664008E-2</v>
      </c>
      <c r="D62" s="304">
        <f t="shared" si="14"/>
        <v>2.0528303844468274E-2</v>
      </c>
      <c r="E62" s="304">
        <f t="shared" si="14"/>
        <v>2.0107393786312398E-2</v>
      </c>
      <c r="F62" s="304">
        <f t="shared" si="14"/>
        <v>2.0383858175525137E-2</v>
      </c>
      <c r="G62" s="304">
        <f t="shared" si="14"/>
        <v>2.0747432209335979E-2</v>
      </c>
      <c r="H62" s="304">
        <f t="shared" si="14"/>
        <v>2.0451031489384409E-2</v>
      </c>
      <c r="I62" s="304">
        <f t="shared" si="14"/>
        <v>2.0621973227562443E-2</v>
      </c>
      <c r="J62" s="304">
        <f t="shared" si="14"/>
        <v>2.0130027238280734E-2</v>
      </c>
      <c r="K62" s="304">
        <f t="shared" si="14"/>
        <v>2.020618757091841E-2</v>
      </c>
      <c r="L62" s="304">
        <f t="shared" si="14"/>
        <v>1.9998362538112532E-2</v>
      </c>
      <c r="M62" s="304">
        <f t="shared" si="14"/>
        <v>2.0893223155019198E-2</v>
      </c>
      <c r="N62" s="304">
        <f t="shared" si="14"/>
        <v>2.1249464848626866E-2</v>
      </c>
      <c r="O62" s="304">
        <f t="shared" si="14"/>
        <v>2.1590806275343634E-2</v>
      </c>
      <c r="P62" s="304">
        <f t="shared" si="14"/>
        <v>2.1772243390684884E-2</v>
      </c>
      <c r="Q62" s="304">
        <f t="shared" si="14"/>
        <v>2.2958423020634375E-2</v>
      </c>
      <c r="R62" s="304">
        <f t="shared" si="14"/>
        <v>2.3432265132943855E-2</v>
      </c>
      <c r="S62" s="304">
        <f t="shared" si="14"/>
        <v>2.3221716532740598E-2</v>
      </c>
      <c r="T62" s="304">
        <f t="shared" si="14"/>
        <v>2.2523874688481767E-2</v>
      </c>
      <c r="U62" s="304">
        <f t="shared" si="14"/>
        <v>2.2362781441141216E-2</v>
      </c>
      <c r="V62" s="304">
        <f t="shared" si="14"/>
        <v>2.1814780714874669E-2</v>
      </c>
      <c r="W62" s="304">
        <f t="shared" si="14"/>
        <v>2.1731204124291071E-2</v>
      </c>
      <c r="DA62" s="72"/>
    </row>
    <row r="63" spans="1:105" ht="12" customHeight="1" x14ac:dyDescent="0.3">
      <c r="A63" s="203" t="s">
        <v>2572</v>
      </c>
      <c r="B63" s="303">
        <f t="shared" ref="B63:W63" si="15">IF(B$27=0,0,B$27/B$5)</f>
        <v>0.24722239698024059</v>
      </c>
      <c r="C63" s="303">
        <f t="shared" si="15"/>
        <v>0.24689297333553048</v>
      </c>
      <c r="D63" s="303">
        <f t="shared" si="15"/>
        <v>0.24408852588350255</v>
      </c>
      <c r="E63" s="303">
        <f t="shared" si="15"/>
        <v>0.2456233135380794</v>
      </c>
      <c r="F63" s="303">
        <f t="shared" si="15"/>
        <v>0.24557365699569228</v>
      </c>
      <c r="G63" s="303">
        <f t="shared" si="15"/>
        <v>0.24049220810035166</v>
      </c>
      <c r="H63" s="303">
        <f t="shared" si="15"/>
        <v>0.23937752034502116</v>
      </c>
      <c r="I63" s="303">
        <f t="shared" si="15"/>
        <v>0.24000149770503859</v>
      </c>
      <c r="J63" s="303">
        <f t="shared" si="15"/>
        <v>0.24648790198808909</v>
      </c>
      <c r="K63" s="303">
        <f t="shared" si="15"/>
        <v>0.24299202572921236</v>
      </c>
      <c r="L63" s="303">
        <f t="shared" si="15"/>
        <v>0.24456737606731696</v>
      </c>
      <c r="M63" s="303">
        <f t="shared" si="15"/>
        <v>0.24009693276745581</v>
      </c>
      <c r="N63" s="303">
        <f t="shared" si="15"/>
        <v>0.23971369942800358</v>
      </c>
      <c r="O63" s="303">
        <f t="shared" si="15"/>
        <v>0.23617486543960134</v>
      </c>
      <c r="P63" s="303">
        <f t="shared" si="15"/>
        <v>0.23010604276605134</v>
      </c>
      <c r="Q63" s="303">
        <f t="shared" si="15"/>
        <v>0.2370645376375923</v>
      </c>
      <c r="R63" s="303">
        <f t="shared" si="15"/>
        <v>0.23913794073593392</v>
      </c>
      <c r="S63" s="303">
        <f t="shared" si="15"/>
        <v>0.238875933827988</v>
      </c>
      <c r="T63" s="303">
        <f t="shared" si="15"/>
        <v>0.23496144247863929</v>
      </c>
      <c r="U63" s="303">
        <f t="shared" si="15"/>
        <v>0.23350323738582071</v>
      </c>
      <c r="V63" s="303">
        <f t="shared" si="15"/>
        <v>0.22862422694170667</v>
      </c>
      <c r="W63" s="303">
        <f t="shared" si="15"/>
        <v>0.23078132550876043</v>
      </c>
      <c r="DA63" s="175"/>
    </row>
    <row r="64" spans="1:105" ht="12" customHeight="1" x14ac:dyDescent="0.3">
      <c r="A64" s="62" t="s">
        <v>2573</v>
      </c>
      <c r="B64" s="304">
        <f t="shared" ref="B64:W64" si="16">IF(B$28=0,0,B$28/B$5)</f>
        <v>0.16782709530461681</v>
      </c>
      <c r="C64" s="304">
        <f t="shared" si="16"/>
        <v>0.17152951738986336</v>
      </c>
      <c r="D64" s="304">
        <f t="shared" si="16"/>
        <v>0.16133341167731124</v>
      </c>
      <c r="E64" s="304">
        <f t="shared" si="16"/>
        <v>0.17006047197226667</v>
      </c>
      <c r="F64" s="304">
        <f t="shared" si="16"/>
        <v>0.16639595487786199</v>
      </c>
      <c r="G64" s="304">
        <f t="shared" si="16"/>
        <v>0.15006568575066576</v>
      </c>
      <c r="H64" s="304">
        <f t="shared" si="16"/>
        <v>0.15183316876916023</v>
      </c>
      <c r="I64" s="304">
        <f t="shared" si="16"/>
        <v>0.15093380051706479</v>
      </c>
      <c r="J64" s="304">
        <f t="shared" si="16"/>
        <v>0.17156772819093136</v>
      </c>
      <c r="K64" s="304">
        <f t="shared" si="16"/>
        <v>0.16353782885042112</v>
      </c>
      <c r="L64" s="304">
        <f t="shared" si="16"/>
        <v>0.16944959897719139</v>
      </c>
      <c r="M64" s="304">
        <f t="shared" si="16"/>
        <v>0.14751955708135911</v>
      </c>
      <c r="N64" s="304">
        <f t="shared" si="16"/>
        <v>0.14068168111753754</v>
      </c>
      <c r="O64" s="304">
        <f t="shared" si="16"/>
        <v>0.12572704182125749</v>
      </c>
      <c r="P64" s="304">
        <f t="shared" si="16"/>
        <v>0.10448672313726105</v>
      </c>
      <c r="Q64" s="304">
        <f t="shared" si="16"/>
        <v>9.9976370072758169E-2</v>
      </c>
      <c r="R64" s="304">
        <f t="shared" si="16"/>
        <v>9.6383232912519809E-2</v>
      </c>
      <c r="S64" s="304">
        <f t="shared" si="16"/>
        <v>0.10066668922933929</v>
      </c>
      <c r="T64" s="304">
        <f t="shared" si="16"/>
        <v>0.10333377962383207</v>
      </c>
      <c r="U64" s="304">
        <f t="shared" si="16"/>
        <v>0.10226390747313306</v>
      </c>
      <c r="V64" s="304">
        <f t="shared" si="16"/>
        <v>9.9050135073538104E-2</v>
      </c>
      <c r="W64" s="304">
        <f t="shared" si="16"/>
        <v>0.10742597087354254</v>
      </c>
      <c r="DA64" s="72"/>
    </row>
    <row r="65" spans="1:105" ht="12" customHeight="1" x14ac:dyDescent="0.3">
      <c r="A65" s="62" t="s">
        <v>2580</v>
      </c>
      <c r="B65" s="304">
        <f t="shared" ref="B65:W65" si="17">IF(B$34=0,0,B$34/B$5)</f>
        <v>7.9395301675623767E-2</v>
      </c>
      <c r="C65" s="304">
        <f t="shared" si="17"/>
        <v>7.5363455945667138E-2</v>
      </c>
      <c r="D65" s="304">
        <f t="shared" si="17"/>
        <v>8.2755114206191319E-2</v>
      </c>
      <c r="E65" s="304">
        <f t="shared" si="17"/>
        <v>7.5562841565812722E-2</v>
      </c>
      <c r="F65" s="304">
        <f t="shared" si="17"/>
        <v>7.9177702117830276E-2</v>
      </c>
      <c r="G65" s="304">
        <f t="shared" si="17"/>
        <v>9.0426522349685873E-2</v>
      </c>
      <c r="H65" s="304">
        <f t="shared" si="17"/>
        <v>8.7544351575860935E-2</v>
      </c>
      <c r="I65" s="304">
        <f t="shared" si="17"/>
        <v>8.9067697187973818E-2</v>
      </c>
      <c r="J65" s="304">
        <f t="shared" si="17"/>
        <v>7.4920173797157708E-2</v>
      </c>
      <c r="K65" s="304">
        <f t="shared" si="17"/>
        <v>7.9454196878791225E-2</v>
      </c>
      <c r="L65" s="304">
        <f t="shared" si="17"/>
        <v>7.511777709012557E-2</v>
      </c>
      <c r="M65" s="304">
        <f t="shared" si="17"/>
        <v>9.2577375686096683E-2</v>
      </c>
      <c r="N65" s="304">
        <f t="shared" si="17"/>
        <v>9.9032018310466055E-2</v>
      </c>
      <c r="O65" s="304">
        <f t="shared" si="17"/>
        <v>0.11044782361834383</v>
      </c>
      <c r="P65" s="304">
        <f t="shared" si="17"/>
        <v>0.1256193196287903</v>
      </c>
      <c r="Q65" s="304">
        <f t="shared" si="17"/>
        <v>0.13708816756483413</v>
      </c>
      <c r="R65" s="304">
        <f t="shared" si="17"/>
        <v>0.14275470782341412</v>
      </c>
      <c r="S65" s="304">
        <f t="shared" si="17"/>
        <v>0.13820924459864872</v>
      </c>
      <c r="T65" s="304">
        <f t="shared" si="17"/>
        <v>0.13162766285480723</v>
      </c>
      <c r="U65" s="304">
        <f t="shared" si="17"/>
        <v>0.13123932991268764</v>
      </c>
      <c r="V65" s="304">
        <f t="shared" si="17"/>
        <v>0.12957409186816857</v>
      </c>
      <c r="W65" s="304">
        <f t="shared" si="17"/>
        <v>0.12335535463521791</v>
      </c>
      <c r="DA65" s="72"/>
    </row>
    <row r="66" spans="1:105" ht="12" customHeight="1" x14ac:dyDescent="0.3">
      <c r="A66" s="203" t="s">
        <v>2582</v>
      </c>
      <c r="B66" s="303">
        <f t="shared" ref="B66:W66" si="18">IF(B$35=0,0,B$35/B$5)</f>
        <v>0.20187305136052333</v>
      </c>
      <c r="C66" s="303">
        <f t="shared" si="18"/>
        <v>0.20694236807509617</v>
      </c>
      <c r="D66" s="303">
        <f t="shared" si="18"/>
        <v>0.20824318973051917</v>
      </c>
      <c r="E66" s="303">
        <f t="shared" si="18"/>
        <v>0.21044659682938355</v>
      </c>
      <c r="F66" s="303">
        <f t="shared" si="18"/>
        <v>0.20727100929217779</v>
      </c>
      <c r="G66" s="303">
        <f t="shared" si="18"/>
        <v>0.21283509987813978</v>
      </c>
      <c r="H66" s="303">
        <f t="shared" si="18"/>
        <v>0.21899435482086574</v>
      </c>
      <c r="I66" s="303">
        <f t="shared" si="18"/>
        <v>0.21439482180091432</v>
      </c>
      <c r="J66" s="303">
        <f t="shared" si="18"/>
        <v>0.2067073665259706</v>
      </c>
      <c r="K66" s="303">
        <f t="shared" si="18"/>
        <v>0.2111588963676595</v>
      </c>
      <c r="L66" s="303">
        <f t="shared" si="18"/>
        <v>0.2103852289482743</v>
      </c>
      <c r="M66" s="303">
        <f t="shared" si="18"/>
        <v>0.20670317445523592</v>
      </c>
      <c r="N66" s="303">
        <f t="shared" si="18"/>
        <v>0.20284408216032984</v>
      </c>
      <c r="O66" s="303">
        <f t="shared" si="18"/>
        <v>0.20385073854830757</v>
      </c>
      <c r="P66" s="303">
        <f t="shared" si="18"/>
        <v>0.21249888107394238</v>
      </c>
      <c r="Q66" s="303">
        <f t="shared" si="18"/>
        <v>0.18260409120657675</v>
      </c>
      <c r="R66" s="303">
        <f t="shared" si="18"/>
        <v>0.17184407446289582</v>
      </c>
      <c r="S66" s="303">
        <f t="shared" si="18"/>
        <v>0.17500435564428637</v>
      </c>
      <c r="T66" s="303">
        <f t="shared" si="18"/>
        <v>0.19115453729913529</v>
      </c>
      <c r="U66" s="303">
        <f t="shared" si="18"/>
        <v>0.19499502006853575</v>
      </c>
      <c r="V66" s="303">
        <f t="shared" si="18"/>
        <v>0.21130388608324663</v>
      </c>
      <c r="W66" s="303">
        <f t="shared" si="18"/>
        <v>0.20856980041783704</v>
      </c>
      <c r="DA66" s="175"/>
    </row>
    <row r="67" spans="1:105" ht="12" customHeight="1" x14ac:dyDescent="0.3">
      <c r="A67" s="203" t="s">
        <v>2594</v>
      </c>
      <c r="B67" s="303">
        <f t="shared" ref="B67:W67" si="19">IF(B$46=0,0,B$46/B$5)</f>
        <v>9.6679976344369922E-2</v>
      </c>
      <c r="C67" s="303">
        <f t="shared" si="19"/>
        <v>9.5045990718418794E-2</v>
      </c>
      <c r="D67" s="303">
        <f t="shared" si="19"/>
        <v>9.6603782797497734E-2</v>
      </c>
      <c r="E67" s="303">
        <f t="shared" si="19"/>
        <v>9.462302958264654E-2</v>
      </c>
      <c r="F67" s="303">
        <f t="shared" si="19"/>
        <v>9.5924038473059442E-2</v>
      </c>
      <c r="G67" s="303">
        <f t="shared" si="19"/>
        <v>9.7634975102757524E-2</v>
      </c>
      <c r="H67" s="303">
        <f t="shared" si="19"/>
        <v>9.6240148185338395E-2</v>
      </c>
      <c r="I67" s="303">
        <f t="shared" si="19"/>
        <v>9.7044579894411453E-2</v>
      </c>
      <c r="J67" s="303">
        <f t="shared" si="19"/>
        <v>9.4729539944850491E-2</v>
      </c>
      <c r="K67" s="303">
        <f t="shared" si="19"/>
        <v>9.5087941510204235E-2</v>
      </c>
      <c r="L67" s="303">
        <f t="shared" si="19"/>
        <v>9.4109941355823665E-2</v>
      </c>
      <c r="M67" s="303">
        <f t="shared" si="19"/>
        <v>9.8321050141266811E-2</v>
      </c>
      <c r="N67" s="303">
        <f t="shared" si="19"/>
        <v>9.999748164059695E-2</v>
      </c>
      <c r="O67" s="303">
        <f t="shared" si="19"/>
        <v>0.10160379423691118</v>
      </c>
      <c r="P67" s="303">
        <f t="shared" si="19"/>
        <v>0.10245761595616415</v>
      </c>
      <c r="Q67" s="303">
        <f t="shared" si="19"/>
        <v>0.10803963774416168</v>
      </c>
      <c r="R67" s="303">
        <f t="shared" si="19"/>
        <v>0.11026948297855929</v>
      </c>
      <c r="S67" s="303">
        <f t="shared" si="19"/>
        <v>0.10927866603642629</v>
      </c>
      <c r="T67" s="303">
        <f t="shared" si="19"/>
        <v>0.1059947044163847</v>
      </c>
      <c r="U67" s="303">
        <f t="shared" si="19"/>
        <v>0.10523661854654685</v>
      </c>
      <c r="V67" s="303">
        <f t="shared" si="19"/>
        <v>0.10265779159941017</v>
      </c>
      <c r="W67" s="303">
        <f t="shared" si="19"/>
        <v>0.10226448999666381</v>
      </c>
      <c r="DA67" s="175"/>
    </row>
    <row r="68" spans="1:105" ht="12" customHeight="1" x14ac:dyDescent="0.3">
      <c r="A68" s="41" t="s">
        <v>2596</v>
      </c>
      <c r="B68" s="237">
        <f t="shared" ref="B68:W68" si="20">IF(B$47=0,0,B$47/B$5)</f>
        <v>6.5467395161171074E-2</v>
      </c>
      <c r="C68" s="237">
        <f t="shared" si="20"/>
        <v>6.4360932512889255E-2</v>
      </c>
      <c r="D68" s="237">
        <f t="shared" si="20"/>
        <v>6.5415800268097818E-2</v>
      </c>
      <c r="E68" s="237">
        <f t="shared" si="20"/>
        <v>6.4074521977218538E-2</v>
      </c>
      <c r="F68" s="237">
        <f t="shared" si="20"/>
        <v>6.495550753759427E-2</v>
      </c>
      <c r="G68" s="237">
        <f t="shared" si="20"/>
        <v>6.6114077995174783E-2</v>
      </c>
      <c r="H68" s="237">
        <f t="shared" si="20"/>
        <v>6.5169563024889188E-2</v>
      </c>
      <c r="I68" s="237">
        <f t="shared" si="20"/>
        <v>6.5714288526170561E-2</v>
      </c>
      <c r="J68" s="237">
        <f t="shared" si="20"/>
        <v>6.4146646074004915E-2</v>
      </c>
      <c r="K68" s="237">
        <f t="shared" si="20"/>
        <v>6.4389339729843453E-2</v>
      </c>
      <c r="L68" s="237">
        <f t="shared" si="20"/>
        <v>6.3727081369886265E-2</v>
      </c>
      <c r="M68" s="237">
        <f t="shared" si="20"/>
        <v>6.6578657604672353E-2</v>
      </c>
      <c r="N68" s="237">
        <f t="shared" si="20"/>
        <v>6.7713862717221782E-2</v>
      </c>
      <c r="O68" s="237">
        <f t="shared" si="20"/>
        <v>6.8801586416291458E-2</v>
      </c>
      <c r="P68" s="237">
        <f t="shared" si="20"/>
        <v>6.9379756643520502E-2</v>
      </c>
      <c r="Q68" s="237">
        <f t="shared" si="20"/>
        <v>7.3159654405301297E-2</v>
      </c>
      <c r="R68" s="237">
        <f t="shared" si="20"/>
        <v>7.4669606772155186E-2</v>
      </c>
      <c r="S68" s="237">
        <f t="shared" si="20"/>
        <v>7.3998669451567189E-2</v>
      </c>
      <c r="T68" s="237">
        <f t="shared" si="20"/>
        <v>7.1774916186386539E-2</v>
      </c>
      <c r="U68" s="237">
        <f t="shared" si="20"/>
        <v>7.1261574033405439E-2</v>
      </c>
      <c r="V68" s="237">
        <f t="shared" si="20"/>
        <v>6.9515306717419442E-2</v>
      </c>
      <c r="W68" s="237">
        <f t="shared" si="20"/>
        <v>6.9248980303014879E-2</v>
      </c>
      <c r="DA68" s="97"/>
    </row>
    <row r="69" spans="1:105" ht="12" customHeight="1" x14ac:dyDescent="0.3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3">
      <c r="A70" s="32" t="s">
        <v>54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3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3">
      <c r="A72" s="35" t="s">
        <v>26</v>
      </c>
      <c r="B72" s="324">
        <f t="shared" ref="B72:W72" si="21">SUM(B$73:B$83)</f>
        <v>32.013687204452978</v>
      </c>
      <c r="C72" s="324">
        <f t="shared" si="21"/>
        <v>33.481291760016028</v>
      </c>
      <c r="D72" s="324">
        <f t="shared" si="21"/>
        <v>33.898329717486781</v>
      </c>
      <c r="E72" s="324">
        <f t="shared" si="21"/>
        <v>37.655582567334577</v>
      </c>
      <c r="F72" s="324">
        <f t="shared" si="21"/>
        <v>36.897174862021181</v>
      </c>
      <c r="G72" s="324">
        <f t="shared" si="21"/>
        <v>36.105131029416476</v>
      </c>
      <c r="H72" s="324">
        <f t="shared" si="21"/>
        <v>33.948643212890836</v>
      </c>
      <c r="I72" s="324">
        <f t="shared" si="21"/>
        <v>32.251522825185702</v>
      </c>
      <c r="J72" s="324">
        <f t="shared" si="21"/>
        <v>34.095683591836668</v>
      </c>
      <c r="K72" s="324">
        <f t="shared" si="21"/>
        <v>35.940107263956136</v>
      </c>
      <c r="L72" s="324">
        <f t="shared" si="21"/>
        <v>35.506597023197834</v>
      </c>
      <c r="M72" s="324">
        <f t="shared" si="21"/>
        <v>32.876566765065043</v>
      </c>
      <c r="N72" s="324">
        <f t="shared" si="21"/>
        <v>32.710539740983954</v>
      </c>
      <c r="O72" s="324">
        <f t="shared" si="21"/>
        <v>33.595391032219837</v>
      </c>
      <c r="P72" s="324">
        <f t="shared" si="21"/>
        <v>31.554971060924792</v>
      </c>
      <c r="Q72" s="324">
        <f t="shared" si="21"/>
        <v>30.531472431429663</v>
      </c>
      <c r="R72" s="324">
        <f t="shared" si="21"/>
        <v>30.328894023960054</v>
      </c>
      <c r="S72" s="324">
        <f t="shared" si="21"/>
        <v>30.125723070719605</v>
      </c>
      <c r="T72" s="324">
        <f t="shared" si="21"/>
        <v>29.380836072311482</v>
      </c>
      <c r="U72" s="324">
        <f t="shared" si="21"/>
        <v>29.079047435680177</v>
      </c>
      <c r="V72" s="324">
        <f t="shared" si="21"/>
        <v>29.218421981251289</v>
      </c>
      <c r="W72" s="324">
        <f t="shared" si="21"/>
        <v>29.519256334306419</v>
      </c>
      <c r="DA72" s="95"/>
    </row>
    <row r="73" spans="1:105" ht="12" customHeight="1" x14ac:dyDescent="0.3">
      <c r="A73" s="55" t="s">
        <v>92</v>
      </c>
      <c r="B73" s="336">
        <f>IF(B$6=0,0,B$6/MAE!B$5*1000)</f>
        <v>0.64480885867136939</v>
      </c>
      <c r="C73" s="336">
        <f>IF(C$6=0,0,C$6/MAE!C$5*1000)</f>
        <v>0.66297136372149057</v>
      </c>
      <c r="D73" s="336">
        <f>IF(D$6=0,0,D$6/MAE!D$5*1000)</f>
        <v>0.68223060025542825</v>
      </c>
      <c r="E73" s="336">
        <f>IF(E$6=0,0,E$6/MAE!E$5*1000)</f>
        <v>0.74230943817097694</v>
      </c>
      <c r="F73" s="336">
        <f>IF(F$6=0,0,F$6/MAE!F$5*1000)</f>
        <v>0.73735958771077537</v>
      </c>
      <c r="G73" s="336">
        <f>IF(G$6=0,0,G$6/MAE!G$5*1000)</f>
        <v>0.73440074357059892</v>
      </c>
      <c r="H73" s="336">
        <f>IF(H$6=0,0,H$6/MAE!H$5*1000)</f>
        <v>0.68067134447912414</v>
      </c>
      <c r="I73" s="336">
        <f>IF(I$6=0,0,I$6/MAE!I$5*1000)</f>
        <v>0.65204905906774391</v>
      </c>
      <c r="J73" s="336">
        <f>IF(J$6=0,0,J$6/MAE!J$5*1000)</f>
        <v>0.6728892543249736</v>
      </c>
      <c r="K73" s="336">
        <f>IF(K$6=0,0,K$6/MAE!K$5*1000)</f>
        <v>0.71197308695531869</v>
      </c>
      <c r="L73" s="336">
        <f>IF(L$6=0,0,L$6/MAE!L$5*1000)</f>
        <v>0.69615078408291908</v>
      </c>
      <c r="M73" s="336">
        <f>IF(M$6=0,0,M$6/MAE!M$5*1000)</f>
        <v>0.67342886862097229</v>
      </c>
      <c r="N73" s="336">
        <f>IF(N$6=0,0,N$6/MAE!N$5*1000)</f>
        <v>0.681452416083971</v>
      </c>
      <c r="O73" s="336">
        <f>IF(O$6=0,0,O$6/MAE!O$5*1000)</f>
        <v>0.7111289995304656</v>
      </c>
      <c r="P73" s="336">
        <f>IF(P$6=0,0,P$6/MAE!P$5*1000)</f>
        <v>0.67355148051418878</v>
      </c>
      <c r="Q73" s="336">
        <f>IF(Q$6=0,0,Q$6/MAE!Q$5*1000)</f>
        <v>0.68721025443490003</v>
      </c>
      <c r="R73" s="336">
        <f>IF(R$6=0,0,R$6/MAE!R$5*1000)</f>
        <v>0.69673988819449817</v>
      </c>
      <c r="S73" s="336">
        <f>IF(S$6=0,0,S$6/MAE!S$5*1000)</f>
        <v>0.68585392303146453</v>
      </c>
      <c r="T73" s="336">
        <f>IF(T$6=0,0,T$6/MAE!T$5*1000)</f>
        <v>0.64879438228977304</v>
      </c>
      <c r="U73" s="336">
        <f>IF(U$6=0,0,U$6/MAE!U$5*1000)</f>
        <v>0.63753762972617012</v>
      </c>
      <c r="V73" s="336">
        <f>IF(V$6=0,0,V$6/MAE!V$5*1000)</f>
        <v>0.62489555721144174</v>
      </c>
      <c r="W73" s="336">
        <f>IF(W$6=0,0,W$6/MAE!W$5*1000)</f>
        <v>0.62891076960596548</v>
      </c>
      <c r="DA73" s="67"/>
    </row>
    <row r="74" spans="1:105" ht="12" customHeight="1" x14ac:dyDescent="0.3">
      <c r="A74" s="202" t="s">
        <v>93</v>
      </c>
      <c r="B74" s="337">
        <f>IF(B$7=0,0,B$7/MAE!B$5*1000)</f>
        <v>0.87694004779306245</v>
      </c>
      <c r="C74" s="337">
        <f>IF(C$7=0,0,C$7/MAE!C$5*1000)</f>
        <v>0.90164105466122746</v>
      </c>
      <c r="D74" s="337">
        <f>IF(D$7=0,0,D$7/MAE!D$5*1000)</f>
        <v>0.92783361634738215</v>
      </c>
      <c r="E74" s="337">
        <f>IF(E$7=0,0,E$7/MAE!E$5*1000)</f>
        <v>1.0095408359125282</v>
      </c>
      <c r="F74" s="337">
        <f>IF(F$7=0,0,F$7/MAE!F$5*1000)</f>
        <v>1.0028090392866549</v>
      </c>
      <c r="G74" s="337">
        <f>IF(G$7=0,0,G$7/MAE!G$5*1000)</f>
        <v>0.99878501125601482</v>
      </c>
      <c r="H74" s="337">
        <f>IF(H$7=0,0,H$7/MAE!H$5*1000)</f>
        <v>0.92571302849160897</v>
      </c>
      <c r="I74" s="337">
        <f>IF(I$7=0,0,I$7/MAE!I$5*1000)</f>
        <v>0.88678672033213135</v>
      </c>
      <c r="J74" s="337">
        <f>IF(J$7=0,0,J$7/MAE!J$5*1000)</f>
        <v>0.91512938588196391</v>
      </c>
      <c r="K74" s="337">
        <f>IF(K$7=0,0,K$7/MAE!K$5*1000)</f>
        <v>0.96828339825923293</v>
      </c>
      <c r="L74" s="337">
        <f>IF(L$7=0,0,L$7/MAE!L$5*1000)</f>
        <v>0.94676506635276991</v>
      </c>
      <c r="M74" s="337">
        <f>IF(M$7=0,0,M$7/MAE!M$5*1000)</f>
        <v>0.91586326132452234</v>
      </c>
      <c r="N74" s="337">
        <f>IF(N$7=0,0,N$7/MAE!N$5*1000)</f>
        <v>0.92677528587420066</v>
      </c>
      <c r="O74" s="337">
        <f>IF(O$7=0,0,O$7/MAE!O$5*1000)</f>
        <v>0.96713543936143331</v>
      </c>
      <c r="P74" s="337">
        <f>IF(P$7=0,0,P$7/MAE!P$5*1000)</f>
        <v>0.9160300134992968</v>
      </c>
      <c r="Q74" s="337">
        <f>IF(Q$7=0,0,Q$7/MAE!Q$5*1000)</f>
        <v>0.93460594603146385</v>
      </c>
      <c r="R74" s="337">
        <f>IF(R$7=0,0,R$7/MAE!R$5*1000)</f>
        <v>0.94756624794451749</v>
      </c>
      <c r="S74" s="337">
        <f>IF(S$7=0,0,S$7/MAE!S$5*1000)</f>
        <v>0.93276133532279193</v>
      </c>
      <c r="T74" s="337">
        <f>IF(T$7=0,0,T$7/MAE!T$5*1000)</f>
        <v>0.88236035991409101</v>
      </c>
      <c r="U74" s="337">
        <f>IF(U$7=0,0,U$7/MAE!U$5*1000)</f>
        <v>0.86705117642759089</v>
      </c>
      <c r="V74" s="337">
        <f>IF(V$7=0,0,V$7/MAE!V$5*1000)</f>
        <v>0.84985795780756068</v>
      </c>
      <c r="W74" s="337">
        <f>IF(W$7=0,0,W$7/MAE!W$5*1000)</f>
        <v>0.85531864666411306</v>
      </c>
      <c r="DA74" s="174"/>
    </row>
    <row r="75" spans="1:105" ht="12" customHeight="1" x14ac:dyDescent="0.3">
      <c r="A75" s="202" t="s">
        <v>94</v>
      </c>
      <c r="B75" s="337">
        <f>IF(B$8=0,0,B$8/MAE!B$5*1000)</f>
        <v>1.0832788825679007</v>
      </c>
      <c r="C75" s="337">
        <f>IF(C$8=0,0,C$8/MAE!C$5*1000)</f>
        <v>1.1137918910521045</v>
      </c>
      <c r="D75" s="337">
        <f>IF(D$8=0,0,D$8/MAE!D$5*1000)</f>
        <v>1.146147408429119</v>
      </c>
      <c r="E75" s="337">
        <f>IF(E$8=0,0,E$8/MAE!E$5*1000)</f>
        <v>1.2470798561272407</v>
      </c>
      <c r="F75" s="337">
        <f>IF(F$8=0,0,F$8/MAE!F$5*1000)</f>
        <v>1.2387641073541025</v>
      </c>
      <c r="G75" s="337">
        <f>IF(G$8=0,0,G$8/MAE!G$5*1000)</f>
        <v>1.233793249198607</v>
      </c>
      <c r="H75" s="337">
        <f>IF(H$8=0,0,H$8/MAE!H$5*1000)</f>
        <v>1.1435278587249289</v>
      </c>
      <c r="I75" s="337">
        <f>IF(I$8=0,0,I$8/MAE!I$5*1000)</f>
        <v>1.0954424192338097</v>
      </c>
      <c r="J75" s="337">
        <f>IF(J$8=0,0,J$8/MAE!J$5*1000)</f>
        <v>1.1304539472659558</v>
      </c>
      <c r="K75" s="337">
        <f>IF(K$8=0,0,K$8/MAE!K$5*1000)</f>
        <v>1.1961147860849359</v>
      </c>
      <c r="L75" s="337">
        <f>IF(L$8=0,0,L$8/MAE!L$5*1000)</f>
        <v>1.1695333172593039</v>
      </c>
      <c r="M75" s="337">
        <f>IF(M$8=0,0,M$8/MAE!M$5*1000)</f>
        <v>1.1313604992832338</v>
      </c>
      <c r="N75" s="337">
        <f>IF(N$8=0,0,N$8/MAE!N$5*1000)</f>
        <v>1.1448400590210717</v>
      </c>
      <c r="O75" s="337">
        <f>IF(O$8=0,0,O$8/MAE!O$5*1000)</f>
        <v>1.1946967192111826</v>
      </c>
      <c r="P75" s="337">
        <f>IF(P$8=0,0,P$8/MAE!P$5*1000)</f>
        <v>1.1315664872638369</v>
      </c>
      <c r="Q75" s="337">
        <f>IF(Q$8=0,0,Q$8/MAE!Q$5*1000)</f>
        <v>1.154513227450632</v>
      </c>
      <c r="R75" s="337">
        <f>IF(R$8=0,0,R$8/MAE!R$5*1000)</f>
        <v>1.1705230121667569</v>
      </c>
      <c r="S75" s="337">
        <f>IF(S$8=0,0,S$8/MAE!S$5*1000)</f>
        <v>1.1522345906928606</v>
      </c>
      <c r="T75" s="337">
        <f>IF(T$8=0,0,T$8/MAE!T$5*1000)</f>
        <v>1.0899745622468189</v>
      </c>
      <c r="U75" s="337">
        <f>IF(U$8=0,0,U$8/MAE!U$5*1000)</f>
        <v>1.0710632179399655</v>
      </c>
      <c r="V75" s="337">
        <f>IF(V$8=0,0,V$8/MAE!V$5*1000)</f>
        <v>1.0498245361152223</v>
      </c>
      <c r="W75" s="337">
        <f>IF(W$8=0,0,W$8/MAE!W$5*1000)</f>
        <v>1.0565700929380217</v>
      </c>
      <c r="DA75" s="174"/>
    </row>
    <row r="76" spans="1:105" ht="12" customHeight="1" x14ac:dyDescent="0.3">
      <c r="A76" s="202" t="s">
        <v>95</v>
      </c>
      <c r="B76" s="337">
        <f>IF(B$9=0,0,B$9/MAE!B$5*1000)</f>
        <v>0.67060121301822406</v>
      </c>
      <c r="C76" s="337">
        <f>IF(C$9=0,0,C$9/MAE!C$5*1000)</f>
        <v>0.6894902182703504</v>
      </c>
      <c r="D76" s="337">
        <f>IF(D$9=0,0,D$9/MAE!D$5*1000)</f>
        <v>0.7095198242656453</v>
      </c>
      <c r="E76" s="337">
        <f>IF(E$9=0,0,E$9/MAE!E$5*1000)</f>
        <v>0.77200181569781601</v>
      </c>
      <c r="F76" s="337">
        <f>IF(F$9=0,0,F$9/MAE!F$5*1000)</f>
        <v>0.76685397121920629</v>
      </c>
      <c r="G76" s="337">
        <f>IF(G$9=0,0,G$9/MAE!G$5*1000)</f>
        <v>0.7637767733134232</v>
      </c>
      <c r="H76" s="337">
        <f>IF(H$9=0,0,H$9/MAE!H$5*1000)</f>
        <v>0.70789819825828892</v>
      </c>
      <c r="I76" s="337">
        <f>IF(I$9=0,0,I$9/MAE!I$5*1000)</f>
        <v>0.67813102143045334</v>
      </c>
      <c r="J76" s="337">
        <f>IF(J$9=0,0,J$9/MAE!J$5*1000)</f>
        <v>0.69980482449797266</v>
      </c>
      <c r="K76" s="337">
        <f>IF(K$9=0,0,K$9/MAE!K$5*1000)</f>
        <v>0.74045201043353115</v>
      </c>
      <c r="L76" s="337">
        <f>IF(L$9=0,0,L$9/MAE!L$5*1000)</f>
        <v>0.72399681544623584</v>
      </c>
      <c r="M76" s="337">
        <f>IF(M$9=0,0,M$9/MAE!M$5*1000)</f>
        <v>0.70036602336581111</v>
      </c>
      <c r="N76" s="337">
        <f>IF(N$9=0,0,N$9/MAE!N$5*1000)</f>
        <v>0.70871051272732988</v>
      </c>
      <c r="O76" s="337">
        <f>IF(O$9=0,0,O$9/MAE!O$5*1000)</f>
        <v>0.73957415951168437</v>
      </c>
      <c r="P76" s="337">
        <f>IF(P$9=0,0,P$9/MAE!P$5*1000)</f>
        <v>0.70049353973475614</v>
      </c>
      <c r="Q76" s="337">
        <f>IF(Q$9=0,0,Q$9/MAE!Q$5*1000)</f>
        <v>0.71469866461229592</v>
      </c>
      <c r="R76" s="337">
        <f>IF(R$9=0,0,R$9/MAE!R$5*1000)</f>
        <v>0.72460948372227807</v>
      </c>
      <c r="S76" s="337">
        <f>IF(S$9=0,0,S$9/MAE!S$5*1000)</f>
        <v>0.71328807995272314</v>
      </c>
      <c r="T76" s="337">
        <f>IF(T$9=0,0,T$9/MAE!T$5*1000)</f>
        <v>0.67474615758136391</v>
      </c>
      <c r="U76" s="337">
        <f>IF(U$9=0,0,U$9/MAE!U$5*1000)</f>
        <v>0.6630391349152166</v>
      </c>
      <c r="V76" s="337">
        <f>IF(V$9=0,0,V$9/MAE!V$5*1000)</f>
        <v>0.64989137949989961</v>
      </c>
      <c r="W76" s="337">
        <f>IF(W$9=0,0,W$9/MAE!W$5*1000)</f>
        <v>0.65406720039020416</v>
      </c>
      <c r="DA76" s="174"/>
    </row>
    <row r="77" spans="1:105" ht="12" customHeight="1" x14ac:dyDescent="0.3">
      <c r="A77" s="56" t="s">
        <v>96</v>
      </c>
      <c r="B77" s="338">
        <f>IF(B$10=0,0,B$10/MAE!B$5*1000)</f>
        <v>0.96359703764044546</v>
      </c>
      <c r="C77" s="338">
        <f>IF(C$10=0,0,C$10/MAE!C$5*1000)</f>
        <v>1.0075853455398229</v>
      </c>
      <c r="D77" s="338">
        <f>IF(D$10=0,0,D$10/MAE!D$5*1000)</f>
        <v>1.0200780837216343</v>
      </c>
      <c r="E77" s="338">
        <f>IF(E$10=0,0,E$10/MAE!E$5*1000)</f>
        <v>1.1409870392338652</v>
      </c>
      <c r="F77" s="338">
        <f>IF(F$10=0,0,F$10/MAE!F$5*1000)</f>
        <v>1.1165427622451509</v>
      </c>
      <c r="G77" s="338">
        <f>IF(G$10=0,0,G$10/MAE!G$5*1000)</f>
        <v>1.0849722485575821</v>
      </c>
      <c r="H77" s="338">
        <f>IF(H$10=0,0,H$10/MAE!H$5*1000)</f>
        <v>1.0300891565089556</v>
      </c>
      <c r="I77" s="338">
        <f>IF(I$10=0,0,I$10/MAE!I$5*1000)</f>
        <v>0.99523987137359504</v>
      </c>
      <c r="J77" s="338">
        <f>IF(J$10=0,0,J$10/MAE!J$5*1000)</f>
        <v>1.0983691067074903</v>
      </c>
      <c r="K77" s="338">
        <f>IF(K$10=0,0,K$10/MAE!K$5*1000)</f>
        <v>1.1987430878204872</v>
      </c>
      <c r="L77" s="338">
        <f>IF(L$10=0,0,L$10/MAE!L$5*1000)</f>
        <v>1.1970022491864205</v>
      </c>
      <c r="M77" s="338">
        <f>IF(M$10=0,0,M$10/MAE!M$5*1000)</f>
        <v>1.1089061763373611</v>
      </c>
      <c r="N77" s="338">
        <f>IF(N$10=0,0,N$10/MAE!N$5*1000)</f>
        <v>1.1337400105729356</v>
      </c>
      <c r="O77" s="338">
        <f>IF(O$10=0,0,O$10/MAE!O$5*1000)</f>
        <v>1.1953480356219235</v>
      </c>
      <c r="P77" s="338">
        <f>IF(P$10=0,0,P$10/MAE!P$5*1000)</f>
        <v>1.1282087927028774</v>
      </c>
      <c r="Q77" s="338">
        <f>IF(Q$10=0,0,Q$10/MAE!Q$5*1000)</f>
        <v>1.1366317330163092</v>
      </c>
      <c r="R77" s="338">
        <f>IF(R$10=0,0,R$10/MAE!R$5*1000)</f>
        <v>1.1506480883081025</v>
      </c>
      <c r="S77" s="338">
        <f>IF(S$10=0,0,S$10/MAE!S$5*1000)</f>
        <v>1.1275203635695652</v>
      </c>
      <c r="T77" s="338">
        <f>IF(T$10=0,0,T$10/MAE!T$5*1000)</f>
        <v>1.1118610120308536</v>
      </c>
      <c r="U77" s="338">
        <f>IF(U$10=0,0,U$10/MAE!U$5*1000)</f>
        <v>1.1394973274156999</v>
      </c>
      <c r="V77" s="338">
        <f>IF(V$10=0,0,V$10/MAE!V$5*1000)</f>
        <v>1.1664653536086007</v>
      </c>
      <c r="W77" s="338">
        <f>IF(W$10=0,0,W$10/MAE!W$5*1000)</f>
        <v>1.1971234385378278</v>
      </c>
      <c r="DA77" s="68"/>
    </row>
    <row r="78" spans="1:105" ht="12" customHeight="1" x14ac:dyDescent="0.3">
      <c r="A78" s="203" t="s">
        <v>2557</v>
      </c>
      <c r="B78" s="351">
        <f>IF(B$16=0,0,B$16/MAE!B$5*1000)</f>
        <v>5.5401503408023673</v>
      </c>
      <c r="C78" s="351">
        <f>IF(C$16=0,0,C$16/MAE!C$5*1000)</f>
        <v>5.7864069716213278</v>
      </c>
      <c r="D78" s="351">
        <f>IF(D$16=0,0,D$16/MAE!D$5*1000)</f>
        <v>5.7919353314579931</v>
      </c>
      <c r="E78" s="351">
        <f>IF(E$16=0,0,E$16/MAE!E$5*1000)</f>
        <v>6.474362274376821</v>
      </c>
      <c r="F78" s="351">
        <f>IF(F$16=0,0,F$16/MAE!F$5*1000)</f>
        <v>6.342681914573248</v>
      </c>
      <c r="G78" s="351">
        <f>IF(G$16=0,0,G$16/MAE!G$5*1000)</f>
        <v>6.0781018795118262</v>
      </c>
      <c r="H78" s="351">
        <f>IF(H$16=0,0,H$16/MAE!H$5*1000)</f>
        <v>5.6885794219657484</v>
      </c>
      <c r="I78" s="351">
        <f>IF(I$16=0,0,I$16/MAE!I$5*1000)</f>
        <v>5.4182896469189661</v>
      </c>
      <c r="J78" s="351">
        <f>IF(J$16=0,0,J$16/MAE!J$5*1000)</f>
        <v>5.8829214607810716</v>
      </c>
      <c r="K78" s="351">
        <f>IF(K$16=0,0,K$16/MAE!K$5*1000)</f>
        <v>6.1132116282957183</v>
      </c>
      <c r="L78" s="351">
        <f>IF(L$16=0,0,L$16/MAE!L$5*1000)</f>
        <v>6.0786286869301707</v>
      </c>
      <c r="M78" s="351">
        <f>IF(M$16=0,0,M$16/MAE!M$5*1000)</f>
        <v>5.5254939881516183</v>
      </c>
      <c r="N78" s="351">
        <f>IF(N$16=0,0,N$16/MAE!N$5*1000)</f>
        <v>5.4888151441185968</v>
      </c>
      <c r="O78" s="351">
        <f>IF(O$16=0,0,O$16/MAE!O$5*1000)</f>
        <v>5.554070869497715</v>
      </c>
      <c r="P78" s="351">
        <f>IF(P$16=0,0,P$16/MAE!P$5*1000)</f>
        <v>5.0826926642986718</v>
      </c>
      <c r="Q78" s="351">
        <f>IF(Q$16=0,0,Q$16/MAE!Q$5*1000)</f>
        <v>5.0665505767462369</v>
      </c>
      <c r="R78" s="351">
        <f>IF(R$16=0,0,R$16/MAE!R$5*1000)</f>
        <v>5.0769524831817261</v>
      </c>
      <c r="S78" s="351">
        <f>IF(S$16=0,0,S$16/MAE!S$5*1000)</f>
        <v>5.0374171615330541</v>
      </c>
      <c r="T78" s="351">
        <f>IF(T$16=0,0,T$16/MAE!T$5*1000)</f>
        <v>4.8323545373451227</v>
      </c>
      <c r="U78" s="351">
        <f>IF(U$16=0,0,U$16/MAE!U$5*1000)</f>
        <v>4.7530362014290164</v>
      </c>
      <c r="V78" s="351">
        <f>IF(V$16=0,0,V$16/MAE!V$5*1000)</f>
        <v>4.6760273965441019</v>
      </c>
      <c r="W78" s="351">
        <f>IF(W$16=0,0,W$16/MAE!W$5*1000)</f>
        <v>4.7687451734048754</v>
      </c>
      <c r="DA78" s="175"/>
    </row>
    <row r="79" spans="1:105" ht="12" customHeight="1" x14ac:dyDescent="0.3">
      <c r="A79" s="203" t="s">
        <v>2567</v>
      </c>
      <c r="B79" s="351">
        <f>IF(B$24=0,0,B$24/MAE!B$5*1000)</f>
        <v>2.6661743834322023</v>
      </c>
      <c r="C79" s="351">
        <f>IF(C$24=0,0,C$24/MAE!C$5*1000)</f>
        <v>2.7872617331001246</v>
      </c>
      <c r="D79" s="351">
        <f>IF(D$24=0,0,D$24/MAE!D$5*1000)</f>
        <v>2.7951019680017173</v>
      </c>
      <c r="E79" s="351">
        <f>IF(E$24=0,0,E$24/MAE!E$5*1000)</f>
        <v>3.1198743855001081</v>
      </c>
      <c r="F79" s="351">
        <f>IF(F$24=0,0,F$24/MAE!F$5*1000)</f>
        <v>3.047473901397197</v>
      </c>
      <c r="G79" s="351">
        <f>IF(G$24=0,0,G$24/MAE!G$5*1000)</f>
        <v>2.9316782521886298</v>
      </c>
      <c r="H79" s="351">
        <f>IF(H$24=0,0,H$24/MAE!H$5*1000)</f>
        <v>2.7314202586599903</v>
      </c>
      <c r="I79" s="351">
        <f>IF(I$24=0,0,I$24/MAE!I$5*1000)</f>
        <v>2.6213894567345837</v>
      </c>
      <c r="J79" s="351">
        <f>IF(J$24=0,0,J$24/MAE!J$5*1000)</f>
        <v>2.8271209630277294</v>
      </c>
      <c r="K79" s="351">
        <f>IF(K$24=0,0,K$24/MAE!K$5*1000)</f>
        <v>2.9574658179893389</v>
      </c>
      <c r="L79" s="351">
        <f>IF(L$24=0,0,L$24/MAE!L$5*1000)</f>
        <v>2.9364457317342167</v>
      </c>
      <c r="M79" s="351">
        <f>IF(M$24=0,0,M$24/MAE!M$5*1000)</f>
        <v>2.7105581409873873</v>
      </c>
      <c r="N79" s="351">
        <f>IF(N$24=0,0,N$24/MAE!N$5*1000)</f>
        <v>2.6639738156286978</v>
      </c>
      <c r="O79" s="351">
        <f>IF(O$24=0,0,O$24/MAE!O$5*1000)</f>
        <v>2.7257691822843158</v>
      </c>
      <c r="P79" s="351">
        <f>IF(P$24=0,0,P$24/MAE!P$5*1000)</f>
        <v>2.5337192001489397</v>
      </c>
      <c r="Q79" s="351">
        <f>IF(Q$24=0,0,Q$24/MAE!Q$5*1000)</f>
        <v>2.4918796643902961</v>
      </c>
      <c r="R79" s="351">
        <f>IF(R$24=0,0,R$24/MAE!R$5*1000)</f>
        <v>2.4882267817862735</v>
      </c>
      <c r="S79" s="351">
        <f>IF(S$24=0,0,S$24/MAE!S$5*1000)</f>
        <v>2.4868423774954853</v>
      </c>
      <c r="T79" s="351">
        <f>IF(T$24=0,0,T$24/MAE!T$5*1000)</f>
        <v>2.3980812296932408</v>
      </c>
      <c r="U79" s="351">
        <f>IF(U$24=0,0,U$24/MAE!U$5*1000)</f>
        <v>2.3551022788607407</v>
      </c>
      <c r="V79" s="351">
        <f>IF(V$24=0,0,V$24/MAE!V$5*1000)</f>
        <v>2.3168283122451738</v>
      </c>
      <c r="W79" s="351">
        <f>IF(W$24=0,0,W$24/MAE!W$5*1000)</f>
        <v>2.3262524112093788</v>
      </c>
      <c r="DA79" s="175"/>
    </row>
    <row r="80" spans="1:105" ht="12" customHeight="1" x14ac:dyDescent="0.3">
      <c r="A80" s="203" t="s">
        <v>2572</v>
      </c>
      <c r="B80" s="351">
        <f>IF(B$27=0,0,B$27/MAE!B$5*1000)</f>
        <v>7.9145004868605238</v>
      </c>
      <c r="C80" s="351">
        <f>IF(C$27=0,0,C$27/MAE!C$5*1000)</f>
        <v>8.2662956737447555</v>
      </c>
      <c r="D80" s="351">
        <f>IF(D$27=0,0,D$27/MAE!D$5*1000)</f>
        <v>8.2741933306542759</v>
      </c>
      <c r="E80" s="351">
        <f>IF(E$27=0,0,E$27/MAE!E$5*1000)</f>
        <v>9.2490889633954563</v>
      </c>
      <c r="F80" s="351">
        <f>IF(F$27=0,0,F$27/MAE!F$5*1000)</f>
        <v>9.0609741636760699</v>
      </c>
      <c r="G80" s="351">
        <f>IF(G$27=0,0,G$27/MAE!G$5*1000)</f>
        <v>8.6830026850168931</v>
      </c>
      <c r="H80" s="351">
        <f>IF(H$27=0,0,H$27/MAE!H$5*1000)</f>
        <v>8.126542031379639</v>
      </c>
      <c r="I80" s="351">
        <f>IF(I$27=0,0,I$27/MAE!I$5*1000)</f>
        <v>7.7404137813128093</v>
      </c>
      <c r="J80" s="351">
        <f>IF(J$27=0,0,J$27/MAE!J$5*1000)</f>
        <v>8.4041735154015313</v>
      </c>
      <c r="K80" s="351">
        <f>IF(K$27=0,0,K$27/MAE!K$5*1000)</f>
        <v>8.7331594689938825</v>
      </c>
      <c r="L80" s="351">
        <f>IF(L$27=0,0,L$27/MAE!L$5*1000)</f>
        <v>8.683755267043102</v>
      </c>
      <c r="M80" s="351">
        <f>IF(M$27=0,0,M$27/MAE!M$5*1000)</f>
        <v>7.893562840216596</v>
      </c>
      <c r="N80" s="351">
        <f>IF(N$27=0,0,N$27/MAE!N$5*1000)</f>
        <v>7.8411644915979943</v>
      </c>
      <c r="O80" s="351">
        <f>IF(O$27=0,0,O$27/MAE!O$5*1000)</f>
        <v>7.9343869564253069</v>
      </c>
      <c r="P80" s="351">
        <f>IF(P$27=0,0,P$27/MAE!P$5*1000)</f>
        <v>7.2609895204266737</v>
      </c>
      <c r="Q80" s="351">
        <f>IF(Q$27=0,0,Q$27/MAE!Q$5*1000)</f>
        <v>7.2379293953517667</v>
      </c>
      <c r="R80" s="351">
        <f>IF(R$27=0,0,R$27/MAE!R$5*1000)</f>
        <v>7.2527892616881786</v>
      </c>
      <c r="S80" s="351">
        <f>IF(S$27=0,0,S$27/MAE!S$5*1000)</f>
        <v>7.1963102307615054</v>
      </c>
      <c r="T80" s="351">
        <f>IF(T$27=0,0,T$27/MAE!T$5*1000)</f>
        <v>6.903363624778744</v>
      </c>
      <c r="U80" s="351">
        <f>IF(U$27=0,0,U$27/MAE!U$5*1000)</f>
        <v>6.7900517163271683</v>
      </c>
      <c r="V80" s="351">
        <f>IF(V$27=0,0,V$27/MAE!V$5*1000)</f>
        <v>6.6800391379201454</v>
      </c>
      <c r="W80" s="351">
        <f>IF(W$27=0,0,W$27/MAE!W$5*1000)</f>
        <v>6.8124931048641075</v>
      </c>
      <c r="DA80" s="175"/>
    </row>
    <row r="81" spans="1:105" ht="12" customHeight="1" x14ac:dyDescent="0.3">
      <c r="A81" s="203" t="s">
        <v>2582</v>
      </c>
      <c r="B81" s="351">
        <f>IF(B$35=0,0,B$35/MAE!B$5*1000)</f>
        <v>6.4627007212642651</v>
      </c>
      <c r="C81" s="351">
        <f>IF(C$35=0,0,C$35/MAE!C$5*1000)</f>
        <v>6.9286978030309223</v>
      </c>
      <c r="D81" s="351">
        <f>IF(D$35=0,0,D$35/MAE!D$5*1000)</f>
        <v>7.0590963069062953</v>
      </c>
      <c r="E81" s="351">
        <f>IF(E$35=0,0,E$35/MAE!E$5*1000)</f>
        <v>7.9244892029234224</v>
      </c>
      <c r="F81" s="351">
        <f>IF(F$35=0,0,F$35/MAE!F$5*1000)</f>
        <v>7.6477146736811017</v>
      </c>
      <c r="G81" s="351">
        <f>IF(G$35=0,0,G$35/MAE!G$5*1000)</f>
        <v>7.6844391687591811</v>
      </c>
      <c r="H81" s="351">
        <f>IF(H$35=0,0,H$35/MAE!H$5*1000)</f>
        <v>7.4345612174507893</v>
      </c>
      <c r="I81" s="351">
        <f>IF(I$35=0,0,I$35/MAE!I$5*1000)</f>
        <v>6.9145594889138122</v>
      </c>
      <c r="J81" s="351">
        <f>IF(J$35=0,0,J$35/MAE!J$5*1000)</f>
        <v>7.0478289651713011</v>
      </c>
      <c r="K81" s="351">
        <f>IF(K$35=0,0,K$35/MAE!K$5*1000)</f>
        <v>7.5890733851922807</v>
      </c>
      <c r="L81" s="351">
        <f>IF(L$35=0,0,L$35/MAE!L$5*1000)</f>
        <v>7.4700635438995926</v>
      </c>
      <c r="M81" s="351">
        <f>IF(M$35=0,0,M$35/MAE!M$5*1000)</f>
        <v>6.7956907155284529</v>
      </c>
      <c r="N81" s="351">
        <f>IF(N$35=0,0,N$35/MAE!N$5*1000)</f>
        <v>6.6351394107288844</v>
      </c>
      <c r="O81" s="351">
        <f>IF(O$35=0,0,O$35/MAE!O$5*1000)</f>
        <v>6.8484452737372008</v>
      </c>
      <c r="P81" s="351">
        <f>IF(P$35=0,0,P$35/MAE!P$5*1000)</f>
        <v>6.705396042767152</v>
      </c>
      <c r="Q81" s="351">
        <f>IF(Q$35=0,0,Q$35/MAE!Q$5*1000)</f>
        <v>5.5751717765398645</v>
      </c>
      <c r="R81" s="351">
        <f>IF(R$35=0,0,R$35/MAE!R$5*1000)</f>
        <v>5.211840723030666</v>
      </c>
      <c r="S81" s="351">
        <f>IF(S$35=0,0,S$35/MAE!S$5*1000)</f>
        <v>5.2721327543094949</v>
      </c>
      <c r="T81" s="351">
        <f>IF(T$35=0,0,T$35/MAE!T$5*1000)</f>
        <v>5.6162801248644456</v>
      </c>
      <c r="U81" s="351">
        <f>IF(U$35=0,0,U$35/MAE!U$5*1000)</f>
        <v>5.6702694382943584</v>
      </c>
      <c r="V81" s="351">
        <f>IF(V$35=0,0,V$35/MAE!V$5*1000)</f>
        <v>6.1739661098585517</v>
      </c>
      <c r="W81" s="351">
        <f>IF(W$35=0,0,W$35/MAE!W$5*1000)</f>
        <v>6.156825402129261</v>
      </c>
      <c r="DA81" s="175"/>
    </row>
    <row r="82" spans="1:105" ht="12" customHeight="1" x14ac:dyDescent="0.3">
      <c r="A82" s="203" t="s">
        <v>2594</v>
      </c>
      <c r="B82" s="351">
        <f>IF(B$46=0,0,B$46/MAE!B$5*1000)</f>
        <v>3.0950825216225728</v>
      </c>
      <c r="C82" s="351">
        <f>IF(C$46=0,0,C$46/MAE!C$5*1000)</f>
        <v>3.1822625458631553</v>
      </c>
      <c r="D82" s="351">
        <f>IF(D$46=0,0,D$46/MAE!D$5*1000)</f>
        <v>3.2747068812260549</v>
      </c>
      <c r="E82" s="351">
        <f>IF(E$46=0,0,E$46/MAE!E$5*1000)</f>
        <v>3.5630853032206886</v>
      </c>
      <c r="F82" s="351">
        <f>IF(F$46=0,0,F$46/MAE!F$5*1000)</f>
        <v>3.5393260210117221</v>
      </c>
      <c r="G82" s="351">
        <f>IF(G$46=0,0,G$46/MAE!G$5*1000)</f>
        <v>3.5251235691388758</v>
      </c>
      <c r="H82" s="351">
        <f>IF(H$46=0,0,H$46/MAE!H$5*1000)</f>
        <v>3.2672224534997962</v>
      </c>
      <c r="I82" s="351">
        <f>IF(I$46=0,0,I$46/MAE!I$5*1000)</f>
        <v>3.12983548352517</v>
      </c>
      <c r="J82" s="351">
        <f>IF(J$46=0,0,J$46/MAE!J$5*1000)</f>
        <v>3.2298684207598738</v>
      </c>
      <c r="K82" s="351">
        <f>IF(K$46=0,0,K$46/MAE!K$5*1000)</f>
        <v>3.4174708173855275</v>
      </c>
      <c r="L82" s="351">
        <f>IF(L$46=0,0,L$46/MAE!L$5*1000)</f>
        <v>3.3415237635980115</v>
      </c>
      <c r="M82" s="351">
        <f>IF(M$46=0,0,M$46/MAE!M$5*1000)</f>
        <v>3.2324585693806664</v>
      </c>
      <c r="N82" s="351">
        <f>IF(N$46=0,0,N$46/MAE!N$5*1000)</f>
        <v>3.2709715972030597</v>
      </c>
      <c r="O82" s="351">
        <f>IF(O$46=0,0,O$46/MAE!O$5*1000)</f>
        <v>3.4134191977462347</v>
      </c>
      <c r="P82" s="351">
        <f>IF(P$46=0,0,P$46/MAE!P$5*1000)</f>
        <v>3.2330471064681063</v>
      </c>
      <c r="Q82" s="351">
        <f>IF(Q$46=0,0,Q$46/MAE!Q$5*1000)</f>
        <v>3.2986092212875193</v>
      </c>
      <c r="R82" s="351">
        <f>IF(R$46=0,0,R$46/MAE!R$5*1000)</f>
        <v>3.3443514633335911</v>
      </c>
      <c r="S82" s="351">
        <f>IF(S$46=0,0,S$46/MAE!S$5*1000)</f>
        <v>3.292098830551029</v>
      </c>
      <c r="T82" s="351">
        <f>IF(T$46=0,0,T$46/MAE!T$5*1000)</f>
        <v>3.1142130349909092</v>
      </c>
      <c r="U82" s="351">
        <f>IF(U$46=0,0,U$46/MAE!U$5*1000)</f>
        <v>3.0601806226856159</v>
      </c>
      <c r="V82" s="351">
        <f>IF(V$46=0,0,V$46/MAE!V$5*1000)</f>
        <v>2.9994986746149199</v>
      </c>
      <c r="W82" s="351">
        <f>IF(W$46=0,0,W$46/MAE!W$5*1000)</f>
        <v>3.0187716941086329</v>
      </c>
      <c r="DA82" s="175"/>
    </row>
    <row r="83" spans="1:105" ht="12" customHeight="1" x14ac:dyDescent="0.3">
      <c r="A83" s="41" t="s">
        <v>2596</v>
      </c>
      <c r="B83" s="339">
        <f>IF(B$47=0,0,B$47/MAE!B$5*1000)</f>
        <v>2.0958527107800498</v>
      </c>
      <c r="C83" s="339">
        <f>IF(C$47=0,0,C$47/MAE!C$5*1000)</f>
        <v>2.1548871594107473</v>
      </c>
      <c r="D83" s="339">
        <f>IF(D$47=0,0,D$47/MAE!D$5*1000)</f>
        <v>2.2174863662212396</v>
      </c>
      <c r="E83" s="339">
        <f>IF(E$47=0,0,E$47/MAE!E$5*1000)</f>
        <v>2.4127634527756463</v>
      </c>
      <c r="F83" s="339">
        <f>IF(F$47=0,0,F$47/MAE!F$5*1000)</f>
        <v>2.3966747198659508</v>
      </c>
      <c r="G83" s="339">
        <f>IF(G$47=0,0,G$47/MAE!G$5*1000)</f>
        <v>2.3870574489048466</v>
      </c>
      <c r="H83" s="339">
        <f>IF(H$47=0,0,H$47/MAE!H$5*1000)</f>
        <v>2.2124182434719653</v>
      </c>
      <c r="I83" s="339">
        <f>IF(I$47=0,0,I$47/MAE!I$5*1000)</f>
        <v>2.1193858763426294</v>
      </c>
      <c r="J83" s="339">
        <f>IF(J$47=0,0,J$47/MAE!J$5*1000)</f>
        <v>2.1871237480168024</v>
      </c>
      <c r="K83" s="339">
        <f>IF(K$47=0,0,K$47/MAE!K$5*1000)</f>
        <v>2.3141597765458863</v>
      </c>
      <c r="L83" s="339">
        <f>IF(L$47=0,0,L$47/MAE!L$5*1000)</f>
        <v>2.2627317976650905</v>
      </c>
      <c r="M83" s="339">
        <f>IF(M$47=0,0,M$47/MAE!M$5*1000)</f>
        <v>2.188877681868417</v>
      </c>
      <c r="N83" s="339">
        <f>IF(N$47=0,0,N$47/MAE!N$5*1000)</f>
        <v>2.2149569974272145</v>
      </c>
      <c r="O83" s="339">
        <f>IF(O$47=0,0,O$47/MAE!O$5*1000)</f>
        <v>2.3114161992923759</v>
      </c>
      <c r="P83" s="339">
        <f>IF(P$47=0,0,P$47/MAE!P$5*1000)</f>
        <v>2.1892762131002939</v>
      </c>
      <c r="Q83" s="339">
        <f>IF(Q$47=0,0,Q$47/MAE!Q$5*1000)</f>
        <v>2.2336719715683775</v>
      </c>
      <c r="R83" s="339">
        <f>IF(R$47=0,0,R$47/MAE!R$5*1000)</f>
        <v>2.2646465906034638</v>
      </c>
      <c r="S83" s="339">
        <f>IF(S$47=0,0,S$47/MAE!S$5*1000)</f>
        <v>2.2292634234996314</v>
      </c>
      <c r="T83" s="339">
        <f>IF(T$47=0,0,T$47/MAE!T$5*1000)</f>
        <v>2.1088070465761191</v>
      </c>
      <c r="U83" s="339">
        <f>IF(U$47=0,0,U$47/MAE!U$5*1000)</f>
        <v>2.0722186916586312</v>
      </c>
      <c r="V83" s="339">
        <f>IF(V$47=0,0,V$47/MAE!V$5*1000)</f>
        <v>2.0311275658256736</v>
      </c>
      <c r="W83" s="339">
        <f>IF(W$47=0,0,W$47/MAE!W$5*1000)</f>
        <v>2.0441784004540322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23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Machinery equipment / useful energy demand"</f>
        <v>DK: Machinery equipment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3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3">
      <c r="J4" s="131"/>
    </row>
    <row r="5" spans="1:105" ht="15" customHeight="1" x14ac:dyDescent="0.3">
      <c r="A5" s="34" t="s">
        <v>26</v>
      </c>
      <c r="B5" s="225">
        <v>165.23871575861119</v>
      </c>
      <c r="C5" s="225">
        <v>172.50586960890689</v>
      </c>
      <c r="D5" s="225">
        <v>169.46723036316229</v>
      </c>
      <c r="E5" s="225">
        <v>175.39793864248941</v>
      </c>
      <c r="F5" s="225">
        <v>177.87140391364119</v>
      </c>
      <c r="G5" s="225">
        <v>171.75137728165211</v>
      </c>
      <c r="H5" s="225">
        <v>180.0577909396539</v>
      </c>
      <c r="I5" s="225">
        <v>181.83848486605709</v>
      </c>
      <c r="J5" s="225">
        <v>187.26191248324341</v>
      </c>
      <c r="K5" s="225">
        <v>171.70868599395629</v>
      </c>
      <c r="L5" s="225">
        <v>175.72591382408069</v>
      </c>
      <c r="M5" s="225">
        <v>160.25228987251541</v>
      </c>
      <c r="N5" s="225">
        <v>150.45382445696089</v>
      </c>
      <c r="O5" s="225">
        <v>137.584385931132</v>
      </c>
      <c r="P5" s="225">
        <v>127.40895263128461</v>
      </c>
      <c r="Q5" s="225">
        <v>120.26529779836601</v>
      </c>
      <c r="R5" s="225">
        <v>111.8323150230746</v>
      </c>
      <c r="S5" s="225">
        <v>115.41067673449879</v>
      </c>
      <c r="T5" s="225">
        <v>120.48400295584931</v>
      </c>
      <c r="U5" s="225">
        <v>114.5324038182434</v>
      </c>
      <c r="V5" s="225">
        <v>116.4815933921066</v>
      </c>
      <c r="W5" s="225">
        <v>125.09436856046381</v>
      </c>
      <c r="DA5" s="89" t="s">
        <v>2598</v>
      </c>
    </row>
    <row r="6" spans="1:105" ht="12" customHeight="1" x14ac:dyDescent="0.3">
      <c r="A6" s="55" t="s">
        <v>92</v>
      </c>
      <c r="B6" s="261">
        <v>2.903370665741865</v>
      </c>
      <c r="C6" s="261">
        <v>2.9860690353946988</v>
      </c>
      <c r="D6" s="261">
        <v>2.9650822785484778</v>
      </c>
      <c r="E6" s="261">
        <v>3.014712734798513</v>
      </c>
      <c r="F6" s="261">
        <v>3.1006662646036891</v>
      </c>
      <c r="G6" s="261">
        <v>3.0328533551985499</v>
      </c>
      <c r="H6" s="261">
        <v>3.1418169183174229</v>
      </c>
      <c r="I6" s="261">
        <v>3.2016202576504398</v>
      </c>
      <c r="J6" s="261">
        <v>3.2428167303104098</v>
      </c>
      <c r="K6" s="261">
        <v>2.965685287309086</v>
      </c>
      <c r="L6" s="261">
        <v>3.012880511199739</v>
      </c>
      <c r="M6" s="261">
        <v>2.839712173149366</v>
      </c>
      <c r="N6" s="261">
        <v>2.6944941793048489</v>
      </c>
      <c r="O6" s="261">
        <v>2.490733744437978</v>
      </c>
      <c r="P6" s="261">
        <v>2.319318006954679</v>
      </c>
      <c r="Q6" s="261">
        <v>2.300790253290113</v>
      </c>
      <c r="R6" s="261">
        <v>2.1646549996444082</v>
      </c>
      <c r="S6" s="261">
        <v>2.219305577139266</v>
      </c>
      <c r="T6" s="261">
        <v>2.253770135005849</v>
      </c>
      <c r="U6" s="261">
        <v>2.124614342254064</v>
      </c>
      <c r="V6" s="261">
        <v>2.104909050389149</v>
      </c>
      <c r="W6" s="261">
        <v>2.2612509741116722</v>
      </c>
      <c r="DA6" s="67" t="s">
        <v>2599</v>
      </c>
    </row>
    <row r="7" spans="1:105" ht="12" customHeight="1" x14ac:dyDescent="0.3">
      <c r="A7" s="202" t="s">
        <v>93</v>
      </c>
      <c r="B7" s="226">
        <v>1.02528778412628</v>
      </c>
      <c r="C7" s="226">
        <v>1.0544916433415989</v>
      </c>
      <c r="D7" s="226">
        <v>1.047080441707321</v>
      </c>
      <c r="E7" s="226">
        <v>1.0646067951675231</v>
      </c>
      <c r="F7" s="226">
        <v>1.0949601720723849</v>
      </c>
      <c r="G7" s="226">
        <v>1.0710129205417629</v>
      </c>
      <c r="H7" s="226">
        <v>1.1094919929863789</v>
      </c>
      <c r="I7" s="226">
        <v>1.1306107684812161</v>
      </c>
      <c r="J7" s="226">
        <v>1.1451587697632251</v>
      </c>
      <c r="K7" s="226">
        <v>1.047293386448847</v>
      </c>
      <c r="L7" s="226">
        <v>1.0639597691106111</v>
      </c>
      <c r="M7" s="226">
        <v>1.0028076111393751</v>
      </c>
      <c r="N7" s="226">
        <v>0.95152575557717334</v>
      </c>
      <c r="O7" s="226">
        <v>0.87957039444388219</v>
      </c>
      <c r="P7" s="226">
        <v>0.81903714468615063</v>
      </c>
      <c r="Q7" s="226">
        <v>0.81249430820862911</v>
      </c>
      <c r="R7" s="226">
        <v>0.76441990482678956</v>
      </c>
      <c r="S7" s="226">
        <v>0.7837190491496544</v>
      </c>
      <c r="T7" s="226">
        <v>0.79588976182608495</v>
      </c>
      <c r="U7" s="226">
        <v>0.75028006475224807</v>
      </c>
      <c r="V7" s="226">
        <v>0.74332139589534596</v>
      </c>
      <c r="W7" s="226">
        <v>0.79853152336232847</v>
      </c>
      <c r="DA7" s="174" t="s">
        <v>2600</v>
      </c>
    </row>
    <row r="8" spans="1:105" ht="12" customHeight="1" x14ac:dyDescent="0.3">
      <c r="A8" s="202" t="s">
        <v>94</v>
      </c>
      <c r="B8" s="226">
        <v>6.78677911497038</v>
      </c>
      <c r="C8" s="226">
        <v>6.9800908318050441</v>
      </c>
      <c r="D8" s="226">
        <v>6.9310332020867573</v>
      </c>
      <c r="E8" s="226">
        <v>7.0470469608253854</v>
      </c>
      <c r="F8" s="226">
        <v>7.2479677828971028</v>
      </c>
      <c r="G8" s="226">
        <v>7.0894515993774956</v>
      </c>
      <c r="H8" s="226">
        <v>7.3441595645690381</v>
      </c>
      <c r="I8" s="226">
        <v>7.4839529637308706</v>
      </c>
      <c r="J8" s="226">
        <v>7.580251849559728</v>
      </c>
      <c r="K8" s="226">
        <v>6.9324427662567514</v>
      </c>
      <c r="L8" s="226">
        <v>7.0427640433870993</v>
      </c>
      <c r="M8" s="226">
        <v>6.6379740956474791</v>
      </c>
      <c r="N8" s="226">
        <v>6.2985195232875162</v>
      </c>
      <c r="O8" s="226">
        <v>5.8222189667898823</v>
      </c>
      <c r="P8" s="226">
        <v>5.421525813533254</v>
      </c>
      <c r="Q8" s="226">
        <v>5.3782162309499144</v>
      </c>
      <c r="R8" s="226">
        <v>5.0599930336311534</v>
      </c>
      <c r="S8" s="226">
        <v>5.1877415854573474</v>
      </c>
      <c r="T8" s="226">
        <v>5.2683042722322551</v>
      </c>
      <c r="U8" s="226">
        <v>4.9663959257823604</v>
      </c>
      <c r="V8" s="226">
        <v>4.9203337867447212</v>
      </c>
      <c r="W8" s="226">
        <v>5.2857911206064276</v>
      </c>
      <c r="DA8" s="174" t="s">
        <v>2601</v>
      </c>
    </row>
    <row r="9" spans="1:105" ht="12" customHeight="1" x14ac:dyDescent="0.3">
      <c r="A9" s="202" t="s">
        <v>95</v>
      </c>
      <c r="B9" s="226">
        <v>2.976471420215145</v>
      </c>
      <c r="C9" s="226">
        <v>3.0612519605279869</v>
      </c>
      <c r="D9" s="226">
        <v>3.0397368013742301</v>
      </c>
      <c r="E9" s="226">
        <v>3.090616847915832</v>
      </c>
      <c r="F9" s="226">
        <v>3.1787345064533601</v>
      </c>
      <c r="G9" s="226">
        <v>3.1092142109059582</v>
      </c>
      <c r="H9" s="226">
        <v>3.220921246902086</v>
      </c>
      <c r="I9" s="226">
        <v>3.2822303082832209</v>
      </c>
      <c r="J9" s="226">
        <v>3.324464021302687</v>
      </c>
      <c r="K9" s="226">
        <v>3.040354992624581</v>
      </c>
      <c r="L9" s="226">
        <v>3.0887384927882762</v>
      </c>
      <c r="M9" s="226">
        <v>2.9112101409402378</v>
      </c>
      <c r="N9" s="226">
        <v>2.7623358640594602</v>
      </c>
      <c r="O9" s="226">
        <v>2.5534451708703152</v>
      </c>
      <c r="P9" s="226">
        <v>2.3777135463780028</v>
      </c>
      <c r="Q9" s="226">
        <v>2.3587193029236371</v>
      </c>
      <c r="R9" s="226">
        <v>2.2191564504978869</v>
      </c>
      <c r="S9" s="226">
        <v>2.275183014357288</v>
      </c>
      <c r="T9" s="226">
        <v>2.310515317156463</v>
      </c>
      <c r="U9" s="226">
        <v>2.1781076537406419</v>
      </c>
      <c r="V9" s="226">
        <v>2.157906224155719</v>
      </c>
      <c r="W9" s="226">
        <v>2.3181845080250092</v>
      </c>
      <c r="DA9" s="174" t="s">
        <v>2602</v>
      </c>
    </row>
    <row r="10" spans="1:105" ht="12" customHeight="1" x14ac:dyDescent="0.3">
      <c r="A10" s="56" t="s">
        <v>96</v>
      </c>
      <c r="B10" s="262">
        <v>7.0064135175171742</v>
      </c>
      <c r="C10" s="262">
        <v>7.3000396167634456</v>
      </c>
      <c r="D10" s="262">
        <v>7.2306714023358989</v>
      </c>
      <c r="E10" s="262">
        <v>7.5022582752530234</v>
      </c>
      <c r="F10" s="262">
        <v>7.6096596295786529</v>
      </c>
      <c r="G10" s="262">
        <v>7.4035181234324208</v>
      </c>
      <c r="H10" s="262">
        <v>7.9082826022952224</v>
      </c>
      <c r="I10" s="262">
        <v>8.1727314372094</v>
      </c>
      <c r="J10" s="262">
        <v>8.8150037701795583</v>
      </c>
      <c r="K10" s="262">
        <v>8.5043721493745448</v>
      </c>
      <c r="L10" s="262">
        <v>8.8238767743940834</v>
      </c>
      <c r="M10" s="262">
        <v>8.1285373786248734</v>
      </c>
      <c r="N10" s="262">
        <v>7.9001963584478947</v>
      </c>
      <c r="O10" s="262">
        <v>7.5024093371766307</v>
      </c>
      <c r="P10" s="262">
        <v>7.0832840194074471</v>
      </c>
      <c r="Q10" s="262">
        <v>6.9705749259527812</v>
      </c>
      <c r="R10" s="262">
        <v>6.5574057258790157</v>
      </c>
      <c r="S10" s="262">
        <v>6.6688698919508687</v>
      </c>
      <c r="T10" s="262">
        <v>7.0894408802556521</v>
      </c>
      <c r="U10" s="262">
        <v>7.0264507288930851</v>
      </c>
      <c r="V10" s="262">
        <v>7.3223768645190308</v>
      </c>
      <c r="W10" s="262">
        <v>7.997521705375533</v>
      </c>
      <c r="DA10" s="68" t="s">
        <v>2603</v>
      </c>
    </row>
    <row r="11" spans="1:105" ht="12" customHeight="1" x14ac:dyDescent="0.3">
      <c r="A11" s="37" t="s">
        <v>160</v>
      </c>
      <c r="B11" s="228">
        <v>1.2994056416254109</v>
      </c>
      <c r="C11" s="228">
        <v>1.386420288002723</v>
      </c>
      <c r="D11" s="228">
        <v>1.2449878094912781</v>
      </c>
      <c r="E11" s="228">
        <v>1.3788902690164531</v>
      </c>
      <c r="F11" s="228">
        <v>1.4451271577181259</v>
      </c>
      <c r="G11" s="228">
        <v>1.182306413795611</v>
      </c>
      <c r="H11" s="228">
        <v>1.243408081698224</v>
      </c>
      <c r="I11" s="228">
        <v>1.17908069387203</v>
      </c>
      <c r="J11" s="228">
        <v>1.378388725431104</v>
      </c>
      <c r="K11" s="228">
        <v>1.102064063348223</v>
      </c>
      <c r="L11" s="228">
        <v>1.127882572377666</v>
      </c>
      <c r="M11" s="228">
        <v>0.70330808312537652</v>
      </c>
      <c r="N11" s="228">
        <v>0.66048468075179823</v>
      </c>
      <c r="O11" s="228">
        <v>0.43549419448476012</v>
      </c>
      <c r="P11" s="228">
        <v>0.16106195086</v>
      </c>
      <c r="Q11" s="228">
        <v>0.14777055917226281</v>
      </c>
      <c r="R11" s="228">
        <v>0.14480483315846679</v>
      </c>
      <c r="S11" s="228">
        <v>0.13217498678644821</v>
      </c>
      <c r="T11" s="228">
        <v>0.15313072839916461</v>
      </c>
      <c r="U11" s="228">
        <v>0.14452558357907311</v>
      </c>
      <c r="V11" s="228">
        <v>0.1509986876743446</v>
      </c>
      <c r="W11" s="228">
        <v>0.29927086648163448</v>
      </c>
      <c r="DA11" s="69" t="s">
        <v>2604</v>
      </c>
    </row>
    <row r="12" spans="1:105" ht="12" customHeight="1" x14ac:dyDescent="0.3">
      <c r="A12" s="37" t="s">
        <v>162</v>
      </c>
      <c r="B12" s="228">
        <v>1.608321592604621</v>
      </c>
      <c r="C12" s="228">
        <v>1.7524941946637409</v>
      </c>
      <c r="D12" s="228">
        <v>1.567084416022777</v>
      </c>
      <c r="E12" s="228">
        <v>1.735306291234807</v>
      </c>
      <c r="F12" s="228">
        <v>1.6400488552190911</v>
      </c>
      <c r="G12" s="228">
        <v>1.4031172106677889</v>
      </c>
      <c r="H12" s="228">
        <v>1.4176091958601409</v>
      </c>
      <c r="I12" s="228">
        <v>1.5037691113094971</v>
      </c>
      <c r="J12" s="228">
        <v>1.750694092430646</v>
      </c>
      <c r="K12" s="228">
        <v>1.491949880031612</v>
      </c>
      <c r="L12" s="228">
        <v>1.6074592815231441</v>
      </c>
      <c r="M12" s="228">
        <v>1.3791749962272151</v>
      </c>
      <c r="N12" s="228">
        <v>1.0698524083767611</v>
      </c>
      <c r="O12" s="228">
        <v>0.93515834759100025</v>
      </c>
      <c r="P12" s="228">
        <v>0.860084528935259</v>
      </c>
      <c r="Q12" s="228">
        <v>0.75653798182030818</v>
      </c>
      <c r="R12" s="228">
        <v>0.6820053570834862</v>
      </c>
      <c r="S12" s="228">
        <v>0.77633782968202891</v>
      </c>
      <c r="T12" s="228">
        <v>0.7847926971542829</v>
      </c>
      <c r="U12" s="228">
        <v>0.68767864613784702</v>
      </c>
      <c r="V12" s="228">
        <v>0.62243669793737277</v>
      </c>
      <c r="W12" s="228">
        <v>0.59262271169556502</v>
      </c>
      <c r="DA12" s="69" t="s">
        <v>2605</v>
      </c>
    </row>
    <row r="13" spans="1:105" ht="12" customHeight="1" x14ac:dyDescent="0.3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2606</v>
      </c>
    </row>
    <row r="14" spans="1:105" ht="12" customHeight="1" x14ac:dyDescent="0.3">
      <c r="A14" s="37" t="s">
        <v>78</v>
      </c>
      <c r="B14" s="228">
        <v>2.0950726330856209</v>
      </c>
      <c r="C14" s="228">
        <v>2.185097191629954</v>
      </c>
      <c r="D14" s="228">
        <v>2.313942315723406</v>
      </c>
      <c r="E14" s="228">
        <v>2.4048332294988279</v>
      </c>
      <c r="F14" s="228">
        <v>2.415113591307477</v>
      </c>
      <c r="G14" s="228">
        <v>2.5234259611345982</v>
      </c>
      <c r="H14" s="228">
        <v>2.926217267811793</v>
      </c>
      <c r="I14" s="228">
        <v>3.159949994008505</v>
      </c>
      <c r="J14" s="228">
        <v>3.6780345875960161</v>
      </c>
      <c r="K14" s="228">
        <v>4.0794656860572891</v>
      </c>
      <c r="L14" s="228">
        <v>4.309631862605217</v>
      </c>
      <c r="M14" s="228">
        <v>4.104053275096379</v>
      </c>
      <c r="N14" s="228">
        <v>4.2653233681372669</v>
      </c>
      <c r="O14" s="228">
        <v>4.3053955876901977</v>
      </c>
      <c r="P14" s="228">
        <v>4.2170149949118407</v>
      </c>
      <c r="Q14" s="228">
        <v>4.189749508800948</v>
      </c>
      <c r="R14" s="228">
        <v>3.9724668311165212</v>
      </c>
      <c r="S14" s="228">
        <v>3.9739274778831102</v>
      </c>
      <c r="T14" s="228">
        <v>4.4174179257344646</v>
      </c>
      <c r="U14" s="228">
        <v>4.6176047553174966</v>
      </c>
      <c r="V14" s="228">
        <v>5.0319686256705314</v>
      </c>
      <c r="W14" s="228">
        <v>5.5560485863600526</v>
      </c>
      <c r="DA14" s="69" t="s">
        <v>2607</v>
      </c>
    </row>
    <row r="15" spans="1:105" ht="12" customHeight="1" x14ac:dyDescent="0.3">
      <c r="A15" s="37" t="s">
        <v>38</v>
      </c>
      <c r="B15" s="228">
        <v>2.0036136502015229</v>
      </c>
      <c r="C15" s="228">
        <v>1.976027942467028</v>
      </c>
      <c r="D15" s="228">
        <v>2.1046568610984391</v>
      </c>
      <c r="E15" s="228">
        <v>1.9832284855029361</v>
      </c>
      <c r="F15" s="228">
        <v>2.10937002533396</v>
      </c>
      <c r="G15" s="228">
        <v>2.294668537834422</v>
      </c>
      <c r="H15" s="228">
        <v>2.321048056925064</v>
      </c>
      <c r="I15" s="228">
        <v>2.329931638019366</v>
      </c>
      <c r="J15" s="228">
        <v>2.0078863647217928</v>
      </c>
      <c r="K15" s="228">
        <v>1.83089251993742</v>
      </c>
      <c r="L15" s="228">
        <v>1.7789030578880569</v>
      </c>
      <c r="M15" s="228">
        <v>1.9420010241759029</v>
      </c>
      <c r="N15" s="228">
        <v>1.9045359011820691</v>
      </c>
      <c r="O15" s="228">
        <v>1.826361207410673</v>
      </c>
      <c r="P15" s="228">
        <v>1.845122544700347</v>
      </c>
      <c r="Q15" s="228">
        <v>1.8765168761592621</v>
      </c>
      <c r="R15" s="228">
        <v>1.758128704520542</v>
      </c>
      <c r="S15" s="228">
        <v>1.786429597599281</v>
      </c>
      <c r="T15" s="228">
        <v>1.734099528967739</v>
      </c>
      <c r="U15" s="228">
        <v>1.5766417438586671</v>
      </c>
      <c r="V15" s="228">
        <v>1.5169728532367821</v>
      </c>
      <c r="W15" s="228">
        <v>1.54957954083828</v>
      </c>
      <c r="DA15" s="69" t="s">
        <v>2608</v>
      </c>
    </row>
    <row r="16" spans="1:105" ht="12" customHeight="1" x14ac:dyDescent="0.3">
      <c r="A16" s="57" t="s">
        <v>2557</v>
      </c>
      <c r="B16" s="263">
        <f t="shared" ref="B16:W16" si="0">B17+B23</f>
        <v>27.8544038238295</v>
      </c>
      <c r="C16" s="263">
        <f t="shared" si="0"/>
        <v>28.986861474632541</v>
      </c>
      <c r="D16" s="263">
        <f t="shared" si="0"/>
        <v>28.229470414659112</v>
      </c>
      <c r="E16" s="263">
        <f t="shared" si="0"/>
        <v>29.261610033100098</v>
      </c>
      <c r="F16" s="263">
        <f t="shared" si="0"/>
        <v>29.76388746883768</v>
      </c>
      <c r="G16" s="263">
        <f t="shared" si="0"/>
        <v>28.40493110375391</v>
      </c>
      <c r="H16" s="263">
        <f t="shared" si="0"/>
        <v>29.59197583484378</v>
      </c>
      <c r="I16" s="263">
        <f t="shared" si="0"/>
        <v>30.059829319412998</v>
      </c>
      <c r="J16" s="263">
        <f t="shared" si="0"/>
        <v>31.479117461161181</v>
      </c>
      <c r="K16" s="263">
        <f t="shared" si="0"/>
        <v>28.48910239642488</v>
      </c>
      <c r="L16" s="263">
        <f t="shared" si="0"/>
        <v>29.26598291616504</v>
      </c>
      <c r="M16" s="263">
        <f t="shared" si="0"/>
        <v>26.538399890636221</v>
      </c>
      <c r="N16" s="263">
        <f t="shared" si="0"/>
        <v>24.845188977446909</v>
      </c>
      <c r="O16" s="263">
        <f t="shared" si="0"/>
        <v>22.64969040464268</v>
      </c>
      <c r="P16" s="263">
        <f t="shared" si="0"/>
        <v>20.856260920617316</v>
      </c>
      <c r="Q16" s="263">
        <f t="shared" si="0"/>
        <v>20.368291315662042</v>
      </c>
      <c r="R16" s="263">
        <f t="shared" si="0"/>
        <v>19.021878528675323</v>
      </c>
      <c r="S16" s="263">
        <f t="shared" si="0"/>
        <v>19.589654417573971</v>
      </c>
      <c r="T16" s="263">
        <f t="shared" si="0"/>
        <v>20.095482105098618</v>
      </c>
      <c r="U16" s="263">
        <f t="shared" si="0"/>
        <v>18.961958787289284</v>
      </c>
      <c r="V16" s="263">
        <f t="shared" si="0"/>
        <v>18.865131661490452</v>
      </c>
      <c r="W16" s="263">
        <f t="shared" si="0"/>
        <v>20.304651288934906</v>
      </c>
      <c r="DA16" s="70"/>
    </row>
    <row r="17" spans="1:105" ht="12" customHeight="1" x14ac:dyDescent="0.3">
      <c r="A17" s="169" t="s">
        <v>2558</v>
      </c>
      <c r="B17" s="353">
        <v>17.29783677161517</v>
      </c>
      <c r="C17" s="353">
        <v>18.503783745464691</v>
      </c>
      <c r="D17" s="353">
        <v>16.983435773296019</v>
      </c>
      <c r="E17" s="353">
        <v>18.60253974290886</v>
      </c>
      <c r="F17" s="353">
        <v>18.432256534588831</v>
      </c>
      <c r="G17" s="353">
        <v>15.968270601679681</v>
      </c>
      <c r="H17" s="353">
        <v>16.938358997971839</v>
      </c>
      <c r="I17" s="353">
        <v>17.049726853038649</v>
      </c>
      <c r="J17" s="353">
        <v>20.123841027898528</v>
      </c>
      <c r="K17" s="353">
        <v>17.517288885239399</v>
      </c>
      <c r="L17" s="353">
        <v>18.61839851650323</v>
      </c>
      <c r="M17" s="353">
        <v>14.699955500477</v>
      </c>
      <c r="N17" s="353">
        <v>13.03040527051526</v>
      </c>
      <c r="O17" s="353">
        <v>10.661972929831469</v>
      </c>
      <c r="P17" s="353">
        <v>8.2660081713667584</v>
      </c>
      <c r="Q17" s="353">
        <v>7.4425387191620924</v>
      </c>
      <c r="R17" s="353">
        <v>6.6143366932411212</v>
      </c>
      <c r="S17" s="353">
        <v>7.1622402843291129</v>
      </c>
      <c r="T17" s="353">
        <v>7.7036768399026609</v>
      </c>
      <c r="U17" s="353">
        <v>7.2308466446415913</v>
      </c>
      <c r="V17" s="353">
        <v>7.1020381363745431</v>
      </c>
      <c r="W17" s="353">
        <v>8.2280737397884547</v>
      </c>
      <c r="DA17" s="170" t="s">
        <v>2609</v>
      </c>
    </row>
    <row r="18" spans="1:105" ht="12" customHeight="1" x14ac:dyDescent="0.3">
      <c r="A18" s="59" t="s">
        <v>30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2610</v>
      </c>
    </row>
    <row r="19" spans="1:105" ht="12" customHeight="1" x14ac:dyDescent="0.3">
      <c r="A19" s="59" t="s">
        <v>33</v>
      </c>
      <c r="B19" s="232">
        <v>1.4910380980269651</v>
      </c>
      <c r="C19" s="232">
        <v>1.343669525885222</v>
      </c>
      <c r="D19" s="232">
        <v>1.341395869160334</v>
      </c>
      <c r="E19" s="232">
        <v>1.3535477351546661</v>
      </c>
      <c r="F19" s="232">
        <v>1.3414543667576</v>
      </c>
      <c r="G19" s="232">
        <v>1.34771497312216</v>
      </c>
      <c r="H19" s="232">
        <v>1.5376136918150161</v>
      </c>
      <c r="I19" s="232">
        <v>1.184622006397809</v>
      </c>
      <c r="J19" s="232">
        <v>1.512301302626152</v>
      </c>
      <c r="K19" s="232">
        <v>1.354291784072732</v>
      </c>
      <c r="L19" s="232">
        <v>1.355643240444776</v>
      </c>
      <c r="M19" s="232">
        <v>1.3312517199683609</v>
      </c>
      <c r="N19" s="232">
        <v>1.6414588449269181</v>
      </c>
      <c r="O19" s="232">
        <v>1.30593053142448</v>
      </c>
      <c r="P19" s="232">
        <v>0.98750963080194498</v>
      </c>
      <c r="Q19" s="232">
        <v>0.97996492144470726</v>
      </c>
      <c r="R19" s="232">
        <v>0.56528894676570385</v>
      </c>
      <c r="S19" s="232">
        <v>0.6132600827312733</v>
      </c>
      <c r="T19" s="232">
        <v>0.89951935882568623</v>
      </c>
      <c r="U19" s="232">
        <v>0.93827433203165123</v>
      </c>
      <c r="V19" s="232">
        <v>1.0154318705836489</v>
      </c>
      <c r="W19" s="232">
        <v>1.167110002557765</v>
      </c>
      <c r="DA19" s="71" t="s">
        <v>2611</v>
      </c>
    </row>
    <row r="20" spans="1:105" ht="12" customHeight="1" x14ac:dyDescent="0.3">
      <c r="A20" s="59" t="s">
        <v>160</v>
      </c>
      <c r="B20" s="232">
        <v>7.0403941625217614</v>
      </c>
      <c r="C20" s="232">
        <v>7.5636970697311687</v>
      </c>
      <c r="D20" s="232">
        <v>6.8411122089676484</v>
      </c>
      <c r="E20" s="232">
        <v>7.6211371735540832</v>
      </c>
      <c r="F20" s="232">
        <v>7.9834242900442538</v>
      </c>
      <c r="G20" s="232">
        <v>6.5895743263513573</v>
      </c>
      <c r="H20" s="232">
        <v>6.9708819819335464</v>
      </c>
      <c r="I20" s="232">
        <v>6.7705595786593573</v>
      </c>
      <c r="J20" s="232">
        <v>8.0162968331713103</v>
      </c>
      <c r="K20" s="232">
        <v>6.791503130247758</v>
      </c>
      <c r="L20" s="232">
        <v>6.9423450159481224</v>
      </c>
      <c r="M20" s="232">
        <v>4.4089410287252866</v>
      </c>
      <c r="N20" s="232">
        <v>4.2134986411021149</v>
      </c>
      <c r="O20" s="232">
        <v>2.939515078195833</v>
      </c>
      <c r="P20" s="232">
        <v>1.130174972981725</v>
      </c>
      <c r="Q20" s="232">
        <v>1.046730258316712</v>
      </c>
      <c r="R20" s="232">
        <v>1.050900596567758</v>
      </c>
      <c r="S20" s="232">
        <v>0.94555683568533977</v>
      </c>
      <c r="T20" s="232">
        <v>1.125295042059244</v>
      </c>
      <c r="U20" s="232">
        <v>1.105845346022742</v>
      </c>
      <c r="V20" s="232">
        <v>1.2040940524956041</v>
      </c>
      <c r="W20" s="232">
        <v>2.398490149709013</v>
      </c>
      <c r="DA20" s="71" t="s">
        <v>2612</v>
      </c>
    </row>
    <row r="21" spans="1:105" ht="12" customHeight="1" x14ac:dyDescent="0.3">
      <c r="A21" s="59" t="s">
        <v>70</v>
      </c>
      <c r="B21" s="232">
        <v>0.26091405232973941</v>
      </c>
      <c r="C21" s="232">
        <v>0.26451765487452322</v>
      </c>
      <c r="D21" s="232">
        <v>0.39611093358364252</v>
      </c>
      <c r="E21" s="232">
        <v>0.26646230026535439</v>
      </c>
      <c r="F21" s="232">
        <v>0.26408157391389669</v>
      </c>
      <c r="G21" s="232">
        <v>0.39797694959522989</v>
      </c>
      <c r="H21" s="232">
        <v>0.67266653474939153</v>
      </c>
      <c r="I21" s="232">
        <v>0.66631410685404735</v>
      </c>
      <c r="J21" s="232">
        <v>0.65752675632357005</v>
      </c>
      <c r="K21" s="232">
        <v>0.39746347424571998</v>
      </c>
      <c r="L21" s="232">
        <v>0.6630922976114817</v>
      </c>
      <c r="M21" s="232">
        <v>0.52093156569631272</v>
      </c>
      <c r="N21" s="232">
        <v>0.51385286031076494</v>
      </c>
      <c r="O21" s="232">
        <v>0.25550587880987319</v>
      </c>
      <c r="P21" s="232">
        <v>0.25760724066871449</v>
      </c>
      <c r="Q21" s="232">
        <v>0.18523954061311651</v>
      </c>
      <c r="R21" s="232">
        <v>0.16710741039018689</v>
      </c>
      <c r="S21" s="232">
        <v>0.1826237313899283</v>
      </c>
      <c r="T21" s="232">
        <v>4.9836458883037713E-2</v>
      </c>
      <c r="U21" s="232">
        <v>5.0911100828021361E-2</v>
      </c>
      <c r="V21" s="232">
        <v>3.792619545173069E-2</v>
      </c>
      <c r="W21" s="232">
        <v>2.6659269669292759E-2</v>
      </c>
      <c r="DA21" s="71" t="s">
        <v>2613</v>
      </c>
    </row>
    <row r="22" spans="1:105" ht="12" customHeight="1" x14ac:dyDescent="0.3">
      <c r="A22" s="59" t="s">
        <v>162</v>
      </c>
      <c r="B22" s="232">
        <v>8.5054904587367002</v>
      </c>
      <c r="C22" s="232">
        <v>9.3318994949737792</v>
      </c>
      <c r="D22" s="232">
        <v>8.4048167615843976</v>
      </c>
      <c r="E22" s="232">
        <v>9.3613925339347528</v>
      </c>
      <c r="F22" s="232">
        <v>8.8432963038730819</v>
      </c>
      <c r="G22" s="232">
        <v>7.6330043526109312</v>
      </c>
      <c r="H22" s="232">
        <v>7.7571967894738814</v>
      </c>
      <c r="I22" s="232">
        <v>8.428231161127437</v>
      </c>
      <c r="J22" s="232">
        <v>9.9377161357774941</v>
      </c>
      <c r="K22" s="232">
        <v>8.9740304966731852</v>
      </c>
      <c r="L22" s="232">
        <v>9.657317962498853</v>
      </c>
      <c r="M22" s="232">
        <v>8.4388311860870342</v>
      </c>
      <c r="N22" s="232">
        <v>6.661594924175458</v>
      </c>
      <c r="O22" s="232">
        <v>6.1610214414012807</v>
      </c>
      <c r="P22" s="232">
        <v>5.8907163269143741</v>
      </c>
      <c r="Q22" s="232">
        <v>5.2306039987875552</v>
      </c>
      <c r="R22" s="232">
        <v>4.8310397395174718</v>
      </c>
      <c r="S22" s="232">
        <v>5.4207996345225711</v>
      </c>
      <c r="T22" s="232">
        <v>5.6290259801346938</v>
      </c>
      <c r="U22" s="232">
        <v>5.1358158657591764</v>
      </c>
      <c r="V22" s="232">
        <v>4.84458601784356</v>
      </c>
      <c r="W22" s="232">
        <v>4.6358143178523843</v>
      </c>
      <c r="DA22" s="71" t="s">
        <v>2614</v>
      </c>
    </row>
    <row r="23" spans="1:105" ht="12" customHeight="1" x14ac:dyDescent="0.3">
      <c r="A23" s="60" t="s">
        <v>2565</v>
      </c>
      <c r="B23" s="331">
        <v>10.55656705221433</v>
      </c>
      <c r="C23" s="331">
        <v>10.483077729167849</v>
      </c>
      <c r="D23" s="331">
        <v>11.246034641363091</v>
      </c>
      <c r="E23" s="331">
        <v>10.65907029019124</v>
      </c>
      <c r="F23" s="331">
        <v>11.331630934248849</v>
      </c>
      <c r="G23" s="331">
        <v>12.436660502074229</v>
      </c>
      <c r="H23" s="331">
        <v>12.65361683687194</v>
      </c>
      <c r="I23" s="331">
        <v>13.010102466374351</v>
      </c>
      <c r="J23" s="331">
        <v>11.355276433262651</v>
      </c>
      <c r="K23" s="331">
        <v>10.971813511185481</v>
      </c>
      <c r="L23" s="331">
        <v>10.64758439966181</v>
      </c>
      <c r="M23" s="331">
        <v>11.83844439015922</v>
      </c>
      <c r="N23" s="331">
        <v>11.814783706931649</v>
      </c>
      <c r="O23" s="331">
        <v>11.987717474811211</v>
      </c>
      <c r="P23" s="331">
        <v>12.59025274925056</v>
      </c>
      <c r="Q23" s="331">
        <v>12.925752596499949</v>
      </c>
      <c r="R23" s="331">
        <v>12.4075418354342</v>
      </c>
      <c r="S23" s="331">
        <v>12.427414133244859</v>
      </c>
      <c r="T23" s="331">
        <v>12.391805265195959</v>
      </c>
      <c r="U23" s="331">
        <v>11.731112142647691</v>
      </c>
      <c r="V23" s="331">
        <v>11.763093525115909</v>
      </c>
      <c r="W23" s="331">
        <v>12.07657754914645</v>
      </c>
      <c r="DA23" s="72" t="s">
        <v>2615</v>
      </c>
    </row>
    <row r="24" spans="1:105" ht="12" customHeight="1" x14ac:dyDescent="0.3">
      <c r="A24" s="40" t="s">
        <v>2567</v>
      </c>
      <c r="B24" s="263">
        <f t="shared" ref="B24:W24" si="1">B25+B26</f>
        <v>11.573126145067761</v>
      </c>
      <c r="C24" s="263">
        <f t="shared" si="1"/>
        <v>12.091232941501927</v>
      </c>
      <c r="D24" s="263">
        <f t="shared" si="1"/>
        <v>11.717072700490956</v>
      </c>
      <c r="E24" s="263">
        <f t="shared" si="1"/>
        <v>12.203743290516995</v>
      </c>
      <c r="F24" s="263">
        <f t="shared" si="1"/>
        <v>12.354278892749988</v>
      </c>
      <c r="G24" s="263">
        <f t="shared" si="1"/>
        <v>11.69494126086415</v>
      </c>
      <c r="H24" s="263">
        <f t="shared" si="1"/>
        <v>12.174859118886557</v>
      </c>
      <c r="I24" s="263">
        <f t="shared" si="1"/>
        <v>12.428161498854621</v>
      </c>
      <c r="J24" s="263">
        <f t="shared" si="1"/>
        <v>13.12280213285881</v>
      </c>
      <c r="K24" s="263">
        <f t="shared" si="1"/>
        <v>11.872981495697392</v>
      </c>
      <c r="L24" s="263">
        <f t="shared" si="1"/>
        <v>12.237960046028418</v>
      </c>
      <c r="M24" s="263">
        <f t="shared" si="1"/>
        <v>11.03563604789143</v>
      </c>
      <c r="N24" s="263">
        <f t="shared" si="1"/>
        <v>10.187516700227967</v>
      </c>
      <c r="O24" s="263">
        <f t="shared" si="1"/>
        <v>9.2443457831282103</v>
      </c>
      <c r="P24" s="263">
        <f t="shared" si="1"/>
        <v>8.4577068062642589</v>
      </c>
      <c r="Q24" s="263">
        <f t="shared" si="1"/>
        <v>8.1061753419250717</v>
      </c>
      <c r="R24" s="263">
        <f t="shared" si="1"/>
        <v>7.5185365269147209</v>
      </c>
      <c r="S24" s="263">
        <f t="shared" si="1"/>
        <v>7.8187367236945802</v>
      </c>
      <c r="T24" s="263">
        <f t="shared" si="1"/>
        <v>8.0843241010372218</v>
      </c>
      <c r="U24" s="263">
        <f t="shared" si="1"/>
        <v>7.6168804827107079</v>
      </c>
      <c r="V24" s="263">
        <f t="shared" si="1"/>
        <v>7.5720613111855002</v>
      </c>
      <c r="W24" s="263">
        <f t="shared" si="1"/>
        <v>8.1166056032153442</v>
      </c>
      <c r="DA24" s="70"/>
    </row>
    <row r="25" spans="1:105" ht="12" customHeight="1" x14ac:dyDescent="0.3">
      <c r="A25" s="169" t="s">
        <v>2568</v>
      </c>
      <c r="B25" s="354">
        <v>8.2282615041411109</v>
      </c>
      <c r="C25" s="354">
        <v>8.6510946051501794</v>
      </c>
      <c r="D25" s="354">
        <v>8.3011124209512293</v>
      </c>
      <c r="E25" s="354">
        <v>8.7306056205108717</v>
      </c>
      <c r="F25" s="354">
        <v>8.782117379181436</v>
      </c>
      <c r="G25" s="354">
        <v>8.2009044612854503</v>
      </c>
      <c r="H25" s="354">
        <v>8.5552894778673156</v>
      </c>
      <c r="I25" s="354">
        <v>8.7396946696448943</v>
      </c>
      <c r="J25" s="354">
        <v>9.3868743899059108</v>
      </c>
      <c r="K25" s="354">
        <v>8.4563265123414002</v>
      </c>
      <c r="L25" s="354">
        <v>8.7669332122314376</v>
      </c>
      <c r="M25" s="354">
        <v>7.764109972887411</v>
      </c>
      <c r="N25" s="354">
        <v>7.0832908389266693</v>
      </c>
      <c r="O25" s="354">
        <v>6.3748646899848174</v>
      </c>
      <c r="P25" s="354">
        <v>5.7857073664183956</v>
      </c>
      <c r="Q25" s="354">
        <v>5.4555210333914612</v>
      </c>
      <c r="R25" s="354">
        <v>5.0247185471613189</v>
      </c>
      <c r="S25" s="354">
        <v>5.261957859743478</v>
      </c>
      <c r="T25" s="354">
        <v>5.487839910331485</v>
      </c>
      <c r="U25" s="354">
        <v>5.1691918452024161</v>
      </c>
      <c r="V25" s="354">
        <v>5.1470744026626987</v>
      </c>
      <c r="W25" s="354">
        <v>5.5115030178606643</v>
      </c>
      <c r="DA25" s="170" t="s">
        <v>2616</v>
      </c>
    </row>
    <row r="26" spans="1:105" ht="12" customHeight="1" x14ac:dyDescent="0.3">
      <c r="A26" s="61" t="s">
        <v>2570</v>
      </c>
      <c r="B26" s="265">
        <v>3.3448646409266489</v>
      </c>
      <c r="C26" s="265">
        <v>3.440138336351747</v>
      </c>
      <c r="D26" s="265">
        <v>3.415960279539727</v>
      </c>
      <c r="E26" s="265">
        <v>3.4731376700061229</v>
      </c>
      <c r="F26" s="265">
        <v>3.572161513568552</v>
      </c>
      <c r="G26" s="265">
        <v>3.4940367995787001</v>
      </c>
      <c r="H26" s="265">
        <v>3.6195696410192411</v>
      </c>
      <c r="I26" s="265">
        <v>3.6884668292097258</v>
      </c>
      <c r="J26" s="265">
        <v>3.7359277429528999</v>
      </c>
      <c r="K26" s="265">
        <v>3.416654983355992</v>
      </c>
      <c r="L26" s="265">
        <v>3.4710268337969801</v>
      </c>
      <c r="M26" s="265">
        <v>3.2715260750040178</v>
      </c>
      <c r="N26" s="265">
        <v>3.104225861301297</v>
      </c>
      <c r="O26" s="265">
        <v>2.8694810931433938</v>
      </c>
      <c r="P26" s="265">
        <v>2.6719994398458629</v>
      </c>
      <c r="Q26" s="265">
        <v>2.6506543085336101</v>
      </c>
      <c r="R26" s="265">
        <v>2.4938179797534019</v>
      </c>
      <c r="S26" s="265">
        <v>2.5567788639511022</v>
      </c>
      <c r="T26" s="265">
        <v>2.5964841907057372</v>
      </c>
      <c r="U26" s="265">
        <v>2.4476886375082918</v>
      </c>
      <c r="V26" s="265">
        <v>2.424986908522802</v>
      </c>
      <c r="W26" s="265">
        <v>2.6051025853546799</v>
      </c>
      <c r="DA26" s="74" t="s">
        <v>2617</v>
      </c>
    </row>
    <row r="27" spans="1:105" ht="12" customHeight="1" x14ac:dyDescent="0.3">
      <c r="A27" s="203" t="s">
        <v>2572</v>
      </c>
      <c r="B27" s="263">
        <f t="shared" ref="B27:W27" si="2">B28+B34</f>
        <v>34.107433253668759</v>
      </c>
      <c r="C27" s="263">
        <f t="shared" si="2"/>
        <v>35.4941160913868</v>
      </c>
      <c r="D27" s="263">
        <f t="shared" si="2"/>
        <v>34.56669846692953</v>
      </c>
      <c r="E27" s="263">
        <f t="shared" si="2"/>
        <v>35.830542897673581</v>
      </c>
      <c r="F27" s="263">
        <f t="shared" si="2"/>
        <v>36.445576492454308</v>
      </c>
      <c r="G27" s="263">
        <f t="shared" si="2"/>
        <v>34.781548290310901</v>
      </c>
      <c r="H27" s="263">
        <f t="shared" si="2"/>
        <v>36.235072450829101</v>
      </c>
      <c r="I27" s="263">
        <f t="shared" si="2"/>
        <v>36.807954268668979</v>
      </c>
      <c r="J27" s="263">
        <f t="shared" si="2"/>
        <v>38.545858115707567</v>
      </c>
      <c r="K27" s="263">
        <f t="shared" si="2"/>
        <v>34.884615179295764</v>
      </c>
      <c r="L27" s="263">
        <f t="shared" si="2"/>
        <v>35.835897448365358</v>
      </c>
      <c r="M27" s="263">
        <f t="shared" si="2"/>
        <v>32.495999866085171</v>
      </c>
      <c r="N27" s="263">
        <f t="shared" si="2"/>
        <v>30.42268038054722</v>
      </c>
      <c r="O27" s="263">
        <f t="shared" si="2"/>
        <v>27.734314781195121</v>
      </c>
      <c r="P27" s="263">
        <f t="shared" si="2"/>
        <v>25.53827867830692</v>
      </c>
      <c r="Q27" s="263">
        <f t="shared" si="2"/>
        <v>24.940764876320873</v>
      </c>
      <c r="R27" s="263">
        <f t="shared" si="2"/>
        <v>23.292096157561609</v>
      </c>
      <c r="S27" s="263">
        <f t="shared" si="2"/>
        <v>23.987331939886495</v>
      </c>
      <c r="T27" s="263">
        <f t="shared" si="2"/>
        <v>24.606712781753409</v>
      </c>
      <c r="U27" s="263">
        <f t="shared" si="2"/>
        <v>23.218725045660356</v>
      </c>
      <c r="V27" s="263">
        <f t="shared" si="2"/>
        <v>23.100161218151577</v>
      </c>
      <c r="W27" s="263">
        <f t="shared" si="2"/>
        <v>24.862838312981509</v>
      </c>
      <c r="DA27" s="70"/>
    </row>
    <row r="28" spans="1:105" ht="12" customHeight="1" x14ac:dyDescent="0.3">
      <c r="A28" s="169" t="s">
        <v>2573</v>
      </c>
      <c r="B28" s="353">
        <v>21.181024618304281</v>
      </c>
      <c r="C28" s="353">
        <v>22.657694382201669</v>
      </c>
      <c r="D28" s="353">
        <v>20.79604380403595</v>
      </c>
      <c r="E28" s="353">
        <v>22.77862009335778</v>
      </c>
      <c r="F28" s="353">
        <v>22.570110042353679</v>
      </c>
      <c r="G28" s="353">
        <v>19.552984410220009</v>
      </c>
      <c r="H28" s="353">
        <v>20.740847752618571</v>
      </c>
      <c r="I28" s="353">
        <v>20.87721655474121</v>
      </c>
      <c r="J28" s="353">
        <v>24.641437993345139</v>
      </c>
      <c r="K28" s="353">
        <v>21.449741492129871</v>
      </c>
      <c r="L28" s="353">
        <v>22.798038999799878</v>
      </c>
      <c r="M28" s="353">
        <v>17.999945510788159</v>
      </c>
      <c r="N28" s="353">
        <v>15.95559829042684</v>
      </c>
      <c r="O28" s="353">
        <v>13.055477056936491</v>
      </c>
      <c r="P28" s="353">
        <v>10.121642658816439</v>
      </c>
      <c r="Q28" s="353">
        <v>9.1133127173413335</v>
      </c>
      <c r="R28" s="353">
        <v>8.0991877876421867</v>
      </c>
      <c r="S28" s="353">
        <v>8.7700901440764643</v>
      </c>
      <c r="T28" s="353">
        <v>9.4330736815134593</v>
      </c>
      <c r="U28" s="353">
        <v>8.8540979322141951</v>
      </c>
      <c r="V28" s="353">
        <v>8.6963732282137265</v>
      </c>
      <c r="W28" s="353">
        <v>10.07519233443484</v>
      </c>
      <c r="DA28" s="170" t="s">
        <v>2618</v>
      </c>
    </row>
    <row r="29" spans="1:105" ht="12" customHeight="1" x14ac:dyDescent="0.3">
      <c r="A29" s="59" t="s">
        <v>30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 t="s">
        <v>2619</v>
      </c>
    </row>
    <row r="30" spans="1:105" ht="12" customHeight="1" x14ac:dyDescent="0.3">
      <c r="A30" s="59" t="s">
        <v>33</v>
      </c>
      <c r="B30" s="232">
        <v>1.8257609363595491</v>
      </c>
      <c r="C30" s="232">
        <v>1.645309623532925</v>
      </c>
      <c r="D30" s="232">
        <v>1.642525554073879</v>
      </c>
      <c r="E30" s="232">
        <v>1.657405389985305</v>
      </c>
      <c r="F30" s="232">
        <v>1.642597183784817</v>
      </c>
      <c r="G30" s="232">
        <v>1.650263232394481</v>
      </c>
      <c r="H30" s="232">
        <v>1.882792275691856</v>
      </c>
      <c r="I30" s="232">
        <v>1.4505575588544599</v>
      </c>
      <c r="J30" s="232">
        <v>1.8517975134197791</v>
      </c>
      <c r="K30" s="232">
        <v>1.658316470293141</v>
      </c>
      <c r="L30" s="232">
        <v>1.659971314830339</v>
      </c>
      <c r="M30" s="232">
        <v>1.6301041469000339</v>
      </c>
      <c r="N30" s="232">
        <v>2.00994960603296</v>
      </c>
      <c r="O30" s="232">
        <v>1.5990986099075259</v>
      </c>
      <c r="P30" s="232">
        <v>1.2091954662880959</v>
      </c>
      <c r="Q30" s="232">
        <v>1.199957046666988</v>
      </c>
      <c r="R30" s="232">
        <v>0.69219054706004546</v>
      </c>
      <c r="S30" s="232">
        <v>0.75093071354849805</v>
      </c>
      <c r="T30" s="232">
        <v>1.1014522761130849</v>
      </c>
      <c r="U30" s="232">
        <v>1.148907345344879</v>
      </c>
      <c r="V30" s="232">
        <v>1.243385963979978</v>
      </c>
      <c r="W30" s="232">
        <v>1.4291142888462429</v>
      </c>
      <c r="DA30" s="71" t="s">
        <v>2620</v>
      </c>
    </row>
    <row r="31" spans="1:105" ht="12" customHeight="1" x14ac:dyDescent="0.3">
      <c r="A31" s="59" t="s">
        <v>160</v>
      </c>
      <c r="B31" s="232">
        <v>8.6208908112511367</v>
      </c>
      <c r="C31" s="232">
        <v>9.2616698813034741</v>
      </c>
      <c r="D31" s="232">
        <v>8.3768720926134481</v>
      </c>
      <c r="E31" s="232">
        <v>9.3320047023111243</v>
      </c>
      <c r="F31" s="232">
        <v>9.7756215796460282</v>
      </c>
      <c r="G31" s="232">
        <v>8.0688665220628852</v>
      </c>
      <c r="H31" s="232">
        <v>8.5357738554288325</v>
      </c>
      <c r="I31" s="232">
        <v>8.2904811167257471</v>
      </c>
      <c r="J31" s="232">
        <v>9.8158736732709961</v>
      </c>
      <c r="K31" s="232">
        <v>8.3161262819360307</v>
      </c>
      <c r="L31" s="232">
        <v>8.5008306317732121</v>
      </c>
      <c r="M31" s="232">
        <v>5.3987033004799452</v>
      </c>
      <c r="N31" s="232">
        <v>5.1593860911454481</v>
      </c>
      <c r="O31" s="232">
        <v>3.5994062181989799</v>
      </c>
      <c r="P31" s="232">
        <v>1.383887722018438</v>
      </c>
      <c r="Q31" s="232">
        <v>1.281710520387811</v>
      </c>
      <c r="R31" s="232">
        <v>1.286817057021745</v>
      </c>
      <c r="S31" s="232">
        <v>1.1578246967575589</v>
      </c>
      <c r="T31" s="232">
        <v>1.377912296399074</v>
      </c>
      <c r="U31" s="232">
        <v>1.354096342068664</v>
      </c>
      <c r="V31" s="232">
        <v>1.474400880606862</v>
      </c>
      <c r="W31" s="232">
        <v>2.9369267139294042</v>
      </c>
      <c r="DA31" s="71" t="s">
        <v>2621</v>
      </c>
    </row>
    <row r="32" spans="1:105" ht="12" customHeight="1" x14ac:dyDescent="0.3">
      <c r="A32" s="59" t="s">
        <v>70</v>
      </c>
      <c r="B32" s="232">
        <v>0.31948659468947688</v>
      </c>
      <c r="C32" s="232">
        <v>0.32389916923411</v>
      </c>
      <c r="D32" s="232">
        <v>0.48503379622486842</v>
      </c>
      <c r="E32" s="232">
        <v>0.32628036767186258</v>
      </c>
      <c r="F32" s="232">
        <v>0.32336519254762869</v>
      </c>
      <c r="G32" s="232">
        <v>0.48731871379007752</v>
      </c>
      <c r="H32" s="232">
        <v>0.82367330785639792</v>
      </c>
      <c r="I32" s="232">
        <v>0.8158948247192418</v>
      </c>
      <c r="J32" s="232">
        <v>0.80513480366151446</v>
      </c>
      <c r="K32" s="232">
        <v>0.48668996846414703</v>
      </c>
      <c r="L32" s="232">
        <v>0.81194975217732457</v>
      </c>
      <c r="M32" s="232">
        <v>0.63787538656691345</v>
      </c>
      <c r="N32" s="232">
        <v>0.62920758405399757</v>
      </c>
      <c r="O32" s="232">
        <v>0.31286434139984481</v>
      </c>
      <c r="P32" s="232">
        <v>0.31543743755352799</v>
      </c>
      <c r="Q32" s="232">
        <v>0.22682392728136719</v>
      </c>
      <c r="R32" s="232">
        <v>0.20462131884512691</v>
      </c>
      <c r="S32" s="232">
        <v>0.2236208955795041</v>
      </c>
      <c r="T32" s="232">
        <v>6.1024235366984932E-2</v>
      </c>
      <c r="U32" s="232">
        <v>6.2340123462883319E-2</v>
      </c>
      <c r="V32" s="232">
        <v>4.644023932864981E-2</v>
      </c>
      <c r="W32" s="232">
        <v>3.2644003676685018E-2</v>
      </c>
      <c r="DA32" s="71" t="s">
        <v>2622</v>
      </c>
    </row>
    <row r="33" spans="1:105" ht="12" customHeight="1" x14ac:dyDescent="0.3">
      <c r="A33" s="59" t="s">
        <v>162</v>
      </c>
      <c r="B33" s="232">
        <v>10.41488627600412</v>
      </c>
      <c r="C33" s="232">
        <v>11.42681570813116</v>
      </c>
      <c r="D33" s="232">
        <v>10.29161236112375</v>
      </c>
      <c r="E33" s="232">
        <v>11.462929633389489</v>
      </c>
      <c r="F33" s="232">
        <v>10.8285260863752</v>
      </c>
      <c r="G33" s="232">
        <v>9.3465359419725633</v>
      </c>
      <c r="H33" s="232">
        <v>9.4986083136414852</v>
      </c>
      <c r="I33" s="232">
        <v>10.320283054441759</v>
      </c>
      <c r="J33" s="232">
        <v>12.168632002992849</v>
      </c>
      <c r="K33" s="232">
        <v>10.988608771436549</v>
      </c>
      <c r="L33" s="232">
        <v>11.825287301018999</v>
      </c>
      <c r="M33" s="232">
        <v>10.333262676841271</v>
      </c>
      <c r="N33" s="232">
        <v>8.1570550091944369</v>
      </c>
      <c r="O33" s="232">
        <v>7.5441078874301386</v>
      </c>
      <c r="P33" s="232">
        <v>7.2131220329563757</v>
      </c>
      <c r="Q33" s="232">
        <v>6.4048212230051682</v>
      </c>
      <c r="R33" s="232">
        <v>5.915558864715269</v>
      </c>
      <c r="S33" s="232">
        <v>6.6377138381909031</v>
      </c>
      <c r="T33" s="232">
        <v>6.8926848736343169</v>
      </c>
      <c r="U33" s="232">
        <v>6.2887541213377691</v>
      </c>
      <c r="V33" s="232">
        <v>5.9321461442982368</v>
      </c>
      <c r="W33" s="232">
        <v>5.6765073279825113</v>
      </c>
      <c r="DA33" s="71" t="s">
        <v>2623</v>
      </c>
    </row>
    <row r="34" spans="1:105" ht="12" customHeight="1" x14ac:dyDescent="0.3">
      <c r="A34" s="60" t="s">
        <v>2580</v>
      </c>
      <c r="B34" s="331">
        <v>12.92640863536448</v>
      </c>
      <c r="C34" s="331">
        <v>12.83642170918513</v>
      </c>
      <c r="D34" s="331">
        <v>13.77065466289358</v>
      </c>
      <c r="E34" s="331">
        <v>13.051922804315801</v>
      </c>
      <c r="F34" s="331">
        <v>13.87546645010063</v>
      </c>
      <c r="G34" s="331">
        <v>15.22856388009089</v>
      </c>
      <c r="H34" s="331">
        <v>15.49422469821053</v>
      </c>
      <c r="I34" s="331">
        <v>15.930737713927771</v>
      </c>
      <c r="J34" s="331">
        <v>13.90442012236243</v>
      </c>
      <c r="K34" s="331">
        <v>13.43487368716589</v>
      </c>
      <c r="L34" s="331">
        <v>13.03785844856548</v>
      </c>
      <c r="M34" s="331">
        <v>14.49605435529701</v>
      </c>
      <c r="N34" s="331">
        <v>14.46708209012038</v>
      </c>
      <c r="O34" s="331">
        <v>14.67883772425863</v>
      </c>
      <c r="P34" s="331">
        <v>15.416636019490481</v>
      </c>
      <c r="Q34" s="331">
        <v>15.82745215897954</v>
      </c>
      <c r="R34" s="331">
        <v>15.192908369919421</v>
      </c>
      <c r="S34" s="331">
        <v>15.217241795810031</v>
      </c>
      <c r="T34" s="331">
        <v>15.173639100239949</v>
      </c>
      <c r="U34" s="331">
        <v>14.36462711344616</v>
      </c>
      <c r="V34" s="331">
        <v>14.40378798993785</v>
      </c>
      <c r="W34" s="331">
        <v>14.787645978546671</v>
      </c>
      <c r="DA34" s="72" t="s">
        <v>2624</v>
      </c>
    </row>
    <row r="35" spans="1:105" ht="12" customHeight="1" x14ac:dyDescent="0.3">
      <c r="A35" s="39" t="s">
        <v>2582</v>
      </c>
      <c r="B35" s="230">
        <v>41.39700951631508</v>
      </c>
      <c r="C35" s="230">
        <v>44.099941895815967</v>
      </c>
      <c r="D35" s="230">
        <v>43.502632373818052</v>
      </c>
      <c r="E35" s="230">
        <v>45.63891975767848</v>
      </c>
      <c r="F35" s="230">
        <v>45.4552421027579</v>
      </c>
      <c r="G35" s="230">
        <v>44.235028280154808</v>
      </c>
      <c r="H35" s="230">
        <v>47.291128418288082</v>
      </c>
      <c r="I35" s="230">
        <v>46.62143995994937</v>
      </c>
      <c r="J35" s="230">
        <v>46.93636609889343</v>
      </c>
      <c r="K35" s="230">
        <v>43.727936607859277</v>
      </c>
      <c r="L35" s="230">
        <v>44.628657692453309</v>
      </c>
      <c r="M35" s="230">
        <v>39.702778092398958</v>
      </c>
      <c r="N35" s="230">
        <v>36.913057564066712</v>
      </c>
      <c r="O35" s="230">
        <v>33.307286334243827</v>
      </c>
      <c r="P35" s="230">
        <v>30.883545307215162</v>
      </c>
      <c r="Q35" s="230">
        <v>25.565933907323501</v>
      </c>
      <c r="R35" s="230">
        <v>23.159136477394799</v>
      </c>
      <c r="S35" s="230">
        <v>24.247773617905011</v>
      </c>
      <c r="T35" s="230">
        <v>26.99573494548363</v>
      </c>
      <c r="U35" s="230">
        <v>26.022286075803301</v>
      </c>
      <c r="V35" s="230">
        <v>28.229640692627829</v>
      </c>
      <c r="W35" s="230">
        <v>30.088875666241261</v>
      </c>
      <c r="DA35" s="92" t="s">
        <v>2625</v>
      </c>
    </row>
    <row r="36" spans="1:105" ht="12" customHeight="1" x14ac:dyDescent="0.3">
      <c r="A36" s="64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2626</v>
      </c>
    </row>
    <row r="37" spans="1:105" ht="12" customHeight="1" x14ac:dyDescent="0.3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2627</v>
      </c>
    </row>
    <row r="38" spans="1:105" ht="12" customHeight="1" x14ac:dyDescent="0.3">
      <c r="A38" s="64" t="s">
        <v>33</v>
      </c>
      <c r="B38" s="231">
        <v>1.5942683966754509</v>
      </c>
      <c r="C38" s="231">
        <v>1.357379756717221</v>
      </c>
      <c r="D38" s="231">
        <v>1.3648005281647679</v>
      </c>
      <c r="E38" s="231">
        <v>1.3251392111224889</v>
      </c>
      <c r="F38" s="231">
        <v>1.36460960343375</v>
      </c>
      <c r="G38" s="231">
        <v>1.344176207109695</v>
      </c>
      <c r="H38" s="231">
        <v>1.4422547559474299</v>
      </c>
      <c r="I38" s="231">
        <v>1.158608919689222</v>
      </c>
      <c r="J38" s="231">
        <v>1.5248694501114299</v>
      </c>
      <c r="K38" s="231">
        <v>1.3227107807845411</v>
      </c>
      <c r="L38" s="231">
        <v>1.318299891159681</v>
      </c>
      <c r="M38" s="231">
        <v>1.3979090497192641</v>
      </c>
      <c r="N38" s="231">
        <v>1.821195334409333</v>
      </c>
      <c r="O38" s="231">
        <v>1.4805524632585041</v>
      </c>
      <c r="P38" s="231">
        <v>1.0841305182078751</v>
      </c>
      <c r="Q38" s="231">
        <v>1.488477095274505</v>
      </c>
      <c r="R38" s="231">
        <v>0.97907468426609701</v>
      </c>
      <c r="S38" s="231">
        <v>1.0091369633885241</v>
      </c>
      <c r="T38" s="231">
        <v>1.226986589319504</v>
      </c>
      <c r="U38" s="231">
        <v>1.2297124368195751</v>
      </c>
      <c r="V38" s="231">
        <v>1.135807905387709</v>
      </c>
      <c r="W38" s="231">
        <v>1.3126755623599129</v>
      </c>
      <c r="DA38" s="73" t="s">
        <v>2628</v>
      </c>
    </row>
    <row r="39" spans="1:105" ht="12" customHeight="1" x14ac:dyDescent="0.3">
      <c r="A39" s="64" t="s">
        <v>160</v>
      </c>
      <c r="B39" s="231">
        <v>7.670983241719866</v>
      </c>
      <c r="C39" s="231">
        <v>7.7861791192257268</v>
      </c>
      <c r="D39" s="231">
        <v>7.0928421404880293</v>
      </c>
      <c r="E39" s="231">
        <v>7.6030714220425466</v>
      </c>
      <c r="F39" s="231">
        <v>8.2756686556556005</v>
      </c>
      <c r="G39" s="231">
        <v>6.6972556053510228</v>
      </c>
      <c r="H39" s="231">
        <v>6.6629082875036794</v>
      </c>
      <c r="I39" s="231">
        <v>6.7478123791648432</v>
      </c>
      <c r="J39" s="231">
        <v>8.2366287357250059</v>
      </c>
      <c r="K39" s="231">
        <v>6.7592719148144864</v>
      </c>
      <c r="L39" s="231">
        <v>6.8794918347910636</v>
      </c>
      <c r="M39" s="231">
        <v>4.7177441807501426</v>
      </c>
      <c r="N39" s="231">
        <v>4.7637696353174643</v>
      </c>
      <c r="O39" s="231">
        <v>3.395946041742322</v>
      </c>
      <c r="P39" s="231">
        <v>1.2643499016111941</v>
      </c>
      <c r="Q39" s="231">
        <v>1.620122180385821</v>
      </c>
      <c r="R39" s="231">
        <v>1.8547625964144669</v>
      </c>
      <c r="S39" s="231">
        <v>1.5855298348501661</v>
      </c>
      <c r="T39" s="231">
        <v>1.5641452139762739</v>
      </c>
      <c r="U39" s="231">
        <v>1.476894547976153</v>
      </c>
      <c r="V39" s="231">
        <v>1.372447913460761</v>
      </c>
      <c r="W39" s="231">
        <v>2.7489377882967161</v>
      </c>
      <c r="DA39" s="73" t="s">
        <v>2629</v>
      </c>
    </row>
    <row r="40" spans="1:105" ht="12" customHeight="1" x14ac:dyDescent="0.3">
      <c r="A40" s="64" t="s">
        <v>70</v>
      </c>
      <c r="B40" s="231">
        <v>0.27560615963981272</v>
      </c>
      <c r="C40" s="231">
        <v>0.2639868641098338</v>
      </c>
      <c r="D40" s="231">
        <v>0.39815099030253509</v>
      </c>
      <c r="E40" s="231">
        <v>0.25771663613079931</v>
      </c>
      <c r="F40" s="231">
        <v>0.26539294413515208</v>
      </c>
      <c r="G40" s="231">
        <v>0.39213429139090961</v>
      </c>
      <c r="H40" s="231">
        <v>0.62332323659314293</v>
      </c>
      <c r="I40" s="231">
        <v>0.64380572214195653</v>
      </c>
      <c r="J40" s="231">
        <v>0.65497770971885316</v>
      </c>
      <c r="K40" s="231">
        <v>0.3835028773835053</v>
      </c>
      <c r="L40" s="231">
        <v>0.63703242629254664</v>
      </c>
      <c r="M40" s="231">
        <v>0.54040351048645852</v>
      </c>
      <c r="N40" s="231">
        <v>0.56322777282839709</v>
      </c>
      <c r="O40" s="231">
        <v>0.28616952043263177</v>
      </c>
      <c r="P40" s="231">
        <v>0.2793939828562314</v>
      </c>
      <c r="Q40" s="231">
        <v>0.27796113358827251</v>
      </c>
      <c r="R40" s="231">
        <v>0.28593004299550751</v>
      </c>
      <c r="S40" s="231">
        <v>0.29688030109705887</v>
      </c>
      <c r="T40" s="231">
        <v>6.7157609763407913E-2</v>
      </c>
      <c r="U40" s="231">
        <v>6.5918143909388813E-2</v>
      </c>
      <c r="V40" s="231">
        <v>4.1909466141247492E-2</v>
      </c>
      <c r="W40" s="231">
        <v>2.9621879414357909E-2</v>
      </c>
      <c r="DA40" s="73" t="s">
        <v>2630</v>
      </c>
    </row>
    <row r="41" spans="1:105" ht="12" customHeight="1" x14ac:dyDescent="0.3">
      <c r="A41" s="64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0.61150043026739642</v>
      </c>
      <c r="L41" s="231">
        <v>0.61150043026795864</v>
      </c>
      <c r="M41" s="231">
        <v>0.61150043026787904</v>
      </c>
      <c r="N41" s="231">
        <v>0</v>
      </c>
      <c r="O41" s="231">
        <v>0</v>
      </c>
      <c r="P41" s="231">
        <v>0</v>
      </c>
      <c r="Q41" s="231">
        <v>4.2217503198963023E-2</v>
      </c>
      <c r="R41" s="231">
        <v>1.5278715443416359E-2</v>
      </c>
      <c r="S41" s="231">
        <v>0.1259488845431232</v>
      </c>
      <c r="T41" s="231">
        <v>0.2262657135743896</v>
      </c>
      <c r="U41" s="231">
        <v>0.18465131756264769</v>
      </c>
      <c r="V41" s="231">
        <v>0.17796687955705151</v>
      </c>
      <c r="W41" s="231">
        <v>0</v>
      </c>
      <c r="DA41" s="73" t="s">
        <v>2631</v>
      </c>
    </row>
    <row r="42" spans="1:105" ht="12" customHeight="1" x14ac:dyDescent="0.3">
      <c r="A42" s="64" t="s">
        <v>162</v>
      </c>
      <c r="B42" s="231">
        <v>9.0725102182130168</v>
      </c>
      <c r="C42" s="231">
        <v>9.4044707667371767</v>
      </c>
      <c r="D42" s="231">
        <v>8.5309201003391646</v>
      </c>
      <c r="E42" s="231">
        <v>9.142896262050181</v>
      </c>
      <c r="F42" s="231">
        <v>8.9743314235787608</v>
      </c>
      <c r="G42" s="231">
        <v>7.5946728003408559</v>
      </c>
      <c r="H42" s="231">
        <v>7.2586350052392001</v>
      </c>
      <c r="I42" s="231">
        <v>8.2233526995620316</v>
      </c>
      <c r="J42" s="231">
        <v>9.9962321205832261</v>
      </c>
      <c r="K42" s="231">
        <v>8.7437070417026277</v>
      </c>
      <c r="L42" s="231">
        <v>9.368730396091637</v>
      </c>
      <c r="M42" s="231">
        <v>8.84008500690428</v>
      </c>
      <c r="N42" s="231">
        <v>7.3732703627199188</v>
      </c>
      <c r="O42" s="231">
        <v>6.9680595501961067</v>
      </c>
      <c r="P42" s="231">
        <v>6.4515452407037461</v>
      </c>
      <c r="Q42" s="231">
        <v>7.9257227292717918</v>
      </c>
      <c r="R42" s="231">
        <v>8.3472101041050326</v>
      </c>
      <c r="S42" s="231">
        <v>8.8986511049280175</v>
      </c>
      <c r="T42" s="231">
        <v>7.6598093849444657</v>
      </c>
      <c r="U42" s="231">
        <v>6.7148850390378589</v>
      </c>
      <c r="V42" s="231">
        <v>5.40587719863057</v>
      </c>
      <c r="W42" s="231">
        <v>5.2014813912798443</v>
      </c>
      <c r="DA42" s="73" t="s">
        <v>2632</v>
      </c>
    </row>
    <row r="43" spans="1:105" ht="12" customHeight="1" x14ac:dyDescent="0.3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2633</v>
      </c>
    </row>
    <row r="44" spans="1:105" ht="12" customHeight="1" x14ac:dyDescent="0.3">
      <c r="A44" s="64" t="s">
        <v>73</v>
      </c>
      <c r="B44" s="231">
        <v>4.531516102727549</v>
      </c>
      <c r="C44" s="231">
        <v>6.3902201628779229</v>
      </c>
      <c r="D44" s="231">
        <v>6.1188996779416218</v>
      </c>
      <c r="E44" s="231">
        <v>6.4580624947403722</v>
      </c>
      <c r="F44" s="231">
        <v>6.6480112554879804</v>
      </c>
      <c r="G44" s="231">
        <v>9.7278284467325715</v>
      </c>
      <c r="H44" s="231">
        <v>12.807645638088241</v>
      </c>
      <c r="I44" s="231">
        <v>12.956810851491561</v>
      </c>
      <c r="J44" s="231">
        <v>10.487623489742001</v>
      </c>
      <c r="K44" s="231">
        <v>9.9584630695952843</v>
      </c>
      <c r="L44" s="231">
        <v>10.196375235596941</v>
      </c>
      <c r="M44" s="231">
        <v>8.9550412797963048</v>
      </c>
      <c r="N44" s="231">
        <v>6.4079500163404246</v>
      </c>
      <c r="O44" s="231">
        <v>8.1243756655043047</v>
      </c>
      <c r="P44" s="231">
        <v>13.184124179517561</v>
      </c>
      <c r="Q44" s="231">
        <v>7.1311619731427882</v>
      </c>
      <c r="R44" s="231">
        <v>2.2047536794948641</v>
      </c>
      <c r="S44" s="231">
        <v>2.931677671776749</v>
      </c>
      <c r="T44" s="231">
        <v>6.9316400684129924</v>
      </c>
      <c r="U44" s="231">
        <v>7.3852898728689329</v>
      </c>
      <c r="V44" s="231">
        <v>10.4043957477649</v>
      </c>
      <c r="W44" s="231">
        <v>10.567139196100859</v>
      </c>
      <c r="DA44" s="73" t="s">
        <v>2634</v>
      </c>
    </row>
    <row r="45" spans="1:105" ht="12" customHeight="1" x14ac:dyDescent="0.3">
      <c r="A45" s="64" t="s">
        <v>79</v>
      </c>
      <c r="B45" s="231">
        <v>18.25212539733938</v>
      </c>
      <c r="C45" s="231">
        <v>18.897705226148091</v>
      </c>
      <c r="D45" s="231">
        <v>19.997018936581931</v>
      </c>
      <c r="E45" s="231">
        <v>20.852033731592091</v>
      </c>
      <c r="F45" s="231">
        <v>19.92722822046666</v>
      </c>
      <c r="G45" s="231">
        <v>18.478960929229761</v>
      </c>
      <c r="H45" s="231">
        <v>18.496361494916389</v>
      </c>
      <c r="I45" s="231">
        <v>16.891049387899759</v>
      </c>
      <c r="J45" s="231">
        <v>16.036034593012911</v>
      </c>
      <c r="K45" s="231">
        <v>15.94878049331145</v>
      </c>
      <c r="L45" s="231">
        <v>15.617227478253479</v>
      </c>
      <c r="M45" s="231">
        <v>14.640094634474631</v>
      </c>
      <c r="N45" s="231">
        <v>15.983644442451171</v>
      </c>
      <c r="O45" s="231">
        <v>13.05218309310996</v>
      </c>
      <c r="P45" s="231">
        <v>8.6200014843185482</v>
      </c>
      <c r="Q45" s="231">
        <v>7.0802712924613589</v>
      </c>
      <c r="R45" s="231">
        <v>9.4721266546754208</v>
      </c>
      <c r="S45" s="231">
        <v>9.3999488573213679</v>
      </c>
      <c r="T45" s="231">
        <v>9.3197303654925978</v>
      </c>
      <c r="U45" s="231">
        <v>8.9649347176287417</v>
      </c>
      <c r="V45" s="231">
        <v>9.6912355816855875</v>
      </c>
      <c r="W45" s="231">
        <v>10.22901984878956</v>
      </c>
      <c r="DA45" s="73" t="s">
        <v>2635</v>
      </c>
    </row>
    <row r="46" spans="1:105" ht="12" customHeight="1" x14ac:dyDescent="0.3">
      <c r="A46" s="39" t="s">
        <v>2594</v>
      </c>
      <c r="B46" s="230">
        <v>18.205770661541109</v>
      </c>
      <c r="C46" s="230">
        <v>18.724336055118979</v>
      </c>
      <c r="D46" s="230">
        <v>18.59273725976702</v>
      </c>
      <c r="E46" s="230">
        <v>18.90394819641293</v>
      </c>
      <c r="F46" s="230">
        <v>19.442925279031879</v>
      </c>
      <c r="G46" s="230">
        <v>19.017700111922061</v>
      </c>
      <c r="H46" s="230">
        <v>19.700963073835219</v>
      </c>
      <c r="I46" s="230">
        <v>20.07596372171599</v>
      </c>
      <c r="J46" s="230">
        <v>20.334288827139702</v>
      </c>
      <c r="K46" s="230">
        <v>18.596518464603189</v>
      </c>
      <c r="L46" s="230">
        <v>18.892459121651129</v>
      </c>
      <c r="M46" s="230">
        <v>17.806596029630199</v>
      </c>
      <c r="N46" s="230">
        <v>16.8959973509779</v>
      </c>
      <c r="O46" s="230">
        <v>15.618304567602539</v>
      </c>
      <c r="P46" s="230">
        <v>14.543431269052331</v>
      </c>
      <c r="Q46" s="230">
        <v>14.427251809753271</v>
      </c>
      <c r="R46" s="230">
        <v>13.57360703195458</v>
      </c>
      <c r="S46" s="230">
        <v>13.916296958574041</v>
      </c>
      <c r="T46" s="230">
        <v>14.13240916356186</v>
      </c>
      <c r="U46" s="230">
        <v>13.322529539787499</v>
      </c>
      <c r="V46" s="230">
        <v>13.198966252211299</v>
      </c>
      <c r="W46" s="230">
        <v>14.17931824159434</v>
      </c>
      <c r="DA46" s="92" t="s">
        <v>2636</v>
      </c>
    </row>
    <row r="47" spans="1:105" ht="12" customHeight="1" x14ac:dyDescent="0.3">
      <c r="A47" s="39" t="s">
        <v>2596</v>
      </c>
      <c r="B47" s="230">
        <v>11.402649855618179</v>
      </c>
      <c r="C47" s="230">
        <v>11.72743806261786</v>
      </c>
      <c r="D47" s="230">
        <v>11.64501502144501</v>
      </c>
      <c r="E47" s="230">
        <v>11.83993285314706</v>
      </c>
      <c r="F47" s="230">
        <v>12.177505322204309</v>
      </c>
      <c r="G47" s="230">
        <v>11.91117802519004</v>
      </c>
      <c r="H47" s="230">
        <v>12.339119717901051</v>
      </c>
      <c r="I47" s="230">
        <v>12.573990362099989</v>
      </c>
      <c r="J47" s="230">
        <v>12.73578470636714</v>
      </c>
      <c r="K47" s="230">
        <v>11.647383268062031</v>
      </c>
      <c r="L47" s="230">
        <v>11.832737008537711</v>
      </c>
      <c r="M47" s="230">
        <v>11.15263854637212</v>
      </c>
      <c r="N47" s="230">
        <v>10.582311803017349</v>
      </c>
      <c r="O47" s="230">
        <v>9.7820664466009841</v>
      </c>
      <c r="P47" s="230">
        <v>9.1088511188690706</v>
      </c>
      <c r="Q47" s="230">
        <v>9.0360855260562047</v>
      </c>
      <c r="R47" s="230">
        <v>8.5014301860942627</v>
      </c>
      <c r="S47" s="230">
        <v>8.7160639588102775</v>
      </c>
      <c r="T47" s="230">
        <v>8.8514194924382643</v>
      </c>
      <c r="U47" s="230">
        <v>8.3441751715698924</v>
      </c>
      <c r="V47" s="230">
        <v>8.2667849347359805</v>
      </c>
      <c r="W47" s="230">
        <v>8.8807996160154676</v>
      </c>
      <c r="DA47" s="92" t="s">
        <v>2637</v>
      </c>
    </row>
    <row r="48" spans="1:105" ht="12" customHeight="1" x14ac:dyDescent="0.3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3">
      <c r="A49" s="32" t="s">
        <v>102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3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3">
      <c r="A51" s="35" t="s">
        <v>26</v>
      </c>
      <c r="B51" s="234">
        <f t="shared" ref="B51:W51" si="3">SUM(B$52:B$56,B$58:B$59,B$61:B$62,B$64:B$68)</f>
        <v>1.0000000000000002</v>
      </c>
      <c r="C51" s="234">
        <f t="shared" si="3"/>
        <v>0.99999999999999967</v>
      </c>
      <c r="D51" s="234">
        <f t="shared" si="3"/>
        <v>1.0000000000000004</v>
      </c>
      <c r="E51" s="234">
        <f t="shared" si="3"/>
        <v>1</v>
      </c>
      <c r="F51" s="234">
        <f t="shared" si="3"/>
        <v>1.0000000000000004</v>
      </c>
      <c r="G51" s="234">
        <f t="shared" si="3"/>
        <v>0.99999999999999967</v>
      </c>
      <c r="H51" s="234">
        <f t="shared" si="3"/>
        <v>1.0000000000000004</v>
      </c>
      <c r="I51" s="234">
        <f t="shared" si="3"/>
        <v>1</v>
      </c>
      <c r="J51" s="234">
        <f t="shared" si="3"/>
        <v>1.0000000000000002</v>
      </c>
      <c r="K51" s="234">
        <f t="shared" si="3"/>
        <v>1.0000000000000002</v>
      </c>
      <c r="L51" s="234">
        <f t="shared" si="3"/>
        <v>1.0000000000000004</v>
      </c>
      <c r="M51" s="234">
        <f t="shared" si="3"/>
        <v>1.0000000000000002</v>
      </c>
      <c r="N51" s="234">
        <f t="shared" si="3"/>
        <v>1.0000000000000004</v>
      </c>
      <c r="O51" s="234">
        <f t="shared" si="3"/>
        <v>1.0000000000000002</v>
      </c>
      <c r="P51" s="234">
        <f t="shared" si="3"/>
        <v>1</v>
      </c>
      <c r="Q51" s="234">
        <f t="shared" si="3"/>
        <v>1.0000000000000002</v>
      </c>
      <c r="R51" s="234">
        <f t="shared" si="3"/>
        <v>0.99999999999999956</v>
      </c>
      <c r="S51" s="234">
        <f t="shared" si="3"/>
        <v>1</v>
      </c>
      <c r="T51" s="234">
        <f t="shared" si="3"/>
        <v>1</v>
      </c>
      <c r="U51" s="234">
        <f t="shared" si="3"/>
        <v>1.0000000000000004</v>
      </c>
      <c r="V51" s="234">
        <f t="shared" si="3"/>
        <v>1</v>
      </c>
      <c r="W51" s="234">
        <f t="shared" si="3"/>
        <v>1</v>
      </c>
      <c r="DA51" s="95"/>
    </row>
    <row r="52" spans="1:105" ht="12" customHeight="1" x14ac:dyDescent="0.3">
      <c r="A52" s="202" t="s">
        <v>92</v>
      </c>
      <c r="B52" s="235">
        <f t="shared" ref="B52:W52" si="4">IF(B$6=0,0,B$6/B$5)</f>
        <v>1.7570765134626506E-2</v>
      </c>
      <c r="C52" s="235">
        <f t="shared" si="4"/>
        <v>1.7309956131721798E-2</v>
      </c>
      <c r="D52" s="235">
        <f t="shared" si="4"/>
        <v>1.7496493405801294E-2</v>
      </c>
      <c r="E52" s="235">
        <f t="shared" si="4"/>
        <v>1.7187845867124754E-2</v>
      </c>
      <c r="F52" s="235">
        <f t="shared" si="4"/>
        <v>1.7432067192257063E-2</v>
      </c>
      <c r="G52" s="235">
        <f t="shared" si="4"/>
        <v>1.7658393214658338E-2</v>
      </c>
      <c r="H52" s="235">
        <f t="shared" si="4"/>
        <v>1.744893626608136E-2</v>
      </c>
      <c r="I52" s="235">
        <f t="shared" si="4"/>
        <v>1.7606945306483199E-2</v>
      </c>
      <c r="J52" s="235">
        <f t="shared" si="4"/>
        <v>1.7317011704665698E-2</v>
      </c>
      <c r="K52" s="235">
        <f t="shared" si="4"/>
        <v>1.7271609005344496E-2</v>
      </c>
      <c r="L52" s="235">
        <f t="shared" si="4"/>
        <v>1.7145339839950615E-2</v>
      </c>
      <c r="M52" s="235">
        <f t="shared" si="4"/>
        <v>1.7720259569510215E-2</v>
      </c>
      <c r="N52" s="235">
        <f t="shared" si="4"/>
        <v>1.7909110579476438E-2</v>
      </c>
      <c r="O52" s="235">
        <f t="shared" si="4"/>
        <v>1.810331693950153E-2</v>
      </c>
      <c r="P52" s="235">
        <f t="shared" si="4"/>
        <v>1.8203728694534318E-2</v>
      </c>
      <c r="Q52" s="235">
        <f t="shared" si="4"/>
        <v>1.9130957104081379E-2</v>
      </c>
      <c r="R52" s="235">
        <f t="shared" si="4"/>
        <v>1.9356256724165733E-2</v>
      </c>
      <c r="S52" s="235">
        <f t="shared" si="4"/>
        <v>1.9229638365649292E-2</v>
      </c>
      <c r="T52" s="235">
        <f t="shared" si="4"/>
        <v>1.8705969918942106E-2</v>
      </c>
      <c r="U52" s="235">
        <f t="shared" si="4"/>
        <v>1.8550333979069449E-2</v>
      </c>
      <c r="V52" s="235">
        <f t="shared" si="4"/>
        <v>1.8070743961266834E-2</v>
      </c>
      <c r="W52" s="235">
        <f t="shared" si="4"/>
        <v>1.8076361071511438E-2</v>
      </c>
      <c r="DA52" s="174"/>
    </row>
    <row r="53" spans="1:105" ht="12" customHeight="1" x14ac:dyDescent="0.3">
      <c r="A53" s="202" t="s">
        <v>93</v>
      </c>
      <c r="B53" s="235">
        <f t="shared" ref="B53:W53" si="5">IF(B$7=0,0,B$7/B$5)</f>
        <v>6.2048883605708392E-3</v>
      </c>
      <c r="C53" s="235">
        <f t="shared" si="5"/>
        <v>6.1127870357818425E-3</v>
      </c>
      <c r="D53" s="235">
        <f t="shared" si="5"/>
        <v>6.178660260532166E-3</v>
      </c>
      <c r="E53" s="235">
        <f t="shared" si="5"/>
        <v>6.0696653758143234E-3</v>
      </c>
      <c r="F53" s="235">
        <f t="shared" si="5"/>
        <v>6.1559089768246384E-3</v>
      </c>
      <c r="G53" s="235">
        <f t="shared" si="5"/>
        <v>6.2358330832213782E-3</v>
      </c>
      <c r="H53" s="235">
        <f t="shared" si="5"/>
        <v>6.161866071978099E-3</v>
      </c>
      <c r="I53" s="235">
        <f t="shared" si="5"/>
        <v>6.2176649201296872E-3</v>
      </c>
      <c r="J53" s="235">
        <f t="shared" si="5"/>
        <v>6.1152786200754858E-3</v>
      </c>
      <c r="K53" s="235">
        <f t="shared" si="5"/>
        <v>6.0992452442720866E-3</v>
      </c>
      <c r="L53" s="235">
        <f t="shared" si="5"/>
        <v>6.0546549222998593E-3</v>
      </c>
      <c r="M53" s="235">
        <f t="shared" si="5"/>
        <v>6.2576803859535051E-3</v>
      </c>
      <c r="N53" s="235">
        <f t="shared" si="5"/>
        <v>6.3243706765949885E-3</v>
      </c>
      <c r="O53" s="235">
        <f t="shared" si="5"/>
        <v>6.3929521398173187E-3</v>
      </c>
      <c r="P53" s="235">
        <f t="shared" si="5"/>
        <v>6.4284112518874937E-3</v>
      </c>
      <c r="Q53" s="235">
        <f t="shared" si="5"/>
        <v>6.7558499673849234E-3</v>
      </c>
      <c r="R53" s="235">
        <f t="shared" si="5"/>
        <v>6.8354116130839747E-3</v>
      </c>
      <c r="S53" s="235">
        <f t="shared" si="5"/>
        <v>6.790697978078691E-3</v>
      </c>
      <c r="T53" s="235">
        <f t="shared" si="5"/>
        <v>6.605771241828132E-3</v>
      </c>
      <c r="U53" s="235">
        <f t="shared" si="5"/>
        <v>6.5508104234230612E-3</v>
      </c>
      <c r="V53" s="235">
        <f t="shared" si="5"/>
        <v>6.3814494140128864E-3</v>
      </c>
      <c r="W53" s="235">
        <f t="shared" si="5"/>
        <v>6.3834330238164306E-3</v>
      </c>
      <c r="DA53" s="174"/>
    </row>
    <row r="54" spans="1:105" ht="12" customHeight="1" x14ac:dyDescent="0.3">
      <c r="A54" s="202" t="s">
        <v>94</v>
      </c>
      <c r="B54" s="235">
        <f t="shared" ref="B54:W54" si="6">IF(B$8=0,0,B$8/B$5)</f>
        <v>4.1072572392082972E-2</v>
      </c>
      <c r="C54" s="235">
        <f t="shared" si="6"/>
        <v>4.0462917856823148E-2</v>
      </c>
      <c r="D54" s="235">
        <f t="shared" si="6"/>
        <v>4.0898958384071059E-2</v>
      </c>
      <c r="E54" s="235">
        <f t="shared" si="6"/>
        <v>4.0177478796881758E-2</v>
      </c>
      <c r="F54" s="235">
        <f t="shared" si="6"/>
        <v>4.074835877731129E-2</v>
      </c>
      <c r="G54" s="235">
        <f t="shared" si="6"/>
        <v>4.127740756192963E-2</v>
      </c>
      <c r="H54" s="235">
        <f t="shared" si="6"/>
        <v>4.0787791109968809E-2</v>
      </c>
      <c r="I54" s="235">
        <f t="shared" si="6"/>
        <v>4.1157145415304019E-2</v>
      </c>
      <c r="J54" s="235">
        <f t="shared" si="6"/>
        <v>4.047941062354591E-2</v>
      </c>
      <c r="K54" s="235">
        <f t="shared" si="6"/>
        <v>4.0373279465319274E-2</v>
      </c>
      <c r="L54" s="235">
        <f t="shared" si="6"/>
        <v>4.0078118759636183E-2</v>
      </c>
      <c r="M54" s="235">
        <f t="shared" si="6"/>
        <v>4.1422023366581212E-2</v>
      </c>
      <c r="N54" s="235">
        <f t="shared" si="6"/>
        <v>4.1863472371147889E-2</v>
      </c>
      <c r="O54" s="235">
        <f t="shared" si="6"/>
        <v>4.2317439783495489E-2</v>
      </c>
      <c r="P54" s="235">
        <f t="shared" si="6"/>
        <v>4.2552157454923044E-2</v>
      </c>
      <c r="Q54" s="235">
        <f t="shared" si="6"/>
        <v>4.4719601825348711E-2</v>
      </c>
      <c r="R54" s="235">
        <f t="shared" si="6"/>
        <v>4.5246251341458092E-2</v>
      </c>
      <c r="S54" s="235">
        <f t="shared" si="6"/>
        <v>4.4950274378788194E-2</v>
      </c>
      <c r="T54" s="235">
        <f t="shared" si="6"/>
        <v>4.3726172296606011E-2</v>
      </c>
      <c r="U54" s="235">
        <f t="shared" si="6"/>
        <v>4.3362365236512074E-2</v>
      </c>
      <c r="V54" s="235">
        <f t="shared" si="6"/>
        <v>4.2241298761956571E-2</v>
      </c>
      <c r="W54" s="235">
        <f t="shared" si="6"/>
        <v>4.2254429047711803E-2</v>
      </c>
      <c r="DA54" s="174"/>
    </row>
    <row r="55" spans="1:105" ht="12" customHeight="1" x14ac:dyDescent="0.3">
      <c r="A55" s="202" t="s">
        <v>95</v>
      </c>
      <c r="B55" s="235">
        <f t="shared" ref="B55:W55" si="7">IF(B$9=0,0,B$9/B$5)</f>
        <v>1.801315997010846E-2</v>
      </c>
      <c r="C55" s="235">
        <f t="shared" si="7"/>
        <v>1.7745784346168861E-2</v>
      </c>
      <c r="D55" s="235">
        <f t="shared" si="7"/>
        <v>1.7937018235680027E-2</v>
      </c>
      <c r="E55" s="235">
        <f t="shared" si="7"/>
        <v>1.7620599602458174E-2</v>
      </c>
      <c r="F55" s="235">
        <f t="shared" si="7"/>
        <v>1.7870969905857806E-2</v>
      </c>
      <c r="G55" s="235">
        <f t="shared" si="7"/>
        <v>1.8102994340518222E-2</v>
      </c>
      <c r="H55" s="235">
        <f t="shared" si="7"/>
        <v>1.7888263707409213E-2</v>
      </c>
      <c r="I55" s="235">
        <f t="shared" si="7"/>
        <v>1.8050251082442334E-2</v>
      </c>
      <c r="J55" s="235">
        <f t="shared" si="7"/>
        <v>1.7753017563569781E-2</v>
      </c>
      <c r="K55" s="235">
        <f t="shared" si="7"/>
        <v>1.7706471719966418E-2</v>
      </c>
      <c r="L55" s="235">
        <f t="shared" si="7"/>
        <v>1.7577023363101778E-2</v>
      </c>
      <c r="M55" s="235">
        <f t="shared" si="7"/>
        <v>1.8166418359801137E-2</v>
      </c>
      <c r="N55" s="235">
        <f t="shared" si="7"/>
        <v>1.8360024240192441E-2</v>
      </c>
      <c r="O55" s="235">
        <f t="shared" si="7"/>
        <v>1.8559120307070635E-2</v>
      </c>
      <c r="P55" s="235">
        <f t="shared" si="7"/>
        <v>1.8662060218476103E-2</v>
      </c>
      <c r="Q55" s="235">
        <f t="shared" si="7"/>
        <v>1.9612634285230066E-2</v>
      </c>
      <c r="R55" s="235">
        <f t="shared" si="7"/>
        <v>1.9843606474926355E-2</v>
      </c>
      <c r="S55" s="235">
        <f t="shared" si="7"/>
        <v>1.9713800132992249E-2</v>
      </c>
      <c r="T55" s="235">
        <f t="shared" si="7"/>
        <v>1.9176946818434796E-2</v>
      </c>
      <c r="U55" s="235">
        <f t="shared" si="7"/>
        <v>1.9017392293600843E-2</v>
      </c>
      <c r="V55" s="235">
        <f t="shared" si="7"/>
        <v>1.8525727209891943E-2</v>
      </c>
      <c r="W55" s="235">
        <f t="shared" si="7"/>
        <v>1.8531485747134372E-2</v>
      </c>
      <c r="DA55" s="174"/>
    </row>
    <row r="56" spans="1:105" ht="12" customHeight="1" x14ac:dyDescent="0.3">
      <c r="A56" s="202" t="s">
        <v>96</v>
      </c>
      <c r="B56" s="235">
        <f t="shared" ref="B56:W56" si="8">IF(B$10=0,0,B$10/B$5)</f>
        <v>4.2401766954861149E-2</v>
      </c>
      <c r="C56" s="235">
        <f t="shared" si="8"/>
        <v>4.2317630312021147E-2</v>
      </c>
      <c r="D56" s="235">
        <f t="shared" si="8"/>
        <v>4.2667077209209273E-2</v>
      </c>
      <c r="E56" s="235">
        <f t="shared" si="8"/>
        <v>4.2772784750593602E-2</v>
      </c>
      <c r="F56" s="235">
        <f t="shared" si="8"/>
        <v>4.2781804506772984E-2</v>
      </c>
      <c r="G56" s="235">
        <f t="shared" si="8"/>
        <v>4.3106018947909337E-2</v>
      </c>
      <c r="H56" s="235">
        <f t="shared" si="8"/>
        <v>4.39208020992864E-2</v>
      </c>
      <c r="I56" s="235">
        <f t="shared" si="8"/>
        <v>4.4945004041523247E-2</v>
      </c>
      <c r="J56" s="235">
        <f t="shared" si="8"/>
        <v>4.7073126901704281E-2</v>
      </c>
      <c r="K56" s="235">
        <f t="shared" si="8"/>
        <v>4.9527908854150086E-2</v>
      </c>
      <c r="L56" s="235">
        <f t="shared" si="8"/>
        <v>5.0213861930618109E-2</v>
      </c>
      <c r="M56" s="235">
        <f t="shared" si="8"/>
        <v>5.0723377401292194E-2</v>
      </c>
      <c r="N56" s="235">
        <f t="shared" si="8"/>
        <v>5.2509109601981838E-2</v>
      </c>
      <c r="O56" s="235">
        <f t="shared" si="8"/>
        <v>5.4529511371529969E-2</v>
      </c>
      <c r="P56" s="235">
        <f t="shared" si="8"/>
        <v>5.5594868909299731E-2</v>
      </c>
      <c r="Q56" s="235">
        <f t="shared" si="8"/>
        <v>5.7959985578212962E-2</v>
      </c>
      <c r="R56" s="235">
        <f t="shared" si="8"/>
        <v>5.8636054565498461E-2</v>
      </c>
      <c r="S56" s="235">
        <f t="shared" si="8"/>
        <v>5.7783821052297811E-2</v>
      </c>
      <c r="T56" s="235">
        <f t="shared" si="8"/>
        <v>5.8841345791387244E-2</v>
      </c>
      <c r="U56" s="235">
        <f t="shared" si="8"/>
        <v>6.134901996856431E-2</v>
      </c>
      <c r="V56" s="235">
        <f t="shared" si="8"/>
        <v>6.2862952431205613E-2</v>
      </c>
      <c r="W56" s="235">
        <f t="shared" si="8"/>
        <v>6.3931908345737934E-2</v>
      </c>
      <c r="DA56" s="174"/>
    </row>
    <row r="57" spans="1:105" ht="12" customHeight="1" x14ac:dyDescent="0.3">
      <c r="A57" s="40" t="s">
        <v>2557</v>
      </c>
      <c r="B57" s="236">
        <f t="shared" ref="B57:W57" si="9">IF(B$16=0,0,B$16/B$5)</f>
        <v>0.16857068693586663</v>
      </c>
      <c r="C57" s="236">
        <f t="shared" si="9"/>
        <v>0.16803405901694535</v>
      </c>
      <c r="D57" s="236">
        <f t="shared" si="9"/>
        <v>0.16657775284439566</v>
      </c>
      <c r="E57" s="236">
        <f t="shared" si="9"/>
        <v>0.16682983996034031</v>
      </c>
      <c r="F57" s="236">
        <f t="shared" si="9"/>
        <v>0.16733374119703032</v>
      </c>
      <c r="G57" s="236">
        <f t="shared" si="9"/>
        <v>0.16538400770535397</v>
      </c>
      <c r="H57" s="236">
        <f t="shared" si="9"/>
        <v>0.16434710034158692</v>
      </c>
      <c r="I57" s="236">
        <f t="shared" si="9"/>
        <v>0.16531060155695415</v>
      </c>
      <c r="J57" s="236">
        <f t="shared" si="9"/>
        <v>0.16810208249890643</v>
      </c>
      <c r="K57" s="236">
        <f t="shared" si="9"/>
        <v>0.16591532473451939</v>
      </c>
      <c r="L57" s="236">
        <f t="shared" si="9"/>
        <v>0.16654335310763119</v>
      </c>
      <c r="M57" s="236">
        <f t="shared" si="9"/>
        <v>0.16560387319112985</v>
      </c>
      <c r="N57" s="236">
        <f t="shared" si="9"/>
        <v>0.16513497790515902</v>
      </c>
      <c r="O57" s="236">
        <f t="shared" si="9"/>
        <v>0.16462398877137122</v>
      </c>
      <c r="P57" s="236">
        <f t="shared" si="9"/>
        <v>0.16369541142822464</v>
      </c>
      <c r="Q57" s="236">
        <f t="shared" si="9"/>
        <v>0.1693613343876722</v>
      </c>
      <c r="R57" s="236">
        <f t="shared" si="9"/>
        <v>0.17009286202070034</v>
      </c>
      <c r="S57" s="236">
        <f t="shared" si="9"/>
        <v>0.16973866692281678</v>
      </c>
      <c r="T57" s="236">
        <f t="shared" si="9"/>
        <v>0.16678962859876506</v>
      </c>
      <c r="U57" s="236">
        <f t="shared" si="9"/>
        <v>0.16555977308728162</v>
      </c>
      <c r="V57" s="236">
        <f t="shared" si="9"/>
        <v>0.16195804944035777</v>
      </c>
      <c r="W57" s="236">
        <f t="shared" si="9"/>
        <v>0.16231467109665088</v>
      </c>
      <c r="DA57" s="96"/>
    </row>
    <row r="58" spans="1:105" ht="12" customHeight="1" x14ac:dyDescent="0.3">
      <c r="A58" s="62" t="s">
        <v>2558</v>
      </c>
      <c r="B58" s="304">
        <f t="shared" ref="B58:W58" si="10">IF(B$17=0,0,B$17/B$5)</f>
        <v>0.10468392163543982</v>
      </c>
      <c r="C58" s="304">
        <f t="shared" si="10"/>
        <v>0.10726466170348384</v>
      </c>
      <c r="D58" s="304">
        <f t="shared" si="10"/>
        <v>0.10021663620099955</v>
      </c>
      <c r="E58" s="304">
        <f t="shared" si="10"/>
        <v>0.10605905569292975</v>
      </c>
      <c r="F58" s="304">
        <f t="shared" si="10"/>
        <v>0.1036268682263166</v>
      </c>
      <c r="G58" s="304">
        <f t="shared" si="10"/>
        <v>9.2973173516353175E-2</v>
      </c>
      <c r="H58" s="304">
        <f t="shared" si="10"/>
        <v>9.4071791670757007E-2</v>
      </c>
      <c r="I58" s="304">
        <f t="shared" si="10"/>
        <v>9.3763027477915595E-2</v>
      </c>
      <c r="J58" s="304">
        <f t="shared" si="10"/>
        <v>0.10746360944967522</v>
      </c>
      <c r="K58" s="304">
        <f t="shared" si="10"/>
        <v>0.10201748842138343</v>
      </c>
      <c r="L58" s="304">
        <f t="shared" si="10"/>
        <v>0.10595135407941096</v>
      </c>
      <c r="M58" s="304">
        <f t="shared" si="10"/>
        <v>9.1730080813017853E-2</v>
      </c>
      <c r="N58" s="304">
        <f t="shared" si="10"/>
        <v>8.6607338281671678E-2</v>
      </c>
      <c r="O58" s="304">
        <f t="shared" si="10"/>
        <v>7.749406197276143E-2</v>
      </c>
      <c r="P58" s="304">
        <f t="shared" si="10"/>
        <v>6.4877765656611186E-2</v>
      </c>
      <c r="Q58" s="304">
        <f t="shared" si="10"/>
        <v>6.1884341164149273E-2</v>
      </c>
      <c r="R58" s="304">
        <f t="shared" si="10"/>
        <v>5.9145128953794535E-2</v>
      </c>
      <c r="S58" s="304">
        <f t="shared" si="10"/>
        <v>6.2058732233290524E-2</v>
      </c>
      <c r="T58" s="304">
        <f t="shared" si="10"/>
        <v>6.3939416444568423E-2</v>
      </c>
      <c r="U58" s="304">
        <f t="shared" si="10"/>
        <v>6.3133632086483982E-2</v>
      </c>
      <c r="V58" s="304">
        <f t="shared" si="10"/>
        <v>6.0971334006972931E-2</v>
      </c>
      <c r="W58" s="304">
        <f t="shared" si="10"/>
        <v>6.5774933232197838E-2</v>
      </c>
      <c r="DA58" s="72"/>
    </row>
    <row r="59" spans="1:105" ht="12" customHeight="1" x14ac:dyDescent="0.3">
      <c r="A59" s="62" t="s">
        <v>2565</v>
      </c>
      <c r="B59" s="304">
        <f t="shared" ref="B59:W59" si="11">IF(B$23=0,0,B$23/B$5)</f>
        <v>6.3886765300426807E-2</v>
      </c>
      <c r="C59" s="304">
        <f t="shared" si="11"/>
        <v>6.0769397313461516E-2</v>
      </c>
      <c r="D59" s="304">
        <f t="shared" si="11"/>
        <v>6.6361116643396098E-2</v>
      </c>
      <c r="E59" s="304">
        <f t="shared" si="11"/>
        <v>6.0770784267410567E-2</v>
      </c>
      <c r="F59" s="304">
        <f t="shared" si="11"/>
        <v>6.3706872970713715E-2</v>
      </c>
      <c r="G59" s="304">
        <f t="shared" si="11"/>
        <v>7.2410834189000794E-2</v>
      </c>
      <c r="H59" s="304">
        <f t="shared" si="11"/>
        <v>7.0275308670829914E-2</v>
      </c>
      <c r="I59" s="304">
        <f t="shared" si="11"/>
        <v>7.1547574079038556E-2</v>
      </c>
      <c r="J59" s="304">
        <f t="shared" si="11"/>
        <v>6.0638473049231222E-2</v>
      </c>
      <c r="K59" s="304">
        <f t="shared" si="11"/>
        <v>6.3897836313135961E-2</v>
      </c>
      <c r="L59" s="304">
        <f t="shared" si="11"/>
        <v>6.0591999028220232E-2</v>
      </c>
      <c r="M59" s="304">
        <f t="shared" si="11"/>
        <v>7.387379237811198E-2</v>
      </c>
      <c r="N59" s="304">
        <f t="shared" si="11"/>
        <v>7.8527639623487328E-2</v>
      </c>
      <c r="O59" s="304">
        <f t="shared" si="11"/>
        <v>8.71299267986098E-2</v>
      </c>
      <c r="P59" s="304">
        <f t="shared" si="11"/>
        <v>9.8817645771613449E-2</v>
      </c>
      <c r="Q59" s="304">
        <f t="shared" si="11"/>
        <v>0.10747699322352292</v>
      </c>
      <c r="R59" s="304">
        <f t="shared" si="11"/>
        <v>0.11094773306690581</v>
      </c>
      <c r="S59" s="304">
        <f t="shared" si="11"/>
        <v>0.10767993468952627</v>
      </c>
      <c r="T59" s="304">
        <f t="shared" si="11"/>
        <v>0.10285021215419667</v>
      </c>
      <c r="U59" s="304">
        <f t="shared" si="11"/>
        <v>0.10242614100079762</v>
      </c>
      <c r="V59" s="304">
        <f t="shared" si="11"/>
        <v>0.10098671543338483</v>
      </c>
      <c r="W59" s="304">
        <f t="shared" si="11"/>
        <v>9.6539737864453024E-2</v>
      </c>
      <c r="DA59" s="72"/>
    </row>
    <row r="60" spans="1:105" ht="12" customHeight="1" x14ac:dyDescent="0.3">
      <c r="A60" s="203" t="s">
        <v>2567</v>
      </c>
      <c r="B60" s="303">
        <f t="shared" ref="B60:W60" si="12">IF(B$24=0,0,B$24/B$5)</f>
        <v>7.0038828926595811E-2</v>
      </c>
      <c r="C60" s="303">
        <f t="shared" si="12"/>
        <v>7.0091719017528586E-2</v>
      </c>
      <c r="D60" s="303">
        <f t="shared" si="12"/>
        <v>6.9140639611455751E-2</v>
      </c>
      <c r="E60" s="303">
        <f t="shared" si="12"/>
        <v>6.9577461314363986E-2</v>
      </c>
      <c r="F60" s="303">
        <f t="shared" si="12"/>
        <v>6.9456239850381726E-2</v>
      </c>
      <c r="G60" s="303">
        <f t="shared" si="12"/>
        <v>6.8092270617928247E-2</v>
      </c>
      <c r="H60" s="303">
        <f t="shared" si="12"/>
        <v>6.7616397243077053E-2</v>
      </c>
      <c r="I60" s="303">
        <f t="shared" si="12"/>
        <v>6.8347256126827335E-2</v>
      </c>
      <c r="J60" s="303">
        <f t="shared" si="12"/>
        <v>7.007726215566161E-2</v>
      </c>
      <c r="K60" s="303">
        <f t="shared" si="12"/>
        <v>6.9146073927298532E-2</v>
      </c>
      <c r="L60" s="303">
        <f t="shared" si="12"/>
        <v>6.964231842481608E-2</v>
      </c>
      <c r="M60" s="303">
        <f t="shared" si="12"/>
        <v>6.8864139518196879E-2</v>
      </c>
      <c r="N60" s="303">
        <f t="shared" si="12"/>
        <v>6.7711915845264717E-2</v>
      </c>
      <c r="O60" s="303">
        <f t="shared" si="12"/>
        <v>6.7190369899644539E-2</v>
      </c>
      <c r="P60" s="303">
        <f t="shared" si="12"/>
        <v>6.6382358787144699E-2</v>
      </c>
      <c r="Q60" s="303">
        <f t="shared" si="12"/>
        <v>6.7402446843109282E-2</v>
      </c>
      <c r="R60" s="303">
        <f t="shared" si="12"/>
        <v>6.7230446989883064E-2</v>
      </c>
      <c r="S60" s="303">
        <f t="shared" si="12"/>
        <v>6.7747083241540232E-2</v>
      </c>
      <c r="T60" s="303">
        <f t="shared" si="12"/>
        <v>6.7098734294208984E-2</v>
      </c>
      <c r="U60" s="303">
        <f t="shared" si="12"/>
        <v>6.6504152788046583E-2</v>
      </c>
      <c r="V60" s="303">
        <f t="shared" si="12"/>
        <v>6.5006505239810899E-2</v>
      </c>
      <c r="W60" s="303">
        <f t="shared" si="12"/>
        <v>6.4883860853354236E-2</v>
      </c>
      <c r="DA60" s="175"/>
    </row>
    <row r="61" spans="1:105" ht="12" customHeight="1" x14ac:dyDescent="0.3">
      <c r="A61" s="62" t="s">
        <v>2568</v>
      </c>
      <c r="B61" s="304">
        <f t="shared" ref="B61:W61" si="13">IF(B$25=0,0,B$25/B$5)</f>
        <v>4.9796208269745686E-2</v>
      </c>
      <c r="C61" s="304">
        <f t="shared" si="13"/>
        <v>5.0149566648157125E-2</v>
      </c>
      <c r="D61" s="304">
        <f t="shared" si="13"/>
        <v>4.8983584632629203E-2</v>
      </c>
      <c r="E61" s="304">
        <f t="shared" si="13"/>
        <v>4.9775987608989603E-2</v>
      </c>
      <c r="F61" s="304">
        <f t="shared" si="13"/>
        <v>4.9373407900042576E-2</v>
      </c>
      <c r="G61" s="304">
        <f t="shared" si="13"/>
        <v>4.7748696930895229E-2</v>
      </c>
      <c r="H61" s="304">
        <f t="shared" si="13"/>
        <v>4.7514131064368151E-2</v>
      </c>
      <c r="I61" s="304">
        <f t="shared" si="13"/>
        <v>4.8062953648577669E-2</v>
      </c>
      <c r="J61" s="304">
        <f t="shared" si="13"/>
        <v>5.0126981324864275E-2</v>
      </c>
      <c r="K61" s="304">
        <f t="shared" si="13"/>
        <v>4.9248099846498396E-2</v>
      </c>
      <c r="L61" s="304">
        <f t="shared" si="13"/>
        <v>4.9889814321910537E-2</v>
      </c>
      <c r="M61" s="304">
        <f t="shared" si="13"/>
        <v>4.8449291920034027E-2</v>
      </c>
      <c r="N61" s="304">
        <f t="shared" si="13"/>
        <v>4.707950006915862E-2</v>
      </c>
      <c r="O61" s="304">
        <f t="shared" si="13"/>
        <v>4.6334216247298311E-2</v>
      </c>
      <c r="P61" s="304">
        <f t="shared" si="13"/>
        <v>4.541052451127163E-2</v>
      </c>
      <c r="Q61" s="304">
        <f t="shared" si="13"/>
        <v>4.53623874323087E-2</v>
      </c>
      <c r="R61" s="304">
        <f t="shared" si="13"/>
        <v>4.4930828322069148E-2</v>
      </c>
      <c r="S61" s="304">
        <f t="shared" si="13"/>
        <v>4.559333684394351E-2</v>
      </c>
      <c r="T61" s="304">
        <f t="shared" si="13"/>
        <v>4.5548286707758817E-2</v>
      </c>
      <c r="U61" s="304">
        <f t="shared" si="13"/>
        <v>4.5133007540867111E-2</v>
      </c>
      <c r="V61" s="304">
        <f t="shared" si="13"/>
        <v>4.4187877696146724E-2</v>
      </c>
      <c r="W61" s="304">
        <f t="shared" si="13"/>
        <v>4.405876204728356E-2</v>
      </c>
      <c r="DA61" s="72"/>
    </row>
    <row r="62" spans="1:105" ht="12" customHeight="1" x14ac:dyDescent="0.3">
      <c r="A62" s="62" t="s">
        <v>2570</v>
      </c>
      <c r="B62" s="304">
        <f t="shared" ref="B62:W62" si="14">IF(B$26=0,0,B$26/B$5)</f>
        <v>2.0242620656850122E-2</v>
      </c>
      <c r="C62" s="304">
        <f t="shared" si="14"/>
        <v>1.9942152369371462E-2</v>
      </c>
      <c r="D62" s="304">
        <f t="shared" si="14"/>
        <v>2.0157054978826555E-2</v>
      </c>
      <c r="E62" s="304">
        <f t="shared" si="14"/>
        <v>1.980147370537438E-2</v>
      </c>
      <c r="F62" s="304">
        <f t="shared" si="14"/>
        <v>2.0082831950339143E-2</v>
      </c>
      <c r="G62" s="304">
        <f t="shared" si="14"/>
        <v>2.0343573687033028E-2</v>
      </c>
      <c r="H62" s="304">
        <f t="shared" si="14"/>
        <v>2.0102266178708892E-2</v>
      </c>
      <c r="I62" s="304">
        <f t="shared" si="14"/>
        <v>2.0284302478249663E-2</v>
      </c>
      <c r="J62" s="304">
        <f t="shared" si="14"/>
        <v>1.9950280830797338E-2</v>
      </c>
      <c r="K62" s="304">
        <f t="shared" si="14"/>
        <v>1.989797408080014E-2</v>
      </c>
      <c r="L62" s="304">
        <f t="shared" si="14"/>
        <v>1.9752504102905546E-2</v>
      </c>
      <c r="M62" s="304">
        <f t="shared" si="14"/>
        <v>2.0414847598162849E-2</v>
      </c>
      <c r="N62" s="304">
        <f t="shared" si="14"/>
        <v>2.0632415776106097E-2</v>
      </c>
      <c r="O62" s="304">
        <f t="shared" si="14"/>
        <v>2.0856153652346242E-2</v>
      </c>
      <c r="P62" s="304">
        <f t="shared" si="14"/>
        <v>2.0971834275873069E-2</v>
      </c>
      <c r="Q62" s="304">
        <f t="shared" si="14"/>
        <v>2.2040059410800571E-2</v>
      </c>
      <c r="R62" s="304">
        <f t="shared" si="14"/>
        <v>2.2299618667813926E-2</v>
      </c>
      <c r="S62" s="304">
        <f t="shared" si="14"/>
        <v>2.2153746397596721E-2</v>
      </c>
      <c r="T62" s="304">
        <f t="shared" si="14"/>
        <v>2.1550447586450167E-2</v>
      </c>
      <c r="U62" s="304">
        <f t="shared" si="14"/>
        <v>2.1371145247179466E-2</v>
      </c>
      <c r="V62" s="304">
        <f t="shared" si="14"/>
        <v>2.0818627543664179E-2</v>
      </c>
      <c r="W62" s="304">
        <f t="shared" si="14"/>
        <v>2.0825098806070676E-2</v>
      </c>
      <c r="DA62" s="72"/>
    </row>
    <row r="63" spans="1:105" ht="12" customHeight="1" x14ac:dyDescent="0.3">
      <c r="A63" s="203" t="s">
        <v>2572</v>
      </c>
      <c r="B63" s="303">
        <f t="shared" ref="B63:W63" si="15">IF(B$27=0,0,B$27/B$5)</f>
        <v>0.20641308604391823</v>
      </c>
      <c r="C63" s="303">
        <f t="shared" si="15"/>
        <v>0.20575599063299441</v>
      </c>
      <c r="D63" s="303">
        <f t="shared" si="15"/>
        <v>0.20397275858497432</v>
      </c>
      <c r="E63" s="303">
        <f t="shared" si="15"/>
        <v>0.20428143668613094</v>
      </c>
      <c r="F63" s="303">
        <f t="shared" si="15"/>
        <v>0.20489845860860859</v>
      </c>
      <c r="G63" s="303">
        <f t="shared" si="15"/>
        <v>0.20251102984329053</v>
      </c>
      <c r="H63" s="303">
        <f t="shared" si="15"/>
        <v>0.2012413473570451</v>
      </c>
      <c r="I63" s="303">
        <f t="shared" si="15"/>
        <v>0.20242114476361733</v>
      </c>
      <c r="J63" s="303">
        <f t="shared" si="15"/>
        <v>0.20583928469253848</v>
      </c>
      <c r="K63" s="303">
        <f t="shared" si="15"/>
        <v>0.20316162212390126</v>
      </c>
      <c r="L63" s="303">
        <f t="shared" si="15"/>
        <v>0.20393063645832393</v>
      </c>
      <c r="M63" s="303">
        <f t="shared" si="15"/>
        <v>0.20278025288709778</v>
      </c>
      <c r="N63" s="303">
        <f t="shared" si="15"/>
        <v>0.20220609539407217</v>
      </c>
      <c r="O63" s="303">
        <f t="shared" si="15"/>
        <v>0.20158039441392397</v>
      </c>
      <c r="P63" s="303">
        <f t="shared" si="15"/>
        <v>0.20044336093251997</v>
      </c>
      <c r="Q63" s="303">
        <f t="shared" si="15"/>
        <v>0.20738122578082313</v>
      </c>
      <c r="R63" s="303">
        <f t="shared" si="15"/>
        <v>0.20827697390289829</v>
      </c>
      <c r="S63" s="303">
        <f t="shared" si="15"/>
        <v>0.20784326561977565</v>
      </c>
      <c r="T63" s="303">
        <f t="shared" si="15"/>
        <v>0.20423219828420211</v>
      </c>
      <c r="U63" s="303">
        <f t="shared" si="15"/>
        <v>0.20272625275993675</v>
      </c>
      <c r="V63" s="303">
        <f t="shared" si="15"/>
        <v>0.19831597890656055</v>
      </c>
      <c r="W63" s="303">
        <f t="shared" si="15"/>
        <v>0.19875265848569487</v>
      </c>
      <c r="DA63" s="175"/>
    </row>
    <row r="64" spans="1:105" ht="12" customHeight="1" x14ac:dyDescent="0.3">
      <c r="A64" s="62" t="s">
        <v>2573</v>
      </c>
      <c r="B64" s="304">
        <f t="shared" ref="B64:W64" si="16">IF(B$28=0,0,B$28/B$5)</f>
        <v>0.12818439383931401</v>
      </c>
      <c r="C64" s="304">
        <f t="shared" si="16"/>
        <v>0.13134448371855167</v>
      </c>
      <c r="D64" s="304">
        <f t="shared" si="16"/>
        <v>0.12271424840938724</v>
      </c>
      <c r="E64" s="304">
        <f t="shared" si="16"/>
        <v>0.12986823146073026</v>
      </c>
      <c r="F64" s="304">
        <f t="shared" si="16"/>
        <v>0.12689004272610202</v>
      </c>
      <c r="G64" s="304">
        <f t="shared" si="16"/>
        <v>0.11384470226492222</v>
      </c>
      <c r="H64" s="304">
        <f t="shared" si="16"/>
        <v>0.11518994898460036</v>
      </c>
      <c r="I64" s="304">
        <f t="shared" si="16"/>
        <v>0.11481187038112117</v>
      </c>
      <c r="J64" s="304">
        <f t="shared" si="16"/>
        <v>0.13158809320368395</v>
      </c>
      <c r="K64" s="304">
        <f t="shared" si="16"/>
        <v>0.12491937357720416</v>
      </c>
      <c r="L64" s="304">
        <f t="shared" si="16"/>
        <v>0.12973635193397262</v>
      </c>
      <c r="M64" s="304">
        <f t="shared" si="16"/>
        <v>0.11232254793430754</v>
      </c>
      <c r="N64" s="304">
        <f t="shared" si="16"/>
        <v>0.1060498019775571</v>
      </c>
      <c r="O64" s="304">
        <f t="shared" si="16"/>
        <v>9.4890688129911943E-2</v>
      </c>
      <c r="P64" s="304">
        <f t="shared" si="16"/>
        <v>7.9442162028503502E-2</v>
      </c>
      <c r="Q64" s="304">
        <f t="shared" si="16"/>
        <v>7.5776744282631731E-2</v>
      </c>
      <c r="R64" s="304">
        <f t="shared" si="16"/>
        <v>7.2422606882197371E-2</v>
      </c>
      <c r="S64" s="304">
        <f t="shared" si="16"/>
        <v>7.5990284367294519E-2</v>
      </c>
      <c r="T64" s="304">
        <f t="shared" si="16"/>
        <v>7.8293162993349055E-2</v>
      </c>
      <c r="U64" s="304">
        <f t="shared" si="16"/>
        <v>7.7306488269164073E-2</v>
      </c>
      <c r="V64" s="304">
        <f t="shared" si="16"/>
        <v>7.4658776335068899E-2</v>
      </c>
      <c r="W64" s="304">
        <f t="shared" si="16"/>
        <v>8.0540734570038144E-2</v>
      </c>
      <c r="DA64" s="72"/>
    </row>
    <row r="65" spans="1:105" ht="12" customHeight="1" x14ac:dyDescent="0.3">
      <c r="A65" s="62" t="s">
        <v>2580</v>
      </c>
      <c r="B65" s="304">
        <f t="shared" ref="B65:W65" si="17">IF(B$34=0,0,B$34/B$5)</f>
        <v>7.8228692204604225E-2</v>
      </c>
      <c r="C65" s="304">
        <f t="shared" si="17"/>
        <v>7.4411506914442718E-2</v>
      </c>
      <c r="D65" s="304">
        <f t="shared" si="17"/>
        <v>8.1258510175587065E-2</v>
      </c>
      <c r="E65" s="304">
        <f t="shared" si="17"/>
        <v>7.441320522540068E-2</v>
      </c>
      <c r="F65" s="304">
        <f t="shared" si="17"/>
        <v>7.8008415882506579E-2</v>
      </c>
      <c r="G65" s="304">
        <f t="shared" si="17"/>
        <v>8.8666327578368301E-2</v>
      </c>
      <c r="H65" s="304">
        <f t="shared" si="17"/>
        <v>8.6051398372444743E-2</v>
      </c>
      <c r="I65" s="304">
        <f t="shared" si="17"/>
        <v>8.7609274382496161E-2</v>
      </c>
      <c r="J65" s="304">
        <f t="shared" si="17"/>
        <v>7.4251191488854562E-2</v>
      </c>
      <c r="K65" s="304">
        <f t="shared" si="17"/>
        <v>7.8242248546697063E-2</v>
      </c>
      <c r="L65" s="304">
        <f t="shared" si="17"/>
        <v>7.4194284524351298E-2</v>
      </c>
      <c r="M65" s="304">
        <f t="shared" si="17"/>
        <v>9.0457704952790222E-2</v>
      </c>
      <c r="N65" s="304">
        <f t="shared" si="17"/>
        <v>9.6156293416515048E-2</v>
      </c>
      <c r="O65" s="304">
        <f t="shared" si="17"/>
        <v>0.10668970628401202</v>
      </c>
      <c r="P65" s="304">
        <f t="shared" si="17"/>
        <v>0.12100119890401646</v>
      </c>
      <c r="Q65" s="304">
        <f t="shared" si="17"/>
        <v>0.13160448149819143</v>
      </c>
      <c r="R65" s="304">
        <f t="shared" si="17"/>
        <v>0.13585436702070092</v>
      </c>
      <c r="S65" s="304">
        <f t="shared" si="17"/>
        <v>0.13185298125248116</v>
      </c>
      <c r="T65" s="304">
        <f t="shared" si="17"/>
        <v>0.12593903529085304</v>
      </c>
      <c r="U65" s="304">
        <f t="shared" si="17"/>
        <v>0.12541976449077266</v>
      </c>
      <c r="V65" s="304">
        <f t="shared" si="17"/>
        <v>0.12365720257149165</v>
      </c>
      <c r="W65" s="304">
        <f t="shared" si="17"/>
        <v>0.11821192391565674</v>
      </c>
      <c r="DA65" s="72"/>
    </row>
    <row r="66" spans="1:105" ht="12" customHeight="1" x14ac:dyDescent="0.3">
      <c r="A66" s="203" t="s">
        <v>2582</v>
      </c>
      <c r="B66" s="303">
        <f t="shared" ref="B66:W66" si="18">IF(B$35=0,0,B$35/B$5)</f>
        <v>0.25052851159161671</v>
      </c>
      <c r="C66" s="303">
        <f t="shared" si="18"/>
        <v>0.2556431383801388</v>
      </c>
      <c r="D66" s="303">
        <f t="shared" si="18"/>
        <v>0.2567023269371515</v>
      </c>
      <c r="E66" s="303">
        <f t="shared" si="18"/>
        <v>0.26020214439750916</v>
      </c>
      <c r="F66" s="303">
        <f t="shared" si="18"/>
        <v>0.25555115157705166</v>
      </c>
      <c r="G66" s="303">
        <f t="shared" si="18"/>
        <v>0.25755268446910062</v>
      </c>
      <c r="H66" s="303">
        <f t="shared" si="18"/>
        <v>0.26264416647284999</v>
      </c>
      <c r="I66" s="303">
        <f t="shared" si="18"/>
        <v>0.25638928961760155</v>
      </c>
      <c r="J66" s="303">
        <f t="shared" si="18"/>
        <v>0.25064555560967794</v>
      </c>
      <c r="K66" s="303">
        <f t="shared" si="18"/>
        <v>0.25466350962232853</v>
      </c>
      <c r="L66" s="303">
        <f t="shared" si="18"/>
        <v>0.25396742416221596</v>
      </c>
      <c r="M66" s="303">
        <f t="shared" si="18"/>
        <v>0.24775170528910059</v>
      </c>
      <c r="N66" s="303">
        <f t="shared" si="18"/>
        <v>0.24534476074169942</v>
      </c>
      <c r="O66" s="303">
        <f t="shared" si="18"/>
        <v>0.24208623753945321</v>
      </c>
      <c r="P66" s="303">
        <f t="shared" si="18"/>
        <v>0.2423969797208102</v>
      </c>
      <c r="Q66" s="303">
        <f t="shared" si="18"/>
        <v>0.21257947533782146</v>
      </c>
      <c r="R66" s="303">
        <f t="shared" si="18"/>
        <v>0.20708805386543527</v>
      </c>
      <c r="S66" s="303">
        <f t="shared" si="18"/>
        <v>0.21009991713060303</v>
      </c>
      <c r="T66" s="303">
        <f t="shared" si="18"/>
        <v>0.22406074070576878</v>
      </c>
      <c r="U66" s="303">
        <f t="shared" si="18"/>
        <v>0.22720457449840337</v>
      </c>
      <c r="V66" s="303">
        <f t="shared" si="18"/>
        <v>0.24235280331030237</v>
      </c>
      <c r="W66" s="303">
        <f t="shared" si="18"/>
        <v>0.24052941801051531</v>
      </c>
      <c r="DA66" s="175"/>
    </row>
    <row r="67" spans="1:105" ht="12" customHeight="1" x14ac:dyDescent="0.3">
      <c r="A67" s="203" t="s">
        <v>2594</v>
      </c>
      <c r="B67" s="303">
        <f t="shared" ref="B67:W67" si="19">IF(B$46=0,0,B$46/B$5)</f>
        <v>0.11017860177597234</v>
      </c>
      <c r="C67" s="303">
        <f t="shared" si="19"/>
        <v>0.1085431823135611</v>
      </c>
      <c r="D67" s="303">
        <f t="shared" si="19"/>
        <v>0.10971287617035719</v>
      </c>
      <c r="E67" s="303">
        <f t="shared" si="19"/>
        <v>0.10777748212277752</v>
      </c>
      <c r="F67" s="303">
        <f t="shared" si="19"/>
        <v>0.10930888749532593</v>
      </c>
      <c r="G67" s="303">
        <f t="shared" si="19"/>
        <v>0.11072807923243179</v>
      </c>
      <c r="H67" s="303">
        <f t="shared" si="19"/>
        <v>0.10941466609705307</v>
      </c>
      <c r="I67" s="303">
        <f t="shared" si="19"/>
        <v>0.11040547184774456</v>
      </c>
      <c r="J67" s="303">
        <f t="shared" si="19"/>
        <v>0.10858742473304206</v>
      </c>
      <c r="K67" s="303">
        <f t="shared" si="19"/>
        <v>0.10830272421546421</v>
      </c>
      <c r="L67" s="303">
        <f t="shared" si="19"/>
        <v>0.10751094537237336</v>
      </c>
      <c r="M67" s="303">
        <f t="shared" si="19"/>
        <v>0.1111160161505073</v>
      </c>
      <c r="N67" s="303">
        <f t="shared" si="19"/>
        <v>0.11230021843553203</v>
      </c>
      <c r="O67" s="303">
        <f t="shared" si="19"/>
        <v>0.11351800178415809</v>
      </c>
      <c r="P67" s="303">
        <f t="shared" si="19"/>
        <v>0.11414764008884307</v>
      </c>
      <c r="Q67" s="303">
        <f t="shared" si="19"/>
        <v>0.11996188488171929</v>
      </c>
      <c r="R67" s="303">
        <f t="shared" si="19"/>
        <v>0.1213746404977301</v>
      </c>
      <c r="S67" s="303">
        <f t="shared" si="19"/>
        <v>0.12058067201692574</v>
      </c>
      <c r="T67" s="303">
        <f t="shared" si="19"/>
        <v>0.11729697567187075</v>
      </c>
      <c r="U67" s="303">
        <f t="shared" si="19"/>
        <v>0.11632105059917906</v>
      </c>
      <c r="V67" s="303">
        <f t="shared" si="19"/>
        <v>0.11331375084971777</v>
      </c>
      <c r="W67" s="303">
        <f t="shared" si="19"/>
        <v>0.11334897329723383</v>
      </c>
      <c r="DA67" s="175"/>
    </row>
    <row r="68" spans="1:105" ht="12" customHeight="1" x14ac:dyDescent="0.3">
      <c r="A68" s="41" t="s">
        <v>2596</v>
      </c>
      <c r="B68" s="237">
        <f t="shared" ref="B68:W68" si="20">IF(B$47=0,0,B$47/B$5)</f>
        <v>6.9007131913780592E-2</v>
      </c>
      <c r="C68" s="237">
        <f t="shared" si="20"/>
        <v>6.79828349563147E-2</v>
      </c>
      <c r="D68" s="237">
        <f t="shared" si="20"/>
        <v>6.8715438356372227E-2</v>
      </c>
      <c r="E68" s="237">
        <f t="shared" si="20"/>
        <v>6.7503261126005534E-2</v>
      </c>
      <c r="F68" s="237">
        <f t="shared" si="20"/>
        <v>6.8462411912578375E-2</v>
      </c>
      <c r="G68" s="237">
        <f t="shared" si="20"/>
        <v>6.9351280983657587E-2</v>
      </c>
      <c r="H68" s="237">
        <f t="shared" si="20"/>
        <v>6.8528663233664175E-2</v>
      </c>
      <c r="I68" s="237">
        <f t="shared" si="20"/>
        <v>6.9149225321372632E-2</v>
      </c>
      <c r="J68" s="237">
        <f t="shared" si="20"/>
        <v>6.8010544896612457E-2</v>
      </c>
      <c r="K68" s="237">
        <f t="shared" si="20"/>
        <v>6.783223108743601E-2</v>
      </c>
      <c r="L68" s="237">
        <f t="shared" si="20"/>
        <v>6.7336323659033415E-2</v>
      </c>
      <c r="M68" s="237">
        <f t="shared" si="20"/>
        <v>6.9594253880829501E-2</v>
      </c>
      <c r="N68" s="237">
        <f t="shared" si="20"/>
        <v>7.0335944208879494E-2</v>
      </c>
      <c r="O68" s="237">
        <f t="shared" si="20"/>
        <v>7.1098667050034342E-2</v>
      </c>
      <c r="P68" s="237">
        <f t="shared" si="20"/>
        <v>7.1493022513336627E-2</v>
      </c>
      <c r="Q68" s="237">
        <f t="shared" si="20"/>
        <v>7.5134604008596853E-2</v>
      </c>
      <c r="R68" s="237">
        <f t="shared" si="20"/>
        <v>7.6019442004219839E-2</v>
      </c>
      <c r="S68" s="237">
        <f t="shared" si="20"/>
        <v>7.5522163160532396E-2</v>
      </c>
      <c r="T68" s="237">
        <f t="shared" si="20"/>
        <v>7.3465516377986026E-2</v>
      </c>
      <c r="U68" s="237">
        <f t="shared" si="20"/>
        <v>7.2854274365983254E-2</v>
      </c>
      <c r="V68" s="237">
        <f t="shared" si="20"/>
        <v>7.0970740474916791E-2</v>
      </c>
      <c r="W68" s="237">
        <f t="shared" si="20"/>
        <v>7.0992801020638846E-2</v>
      </c>
      <c r="DA68" s="97"/>
    </row>
    <row r="69" spans="1:105" ht="12" customHeight="1" x14ac:dyDescent="0.3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3">
      <c r="A70" s="32" t="s">
        <v>343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3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3">
      <c r="A72" s="35" t="s">
        <v>26</v>
      </c>
      <c r="B72" s="324">
        <f>IF(B$5=0,0,B$5/MAE_fec!B$5)</f>
        <v>0.54345882790893163</v>
      </c>
      <c r="C72" s="324">
        <f>IF(C$5=0,0,C$5/MAE_fec!C$5)</f>
        <v>0.54232374592805144</v>
      </c>
      <c r="D72" s="324">
        <f>IF(D$5=0,0,D$5/MAE_fec!D$5)</f>
        <v>0.54533566478485396</v>
      </c>
      <c r="E72" s="324">
        <f>IF(E$5=0,0,E$5/MAE_fec!E$5)</f>
        <v>0.54374613681107631</v>
      </c>
      <c r="F72" s="324">
        <f>IF(F$5=0,0,F$5/MAE_fec!F$5)</f>
        <v>0.54349975084439661</v>
      </c>
      <c r="G72" s="324">
        <f>IF(G$5=0,0,G$5/MAE_fec!G$5)</f>
        <v>0.5461035785499585</v>
      </c>
      <c r="H72" s="324">
        <f>IF(H$5=0,0,H$5/MAE_fec!H$5)</f>
        <v>0.5447636394681814</v>
      </c>
      <c r="I72" s="324">
        <f>IF(I$5=0,0,I$5/MAE_fec!I$5)</f>
        <v>0.54438738789911933</v>
      </c>
      <c r="J72" s="324">
        <f>IF(J$5=0,0,J$5/MAE_fec!J$5)</f>
        <v>0.54029788020111469</v>
      </c>
      <c r="K72" s="324">
        <f>IF(K$5=0,0,K$5/MAE_fec!K$5)</f>
        <v>0.54376773393182309</v>
      </c>
      <c r="L72" s="324">
        <f>IF(L$5=0,0,L$5/MAE_fec!L$5)</f>
        <v>0.54213842659081712</v>
      </c>
      <c r="M72" s="324">
        <f>IF(M$5=0,0,M$5/MAE_fec!M$5)</f>
        <v>0.54802101817528759</v>
      </c>
      <c r="N72" s="324">
        <f>IF(N$5=0,0,N$5/MAE_fec!N$5)</f>
        <v>0.55148770006306114</v>
      </c>
      <c r="O72" s="324">
        <f>IF(O$5=0,0,O$5/MAE_fec!O$5)</f>
        <v>0.5543353283396012</v>
      </c>
      <c r="P72" s="324">
        <f>IF(P$5=0,0,P$5/MAE_fec!P$5)</f>
        <v>0.55591024520269894</v>
      </c>
      <c r="Q72" s="324">
        <f>IF(Q$5=0,0,Q$5/MAE_fec!Q$5)</f>
        <v>0.55778548340225498</v>
      </c>
      <c r="R72" s="324">
        <f>IF(R$5=0,0,R$5/MAE_fec!R$5)</f>
        <v>0.56267128303554836</v>
      </c>
      <c r="S72" s="324">
        <f>IF(S$5=0,0,S$5/MAE_fec!S$5)</f>
        <v>0.56128709093922247</v>
      </c>
      <c r="T72" s="324">
        <f>IF(T$5=0,0,T$5/MAE_fec!T$5)</f>
        <v>0.55966058545209962</v>
      </c>
      <c r="U72" s="324">
        <f>IF(U$5=0,0,U$5/MAE_fec!U$5)</f>
        <v>0.56031975933424494</v>
      </c>
      <c r="V72" s="324">
        <f>IF(V$5=0,0,V$5/MAE_fec!V$5)</f>
        <v>0.561095351575289</v>
      </c>
      <c r="W72" s="324">
        <f>IF(W$5=0,0,W$5/MAE_fec!W$5)</f>
        <v>0.55877199944460321</v>
      </c>
      <c r="DA72" s="95"/>
    </row>
    <row r="73" spans="1:105" ht="12" customHeight="1" x14ac:dyDescent="0.3">
      <c r="A73" s="202" t="s">
        <v>92</v>
      </c>
      <c r="B73" s="337">
        <f>IF(B$6=0,0,B$6/MAE_fec!B$6)</f>
        <v>0.47409134109909123</v>
      </c>
      <c r="C73" s="337">
        <f>IF(C$6=0,0,C$6/MAE_fec!C$6)</f>
        <v>0.47409134109909112</v>
      </c>
      <c r="D73" s="337">
        <f>IF(D$6=0,0,D$6/MAE_fec!D$6)</f>
        <v>0.47409134109909123</v>
      </c>
      <c r="E73" s="337">
        <f>IF(E$6=0,0,E$6/MAE_fec!E$6)</f>
        <v>0.47409134109909118</v>
      </c>
      <c r="F73" s="337">
        <f>IF(F$6=0,0,F$6/MAE_fec!F$6)</f>
        <v>0.47409134109909123</v>
      </c>
      <c r="G73" s="337">
        <f>IF(G$6=0,0,G$6/MAE_fec!G$6)</f>
        <v>0.47409134109909123</v>
      </c>
      <c r="H73" s="337">
        <f>IF(H$6=0,0,H$6/MAE_fec!H$6)</f>
        <v>0.47409134109909118</v>
      </c>
      <c r="I73" s="337">
        <f>IF(I$6=0,0,I$6/MAE_fec!I$6)</f>
        <v>0.47409134109909112</v>
      </c>
      <c r="J73" s="337">
        <f>IF(J$6=0,0,J$6/MAE_fec!J$6)</f>
        <v>0.47409134109909118</v>
      </c>
      <c r="K73" s="337">
        <f>IF(K$6=0,0,K$6/MAE_fec!K$6)</f>
        <v>0.47409134109909123</v>
      </c>
      <c r="L73" s="337">
        <f>IF(L$6=0,0,L$6/MAE_fec!L$6)</f>
        <v>0.47409134109909107</v>
      </c>
      <c r="M73" s="337">
        <f>IF(M$6=0,0,M$6/MAE_fec!M$6)</f>
        <v>0.47409134109909129</v>
      </c>
      <c r="N73" s="337">
        <f>IF(N$6=0,0,N$6/MAE_fec!N$6)</f>
        <v>0.47409134109909123</v>
      </c>
      <c r="O73" s="337">
        <f>IF(O$6=0,0,O$6/MAE_fec!O$6)</f>
        <v>0.47409134109909112</v>
      </c>
      <c r="P73" s="337">
        <f>IF(P$6=0,0,P$6/MAE_fec!P$6)</f>
        <v>0.47409134109909107</v>
      </c>
      <c r="Q73" s="337">
        <f>IF(Q$6=0,0,Q$6/MAE_fec!Q$6)</f>
        <v>0.47409134109909112</v>
      </c>
      <c r="R73" s="337">
        <f>IF(R$6=0,0,R$6/MAE_fec!R$6)</f>
        <v>0.47409134109909135</v>
      </c>
      <c r="S73" s="337">
        <f>IF(S$6=0,0,S$6/MAE_fec!S$6)</f>
        <v>0.47409134109909135</v>
      </c>
      <c r="T73" s="337">
        <f>IF(T$6=0,0,T$6/MAE_fec!T$6)</f>
        <v>0.47409134109909123</v>
      </c>
      <c r="U73" s="337">
        <f>IF(U$6=0,0,U$6/MAE_fec!U$6)</f>
        <v>0.47409134109909107</v>
      </c>
      <c r="V73" s="337">
        <f>IF(V$6=0,0,V$6/MAE_fec!V$6)</f>
        <v>0.47409134109909129</v>
      </c>
      <c r="W73" s="337">
        <f>IF(W$6=0,0,W$6/MAE_fec!W$6)</f>
        <v>0.47409134109909129</v>
      </c>
      <c r="DA73" s="174"/>
    </row>
    <row r="74" spans="1:105" ht="12" customHeight="1" x14ac:dyDescent="0.3">
      <c r="A74" s="202" t="s">
        <v>93</v>
      </c>
      <c r="B74" s="337">
        <f>IF(B$7=0,0,B$7/MAE_fec!B$7)</f>
        <v>0.12310236976416199</v>
      </c>
      <c r="C74" s="337">
        <f>IF(C$7=0,0,C$7/MAE_fec!C$7)</f>
        <v>0.12310236976416201</v>
      </c>
      <c r="D74" s="337">
        <f>IF(D$7=0,0,D$7/MAE_fec!D$7)</f>
        <v>0.12310236976416203</v>
      </c>
      <c r="E74" s="337">
        <f>IF(E$7=0,0,E$7/MAE_fec!E$7)</f>
        <v>0.12310236976416201</v>
      </c>
      <c r="F74" s="337">
        <f>IF(F$7=0,0,F$7/MAE_fec!F$7)</f>
        <v>0.123102369764162</v>
      </c>
      <c r="G74" s="337">
        <f>IF(G$7=0,0,G$7/MAE_fec!G$7)</f>
        <v>0.12310236976416206</v>
      </c>
      <c r="H74" s="337">
        <f>IF(H$7=0,0,H$7/MAE_fec!H$7)</f>
        <v>0.12310236976416207</v>
      </c>
      <c r="I74" s="337">
        <f>IF(I$7=0,0,I$7/MAE_fec!I$7)</f>
        <v>0.12310236976416201</v>
      </c>
      <c r="J74" s="337">
        <f>IF(J$7=0,0,J$7/MAE_fec!J$7)</f>
        <v>0.12310236976416204</v>
      </c>
      <c r="K74" s="337">
        <f>IF(K$7=0,0,K$7/MAE_fec!K$7)</f>
        <v>0.12310236976416197</v>
      </c>
      <c r="L74" s="337">
        <f>IF(L$7=0,0,L$7/MAE_fec!L$7)</f>
        <v>0.12310236976416203</v>
      </c>
      <c r="M74" s="337">
        <f>IF(M$7=0,0,M$7/MAE_fec!M$7)</f>
        <v>0.12310236976416199</v>
      </c>
      <c r="N74" s="337">
        <f>IF(N$7=0,0,N$7/MAE_fec!N$7)</f>
        <v>0.12310236976416203</v>
      </c>
      <c r="O74" s="337">
        <f>IF(O$7=0,0,O$7/MAE_fec!O$7)</f>
        <v>0.12310236976416204</v>
      </c>
      <c r="P74" s="337">
        <f>IF(P$7=0,0,P$7/MAE_fec!P$7)</f>
        <v>0.12310236976416204</v>
      </c>
      <c r="Q74" s="337">
        <f>IF(Q$7=0,0,Q$7/MAE_fec!Q$7)</f>
        <v>0.12310236976416204</v>
      </c>
      <c r="R74" s="337">
        <f>IF(R$7=0,0,R$7/MAE_fec!R$7)</f>
        <v>0.12310236976416203</v>
      </c>
      <c r="S74" s="337">
        <f>IF(S$7=0,0,S$7/MAE_fec!S$7)</f>
        <v>0.12310236976416201</v>
      </c>
      <c r="T74" s="337">
        <f>IF(T$7=0,0,T$7/MAE_fec!T$7)</f>
        <v>0.12310236976416207</v>
      </c>
      <c r="U74" s="337">
        <f>IF(U$7=0,0,U$7/MAE_fec!U$7)</f>
        <v>0.12310236976416206</v>
      </c>
      <c r="V74" s="337">
        <f>IF(V$7=0,0,V$7/MAE_fec!V$7)</f>
        <v>0.12310236976416204</v>
      </c>
      <c r="W74" s="337">
        <f>IF(W$7=0,0,W$7/MAE_fec!W$7)</f>
        <v>0.12310236976416204</v>
      </c>
      <c r="DA74" s="174"/>
    </row>
    <row r="75" spans="1:105" ht="12" customHeight="1" x14ac:dyDescent="0.3">
      <c r="A75" s="202" t="s">
        <v>94</v>
      </c>
      <c r="B75" s="337">
        <f>IF(B$8=0,0,B$8/MAE_fec!B$8)</f>
        <v>0.65965061507665879</v>
      </c>
      <c r="C75" s="337">
        <f>IF(C$8=0,0,C$8/MAE_fec!C$8)</f>
        <v>0.65965061507665868</v>
      </c>
      <c r="D75" s="337">
        <f>IF(D$8=0,0,D$8/MAE_fec!D$8)</f>
        <v>0.65965061507665912</v>
      </c>
      <c r="E75" s="337">
        <f>IF(E$8=0,0,E$8/MAE_fec!E$8)</f>
        <v>0.65965061507665901</v>
      </c>
      <c r="F75" s="337">
        <f>IF(F$8=0,0,F$8/MAE_fec!F$8)</f>
        <v>0.65965061507665912</v>
      </c>
      <c r="G75" s="337">
        <f>IF(G$8=0,0,G$8/MAE_fec!G$8)</f>
        <v>0.65965061507665856</v>
      </c>
      <c r="H75" s="337">
        <f>IF(H$8=0,0,H$8/MAE_fec!H$8)</f>
        <v>0.65965061507665856</v>
      </c>
      <c r="I75" s="337">
        <f>IF(I$8=0,0,I$8/MAE_fec!I$8)</f>
        <v>0.6596506150766589</v>
      </c>
      <c r="J75" s="337">
        <f>IF(J$8=0,0,J$8/MAE_fec!J$8)</f>
        <v>0.65965061507665879</v>
      </c>
      <c r="K75" s="337">
        <f>IF(K$8=0,0,K$8/MAE_fec!K$8)</f>
        <v>0.65965061507665856</v>
      </c>
      <c r="L75" s="337">
        <f>IF(L$8=0,0,L$8/MAE_fec!L$8)</f>
        <v>0.65965061507665879</v>
      </c>
      <c r="M75" s="337">
        <f>IF(M$8=0,0,M$8/MAE_fec!M$8)</f>
        <v>0.6596506150766589</v>
      </c>
      <c r="N75" s="337">
        <f>IF(N$8=0,0,N$8/MAE_fec!N$8)</f>
        <v>0.65965061507665879</v>
      </c>
      <c r="O75" s="337">
        <f>IF(O$8=0,0,O$8/MAE_fec!O$8)</f>
        <v>0.65965061507665879</v>
      </c>
      <c r="P75" s="337">
        <f>IF(P$8=0,0,P$8/MAE_fec!P$8)</f>
        <v>0.6596506150766589</v>
      </c>
      <c r="Q75" s="337">
        <f>IF(Q$8=0,0,Q$8/MAE_fec!Q$8)</f>
        <v>0.65965061507665901</v>
      </c>
      <c r="R75" s="337">
        <f>IF(R$8=0,0,R$8/MAE_fec!R$8)</f>
        <v>0.65965061507665879</v>
      </c>
      <c r="S75" s="337">
        <f>IF(S$8=0,0,S$8/MAE_fec!S$8)</f>
        <v>0.6596506150766589</v>
      </c>
      <c r="T75" s="337">
        <f>IF(T$8=0,0,T$8/MAE_fec!T$8)</f>
        <v>0.6596506150766589</v>
      </c>
      <c r="U75" s="337">
        <f>IF(U$8=0,0,U$8/MAE_fec!U$8)</f>
        <v>0.65965061507665901</v>
      </c>
      <c r="V75" s="337">
        <f>IF(V$8=0,0,V$8/MAE_fec!V$8)</f>
        <v>0.6596506150766589</v>
      </c>
      <c r="W75" s="337">
        <f>IF(W$8=0,0,W$8/MAE_fec!W$8)</f>
        <v>0.6596506150766589</v>
      </c>
      <c r="DA75" s="174"/>
    </row>
    <row r="76" spans="1:105" ht="12" customHeight="1" x14ac:dyDescent="0.3">
      <c r="A76" s="202" t="s">
        <v>95</v>
      </c>
      <c r="B76" s="337">
        <f>IF(B$9=0,0,B$9/MAE_fec!B$9)</f>
        <v>0.46733457876395934</v>
      </c>
      <c r="C76" s="337">
        <f>IF(C$9=0,0,C$9/MAE_fec!C$9)</f>
        <v>0.46733457876395923</v>
      </c>
      <c r="D76" s="337">
        <f>IF(D$9=0,0,D$9/MAE_fec!D$9)</f>
        <v>0.46733457876395923</v>
      </c>
      <c r="E76" s="337">
        <f>IF(E$9=0,0,E$9/MAE_fec!E$9)</f>
        <v>0.46733457876395917</v>
      </c>
      <c r="F76" s="337">
        <f>IF(F$9=0,0,F$9/MAE_fec!F$9)</f>
        <v>0.46733457876395929</v>
      </c>
      <c r="G76" s="337">
        <f>IF(G$9=0,0,G$9/MAE_fec!G$9)</f>
        <v>0.46733457876395929</v>
      </c>
      <c r="H76" s="337">
        <f>IF(H$9=0,0,H$9/MAE_fec!H$9)</f>
        <v>0.46733457876395917</v>
      </c>
      <c r="I76" s="337">
        <f>IF(I$9=0,0,I$9/MAE_fec!I$9)</f>
        <v>0.46733457876395923</v>
      </c>
      <c r="J76" s="337">
        <f>IF(J$9=0,0,J$9/MAE_fec!J$9)</f>
        <v>0.46733457876395923</v>
      </c>
      <c r="K76" s="337">
        <f>IF(K$9=0,0,K$9/MAE_fec!K$9)</f>
        <v>0.46733457876395929</v>
      </c>
      <c r="L76" s="337">
        <f>IF(L$9=0,0,L$9/MAE_fec!L$9)</f>
        <v>0.46733457876395934</v>
      </c>
      <c r="M76" s="337">
        <f>IF(M$9=0,0,M$9/MAE_fec!M$9)</f>
        <v>0.46733457876395917</v>
      </c>
      <c r="N76" s="337">
        <f>IF(N$9=0,0,N$9/MAE_fec!N$9)</f>
        <v>0.46733457876395929</v>
      </c>
      <c r="O76" s="337">
        <f>IF(O$9=0,0,O$9/MAE_fec!O$9)</f>
        <v>0.46733457876395923</v>
      </c>
      <c r="P76" s="337">
        <f>IF(P$9=0,0,P$9/MAE_fec!P$9)</f>
        <v>0.46733457876395917</v>
      </c>
      <c r="Q76" s="337">
        <f>IF(Q$9=0,0,Q$9/MAE_fec!Q$9)</f>
        <v>0.46733457876395934</v>
      </c>
      <c r="R76" s="337">
        <f>IF(R$9=0,0,R$9/MAE_fec!R$9)</f>
        <v>0.46733457876395929</v>
      </c>
      <c r="S76" s="337">
        <f>IF(S$9=0,0,S$9/MAE_fec!S$9)</f>
        <v>0.46733457876395929</v>
      </c>
      <c r="T76" s="337">
        <f>IF(T$9=0,0,T$9/MAE_fec!T$9)</f>
        <v>0.46733457876395912</v>
      </c>
      <c r="U76" s="337">
        <f>IF(U$9=0,0,U$9/MAE_fec!U$9)</f>
        <v>0.46733457876395923</v>
      </c>
      <c r="V76" s="337">
        <f>IF(V$9=0,0,V$9/MAE_fec!V$9)</f>
        <v>0.46733457876395934</v>
      </c>
      <c r="W76" s="337">
        <f>IF(W$9=0,0,W$9/MAE_fec!W$9)</f>
        <v>0.46733457876395929</v>
      </c>
      <c r="DA76" s="174"/>
    </row>
    <row r="77" spans="1:105" ht="12" customHeight="1" x14ac:dyDescent="0.3">
      <c r="A77" s="202" t="s">
        <v>96</v>
      </c>
      <c r="B77" s="337">
        <f>IF(B$10=0,0,B$10/MAE_fec!B$10)</f>
        <v>0.76558046580155559</v>
      </c>
      <c r="C77" s="337">
        <f>IF(C$10=0,0,C$10/MAE_fec!C$10)</f>
        <v>0.76260618610990161</v>
      </c>
      <c r="D77" s="337">
        <f>IF(D$10=0,0,D$10/MAE_fec!D$10)</f>
        <v>0.77321750545432166</v>
      </c>
      <c r="E77" s="337">
        <f>IF(E$10=0,0,E$10/MAE_fec!E$10)</f>
        <v>0.76756006396116272</v>
      </c>
      <c r="F77" s="337">
        <f>IF(F$10=0,0,F$10/MAE_fec!F$10)</f>
        <v>0.76838026496514422</v>
      </c>
      <c r="G77" s="337">
        <f>IF(G$10=0,0,G$10/MAE_fec!G$10)</f>
        <v>0.7833633218238838</v>
      </c>
      <c r="H77" s="337">
        <f>IF(H$10=0,0,H$10/MAE_fec!H$10)</f>
        <v>0.78854409150827387</v>
      </c>
      <c r="I77" s="337">
        <f>IF(I$10=0,0,I$10/MAE_fec!I$10)</f>
        <v>0.7928881699044904</v>
      </c>
      <c r="J77" s="337">
        <f>IF(J$10=0,0,J$10/MAE_fec!J$10)</f>
        <v>0.78950958057703746</v>
      </c>
      <c r="K77" s="337">
        <f>IF(K$10=0,0,K$10/MAE_fec!K$10)</f>
        <v>0.80745193312149299</v>
      </c>
      <c r="L77" s="337">
        <f>IF(L$10=0,0,L$10/MAE_fec!L$10)</f>
        <v>0.80750998260612672</v>
      </c>
      <c r="M77" s="337">
        <f>IF(M$10=0,0,M$10/MAE_fec!M$10)</f>
        <v>0.82413248807645489</v>
      </c>
      <c r="N77" s="337">
        <f>IF(N$10=0,0,N$10/MAE_fec!N$10)</f>
        <v>0.83549666658377464</v>
      </c>
      <c r="O77" s="337">
        <f>IF(O$10=0,0,O$10/MAE_fec!O$10)</f>
        <v>0.84955107113469697</v>
      </c>
      <c r="P77" s="337">
        <f>IF(P$10=0,0,P$10/MAE_fec!P$10)</f>
        <v>0.86440584455868619</v>
      </c>
      <c r="Q77" s="337">
        <f>IF(Q$10=0,0,Q$10/MAE_fec!Q$10)</f>
        <v>0.86840726646228927</v>
      </c>
      <c r="R77" s="337">
        <f>IF(R$10=0,0,R$10/MAE_fec!R$10)</f>
        <v>0.86962805958488909</v>
      </c>
      <c r="S77" s="337">
        <f>IF(S$10=0,0,S$10/MAE_fec!S$10)</f>
        <v>0.86657148899926506</v>
      </c>
      <c r="T77" s="337">
        <f>IF(T$10=0,0,T$10/MAE_fec!T$10)</f>
        <v>0.8702037849612313</v>
      </c>
      <c r="U77" s="337">
        <f>IF(U$10=0,0,U$10/MAE_fec!U$10)</f>
        <v>0.87722385297131911</v>
      </c>
      <c r="V77" s="337">
        <f>IF(V$10=0,0,V$10/MAE_fec!V$10)</f>
        <v>0.8835199455476398</v>
      </c>
      <c r="W77" s="337">
        <f>IF(W$10=0,0,W$10/MAE_fec!W$10)</f>
        <v>0.88088412149711215</v>
      </c>
      <c r="DA77" s="174"/>
    </row>
    <row r="78" spans="1:105" ht="12" customHeight="1" x14ac:dyDescent="0.3">
      <c r="A78" s="40" t="s">
        <v>2557</v>
      </c>
      <c r="B78" s="355">
        <f>IF(B$16=0,0,B$16/MAE_fec!B$16)</f>
        <v>0.52937429768833733</v>
      </c>
      <c r="C78" s="355">
        <f>IF(C$16=0,0,C$16/MAE_fec!C$16)</f>
        <v>0.5272895555766639</v>
      </c>
      <c r="D78" s="355">
        <f>IF(D$16=0,0,D$16/MAE_fec!D$16)</f>
        <v>0.53166184719813903</v>
      </c>
      <c r="E78" s="355">
        <f>IF(E$16=0,0,E$16/MAE_fec!E$16)</f>
        <v>0.52759696880426465</v>
      </c>
      <c r="F78" s="355">
        <f>IF(F$16=0,0,F$16/MAE_fec!F$16)</f>
        <v>0.52905771595643358</v>
      </c>
      <c r="G78" s="355">
        <f>IF(G$16=0,0,G$16/MAE_fec!G$16)</f>
        <v>0.53649970115301826</v>
      </c>
      <c r="H78" s="355">
        <f>IF(H$16=0,0,H$16/MAE_fec!H$16)</f>
        <v>0.53430440507937205</v>
      </c>
      <c r="I78" s="355">
        <f>IF(I$16=0,0,I$16/MAE_fec!I$16)</f>
        <v>0.53566931536535423</v>
      </c>
      <c r="J78" s="355">
        <f>IF(J$16=0,0,J$16/MAE_fec!J$16)</f>
        <v>0.52639615574862664</v>
      </c>
      <c r="K78" s="355">
        <f>IF(K$16=0,0,K$16/MAE_fec!K$16)</f>
        <v>0.53040776535012524</v>
      </c>
      <c r="L78" s="355">
        <f>IF(L$16=0,0,L$16/MAE_fec!L$16)</f>
        <v>0.52740097849984668</v>
      </c>
      <c r="M78" s="355">
        <f>IF(M$16=0,0,M$16/MAE_fec!M$16)</f>
        <v>0.53998668760214974</v>
      </c>
      <c r="N78" s="355">
        <f>IF(N$16=0,0,N$16/MAE_fec!N$16)</f>
        <v>0.5427302258735458</v>
      </c>
      <c r="O78" s="355">
        <f>IF(O$16=0,0,O$16/MAE_fec!O$16)</f>
        <v>0.55199349672112608</v>
      </c>
      <c r="P78" s="355">
        <f>IF(P$16=0,0,P$16/MAE_fec!P$16)</f>
        <v>0.56495664354034125</v>
      </c>
      <c r="Q78" s="355">
        <f>IF(Q$16=0,0,Q$16/MAE_fec!Q$16)</f>
        <v>0.56926809113109034</v>
      </c>
      <c r="R78" s="355">
        <f>IF(R$16=0,0,R$16/MAE_fec!R$16)</f>
        <v>0.57173438783517172</v>
      </c>
      <c r="S78" s="355">
        <f>IF(S$16=0,0,S$16/MAE_fec!S$16)</f>
        <v>0.56976452199189309</v>
      </c>
      <c r="T78" s="355">
        <f>IF(T$16=0,0,T$16/MAE_fec!T$16)</f>
        <v>0.56754346101706987</v>
      </c>
      <c r="U78" s="355">
        <f>IF(U$16=0,0,U$16/MAE_fec!U$16)</f>
        <v>0.56754436255520035</v>
      </c>
      <c r="V78" s="355">
        <f>IF(V$16=0,0,V$16/MAE_fec!V$16)</f>
        <v>0.56783076446197134</v>
      </c>
      <c r="W78" s="355">
        <f>IF(W$16=0,0,W$16/MAE_fec!W$16)</f>
        <v>0.56142753385344502</v>
      </c>
      <c r="DA78" s="96"/>
    </row>
    <row r="79" spans="1:105" ht="12" customHeight="1" x14ac:dyDescent="0.3">
      <c r="A79" s="203" t="s">
        <v>2567</v>
      </c>
      <c r="B79" s="351">
        <f>IF(B$24=0,0,B$24/MAE_fec!B$24)</f>
        <v>0.45703837779505002</v>
      </c>
      <c r="C79" s="351">
        <f>IF(C$24=0,0,C$24/MAE_fec!C$24)</f>
        <v>0.45661459089287804</v>
      </c>
      <c r="D79" s="351">
        <f>IF(D$24=0,0,D$24/MAE_fec!D$24)</f>
        <v>0.45727550474086864</v>
      </c>
      <c r="E79" s="351">
        <f>IF(E$24=0,0,E$24/MAE_fec!E$24)</f>
        <v>0.45662220337769249</v>
      </c>
      <c r="F79" s="351">
        <f>IF(F$24=0,0,F$24/MAE_fec!F$24)</f>
        <v>0.45705002494850422</v>
      </c>
      <c r="G79" s="351">
        <f>IF(G$24=0,0,G$24/MAE_fec!G$24)</f>
        <v>0.45795779855093866</v>
      </c>
      <c r="H79" s="351">
        <f>IF(H$24=0,0,H$24/MAE_fec!H$24)</f>
        <v>0.45781923495901783</v>
      </c>
      <c r="I79" s="351">
        <f>IF(I$24=0,0,I$24/MAE_fec!I$24)</f>
        <v>0.45777051508761102</v>
      </c>
      <c r="J79" s="351">
        <f>IF(J$24=0,0,J$24/MAE_fec!J$24)</f>
        <v>0.45663100965425701</v>
      </c>
      <c r="K79" s="351">
        <f>IF(K$24=0,0,K$24/MAE_fec!K$24)</f>
        <v>0.45692044928316439</v>
      </c>
      <c r="L79" s="351">
        <f>IF(L$24=0,0,L$24/MAE_fec!L$24)</f>
        <v>0.45653122155125875</v>
      </c>
      <c r="M79" s="351">
        <f>IF(M$24=0,0,M$24/MAE_fec!M$24)</f>
        <v>0.45773916378931262</v>
      </c>
      <c r="N79" s="351">
        <f>IF(N$24=0,0,N$24/MAE_fec!N$24)</f>
        <v>0.45852043010490751</v>
      </c>
      <c r="O79" s="351">
        <f>IF(O$24=0,0,O$24/MAE_fec!O$24)</f>
        <v>0.45906080384943249</v>
      </c>
      <c r="P79" s="351">
        <f>IF(P$24=0,0,P$24/MAE_fec!P$24)</f>
        <v>0.45958586388670924</v>
      </c>
      <c r="Q79" s="351">
        <f>IF(Q$24=0,0,Q$24/MAE_fec!Q$24)</f>
        <v>0.46064202149391686</v>
      </c>
      <c r="R79" s="351">
        <f>IF(R$24=0,0,R$24/MAE_fec!R$24)</f>
        <v>0.46109176167070431</v>
      </c>
      <c r="S79" s="351">
        <f>IF(S$24=0,0,S$24/MAE_fec!S$24)</f>
        <v>0.46064342441436246</v>
      </c>
      <c r="T79" s="351">
        <f>IF(T$24=0,0,T$24/MAE_fec!T$24)</f>
        <v>0.46008630984415605</v>
      </c>
      <c r="U79" s="351">
        <f>IF(U$24=0,0,U$24/MAE_fec!U$24)</f>
        <v>0.46010304380102013</v>
      </c>
      <c r="V79" s="351">
        <f>IF(V$24=0,0,V$24/MAE_fec!V$24)</f>
        <v>0.45999847825073087</v>
      </c>
      <c r="W79" s="351">
        <f>IF(W$24=0,0,W$24/MAE_fec!W$24)</f>
        <v>0.46006574188416427</v>
      </c>
      <c r="DA79" s="175"/>
    </row>
    <row r="80" spans="1:105" ht="12" customHeight="1" x14ac:dyDescent="0.3">
      <c r="A80" s="203" t="s">
        <v>2572</v>
      </c>
      <c r="B80" s="351">
        <f>IF(B$27=0,0,B$27/MAE_fec!B$27)</f>
        <v>0.45374939801857467</v>
      </c>
      <c r="C80" s="351">
        <f>IF(C$27=0,0,C$27/MAE_fec!C$27)</f>
        <v>0.45196247620856916</v>
      </c>
      <c r="D80" s="351">
        <f>IF(D$27=0,0,D$27/MAE_fec!D$27)</f>
        <v>0.45571015474126209</v>
      </c>
      <c r="E80" s="351">
        <f>IF(E$27=0,0,E$27/MAE_fec!E$27)</f>
        <v>0.45222597326079833</v>
      </c>
      <c r="F80" s="351">
        <f>IF(F$27=0,0,F$27/MAE_fec!F$27)</f>
        <v>0.45347804224837168</v>
      </c>
      <c r="G80" s="351">
        <f>IF(G$27=0,0,G$27/MAE_fec!G$27)</f>
        <v>0.45985688670258712</v>
      </c>
      <c r="H80" s="351">
        <f>IF(H$27=0,0,H$27/MAE_fec!H$27)</f>
        <v>0.45797520435374733</v>
      </c>
      <c r="I80" s="351">
        <f>IF(I$27=0,0,I$27/MAE_fec!I$27)</f>
        <v>0.45914512745601793</v>
      </c>
      <c r="J80" s="351">
        <f>IF(J$27=0,0,J$27/MAE_fec!J$27)</f>
        <v>0.45119670492739428</v>
      </c>
      <c r="K80" s="351">
        <f>IF(K$27=0,0,K$27/MAE_fec!K$27)</f>
        <v>0.45463522744296442</v>
      </c>
      <c r="L80" s="351">
        <f>IF(L$27=0,0,L$27/MAE_fec!L$27)</f>
        <v>0.45205798157129717</v>
      </c>
      <c r="M80" s="351">
        <f>IF(M$27=0,0,M$27/MAE_fec!M$27)</f>
        <v>0.46284573223041425</v>
      </c>
      <c r="N80" s="351">
        <f>IF(N$27=0,0,N$27/MAE_fec!N$27)</f>
        <v>0.46519733646303907</v>
      </c>
      <c r="O80" s="351">
        <f>IF(O$27=0,0,O$27/MAE_fec!O$27)</f>
        <v>0.4731372829038224</v>
      </c>
      <c r="P80" s="351">
        <f>IF(P$27=0,0,P$27/MAE_fec!P$27)</f>
        <v>0.48424855160600694</v>
      </c>
      <c r="Q80" s="351">
        <f>IF(Q$27=0,0,Q$27/MAE_fec!Q$27)</f>
        <v>0.48794407811236323</v>
      </c>
      <c r="R80" s="351">
        <f>IF(R$27=0,0,R$27/MAE_fec!R$27)</f>
        <v>0.4900580467158614</v>
      </c>
      <c r="S80" s="351">
        <f>IF(S$27=0,0,S$27/MAE_fec!S$27)</f>
        <v>0.48836959027876553</v>
      </c>
      <c r="T80" s="351">
        <f>IF(T$27=0,0,T$27/MAE_fec!T$27)</f>
        <v>0.48646582372891717</v>
      </c>
      <c r="U80" s="351">
        <f>IF(U$27=0,0,U$27/MAE_fec!U$27)</f>
        <v>0.48646659647588608</v>
      </c>
      <c r="V80" s="351">
        <f>IF(V$27=0,0,V$27/MAE_fec!V$27)</f>
        <v>0.486712083824547</v>
      </c>
      <c r="W80" s="351">
        <f>IF(W$27=0,0,W$27/MAE_fec!W$27)</f>
        <v>0.48122360044580981</v>
      </c>
      <c r="DA80" s="175"/>
    </row>
    <row r="81" spans="1:105" ht="12" customHeight="1" x14ac:dyDescent="0.3">
      <c r="A81" s="203" t="s">
        <v>2582</v>
      </c>
      <c r="B81" s="351">
        <f>IF(B$35=0,0,B$35/MAE_fec!B$35)</f>
        <v>0.6744433214327189</v>
      </c>
      <c r="C81" s="351">
        <f>IF(C$35=0,0,C$35/MAE_fec!C$35)</f>
        <v>0.66995147352720597</v>
      </c>
      <c r="D81" s="351">
        <f>IF(D$35=0,0,D$35/MAE_fec!D$35)</f>
        <v>0.67223775381680251</v>
      </c>
      <c r="E81" s="351">
        <f>IF(E$35=0,0,E$35/MAE_fec!E$35)</f>
        <v>0.67230315404344321</v>
      </c>
      <c r="F81" s="351">
        <f>IF(F$35=0,0,F$35/MAE_fec!F$35)</f>
        <v>0.67009847486359431</v>
      </c>
      <c r="G81" s="351">
        <f>IF(G$35=0,0,G$35/MAE_fec!G$35)</f>
        <v>0.66084232692001732</v>
      </c>
      <c r="H81" s="351">
        <f>IF(H$35=0,0,H$35/MAE_fec!H$35)</f>
        <v>0.65334557198916499</v>
      </c>
      <c r="I81" s="351">
        <f>IF(I$35=0,0,I$35/MAE_fec!I$35)</f>
        <v>0.65101896812529114</v>
      </c>
      <c r="J81" s="351">
        <f>IF(J$35=0,0,J$35/MAE_fec!J$35)</f>
        <v>0.65514482939690066</v>
      </c>
      <c r="K81" s="351">
        <f>IF(K$35=0,0,K$35/MAE_fec!K$35)</f>
        <v>0.6557990306093846</v>
      </c>
      <c r="L81" s="351">
        <f>IF(L$35=0,0,L$35/MAE_fec!L$35)</f>
        <v>0.65444470806682942</v>
      </c>
      <c r="M81" s="351">
        <f>IF(M$35=0,0,M$35/MAE_fec!M$35)</f>
        <v>0.65685078202125058</v>
      </c>
      <c r="N81" s="351">
        <f>IF(N$35=0,0,N$35/MAE_fec!N$35)</f>
        <v>0.66703754126292825</v>
      </c>
      <c r="O81" s="351">
        <f>IF(O$35=0,0,O$35/MAE_fec!O$35)</f>
        <v>0.65830987382530437</v>
      </c>
      <c r="P81" s="351">
        <f>IF(P$35=0,0,P$35/MAE_fec!P$35)</f>
        <v>0.63412552457676463</v>
      </c>
      <c r="Q81" s="351">
        <f>IF(Q$35=0,0,Q$35/MAE_fec!Q$35)</f>
        <v>0.64934878856883937</v>
      </c>
      <c r="R81" s="351">
        <f>IF(R$35=0,0,R$35/MAE_fec!R$35)</f>
        <v>0.67807110215463662</v>
      </c>
      <c r="S81" s="351">
        <f>IF(S$35=0,0,S$35/MAE_fec!S$35)</f>
        <v>0.67384820714122617</v>
      </c>
      <c r="T81" s="351">
        <f>IF(T$35=0,0,T$35/MAE_fec!T$35)</f>
        <v>0.65600308050228473</v>
      </c>
      <c r="U81" s="351">
        <f>IF(U$35=0,0,U$35/MAE_fec!U$35)</f>
        <v>0.65287417318575458</v>
      </c>
      <c r="V81" s="351">
        <f>IF(V$35=0,0,V$35/MAE_fec!V$35)</f>
        <v>0.64354250127268464</v>
      </c>
      <c r="W81" s="351">
        <f>IF(W$35=0,0,W$35/MAE_fec!W$35)</f>
        <v>0.64439388424273669</v>
      </c>
      <c r="DA81" s="175"/>
    </row>
    <row r="82" spans="1:105" ht="12" customHeight="1" x14ac:dyDescent="0.3">
      <c r="A82" s="203" t="s">
        <v>2594</v>
      </c>
      <c r="B82" s="351">
        <f>IF(B$46=0,0,B$46/MAE_fec!B$46)</f>
        <v>0.61933748895979934</v>
      </c>
      <c r="C82" s="351">
        <f>IF(C$46=0,0,C$46/MAE_fec!C$46)</f>
        <v>0.61933748895979923</v>
      </c>
      <c r="D82" s="351">
        <f>IF(D$46=0,0,D$46/MAE_fec!D$46)</f>
        <v>0.61933748895979934</v>
      </c>
      <c r="E82" s="351">
        <f>IF(E$46=0,0,E$46/MAE_fec!E$46)</f>
        <v>0.61933748895979923</v>
      </c>
      <c r="F82" s="351">
        <f>IF(F$46=0,0,F$46/MAE_fec!F$46)</f>
        <v>0.61933748895979923</v>
      </c>
      <c r="G82" s="351">
        <f>IF(G$46=0,0,G$46/MAE_fec!G$46)</f>
        <v>0.61933748895979912</v>
      </c>
      <c r="H82" s="351">
        <f>IF(H$46=0,0,H$46/MAE_fec!H$46)</f>
        <v>0.61933748895979923</v>
      </c>
      <c r="I82" s="351">
        <f>IF(I$46=0,0,I$46/MAE_fec!I$46)</f>
        <v>0.61933748895979934</v>
      </c>
      <c r="J82" s="351">
        <f>IF(J$46=0,0,J$46/MAE_fec!J$46)</f>
        <v>0.61933748895979945</v>
      </c>
      <c r="K82" s="351">
        <f>IF(K$46=0,0,K$46/MAE_fec!K$46)</f>
        <v>0.61933748895979934</v>
      </c>
      <c r="L82" s="351">
        <f>IF(L$46=0,0,L$46/MAE_fec!L$46)</f>
        <v>0.61933748895979923</v>
      </c>
      <c r="M82" s="351">
        <f>IF(M$46=0,0,M$46/MAE_fec!M$46)</f>
        <v>0.61933748895979934</v>
      </c>
      <c r="N82" s="351">
        <f>IF(N$46=0,0,N$46/MAE_fec!N$46)</f>
        <v>0.61933748895979923</v>
      </c>
      <c r="O82" s="351">
        <f>IF(O$46=0,0,O$46/MAE_fec!O$46)</f>
        <v>0.61933748895979934</v>
      </c>
      <c r="P82" s="351">
        <f>IF(P$46=0,0,P$46/MAE_fec!P$46)</f>
        <v>0.61933748895979934</v>
      </c>
      <c r="Q82" s="351">
        <f>IF(Q$46=0,0,Q$46/MAE_fec!Q$46)</f>
        <v>0.61933748895979923</v>
      </c>
      <c r="R82" s="351">
        <f>IF(R$46=0,0,R$46/MAE_fec!R$46)</f>
        <v>0.61933748895979912</v>
      </c>
      <c r="S82" s="351">
        <f>IF(S$46=0,0,S$46/MAE_fec!S$46)</f>
        <v>0.61933748895979923</v>
      </c>
      <c r="T82" s="351">
        <f>IF(T$46=0,0,T$46/MAE_fec!T$46)</f>
        <v>0.61933748895979945</v>
      </c>
      <c r="U82" s="351">
        <f>IF(U$46=0,0,U$46/MAE_fec!U$46)</f>
        <v>0.61933748895979901</v>
      </c>
      <c r="V82" s="351">
        <f>IF(V$46=0,0,V$46/MAE_fec!V$46)</f>
        <v>0.61933748895979945</v>
      </c>
      <c r="W82" s="351">
        <f>IF(W$46=0,0,W$46/MAE_fec!W$46)</f>
        <v>0.61933748895979945</v>
      </c>
      <c r="DA82" s="175"/>
    </row>
    <row r="83" spans="1:105" ht="12" customHeight="1" x14ac:dyDescent="0.3">
      <c r="A83" s="41" t="s">
        <v>2596</v>
      </c>
      <c r="B83" s="339">
        <f>IF(B$47=0,0,B$47/MAE_fec!B$47)</f>
        <v>0.57284293860928059</v>
      </c>
      <c r="C83" s="339">
        <f>IF(C$47=0,0,C$47/MAE_fec!C$47)</f>
        <v>0.57284293860928059</v>
      </c>
      <c r="D83" s="339">
        <f>IF(D$47=0,0,D$47/MAE_fec!D$47)</f>
        <v>0.57284293860928037</v>
      </c>
      <c r="E83" s="339">
        <f>IF(E$47=0,0,E$47/MAE_fec!E$47)</f>
        <v>0.57284293860928082</v>
      </c>
      <c r="F83" s="339">
        <f>IF(F$47=0,0,F$47/MAE_fec!F$47)</f>
        <v>0.57284293860928093</v>
      </c>
      <c r="G83" s="339">
        <f>IF(G$47=0,0,G$47/MAE_fec!G$47)</f>
        <v>0.57284293860928059</v>
      </c>
      <c r="H83" s="339">
        <f>IF(H$47=0,0,H$47/MAE_fec!H$47)</f>
        <v>0.57284293860928082</v>
      </c>
      <c r="I83" s="339">
        <f>IF(I$47=0,0,I$47/MAE_fec!I$47)</f>
        <v>0.57284293860928082</v>
      </c>
      <c r="J83" s="339">
        <f>IF(J$47=0,0,J$47/MAE_fec!J$47)</f>
        <v>0.57284293860928071</v>
      </c>
      <c r="K83" s="339">
        <f>IF(K$47=0,0,K$47/MAE_fec!K$47)</f>
        <v>0.57284293860928093</v>
      </c>
      <c r="L83" s="339">
        <f>IF(L$47=0,0,L$47/MAE_fec!L$47)</f>
        <v>0.57284293860928059</v>
      </c>
      <c r="M83" s="339">
        <f>IF(M$47=0,0,M$47/MAE_fec!M$47)</f>
        <v>0.57284293860928071</v>
      </c>
      <c r="N83" s="339">
        <f>IF(N$47=0,0,N$47/MAE_fec!N$47)</f>
        <v>0.57284293860928059</v>
      </c>
      <c r="O83" s="339">
        <f>IF(O$47=0,0,O$47/MAE_fec!O$47)</f>
        <v>0.57284293860928071</v>
      </c>
      <c r="P83" s="339">
        <f>IF(P$47=0,0,P$47/MAE_fec!P$47)</f>
        <v>0.57284293860928059</v>
      </c>
      <c r="Q83" s="339">
        <f>IF(Q$47=0,0,Q$47/MAE_fec!Q$47)</f>
        <v>0.57284293860928059</v>
      </c>
      <c r="R83" s="339">
        <f>IF(R$47=0,0,R$47/MAE_fec!R$47)</f>
        <v>0.57284293860928082</v>
      </c>
      <c r="S83" s="339">
        <f>IF(S$47=0,0,S$47/MAE_fec!S$47)</f>
        <v>0.57284293860928048</v>
      </c>
      <c r="T83" s="339">
        <f>IF(T$47=0,0,T$47/MAE_fec!T$47)</f>
        <v>0.57284293860928048</v>
      </c>
      <c r="U83" s="339">
        <f>IF(U$47=0,0,U$47/MAE_fec!U$47)</f>
        <v>0.57284293860928082</v>
      </c>
      <c r="V83" s="339">
        <f>IF(V$47=0,0,V$47/MAE_fec!V$47)</f>
        <v>0.57284293860928082</v>
      </c>
      <c r="W83" s="339">
        <f>IF(W$47=0,0,W$47/MAE_fec!W$47)</f>
        <v>0.57284293860928071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46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Machinery equipment / CO2 emissions"</f>
        <v>DK: Machinery equipment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3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3">
      <c r="J4" s="131"/>
    </row>
    <row r="5" spans="1:105" ht="15" customHeight="1" x14ac:dyDescent="0.3">
      <c r="A5" s="34" t="s">
        <v>26</v>
      </c>
      <c r="B5" s="225">
        <v>369.71077719922249</v>
      </c>
      <c r="C5" s="225">
        <v>389.96556876406208</v>
      </c>
      <c r="D5" s="225">
        <v>361.02254170717288</v>
      </c>
      <c r="E5" s="225">
        <v>390.25845016576199</v>
      </c>
      <c r="F5" s="225">
        <v>393.65717131779599</v>
      </c>
      <c r="G5" s="225">
        <v>341.15132104809732</v>
      </c>
      <c r="H5" s="225">
        <v>358.88992609128678</v>
      </c>
      <c r="I5" s="225">
        <v>362.35607177667958</v>
      </c>
      <c r="J5" s="225">
        <v>424.87314885648772</v>
      </c>
      <c r="K5" s="225">
        <v>368.93483671370842</v>
      </c>
      <c r="L5" s="225">
        <v>390.61680281612951</v>
      </c>
      <c r="M5" s="225">
        <v>311.3028478297889</v>
      </c>
      <c r="N5" s="225">
        <v>280.30620254794388</v>
      </c>
      <c r="O5" s="225">
        <v>228.37882806991411</v>
      </c>
      <c r="P5" s="225">
        <v>173.09631650266539</v>
      </c>
      <c r="Q5" s="225">
        <v>169.35157505938241</v>
      </c>
      <c r="R5" s="225">
        <v>157.84723230806989</v>
      </c>
      <c r="S5" s="225">
        <v>166.38035708152091</v>
      </c>
      <c r="T5" s="225">
        <v>169.86776594068471</v>
      </c>
      <c r="U5" s="225">
        <v>158.23289877139879</v>
      </c>
      <c r="V5" s="225">
        <v>151.15490965490949</v>
      </c>
      <c r="W5" s="225">
        <v>178.2948106758204</v>
      </c>
      <c r="DA5" s="89" t="s">
        <v>2638</v>
      </c>
    </row>
    <row r="6" spans="1:105" ht="12" customHeight="1" x14ac:dyDescent="0.3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2639</v>
      </c>
    </row>
    <row r="7" spans="1:105" ht="12" customHeight="1" x14ac:dyDescent="0.3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2640</v>
      </c>
    </row>
    <row r="8" spans="1:105" ht="12" customHeight="1" x14ac:dyDescent="0.3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2641</v>
      </c>
    </row>
    <row r="9" spans="1:105" ht="12" customHeight="1" x14ac:dyDescent="0.3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2642</v>
      </c>
    </row>
    <row r="10" spans="1:105" ht="12" customHeight="1" x14ac:dyDescent="0.3">
      <c r="A10" s="56" t="s">
        <v>96</v>
      </c>
      <c r="B10" s="262">
        <v>12.305841601017439</v>
      </c>
      <c r="C10" s="262">
        <v>13.257679254491251</v>
      </c>
      <c r="D10" s="262">
        <v>11.881988496911889</v>
      </c>
      <c r="E10" s="262">
        <v>13.15880270124118</v>
      </c>
      <c r="F10" s="262">
        <v>13.165125915722751</v>
      </c>
      <c r="G10" s="262">
        <v>10.985726373528211</v>
      </c>
      <c r="H10" s="262">
        <v>11.35019231344787</v>
      </c>
      <c r="I10" s="262">
        <v>11.321799261224539</v>
      </c>
      <c r="J10" s="262">
        <v>13.21013890773302</v>
      </c>
      <c r="K10" s="262">
        <v>10.88499057627908</v>
      </c>
      <c r="L10" s="262">
        <v>11.42222848255229</v>
      </c>
      <c r="M10" s="262">
        <v>8.4426882060284321</v>
      </c>
      <c r="N10" s="262">
        <v>7.1391240689859732</v>
      </c>
      <c r="O10" s="262">
        <v>5.512132462068573</v>
      </c>
      <c r="P10" s="262">
        <v>3.8401883296471979</v>
      </c>
      <c r="Q10" s="262">
        <v>3.4091759216014141</v>
      </c>
      <c r="R10" s="262">
        <v>3.1328252133868788</v>
      </c>
      <c r="S10" s="262">
        <v>3.3984776280597031</v>
      </c>
      <c r="T10" s="262">
        <v>3.5356850982489449</v>
      </c>
      <c r="U10" s="262">
        <v>3.151267907185201</v>
      </c>
      <c r="V10" s="262">
        <v>2.9559255981534718</v>
      </c>
      <c r="W10" s="262">
        <v>3.6126953471923668</v>
      </c>
      <c r="DA10" s="68" t="s">
        <v>2643</v>
      </c>
    </row>
    <row r="11" spans="1:105" ht="12" customHeight="1" x14ac:dyDescent="0.3">
      <c r="A11" s="37" t="s">
        <v>160</v>
      </c>
      <c r="B11" s="228">
        <v>6.6710923296326197</v>
      </c>
      <c r="C11" s="228">
        <v>7.1178217583945731</v>
      </c>
      <c r="D11" s="228">
        <v>6.3917135345004494</v>
      </c>
      <c r="E11" s="228">
        <v>7.0791629667962406</v>
      </c>
      <c r="F11" s="228">
        <v>7.419220286851993</v>
      </c>
      <c r="G11" s="228">
        <v>6.069909961666208</v>
      </c>
      <c r="H11" s="228">
        <v>6.3836032803769056</v>
      </c>
      <c r="I11" s="228">
        <v>6.0533492551782553</v>
      </c>
      <c r="J11" s="228">
        <v>7.0765880637344001</v>
      </c>
      <c r="K11" s="228">
        <v>5.6579492071233419</v>
      </c>
      <c r="L11" s="228">
        <v>5.7905003151310126</v>
      </c>
      <c r="M11" s="228">
        <v>3.610753261650737</v>
      </c>
      <c r="N11" s="228">
        <v>3.3908997671362782</v>
      </c>
      <c r="O11" s="228">
        <v>2.2358083475709032</v>
      </c>
      <c r="P11" s="228">
        <v>0.82688508542550565</v>
      </c>
      <c r="Q11" s="228">
        <v>0.75864765571318515</v>
      </c>
      <c r="R11" s="228">
        <v>0.7434217467062969</v>
      </c>
      <c r="S11" s="228">
        <v>0.67858066201513134</v>
      </c>
      <c r="T11" s="228">
        <v>0.7861665325516668</v>
      </c>
      <c r="U11" s="228">
        <v>0.74198809145079392</v>
      </c>
      <c r="V11" s="228">
        <v>0.77522072773892192</v>
      </c>
      <c r="W11" s="228">
        <v>1.536443676949707</v>
      </c>
      <c r="DA11" s="69" t="s">
        <v>2644</v>
      </c>
    </row>
    <row r="12" spans="1:105" ht="12" customHeight="1" x14ac:dyDescent="0.3">
      <c r="A12" s="37" t="s">
        <v>162</v>
      </c>
      <c r="B12" s="228">
        <v>5.6347492713848162</v>
      </c>
      <c r="C12" s="228">
        <v>6.1398574960966812</v>
      </c>
      <c r="D12" s="228">
        <v>5.4902749624114398</v>
      </c>
      <c r="E12" s="228">
        <v>6.0796397344449362</v>
      </c>
      <c r="F12" s="228">
        <v>5.7459056288707586</v>
      </c>
      <c r="G12" s="228">
        <v>4.9158164118619982</v>
      </c>
      <c r="H12" s="228">
        <v>4.9665890330709681</v>
      </c>
      <c r="I12" s="228">
        <v>5.2684500060462813</v>
      </c>
      <c r="J12" s="228">
        <v>6.1335508439986226</v>
      </c>
      <c r="K12" s="228">
        <v>5.2270413691557343</v>
      </c>
      <c r="L12" s="228">
        <v>5.6317281674212794</v>
      </c>
      <c r="M12" s="228">
        <v>4.8319349443776964</v>
      </c>
      <c r="N12" s="228">
        <v>3.7482243018496959</v>
      </c>
      <c r="O12" s="228">
        <v>3.2763241144976698</v>
      </c>
      <c r="P12" s="228">
        <v>3.0133032442216918</v>
      </c>
      <c r="Q12" s="228">
        <v>2.6505282658882292</v>
      </c>
      <c r="R12" s="228">
        <v>2.3894034666805819</v>
      </c>
      <c r="S12" s="228">
        <v>2.7198969660445722</v>
      </c>
      <c r="T12" s="228">
        <v>2.749518565697278</v>
      </c>
      <c r="U12" s="228">
        <v>2.4092798157344082</v>
      </c>
      <c r="V12" s="228">
        <v>2.1807048704145502</v>
      </c>
      <c r="W12" s="228">
        <v>2.0762516702426601</v>
      </c>
      <c r="DA12" s="69" t="s">
        <v>2645</v>
      </c>
    </row>
    <row r="13" spans="1:105" ht="12" customHeight="1" x14ac:dyDescent="0.3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2646</v>
      </c>
    </row>
    <row r="14" spans="1:105" ht="12" customHeight="1" x14ac:dyDescent="0.3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2647</v>
      </c>
    </row>
    <row r="15" spans="1:105" ht="12" customHeight="1" x14ac:dyDescent="0.3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2648</v>
      </c>
    </row>
    <row r="16" spans="1:105" ht="12" customHeight="1" x14ac:dyDescent="0.3">
      <c r="A16" s="57" t="s">
        <v>2557</v>
      </c>
      <c r="B16" s="263">
        <f t="shared" ref="B16:W16" si="0">B17+B23</f>
        <v>96.750386402864876</v>
      </c>
      <c r="C16" s="263">
        <f t="shared" si="0"/>
        <v>103.3269839372617</v>
      </c>
      <c r="D16" s="263">
        <f t="shared" si="0"/>
        <v>95.148317150633943</v>
      </c>
      <c r="E16" s="263">
        <f t="shared" si="0"/>
        <v>103.9163076982922</v>
      </c>
      <c r="F16" s="263">
        <f t="shared" si="0"/>
        <v>103.8331581096749</v>
      </c>
      <c r="G16" s="263">
        <f t="shared" si="0"/>
        <v>89.915176633422945</v>
      </c>
      <c r="H16" s="263">
        <f t="shared" si="0"/>
        <v>96.126896812390996</v>
      </c>
      <c r="I16" s="263">
        <f t="shared" si="0"/>
        <v>95.955856554320604</v>
      </c>
      <c r="J16" s="263">
        <f t="shared" si="0"/>
        <v>113.03197989244261</v>
      </c>
      <c r="K16" s="263">
        <f t="shared" si="0"/>
        <v>97.554027322202643</v>
      </c>
      <c r="L16" s="263">
        <f t="shared" si="0"/>
        <v>103.7443655922697</v>
      </c>
      <c r="M16" s="263">
        <f t="shared" si="0"/>
        <v>79.949445429102781</v>
      </c>
      <c r="N16" s="263">
        <f t="shared" si="0"/>
        <v>71.982597511244165</v>
      </c>
      <c r="O16" s="263">
        <f t="shared" si="0"/>
        <v>57.385949242851183</v>
      </c>
      <c r="P16" s="263">
        <f t="shared" si="0"/>
        <v>42.331356013151712</v>
      </c>
      <c r="Q16" s="263">
        <f t="shared" si="0"/>
        <v>38.11106009485524</v>
      </c>
      <c r="R16" s="263">
        <f t="shared" si="0"/>
        <v>33.885026553907217</v>
      </c>
      <c r="S16" s="263">
        <f t="shared" si="0"/>
        <v>36.311116155067793</v>
      </c>
      <c r="T16" s="263">
        <f t="shared" si="0"/>
        <v>39.045103579934093</v>
      </c>
      <c r="U16" s="263">
        <f t="shared" si="0"/>
        <v>36.83194425560761</v>
      </c>
      <c r="V16" s="263">
        <f t="shared" si="0"/>
        <v>36.450705291498672</v>
      </c>
      <c r="W16" s="263">
        <f t="shared" si="0"/>
        <v>44.189549939897951</v>
      </c>
      <c r="DA16" s="70"/>
    </row>
    <row r="17" spans="1:105" ht="12" customHeight="1" x14ac:dyDescent="0.3">
      <c r="A17" s="60" t="s">
        <v>2558</v>
      </c>
      <c r="B17" s="331">
        <v>96.750386402864876</v>
      </c>
      <c r="C17" s="331">
        <v>103.3269839372617</v>
      </c>
      <c r="D17" s="331">
        <v>95.148317150633943</v>
      </c>
      <c r="E17" s="331">
        <v>103.9163076982922</v>
      </c>
      <c r="F17" s="331">
        <v>103.8331581096749</v>
      </c>
      <c r="G17" s="331">
        <v>89.915176633422945</v>
      </c>
      <c r="H17" s="331">
        <v>96.126896812390996</v>
      </c>
      <c r="I17" s="331">
        <v>95.955856554320604</v>
      </c>
      <c r="J17" s="331">
        <v>113.03197989244261</v>
      </c>
      <c r="K17" s="331">
        <v>97.554027322202643</v>
      </c>
      <c r="L17" s="331">
        <v>103.7443655922697</v>
      </c>
      <c r="M17" s="331">
        <v>79.949445429102781</v>
      </c>
      <c r="N17" s="331">
        <v>71.982597511244165</v>
      </c>
      <c r="O17" s="331">
        <v>57.385949242851183</v>
      </c>
      <c r="P17" s="331">
        <v>42.331356013151712</v>
      </c>
      <c r="Q17" s="331">
        <v>38.11106009485524</v>
      </c>
      <c r="R17" s="331">
        <v>33.885026553907217</v>
      </c>
      <c r="S17" s="331">
        <v>36.311116155067793</v>
      </c>
      <c r="T17" s="331">
        <v>39.045103579934093</v>
      </c>
      <c r="U17" s="331">
        <v>36.83194425560761</v>
      </c>
      <c r="V17" s="331">
        <v>36.450705291498672</v>
      </c>
      <c r="W17" s="331">
        <v>44.189549939897951</v>
      </c>
      <c r="DA17" s="72" t="s">
        <v>2649</v>
      </c>
    </row>
    <row r="18" spans="1:105" ht="12" customHeight="1" x14ac:dyDescent="0.3">
      <c r="A18" s="59" t="s">
        <v>30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2650</v>
      </c>
    </row>
    <row r="19" spans="1:105" ht="12" customHeight="1" x14ac:dyDescent="0.3">
      <c r="A19" s="59" t="s">
        <v>33</v>
      </c>
      <c r="B19" s="232">
        <v>8.1023393622447042</v>
      </c>
      <c r="C19" s="232">
        <v>7.3015347520862788</v>
      </c>
      <c r="D19" s="232">
        <v>7.2891796429829849</v>
      </c>
      <c r="E19" s="232">
        <v>7.3552131952449189</v>
      </c>
      <c r="F19" s="232">
        <v>7.2894975204306167</v>
      </c>
      <c r="G19" s="232">
        <v>7.323517816388323</v>
      </c>
      <c r="H19" s="232">
        <v>8.3554323364404688</v>
      </c>
      <c r="I19" s="232">
        <v>6.4372664417624312</v>
      </c>
      <c r="J19" s="232">
        <v>8.2178841627561265</v>
      </c>
      <c r="K19" s="232">
        <v>7.3592563761966714</v>
      </c>
      <c r="L19" s="232">
        <v>7.366600224871001</v>
      </c>
      <c r="M19" s="232">
        <v>7.2340560754474739</v>
      </c>
      <c r="N19" s="232">
        <v>8.9197295685167468</v>
      </c>
      <c r="O19" s="232">
        <v>7.0964600858417164</v>
      </c>
      <c r="P19" s="232">
        <v>5.3661527246218181</v>
      </c>
      <c r="Q19" s="232">
        <v>5.3251545799850488</v>
      </c>
      <c r="R19" s="232">
        <v>3.071794671432186</v>
      </c>
      <c r="S19" s="232">
        <v>3.3324710577027639</v>
      </c>
      <c r="T19" s="232">
        <v>4.888011324297274</v>
      </c>
      <c r="U19" s="232">
        <v>5.0986068451662181</v>
      </c>
      <c r="V19" s="232">
        <v>5.5178828935321258</v>
      </c>
      <c r="W19" s="232">
        <v>6.3421057626270523</v>
      </c>
      <c r="DA19" s="71" t="s">
        <v>2651</v>
      </c>
    </row>
    <row r="20" spans="1:105" ht="12" customHeight="1" x14ac:dyDescent="0.3">
      <c r="A20" s="59" t="s">
        <v>160</v>
      </c>
      <c r="B20" s="232">
        <v>46.998780860710923</v>
      </c>
      <c r="C20" s="232">
        <v>50.49213621723807</v>
      </c>
      <c r="D20" s="232">
        <v>45.668456357795669</v>
      </c>
      <c r="E20" s="232">
        <v>50.875582767228202</v>
      </c>
      <c r="F20" s="232">
        <v>53.294062813021768</v>
      </c>
      <c r="G20" s="232">
        <v>43.989292727131023</v>
      </c>
      <c r="H20" s="232">
        <v>46.534746082657307</v>
      </c>
      <c r="I20" s="232">
        <v>45.197475964587348</v>
      </c>
      <c r="J20" s="232">
        <v>53.513506414487608</v>
      </c>
      <c r="K20" s="232">
        <v>45.337286516216423</v>
      </c>
      <c r="L20" s="232">
        <v>46.344245014135019</v>
      </c>
      <c r="M20" s="232">
        <v>29.432280132826541</v>
      </c>
      <c r="N20" s="232">
        <v>28.127586995659129</v>
      </c>
      <c r="O20" s="232">
        <v>19.622995787979711</v>
      </c>
      <c r="P20" s="232">
        <v>7.5445841047061943</v>
      </c>
      <c r="Q20" s="232">
        <v>6.9875414494238477</v>
      </c>
      <c r="R20" s="232">
        <v>7.015380915375812</v>
      </c>
      <c r="S20" s="232">
        <v>6.3121492186177246</v>
      </c>
      <c r="T20" s="232">
        <v>7.5120076894165511</v>
      </c>
      <c r="U20" s="232">
        <v>7.3821695041210349</v>
      </c>
      <c r="V20" s="232">
        <v>8.0380375306510139</v>
      </c>
      <c r="W20" s="232">
        <v>16.01133549351885</v>
      </c>
      <c r="DA20" s="71" t="s">
        <v>2652</v>
      </c>
    </row>
    <row r="21" spans="1:105" ht="12" customHeight="1" x14ac:dyDescent="0.3">
      <c r="A21" s="59" t="s">
        <v>70</v>
      </c>
      <c r="B21" s="232">
        <v>1.9516674771418849</v>
      </c>
      <c r="C21" s="232">
        <v>1.9786228435715629</v>
      </c>
      <c r="D21" s="232">
        <v>2.9629558834129059</v>
      </c>
      <c r="E21" s="232">
        <v>1.9931690174168211</v>
      </c>
      <c r="F21" s="232">
        <v>1.975360907234075</v>
      </c>
      <c r="G21" s="232">
        <v>2.9769139003503708</v>
      </c>
      <c r="H21" s="232">
        <v>5.0316239662438518</v>
      </c>
      <c r="I21" s="232">
        <v>4.9841070662780176</v>
      </c>
      <c r="J21" s="232">
        <v>4.9183766616200737</v>
      </c>
      <c r="K21" s="232">
        <v>2.9730730449767182</v>
      </c>
      <c r="L21" s="232">
        <v>4.9600075581828236</v>
      </c>
      <c r="M21" s="232">
        <v>3.8966287384982339</v>
      </c>
      <c r="N21" s="232">
        <v>3.843679198380006</v>
      </c>
      <c r="O21" s="232">
        <v>1.911213709798899</v>
      </c>
      <c r="P21" s="232">
        <v>1.9269321410638589</v>
      </c>
      <c r="Q21" s="232">
        <v>1.385613322345826</v>
      </c>
      <c r="R21" s="232">
        <v>1.2499828780236071</v>
      </c>
      <c r="S21" s="232">
        <v>1.3660467649231069</v>
      </c>
      <c r="T21" s="232">
        <v>0.37278251251497341</v>
      </c>
      <c r="U21" s="232">
        <v>0.3808209593324966</v>
      </c>
      <c r="V21" s="232">
        <v>0.28369235590777891</v>
      </c>
      <c r="W21" s="232">
        <v>0.19941443978708731</v>
      </c>
      <c r="DA21" s="71" t="s">
        <v>2653</v>
      </c>
    </row>
    <row r="22" spans="1:105" ht="12" customHeight="1" x14ac:dyDescent="0.3">
      <c r="A22" s="59" t="s">
        <v>162</v>
      </c>
      <c r="B22" s="232">
        <v>39.69759870276738</v>
      </c>
      <c r="C22" s="232">
        <v>43.554690124365777</v>
      </c>
      <c r="D22" s="232">
        <v>39.227725266442391</v>
      </c>
      <c r="E22" s="232">
        <v>43.692342718402273</v>
      </c>
      <c r="F22" s="232">
        <v>41.274236868988432</v>
      </c>
      <c r="G22" s="232">
        <v>35.625452189553229</v>
      </c>
      <c r="H22" s="232">
        <v>36.205094427049367</v>
      </c>
      <c r="I22" s="232">
        <v>39.337007081692803</v>
      </c>
      <c r="J22" s="232">
        <v>46.382212653578797</v>
      </c>
      <c r="K22" s="232">
        <v>41.884411384812843</v>
      </c>
      <c r="L22" s="232">
        <v>45.073512795080831</v>
      </c>
      <c r="M22" s="232">
        <v>39.386480482330533</v>
      </c>
      <c r="N22" s="232">
        <v>31.09160174868828</v>
      </c>
      <c r="O22" s="232">
        <v>28.755279659230851</v>
      </c>
      <c r="P22" s="232">
        <v>27.493687042759841</v>
      </c>
      <c r="Q22" s="232">
        <v>24.412750743100521</v>
      </c>
      <c r="R22" s="232">
        <v>22.547868089075621</v>
      </c>
      <c r="S22" s="232">
        <v>25.3004491138242</v>
      </c>
      <c r="T22" s="232">
        <v>26.272302053705289</v>
      </c>
      <c r="U22" s="232">
        <v>23.97034694698786</v>
      </c>
      <c r="V22" s="232">
        <v>22.611092511407751</v>
      </c>
      <c r="W22" s="232">
        <v>21.636694243964961</v>
      </c>
      <c r="DA22" s="71" t="s">
        <v>2654</v>
      </c>
    </row>
    <row r="23" spans="1:105" ht="12" customHeight="1" x14ac:dyDescent="0.3">
      <c r="A23" s="60" t="s">
        <v>2565</v>
      </c>
      <c r="B23" s="331">
        <v>0</v>
      </c>
      <c r="C23" s="331">
        <v>0</v>
      </c>
      <c r="D23" s="331">
        <v>0</v>
      </c>
      <c r="E23" s="331">
        <v>0</v>
      </c>
      <c r="F23" s="331">
        <v>0</v>
      </c>
      <c r="G23" s="331">
        <v>0</v>
      </c>
      <c r="H23" s="331">
        <v>0</v>
      </c>
      <c r="I23" s="331">
        <v>0</v>
      </c>
      <c r="J23" s="331">
        <v>0</v>
      </c>
      <c r="K23" s="331">
        <v>0</v>
      </c>
      <c r="L23" s="331">
        <v>0</v>
      </c>
      <c r="M23" s="331">
        <v>0</v>
      </c>
      <c r="N23" s="331">
        <v>0</v>
      </c>
      <c r="O23" s="331">
        <v>0</v>
      </c>
      <c r="P23" s="331">
        <v>0</v>
      </c>
      <c r="Q23" s="331">
        <v>0</v>
      </c>
      <c r="R23" s="331">
        <v>0</v>
      </c>
      <c r="S23" s="331">
        <v>0</v>
      </c>
      <c r="T23" s="331">
        <v>0</v>
      </c>
      <c r="U23" s="331">
        <v>0</v>
      </c>
      <c r="V23" s="331">
        <v>0</v>
      </c>
      <c r="W23" s="331">
        <v>0</v>
      </c>
      <c r="DA23" s="72" t="s">
        <v>2655</v>
      </c>
    </row>
    <row r="24" spans="1:105" ht="12" customHeight="1" x14ac:dyDescent="0.3">
      <c r="A24" s="57" t="s">
        <v>2567</v>
      </c>
      <c r="B24" s="263">
        <f t="shared" ref="B24:W24" si="1">B25+B26</f>
        <v>44.804305594964447</v>
      </c>
      <c r="C24" s="263">
        <f t="shared" si="1"/>
        <v>47.10670488839262</v>
      </c>
      <c r="D24" s="263">
        <f t="shared" si="1"/>
        <v>45.200991424406197</v>
      </c>
      <c r="E24" s="263">
        <f t="shared" si="1"/>
        <v>47.53965610519505</v>
      </c>
      <c r="F24" s="263">
        <f t="shared" si="1"/>
        <v>47.820146531520017</v>
      </c>
      <c r="G24" s="263">
        <f t="shared" si="1"/>
        <v>44.655341769779433</v>
      </c>
      <c r="H24" s="263">
        <f t="shared" si="1"/>
        <v>46.585029416826053</v>
      </c>
      <c r="I24" s="263">
        <f t="shared" si="1"/>
        <v>47.589147548164313</v>
      </c>
      <c r="J24" s="263">
        <f t="shared" si="1"/>
        <v>51.113152946734218</v>
      </c>
      <c r="K24" s="263">
        <f t="shared" si="1"/>
        <v>46.046158970404839</v>
      </c>
      <c r="L24" s="263">
        <f t="shared" si="1"/>
        <v>47.73746611890914</v>
      </c>
      <c r="M24" s="263">
        <f t="shared" si="1"/>
        <v>42.276920309725853</v>
      </c>
      <c r="N24" s="263">
        <f t="shared" si="1"/>
        <v>38.569742491237193</v>
      </c>
      <c r="O24" s="263">
        <f t="shared" si="1"/>
        <v>34.712239706149447</v>
      </c>
      <c r="P24" s="263">
        <f t="shared" si="1"/>
        <v>31.50417628287391</v>
      </c>
      <c r="Q24" s="263">
        <f t="shared" si="1"/>
        <v>29.706254648908569</v>
      </c>
      <c r="R24" s="263">
        <f t="shared" si="1"/>
        <v>27.360460675976189</v>
      </c>
      <c r="S24" s="263">
        <f t="shared" si="1"/>
        <v>28.652269723941039</v>
      </c>
      <c r="T24" s="263">
        <f t="shared" si="1"/>
        <v>29.882236518004259</v>
      </c>
      <c r="U24" s="263">
        <f t="shared" si="1"/>
        <v>28.147142746361041</v>
      </c>
      <c r="V24" s="263">
        <f t="shared" si="1"/>
        <v>28.026709450210952</v>
      </c>
      <c r="W24" s="263">
        <f t="shared" si="1"/>
        <v>30.011086227086821</v>
      </c>
      <c r="DA24" s="70"/>
    </row>
    <row r="25" spans="1:105" ht="12" customHeight="1" x14ac:dyDescent="0.3">
      <c r="A25" s="60" t="s">
        <v>2568</v>
      </c>
      <c r="B25" s="264">
        <v>44.804305594964447</v>
      </c>
      <c r="C25" s="264">
        <v>47.10670488839262</v>
      </c>
      <c r="D25" s="264">
        <v>45.200991424406197</v>
      </c>
      <c r="E25" s="264">
        <v>47.53965610519505</v>
      </c>
      <c r="F25" s="264">
        <v>47.820146531520017</v>
      </c>
      <c r="G25" s="264">
        <v>44.655341769779433</v>
      </c>
      <c r="H25" s="264">
        <v>46.585029416826053</v>
      </c>
      <c r="I25" s="264">
        <v>47.589147548164313</v>
      </c>
      <c r="J25" s="264">
        <v>51.113152946734218</v>
      </c>
      <c r="K25" s="264">
        <v>46.046158970404839</v>
      </c>
      <c r="L25" s="264">
        <v>47.73746611890914</v>
      </c>
      <c r="M25" s="264">
        <v>42.276920309725853</v>
      </c>
      <c r="N25" s="264">
        <v>38.569742491237193</v>
      </c>
      <c r="O25" s="264">
        <v>34.712239706149447</v>
      </c>
      <c r="P25" s="264">
        <v>31.50417628287391</v>
      </c>
      <c r="Q25" s="264">
        <v>29.706254648908569</v>
      </c>
      <c r="R25" s="264">
        <v>27.360460675976189</v>
      </c>
      <c r="S25" s="264">
        <v>28.652269723941039</v>
      </c>
      <c r="T25" s="264">
        <v>29.882236518004259</v>
      </c>
      <c r="U25" s="264">
        <v>28.147142746361041</v>
      </c>
      <c r="V25" s="264">
        <v>28.026709450210952</v>
      </c>
      <c r="W25" s="264">
        <v>30.011086227086821</v>
      </c>
      <c r="DA25" s="72" t="s">
        <v>2656</v>
      </c>
    </row>
    <row r="26" spans="1:105" ht="12" customHeight="1" x14ac:dyDescent="0.3">
      <c r="A26" s="60" t="s">
        <v>2570</v>
      </c>
      <c r="B26" s="264">
        <v>0</v>
      </c>
      <c r="C26" s="264">
        <v>0</v>
      </c>
      <c r="D26" s="264">
        <v>0</v>
      </c>
      <c r="E26" s="264">
        <v>0</v>
      </c>
      <c r="F26" s="264">
        <v>0</v>
      </c>
      <c r="G26" s="264">
        <v>0</v>
      </c>
      <c r="H26" s="264">
        <v>0</v>
      </c>
      <c r="I26" s="264">
        <v>0</v>
      </c>
      <c r="J26" s="264">
        <v>0</v>
      </c>
      <c r="K26" s="264">
        <v>0</v>
      </c>
      <c r="L26" s="264">
        <v>0</v>
      </c>
      <c r="M26" s="264">
        <v>0</v>
      </c>
      <c r="N26" s="264">
        <v>0</v>
      </c>
      <c r="O26" s="264">
        <v>0</v>
      </c>
      <c r="P26" s="264">
        <v>0</v>
      </c>
      <c r="Q26" s="264">
        <v>0</v>
      </c>
      <c r="R26" s="264">
        <v>0</v>
      </c>
      <c r="S26" s="264">
        <v>0</v>
      </c>
      <c r="T26" s="264">
        <v>0</v>
      </c>
      <c r="U26" s="264">
        <v>0</v>
      </c>
      <c r="V26" s="264">
        <v>0</v>
      </c>
      <c r="W26" s="264">
        <v>0</v>
      </c>
      <c r="DA26" s="72" t="s">
        <v>2657</v>
      </c>
    </row>
    <row r="27" spans="1:105" ht="12" customHeight="1" x14ac:dyDescent="0.3">
      <c r="A27" s="57" t="s">
        <v>2572</v>
      </c>
      <c r="B27" s="263">
        <f t="shared" ref="B27:W27" si="2">B28+B34</f>
        <v>138.21483771837839</v>
      </c>
      <c r="C27" s="263">
        <f t="shared" si="2"/>
        <v>147.60997705323101</v>
      </c>
      <c r="D27" s="263">
        <f t="shared" si="2"/>
        <v>135.9261673580485</v>
      </c>
      <c r="E27" s="263">
        <f t="shared" si="2"/>
        <v>148.45186814041739</v>
      </c>
      <c r="F27" s="263">
        <f t="shared" si="2"/>
        <v>148.33308301382129</v>
      </c>
      <c r="G27" s="263">
        <f t="shared" si="2"/>
        <v>128.45025233346129</v>
      </c>
      <c r="H27" s="263">
        <f t="shared" si="2"/>
        <v>137.32413830341571</v>
      </c>
      <c r="I27" s="263">
        <f t="shared" si="2"/>
        <v>137.07979507760089</v>
      </c>
      <c r="J27" s="263">
        <f t="shared" si="2"/>
        <v>161.47425698920381</v>
      </c>
      <c r="K27" s="263">
        <f t="shared" si="2"/>
        <v>139.36289617457521</v>
      </c>
      <c r="L27" s="263">
        <f t="shared" si="2"/>
        <v>148.20623656038529</v>
      </c>
      <c r="M27" s="263">
        <f t="shared" si="2"/>
        <v>114.2134934701468</v>
      </c>
      <c r="N27" s="263">
        <f t="shared" si="2"/>
        <v>102.83228215892019</v>
      </c>
      <c r="O27" s="263">
        <f t="shared" si="2"/>
        <v>81.9799274897874</v>
      </c>
      <c r="P27" s="263">
        <f t="shared" si="2"/>
        <v>60.473365733073877</v>
      </c>
      <c r="Q27" s="263">
        <f t="shared" si="2"/>
        <v>54.444371564078907</v>
      </c>
      <c r="R27" s="263">
        <f t="shared" si="2"/>
        <v>48.407180791296042</v>
      </c>
      <c r="S27" s="263">
        <f t="shared" si="2"/>
        <v>51.873023078668282</v>
      </c>
      <c r="T27" s="263">
        <f t="shared" si="2"/>
        <v>55.778719399905818</v>
      </c>
      <c r="U27" s="263">
        <f t="shared" si="2"/>
        <v>52.617063222296601</v>
      </c>
      <c r="V27" s="263">
        <f t="shared" si="2"/>
        <v>52.072436130712383</v>
      </c>
      <c r="W27" s="263">
        <f t="shared" si="2"/>
        <v>63.127928485568511</v>
      </c>
      <c r="DA27" s="70"/>
    </row>
    <row r="28" spans="1:105" ht="12" customHeight="1" x14ac:dyDescent="0.3">
      <c r="A28" s="60" t="s">
        <v>2573</v>
      </c>
      <c r="B28" s="331">
        <v>138.21483771837839</v>
      </c>
      <c r="C28" s="331">
        <v>147.60997705323101</v>
      </c>
      <c r="D28" s="331">
        <v>135.9261673580485</v>
      </c>
      <c r="E28" s="331">
        <v>148.45186814041739</v>
      </c>
      <c r="F28" s="331">
        <v>148.33308301382129</v>
      </c>
      <c r="G28" s="331">
        <v>128.45025233346129</v>
      </c>
      <c r="H28" s="331">
        <v>137.32413830341571</v>
      </c>
      <c r="I28" s="331">
        <v>137.07979507760089</v>
      </c>
      <c r="J28" s="331">
        <v>161.47425698920381</v>
      </c>
      <c r="K28" s="331">
        <v>139.36289617457521</v>
      </c>
      <c r="L28" s="331">
        <v>148.20623656038529</v>
      </c>
      <c r="M28" s="331">
        <v>114.2134934701468</v>
      </c>
      <c r="N28" s="331">
        <v>102.83228215892019</v>
      </c>
      <c r="O28" s="331">
        <v>81.9799274897874</v>
      </c>
      <c r="P28" s="331">
        <v>60.473365733073877</v>
      </c>
      <c r="Q28" s="331">
        <v>54.444371564078907</v>
      </c>
      <c r="R28" s="331">
        <v>48.407180791296042</v>
      </c>
      <c r="S28" s="331">
        <v>51.873023078668282</v>
      </c>
      <c r="T28" s="331">
        <v>55.778719399905818</v>
      </c>
      <c r="U28" s="331">
        <v>52.617063222296601</v>
      </c>
      <c r="V28" s="331">
        <v>52.072436130712383</v>
      </c>
      <c r="W28" s="331">
        <v>63.127928485568511</v>
      </c>
      <c r="DA28" s="72" t="s">
        <v>2658</v>
      </c>
    </row>
    <row r="29" spans="1:105" ht="12" customHeight="1" x14ac:dyDescent="0.3">
      <c r="A29" s="59" t="s">
        <v>30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 t="s">
        <v>2659</v>
      </c>
    </row>
    <row r="30" spans="1:105" ht="12" customHeight="1" x14ac:dyDescent="0.3">
      <c r="A30" s="59" t="s">
        <v>33</v>
      </c>
      <c r="B30" s="232">
        <v>11.574770517492439</v>
      </c>
      <c r="C30" s="232">
        <v>10.43076393155183</v>
      </c>
      <c r="D30" s="232">
        <v>10.413113775689981</v>
      </c>
      <c r="E30" s="232">
        <v>10.507447421778449</v>
      </c>
      <c r="F30" s="232">
        <v>10.413567886329449</v>
      </c>
      <c r="G30" s="232">
        <v>10.46216830912617</v>
      </c>
      <c r="H30" s="232">
        <v>11.936331909200669</v>
      </c>
      <c r="I30" s="232">
        <v>9.1960949168034745</v>
      </c>
      <c r="J30" s="232">
        <v>11.73983451822304</v>
      </c>
      <c r="K30" s="232">
        <v>10.513223394566671</v>
      </c>
      <c r="L30" s="232">
        <v>10.523714606958579</v>
      </c>
      <c r="M30" s="232">
        <v>10.33436582206782</v>
      </c>
      <c r="N30" s="232">
        <v>12.742470812166779</v>
      </c>
      <c r="O30" s="232">
        <v>10.13780012263102</v>
      </c>
      <c r="P30" s="232">
        <v>7.6659324637454533</v>
      </c>
      <c r="Q30" s="232">
        <v>7.6073636856929259</v>
      </c>
      <c r="R30" s="232">
        <v>4.3882781020459802</v>
      </c>
      <c r="S30" s="232">
        <v>4.7606729395753788</v>
      </c>
      <c r="T30" s="232">
        <v>6.9828733204246767</v>
      </c>
      <c r="U30" s="232">
        <v>7.2837240645231676</v>
      </c>
      <c r="V30" s="232">
        <v>7.8826898479030332</v>
      </c>
      <c r="W30" s="232">
        <v>9.0601510894672188</v>
      </c>
      <c r="DA30" s="71" t="s">
        <v>2660</v>
      </c>
    </row>
    <row r="31" spans="1:105" ht="12" customHeight="1" x14ac:dyDescent="0.3">
      <c r="A31" s="59" t="s">
        <v>160</v>
      </c>
      <c r="B31" s="232">
        <v>67.141115515301308</v>
      </c>
      <c r="C31" s="232">
        <v>72.131623167482971</v>
      </c>
      <c r="D31" s="232">
        <v>65.240651939708115</v>
      </c>
      <c r="E31" s="232">
        <v>72.679403953183154</v>
      </c>
      <c r="F31" s="232">
        <v>76.134375447173966</v>
      </c>
      <c r="G31" s="232">
        <v>62.841846753044287</v>
      </c>
      <c r="H31" s="232">
        <v>66.478208689510438</v>
      </c>
      <c r="I31" s="232">
        <v>64.56782280655338</v>
      </c>
      <c r="J31" s="232">
        <v>76.447866306410887</v>
      </c>
      <c r="K31" s="232">
        <v>64.767552166023449</v>
      </c>
      <c r="L31" s="232">
        <v>66.206064305907177</v>
      </c>
      <c r="M31" s="232">
        <v>42.046114475466482</v>
      </c>
      <c r="N31" s="232">
        <v>40.182267136655902</v>
      </c>
      <c r="O31" s="232">
        <v>28.032851125685308</v>
      </c>
      <c r="P31" s="232">
        <v>10.77797729243742</v>
      </c>
      <c r="Q31" s="232">
        <v>9.9822020706054939</v>
      </c>
      <c r="R31" s="232">
        <v>10.021972736251159</v>
      </c>
      <c r="S31" s="232">
        <v>9.017356026596751</v>
      </c>
      <c r="T31" s="232">
        <v>10.731439556309359</v>
      </c>
      <c r="U31" s="232">
        <v>10.545956434458621</v>
      </c>
      <c r="V31" s="232">
        <v>11.482910758072871</v>
      </c>
      <c r="W31" s="232">
        <v>22.87333641931265</v>
      </c>
      <c r="DA31" s="71" t="s">
        <v>2661</v>
      </c>
    </row>
    <row r="32" spans="1:105" ht="12" customHeight="1" x14ac:dyDescent="0.3">
      <c r="A32" s="59" t="s">
        <v>70</v>
      </c>
      <c r="B32" s="232">
        <v>2.7880963959169791</v>
      </c>
      <c r="C32" s="232">
        <v>2.8266040622450892</v>
      </c>
      <c r="D32" s="232">
        <v>4.2327941191612943</v>
      </c>
      <c r="E32" s="232">
        <v>2.847384310595459</v>
      </c>
      <c r="F32" s="232">
        <v>2.821944153191537</v>
      </c>
      <c r="G32" s="232">
        <v>4.2527341433576744</v>
      </c>
      <c r="H32" s="232">
        <v>7.1880342374912161</v>
      </c>
      <c r="I32" s="232">
        <v>7.1201529518257418</v>
      </c>
      <c r="J32" s="232">
        <v>7.0262523737429632</v>
      </c>
      <c r="K32" s="232">
        <v>4.2472472071095968</v>
      </c>
      <c r="L32" s="232">
        <v>7.0857250831183203</v>
      </c>
      <c r="M32" s="232">
        <v>5.566612483568905</v>
      </c>
      <c r="N32" s="232">
        <v>5.4909702834000056</v>
      </c>
      <c r="O32" s="232">
        <v>2.7303052997127142</v>
      </c>
      <c r="P32" s="232">
        <v>2.7527602015197989</v>
      </c>
      <c r="Q32" s="232">
        <v>1.979447603351179</v>
      </c>
      <c r="R32" s="232">
        <v>1.7856898257480109</v>
      </c>
      <c r="S32" s="232">
        <v>1.9514953784615809</v>
      </c>
      <c r="T32" s="232">
        <v>0.53254644644996185</v>
      </c>
      <c r="U32" s="232">
        <v>0.54402994190356668</v>
      </c>
      <c r="V32" s="232">
        <v>0.40527479415396961</v>
      </c>
      <c r="W32" s="232">
        <v>0.28487777112441048</v>
      </c>
      <c r="DA32" s="71" t="s">
        <v>2662</v>
      </c>
    </row>
    <row r="33" spans="1:105" ht="12" customHeight="1" x14ac:dyDescent="0.3">
      <c r="A33" s="59" t="s">
        <v>162</v>
      </c>
      <c r="B33" s="232">
        <v>56.710855289667677</v>
      </c>
      <c r="C33" s="232">
        <v>62.220985891951123</v>
      </c>
      <c r="D33" s="232">
        <v>56.039607523489117</v>
      </c>
      <c r="E33" s="232">
        <v>62.417632454860382</v>
      </c>
      <c r="F33" s="232">
        <v>58.963195527126331</v>
      </c>
      <c r="G33" s="232">
        <v>50.893503127933158</v>
      </c>
      <c r="H33" s="232">
        <v>51.721563467213372</v>
      </c>
      <c r="I33" s="232">
        <v>56.195724402418307</v>
      </c>
      <c r="J33" s="232">
        <v>66.260303790826853</v>
      </c>
      <c r="K33" s="232">
        <v>59.834873406875488</v>
      </c>
      <c r="L33" s="232">
        <v>64.390732564401191</v>
      </c>
      <c r="M33" s="232">
        <v>56.266400689043607</v>
      </c>
      <c r="N33" s="232">
        <v>44.416573926697531</v>
      </c>
      <c r="O33" s="232">
        <v>41.078970941758357</v>
      </c>
      <c r="P33" s="232">
        <v>39.276695775371202</v>
      </c>
      <c r="Q33" s="232">
        <v>34.875358204429297</v>
      </c>
      <c r="R33" s="232">
        <v>32.211240127250889</v>
      </c>
      <c r="S33" s="232">
        <v>36.143498734034573</v>
      </c>
      <c r="T33" s="232">
        <v>37.531860076721827</v>
      </c>
      <c r="U33" s="232">
        <v>34.24335278141124</v>
      </c>
      <c r="V33" s="232">
        <v>32.301560730582509</v>
      </c>
      <c r="W33" s="232">
        <v>30.909563205664231</v>
      </c>
      <c r="DA33" s="71" t="s">
        <v>2663</v>
      </c>
    </row>
    <row r="34" spans="1:105" ht="12" customHeight="1" x14ac:dyDescent="0.3">
      <c r="A34" s="60" t="s">
        <v>2580</v>
      </c>
      <c r="B34" s="331">
        <v>0</v>
      </c>
      <c r="C34" s="331">
        <v>0</v>
      </c>
      <c r="D34" s="331">
        <v>0</v>
      </c>
      <c r="E34" s="331">
        <v>0</v>
      </c>
      <c r="F34" s="331">
        <v>0</v>
      </c>
      <c r="G34" s="331">
        <v>0</v>
      </c>
      <c r="H34" s="331">
        <v>0</v>
      </c>
      <c r="I34" s="331">
        <v>0</v>
      </c>
      <c r="J34" s="331">
        <v>0</v>
      </c>
      <c r="K34" s="331">
        <v>0</v>
      </c>
      <c r="L34" s="331">
        <v>0</v>
      </c>
      <c r="M34" s="331">
        <v>0</v>
      </c>
      <c r="N34" s="331">
        <v>0</v>
      </c>
      <c r="O34" s="331">
        <v>0</v>
      </c>
      <c r="P34" s="331">
        <v>0</v>
      </c>
      <c r="Q34" s="331">
        <v>0</v>
      </c>
      <c r="R34" s="331">
        <v>0</v>
      </c>
      <c r="S34" s="331">
        <v>0</v>
      </c>
      <c r="T34" s="331">
        <v>0</v>
      </c>
      <c r="U34" s="331">
        <v>0</v>
      </c>
      <c r="V34" s="331">
        <v>0</v>
      </c>
      <c r="W34" s="331">
        <v>0</v>
      </c>
      <c r="DA34" s="72" t="s">
        <v>2664</v>
      </c>
    </row>
    <row r="35" spans="1:105" ht="12" customHeight="1" x14ac:dyDescent="0.3">
      <c r="A35" s="57" t="s">
        <v>2582</v>
      </c>
      <c r="B35" s="263">
        <v>77.635405881997343</v>
      </c>
      <c r="C35" s="263">
        <v>78.664223630685456</v>
      </c>
      <c r="D35" s="263">
        <v>72.865077277172375</v>
      </c>
      <c r="E35" s="263">
        <v>77.191815520616132</v>
      </c>
      <c r="F35" s="263">
        <v>80.505657747057072</v>
      </c>
      <c r="G35" s="263">
        <v>67.144823937905471</v>
      </c>
      <c r="H35" s="263">
        <v>67.503669245206169</v>
      </c>
      <c r="I35" s="263">
        <v>70.409473335369256</v>
      </c>
      <c r="J35" s="263">
        <v>86.043620120374101</v>
      </c>
      <c r="K35" s="263">
        <v>75.086763670246583</v>
      </c>
      <c r="L35" s="263">
        <v>79.506506062013116</v>
      </c>
      <c r="M35" s="263">
        <v>66.420300414785089</v>
      </c>
      <c r="N35" s="263">
        <v>59.782456317556409</v>
      </c>
      <c r="O35" s="263">
        <v>48.788579169057464</v>
      </c>
      <c r="P35" s="263">
        <v>34.947230143918659</v>
      </c>
      <c r="Q35" s="263">
        <v>43.680712829938273</v>
      </c>
      <c r="R35" s="263">
        <v>45.061739073503581</v>
      </c>
      <c r="S35" s="263">
        <v>46.145470495784103</v>
      </c>
      <c r="T35" s="263">
        <v>41.626021344591592</v>
      </c>
      <c r="U35" s="263">
        <v>37.485480639948321</v>
      </c>
      <c r="V35" s="263">
        <v>31.649133184334019</v>
      </c>
      <c r="W35" s="263">
        <v>37.353550676074782</v>
      </c>
      <c r="DA35" s="70" t="s">
        <v>2665</v>
      </c>
    </row>
    <row r="36" spans="1:105" ht="12" customHeight="1" x14ac:dyDescent="0.3">
      <c r="A36" s="46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2666</v>
      </c>
    </row>
    <row r="37" spans="1:105" ht="12" customHeight="1" x14ac:dyDescent="0.3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2667</v>
      </c>
    </row>
    <row r="38" spans="1:105" ht="12" customHeight="1" x14ac:dyDescent="0.3">
      <c r="A38" s="46" t="s">
        <v>33</v>
      </c>
      <c r="B38" s="231">
        <v>6.4462901201866547</v>
      </c>
      <c r="C38" s="231">
        <v>5.4884508363298261</v>
      </c>
      <c r="D38" s="231">
        <v>5.5184561012941424</v>
      </c>
      <c r="E38" s="231">
        <v>5.3580889029375909</v>
      </c>
      <c r="F38" s="231">
        <v>5.5176841132086816</v>
      </c>
      <c r="G38" s="231">
        <v>5.4350633944386848</v>
      </c>
      <c r="H38" s="231">
        <v>5.8316357543332691</v>
      </c>
      <c r="I38" s="231">
        <v>4.6847376813887829</v>
      </c>
      <c r="J38" s="231">
        <v>6.1656813189836042</v>
      </c>
      <c r="K38" s="231">
        <v>5.3482697491942686</v>
      </c>
      <c r="L38" s="231">
        <v>5.3304346881284799</v>
      </c>
      <c r="M38" s="231">
        <v>5.6523276224481709</v>
      </c>
      <c r="N38" s="231">
        <v>7.3638500992771334</v>
      </c>
      <c r="O38" s="231">
        <v>5.9864893114758404</v>
      </c>
      <c r="P38" s="231">
        <v>4.38359053161295</v>
      </c>
      <c r="Q38" s="231">
        <v>6.018531894253865</v>
      </c>
      <c r="R38" s="231">
        <v>3.9588061064690589</v>
      </c>
      <c r="S38" s="231">
        <v>4.0803604026599061</v>
      </c>
      <c r="T38" s="231">
        <v>4.961217035240522</v>
      </c>
      <c r="U38" s="231">
        <v>4.9722387702542044</v>
      </c>
      <c r="V38" s="231">
        <v>4.5925436985383543</v>
      </c>
      <c r="W38" s="231">
        <v>5.3076931878577378</v>
      </c>
      <c r="DA38" s="73" t="s">
        <v>2668</v>
      </c>
    </row>
    <row r="39" spans="1:105" ht="12" customHeight="1" x14ac:dyDescent="0.3">
      <c r="A39" s="46" t="s">
        <v>160</v>
      </c>
      <c r="B39" s="231">
        <v>37.392629853914549</v>
      </c>
      <c r="C39" s="231">
        <v>37.954158496663581</v>
      </c>
      <c r="D39" s="231">
        <v>34.574449247793218</v>
      </c>
      <c r="E39" s="231">
        <v>37.061589952524997</v>
      </c>
      <c r="F39" s="231">
        <v>40.340202172726002</v>
      </c>
      <c r="G39" s="231">
        <v>32.646140917888147</v>
      </c>
      <c r="H39" s="231">
        <v>32.478713027320552</v>
      </c>
      <c r="I39" s="231">
        <v>32.892582693376163</v>
      </c>
      <c r="J39" s="231">
        <v>40.149899935126022</v>
      </c>
      <c r="K39" s="231">
        <v>32.948442830381069</v>
      </c>
      <c r="L39" s="231">
        <v>33.534461444566382</v>
      </c>
      <c r="M39" s="231">
        <v>22.996903569912881</v>
      </c>
      <c r="N39" s="231">
        <v>23.22125718042971</v>
      </c>
      <c r="O39" s="231">
        <v>16.553725818630092</v>
      </c>
      <c r="P39" s="231">
        <v>6.1631431574058393</v>
      </c>
      <c r="Q39" s="231">
        <v>7.8973747041717619</v>
      </c>
      <c r="R39" s="231">
        <v>9.0411423215496569</v>
      </c>
      <c r="S39" s="231">
        <v>7.7287524126565694</v>
      </c>
      <c r="T39" s="231">
        <v>7.6245119016677254</v>
      </c>
      <c r="U39" s="231">
        <v>7.1992037298930498</v>
      </c>
      <c r="V39" s="231">
        <v>6.6900728635028983</v>
      </c>
      <c r="W39" s="231">
        <v>13.399848490109809</v>
      </c>
      <c r="DA39" s="73" t="s">
        <v>2669</v>
      </c>
    </row>
    <row r="40" spans="1:105" ht="12" customHeight="1" x14ac:dyDescent="0.3">
      <c r="A40" s="46" t="s">
        <v>70</v>
      </c>
      <c r="B40" s="231">
        <v>1.5527632469227819</v>
      </c>
      <c r="C40" s="231">
        <v>1.487300214174659</v>
      </c>
      <c r="D40" s="231">
        <v>2.2431799974124318</v>
      </c>
      <c r="E40" s="231">
        <v>1.451973791977144</v>
      </c>
      <c r="F40" s="231">
        <v>1.495222059565922</v>
      </c>
      <c r="G40" s="231">
        <v>2.2092819562729229</v>
      </c>
      <c r="H40" s="231">
        <v>3.5117989162495169</v>
      </c>
      <c r="I40" s="231">
        <v>3.6271971018611509</v>
      </c>
      <c r="J40" s="231">
        <v>3.6901400046146842</v>
      </c>
      <c r="K40" s="231">
        <v>2.160652627896563</v>
      </c>
      <c r="L40" s="231">
        <v>3.5890363986706171</v>
      </c>
      <c r="M40" s="231">
        <v>3.044629737913187</v>
      </c>
      <c r="N40" s="231">
        <v>3.173221478203037</v>
      </c>
      <c r="O40" s="231">
        <v>1.612277150474541</v>
      </c>
      <c r="P40" s="231">
        <v>1.574103817409241</v>
      </c>
      <c r="Q40" s="231">
        <v>1.5660311542852581</v>
      </c>
      <c r="R40" s="231">
        <v>1.6109279362069071</v>
      </c>
      <c r="S40" s="231">
        <v>1.672621616589917</v>
      </c>
      <c r="T40" s="231">
        <v>0.37836552103220339</v>
      </c>
      <c r="U40" s="231">
        <v>0.37138237875972357</v>
      </c>
      <c r="V40" s="231">
        <v>0.23611764993688969</v>
      </c>
      <c r="W40" s="231">
        <v>0.16688946908699351</v>
      </c>
      <c r="DA40" s="73" t="s">
        <v>2670</v>
      </c>
    </row>
    <row r="41" spans="1:105" ht="12" customHeight="1" x14ac:dyDescent="0.3">
      <c r="A41" s="46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3.0354231599716401</v>
      </c>
      <c r="L41" s="231">
        <v>3.0354231599744308</v>
      </c>
      <c r="M41" s="231">
        <v>3.035423159974036</v>
      </c>
      <c r="N41" s="231">
        <v>0</v>
      </c>
      <c r="O41" s="231">
        <v>0</v>
      </c>
      <c r="P41" s="231">
        <v>0</v>
      </c>
      <c r="Q41" s="231">
        <v>0.20956319999688749</v>
      </c>
      <c r="R41" s="231">
        <v>7.5841919998784826E-2</v>
      </c>
      <c r="S41" s="231">
        <v>0.6251968799884815</v>
      </c>
      <c r="T41" s="231">
        <v>1.123158959987784</v>
      </c>
      <c r="U41" s="231">
        <v>0.91658951998422311</v>
      </c>
      <c r="V41" s="231">
        <v>0.88340867998921502</v>
      </c>
      <c r="W41" s="231">
        <v>0</v>
      </c>
      <c r="DA41" s="73" t="s">
        <v>2671</v>
      </c>
    </row>
    <row r="42" spans="1:105" ht="12" customHeight="1" x14ac:dyDescent="0.3">
      <c r="A42" s="46" t="s">
        <v>162</v>
      </c>
      <c r="B42" s="231">
        <v>31.583747220616011</v>
      </c>
      <c r="C42" s="231">
        <v>32.739387478893853</v>
      </c>
      <c r="D42" s="231">
        <v>29.698332382970271</v>
      </c>
      <c r="E42" s="231">
        <v>31.828779186735972</v>
      </c>
      <c r="F42" s="231">
        <v>31.241961523210211</v>
      </c>
      <c r="G42" s="231">
        <v>26.439014140509791</v>
      </c>
      <c r="H42" s="231">
        <v>25.269179935665619</v>
      </c>
      <c r="I42" s="231">
        <v>28.627610961246681</v>
      </c>
      <c r="J42" s="231">
        <v>34.799461324529538</v>
      </c>
      <c r="K42" s="231">
        <v>30.43909858837835</v>
      </c>
      <c r="L42" s="231">
        <v>32.61496603379328</v>
      </c>
      <c r="M42" s="231">
        <v>30.774615134224231</v>
      </c>
      <c r="N42" s="231">
        <v>25.668255171309621</v>
      </c>
      <c r="O42" s="231">
        <v>24.257611858048811</v>
      </c>
      <c r="P42" s="231">
        <v>22.459492374635222</v>
      </c>
      <c r="Q42" s="231">
        <v>27.591484297200012</v>
      </c>
      <c r="R42" s="231">
        <v>29.058790520420359</v>
      </c>
      <c r="S42" s="231">
        <v>30.978498821449652</v>
      </c>
      <c r="T42" s="231">
        <v>26.665771385577951</v>
      </c>
      <c r="U42" s="231">
        <v>23.376246109121599</v>
      </c>
      <c r="V42" s="231">
        <v>18.819252317234579</v>
      </c>
      <c r="W42" s="231">
        <v>18.10769781279771</v>
      </c>
      <c r="DA42" s="73" t="s">
        <v>2672</v>
      </c>
    </row>
    <row r="43" spans="1:105" ht="12" customHeight="1" x14ac:dyDescent="0.3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2673</v>
      </c>
    </row>
    <row r="44" spans="1:105" ht="12" customHeight="1" x14ac:dyDescent="0.3">
      <c r="A44" s="46" t="s">
        <v>73</v>
      </c>
      <c r="B44" s="231">
        <v>0.65997544035736377</v>
      </c>
      <c r="C44" s="231">
        <v>0.99492660462353699</v>
      </c>
      <c r="D44" s="231">
        <v>0.83065954770231176</v>
      </c>
      <c r="E44" s="231">
        <v>1.491383686440436</v>
      </c>
      <c r="F44" s="231">
        <v>1.910587878346248</v>
      </c>
      <c r="G44" s="231">
        <v>0.41532352879592871</v>
      </c>
      <c r="H44" s="231">
        <v>0.41234161163720229</v>
      </c>
      <c r="I44" s="231">
        <v>0.5773448974964841</v>
      </c>
      <c r="J44" s="231">
        <v>1.2384375371202609</v>
      </c>
      <c r="K44" s="231">
        <v>1.154876714424703</v>
      </c>
      <c r="L44" s="231">
        <v>1.4021843368799281</v>
      </c>
      <c r="M44" s="231">
        <v>0.91640119031258449</v>
      </c>
      <c r="N44" s="231">
        <v>0.3558723883369147</v>
      </c>
      <c r="O44" s="231">
        <v>0.37847503042817832</v>
      </c>
      <c r="P44" s="231">
        <v>0.36690026285541039</v>
      </c>
      <c r="Q44" s="231">
        <v>0.39772758003048159</v>
      </c>
      <c r="R44" s="231">
        <v>1.3162302688588201</v>
      </c>
      <c r="S44" s="231">
        <v>1.0600403624395791</v>
      </c>
      <c r="T44" s="231">
        <v>0.87299654108541191</v>
      </c>
      <c r="U44" s="231">
        <v>0.64982013193551469</v>
      </c>
      <c r="V44" s="231">
        <v>0.42773797513207762</v>
      </c>
      <c r="W44" s="231">
        <v>0.37142171622253539</v>
      </c>
      <c r="DA44" s="73" t="s">
        <v>2674</v>
      </c>
    </row>
    <row r="45" spans="1:105" ht="12" customHeight="1" x14ac:dyDescent="0.3">
      <c r="A45" s="46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2675</v>
      </c>
    </row>
    <row r="46" spans="1:105" ht="12" customHeight="1" x14ac:dyDescent="0.3">
      <c r="A46" s="57" t="s">
        <v>2594</v>
      </c>
      <c r="B46" s="263">
        <v>0</v>
      </c>
      <c r="C46" s="263">
        <v>0</v>
      </c>
      <c r="D46" s="263">
        <v>0</v>
      </c>
      <c r="E46" s="263">
        <v>0</v>
      </c>
      <c r="F46" s="263">
        <v>0</v>
      </c>
      <c r="G46" s="263">
        <v>0</v>
      </c>
      <c r="H46" s="263">
        <v>0</v>
      </c>
      <c r="I46" s="263">
        <v>0</v>
      </c>
      <c r="J46" s="263">
        <v>0</v>
      </c>
      <c r="K46" s="263">
        <v>0</v>
      </c>
      <c r="L46" s="263">
        <v>0</v>
      </c>
      <c r="M46" s="263">
        <v>0</v>
      </c>
      <c r="N46" s="263">
        <v>0</v>
      </c>
      <c r="O46" s="263">
        <v>0</v>
      </c>
      <c r="P46" s="263">
        <v>0</v>
      </c>
      <c r="Q46" s="263">
        <v>0</v>
      </c>
      <c r="R46" s="263">
        <v>0</v>
      </c>
      <c r="S46" s="263">
        <v>0</v>
      </c>
      <c r="T46" s="263">
        <v>0</v>
      </c>
      <c r="U46" s="263">
        <v>0</v>
      </c>
      <c r="V46" s="263">
        <v>0</v>
      </c>
      <c r="W46" s="263">
        <v>0</v>
      </c>
      <c r="DA46" s="70" t="s">
        <v>2676</v>
      </c>
    </row>
    <row r="47" spans="1:105" ht="12" customHeight="1" x14ac:dyDescent="0.3">
      <c r="A47" s="41" t="s">
        <v>2596</v>
      </c>
      <c r="B47" s="352">
        <v>0</v>
      </c>
      <c r="C47" s="352">
        <v>0</v>
      </c>
      <c r="D47" s="352">
        <v>0</v>
      </c>
      <c r="E47" s="352">
        <v>0</v>
      </c>
      <c r="F47" s="352">
        <v>0</v>
      </c>
      <c r="G47" s="352">
        <v>0</v>
      </c>
      <c r="H47" s="352">
        <v>0</v>
      </c>
      <c r="I47" s="352">
        <v>0</v>
      </c>
      <c r="J47" s="352">
        <v>0</v>
      </c>
      <c r="K47" s="352">
        <v>0</v>
      </c>
      <c r="L47" s="352">
        <v>0</v>
      </c>
      <c r="M47" s="352">
        <v>0</v>
      </c>
      <c r="N47" s="352">
        <v>0</v>
      </c>
      <c r="O47" s="352">
        <v>0</v>
      </c>
      <c r="P47" s="352">
        <v>0</v>
      </c>
      <c r="Q47" s="352">
        <v>0</v>
      </c>
      <c r="R47" s="352">
        <v>0</v>
      </c>
      <c r="S47" s="352">
        <v>0</v>
      </c>
      <c r="T47" s="352">
        <v>0</v>
      </c>
      <c r="U47" s="352">
        <v>0</v>
      </c>
      <c r="V47" s="352">
        <v>0</v>
      </c>
      <c r="W47" s="352">
        <v>0</v>
      </c>
      <c r="DA47" s="97" t="s">
        <v>2677</v>
      </c>
    </row>
    <row r="48" spans="1:105" ht="12" customHeight="1" x14ac:dyDescent="0.3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3">
      <c r="A49" s="32" t="s">
        <v>431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3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3">
      <c r="A51" s="35" t="s">
        <v>26</v>
      </c>
      <c r="B51" s="234">
        <f t="shared" ref="B51:W51" si="3">SUM(B$52:B$56,B$58:B$59,B$61:B$62,B$64:B$68)</f>
        <v>1</v>
      </c>
      <c r="C51" s="234">
        <f t="shared" si="3"/>
        <v>0.99999999999999989</v>
      </c>
      <c r="D51" s="234">
        <f t="shared" si="3"/>
        <v>1</v>
      </c>
      <c r="E51" s="234">
        <f t="shared" si="3"/>
        <v>0.99999999999999989</v>
      </c>
      <c r="F51" s="234">
        <f t="shared" si="3"/>
        <v>1.0000000000000002</v>
      </c>
      <c r="G51" s="234">
        <f t="shared" si="3"/>
        <v>1</v>
      </c>
      <c r="H51" s="234">
        <f t="shared" si="3"/>
        <v>1</v>
      </c>
      <c r="I51" s="234">
        <f t="shared" si="3"/>
        <v>1.0000000000000002</v>
      </c>
      <c r="J51" s="234">
        <f t="shared" si="3"/>
        <v>1</v>
      </c>
      <c r="K51" s="234">
        <f t="shared" si="3"/>
        <v>0.99999999999999989</v>
      </c>
      <c r="L51" s="234">
        <f t="shared" si="3"/>
        <v>1.0000000000000002</v>
      </c>
      <c r="M51" s="234">
        <f t="shared" si="3"/>
        <v>1.0000000000000002</v>
      </c>
      <c r="N51" s="234">
        <f t="shared" si="3"/>
        <v>1.0000000000000002</v>
      </c>
      <c r="O51" s="234">
        <f t="shared" si="3"/>
        <v>0.99999999999999978</v>
      </c>
      <c r="P51" s="234">
        <f t="shared" si="3"/>
        <v>0.99999999999999978</v>
      </c>
      <c r="Q51" s="234">
        <f t="shared" si="3"/>
        <v>0.99999999999999989</v>
      </c>
      <c r="R51" s="234">
        <f t="shared" si="3"/>
        <v>1</v>
      </c>
      <c r="S51" s="234">
        <f t="shared" si="3"/>
        <v>1</v>
      </c>
      <c r="T51" s="234">
        <f t="shared" si="3"/>
        <v>1</v>
      </c>
      <c r="U51" s="234">
        <f t="shared" si="3"/>
        <v>0.99999999999999989</v>
      </c>
      <c r="V51" s="234">
        <f t="shared" si="3"/>
        <v>1</v>
      </c>
      <c r="W51" s="234">
        <f t="shared" si="3"/>
        <v>1.0000000000000002</v>
      </c>
      <c r="DA51" s="95"/>
    </row>
    <row r="52" spans="1:105" ht="12" customHeight="1" x14ac:dyDescent="0.3">
      <c r="A52" s="55" t="s">
        <v>92</v>
      </c>
      <c r="B52" s="301">
        <f t="shared" ref="B52:W52" si="4">IF(B$6=0,0,B$6/B$5)</f>
        <v>0</v>
      </c>
      <c r="C52" s="301">
        <f t="shared" si="4"/>
        <v>0</v>
      </c>
      <c r="D52" s="301">
        <f t="shared" si="4"/>
        <v>0</v>
      </c>
      <c r="E52" s="301">
        <f t="shared" si="4"/>
        <v>0</v>
      </c>
      <c r="F52" s="301">
        <f t="shared" si="4"/>
        <v>0</v>
      </c>
      <c r="G52" s="301">
        <f t="shared" si="4"/>
        <v>0</v>
      </c>
      <c r="H52" s="301">
        <f t="shared" si="4"/>
        <v>0</v>
      </c>
      <c r="I52" s="301">
        <f t="shared" si="4"/>
        <v>0</v>
      </c>
      <c r="J52" s="301">
        <f t="shared" si="4"/>
        <v>0</v>
      </c>
      <c r="K52" s="301">
        <f t="shared" si="4"/>
        <v>0</v>
      </c>
      <c r="L52" s="301">
        <f t="shared" si="4"/>
        <v>0</v>
      </c>
      <c r="M52" s="301">
        <f t="shared" si="4"/>
        <v>0</v>
      </c>
      <c r="N52" s="301">
        <f t="shared" si="4"/>
        <v>0</v>
      </c>
      <c r="O52" s="301">
        <f t="shared" si="4"/>
        <v>0</v>
      </c>
      <c r="P52" s="301">
        <f t="shared" si="4"/>
        <v>0</v>
      </c>
      <c r="Q52" s="301">
        <f t="shared" si="4"/>
        <v>0</v>
      </c>
      <c r="R52" s="301">
        <f t="shared" si="4"/>
        <v>0</v>
      </c>
      <c r="S52" s="301">
        <f t="shared" si="4"/>
        <v>0</v>
      </c>
      <c r="T52" s="301">
        <f t="shared" si="4"/>
        <v>0</v>
      </c>
      <c r="U52" s="301">
        <f t="shared" si="4"/>
        <v>0</v>
      </c>
      <c r="V52" s="301">
        <f t="shared" si="4"/>
        <v>0</v>
      </c>
      <c r="W52" s="301">
        <f t="shared" si="4"/>
        <v>0</v>
      </c>
      <c r="DA52" s="67"/>
    </row>
    <row r="53" spans="1:105" ht="12" customHeight="1" x14ac:dyDescent="0.3">
      <c r="A53" s="202" t="s">
        <v>93</v>
      </c>
      <c r="B53" s="235">
        <f t="shared" ref="B53:W53" si="5">IF(B$7=0,0,B$7/B$5)</f>
        <v>0</v>
      </c>
      <c r="C53" s="235">
        <f t="shared" si="5"/>
        <v>0</v>
      </c>
      <c r="D53" s="235">
        <f t="shared" si="5"/>
        <v>0</v>
      </c>
      <c r="E53" s="235">
        <f t="shared" si="5"/>
        <v>0</v>
      </c>
      <c r="F53" s="235">
        <f t="shared" si="5"/>
        <v>0</v>
      </c>
      <c r="G53" s="235">
        <f t="shared" si="5"/>
        <v>0</v>
      </c>
      <c r="H53" s="235">
        <f t="shared" si="5"/>
        <v>0</v>
      </c>
      <c r="I53" s="235">
        <f t="shared" si="5"/>
        <v>0</v>
      </c>
      <c r="J53" s="235">
        <f t="shared" si="5"/>
        <v>0</v>
      </c>
      <c r="K53" s="235">
        <f t="shared" si="5"/>
        <v>0</v>
      </c>
      <c r="L53" s="235">
        <f t="shared" si="5"/>
        <v>0</v>
      </c>
      <c r="M53" s="235">
        <f t="shared" si="5"/>
        <v>0</v>
      </c>
      <c r="N53" s="235">
        <f t="shared" si="5"/>
        <v>0</v>
      </c>
      <c r="O53" s="235">
        <f t="shared" si="5"/>
        <v>0</v>
      </c>
      <c r="P53" s="235">
        <f t="shared" si="5"/>
        <v>0</v>
      </c>
      <c r="Q53" s="235">
        <f t="shared" si="5"/>
        <v>0</v>
      </c>
      <c r="R53" s="235">
        <f t="shared" si="5"/>
        <v>0</v>
      </c>
      <c r="S53" s="235">
        <f t="shared" si="5"/>
        <v>0</v>
      </c>
      <c r="T53" s="235">
        <f t="shared" si="5"/>
        <v>0</v>
      </c>
      <c r="U53" s="235">
        <f t="shared" si="5"/>
        <v>0</v>
      </c>
      <c r="V53" s="235">
        <f t="shared" si="5"/>
        <v>0</v>
      </c>
      <c r="W53" s="235">
        <f t="shared" si="5"/>
        <v>0</v>
      </c>
      <c r="DA53" s="174"/>
    </row>
    <row r="54" spans="1:105" ht="12" customHeight="1" x14ac:dyDescent="0.3">
      <c r="A54" s="202" t="s">
        <v>94</v>
      </c>
      <c r="B54" s="235">
        <f t="shared" ref="B54:W54" si="6">IF(B$8=0,0,B$8/B$5)</f>
        <v>0</v>
      </c>
      <c r="C54" s="235">
        <f t="shared" si="6"/>
        <v>0</v>
      </c>
      <c r="D54" s="235">
        <f t="shared" si="6"/>
        <v>0</v>
      </c>
      <c r="E54" s="235">
        <f t="shared" si="6"/>
        <v>0</v>
      </c>
      <c r="F54" s="235">
        <f t="shared" si="6"/>
        <v>0</v>
      </c>
      <c r="G54" s="235">
        <f t="shared" si="6"/>
        <v>0</v>
      </c>
      <c r="H54" s="235">
        <f t="shared" si="6"/>
        <v>0</v>
      </c>
      <c r="I54" s="235">
        <f t="shared" si="6"/>
        <v>0</v>
      </c>
      <c r="J54" s="235">
        <f t="shared" si="6"/>
        <v>0</v>
      </c>
      <c r="K54" s="235">
        <f t="shared" si="6"/>
        <v>0</v>
      </c>
      <c r="L54" s="235">
        <f t="shared" si="6"/>
        <v>0</v>
      </c>
      <c r="M54" s="235">
        <f t="shared" si="6"/>
        <v>0</v>
      </c>
      <c r="N54" s="235">
        <f t="shared" si="6"/>
        <v>0</v>
      </c>
      <c r="O54" s="235">
        <f t="shared" si="6"/>
        <v>0</v>
      </c>
      <c r="P54" s="235">
        <f t="shared" si="6"/>
        <v>0</v>
      </c>
      <c r="Q54" s="235">
        <f t="shared" si="6"/>
        <v>0</v>
      </c>
      <c r="R54" s="235">
        <f t="shared" si="6"/>
        <v>0</v>
      </c>
      <c r="S54" s="235">
        <f t="shared" si="6"/>
        <v>0</v>
      </c>
      <c r="T54" s="235">
        <f t="shared" si="6"/>
        <v>0</v>
      </c>
      <c r="U54" s="235">
        <f t="shared" si="6"/>
        <v>0</v>
      </c>
      <c r="V54" s="235">
        <f t="shared" si="6"/>
        <v>0</v>
      </c>
      <c r="W54" s="235">
        <f t="shared" si="6"/>
        <v>0</v>
      </c>
      <c r="DA54" s="174"/>
    </row>
    <row r="55" spans="1:105" ht="12" customHeight="1" x14ac:dyDescent="0.3">
      <c r="A55" s="202" t="s">
        <v>95</v>
      </c>
      <c r="B55" s="235">
        <f t="shared" ref="B55:W55" si="7">IF(B$9=0,0,B$9/B$5)</f>
        <v>0</v>
      </c>
      <c r="C55" s="235">
        <f t="shared" si="7"/>
        <v>0</v>
      </c>
      <c r="D55" s="235">
        <f t="shared" si="7"/>
        <v>0</v>
      </c>
      <c r="E55" s="235">
        <f t="shared" si="7"/>
        <v>0</v>
      </c>
      <c r="F55" s="235">
        <f t="shared" si="7"/>
        <v>0</v>
      </c>
      <c r="G55" s="235">
        <f t="shared" si="7"/>
        <v>0</v>
      </c>
      <c r="H55" s="235">
        <f t="shared" si="7"/>
        <v>0</v>
      </c>
      <c r="I55" s="235">
        <f t="shared" si="7"/>
        <v>0</v>
      </c>
      <c r="J55" s="235">
        <f t="shared" si="7"/>
        <v>0</v>
      </c>
      <c r="K55" s="235">
        <f t="shared" si="7"/>
        <v>0</v>
      </c>
      <c r="L55" s="235">
        <f t="shared" si="7"/>
        <v>0</v>
      </c>
      <c r="M55" s="235">
        <f t="shared" si="7"/>
        <v>0</v>
      </c>
      <c r="N55" s="235">
        <f t="shared" si="7"/>
        <v>0</v>
      </c>
      <c r="O55" s="235">
        <f t="shared" si="7"/>
        <v>0</v>
      </c>
      <c r="P55" s="235">
        <f t="shared" si="7"/>
        <v>0</v>
      </c>
      <c r="Q55" s="235">
        <f t="shared" si="7"/>
        <v>0</v>
      </c>
      <c r="R55" s="235">
        <f t="shared" si="7"/>
        <v>0</v>
      </c>
      <c r="S55" s="235">
        <f t="shared" si="7"/>
        <v>0</v>
      </c>
      <c r="T55" s="235">
        <f t="shared" si="7"/>
        <v>0</v>
      </c>
      <c r="U55" s="235">
        <f t="shared" si="7"/>
        <v>0</v>
      </c>
      <c r="V55" s="235">
        <f t="shared" si="7"/>
        <v>0</v>
      </c>
      <c r="W55" s="235">
        <f t="shared" si="7"/>
        <v>0</v>
      </c>
      <c r="DA55" s="174"/>
    </row>
    <row r="56" spans="1:105" ht="12" customHeight="1" x14ac:dyDescent="0.3">
      <c r="A56" s="56" t="s">
        <v>96</v>
      </c>
      <c r="B56" s="302">
        <f t="shared" ref="B56:W56" si="8">IF(B$10=0,0,B$10/B$5)</f>
        <v>3.3285049719787609E-2</v>
      </c>
      <c r="C56" s="302">
        <f t="shared" si="8"/>
        <v>3.3997050807612311E-2</v>
      </c>
      <c r="D56" s="302">
        <f t="shared" si="8"/>
        <v>3.29120404524475E-2</v>
      </c>
      <c r="E56" s="302">
        <f t="shared" si="8"/>
        <v>3.3718174957267394E-2</v>
      </c>
      <c r="F56" s="302">
        <f t="shared" si="8"/>
        <v>3.3443124817595815E-2</v>
      </c>
      <c r="G56" s="302">
        <f t="shared" si="8"/>
        <v>3.2201916556493078E-2</v>
      </c>
      <c r="H56" s="302">
        <f t="shared" si="8"/>
        <v>3.1625831454964969E-2</v>
      </c>
      <c r="I56" s="302">
        <f t="shared" si="8"/>
        <v>3.124495528862609E-2</v>
      </c>
      <c r="J56" s="302">
        <f t="shared" si="8"/>
        <v>3.1091959902119156E-2</v>
      </c>
      <c r="K56" s="302">
        <f t="shared" si="8"/>
        <v>2.950382965522385E-2</v>
      </c>
      <c r="L56" s="302">
        <f t="shared" si="8"/>
        <v>2.9241518542480475E-2</v>
      </c>
      <c r="M56" s="302">
        <f t="shared" si="8"/>
        <v>2.7120497820323962E-2</v>
      </c>
      <c r="N56" s="302">
        <f t="shared" si="8"/>
        <v>2.5469019251419846E-2</v>
      </c>
      <c r="O56" s="302">
        <f t="shared" si="8"/>
        <v>2.4135917101655028E-2</v>
      </c>
      <c r="P56" s="302">
        <f t="shared" si="8"/>
        <v>2.2185268914073429E-2</v>
      </c>
      <c r="Q56" s="302">
        <f t="shared" si="8"/>
        <v>2.0130760049949351E-2</v>
      </c>
      <c r="R56" s="302">
        <f t="shared" si="8"/>
        <v>1.984719761999092E-2</v>
      </c>
      <c r="S56" s="302">
        <f t="shared" si="8"/>
        <v>2.042595464796701E-2</v>
      </c>
      <c r="T56" s="302">
        <f t="shared" si="8"/>
        <v>2.081433801562772E-2</v>
      </c>
      <c r="U56" s="302">
        <f t="shared" si="8"/>
        <v>1.9915377469876729E-2</v>
      </c>
      <c r="V56" s="302">
        <f t="shared" si="8"/>
        <v>1.9555604279754626E-2</v>
      </c>
      <c r="W56" s="302">
        <f t="shared" si="8"/>
        <v>2.0262481748619426E-2</v>
      </c>
      <c r="DA56" s="68"/>
    </row>
    <row r="57" spans="1:105" ht="12" customHeight="1" x14ac:dyDescent="0.3">
      <c r="A57" s="203" t="s">
        <v>2557</v>
      </c>
      <c r="B57" s="303">
        <f t="shared" ref="B57:W57" si="9">IF(B$16=0,0,B$16/B$5)</f>
        <v>0.26169209114163833</v>
      </c>
      <c r="C57" s="303">
        <f t="shared" si="9"/>
        <v>0.26496437689291702</v>
      </c>
      <c r="D57" s="303">
        <f t="shared" si="9"/>
        <v>0.26355228873162495</v>
      </c>
      <c r="E57" s="303">
        <f t="shared" si="9"/>
        <v>0.26627561210821654</v>
      </c>
      <c r="F57" s="303">
        <f t="shared" si="9"/>
        <v>0.26376544281432968</v>
      </c>
      <c r="G57" s="303">
        <f t="shared" si="9"/>
        <v>0.26356391163071657</v>
      </c>
      <c r="H57" s="303">
        <f t="shared" si="9"/>
        <v>0.26784506842897643</v>
      </c>
      <c r="I57" s="303">
        <f t="shared" si="9"/>
        <v>0.26481095261861182</v>
      </c>
      <c r="J57" s="303">
        <f t="shared" si="9"/>
        <v>0.26603700468400787</v>
      </c>
      <c r="K57" s="303">
        <f t="shared" si="9"/>
        <v>0.26442075297406537</v>
      </c>
      <c r="L57" s="303">
        <f t="shared" si="9"/>
        <v>0.26559114929089234</v>
      </c>
      <c r="M57" s="303">
        <f t="shared" si="9"/>
        <v>0.2568220817331448</v>
      </c>
      <c r="N57" s="303">
        <f t="shared" si="9"/>
        <v>0.25679987405534555</v>
      </c>
      <c r="O57" s="303">
        <f t="shared" si="9"/>
        <v>0.2512752593041746</v>
      </c>
      <c r="P57" s="303">
        <f t="shared" si="9"/>
        <v>0.24455376560540432</v>
      </c>
      <c r="Q57" s="303">
        <f t="shared" si="9"/>
        <v>0.22504107258224057</v>
      </c>
      <c r="R57" s="303">
        <f t="shared" si="9"/>
        <v>0.21466975415681619</v>
      </c>
      <c r="S57" s="303">
        <f t="shared" si="9"/>
        <v>0.21824160491058772</v>
      </c>
      <c r="T57" s="303">
        <f t="shared" si="9"/>
        <v>0.22985587267667995</v>
      </c>
      <c r="U57" s="303">
        <f t="shared" si="9"/>
        <v>0.23277045760767626</v>
      </c>
      <c r="V57" s="303">
        <f t="shared" si="9"/>
        <v>0.24114800752894208</v>
      </c>
      <c r="W57" s="303">
        <f t="shared" si="9"/>
        <v>0.24784540712317407</v>
      </c>
      <c r="DA57" s="175"/>
    </row>
    <row r="58" spans="1:105" ht="12" customHeight="1" x14ac:dyDescent="0.3">
      <c r="A58" s="62" t="s">
        <v>2558</v>
      </c>
      <c r="B58" s="304">
        <f t="shared" ref="B58:W58" si="10">IF(B$17=0,0,B$17/B$5)</f>
        <v>0.26169209114163833</v>
      </c>
      <c r="C58" s="304">
        <f t="shared" si="10"/>
        <v>0.26496437689291702</v>
      </c>
      <c r="D58" s="304">
        <f t="shared" si="10"/>
        <v>0.26355228873162495</v>
      </c>
      <c r="E58" s="304">
        <f t="shared" si="10"/>
        <v>0.26627561210821654</v>
      </c>
      <c r="F58" s="304">
        <f t="shared" si="10"/>
        <v>0.26376544281432968</v>
      </c>
      <c r="G58" s="304">
        <f t="shared" si="10"/>
        <v>0.26356391163071657</v>
      </c>
      <c r="H58" s="304">
        <f t="shared" si="10"/>
        <v>0.26784506842897643</v>
      </c>
      <c r="I58" s="304">
        <f t="shared" si="10"/>
        <v>0.26481095261861182</v>
      </c>
      <c r="J58" s="304">
        <f t="shared" si="10"/>
        <v>0.26603700468400787</v>
      </c>
      <c r="K58" s="304">
        <f t="shared" si="10"/>
        <v>0.26442075297406537</v>
      </c>
      <c r="L58" s="304">
        <f t="shared" si="10"/>
        <v>0.26559114929089234</v>
      </c>
      <c r="M58" s="304">
        <f t="shared" si="10"/>
        <v>0.2568220817331448</v>
      </c>
      <c r="N58" s="304">
        <f t="shared" si="10"/>
        <v>0.25679987405534555</v>
      </c>
      <c r="O58" s="304">
        <f t="shared" si="10"/>
        <v>0.2512752593041746</v>
      </c>
      <c r="P58" s="304">
        <f t="shared" si="10"/>
        <v>0.24455376560540432</v>
      </c>
      <c r="Q58" s="304">
        <f t="shared" si="10"/>
        <v>0.22504107258224057</v>
      </c>
      <c r="R58" s="304">
        <f t="shared" si="10"/>
        <v>0.21466975415681619</v>
      </c>
      <c r="S58" s="304">
        <f t="shared" si="10"/>
        <v>0.21824160491058772</v>
      </c>
      <c r="T58" s="304">
        <f t="shared" si="10"/>
        <v>0.22985587267667995</v>
      </c>
      <c r="U58" s="304">
        <f t="shared" si="10"/>
        <v>0.23277045760767626</v>
      </c>
      <c r="V58" s="304">
        <f t="shared" si="10"/>
        <v>0.24114800752894208</v>
      </c>
      <c r="W58" s="304">
        <f t="shared" si="10"/>
        <v>0.24784540712317407</v>
      </c>
      <c r="DA58" s="72"/>
    </row>
    <row r="59" spans="1:105" ht="12" customHeight="1" x14ac:dyDescent="0.3">
      <c r="A59" s="62" t="s">
        <v>2565</v>
      </c>
      <c r="B59" s="304">
        <f t="shared" ref="B59:W59" si="11">IF(B$23=0,0,B$23/B$5)</f>
        <v>0</v>
      </c>
      <c r="C59" s="304">
        <f t="shared" si="11"/>
        <v>0</v>
      </c>
      <c r="D59" s="304">
        <f t="shared" si="11"/>
        <v>0</v>
      </c>
      <c r="E59" s="304">
        <f t="shared" si="11"/>
        <v>0</v>
      </c>
      <c r="F59" s="304">
        <f t="shared" si="11"/>
        <v>0</v>
      </c>
      <c r="G59" s="304">
        <f t="shared" si="11"/>
        <v>0</v>
      </c>
      <c r="H59" s="304">
        <f t="shared" si="11"/>
        <v>0</v>
      </c>
      <c r="I59" s="304">
        <f t="shared" si="11"/>
        <v>0</v>
      </c>
      <c r="J59" s="304">
        <f t="shared" si="11"/>
        <v>0</v>
      </c>
      <c r="K59" s="304">
        <f t="shared" si="11"/>
        <v>0</v>
      </c>
      <c r="L59" s="304">
        <f t="shared" si="11"/>
        <v>0</v>
      </c>
      <c r="M59" s="304">
        <f t="shared" si="11"/>
        <v>0</v>
      </c>
      <c r="N59" s="304">
        <f t="shared" si="11"/>
        <v>0</v>
      </c>
      <c r="O59" s="304">
        <f t="shared" si="11"/>
        <v>0</v>
      </c>
      <c r="P59" s="304">
        <f t="shared" si="11"/>
        <v>0</v>
      </c>
      <c r="Q59" s="304">
        <f t="shared" si="11"/>
        <v>0</v>
      </c>
      <c r="R59" s="304">
        <f t="shared" si="11"/>
        <v>0</v>
      </c>
      <c r="S59" s="304">
        <f t="shared" si="11"/>
        <v>0</v>
      </c>
      <c r="T59" s="304">
        <f t="shared" si="11"/>
        <v>0</v>
      </c>
      <c r="U59" s="304">
        <f t="shared" si="11"/>
        <v>0</v>
      </c>
      <c r="V59" s="304">
        <f t="shared" si="11"/>
        <v>0</v>
      </c>
      <c r="W59" s="304">
        <f t="shared" si="11"/>
        <v>0</v>
      </c>
      <c r="DA59" s="72"/>
    </row>
    <row r="60" spans="1:105" ht="12" customHeight="1" x14ac:dyDescent="0.3">
      <c r="A60" s="203" t="s">
        <v>2567</v>
      </c>
      <c r="B60" s="303">
        <f t="shared" ref="B60:W60" si="12">IF(B$24=0,0,B$24/B$5)</f>
        <v>0.12118744802189302</v>
      </c>
      <c r="C60" s="303">
        <f t="shared" si="12"/>
        <v>0.12079708738822846</v>
      </c>
      <c r="D60" s="303">
        <f t="shared" si="12"/>
        <v>0.12520268460430081</v>
      </c>
      <c r="E60" s="303">
        <f t="shared" si="12"/>
        <v>0.12181582765216901</v>
      </c>
      <c r="F60" s="303">
        <f t="shared" si="12"/>
        <v>0.12147662996062945</v>
      </c>
      <c r="G60" s="303">
        <f t="shared" si="12"/>
        <v>0.13089599545617378</v>
      </c>
      <c r="H60" s="303">
        <f t="shared" si="12"/>
        <v>0.129803112403263</v>
      </c>
      <c r="I60" s="303">
        <f t="shared" si="12"/>
        <v>0.13133255174897016</v>
      </c>
      <c r="J60" s="303">
        <f t="shared" si="12"/>
        <v>0.120302149204536</v>
      </c>
      <c r="K60" s="303">
        <f t="shared" si="12"/>
        <v>0.12480837911800784</v>
      </c>
      <c r="L60" s="303">
        <f t="shared" si="12"/>
        <v>0.12221047782570695</v>
      </c>
      <c r="M60" s="303">
        <f t="shared" si="12"/>
        <v>0.13580640397109894</v>
      </c>
      <c r="N60" s="303">
        <f t="shared" si="12"/>
        <v>0.13759860517050165</v>
      </c>
      <c r="O60" s="303">
        <f t="shared" si="12"/>
        <v>0.15199412309587171</v>
      </c>
      <c r="P60" s="303">
        <f t="shared" si="12"/>
        <v>0.1820037359511853</v>
      </c>
      <c r="Q60" s="303">
        <f t="shared" si="12"/>
        <v>0.17541174115736566</v>
      </c>
      <c r="R60" s="303">
        <f t="shared" si="12"/>
        <v>0.173335067558086</v>
      </c>
      <c r="S60" s="303">
        <f t="shared" si="12"/>
        <v>0.17220944964015414</v>
      </c>
      <c r="T60" s="303">
        <f t="shared" si="12"/>
        <v>0.1759146966613942</v>
      </c>
      <c r="U60" s="303">
        <f t="shared" si="12"/>
        <v>0.17788426404944777</v>
      </c>
      <c r="V60" s="303">
        <f t="shared" si="12"/>
        <v>0.18541712944817104</v>
      </c>
      <c r="W60" s="303">
        <f t="shared" si="12"/>
        <v>0.16832282506333651</v>
      </c>
      <c r="DA60" s="175"/>
    </row>
    <row r="61" spans="1:105" ht="12" customHeight="1" x14ac:dyDescent="0.3">
      <c r="A61" s="62" t="s">
        <v>2568</v>
      </c>
      <c r="B61" s="304">
        <f t="shared" ref="B61:W61" si="13">IF(B$25=0,0,B$25/B$5)</f>
        <v>0.12118744802189302</v>
      </c>
      <c r="C61" s="304">
        <f t="shared" si="13"/>
        <v>0.12079708738822846</v>
      </c>
      <c r="D61" s="304">
        <f t="shared" si="13"/>
        <v>0.12520268460430081</v>
      </c>
      <c r="E61" s="304">
        <f t="shared" si="13"/>
        <v>0.12181582765216901</v>
      </c>
      <c r="F61" s="304">
        <f t="shared" si="13"/>
        <v>0.12147662996062945</v>
      </c>
      <c r="G61" s="304">
        <f t="shared" si="13"/>
        <v>0.13089599545617378</v>
      </c>
      <c r="H61" s="304">
        <f t="shared" si="13"/>
        <v>0.129803112403263</v>
      </c>
      <c r="I61" s="304">
        <f t="shared" si="13"/>
        <v>0.13133255174897016</v>
      </c>
      <c r="J61" s="304">
        <f t="shared" si="13"/>
        <v>0.120302149204536</v>
      </c>
      <c r="K61" s="304">
        <f t="shared" si="13"/>
        <v>0.12480837911800784</v>
      </c>
      <c r="L61" s="304">
        <f t="shared" si="13"/>
        <v>0.12221047782570695</v>
      </c>
      <c r="M61" s="304">
        <f t="shared" si="13"/>
        <v>0.13580640397109894</v>
      </c>
      <c r="N61" s="304">
        <f t="shared" si="13"/>
        <v>0.13759860517050165</v>
      </c>
      <c r="O61" s="304">
        <f t="shared" si="13"/>
        <v>0.15199412309587171</v>
      </c>
      <c r="P61" s="304">
        <f t="shared" si="13"/>
        <v>0.1820037359511853</v>
      </c>
      <c r="Q61" s="304">
        <f t="shared" si="13"/>
        <v>0.17541174115736566</v>
      </c>
      <c r="R61" s="304">
        <f t="shared" si="13"/>
        <v>0.173335067558086</v>
      </c>
      <c r="S61" s="304">
        <f t="shared" si="13"/>
        <v>0.17220944964015414</v>
      </c>
      <c r="T61" s="304">
        <f t="shared" si="13"/>
        <v>0.1759146966613942</v>
      </c>
      <c r="U61" s="304">
        <f t="shared" si="13"/>
        <v>0.17788426404944777</v>
      </c>
      <c r="V61" s="304">
        <f t="shared" si="13"/>
        <v>0.18541712944817104</v>
      </c>
      <c r="W61" s="304">
        <f t="shared" si="13"/>
        <v>0.16832282506333651</v>
      </c>
      <c r="DA61" s="72"/>
    </row>
    <row r="62" spans="1:105" ht="12" customHeight="1" x14ac:dyDescent="0.3">
      <c r="A62" s="62" t="s">
        <v>2570</v>
      </c>
      <c r="B62" s="304">
        <f t="shared" ref="B62:W62" si="14">IF(B$26=0,0,B$26/B$5)</f>
        <v>0</v>
      </c>
      <c r="C62" s="304">
        <f t="shared" si="14"/>
        <v>0</v>
      </c>
      <c r="D62" s="304">
        <f t="shared" si="14"/>
        <v>0</v>
      </c>
      <c r="E62" s="304">
        <f t="shared" si="14"/>
        <v>0</v>
      </c>
      <c r="F62" s="304">
        <f t="shared" si="14"/>
        <v>0</v>
      </c>
      <c r="G62" s="304">
        <f t="shared" si="14"/>
        <v>0</v>
      </c>
      <c r="H62" s="304">
        <f t="shared" si="14"/>
        <v>0</v>
      </c>
      <c r="I62" s="304">
        <f t="shared" si="14"/>
        <v>0</v>
      </c>
      <c r="J62" s="304">
        <f t="shared" si="14"/>
        <v>0</v>
      </c>
      <c r="K62" s="304">
        <f t="shared" si="14"/>
        <v>0</v>
      </c>
      <c r="L62" s="304">
        <f t="shared" si="14"/>
        <v>0</v>
      </c>
      <c r="M62" s="304">
        <f t="shared" si="14"/>
        <v>0</v>
      </c>
      <c r="N62" s="304">
        <f t="shared" si="14"/>
        <v>0</v>
      </c>
      <c r="O62" s="304">
        <f t="shared" si="14"/>
        <v>0</v>
      </c>
      <c r="P62" s="304">
        <f t="shared" si="14"/>
        <v>0</v>
      </c>
      <c r="Q62" s="304">
        <f t="shared" si="14"/>
        <v>0</v>
      </c>
      <c r="R62" s="304">
        <f t="shared" si="14"/>
        <v>0</v>
      </c>
      <c r="S62" s="304">
        <f t="shared" si="14"/>
        <v>0</v>
      </c>
      <c r="T62" s="304">
        <f t="shared" si="14"/>
        <v>0</v>
      </c>
      <c r="U62" s="304">
        <f t="shared" si="14"/>
        <v>0</v>
      </c>
      <c r="V62" s="304">
        <f t="shared" si="14"/>
        <v>0</v>
      </c>
      <c r="W62" s="304">
        <f t="shared" si="14"/>
        <v>0</v>
      </c>
      <c r="DA62" s="72"/>
    </row>
    <row r="63" spans="1:105" ht="12" customHeight="1" x14ac:dyDescent="0.3">
      <c r="A63" s="203" t="s">
        <v>2572</v>
      </c>
      <c r="B63" s="303">
        <f t="shared" ref="B63:W63" si="15">IF(B$27=0,0,B$27/B$5)</f>
        <v>0.37384584448805475</v>
      </c>
      <c r="C63" s="303">
        <f t="shared" si="15"/>
        <v>0.3785205384184529</v>
      </c>
      <c r="D63" s="303">
        <f t="shared" si="15"/>
        <v>0.37650326961660713</v>
      </c>
      <c r="E63" s="303">
        <f t="shared" si="15"/>
        <v>0.38039373158316642</v>
      </c>
      <c r="F63" s="303">
        <f t="shared" si="15"/>
        <v>0.37680777544904243</v>
      </c>
      <c r="G63" s="303">
        <f t="shared" si="15"/>
        <v>0.37651987375816637</v>
      </c>
      <c r="H63" s="303">
        <f t="shared" si="15"/>
        <v>0.38263581204139485</v>
      </c>
      <c r="I63" s="303">
        <f t="shared" si="15"/>
        <v>0.37830136088373129</v>
      </c>
      <c r="J63" s="303">
        <f t="shared" si="15"/>
        <v>0.38005286383429721</v>
      </c>
      <c r="K63" s="303">
        <f t="shared" si="15"/>
        <v>0.37774393282009344</v>
      </c>
      <c r="L63" s="303">
        <f t="shared" si="15"/>
        <v>0.37941592755841763</v>
      </c>
      <c r="M63" s="303">
        <f t="shared" si="15"/>
        <v>0.36688868819020676</v>
      </c>
      <c r="N63" s="303">
        <f t="shared" si="15"/>
        <v>0.36685696293620773</v>
      </c>
      <c r="O63" s="303">
        <f t="shared" si="15"/>
        <v>0.35896465614882089</v>
      </c>
      <c r="P63" s="303">
        <f t="shared" si="15"/>
        <v>0.34936252229343479</v>
      </c>
      <c r="Q63" s="303">
        <f t="shared" si="15"/>
        <v>0.32148724654605793</v>
      </c>
      <c r="R63" s="303">
        <f t="shared" si="15"/>
        <v>0.30667107736688037</v>
      </c>
      <c r="S63" s="303">
        <f t="shared" si="15"/>
        <v>0.31177372130083963</v>
      </c>
      <c r="T63" s="303">
        <f t="shared" si="15"/>
        <v>0.3283655323952569</v>
      </c>
      <c r="U63" s="303">
        <f t="shared" si="15"/>
        <v>0.33252922515382333</v>
      </c>
      <c r="V63" s="303">
        <f t="shared" si="15"/>
        <v>0.34449715361277433</v>
      </c>
      <c r="W63" s="303">
        <f t="shared" si="15"/>
        <v>0.35406486731882014</v>
      </c>
      <c r="DA63" s="175"/>
    </row>
    <row r="64" spans="1:105" ht="12" customHeight="1" x14ac:dyDescent="0.3">
      <c r="A64" s="62" t="s">
        <v>2573</v>
      </c>
      <c r="B64" s="304">
        <f t="shared" ref="B64:W64" si="16">IF(B$28=0,0,B$28/B$5)</f>
        <v>0.37384584448805475</v>
      </c>
      <c r="C64" s="304">
        <f t="shared" si="16"/>
        <v>0.3785205384184529</v>
      </c>
      <c r="D64" s="304">
        <f t="shared" si="16"/>
        <v>0.37650326961660713</v>
      </c>
      <c r="E64" s="304">
        <f t="shared" si="16"/>
        <v>0.38039373158316642</v>
      </c>
      <c r="F64" s="304">
        <f t="shared" si="16"/>
        <v>0.37680777544904243</v>
      </c>
      <c r="G64" s="304">
        <f t="shared" si="16"/>
        <v>0.37651987375816637</v>
      </c>
      <c r="H64" s="304">
        <f t="shared" si="16"/>
        <v>0.38263581204139485</v>
      </c>
      <c r="I64" s="304">
        <f t="shared" si="16"/>
        <v>0.37830136088373129</v>
      </c>
      <c r="J64" s="304">
        <f t="shared" si="16"/>
        <v>0.38005286383429721</v>
      </c>
      <c r="K64" s="304">
        <f t="shared" si="16"/>
        <v>0.37774393282009344</v>
      </c>
      <c r="L64" s="304">
        <f t="shared" si="16"/>
        <v>0.37941592755841763</v>
      </c>
      <c r="M64" s="304">
        <f t="shared" si="16"/>
        <v>0.36688868819020676</v>
      </c>
      <c r="N64" s="304">
        <f t="shared" si="16"/>
        <v>0.36685696293620773</v>
      </c>
      <c r="O64" s="304">
        <f t="shared" si="16"/>
        <v>0.35896465614882089</v>
      </c>
      <c r="P64" s="304">
        <f t="shared" si="16"/>
        <v>0.34936252229343479</v>
      </c>
      <c r="Q64" s="304">
        <f t="shared" si="16"/>
        <v>0.32148724654605793</v>
      </c>
      <c r="R64" s="304">
        <f t="shared" si="16"/>
        <v>0.30667107736688037</v>
      </c>
      <c r="S64" s="304">
        <f t="shared" si="16"/>
        <v>0.31177372130083963</v>
      </c>
      <c r="T64" s="304">
        <f t="shared" si="16"/>
        <v>0.3283655323952569</v>
      </c>
      <c r="U64" s="304">
        <f t="shared" si="16"/>
        <v>0.33252922515382333</v>
      </c>
      <c r="V64" s="304">
        <f t="shared" si="16"/>
        <v>0.34449715361277433</v>
      </c>
      <c r="W64" s="304">
        <f t="shared" si="16"/>
        <v>0.35406486731882014</v>
      </c>
      <c r="DA64" s="72"/>
    </row>
    <row r="65" spans="1:105" ht="12" customHeight="1" x14ac:dyDescent="0.3">
      <c r="A65" s="62" t="s">
        <v>2580</v>
      </c>
      <c r="B65" s="304">
        <f t="shared" ref="B65:W65" si="17">IF(B$34=0,0,B$34/B$5)</f>
        <v>0</v>
      </c>
      <c r="C65" s="304">
        <f t="shared" si="17"/>
        <v>0</v>
      </c>
      <c r="D65" s="304">
        <f t="shared" si="17"/>
        <v>0</v>
      </c>
      <c r="E65" s="304">
        <f t="shared" si="17"/>
        <v>0</v>
      </c>
      <c r="F65" s="304">
        <f t="shared" si="17"/>
        <v>0</v>
      </c>
      <c r="G65" s="304">
        <f t="shared" si="17"/>
        <v>0</v>
      </c>
      <c r="H65" s="304">
        <f t="shared" si="17"/>
        <v>0</v>
      </c>
      <c r="I65" s="304">
        <f t="shared" si="17"/>
        <v>0</v>
      </c>
      <c r="J65" s="304">
        <f t="shared" si="17"/>
        <v>0</v>
      </c>
      <c r="K65" s="304">
        <f t="shared" si="17"/>
        <v>0</v>
      </c>
      <c r="L65" s="304">
        <f t="shared" si="17"/>
        <v>0</v>
      </c>
      <c r="M65" s="304">
        <f t="shared" si="17"/>
        <v>0</v>
      </c>
      <c r="N65" s="304">
        <f t="shared" si="17"/>
        <v>0</v>
      </c>
      <c r="O65" s="304">
        <f t="shared" si="17"/>
        <v>0</v>
      </c>
      <c r="P65" s="304">
        <f t="shared" si="17"/>
        <v>0</v>
      </c>
      <c r="Q65" s="304">
        <f t="shared" si="17"/>
        <v>0</v>
      </c>
      <c r="R65" s="304">
        <f t="shared" si="17"/>
        <v>0</v>
      </c>
      <c r="S65" s="304">
        <f t="shared" si="17"/>
        <v>0</v>
      </c>
      <c r="T65" s="304">
        <f t="shared" si="17"/>
        <v>0</v>
      </c>
      <c r="U65" s="304">
        <f t="shared" si="17"/>
        <v>0</v>
      </c>
      <c r="V65" s="304">
        <f t="shared" si="17"/>
        <v>0</v>
      </c>
      <c r="W65" s="304">
        <f t="shared" si="17"/>
        <v>0</v>
      </c>
      <c r="DA65" s="72"/>
    </row>
    <row r="66" spans="1:105" ht="12" customHeight="1" x14ac:dyDescent="0.3">
      <c r="A66" s="203" t="s">
        <v>2582</v>
      </c>
      <c r="B66" s="303">
        <f t="shared" ref="B66:W66" si="18">IF(B$35=0,0,B$35/B$5)</f>
        <v>0.20998956662862631</v>
      </c>
      <c r="C66" s="303">
        <f t="shared" si="18"/>
        <v>0.20172094649278915</v>
      </c>
      <c r="D66" s="303">
        <f t="shared" si="18"/>
        <v>0.20182971659501969</v>
      </c>
      <c r="E66" s="303">
        <f t="shared" si="18"/>
        <v>0.19779665369918054</v>
      </c>
      <c r="F66" s="303">
        <f t="shared" si="18"/>
        <v>0.20450702695840275</v>
      </c>
      <c r="G66" s="303">
        <f t="shared" si="18"/>
        <v>0.19681830259845026</v>
      </c>
      <c r="H66" s="303">
        <f t="shared" si="18"/>
        <v>0.18809017567140077</v>
      </c>
      <c r="I66" s="303">
        <f t="shared" si="18"/>
        <v>0.19431017946006074</v>
      </c>
      <c r="J66" s="303">
        <f t="shared" si="18"/>
        <v>0.20251602237503985</v>
      </c>
      <c r="K66" s="303">
        <f t="shared" si="18"/>
        <v>0.20352310543260932</v>
      </c>
      <c r="L66" s="303">
        <f t="shared" si="18"/>
        <v>0.20354092678250271</v>
      </c>
      <c r="M66" s="303">
        <f t="shared" si="18"/>
        <v>0.21336232828522572</v>
      </c>
      <c r="N66" s="303">
        <f t="shared" si="18"/>
        <v>0.2132755385865254</v>
      </c>
      <c r="O66" s="303">
        <f t="shared" si="18"/>
        <v>0.21363004434947758</v>
      </c>
      <c r="P66" s="303">
        <f t="shared" si="18"/>
        <v>0.201894707235902</v>
      </c>
      <c r="Q66" s="303">
        <f t="shared" si="18"/>
        <v>0.25792917966438644</v>
      </c>
      <c r="R66" s="303">
        <f t="shared" si="18"/>
        <v>0.28547690329822661</v>
      </c>
      <c r="S66" s="303">
        <f t="shared" si="18"/>
        <v>0.27734926950045152</v>
      </c>
      <c r="T66" s="303">
        <f t="shared" si="18"/>
        <v>0.24504956025104127</v>
      </c>
      <c r="U66" s="303">
        <f t="shared" si="18"/>
        <v>0.23690067571917583</v>
      </c>
      <c r="V66" s="303">
        <f t="shared" si="18"/>
        <v>0.20938210513035796</v>
      </c>
      <c r="W66" s="303">
        <f t="shared" si="18"/>
        <v>0.20950441874605</v>
      </c>
      <c r="DA66" s="175"/>
    </row>
    <row r="67" spans="1:105" ht="12" customHeight="1" x14ac:dyDescent="0.3">
      <c r="A67" s="203" t="s">
        <v>2594</v>
      </c>
      <c r="B67" s="303">
        <f t="shared" ref="B67:W67" si="19">IF(B$46=0,0,B$46/B$5)</f>
        <v>0</v>
      </c>
      <c r="C67" s="303">
        <f t="shared" si="19"/>
        <v>0</v>
      </c>
      <c r="D67" s="303">
        <f t="shared" si="19"/>
        <v>0</v>
      </c>
      <c r="E67" s="303">
        <f t="shared" si="19"/>
        <v>0</v>
      </c>
      <c r="F67" s="303">
        <f t="shared" si="19"/>
        <v>0</v>
      </c>
      <c r="G67" s="303">
        <f t="shared" si="19"/>
        <v>0</v>
      </c>
      <c r="H67" s="303">
        <f t="shared" si="19"/>
        <v>0</v>
      </c>
      <c r="I67" s="303">
        <f t="shared" si="19"/>
        <v>0</v>
      </c>
      <c r="J67" s="303">
        <f t="shared" si="19"/>
        <v>0</v>
      </c>
      <c r="K67" s="303">
        <f t="shared" si="19"/>
        <v>0</v>
      </c>
      <c r="L67" s="303">
        <f t="shared" si="19"/>
        <v>0</v>
      </c>
      <c r="M67" s="303">
        <f t="shared" si="19"/>
        <v>0</v>
      </c>
      <c r="N67" s="303">
        <f t="shared" si="19"/>
        <v>0</v>
      </c>
      <c r="O67" s="303">
        <f t="shared" si="19"/>
        <v>0</v>
      </c>
      <c r="P67" s="303">
        <f t="shared" si="19"/>
        <v>0</v>
      </c>
      <c r="Q67" s="303">
        <f t="shared" si="19"/>
        <v>0</v>
      </c>
      <c r="R67" s="303">
        <f t="shared" si="19"/>
        <v>0</v>
      </c>
      <c r="S67" s="303">
        <f t="shared" si="19"/>
        <v>0</v>
      </c>
      <c r="T67" s="303">
        <f t="shared" si="19"/>
        <v>0</v>
      </c>
      <c r="U67" s="303">
        <f t="shared" si="19"/>
        <v>0</v>
      </c>
      <c r="V67" s="303">
        <f t="shared" si="19"/>
        <v>0</v>
      </c>
      <c r="W67" s="303">
        <f t="shared" si="19"/>
        <v>0</v>
      </c>
      <c r="DA67" s="175"/>
    </row>
    <row r="68" spans="1:105" ht="12" customHeight="1" x14ac:dyDescent="0.3">
      <c r="A68" s="41" t="s">
        <v>2596</v>
      </c>
      <c r="B68" s="237">
        <f t="shared" ref="B68:W68" si="20">IF(B$47=0,0,B$47/B$5)</f>
        <v>0</v>
      </c>
      <c r="C68" s="237">
        <f t="shared" si="20"/>
        <v>0</v>
      </c>
      <c r="D68" s="237">
        <f t="shared" si="20"/>
        <v>0</v>
      </c>
      <c r="E68" s="237">
        <f t="shared" si="20"/>
        <v>0</v>
      </c>
      <c r="F68" s="237">
        <f t="shared" si="20"/>
        <v>0</v>
      </c>
      <c r="G68" s="237">
        <f t="shared" si="20"/>
        <v>0</v>
      </c>
      <c r="H68" s="237">
        <f t="shared" si="20"/>
        <v>0</v>
      </c>
      <c r="I68" s="237">
        <f t="shared" si="20"/>
        <v>0</v>
      </c>
      <c r="J68" s="237">
        <f t="shared" si="20"/>
        <v>0</v>
      </c>
      <c r="K68" s="237">
        <f t="shared" si="20"/>
        <v>0</v>
      </c>
      <c r="L68" s="237">
        <f t="shared" si="20"/>
        <v>0</v>
      </c>
      <c r="M68" s="237">
        <f t="shared" si="20"/>
        <v>0</v>
      </c>
      <c r="N68" s="237">
        <f t="shared" si="20"/>
        <v>0</v>
      </c>
      <c r="O68" s="237">
        <f t="shared" si="20"/>
        <v>0</v>
      </c>
      <c r="P68" s="237">
        <f t="shared" si="20"/>
        <v>0</v>
      </c>
      <c r="Q68" s="237">
        <f t="shared" si="20"/>
        <v>0</v>
      </c>
      <c r="R68" s="237">
        <f t="shared" si="20"/>
        <v>0</v>
      </c>
      <c r="S68" s="237">
        <f t="shared" si="20"/>
        <v>0</v>
      </c>
      <c r="T68" s="237">
        <f t="shared" si="20"/>
        <v>0</v>
      </c>
      <c r="U68" s="237">
        <f t="shared" si="20"/>
        <v>0</v>
      </c>
      <c r="V68" s="237">
        <f t="shared" si="20"/>
        <v>0</v>
      </c>
      <c r="W68" s="237">
        <f t="shared" si="20"/>
        <v>0</v>
      </c>
      <c r="DA68" s="97"/>
    </row>
    <row r="69" spans="1:105" ht="12" customHeight="1" x14ac:dyDescent="0.3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3">
      <c r="A70" s="32" t="s">
        <v>432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3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3">
      <c r="A72" s="35" t="s">
        <v>26</v>
      </c>
      <c r="B72" s="322">
        <f>IF(B$5=0,0,B$5/MAE_fec!B$5)</f>
        <v>1.2159534448059206</v>
      </c>
      <c r="C72" s="322">
        <f>IF(C$5=0,0,C$5/MAE_fec!C$5)</f>
        <v>1.2259732872542772</v>
      </c>
      <c r="D72" s="322">
        <f>IF(D$5=0,0,D$5/MAE_fec!D$5)</f>
        <v>1.1617494860941269</v>
      </c>
      <c r="E72" s="322">
        <f>IF(E$5=0,0,E$5/MAE_fec!E$5)</f>
        <v>1.2098290679917152</v>
      </c>
      <c r="F72" s="322">
        <f>IF(F$5=0,0,F$5/MAE_fec!F$5)</f>
        <v>1.2028497544957184</v>
      </c>
      <c r="G72" s="322">
        <f>IF(G$5=0,0,G$5/MAE_fec!G$5)</f>
        <v>1.0847304994002762</v>
      </c>
      <c r="H72" s="322">
        <f>IF(H$5=0,0,H$5/MAE_fec!H$5)</f>
        <v>1.0858190655659046</v>
      </c>
      <c r="I72" s="322">
        <f>IF(I$5=0,0,I$5/MAE_fec!I$5)</f>
        <v>1.0848202763523707</v>
      </c>
      <c r="J72" s="322">
        <f>IF(J$5=0,0,J$5/MAE_fec!J$5)</f>
        <v>1.2258662673974043</v>
      </c>
      <c r="K72" s="322">
        <f>IF(K$5=0,0,K$5/MAE_fec!K$5)</f>
        <v>1.1683442742982817</v>
      </c>
      <c r="L72" s="322">
        <f>IF(L$5=0,0,L$5/MAE_fec!L$5)</f>
        <v>1.2051061466703958</v>
      </c>
      <c r="M72" s="322">
        <f>IF(M$5=0,0,M$5/MAE_fec!M$5)</f>
        <v>1.0645745141255978</v>
      </c>
      <c r="N72" s="322">
        <f>IF(N$5=0,0,N$5/MAE_fec!N$5)</f>
        <v>1.0274609071223519</v>
      </c>
      <c r="O72" s="322">
        <f>IF(O$5=0,0,O$5/MAE_fec!O$5)</f>
        <v>0.92015130777498344</v>
      </c>
      <c r="P72" s="322">
        <f>IF(P$5=0,0,P$5/MAE_fec!P$5)</f>
        <v>0.75525317305726669</v>
      </c>
      <c r="Q72" s="322">
        <f>IF(Q$5=0,0,Q$5/MAE_fec!Q$5)</f>
        <v>0.78544560973692856</v>
      </c>
      <c r="R72" s="322">
        <f>IF(R$5=0,0,R$5/MAE_fec!R$5)</f>
        <v>0.79418998621343329</v>
      </c>
      <c r="S72" s="322">
        <f>IF(S$5=0,0,S$5/MAE_fec!S$5)</f>
        <v>0.80917250689511355</v>
      </c>
      <c r="T72" s="322">
        <f>IF(T$5=0,0,T$5/MAE_fec!T$5)</f>
        <v>0.78905324361310503</v>
      </c>
      <c r="U72" s="322">
        <f>IF(U$5=0,0,U$5/MAE_fec!U$5)</f>
        <v>0.77411297416799407</v>
      </c>
      <c r="V72" s="322">
        <f>IF(V$5=0,0,V$5/MAE_fec!V$5)</f>
        <v>0.72811776268936068</v>
      </c>
      <c r="W72" s="322">
        <f>IF(W$5=0,0,W$5/MAE_fec!W$5)</f>
        <v>0.79640793585181491</v>
      </c>
      <c r="DA72" s="95"/>
    </row>
    <row r="73" spans="1:105" ht="12" customHeight="1" x14ac:dyDescent="0.3">
      <c r="A73" s="55" t="s">
        <v>92</v>
      </c>
      <c r="B73" s="332">
        <f>IF(B$6=0,0,B$6/MAE_fec!B$6)</f>
        <v>0</v>
      </c>
      <c r="C73" s="332">
        <f>IF(C$6=0,0,C$6/MAE_fec!C$6)</f>
        <v>0</v>
      </c>
      <c r="D73" s="332">
        <f>IF(D$6=0,0,D$6/MAE_fec!D$6)</f>
        <v>0</v>
      </c>
      <c r="E73" s="332">
        <f>IF(E$6=0,0,E$6/MAE_fec!E$6)</f>
        <v>0</v>
      </c>
      <c r="F73" s="332">
        <f>IF(F$6=0,0,F$6/MAE_fec!F$6)</f>
        <v>0</v>
      </c>
      <c r="G73" s="332">
        <f>IF(G$6=0,0,G$6/MAE_fec!G$6)</f>
        <v>0</v>
      </c>
      <c r="H73" s="332">
        <f>IF(H$6=0,0,H$6/MAE_fec!H$6)</f>
        <v>0</v>
      </c>
      <c r="I73" s="332">
        <f>IF(I$6=0,0,I$6/MAE_fec!I$6)</f>
        <v>0</v>
      </c>
      <c r="J73" s="332">
        <f>IF(J$6=0,0,J$6/MAE_fec!J$6)</f>
        <v>0</v>
      </c>
      <c r="K73" s="332">
        <f>IF(K$6=0,0,K$6/MAE_fec!K$6)</f>
        <v>0</v>
      </c>
      <c r="L73" s="332">
        <f>IF(L$6=0,0,L$6/MAE_fec!L$6)</f>
        <v>0</v>
      </c>
      <c r="M73" s="332">
        <f>IF(M$6=0,0,M$6/MAE_fec!M$6)</f>
        <v>0</v>
      </c>
      <c r="N73" s="332">
        <f>IF(N$6=0,0,N$6/MAE_fec!N$6)</f>
        <v>0</v>
      </c>
      <c r="O73" s="332">
        <f>IF(O$6=0,0,O$6/MAE_fec!O$6)</f>
        <v>0</v>
      </c>
      <c r="P73" s="332">
        <f>IF(P$6=0,0,P$6/MAE_fec!P$6)</f>
        <v>0</v>
      </c>
      <c r="Q73" s="332">
        <f>IF(Q$6=0,0,Q$6/MAE_fec!Q$6)</f>
        <v>0</v>
      </c>
      <c r="R73" s="332">
        <f>IF(R$6=0,0,R$6/MAE_fec!R$6)</f>
        <v>0</v>
      </c>
      <c r="S73" s="332">
        <f>IF(S$6=0,0,S$6/MAE_fec!S$6)</f>
        <v>0</v>
      </c>
      <c r="T73" s="332">
        <f>IF(T$6=0,0,T$6/MAE_fec!T$6)</f>
        <v>0</v>
      </c>
      <c r="U73" s="332">
        <f>IF(U$6=0,0,U$6/MAE_fec!U$6)</f>
        <v>0</v>
      </c>
      <c r="V73" s="332">
        <f>IF(V$6=0,0,V$6/MAE_fec!V$6)</f>
        <v>0</v>
      </c>
      <c r="W73" s="332">
        <f>IF(W$6=0,0,W$6/MAE_fec!W$6)</f>
        <v>0</v>
      </c>
      <c r="DA73" s="67"/>
    </row>
    <row r="74" spans="1:105" ht="12" customHeight="1" x14ac:dyDescent="0.3">
      <c r="A74" s="202" t="s">
        <v>93</v>
      </c>
      <c r="B74" s="333">
        <f>IF(B$7=0,0,B$7/MAE_fec!B$7)</f>
        <v>0</v>
      </c>
      <c r="C74" s="333">
        <f>IF(C$7=0,0,C$7/MAE_fec!C$7)</f>
        <v>0</v>
      </c>
      <c r="D74" s="333">
        <f>IF(D$7=0,0,D$7/MAE_fec!D$7)</f>
        <v>0</v>
      </c>
      <c r="E74" s="333">
        <f>IF(E$7=0,0,E$7/MAE_fec!E$7)</f>
        <v>0</v>
      </c>
      <c r="F74" s="333">
        <f>IF(F$7=0,0,F$7/MAE_fec!F$7)</f>
        <v>0</v>
      </c>
      <c r="G74" s="333">
        <f>IF(G$7=0,0,G$7/MAE_fec!G$7)</f>
        <v>0</v>
      </c>
      <c r="H74" s="333">
        <f>IF(H$7=0,0,H$7/MAE_fec!H$7)</f>
        <v>0</v>
      </c>
      <c r="I74" s="333">
        <f>IF(I$7=0,0,I$7/MAE_fec!I$7)</f>
        <v>0</v>
      </c>
      <c r="J74" s="333">
        <f>IF(J$7=0,0,J$7/MAE_fec!J$7)</f>
        <v>0</v>
      </c>
      <c r="K74" s="333">
        <f>IF(K$7=0,0,K$7/MAE_fec!K$7)</f>
        <v>0</v>
      </c>
      <c r="L74" s="333">
        <f>IF(L$7=0,0,L$7/MAE_fec!L$7)</f>
        <v>0</v>
      </c>
      <c r="M74" s="333">
        <f>IF(M$7=0,0,M$7/MAE_fec!M$7)</f>
        <v>0</v>
      </c>
      <c r="N74" s="333">
        <f>IF(N$7=0,0,N$7/MAE_fec!N$7)</f>
        <v>0</v>
      </c>
      <c r="O74" s="333">
        <f>IF(O$7=0,0,O$7/MAE_fec!O$7)</f>
        <v>0</v>
      </c>
      <c r="P74" s="333">
        <f>IF(P$7=0,0,P$7/MAE_fec!P$7)</f>
        <v>0</v>
      </c>
      <c r="Q74" s="333">
        <f>IF(Q$7=0,0,Q$7/MAE_fec!Q$7)</f>
        <v>0</v>
      </c>
      <c r="R74" s="333">
        <f>IF(R$7=0,0,R$7/MAE_fec!R$7)</f>
        <v>0</v>
      </c>
      <c r="S74" s="333">
        <f>IF(S$7=0,0,S$7/MAE_fec!S$7)</f>
        <v>0</v>
      </c>
      <c r="T74" s="333">
        <f>IF(T$7=0,0,T$7/MAE_fec!T$7)</f>
        <v>0</v>
      </c>
      <c r="U74" s="333">
        <f>IF(U$7=0,0,U$7/MAE_fec!U$7)</f>
        <v>0</v>
      </c>
      <c r="V74" s="333">
        <f>IF(V$7=0,0,V$7/MAE_fec!V$7)</f>
        <v>0</v>
      </c>
      <c r="W74" s="333">
        <f>IF(W$7=0,0,W$7/MAE_fec!W$7)</f>
        <v>0</v>
      </c>
      <c r="DA74" s="174"/>
    </row>
    <row r="75" spans="1:105" ht="12" customHeight="1" x14ac:dyDescent="0.3">
      <c r="A75" s="202" t="s">
        <v>94</v>
      </c>
      <c r="B75" s="333">
        <f>IF(B$8=0,0,B$8/MAE_fec!B$8)</f>
        <v>0</v>
      </c>
      <c r="C75" s="333">
        <f>IF(C$8=0,0,C$8/MAE_fec!C$8)</f>
        <v>0</v>
      </c>
      <c r="D75" s="333">
        <f>IF(D$8=0,0,D$8/MAE_fec!D$8)</f>
        <v>0</v>
      </c>
      <c r="E75" s="333">
        <f>IF(E$8=0,0,E$8/MAE_fec!E$8)</f>
        <v>0</v>
      </c>
      <c r="F75" s="333">
        <f>IF(F$8=0,0,F$8/MAE_fec!F$8)</f>
        <v>0</v>
      </c>
      <c r="G75" s="333">
        <f>IF(G$8=0,0,G$8/MAE_fec!G$8)</f>
        <v>0</v>
      </c>
      <c r="H75" s="333">
        <f>IF(H$8=0,0,H$8/MAE_fec!H$8)</f>
        <v>0</v>
      </c>
      <c r="I75" s="333">
        <f>IF(I$8=0,0,I$8/MAE_fec!I$8)</f>
        <v>0</v>
      </c>
      <c r="J75" s="333">
        <f>IF(J$8=0,0,J$8/MAE_fec!J$8)</f>
        <v>0</v>
      </c>
      <c r="K75" s="333">
        <f>IF(K$8=0,0,K$8/MAE_fec!K$8)</f>
        <v>0</v>
      </c>
      <c r="L75" s="333">
        <f>IF(L$8=0,0,L$8/MAE_fec!L$8)</f>
        <v>0</v>
      </c>
      <c r="M75" s="333">
        <f>IF(M$8=0,0,M$8/MAE_fec!M$8)</f>
        <v>0</v>
      </c>
      <c r="N75" s="333">
        <f>IF(N$8=0,0,N$8/MAE_fec!N$8)</f>
        <v>0</v>
      </c>
      <c r="O75" s="333">
        <f>IF(O$8=0,0,O$8/MAE_fec!O$8)</f>
        <v>0</v>
      </c>
      <c r="P75" s="333">
        <f>IF(P$8=0,0,P$8/MAE_fec!P$8)</f>
        <v>0</v>
      </c>
      <c r="Q75" s="333">
        <f>IF(Q$8=0,0,Q$8/MAE_fec!Q$8)</f>
        <v>0</v>
      </c>
      <c r="R75" s="333">
        <f>IF(R$8=0,0,R$8/MAE_fec!R$8)</f>
        <v>0</v>
      </c>
      <c r="S75" s="333">
        <f>IF(S$8=0,0,S$8/MAE_fec!S$8)</f>
        <v>0</v>
      </c>
      <c r="T75" s="333">
        <f>IF(T$8=0,0,T$8/MAE_fec!T$8)</f>
        <v>0</v>
      </c>
      <c r="U75" s="333">
        <f>IF(U$8=0,0,U$8/MAE_fec!U$8)</f>
        <v>0</v>
      </c>
      <c r="V75" s="333">
        <f>IF(V$8=0,0,V$8/MAE_fec!V$8)</f>
        <v>0</v>
      </c>
      <c r="W75" s="333">
        <f>IF(W$8=0,0,W$8/MAE_fec!W$8)</f>
        <v>0</v>
      </c>
      <c r="DA75" s="174"/>
    </row>
    <row r="76" spans="1:105" ht="12" customHeight="1" x14ac:dyDescent="0.3">
      <c r="A76" s="202" t="s">
        <v>95</v>
      </c>
      <c r="B76" s="333">
        <f>IF(B$9=0,0,B$9/MAE_fec!B$9)</f>
        <v>0</v>
      </c>
      <c r="C76" s="333">
        <f>IF(C$9=0,0,C$9/MAE_fec!C$9)</f>
        <v>0</v>
      </c>
      <c r="D76" s="333">
        <f>IF(D$9=0,0,D$9/MAE_fec!D$9)</f>
        <v>0</v>
      </c>
      <c r="E76" s="333">
        <f>IF(E$9=0,0,E$9/MAE_fec!E$9)</f>
        <v>0</v>
      </c>
      <c r="F76" s="333">
        <f>IF(F$9=0,0,F$9/MAE_fec!F$9)</f>
        <v>0</v>
      </c>
      <c r="G76" s="333">
        <f>IF(G$9=0,0,G$9/MAE_fec!G$9)</f>
        <v>0</v>
      </c>
      <c r="H76" s="333">
        <f>IF(H$9=0,0,H$9/MAE_fec!H$9)</f>
        <v>0</v>
      </c>
      <c r="I76" s="333">
        <f>IF(I$9=0,0,I$9/MAE_fec!I$9)</f>
        <v>0</v>
      </c>
      <c r="J76" s="333">
        <f>IF(J$9=0,0,J$9/MAE_fec!J$9)</f>
        <v>0</v>
      </c>
      <c r="K76" s="333">
        <f>IF(K$9=0,0,K$9/MAE_fec!K$9)</f>
        <v>0</v>
      </c>
      <c r="L76" s="333">
        <f>IF(L$9=0,0,L$9/MAE_fec!L$9)</f>
        <v>0</v>
      </c>
      <c r="M76" s="333">
        <f>IF(M$9=0,0,M$9/MAE_fec!M$9)</f>
        <v>0</v>
      </c>
      <c r="N76" s="333">
        <f>IF(N$9=0,0,N$9/MAE_fec!N$9)</f>
        <v>0</v>
      </c>
      <c r="O76" s="333">
        <f>IF(O$9=0,0,O$9/MAE_fec!O$9)</f>
        <v>0</v>
      </c>
      <c r="P76" s="333">
        <f>IF(P$9=0,0,P$9/MAE_fec!P$9)</f>
        <v>0</v>
      </c>
      <c r="Q76" s="333">
        <f>IF(Q$9=0,0,Q$9/MAE_fec!Q$9)</f>
        <v>0</v>
      </c>
      <c r="R76" s="333">
        <f>IF(R$9=0,0,R$9/MAE_fec!R$9)</f>
        <v>0</v>
      </c>
      <c r="S76" s="333">
        <f>IF(S$9=0,0,S$9/MAE_fec!S$9)</f>
        <v>0</v>
      </c>
      <c r="T76" s="333">
        <f>IF(T$9=0,0,T$9/MAE_fec!T$9)</f>
        <v>0</v>
      </c>
      <c r="U76" s="333">
        <f>IF(U$9=0,0,U$9/MAE_fec!U$9)</f>
        <v>0</v>
      </c>
      <c r="V76" s="333">
        <f>IF(V$9=0,0,V$9/MAE_fec!V$9)</f>
        <v>0</v>
      </c>
      <c r="W76" s="333">
        <f>IF(W$9=0,0,W$9/MAE_fec!W$9)</f>
        <v>0</v>
      </c>
      <c r="DA76" s="174"/>
    </row>
    <row r="77" spans="1:105" ht="12" customHeight="1" x14ac:dyDescent="0.3">
      <c r="A77" s="56" t="s">
        <v>96</v>
      </c>
      <c r="B77" s="334">
        <f>IF(B$10=0,0,B$10/MAE_fec!B$10)</f>
        <v>1.3446411522004487</v>
      </c>
      <c r="C77" s="334">
        <f>IF(C$10=0,0,C$10/MAE_fec!C$10)</f>
        <v>1.3849771704963008</v>
      </c>
      <c r="D77" s="334">
        <f>IF(D$10=0,0,D$10/MAE_fec!D$10)</f>
        <v>1.270609739290758</v>
      </c>
      <c r="E77" s="334">
        <f>IF(E$10=0,0,E$10/MAE_fec!E$10)</f>
        <v>1.3462841550434839</v>
      </c>
      <c r="F77" s="334">
        <f>IF(F$10=0,0,F$10/MAE_fec!F$10)</f>
        <v>1.329339738153656</v>
      </c>
      <c r="G77" s="334">
        <f>IF(G$10=0,0,G$10/MAE_fec!G$10)</f>
        <v>1.1623953586846192</v>
      </c>
      <c r="H77" s="334">
        <f>IF(H$10=0,0,H$10/MAE_fec!H$10)</f>
        <v>1.1317409273733272</v>
      </c>
      <c r="I77" s="334">
        <f>IF(I$10=0,0,I$10/MAE_fec!I$10)</f>
        <v>1.0983990805555615</v>
      </c>
      <c r="J77" s="334">
        <f>IF(J$10=0,0,J$10/MAE_fec!J$10)</f>
        <v>1.1831567518656041</v>
      </c>
      <c r="K77" s="334">
        <f>IF(K$10=0,0,K$10/MAE_fec!K$10)</f>
        <v>1.0334809587880245</v>
      </c>
      <c r="L77" s="334">
        <f>IF(L$10=0,0,L$10/MAE_fec!L$10)</f>
        <v>1.0452960483349869</v>
      </c>
      <c r="M77" s="334">
        <f>IF(M$10=0,0,M$10/MAE_fec!M$10)</f>
        <v>0.85598347072681347</v>
      </c>
      <c r="N77" s="334">
        <f>IF(N$10=0,0,N$10/MAE_fec!N$10)</f>
        <v>0.7550083683157498</v>
      </c>
      <c r="O77" s="334">
        <f>IF(O$10=0,0,O$10/MAE_fec!O$10)</f>
        <v>0.62417789098521448</v>
      </c>
      <c r="P77" s="334">
        <f>IF(P$10=0,0,P$10/MAE_fec!P$10)</f>
        <v>0.46863590775946157</v>
      </c>
      <c r="Q77" s="334">
        <f>IF(Q$10=0,0,Q$10/MAE_fec!Q$10)</f>
        <v>0.42472151499932026</v>
      </c>
      <c r="R77" s="334">
        <f>IF(R$10=0,0,R$10/MAE_fec!R$10)</f>
        <v>0.41546807155524063</v>
      </c>
      <c r="S77" s="334">
        <f>IF(S$10=0,0,S$10/MAE_fec!S$10)</f>
        <v>0.44160762860780134</v>
      </c>
      <c r="T77" s="334">
        <f>IF(T$10=0,0,T$10/MAE_fec!T$10)</f>
        <v>0.43399283623284884</v>
      </c>
      <c r="U77" s="334">
        <f>IF(U$10=0,0,U$10/MAE_fec!U$10)</f>
        <v>0.3934230071405273</v>
      </c>
      <c r="V77" s="334">
        <f>IF(V$10=0,0,V$10/MAE_fec!V$10)</f>
        <v>0.35666277109802569</v>
      </c>
      <c r="W77" s="334">
        <f>IF(W$10=0,0,W$10/MAE_fec!W$10)</f>
        <v>0.39791901596331097</v>
      </c>
      <c r="DA77" s="68"/>
    </row>
    <row r="78" spans="1:105" ht="12" customHeight="1" x14ac:dyDescent="0.3">
      <c r="A78" s="203" t="s">
        <v>2557</v>
      </c>
      <c r="B78" s="350">
        <f>IF(B$16=0,0,B$16/MAE_fec!B$16)</f>
        <v>1.8387457931975362</v>
      </c>
      <c r="C78" s="350">
        <f>IF(C$16=0,0,C$16/MAE_fec!C$16)</f>
        <v>1.8795839448515694</v>
      </c>
      <c r="D78" s="350">
        <f>IF(D$16=0,0,D$16/MAE_fec!D$16)</f>
        <v>1.7919829635851594</v>
      </c>
      <c r="E78" s="350">
        <f>IF(E$16=0,0,E$16/MAE_fec!E$16)</f>
        <v>1.8736470374983585</v>
      </c>
      <c r="F78" s="350">
        <f>IF(F$16=0,0,F$16/MAE_fec!F$16)</f>
        <v>1.8456504892905068</v>
      </c>
      <c r="G78" s="350">
        <f>IF(G$16=0,0,G$16/MAE_fec!G$16)</f>
        <v>1.6982778524175712</v>
      </c>
      <c r="H78" s="350">
        <f>IF(H$16=0,0,H$16/MAE_fec!H$16)</f>
        <v>1.7356402526185659</v>
      </c>
      <c r="I78" s="350">
        <f>IF(I$16=0,0,I$16/MAE_fec!I$16)</f>
        <v>1.7099434411144154</v>
      </c>
      <c r="J78" s="350">
        <f>IF(J$16=0,0,J$16/MAE_fec!J$16)</f>
        <v>1.8901292186938925</v>
      </c>
      <c r="K78" s="350">
        <f>IF(K$16=0,0,K$16/MAE_fec!K$16)</f>
        <v>1.8162528574212955</v>
      </c>
      <c r="L78" s="350">
        <f>IF(L$16=0,0,L$16/MAE_fec!L$16)</f>
        <v>1.8695726052989374</v>
      </c>
      <c r="M78" s="350">
        <f>IF(M$16=0,0,M$16/MAE_fec!M$16)</f>
        <v>1.6267610854760943</v>
      </c>
      <c r="N78" s="350">
        <f>IF(N$16=0,0,N$16/MAE_fec!N$16)</f>
        <v>1.5724223889665345</v>
      </c>
      <c r="O78" s="350">
        <f>IF(O$16=0,0,O$16/MAE_fec!O$16)</f>
        <v>1.3985476277737321</v>
      </c>
      <c r="P78" s="350">
        <f>IF(P$16=0,0,P$16/MAE_fec!P$16)</f>
        <v>1.1466763338226194</v>
      </c>
      <c r="Q78" s="350">
        <f>IF(Q$16=0,0,Q$16/MAE_fec!Q$16)</f>
        <v>1.0651561338627356</v>
      </c>
      <c r="R78" s="350">
        <f>IF(R$16=0,0,R$16/MAE_fec!R$16)</f>
        <v>1.0184711717284751</v>
      </c>
      <c r="S78" s="350">
        <f>IF(S$16=0,0,S$16/MAE_fec!S$16)</f>
        <v>1.056107744326735</v>
      </c>
      <c r="T78" s="350">
        <f>IF(T$16=0,0,T$16/MAE_fec!T$16)</f>
        <v>1.1027251352135217</v>
      </c>
      <c r="U78" s="350">
        <f>IF(U$16=0,0,U$16/MAE_fec!U$16)</f>
        <v>1.1024052187176916</v>
      </c>
      <c r="V78" s="350">
        <f>IF(V$16=0,0,V$16/MAE_fec!V$16)</f>
        <v>1.097147489996074</v>
      </c>
      <c r="W78" s="350">
        <f>IF(W$16=0,0,W$16/MAE_fec!W$16)</f>
        <v>1.2218495994743055</v>
      </c>
      <c r="DA78" s="175"/>
    </row>
    <row r="79" spans="1:105" ht="12" customHeight="1" x14ac:dyDescent="0.3">
      <c r="A79" s="203" t="s">
        <v>2567</v>
      </c>
      <c r="B79" s="350">
        <f>IF(B$24=0,0,B$24/MAE_fec!B$24)</f>
        <v>1.7693825238467009</v>
      </c>
      <c r="C79" s="350">
        <f>IF(C$24=0,0,C$24/MAE_fec!C$24)</f>
        <v>1.7789425515983066</v>
      </c>
      <c r="D79" s="350">
        <f>IF(D$24=0,0,D$24/MAE_fec!D$24)</f>
        <v>1.7640332783389623</v>
      </c>
      <c r="E79" s="350">
        <f>IF(E$24=0,0,E$24/MAE_fec!E$24)</f>
        <v>1.7787708248042244</v>
      </c>
      <c r="F79" s="350">
        <f>IF(F$24=0,0,F$24/MAE_fec!F$24)</f>
        <v>1.7691197806857419</v>
      </c>
      <c r="G79" s="350">
        <f>IF(G$24=0,0,G$24/MAE_fec!G$24)</f>
        <v>1.7486417036451944</v>
      </c>
      <c r="H79" s="350">
        <f>IF(H$24=0,0,H$24/MAE_fec!H$24)</f>
        <v>1.7517675005429663</v>
      </c>
      <c r="I79" s="350">
        <f>IF(I$24=0,0,I$24/MAE_fec!I$24)</f>
        <v>1.7528665513166364</v>
      </c>
      <c r="J79" s="350">
        <f>IF(J$24=0,0,J$24/MAE_fec!J$24)</f>
        <v>1.7785721677718467</v>
      </c>
      <c r="K79" s="350">
        <f>IF(K$24=0,0,K$24/MAE_fec!K$24)</f>
        <v>1.7720428227859863</v>
      </c>
      <c r="L79" s="350">
        <f>IF(L$24=0,0,L$24/MAE_fec!L$24)</f>
        <v>1.7808232449737489</v>
      </c>
      <c r="M79" s="350">
        <f>IF(M$24=0,0,M$24/MAE_fec!M$24)</f>
        <v>1.7535737918666547</v>
      </c>
      <c r="N79" s="350">
        <f>IF(N$24=0,0,N$24/MAE_fec!N$24)</f>
        <v>1.7359495386860928</v>
      </c>
      <c r="O79" s="350">
        <f>IF(O$24=0,0,O$24/MAE_fec!O$24)</f>
        <v>1.7237594781452314</v>
      </c>
      <c r="P79" s="350">
        <f>IF(P$24=0,0,P$24/MAE_fec!P$24)</f>
        <v>1.7119148729866003</v>
      </c>
      <c r="Q79" s="350">
        <f>IF(Q$24=0,0,Q$24/MAE_fec!Q$24)</f>
        <v>1.6880894645484705</v>
      </c>
      <c r="R79" s="350">
        <f>IF(R$24=0,0,R$24/MAE_fec!R$24)</f>
        <v>1.677943967957926</v>
      </c>
      <c r="S79" s="350">
        <f>IF(S$24=0,0,S$24/MAE_fec!S$24)</f>
        <v>1.6880578166652342</v>
      </c>
      <c r="T79" s="350">
        <f>IF(T$24=0,0,T$24/MAE_fec!T$24)</f>
        <v>1.700625526343623</v>
      </c>
      <c r="U79" s="350">
        <f>IF(U$24=0,0,U$24/MAE_fec!U$24)</f>
        <v>1.7002480321568134</v>
      </c>
      <c r="V79" s="350">
        <f>IF(V$24=0,0,V$24/MAE_fec!V$24)</f>
        <v>1.7026068817519882</v>
      </c>
      <c r="W79" s="350">
        <f>IF(W$24=0,0,W$24/MAE_fec!W$24)</f>
        <v>1.701089510169711</v>
      </c>
      <c r="DA79" s="175"/>
    </row>
    <row r="80" spans="1:105" ht="12" customHeight="1" x14ac:dyDescent="0.3">
      <c r="A80" s="203" t="s">
        <v>2572</v>
      </c>
      <c r="B80" s="350">
        <f>IF(B$27=0,0,B$27/MAE_fec!B$27)</f>
        <v>1.8387457931975362</v>
      </c>
      <c r="C80" s="350">
        <f>IF(C$27=0,0,C$27/MAE_fec!C$27)</f>
        <v>1.879583944851569</v>
      </c>
      <c r="D80" s="350">
        <f>IF(D$27=0,0,D$27/MAE_fec!D$27)</f>
        <v>1.7919829635851596</v>
      </c>
      <c r="E80" s="350">
        <f>IF(E$27=0,0,E$27/MAE_fec!E$27)</f>
        <v>1.8736470374983585</v>
      </c>
      <c r="F80" s="350">
        <f>IF(F$27=0,0,F$27/MAE_fec!F$27)</f>
        <v>1.8456504892905066</v>
      </c>
      <c r="G80" s="350">
        <f>IF(G$27=0,0,G$27/MAE_fec!G$27)</f>
        <v>1.698277852417571</v>
      </c>
      <c r="H80" s="350">
        <f>IF(H$27=0,0,H$27/MAE_fec!H$27)</f>
        <v>1.7356402526185661</v>
      </c>
      <c r="I80" s="350">
        <f>IF(I$27=0,0,I$27/MAE_fec!I$27)</f>
        <v>1.7099434411144157</v>
      </c>
      <c r="J80" s="350">
        <f>IF(J$27=0,0,J$27/MAE_fec!J$27)</f>
        <v>1.8901292186938936</v>
      </c>
      <c r="K80" s="350">
        <f>IF(K$27=0,0,K$27/MAE_fec!K$27)</f>
        <v>1.8162528574212957</v>
      </c>
      <c r="L80" s="350">
        <f>IF(L$27=0,0,L$27/MAE_fec!L$27)</f>
        <v>1.8695726052989372</v>
      </c>
      <c r="M80" s="350">
        <f>IF(M$27=0,0,M$27/MAE_fec!M$27)</f>
        <v>1.6267610854760945</v>
      </c>
      <c r="N80" s="350">
        <f>IF(N$27=0,0,N$27/MAE_fec!N$27)</f>
        <v>1.5724223889665341</v>
      </c>
      <c r="O80" s="350">
        <f>IF(O$27=0,0,O$27/MAE_fec!O$27)</f>
        <v>1.3985476277737321</v>
      </c>
      <c r="P80" s="350">
        <f>IF(P$27=0,0,P$27/MAE_fec!P$27)</f>
        <v>1.1466763338226196</v>
      </c>
      <c r="Q80" s="350">
        <f>IF(Q$27=0,0,Q$27/MAE_fec!Q$27)</f>
        <v>1.0651561338627353</v>
      </c>
      <c r="R80" s="350">
        <f>IF(R$27=0,0,R$27/MAE_fec!R$27)</f>
        <v>1.018471171728476</v>
      </c>
      <c r="S80" s="350">
        <f>IF(S$27=0,0,S$27/MAE_fec!S$27)</f>
        <v>1.0561077443267353</v>
      </c>
      <c r="T80" s="350">
        <f>IF(T$27=0,0,T$27/MAE_fec!T$27)</f>
        <v>1.1027251352135214</v>
      </c>
      <c r="U80" s="350">
        <f>IF(U$27=0,0,U$27/MAE_fec!U$27)</f>
        <v>1.1024052187176916</v>
      </c>
      <c r="V80" s="350">
        <f>IF(V$27=0,0,V$27/MAE_fec!V$27)</f>
        <v>1.097147489996074</v>
      </c>
      <c r="W80" s="350">
        <f>IF(W$27=0,0,W$27/MAE_fec!W$27)</f>
        <v>1.2218495994743055</v>
      </c>
      <c r="DA80" s="175"/>
    </row>
    <row r="81" spans="1:105" ht="12" customHeight="1" x14ac:dyDescent="0.3">
      <c r="A81" s="203" t="s">
        <v>2582</v>
      </c>
      <c r="B81" s="350">
        <f>IF(B$35=0,0,B$35/MAE_fec!B$35)</f>
        <v>1.2648421133704242</v>
      </c>
      <c r="C81" s="350">
        <f>IF(C$35=0,0,C$35/MAE_fec!C$35)</f>
        <v>1.1950404075305929</v>
      </c>
      <c r="D81" s="350">
        <f>IF(D$35=0,0,D$35/MAE_fec!D$35)</f>
        <v>1.1259699288904224</v>
      </c>
      <c r="E81" s="350">
        <f>IF(E$35=0,0,E$35/MAE_fec!E$35)</f>
        <v>1.137106253092649</v>
      </c>
      <c r="F81" s="350">
        <f>IF(F$35=0,0,F$35/MAE_fec!F$35)</f>
        <v>1.1868096170786944</v>
      </c>
      <c r="G81" s="350">
        <f>IF(G$35=0,0,G$35/MAE_fec!G$35)</f>
        <v>1.0030996569220469</v>
      </c>
      <c r="H81" s="350">
        <f>IF(H$35=0,0,H$35/MAE_fec!H$35)</f>
        <v>0.93258978733358688</v>
      </c>
      <c r="I81" s="350">
        <f>IF(I$35=0,0,I$35/MAE_fec!I$35)</f>
        <v>0.98319362757595696</v>
      </c>
      <c r="J81" s="350">
        <f>IF(J$35=0,0,J$35/MAE_fec!J$35)</f>
        <v>1.201009739562757</v>
      </c>
      <c r="K81" s="350">
        <f>IF(K$35=0,0,K$35/MAE_fec!K$35)</f>
        <v>1.1260953670906433</v>
      </c>
      <c r="L81" s="350">
        <f>IF(L$35=0,0,L$35/MAE_fec!L$35)</f>
        <v>1.1659013476886728</v>
      </c>
      <c r="M81" s="350">
        <f>IF(M$35=0,0,M$35/MAE_fec!M$35)</f>
        <v>1.0988708691367504</v>
      </c>
      <c r="N81" s="350">
        <f>IF(N$35=0,0,N$35/MAE_fec!N$35)</f>
        <v>1.0802990947989075</v>
      </c>
      <c r="O81" s="350">
        <f>IF(O$35=0,0,O$35/MAE_fec!O$35)</f>
        <v>0.96429361055082385</v>
      </c>
      <c r="P81" s="350">
        <f>IF(P$35=0,0,P$35/MAE_fec!P$35)</f>
        <v>0.71756433489324811</v>
      </c>
      <c r="Q81" s="350">
        <f>IF(Q$35=0,0,Q$35/MAE_fec!Q$35)</f>
        <v>1.109445798567865</v>
      </c>
      <c r="R81" s="350">
        <f>IF(R$35=0,0,R$35/MAE_fec!R$35)</f>
        <v>1.3193524339044098</v>
      </c>
      <c r="S81" s="350">
        <f>IF(S$35=0,0,S$35/MAE_fec!S$35)</f>
        <v>1.2823875317901889</v>
      </c>
      <c r="T81" s="350">
        <f>IF(T$35=0,0,T$35/MAE_fec!T$35)</f>
        <v>1.0115226826108081</v>
      </c>
      <c r="U81" s="350">
        <f>IF(U$35=0,0,U$35/MAE_fec!U$35)</f>
        <v>0.94047471878472877</v>
      </c>
      <c r="V81" s="350">
        <f>IF(V$35=0,0,V$35/MAE_fec!V$35)</f>
        <v>0.7214956277455431</v>
      </c>
      <c r="W81" s="350">
        <f>IF(W$35=0,0,W$35/MAE_fec!W$35)</f>
        <v>0.79997670492619766</v>
      </c>
      <c r="DA81" s="175"/>
    </row>
    <row r="82" spans="1:105" ht="12" customHeight="1" x14ac:dyDescent="0.3">
      <c r="A82" s="203" t="s">
        <v>2594</v>
      </c>
      <c r="B82" s="350">
        <f>IF(B$46=0,0,B$46/MAE_fec!B$46)</f>
        <v>0</v>
      </c>
      <c r="C82" s="350">
        <f>IF(C$46=0,0,C$46/MAE_fec!C$46)</f>
        <v>0</v>
      </c>
      <c r="D82" s="350">
        <f>IF(D$46=0,0,D$46/MAE_fec!D$46)</f>
        <v>0</v>
      </c>
      <c r="E82" s="350">
        <f>IF(E$46=0,0,E$46/MAE_fec!E$46)</f>
        <v>0</v>
      </c>
      <c r="F82" s="350">
        <f>IF(F$46=0,0,F$46/MAE_fec!F$46)</f>
        <v>0</v>
      </c>
      <c r="G82" s="350">
        <f>IF(G$46=0,0,G$46/MAE_fec!G$46)</f>
        <v>0</v>
      </c>
      <c r="H82" s="350">
        <f>IF(H$46=0,0,H$46/MAE_fec!H$46)</f>
        <v>0</v>
      </c>
      <c r="I82" s="350">
        <f>IF(I$46=0,0,I$46/MAE_fec!I$46)</f>
        <v>0</v>
      </c>
      <c r="J82" s="350">
        <f>IF(J$46=0,0,J$46/MAE_fec!J$46)</f>
        <v>0</v>
      </c>
      <c r="K82" s="350">
        <f>IF(K$46=0,0,K$46/MAE_fec!K$46)</f>
        <v>0</v>
      </c>
      <c r="L82" s="350">
        <f>IF(L$46=0,0,L$46/MAE_fec!L$46)</f>
        <v>0</v>
      </c>
      <c r="M82" s="350">
        <f>IF(M$46=0,0,M$46/MAE_fec!M$46)</f>
        <v>0</v>
      </c>
      <c r="N82" s="350">
        <f>IF(N$46=0,0,N$46/MAE_fec!N$46)</f>
        <v>0</v>
      </c>
      <c r="O82" s="350">
        <f>IF(O$46=0,0,O$46/MAE_fec!O$46)</f>
        <v>0</v>
      </c>
      <c r="P82" s="350">
        <f>IF(P$46=0,0,P$46/MAE_fec!P$46)</f>
        <v>0</v>
      </c>
      <c r="Q82" s="350">
        <f>IF(Q$46=0,0,Q$46/MAE_fec!Q$46)</f>
        <v>0</v>
      </c>
      <c r="R82" s="350">
        <f>IF(R$46=0,0,R$46/MAE_fec!R$46)</f>
        <v>0</v>
      </c>
      <c r="S82" s="350">
        <f>IF(S$46=0,0,S$46/MAE_fec!S$46)</f>
        <v>0</v>
      </c>
      <c r="T82" s="350">
        <f>IF(T$46=0,0,T$46/MAE_fec!T$46)</f>
        <v>0</v>
      </c>
      <c r="U82" s="350">
        <f>IF(U$46=0,0,U$46/MAE_fec!U$46)</f>
        <v>0</v>
      </c>
      <c r="V82" s="350">
        <f>IF(V$46=0,0,V$46/MAE_fec!V$46)</f>
        <v>0</v>
      </c>
      <c r="W82" s="350">
        <f>IF(W$46=0,0,W$46/MAE_fec!W$46)</f>
        <v>0</v>
      </c>
      <c r="DA82" s="175"/>
    </row>
    <row r="83" spans="1:105" ht="12" customHeight="1" x14ac:dyDescent="0.3">
      <c r="A83" s="41" t="s">
        <v>2596</v>
      </c>
      <c r="B83" s="335">
        <f>IF(B$47=0,0,B$47/MAE_fec!B$47)</f>
        <v>0</v>
      </c>
      <c r="C83" s="335">
        <f>IF(C$47=0,0,C$47/MAE_fec!C$47)</f>
        <v>0</v>
      </c>
      <c r="D83" s="335">
        <f>IF(D$47=0,0,D$47/MAE_fec!D$47)</f>
        <v>0</v>
      </c>
      <c r="E83" s="335">
        <f>IF(E$47=0,0,E$47/MAE_fec!E$47)</f>
        <v>0</v>
      </c>
      <c r="F83" s="335">
        <f>IF(F$47=0,0,F$47/MAE_fec!F$47)</f>
        <v>0</v>
      </c>
      <c r="G83" s="335">
        <f>IF(G$47=0,0,G$47/MAE_fec!G$47)</f>
        <v>0</v>
      </c>
      <c r="H83" s="335">
        <f>IF(H$47=0,0,H$47/MAE_fec!H$47)</f>
        <v>0</v>
      </c>
      <c r="I83" s="335">
        <f>IF(I$47=0,0,I$47/MAE_fec!I$47)</f>
        <v>0</v>
      </c>
      <c r="J83" s="335">
        <f>IF(J$47=0,0,J$47/MAE_fec!J$47)</f>
        <v>0</v>
      </c>
      <c r="K83" s="335">
        <f>IF(K$47=0,0,K$47/MAE_fec!K$47)</f>
        <v>0</v>
      </c>
      <c r="L83" s="335">
        <f>IF(L$47=0,0,L$47/MAE_fec!L$47)</f>
        <v>0</v>
      </c>
      <c r="M83" s="335">
        <f>IF(M$47=0,0,M$47/MAE_fec!M$47)</f>
        <v>0</v>
      </c>
      <c r="N83" s="335">
        <f>IF(N$47=0,0,N$47/MAE_fec!N$47)</f>
        <v>0</v>
      </c>
      <c r="O83" s="335">
        <f>IF(O$47=0,0,O$47/MAE_fec!O$47)</f>
        <v>0</v>
      </c>
      <c r="P83" s="335">
        <f>IF(P$47=0,0,P$47/MAE_fec!P$47)</f>
        <v>0</v>
      </c>
      <c r="Q83" s="335">
        <f>IF(Q$47=0,0,Q$47/MAE_fec!Q$47)</f>
        <v>0</v>
      </c>
      <c r="R83" s="335">
        <f>IF(R$47=0,0,R$47/MAE_fec!R$47)</f>
        <v>0</v>
      </c>
      <c r="S83" s="335">
        <f>IF(S$47=0,0,S$47/MAE_fec!S$47)</f>
        <v>0</v>
      </c>
      <c r="T83" s="335">
        <f>IF(T$47=0,0,T$47/MAE_fec!T$47)</f>
        <v>0</v>
      </c>
      <c r="U83" s="335">
        <f>IF(U$47=0,0,U$47/MAE_fec!U$47)</f>
        <v>0</v>
      </c>
      <c r="V83" s="335">
        <f>IF(V$47=0,0,V$47/MAE_fec!V$47)</f>
        <v>0</v>
      </c>
      <c r="W83" s="335">
        <f>IF(W$47=0,0,W$47/MAE_fec!W$47)</f>
        <v>0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9">
    <tabColor theme="6" tint="-0.249977111117893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Textiles and leather"</f>
        <v>DK: Textiles and leather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3">
      <c r="A3" s="30" t="s">
        <v>55</v>
      </c>
      <c r="B3" s="205">
        <v>927.37233205868802</v>
      </c>
      <c r="C3" s="205">
        <v>813.85040818216703</v>
      </c>
      <c r="D3" s="205">
        <v>755.47643006424653</v>
      </c>
      <c r="E3" s="205">
        <v>697.18131030980192</v>
      </c>
      <c r="F3" s="205">
        <v>632.37428816019656</v>
      </c>
      <c r="G3" s="205">
        <v>521.50765321556059</v>
      </c>
      <c r="H3" s="205">
        <v>542.63749822047168</v>
      </c>
      <c r="I3" s="205">
        <v>510.76788206660291</v>
      </c>
      <c r="J3" s="205">
        <v>464.84710862232407</v>
      </c>
      <c r="K3" s="205">
        <v>384.15642140065472</v>
      </c>
      <c r="L3" s="205">
        <v>340.64781360260218</v>
      </c>
      <c r="M3" s="205">
        <v>349.78837486674479</v>
      </c>
      <c r="N3" s="205">
        <v>308.221293417612</v>
      </c>
      <c r="O3" s="205">
        <v>364.88829950015298</v>
      </c>
      <c r="P3" s="205">
        <v>372.47842963737662</v>
      </c>
      <c r="Q3" s="205">
        <v>399.5</v>
      </c>
      <c r="R3" s="205">
        <v>385.65245510173622</v>
      </c>
      <c r="S3" s="205">
        <v>409.15517850830679</v>
      </c>
      <c r="T3" s="205">
        <v>470.76051937908812</v>
      </c>
      <c r="U3" s="205">
        <v>454.41830405802972</v>
      </c>
      <c r="V3" s="205">
        <v>420.34303427541721</v>
      </c>
      <c r="W3" s="205">
        <v>434.13869155674053</v>
      </c>
      <c r="DA3" s="112" t="s">
        <v>2678</v>
      </c>
    </row>
    <row r="4" spans="1:105" ht="12" customHeight="1" x14ac:dyDescent="0.3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3">
      <c r="A5" s="30" t="s">
        <v>2112</v>
      </c>
      <c r="B5" s="205">
        <v>541.68221485718027</v>
      </c>
      <c r="C5" s="205">
        <v>555.66121127536098</v>
      </c>
      <c r="D5" s="205">
        <v>517.01119834844997</v>
      </c>
      <c r="E5" s="205">
        <v>469.76773210904878</v>
      </c>
      <c r="F5" s="205">
        <v>477.82999200328902</v>
      </c>
      <c r="G5" s="205">
        <v>387.80288926465232</v>
      </c>
      <c r="H5" s="205">
        <v>396.85978818183048</v>
      </c>
      <c r="I5" s="205">
        <v>366.61117242403873</v>
      </c>
      <c r="J5" s="205">
        <v>399.78687523040009</v>
      </c>
      <c r="K5" s="205">
        <v>371.33681656982651</v>
      </c>
      <c r="L5" s="205">
        <v>407.29725231973441</v>
      </c>
      <c r="M5" s="205">
        <v>422.80242552614908</v>
      </c>
      <c r="N5" s="205">
        <v>314.59554312865481</v>
      </c>
      <c r="O5" s="205">
        <v>319.80845708292622</v>
      </c>
      <c r="P5" s="205">
        <v>301.18626203611632</v>
      </c>
      <c r="Q5" s="205">
        <v>296.32348848380809</v>
      </c>
      <c r="R5" s="205">
        <v>292.63097754864037</v>
      </c>
      <c r="S5" s="205">
        <v>305.20638840050282</v>
      </c>
      <c r="T5" s="205">
        <v>291.25155278527058</v>
      </c>
      <c r="U5" s="205">
        <v>293.55342200280029</v>
      </c>
      <c r="V5" s="205">
        <v>289.4525796677209</v>
      </c>
      <c r="W5" s="205">
        <v>352.04542424561367</v>
      </c>
      <c r="DA5" s="112" t="s">
        <v>2679</v>
      </c>
    </row>
    <row r="6" spans="1:105" ht="12" customHeight="1" x14ac:dyDescent="0.3">
      <c r="A6" s="154" t="s">
        <v>2114</v>
      </c>
      <c r="B6" s="340">
        <v>677.10276857147528</v>
      </c>
      <c r="C6" s="340">
        <v>643.24763014290147</v>
      </c>
      <c r="D6" s="340">
        <v>609.39249171432766</v>
      </c>
      <c r="E6" s="340">
        <v>609.39249171432766</v>
      </c>
      <c r="F6" s="340">
        <v>575.53735328575385</v>
      </c>
      <c r="G6" s="340">
        <v>575.53735328575385</v>
      </c>
      <c r="H6" s="340">
        <v>541.68221485718004</v>
      </c>
      <c r="I6" s="340">
        <v>507.82707642860629</v>
      </c>
      <c r="J6" s="340">
        <v>507.82707642860629</v>
      </c>
      <c r="K6" s="340">
        <v>473.97193800003248</v>
      </c>
      <c r="L6" s="340">
        <v>440.11679957145878</v>
      </c>
      <c r="M6" s="340">
        <v>473.97193800003248</v>
      </c>
      <c r="N6" s="340">
        <v>440.11679957145878</v>
      </c>
      <c r="O6" s="340">
        <v>406.26166114288498</v>
      </c>
      <c r="P6" s="340">
        <v>406.26166114288498</v>
      </c>
      <c r="Q6" s="340">
        <v>372.40652271431128</v>
      </c>
      <c r="R6" s="340">
        <v>338.55138428573753</v>
      </c>
      <c r="S6" s="340">
        <v>338.55138428573753</v>
      </c>
      <c r="T6" s="340">
        <v>338.55138428573753</v>
      </c>
      <c r="U6" s="340">
        <v>338.55138428573753</v>
      </c>
      <c r="V6" s="340">
        <v>338.55138428573753</v>
      </c>
      <c r="W6" s="340">
        <v>372.40652271431128</v>
      </c>
      <c r="DA6" s="160" t="s">
        <v>2680</v>
      </c>
    </row>
    <row r="7" spans="1:105" ht="12" customHeight="1" x14ac:dyDescent="0.3">
      <c r="A7" s="156" t="s">
        <v>2116</v>
      </c>
      <c r="B7" s="341">
        <v>0</v>
      </c>
      <c r="C7" s="342">
        <v>0</v>
      </c>
      <c r="D7" s="342">
        <v>0</v>
      </c>
      <c r="E7" s="342">
        <v>0</v>
      </c>
      <c r="F7" s="342">
        <v>0</v>
      </c>
      <c r="G7" s="342">
        <v>0</v>
      </c>
      <c r="H7" s="342">
        <v>0</v>
      </c>
      <c r="I7" s="342">
        <v>0</v>
      </c>
      <c r="J7" s="342">
        <v>0</v>
      </c>
      <c r="K7" s="342">
        <v>0</v>
      </c>
      <c r="L7" s="342">
        <v>0</v>
      </c>
      <c r="M7" s="342">
        <v>33.855138428573767</v>
      </c>
      <c r="N7" s="342">
        <v>0</v>
      </c>
      <c r="O7" s="342">
        <v>0</v>
      </c>
      <c r="P7" s="342">
        <v>0</v>
      </c>
      <c r="Q7" s="342">
        <v>0</v>
      </c>
      <c r="R7" s="342">
        <v>0</v>
      </c>
      <c r="S7" s="342">
        <v>0</v>
      </c>
      <c r="T7" s="342">
        <v>33.855138428573767</v>
      </c>
      <c r="U7" s="342">
        <v>33.855138428573767</v>
      </c>
      <c r="V7" s="342">
        <v>0</v>
      </c>
      <c r="W7" s="342">
        <v>67.710276857147534</v>
      </c>
      <c r="DA7" s="161" t="s">
        <v>2681</v>
      </c>
    </row>
    <row r="8" spans="1:105" ht="12" customHeight="1" x14ac:dyDescent="0.3">
      <c r="A8" s="157" t="s">
        <v>2118</v>
      </c>
      <c r="B8" s="343"/>
      <c r="C8" s="344">
        <f t="shared" ref="C8:W8" si="0">B6+C7-C6</f>
        <v>33.85513842857381</v>
      </c>
      <c r="D8" s="344">
        <f t="shared" si="0"/>
        <v>33.85513842857381</v>
      </c>
      <c r="E8" s="344">
        <f t="shared" si="0"/>
        <v>0</v>
      </c>
      <c r="F8" s="344">
        <f t="shared" si="0"/>
        <v>33.85513842857381</v>
      </c>
      <c r="G8" s="344">
        <f t="shared" si="0"/>
        <v>0</v>
      </c>
      <c r="H8" s="344">
        <f t="shared" si="0"/>
        <v>33.85513842857381</v>
      </c>
      <c r="I8" s="344">
        <f t="shared" si="0"/>
        <v>33.855138428573753</v>
      </c>
      <c r="J8" s="344">
        <f t="shared" si="0"/>
        <v>0</v>
      </c>
      <c r="K8" s="344">
        <f t="shared" si="0"/>
        <v>33.85513842857381</v>
      </c>
      <c r="L8" s="344">
        <f t="shared" si="0"/>
        <v>33.855138428573696</v>
      </c>
      <c r="M8" s="344">
        <f t="shared" si="0"/>
        <v>0</v>
      </c>
      <c r="N8" s="344">
        <f t="shared" si="0"/>
        <v>33.855138428573696</v>
      </c>
      <c r="O8" s="344">
        <f t="shared" si="0"/>
        <v>33.85513842857381</v>
      </c>
      <c r="P8" s="344">
        <f t="shared" si="0"/>
        <v>0</v>
      </c>
      <c r="Q8" s="344">
        <f t="shared" si="0"/>
        <v>33.855138428573696</v>
      </c>
      <c r="R8" s="344">
        <f t="shared" si="0"/>
        <v>33.855138428573753</v>
      </c>
      <c r="S8" s="344">
        <f t="shared" si="0"/>
        <v>0</v>
      </c>
      <c r="T8" s="344">
        <f t="shared" si="0"/>
        <v>33.855138428573753</v>
      </c>
      <c r="U8" s="344">
        <f t="shared" si="0"/>
        <v>33.855138428573753</v>
      </c>
      <c r="V8" s="344">
        <f t="shared" si="0"/>
        <v>0</v>
      </c>
      <c r="W8" s="344">
        <f t="shared" si="0"/>
        <v>33.855138428573753</v>
      </c>
      <c r="DA8" s="162"/>
    </row>
    <row r="9" spans="1:105" ht="12" customHeight="1" x14ac:dyDescent="0.3">
      <c r="A9" s="155" t="s">
        <v>2119</v>
      </c>
      <c r="B9" s="345">
        <f t="shared" ref="B9:W9" si="1">B6-B5</f>
        <v>135.42055371429501</v>
      </c>
      <c r="C9" s="345">
        <f t="shared" si="1"/>
        <v>87.586418867540488</v>
      </c>
      <c r="D9" s="345">
        <f t="shared" si="1"/>
        <v>92.381293365877696</v>
      </c>
      <c r="E9" s="345">
        <f t="shared" si="1"/>
        <v>139.62475960527888</v>
      </c>
      <c r="F9" s="345">
        <f t="shared" si="1"/>
        <v>97.707361282464831</v>
      </c>
      <c r="G9" s="345">
        <f t="shared" si="1"/>
        <v>187.73446402110153</v>
      </c>
      <c r="H9" s="345">
        <f t="shared" si="1"/>
        <v>144.82242667534956</v>
      </c>
      <c r="I9" s="345">
        <f t="shared" si="1"/>
        <v>141.21590400456756</v>
      </c>
      <c r="J9" s="345">
        <f t="shared" si="1"/>
        <v>108.0402011982062</v>
      </c>
      <c r="K9" s="345">
        <f t="shared" si="1"/>
        <v>102.63512143020597</v>
      </c>
      <c r="L9" s="345">
        <f t="shared" si="1"/>
        <v>32.819547251724373</v>
      </c>
      <c r="M9" s="345">
        <f t="shared" si="1"/>
        <v>51.169512473883401</v>
      </c>
      <c r="N9" s="345">
        <f t="shared" si="1"/>
        <v>125.52125644280397</v>
      </c>
      <c r="O9" s="345">
        <f t="shared" si="1"/>
        <v>86.45320405995875</v>
      </c>
      <c r="P9" s="345">
        <f t="shared" si="1"/>
        <v>105.07539910676866</v>
      </c>
      <c r="Q9" s="345">
        <f t="shared" si="1"/>
        <v>76.083034230503188</v>
      </c>
      <c r="R9" s="345">
        <f t="shared" si="1"/>
        <v>45.920406737097153</v>
      </c>
      <c r="S9" s="345">
        <f t="shared" si="1"/>
        <v>33.344995885234709</v>
      </c>
      <c r="T9" s="345">
        <f t="shared" si="1"/>
        <v>47.299831500466951</v>
      </c>
      <c r="U9" s="345">
        <f t="shared" si="1"/>
        <v>44.997962282937237</v>
      </c>
      <c r="V9" s="345">
        <f t="shared" si="1"/>
        <v>49.098804618016629</v>
      </c>
      <c r="W9" s="345">
        <f t="shared" si="1"/>
        <v>20.361098468697605</v>
      </c>
      <c r="DA9" s="163"/>
    </row>
    <row r="10" spans="1:105" ht="12" customHeight="1" x14ac:dyDescent="0.3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3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3">
      <c r="A12" s="31" t="s">
        <v>68</v>
      </c>
      <c r="B12" s="212">
        <v>55.917793126088867</v>
      </c>
      <c r="C12" s="212">
        <v>56.655332763356547</v>
      </c>
      <c r="D12" s="212">
        <v>54.759630129724151</v>
      </c>
      <c r="E12" s="212">
        <v>51.916615311946799</v>
      </c>
      <c r="F12" s="212">
        <v>51.719817049880959</v>
      </c>
      <c r="G12" s="212">
        <v>36.372867228595531</v>
      </c>
      <c r="H12" s="212">
        <v>34.555531056011887</v>
      </c>
      <c r="I12" s="212">
        <v>28.874802732921019</v>
      </c>
      <c r="J12" s="212">
        <v>29.49478549959225</v>
      </c>
      <c r="K12" s="212">
        <v>27.320299247077571</v>
      </c>
      <c r="L12" s="212">
        <v>28.211524181973839</v>
      </c>
      <c r="M12" s="212">
        <v>26.130680127444901</v>
      </c>
      <c r="N12" s="212">
        <v>19.722831790841621</v>
      </c>
      <c r="O12" s="212">
        <v>19.539184362094868</v>
      </c>
      <c r="P12" s="212">
        <v>17.387097228522009</v>
      </c>
      <c r="Q12" s="212">
        <v>16.970287434770349</v>
      </c>
      <c r="R12" s="212">
        <v>16.549336519959219</v>
      </c>
      <c r="S12" s="212">
        <v>17.169360862649999</v>
      </c>
      <c r="T12" s="212">
        <v>16.327942373317509</v>
      </c>
      <c r="U12" s="212">
        <v>16.324658594658999</v>
      </c>
      <c r="V12" s="212">
        <v>16.896354257517871</v>
      </c>
      <c r="W12" s="212">
        <v>19.614754595895981</v>
      </c>
      <c r="DA12" s="109" t="s">
        <v>2682</v>
      </c>
    </row>
    <row r="13" spans="1:105" ht="12" customHeight="1" x14ac:dyDescent="0.3">
      <c r="A13" s="24" t="s">
        <v>30</v>
      </c>
      <c r="B13" s="215">
        <v>0</v>
      </c>
      <c r="C13" s="215">
        <v>0</v>
      </c>
      <c r="D13" s="215">
        <v>0</v>
      </c>
      <c r="E13" s="215">
        <v>0</v>
      </c>
      <c r="F13" s="215">
        <v>0</v>
      </c>
      <c r="G13" s="215">
        <v>0</v>
      </c>
      <c r="H13" s="215">
        <v>0</v>
      </c>
      <c r="I13" s="215">
        <v>0</v>
      </c>
      <c r="J13" s="215">
        <v>0</v>
      </c>
      <c r="K13" s="215">
        <v>0</v>
      </c>
      <c r="L13" s="215">
        <v>0</v>
      </c>
      <c r="M13" s="215">
        <v>0</v>
      </c>
      <c r="N13" s="215">
        <v>0</v>
      </c>
      <c r="O13" s="215">
        <v>0</v>
      </c>
      <c r="P13" s="215">
        <v>0</v>
      </c>
      <c r="Q13" s="215">
        <v>0</v>
      </c>
      <c r="R13" s="215">
        <v>0</v>
      </c>
      <c r="S13" s="215">
        <v>0</v>
      </c>
      <c r="T13" s="215">
        <v>0</v>
      </c>
      <c r="U13" s="215">
        <v>0</v>
      </c>
      <c r="V13" s="215">
        <v>0</v>
      </c>
      <c r="W13" s="215">
        <v>0</v>
      </c>
      <c r="DA13" s="85" t="s">
        <v>2683</v>
      </c>
    </row>
    <row r="14" spans="1:105" ht="12" customHeight="1" x14ac:dyDescent="0.3">
      <c r="A14" s="14" t="s">
        <v>31</v>
      </c>
      <c r="B14" s="206">
        <f t="shared" ref="B14:W14" si="2">B15+B16+B17+B18+B19</f>
        <v>4.1582975064488377</v>
      </c>
      <c r="C14" s="206">
        <f t="shared" si="2"/>
        <v>5.1781599312123809</v>
      </c>
      <c r="D14" s="206">
        <f t="shared" si="2"/>
        <v>5.1781599312123809</v>
      </c>
      <c r="E14" s="206">
        <f t="shared" si="2"/>
        <v>6.1192605331040406</v>
      </c>
      <c r="F14" s="206">
        <f t="shared" si="2"/>
        <v>6.1192605331040406</v>
      </c>
      <c r="G14" s="206">
        <f t="shared" si="2"/>
        <v>3.0595872742906272</v>
      </c>
      <c r="H14" s="206">
        <f t="shared" si="2"/>
        <v>3.0595872742906272</v>
      </c>
      <c r="I14" s="206">
        <f t="shared" si="2"/>
        <v>3.0595872742906272</v>
      </c>
      <c r="J14" s="206">
        <f t="shared" si="2"/>
        <v>1.0198624247635431</v>
      </c>
      <c r="K14" s="206">
        <f t="shared" si="2"/>
        <v>1.0198624247635431</v>
      </c>
      <c r="L14" s="206">
        <f t="shared" si="2"/>
        <v>1.0198624247635431</v>
      </c>
      <c r="M14" s="206">
        <f t="shared" si="2"/>
        <v>1.0198624247635431</v>
      </c>
      <c r="N14" s="206">
        <f t="shared" si="2"/>
        <v>0</v>
      </c>
      <c r="O14" s="206">
        <f t="shared" si="2"/>
        <v>0</v>
      </c>
      <c r="P14" s="206">
        <f t="shared" si="2"/>
        <v>0</v>
      </c>
      <c r="Q14" s="206">
        <f t="shared" si="2"/>
        <v>0.18306104901117798</v>
      </c>
      <c r="R14" s="206">
        <f t="shared" si="2"/>
        <v>0.15829750644883922</v>
      </c>
      <c r="S14" s="206">
        <f t="shared" si="2"/>
        <v>0.1650902837489252</v>
      </c>
      <c r="T14" s="206">
        <f t="shared" si="2"/>
        <v>0.14178847807394668</v>
      </c>
      <c r="U14" s="206">
        <f t="shared" si="2"/>
        <v>0.15236457437661219</v>
      </c>
      <c r="V14" s="206">
        <f t="shared" si="2"/>
        <v>0.15417024935511606</v>
      </c>
      <c r="W14" s="206">
        <f t="shared" si="2"/>
        <v>0.26586414445399825</v>
      </c>
      <c r="DA14" s="71"/>
    </row>
    <row r="15" spans="1:105" ht="12" customHeight="1" x14ac:dyDescent="0.3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2684</v>
      </c>
    </row>
    <row r="16" spans="1:105" ht="12" customHeight="1" x14ac:dyDescent="0.3">
      <c r="A16" s="18" t="s">
        <v>33</v>
      </c>
      <c r="B16" s="206">
        <v>1.098710232158211</v>
      </c>
      <c r="C16" s="206">
        <v>1.098710232158211</v>
      </c>
      <c r="D16" s="206">
        <v>1.098710232158211</v>
      </c>
      <c r="E16" s="206">
        <v>0</v>
      </c>
      <c r="F16" s="206">
        <v>0</v>
      </c>
      <c r="G16" s="206">
        <v>0</v>
      </c>
      <c r="H16" s="206">
        <v>0</v>
      </c>
      <c r="I16" s="206">
        <v>0</v>
      </c>
      <c r="J16" s="206">
        <v>0</v>
      </c>
      <c r="K16" s="206">
        <v>0</v>
      </c>
      <c r="L16" s="206">
        <v>0</v>
      </c>
      <c r="M16" s="206">
        <v>0</v>
      </c>
      <c r="N16" s="206">
        <v>0</v>
      </c>
      <c r="O16" s="206">
        <v>0</v>
      </c>
      <c r="P16" s="206">
        <v>0</v>
      </c>
      <c r="Q16" s="206">
        <v>0.11100601891659501</v>
      </c>
      <c r="R16" s="206">
        <v>8.8993981083404977E-2</v>
      </c>
      <c r="S16" s="206">
        <v>9.561478933791917E-2</v>
      </c>
      <c r="T16" s="206">
        <v>7.0335339638864999E-2</v>
      </c>
      <c r="U16" s="206">
        <v>5.9329320722269978E-2</v>
      </c>
      <c r="V16" s="206">
        <v>4.6173688736027507E-2</v>
      </c>
      <c r="W16" s="206">
        <v>5.3826311263972478E-2</v>
      </c>
      <c r="DA16" s="71" t="s">
        <v>2685</v>
      </c>
    </row>
    <row r="17" spans="1:105" ht="12" customHeight="1" x14ac:dyDescent="0.3">
      <c r="A17" s="18" t="s">
        <v>69</v>
      </c>
      <c r="B17" s="206">
        <v>3.0595872742906272</v>
      </c>
      <c r="C17" s="206">
        <v>4.0794496990541704</v>
      </c>
      <c r="D17" s="206">
        <v>4.0794496990541704</v>
      </c>
      <c r="E17" s="206">
        <v>6.1192605331040406</v>
      </c>
      <c r="F17" s="206">
        <v>6.1192605331040406</v>
      </c>
      <c r="G17" s="206">
        <v>3.0595872742906272</v>
      </c>
      <c r="H17" s="206">
        <v>3.0595872742906272</v>
      </c>
      <c r="I17" s="206">
        <v>3.0595872742906272</v>
      </c>
      <c r="J17" s="206">
        <v>1.0198624247635431</v>
      </c>
      <c r="K17" s="206">
        <v>1.0198624247635431</v>
      </c>
      <c r="L17" s="206">
        <v>1.0198624247635431</v>
      </c>
      <c r="M17" s="206">
        <v>1.0198624247635431</v>
      </c>
      <c r="N17" s="206">
        <v>0</v>
      </c>
      <c r="O17" s="206">
        <v>0</v>
      </c>
      <c r="P17" s="206">
        <v>0</v>
      </c>
      <c r="Q17" s="206">
        <v>4.8925193465176257E-2</v>
      </c>
      <c r="R17" s="206">
        <v>3.3619948409286331E-2</v>
      </c>
      <c r="S17" s="206">
        <v>3.0610490111779881E-2</v>
      </c>
      <c r="T17" s="206">
        <v>5.2020636285468609E-2</v>
      </c>
      <c r="U17" s="206">
        <v>7.7472055030094578E-2</v>
      </c>
      <c r="V17" s="206">
        <v>0.105073086844368</v>
      </c>
      <c r="W17" s="206">
        <v>0.2100601891659501</v>
      </c>
      <c r="DA17" s="71" t="s">
        <v>2686</v>
      </c>
    </row>
    <row r="18" spans="1:105" ht="12" customHeight="1" x14ac:dyDescent="0.3">
      <c r="A18" s="18" t="s">
        <v>70</v>
      </c>
      <c r="B18" s="206">
        <v>0</v>
      </c>
      <c r="C18" s="206">
        <v>0</v>
      </c>
      <c r="D18" s="206">
        <v>0</v>
      </c>
      <c r="E18" s="206">
        <v>0</v>
      </c>
      <c r="F18" s="206">
        <v>0</v>
      </c>
      <c r="G18" s="206">
        <v>0</v>
      </c>
      <c r="H18" s="206">
        <v>0</v>
      </c>
      <c r="I18" s="206">
        <v>0</v>
      </c>
      <c r="J18" s="206">
        <v>0</v>
      </c>
      <c r="K18" s="206">
        <v>0</v>
      </c>
      <c r="L18" s="206">
        <v>0</v>
      </c>
      <c r="M18" s="206">
        <v>0</v>
      </c>
      <c r="N18" s="206">
        <v>0</v>
      </c>
      <c r="O18" s="206">
        <v>0</v>
      </c>
      <c r="P18" s="206">
        <v>0</v>
      </c>
      <c r="Q18" s="206">
        <v>2.3129836629406712E-2</v>
      </c>
      <c r="R18" s="206">
        <v>3.5683576956147892E-2</v>
      </c>
      <c r="S18" s="206">
        <v>3.8865004299226139E-2</v>
      </c>
      <c r="T18" s="206">
        <v>1.9432502149613069E-2</v>
      </c>
      <c r="U18" s="206">
        <v>1.556319862424763E-2</v>
      </c>
      <c r="V18" s="206">
        <v>2.9234737747205509E-3</v>
      </c>
      <c r="W18" s="206">
        <v>1.9776440240756661E-3</v>
      </c>
      <c r="DA18" s="71" t="s">
        <v>2687</v>
      </c>
    </row>
    <row r="19" spans="1:105" ht="12" customHeight="1" x14ac:dyDescent="0.3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0</v>
      </c>
      <c r="G19" s="206">
        <v>0</v>
      </c>
      <c r="H19" s="206">
        <v>0</v>
      </c>
      <c r="I19" s="206">
        <v>0</v>
      </c>
      <c r="J19" s="206">
        <v>0</v>
      </c>
      <c r="K19" s="206">
        <v>0</v>
      </c>
      <c r="L19" s="206">
        <v>0</v>
      </c>
      <c r="M19" s="206">
        <v>0</v>
      </c>
      <c r="N19" s="206">
        <v>0</v>
      </c>
      <c r="O19" s="206">
        <v>0</v>
      </c>
      <c r="P19" s="206">
        <v>0</v>
      </c>
      <c r="Q19" s="206">
        <v>0</v>
      </c>
      <c r="R19" s="206">
        <v>0</v>
      </c>
      <c r="S19" s="206">
        <v>0</v>
      </c>
      <c r="T19" s="206">
        <v>0</v>
      </c>
      <c r="U19" s="206">
        <v>0</v>
      </c>
      <c r="V19" s="206">
        <v>0</v>
      </c>
      <c r="W19" s="206">
        <v>0</v>
      </c>
      <c r="DA19" s="71" t="s">
        <v>2688</v>
      </c>
    </row>
    <row r="20" spans="1:105" ht="12" customHeight="1" x14ac:dyDescent="0.3">
      <c r="A20" s="14" t="s">
        <v>35</v>
      </c>
      <c r="B20" s="206">
        <f t="shared" ref="B20:W20" si="3">B21+B22</f>
        <v>29.557093723129839</v>
      </c>
      <c r="C20" s="206">
        <f t="shared" si="3"/>
        <v>29.29931212381771</v>
      </c>
      <c r="D20" s="206">
        <f t="shared" si="3"/>
        <v>26.849011177987961</v>
      </c>
      <c r="E20" s="206">
        <f t="shared" si="3"/>
        <v>22.31289767841789</v>
      </c>
      <c r="F20" s="206">
        <f t="shared" si="3"/>
        <v>21.5390369733448</v>
      </c>
      <c r="G20" s="206">
        <f t="shared" si="3"/>
        <v>13.95116079105761</v>
      </c>
      <c r="H20" s="206">
        <f t="shared" si="3"/>
        <v>12.940584694754939</v>
      </c>
      <c r="I20" s="206">
        <f t="shared" si="3"/>
        <v>8.1255374032674119</v>
      </c>
      <c r="J20" s="206">
        <f t="shared" si="3"/>
        <v>10.96311263972485</v>
      </c>
      <c r="K20" s="206">
        <f t="shared" si="3"/>
        <v>9.8023215821152192</v>
      </c>
      <c r="L20" s="206">
        <f t="shared" si="3"/>
        <v>10.705159071367151</v>
      </c>
      <c r="M20" s="206">
        <f t="shared" si="3"/>
        <v>8.9639724849527092</v>
      </c>
      <c r="N20" s="206">
        <f t="shared" si="3"/>
        <v>6.7713671539122959</v>
      </c>
      <c r="O20" s="206">
        <f t="shared" si="3"/>
        <v>6.1263112639724842</v>
      </c>
      <c r="P20" s="206">
        <f t="shared" si="3"/>
        <v>5.6271711092003436</v>
      </c>
      <c r="Q20" s="206">
        <f t="shared" si="3"/>
        <v>5.4220120378331904</v>
      </c>
      <c r="R20" s="206">
        <f t="shared" si="3"/>
        <v>4.9019776440240754</v>
      </c>
      <c r="S20" s="206">
        <f t="shared" si="3"/>
        <v>5.3438521066208082</v>
      </c>
      <c r="T20" s="206">
        <f t="shared" si="3"/>
        <v>4.8928632846087714</v>
      </c>
      <c r="U20" s="206">
        <f t="shared" si="3"/>
        <v>4.9027515047291486</v>
      </c>
      <c r="V20" s="206">
        <f t="shared" si="3"/>
        <v>4.9725709372312981</v>
      </c>
      <c r="W20" s="206">
        <f t="shared" si="3"/>
        <v>6.9031814273430783</v>
      </c>
      <c r="DA20" s="71"/>
    </row>
    <row r="21" spans="1:105" ht="12" customHeight="1" x14ac:dyDescent="0.3">
      <c r="A21" s="18" t="s">
        <v>72</v>
      </c>
      <c r="B21" s="206">
        <v>29.557093723129839</v>
      </c>
      <c r="C21" s="206">
        <v>29.29931212381771</v>
      </c>
      <c r="D21" s="206">
        <v>26.849011177987961</v>
      </c>
      <c r="E21" s="206">
        <v>22.31289767841789</v>
      </c>
      <c r="F21" s="206">
        <v>21.5390369733448</v>
      </c>
      <c r="G21" s="206">
        <v>13.95116079105761</v>
      </c>
      <c r="H21" s="206">
        <v>12.940584694754939</v>
      </c>
      <c r="I21" s="206">
        <v>8.1255374032674119</v>
      </c>
      <c r="J21" s="206">
        <v>10.96311263972485</v>
      </c>
      <c r="K21" s="206">
        <v>9.8023215821152192</v>
      </c>
      <c r="L21" s="206">
        <v>10.705159071367151</v>
      </c>
      <c r="M21" s="206">
        <v>8.9639724849527092</v>
      </c>
      <c r="N21" s="206">
        <v>6.7713671539122959</v>
      </c>
      <c r="O21" s="206">
        <v>6.1263112639724842</v>
      </c>
      <c r="P21" s="206">
        <v>5.6271711092003436</v>
      </c>
      <c r="Q21" s="206">
        <v>5.4220120378331904</v>
      </c>
      <c r="R21" s="206">
        <v>4.9019776440240754</v>
      </c>
      <c r="S21" s="206">
        <v>5.3438521066208082</v>
      </c>
      <c r="T21" s="206">
        <v>4.8928632846087714</v>
      </c>
      <c r="U21" s="206">
        <v>4.9027515047291486</v>
      </c>
      <c r="V21" s="206">
        <v>4.9725709372312981</v>
      </c>
      <c r="W21" s="206">
        <v>6.9031814273430783</v>
      </c>
      <c r="DA21" s="71" t="s">
        <v>2689</v>
      </c>
    </row>
    <row r="22" spans="1:105" ht="12" customHeight="1" x14ac:dyDescent="0.3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2690</v>
      </c>
    </row>
    <row r="23" spans="1:105" ht="12" customHeight="1" x14ac:dyDescent="0.3">
      <c r="A23" s="14" t="s">
        <v>37</v>
      </c>
      <c r="B23" s="206">
        <f t="shared" ref="B23:W23" si="4">B24+B25+B26+B27+B28+B29</f>
        <v>0.57247928258069847</v>
      </c>
      <c r="C23" s="206">
        <f t="shared" si="4"/>
        <v>0.69608942715706457</v>
      </c>
      <c r="D23" s="206">
        <f t="shared" si="4"/>
        <v>0.71560605405777278</v>
      </c>
      <c r="E23" s="206">
        <f t="shared" si="4"/>
        <v>1.3625310471144674</v>
      </c>
      <c r="F23" s="206">
        <f t="shared" si="4"/>
        <v>1.3329726818672019</v>
      </c>
      <c r="G23" s="206">
        <f t="shared" si="4"/>
        <v>0.83245450288615963</v>
      </c>
      <c r="H23" s="206">
        <f t="shared" si="4"/>
        <v>0.99061274130853272</v>
      </c>
      <c r="I23" s="206">
        <f t="shared" si="4"/>
        <v>0.69337538984276881</v>
      </c>
      <c r="J23" s="206">
        <f t="shared" si="4"/>
        <v>0.75918790715888496</v>
      </c>
      <c r="K23" s="206">
        <f t="shared" si="4"/>
        <v>0.77730698568462209</v>
      </c>
      <c r="L23" s="206">
        <f t="shared" si="4"/>
        <v>0.81341584147513246</v>
      </c>
      <c r="M23" s="206">
        <f t="shared" si="4"/>
        <v>0.81296731575101155</v>
      </c>
      <c r="N23" s="206">
        <f t="shared" si="4"/>
        <v>0.86582405223457914</v>
      </c>
      <c r="O23" s="206">
        <f t="shared" si="4"/>
        <v>0.80659622795901487</v>
      </c>
      <c r="P23" s="206">
        <f t="shared" si="4"/>
        <v>0.61057100324256175</v>
      </c>
      <c r="Q23" s="206">
        <f t="shared" si="4"/>
        <v>0.49126765833010588</v>
      </c>
      <c r="R23" s="206">
        <f t="shared" si="4"/>
        <v>0.68209662314065034</v>
      </c>
      <c r="S23" s="206">
        <f t="shared" si="4"/>
        <v>0.74623102602058722</v>
      </c>
      <c r="T23" s="206">
        <f t="shared" si="4"/>
        <v>0.92424503883770881</v>
      </c>
      <c r="U23" s="206">
        <f t="shared" si="4"/>
        <v>0.83041955768565667</v>
      </c>
      <c r="V23" s="206">
        <f t="shared" si="4"/>
        <v>0.76772141143017236</v>
      </c>
      <c r="W23" s="206">
        <f t="shared" si="4"/>
        <v>0.85447944542306797</v>
      </c>
      <c r="DA23" s="71"/>
    </row>
    <row r="24" spans="1:105" ht="12" customHeight="1" x14ac:dyDescent="0.3">
      <c r="A24" s="18" t="s">
        <v>73</v>
      </c>
      <c r="B24" s="206">
        <v>0.16715391229578669</v>
      </c>
      <c r="C24" s="206">
        <v>0.28667239896818569</v>
      </c>
      <c r="D24" s="206">
        <v>0.28667239896818569</v>
      </c>
      <c r="E24" s="206">
        <v>0.95537403267411869</v>
      </c>
      <c r="F24" s="206">
        <v>0.93147033533963886</v>
      </c>
      <c r="G24" s="206">
        <v>0.52545141874462586</v>
      </c>
      <c r="H24" s="206">
        <v>0.66878761822871879</v>
      </c>
      <c r="I24" s="206">
        <v>0.40601891659501288</v>
      </c>
      <c r="J24" s="206">
        <v>0.42992261392949271</v>
      </c>
      <c r="K24" s="206">
        <v>0.40601891659501288</v>
      </c>
      <c r="L24" s="206">
        <v>0.41883061049011178</v>
      </c>
      <c r="M24" s="206">
        <v>0.4271711092003439</v>
      </c>
      <c r="N24" s="206">
        <v>0.54144453998280306</v>
      </c>
      <c r="O24" s="206">
        <v>0.45004299226139288</v>
      </c>
      <c r="P24" s="206">
        <v>0.27403267411865861</v>
      </c>
      <c r="Q24" s="206">
        <v>0.14436801375752359</v>
      </c>
      <c r="R24" s="206">
        <v>0.33413585554600173</v>
      </c>
      <c r="S24" s="206">
        <v>0.3971625107480653</v>
      </c>
      <c r="T24" s="206">
        <v>0.57179707652622525</v>
      </c>
      <c r="U24" s="206">
        <v>0.44247635425623377</v>
      </c>
      <c r="V24" s="206">
        <v>0.33688736027515048</v>
      </c>
      <c r="W24" s="206">
        <v>0.342390369733448</v>
      </c>
      <c r="DA24" s="71" t="s">
        <v>2691</v>
      </c>
    </row>
    <row r="25" spans="1:105" ht="12" customHeight="1" x14ac:dyDescent="0.3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0</v>
      </c>
      <c r="V25" s="206">
        <v>0</v>
      </c>
      <c r="W25" s="206">
        <v>0</v>
      </c>
      <c r="DA25" s="71" t="s">
        <v>2692</v>
      </c>
    </row>
    <row r="26" spans="1:105" ht="12" customHeight="1" x14ac:dyDescent="0.3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0</v>
      </c>
      <c r="W26" s="206">
        <v>0</v>
      </c>
      <c r="DA26" s="71" t="s">
        <v>2693</v>
      </c>
    </row>
    <row r="27" spans="1:105" ht="12" customHeight="1" x14ac:dyDescent="0.3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2694</v>
      </c>
    </row>
    <row r="28" spans="1:105" ht="12" customHeight="1" x14ac:dyDescent="0.3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2695</v>
      </c>
    </row>
    <row r="29" spans="1:105" ht="12" customHeight="1" x14ac:dyDescent="0.3">
      <c r="A29" s="18" t="s">
        <v>78</v>
      </c>
      <c r="B29" s="206">
        <v>0.40532537028491178</v>
      </c>
      <c r="C29" s="206">
        <v>0.40941702818887887</v>
      </c>
      <c r="D29" s="206">
        <v>0.42893365508958708</v>
      </c>
      <c r="E29" s="206">
        <v>0.40715701444034869</v>
      </c>
      <c r="F29" s="206">
        <v>0.401502346527563</v>
      </c>
      <c r="G29" s="206">
        <v>0.30700308414153371</v>
      </c>
      <c r="H29" s="206">
        <v>0.32182512307981392</v>
      </c>
      <c r="I29" s="206">
        <v>0.28735647324775587</v>
      </c>
      <c r="J29" s="206">
        <v>0.32926529322939219</v>
      </c>
      <c r="K29" s="206">
        <v>0.37128806908960921</v>
      </c>
      <c r="L29" s="206">
        <v>0.39458523098502069</v>
      </c>
      <c r="M29" s="206">
        <v>0.3857962065506676</v>
      </c>
      <c r="N29" s="206">
        <v>0.32437951225177608</v>
      </c>
      <c r="O29" s="206">
        <v>0.35655323569762198</v>
      </c>
      <c r="P29" s="206">
        <v>0.33653832912390308</v>
      </c>
      <c r="Q29" s="206">
        <v>0.34689964457258232</v>
      </c>
      <c r="R29" s="206">
        <v>0.34796076759464861</v>
      </c>
      <c r="S29" s="206">
        <v>0.34906851527252192</v>
      </c>
      <c r="T29" s="206">
        <v>0.35244796231148362</v>
      </c>
      <c r="U29" s="206">
        <v>0.3879432034294229</v>
      </c>
      <c r="V29" s="206">
        <v>0.43083405115502188</v>
      </c>
      <c r="W29" s="206">
        <v>0.51208907568961992</v>
      </c>
      <c r="DA29" s="71" t="s">
        <v>2696</v>
      </c>
    </row>
    <row r="30" spans="1:105" ht="12" customHeight="1" x14ac:dyDescent="0.3">
      <c r="A30" s="14" t="s">
        <v>79</v>
      </c>
      <c r="B30" s="206">
        <v>3.4871883061049012</v>
      </c>
      <c r="C30" s="206">
        <v>3.511006018916595</v>
      </c>
      <c r="D30" s="206">
        <v>3.702149613069647</v>
      </c>
      <c r="E30" s="206">
        <v>3.893207222699913</v>
      </c>
      <c r="F30" s="206">
        <v>3.7259673258813408</v>
      </c>
      <c r="G30" s="206">
        <v>2.7944969905417021</v>
      </c>
      <c r="H30" s="206">
        <v>2.603439380911436</v>
      </c>
      <c r="I30" s="206">
        <v>2.2929492691315558</v>
      </c>
      <c r="J30" s="206">
        <v>2.2212381771281171</v>
      </c>
      <c r="K30" s="206">
        <v>2.2212381771281171</v>
      </c>
      <c r="L30" s="206">
        <v>2.1735167669819431</v>
      </c>
      <c r="M30" s="206">
        <v>2.00627687016337</v>
      </c>
      <c r="N30" s="206">
        <v>1.7674978503869301</v>
      </c>
      <c r="O30" s="206">
        <v>1.6002579535683581</v>
      </c>
      <c r="P30" s="206">
        <v>1.0031814273430779</v>
      </c>
      <c r="Q30" s="206">
        <v>0.80533104041272563</v>
      </c>
      <c r="R30" s="206">
        <v>1.095356835769562</v>
      </c>
      <c r="S30" s="206">
        <v>1.055374032674119</v>
      </c>
      <c r="T30" s="206">
        <v>1.015391229578676</v>
      </c>
      <c r="U30" s="206">
        <v>1.039982803095443</v>
      </c>
      <c r="V30" s="206">
        <v>1.1803955288048149</v>
      </c>
      <c r="W30" s="206">
        <v>1.2455717970765261</v>
      </c>
      <c r="DA30" s="71" t="s">
        <v>2697</v>
      </c>
    </row>
    <row r="31" spans="1:105" ht="12" customHeight="1" x14ac:dyDescent="0.3">
      <c r="A31" s="21" t="s">
        <v>38</v>
      </c>
      <c r="B31" s="209">
        <v>18.14273430782459</v>
      </c>
      <c r="C31" s="209">
        <v>17.97076526225279</v>
      </c>
      <c r="D31" s="209">
        <v>18.314703353396389</v>
      </c>
      <c r="E31" s="209">
        <v>18.228718830610489</v>
      </c>
      <c r="F31" s="209">
        <v>19.00257953568358</v>
      </c>
      <c r="G31" s="209">
        <v>15.735167669819431</v>
      </c>
      <c r="H31" s="209">
        <v>14.961306964746351</v>
      </c>
      <c r="I31" s="209">
        <v>14.70335339638865</v>
      </c>
      <c r="J31" s="209">
        <v>14.53138435081685</v>
      </c>
      <c r="K31" s="209">
        <v>13.499570077386069</v>
      </c>
      <c r="L31" s="209">
        <v>13.499570077386069</v>
      </c>
      <c r="M31" s="209">
        <v>13.32760103181427</v>
      </c>
      <c r="N31" s="209">
        <v>10.31814273430782</v>
      </c>
      <c r="O31" s="209">
        <v>11.006018916595011</v>
      </c>
      <c r="P31" s="209">
        <v>10.146173688736029</v>
      </c>
      <c r="Q31" s="209">
        <v>10.068615649183149</v>
      </c>
      <c r="R31" s="209">
        <v>9.7116079105760953</v>
      </c>
      <c r="S31" s="209">
        <v>9.8588134135855547</v>
      </c>
      <c r="T31" s="209">
        <v>9.3536543422184</v>
      </c>
      <c r="U31" s="209">
        <v>9.3991401547721409</v>
      </c>
      <c r="V31" s="209">
        <v>9.8214961306964739</v>
      </c>
      <c r="W31" s="209">
        <v>10.345657781599311</v>
      </c>
      <c r="DA31" s="86" t="s">
        <v>2698</v>
      </c>
    </row>
    <row r="32" spans="1:105" ht="12" customHeight="1" x14ac:dyDescent="0.3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3">
      <c r="A33" s="30" t="s">
        <v>85</v>
      </c>
      <c r="B33" s="205">
        <f>TEL_emi!B5</f>
        <v>81.818319598005516</v>
      </c>
      <c r="C33" s="205">
        <f>TEL_emi!C5</f>
        <v>84.459869056281235</v>
      </c>
      <c r="D33" s="205">
        <f>TEL_emi!D5</f>
        <v>78.704755515727612</v>
      </c>
      <c r="E33" s="205">
        <f>TEL_emi!E5</f>
        <v>71.392926958648545</v>
      </c>
      <c r="F33" s="205">
        <f>TEL_emi!F5</f>
        <v>69.57528695887693</v>
      </c>
      <c r="G33" s="205">
        <f>TEL_emi!G5</f>
        <v>42.260534998532137</v>
      </c>
      <c r="H33" s="205">
        <f>TEL_emi!H5</f>
        <v>39.886899118617187</v>
      </c>
      <c r="I33" s="205">
        <f>TEL_emi!I5</f>
        <v>28.577341078033061</v>
      </c>
      <c r="J33" s="205">
        <f>TEL_emi!J5</f>
        <v>28.914142318878209</v>
      </c>
      <c r="K33" s="205">
        <f>TEL_emi!K5</f>
        <v>26.187682318977629</v>
      </c>
      <c r="L33" s="205">
        <f>TEL_emi!L5</f>
        <v>28.308262318686801</v>
      </c>
      <c r="M33" s="205">
        <f>TEL_emi!M5</f>
        <v>24.2185723182772</v>
      </c>
      <c r="N33" s="205">
        <f>TEL_emi!N5</f>
        <v>15.9045519589815</v>
      </c>
      <c r="O33" s="205">
        <f>TEL_emi!O5</f>
        <v>14.38944803891582</v>
      </c>
      <c r="P33" s="205">
        <f>TEL_emi!P5</f>
        <v>13.217070238182661</v>
      </c>
      <c r="Q33" s="205">
        <f>TEL_emi!Q5</f>
        <v>13.25519783853745</v>
      </c>
      <c r="R33" s="205">
        <f>TEL_emi!R5</f>
        <v>11.968788958659831</v>
      </c>
      <c r="S33" s="205">
        <f>TEL_emi!S5</f>
        <v>13.025125798557861</v>
      </c>
      <c r="T33" s="205">
        <f>TEL_emi!T5</f>
        <v>11.902511158573731</v>
      </c>
      <c r="U33" s="205">
        <f>TEL_emi!U5</f>
        <v>11.96308223880226</v>
      </c>
      <c r="V33" s="205">
        <f>TEL_emi!V5</f>
        <v>12.136988158234949</v>
      </c>
      <c r="W33" s="205">
        <f>TEL_emi!W5</f>
        <v>17.01446219893397</v>
      </c>
      <c r="DA33" s="112"/>
    </row>
    <row r="34" spans="1:105" ht="12" customHeight="1" x14ac:dyDescent="0.3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3">
      <c r="A35" s="115" t="s">
        <v>87</v>
      </c>
      <c r="B35" s="286">
        <f t="shared" ref="B35:W35" si="5">IF(B$12=0,"",B$12/B$3*1000)</f>
        <v>60.29702546975507</v>
      </c>
      <c r="C35" s="286">
        <f t="shared" si="5"/>
        <v>69.613939114318384</v>
      </c>
      <c r="D35" s="286">
        <f t="shared" si="5"/>
        <v>72.483571889949417</v>
      </c>
      <c r="E35" s="286">
        <f t="shared" si="5"/>
        <v>74.466447313220357</v>
      </c>
      <c r="F35" s="286">
        <f t="shared" si="5"/>
        <v>81.786717167695798</v>
      </c>
      <c r="G35" s="286">
        <f t="shared" si="5"/>
        <v>69.745605849356778</v>
      </c>
      <c r="H35" s="286">
        <f t="shared" si="5"/>
        <v>63.680691381140228</v>
      </c>
      <c r="I35" s="286">
        <f t="shared" si="5"/>
        <v>56.532142577351436</v>
      </c>
      <c r="J35" s="286">
        <f t="shared" si="5"/>
        <v>63.450508678017783</v>
      </c>
      <c r="K35" s="286">
        <f t="shared" si="5"/>
        <v>71.117643035788163</v>
      </c>
      <c r="L35" s="286">
        <f t="shared" si="5"/>
        <v>82.817276540295794</v>
      </c>
      <c r="M35" s="286">
        <f t="shared" si="5"/>
        <v>74.704255501343155</v>
      </c>
      <c r="N35" s="286">
        <f t="shared" si="5"/>
        <v>63.989192869030518</v>
      </c>
      <c r="O35" s="286">
        <f t="shared" si="5"/>
        <v>53.548399301542077</v>
      </c>
      <c r="P35" s="286">
        <f t="shared" si="5"/>
        <v>46.679474152232324</v>
      </c>
      <c r="Q35" s="286">
        <f t="shared" si="5"/>
        <v>42.478817108311254</v>
      </c>
      <c r="R35" s="286">
        <f t="shared" si="5"/>
        <v>42.912566226483527</v>
      </c>
      <c r="S35" s="286">
        <f t="shared" si="5"/>
        <v>41.962956268195981</v>
      </c>
      <c r="T35" s="286">
        <f t="shared" si="5"/>
        <v>34.684179537513735</v>
      </c>
      <c r="U35" s="286">
        <f t="shared" si="5"/>
        <v>35.92429805066638</v>
      </c>
      <c r="V35" s="286">
        <f t="shared" si="5"/>
        <v>40.196584407883961</v>
      </c>
      <c r="W35" s="286">
        <f t="shared" si="5"/>
        <v>45.180848833263681</v>
      </c>
      <c r="DA35" s="118"/>
    </row>
    <row r="36" spans="1:105" ht="12" customHeight="1" x14ac:dyDescent="0.3">
      <c r="A36" s="158" t="s">
        <v>2137</v>
      </c>
      <c r="B36" s="346">
        <f t="shared" ref="B36:W36" si="6">IF(B$12=0,"",B$12/B$5*1000)</f>
        <v>103.22988570121714</v>
      </c>
      <c r="C36" s="346">
        <f t="shared" si="6"/>
        <v>101.96020815151103</v>
      </c>
      <c r="D36" s="346">
        <f t="shared" si="6"/>
        <v>105.91575251106613</v>
      </c>
      <c r="E36" s="346">
        <f t="shared" si="6"/>
        <v>110.51549896555096</v>
      </c>
      <c r="F36" s="346">
        <f t="shared" si="6"/>
        <v>108.23895091441844</v>
      </c>
      <c r="G36" s="346">
        <f t="shared" si="6"/>
        <v>93.792151207448114</v>
      </c>
      <c r="H36" s="346">
        <f t="shared" si="6"/>
        <v>87.072392026222303</v>
      </c>
      <c r="I36" s="346">
        <f t="shared" si="6"/>
        <v>78.761382371411045</v>
      </c>
      <c r="J36" s="346">
        <f t="shared" si="6"/>
        <v>73.776272626744415</v>
      </c>
      <c r="K36" s="346">
        <f t="shared" si="6"/>
        <v>73.572826684531663</v>
      </c>
      <c r="L36" s="346">
        <f t="shared" si="6"/>
        <v>69.265196416860121</v>
      </c>
      <c r="M36" s="346">
        <f t="shared" si="6"/>
        <v>61.803524648485713</v>
      </c>
      <c r="N36" s="346">
        <f t="shared" si="6"/>
        <v>62.692661169633638</v>
      </c>
      <c r="O36" s="346">
        <f t="shared" si="6"/>
        <v>61.096521775308666</v>
      </c>
      <c r="P36" s="346">
        <f t="shared" si="6"/>
        <v>57.728719467414024</v>
      </c>
      <c r="Q36" s="346">
        <f t="shared" si="6"/>
        <v>57.269464265562775</v>
      </c>
      <c r="R36" s="346">
        <f t="shared" si="6"/>
        <v>56.553604333322603</v>
      </c>
      <c r="S36" s="346">
        <f t="shared" si="6"/>
        <v>56.254919671339728</v>
      </c>
      <c r="T36" s="346">
        <f t="shared" si="6"/>
        <v>56.061305827116122</v>
      </c>
      <c r="U36" s="346">
        <f t="shared" si="6"/>
        <v>55.61052050860873</v>
      </c>
      <c r="V36" s="346">
        <f t="shared" si="6"/>
        <v>58.37347961076788</v>
      </c>
      <c r="W36" s="346">
        <f t="shared" si="6"/>
        <v>55.716544641725655</v>
      </c>
      <c r="DA36" s="119"/>
    </row>
    <row r="37" spans="1:105" ht="12" customHeight="1" x14ac:dyDescent="0.3">
      <c r="A37" s="158" t="s">
        <v>2138</v>
      </c>
      <c r="B37" s="346">
        <f>IF(TEL_ued!B$5=0,"",TEL_ued!B$5/B$5*1000)</f>
        <v>49.790121991399204</v>
      </c>
      <c r="C37" s="346">
        <f>IF(TEL_ued!C$5=0,"",TEL_ued!C$5/C$5*1000)</f>
        <v>49.115290126203909</v>
      </c>
      <c r="D37" s="346">
        <f>IF(TEL_ued!D$5=0,"",TEL_ued!D$5/D$5*1000)</f>
        <v>51.010604993420856</v>
      </c>
      <c r="E37" s="346">
        <f>IF(TEL_ued!E$5=0,"",TEL_ued!E$5/E$5*1000)</f>
        <v>52.986712101448049</v>
      </c>
      <c r="F37" s="346">
        <f>IF(TEL_ued!F$5=0,"",TEL_ued!F$5/F$5*1000)</f>
        <v>51.871562440590097</v>
      </c>
      <c r="G37" s="346">
        <f>IF(TEL_ued!G$5=0,"",TEL_ued!G$5/G$5*1000)</f>
        <v>45.100250219403897</v>
      </c>
      <c r="H37" s="346">
        <f>IF(TEL_ued!H$5=0,"",TEL_ued!H$5/H$5*1000)</f>
        <v>41.848112471442299</v>
      </c>
      <c r="I37" s="346">
        <f>IF(TEL_ued!I$5=0,"",TEL_ued!I$5/I$5*1000)</f>
        <v>37.957918645229789</v>
      </c>
      <c r="J37" s="346">
        <f>IF(TEL_ued!J$5=0,"",TEL_ued!J$5/J$5*1000)</f>
        <v>35.713883206218931</v>
      </c>
      <c r="K37" s="346">
        <f>IF(TEL_ued!K$5=0,"",TEL_ued!K$5/K$5*1000)</f>
        <v>35.680647901401493</v>
      </c>
      <c r="L37" s="346">
        <f>IF(TEL_ued!L$5=0,"",TEL_ued!L$5/L$5*1000)</f>
        <v>33.577719237748646</v>
      </c>
      <c r="M37" s="346">
        <f>IF(TEL_ued!M$5=0,"",TEL_ued!M$5/M$5*1000)</f>
        <v>30.002797211640537</v>
      </c>
      <c r="N37" s="346">
        <f>IF(TEL_ued!N$5=0,"",TEL_ued!N$5/N$5*1000)</f>
        <v>30.536037647560637</v>
      </c>
      <c r="O37" s="346">
        <f>IF(TEL_ued!O$5=0,"",TEL_ued!O$5/O$5*1000)</f>
        <v>29.8786687781454</v>
      </c>
      <c r="P37" s="346">
        <f>IF(TEL_ued!P$5=0,"",TEL_ued!P$5/P$5*1000)</f>
        <v>28.286329135171364</v>
      </c>
      <c r="Q37" s="346">
        <f>IF(TEL_ued!Q$5=0,"",TEL_ued!Q$5/Q$5*1000)</f>
        <v>28.102380080015109</v>
      </c>
      <c r="R37" s="346">
        <f>IF(TEL_ued!R$5=0,"",TEL_ued!R$5/R$5*1000)</f>
        <v>27.732033923448999</v>
      </c>
      <c r="S37" s="346">
        <f>IF(TEL_ued!S$5=0,"",TEL_ued!S$5/S$5*1000)</f>
        <v>27.527469367218515</v>
      </c>
      <c r="T37" s="346">
        <f>IF(TEL_ued!T$5=0,"",TEL_ued!T$5/T$5*1000)</f>
        <v>27.411510778124793</v>
      </c>
      <c r="U37" s="346">
        <f>IF(TEL_ued!U$5=0,"",TEL_ued!U$5/U$5*1000)</f>
        <v>27.269509960942088</v>
      </c>
      <c r="V37" s="346">
        <f>IF(TEL_ued!V$5=0,"",TEL_ued!V$5/V$5*1000)</f>
        <v>28.710050485259025</v>
      </c>
      <c r="W37" s="346">
        <f>IF(TEL_ued!W$5=0,"",TEL_ued!W$5/W$5*1000)</f>
        <v>27.314603566599839</v>
      </c>
      <c r="DA37" s="119"/>
    </row>
    <row r="38" spans="1:105" ht="12" customHeight="1" x14ac:dyDescent="0.3">
      <c r="A38" s="159" t="s">
        <v>88</v>
      </c>
      <c r="B38" s="347">
        <f t="shared" ref="B38:W38" si="7">IF(B$12=0,"",B$33/B$12)</f>
        <v>1.4631893539416627</v>
      </c>
      <c r="C38" s="347">
        <f t="shared" si="7"/>
        <v>1.4907664457476819</v>
      </c>
      <c r="D38" s="347">
        <f t="shared" si="7"/>
        <v>1.4372769744660086</v>
      </c>
      <c r="E38" s="347">
        <f t="shared" si="7"/>
        <v>1.3751460207811341</v>
      </c>
      <c r="F38" s="347">
        <f t="shared" si="7"/>
        <v>1.3452345914482904</v>
      </c>
      <c r="G38" s="347">
        <f t="shared" si="7"/>
        <v>1.1618697732277716</v>
      </c>
      <c r="H38" s="347">
        <f t="shared" si="7"/>
        <v>1.154284072612386</v>
      </c>
      <c r="I38" s="347">
        <f t="shared" si="7"/>
        <v>0.98969822728697598</v>
      </c>
      <c r="J38" s="347">
        <f t="shared" si="7"/>
        <v>0.98031370051082189</v>
      </c>
      <c r="K38" s="347">
        <f t="shared" si="7"/>
        <v>0.95854302627299748</v>
      </c>
      <c r="L38" s="347">
        <f t="shared" si="7"/>
        <v>1.0034290290765209</v>
      </c>
      <c r="M38" s="347">
        <f t="shared" si="7"/>
        <v>0.92682518021567206</v>
      </c>
      <c r="N38" s="347">
        <f t="shared" si="7"/>
        <v>0.80640306258489947</v>
      </c>
      <c r="O38" s="347">
        <f t="shared" si="7"/>
        <v>0.73644056846255546</v>
      </c>
      <c r="P38" s="347">
        <f t="shared" si="7"/>
        <v>0.76016542982811508</v>
      </c>
      <c r="Q38" s="347">
        <f t="shared" si="7"/>
        <v>0.78108269465011726</v>
      </c>
      <c r="R38" s="347">
        <f t="shared" si="7"/>
        <v>0.72321865859848522</v>
      </c>
      <c r="S38" s="347">
        <f t="shared" si="7"/>
        <v>0.75862613074273177</v>
      </c>
      <c r="T38" s="347">
        <f t="shared" si="7"/>
        <v>0.7289657745255369</v>
      </c>
      <c r="U38" s="347">
        <f t="shared" si="7"/>
        <v>0.73282281337977062</v>
      </c>
      <c r="V38" s="347">
        <f t="shared" si="7"/>
        <v>0.71831993892023849</v>
      </c>
      <c r="W38" s="347">
        <f t="shared" si="7"/>
        <v>0.86743181597051056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35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Textiles and leather / final energy consumption"</f>
        <v>DK: Textiles and leather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3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3">
      <c r="J4" s="131"/>
    </row>
    <row r="5" spans="1:105" ht="15" customHeight="1" x14ac:dyDescent="0.3">
      <c r="A5" s="34" t="s">
        <v>27</v>
      </c>
      <c r="B5" s="225">
        <v>55.917793126088853</v>
      </c>
      <c r="C5" s="225">
        <v>56.65533276335654</v>
      </c>
      <c r="D5" s="225">
        <v>54.759630129724137</v>
      </c>
      <c r="E5" s="225">
        <v>51.916615311946799</v>
      </c>
      <c r="F5" s="225">
        <v>51.719817049880959</v>
      </c>
      <c r="G5" s="225">
        <v>36.372867228595517</v>
      </c>
      <c r="H5" s="225">
        <v>34.555531056011887</v>
      </c>
      <c r="I5" s="225">
        <v>28.874802732921012</v>
      </c>
      <c r="J5" s="225">
        <v>29.49478549959224</v>
      </c>
      <c r="K5" s="225">
        <v>27.320299247077561</v>
      </c>
      <c r="L5" s="225">
        <v>28.211524181973822</v>
      </c>
      <c r="M5" s="225">
        <v>26.13068012744489</v>
      </c>
      <c r="N5" s="225">
        <v>19.722831790841621</v>
      </c>
      <c r="O5" s="225">
        <v>19.539184362094861</v>
      </c>
      <c r="P5" s="225">
        <v>17.387097228522009</v>
      </c>
      <c r="Q5" s="225">
        <v>16.970287434770341</v>
      </c>
      <c r="R5" s="225">
        <v>16.549336519959219</v>
      </c>
      <c r="S5" s="225">
        <v>17.169360862649992</v>
      </c>
      <c r="T5" s="225">
        <v>16.327942373317509</v>
      </c>
      <c r="U5" s="225">
        <v>16.324658594658999</v>
      </c>
      <c r="V5" s="225">
        <v>16.896354257517871</v>
      </c>
      <c r="W5" s="225">
        <v>19.614754595895981</v>
      </c>
      <c r="DA5" s="89" t="s">
        <v>2682</v>
      </c>
    </row>
    <row r="6" spans="1:105" ht="12" customHeight="1" x14ac:dyDescent="0.3">
      <c r="A6" s="55" t="s">
        <v>92</v>
      </c>
      <c r="B6" s="261">
        <v>1.2403875263869411</v>
      </c>
      <c r="C6" s="261">
        <v>1.229928905082744</v>
      </c>
      <c r="D6" s="261">
        <v>1.2499159799009441</v>
      </c>
      <c r="E6" s="261">
        <v>1.2404736538466441</v>
      </c>
      <c r="F6" s="261">
        <v>1.289486119203497</v>
      </c>
      <c r="G6" s="261">
        <v>1.053414457934625</v>
      </c>
      <c r="H6" s="261">
        <v>1.0014804774349411</v>
      </c>
      <c r="I6" s="261">
        <v>0.96645555177820941</v>
      </c>
      <c r="J6" s="261">
        <v>0.95965460160614424</v>
      </c>
      <c r="K6" s="261">
        <v>0.8913547768656116</v>
      </c>
      <c r="L6" s="261">
        <v>0.89508177021517332</v>
      </c>
      <c r="M6" s="261">
        <v>0.87708750422820558</v>
      </c>
      <c r="N6" s="261">
        <v>0.6759221360275246</v>
      </c>
      <c r="O6" s="261">
        <v>0.71530987208926167</v>
      </c>
      <c r="P6" s="261">
        <v>0.65840662995622956</v>
      </c>
      <c r="Q6" s="261">
        <v>0.65278607107572229</v>
      </c>
      <c r="R6" s="261">
        <v>0.6291434091046455</v>
      </c>
      <c r="S6" s="261">
        <v>0.64035864839697387</v>
      </c>
      <c r="T6" s="261">
        <v>0.60749371580596523</v>
      </c>
      <c r="U6" s="261">
        <v>0.61092324402960541</v>
      </c>
      <c r="V6" s="261">
        <v>0.63816910935810556</v>
      </c>
      <c r="W6" s="261">
        <v>0.68082841165855112</v>
      </c>
      <c r="DA6" s="67" t="s">
        <v>2699</v>
      </c>
    </row>
    <row r="7" spans="1:105" ht="12" customHeight="1" x14ac:dyDescent="0.3">
      <c r="A7" s="202" t="s">
        <v>93</v>
      </c>
      <c r="B7" s="226">
        <v>1.01775386780467</v>
      </c>
      <c r="C7" s="226">
        <v>1.0091724349396869</v>
      </c>
      <c r="D7" s="226">
        <v>1.0255720860725701</v>
      </c>
      <c r="E7" s="226">
        <v>1.017824536489554</v>
      </c>
      <c r="F7" s="226">
        <v>1.0580398926797929</v>
      </c>
      <c r="G7" s="226">
        <v>0.86434006804892283</v>
      </c>
      <c r="H7" s="226">
        <v>0.82172757122866924</v>
      </c>
      <c r="I7" s="226">
        <v>0.79298917068981278</v>
      </c>
      <c r="J7" s="226">
        <v>0.78740890388196438</v>
      </c>
      <c r="K7" s="226">
        <v>0.73136802204357865</v>
      </c>
      <c r="L7" s="226">
        <v>0.73442606786886011</v>
      </c>
      <c r="M7" s="226">
        <v>0.71966154193083554</v>
      </c>
      <c r="N7" s="226">
        <v>0.5546027782789944</v>
      </c>
      <c r="O7" s="226">
        <v>0.58692092068862523</v>
      </c>
      <c r="P7" s="226">
        <v>0.54023108098972683</v>
      </c>
      <c r="Q7" s="226">
        <v>0.53561934036982328</v>
      </c>
      <c r="R7" s="226">
        <v>0.516220233111504</v>
      </c>
      <c r="S7" s="226">
        <v>0.52542248073597864</v>
      </c>
      <c r="T7" s="226">
        <v>0.49845638219976629</v>
      </c>
      <c r="U7" s="226">
        <v>0.50127035407557363</v>
      </c>
      <c r="V7" s="226">
        <v>0.52362593588357376</v>
      </c>
      <c r="W7" s="226">
        <v>0.55862844033522141</v>
      </c>
      <c r="DA7" s="174" t="s">
        <v>2700</v>
      </c>
    </row>
    <row r="8" spans="1:105" ht="12" customHeight="1" x14ac:dyDescent="0.3">
      <c r="A8" s="202" t="s">
        <v>94</v>
      </c>
      <c r="B8" s="226">
        <v>0.73151059248460648</v>
      </c>
      <c r="C8" s="226">
        <v>0.72534268761290011</v>
      </c>
      <c r="D8" s="226">
        <v>0.73712993686465977</v>
      </c>
      <c r="E8" s="226">
        <v>0.73156138560186657</v>
      </c>
      <c r="F8" s="226">
        <v>0.76046617286360108</v>
      </c>
      <c r="G8" s="226">
        <v>0.62124442391016332</v>
      </c>
      <c r="H8" s="226">
        <v>0.59061669182060605</v>
      </c>
      <c r="I8" s="226">
        <v>0.56996096643330307</v>
      </c>
      <c r="J8" s="226">
        <v>0.56595014966516188</v>
      </c>
      <c r="K8" s="226">
        <v>0.52567076584382211</v>
      </c>
      <c r="L8" s="226">
        <v>0.52786873628074338</v>
      </c>
      <c r="M8" s="226">
        <v>0.51725673326278809</v>
      </c>
      <c r="N8" s="226">
        <v>0.39862074688802729</v>
      </c>
      <c r="O8" s="226">
        <v>0.42184941174494928</v>
      </c>
      <c r="P8" s="226">
        <v>0.38829108946136609</v>
      </c>
      <c r="Q8" s="226">
        <v>0.38497640089081059</v>
      </c>
      <c r="R8" s="226">
        <v>0.37103329254889339</v>
      </c>
      <c r="S8" s="226">
        <v>0.37764740802898472</v>
      </c>
      <c r="T8" s="226">
        <v>0.35826552470608197</v>
      </c>
      <c r="U8" s="226">
        <v>0.36028806699181859</v>
      </c>
      <c r="V8" s="226">
        <v>0.37635614141631862</v>
      </c>
      <c r="W8" s="226">
        <v>0.40151419149094042</v>
      </c>
      <c r="DA8" s="174" t="s">
        <v>2701</v>
      </c>
    </row>
    <row r="9" spans="1:105" ht="12" customHeight="1" x14ac:dyDescent="0.3">
      <c r="A9" s="202" t="s">
        <v>95</v>
      </c>
      <c r="B9" s="226">
        <v>1.431216376600317</v>
      </c>
      <c r="C9" s="226">
        <v>1.419148736633935</v>
      </c>
      <c r="D9" s="226">
        <v>1.442210746039551</v>
      </c>
      <c r="E9" s="226">
        <v>1.431315754438435</v>
      </c>
      <c r="F9" s="226">
        <v>1.4878685990809579</v>
      </c>
      <c r="G9" s="226">
        <v>1.215478220693798</v>
      </c>
      <c r="H9" s="226">
        <v>1.1555543970403159</v>
      </c>
      <c r="I9" s="226">
        <v>1.115141021282549</v>
      </c>
      <c r="J9" s="226">
        <v>1.1072937710840121</v>
      </c>
      <c r="K9" s="226">
        <v>1.028486280998782</v>
      </c>
      <c r="L9" s="226">
        <v>1.0327866579405851</v>
      </c>
      <c r="M9" s="226">
        <v>1.012024043340237</v>
      </c>
      <c r="N9" s="226">
        <v>0.77991015695483612</v>
      </c>
      <c r="O9" s="226">
        <v>0.82535754471837908</v>
      </c>
      <c r="P9" s="226">
        <v>0.75969995764180331</v>
      </c>
      <c r="Q9" s="226">
        <v>0.7532146973950643</v>
      </c>
      <c r="R9" s="226">
        <v>0.72593470281305228</v>
      </c>
      <c r="S9" s="226">
        <v>0.73887536353496985</v>
      </c>
      <c r="T9" s="226">
        <v>0.70095428746842126</v>
      </c>
      <c r="U9" s="226">
        <v>0.70491143541877543</v>
      </c>
      <c r="V9" s="226">
        <v>0.73634897233627583</v>
      </c>
      <c r="W9" s="226">
        <v>0.78557124422140534</v>
      </c>
      <c r="DA9" s="174" t="s">
        <v>2702</v>
      </c>
    </row>
    <row r="10" spans="1:105" ht="12" customHeight="1" x14ac:dyDescent="0.3">
      <c r="A10" s="56" t="s">
        <v>96</v>
      </c>
      <c r="B10" s="262">
        <v>5.694119739949361</v>
      </c>
      <c r="C10" s="262">
        <v>5.8356206661535239</v>
      </c>
      <c r="D10" s="262">
        <v>5.4791335886767261</v>
      </c>
      <c r="E10" s="262">
        <v>5.0448389411519976</v>
      </c>
      <c r="F10" s="262">
        <v>4.9035708116666461</v>
      </c>
      <c r="G10" s="262">
        <v>3.1531592796784591</v>
      </c>
      <c r="H10" s="262">
        <v>3.002116941395077</v>
      </c>
      <c r="I10" s="262">
        <v>2.3417361409597</v>
      </c>
      <c r="J10" s="262">
        <v>2.4386220785779491</v>
      </c>
      <c r="K10" s="262">
        <v>2.2798958386447561</v>
      </c>
      <c r="L10" s="262">
        <v>2.3925521844417621</v>
      </c>
      <c r="M10" s="262">
        <v>2.1732447721995971</v>
      </c>
      <c r="N10" s="262">
        <v>1.631953961755902</v>
      </c>
      <c r="O10" s="262">
        <v>1.62337499073985</v>
      </c>
      <c r="P10" s="262">
        <v>1.462320884254662</v>
      </c>
      <c r="Q10" s="262">
        <v>1.44043358046044</v>
      </c>
      <c r="R10" s="262">
        <v>1.4029725741751891</v>
      </c>
      <c r="S10" s="262">
        <v>1.4481405576402031</v>
      </c>
      <c r="T10" s="262">
        <v>1.3845199020044161</v>
      </c>
      <c r="U10" s="262">
        <v>1.4038967727656819</v>
      </c>
      <c r="V10" s="262">
        <v>1.4692124777719071</v>
      </c>
      <c r="W10" s="262">
        <v>1.7259755559197529</v>
      </c>
      <c r="DA10" s="68" t="s">
        <v>2703</v>
      </c>
    </row>
    <row r="11" spans="1:105" ht="12" customHeight="1" x14ac:dyDescent="0.3">
      <c r="A11" s="37" t="s">
        <v>160</v>
      </c>
      <c r="B11" s="228">
        <v>0.46198164805072872</v>
      </c>
      <c r="C11" s="228">
        <v>0.62140210860619149</v>
      </c>
      <c r="D11" s="228">
        <v>0.6134593375605768</v>
      </c>
      <c r="E11" s="228">
        <v>0.90158844710110186</v>
      </c>
      <c r="F11" s="228">
        <v>0.88102494260692243</v>
      </c>
      <c r="G11" s="228">
        <v>0.39748227949736281</v>
      </c>
      <c r="H11" s="228">
        <v>0.39650646254479949</v>
      </c>
      <c r="I11" s="228">
        <v>0.32922155594816999</v>
      </c>
      <c r="J11" s="228">
        <v>0.1134525241035646</v>
      </c>
      <c r="K11" s="228">
        <v>0.11168376354724149</v>
      </c>
      <c r="L11" s="228">
        <v>0.11550320887945199</v>
      </c>
      <c r="M11" s="228">
        <v>0.1053625089953051</v>
      </c>
      <c r="N11" s="228">
        <v>0</v>
      </c>
      <c r="O11" s="228">
        <v>0</v>
      </c>
      <c r="P11" s="228">
        <v>0</v>
      </c>
      <c r="Q11" s="228">
        <v>3.4118236763525842E-3</v>
      </c>
      <c r="R11" s="228">
        <v>2.4598927220822351E-3</v>
      </c>
      <c r="S11" s="228">
        <v>2.3849100304591132E-3</v>
      </c>
      <c r="T11" s="228">
        <v>4.0589412360723092E-3</v>
      </c>
      <c r="U11" s="228">
        <v>5.8082752140907294E-3</v>
      </c>
      <c r="V11" s="228">
        <v>7.5317907278866988E-3</v>
      </c>
      <c r="W11" s="228">
        <v>1.850903954975909E-2</v>
      </c>
      <c r="DA11" s="69" t="s">
        <v>2704</v>
      </c>
    </row>
    <row r="12" spans="1:105" ht="12" customHeight="1" x14ac:dyDescent="0.3">
      <c r="A12" s="37" t="s">
        <v>162</v>
      </c>
      <c r="B12" s="228">
        <v>4.4629662910881596</v>
      </c>
      <c r="C12" s="228">
        <v>4.4630172394753469</v>
      </c>
      <c r="D12" s="228">
        <v>4.0374996204080666</v>
      </c>
      <c r="E12" s="228">
        <v>3.2874970201678968</v>
      </c>
      <c r="F12" s="228">
        <v>3.1010983615733618</v>
      </c>
      <c r="G12" s="228">
        <v>1.8124468092349191</v>
      </c>
      <c r="H12" s="228">
        <v>1.6770319002481451</v>
      </c>
      <c r="I12" s="228">
        <v>0.87433428988848783</v>
      </c>
      <c r="J12" s="228">
        <v>1.219569199538705</v>
      </c>
      <c r="K12" s="228">
        <v>1.0734390631607</v>
      </c>
      <c r="L12" s="228">
        <v>1.2123990396004249</v>
      </c>
      <c r="M12" s="228">
        <v>0.92607258454342389</v>
      </c>
      <c r="N12" s="228">
        <v>0.67764899766008591</v>
      </c>
      <c r="O12" s="228">
        <v>0.51357767109482244</v>
      </c>
      <c r="P12" s="228">
        <v>0.41677056146905012</v>
      </c>
      <c r="Q12" s="228">
        <v>0.37810681438214638</v>
      </c>
      <c r="R12" s="228">
        <v>0.35866619970820512</v>
      </c>
      <c r="S12" s="228">
        <v>0.41634767832304309</v>
      </c>
      <c r="T12" s="228">
        <v>0.38176858197927072</v>
      </c>
      <c r="U12" s="228">
        <v>0.36757163643977708</v>
      </c>
      <c r="V12" s="228">
        <v>0.35644107167300781</v>
      </c>
      <c r="W12" s="228">
        <v>0.608260225629496</v>
      </c>
      <c r="DA12" s="69" t="s">
        <v>2705</v>
      </c>
    </row>
    <row r="13" spans="1:105" ht="12" customHeight="1" x14ac:dyDescent="0.3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2706</v>
      </c>
    </row>
    <row r="14" spans="1:105" ht="12" customHeight="1" x14ac:dyDescent="0.3">
      <c r="A14" s="37" t="s">
        <v>78</v>
      </c>
      <c r="B14" s="228">
        <v>0.40532537027690008</v>
      </c>
      <c r="C14" s="228">
        <v>0.40941702818463788</v>
      </c>
      <c r="D14" s="228">
        <v>0.42893365508208808</v>
      </c>
      <c r="E14" s="228">
        <v>0.40715701443455338</v>
      </c>
      <c r="F14" s="228">
        <v>0.40150234652293082</v>
      </c>
      <c r="G14" s="228">
        <v>0.30700308413606009</v>
      </c>
      <c r="H14" s="228">
        <v>0.32182512307415512</v>
      </c>
      <c r="I14" s="228">
        <v>0.28735647324377339</v>
      </c>
      <c r="J14" s="228">
        <v>0.32926529322589482</v>
      </c>
      <c r="K14" s="228">
        <v>0.37128806908593381</v>
      </c>
      <c r="L14" s="228">
        <v>0.39458523097907772</v>
      </c>
      <c r="M14" s="228">
        <v>0.38579620654549363</v>
      </c>
      <c r="N14" s="228">
        <v>0.32437951224993322</v>
      </c>
      <c r="O14" s="228">
        <v>0.35655323569898723</v>
      </c>
      <c r="P14" s="228">
        <v>0.33653832912712789</v>
      </c>
      <c r="Q14" s="228">
        <v>0.34689964457586409</v>
      </c>
      <c r="R14" s="228">
        <v>0.34796076759905098</v>
      </c>
      <c r="S14" s="228">
        <v>0.34906851527520949</v>
      </c>
      <c r="T14" s="228">
        <v>0.35244796231507991</v>
      </c>
      <c r="U14" s="228">
        <v>0.38794320343280031</v>
      </c>
      <c r="V14" s="228">
        <v>0.43083405116151929</v>
      </c>
      <c r="W14" s="228">
        <v>0.512089075686185</v>
      </c>
      <c r="DA14" s="69" t="s">
        <v>2707</v>
      </c>
    </row>
    <row r="15" spans="1:105" ht="12" customHeight="1" x14ac:dyDescent="0.3">
      <c r="A15" s="37" t="s">
        <v>38</v>
      </c>
      <c r="B15" s="228">
        <v>0.36384643053357318</v>
      </c>
      <c r="C15" s="228">
        <v>0.34178428988734721</v>
      </c>
      <c r="D15" s="228">
        <v>0.3992409756259947</v>
      </c>
      <c r="E15" s="228">
        <v>0.44859645944844612</v>
      </c>
      <c r="F15" s="228">
        <v>0.51994516096343113</v>
      </c>
      <c r="G15" s="228">
        <v>0.6362271068101174</v>
      </c>
      <c r="H15" s="228">
        <v>0.60675345552797799</v>
      </c>
      <c r="I15" s="228">
        <v>0.85082382187926886</v>
      </c>
      <c r="J15" s="228">
        <v>0.77633506170978428</v>
      </c>
      <c r="K15" s="228">
        <v>0.72348494285088016</v>
      </c>
      <c r="L15" s="228">
        <v>0.67006470498280712</v>
      </c>
      <c r="M15" s="228">
        <v>0.75601347211537395</v>
      </c>
      <c r="N15" s="228">
        <v>0.62992545184588278</v>
      </c>
      <c r="O15" s="228">
        <v>0.75324408394604081</v>
      </c>
      <c r="P15" s="228">
        <v>0.70901199365848444</v>
      </c>
      <c r="Q15" s="228">
        <v>0.71201529782607664</v>
      </c>
      <c r="R15" s="228">
        <v>0.69388571414585098</v>
      </c>
      <c r="S15" s="228">
        <v>0.68033945401149098</v>
      </c>
      <c r="T15" s="228">
        <v>0.646244416473993</v>
      </c>
      <c r="U15" s="228">
        <v>0.64257365767901353</v>
      </c>
      <c r="V15" s="228">
        <v>0.67440556420949282</v>
      </c>
      <c r="W15" s="228">
        <v>0.58711721505431247</v>
      </c>
      <c r="DA15" s="69" t="s">
        <v>2708</v>
      </c>
    </row>
    <row r="16" spans="1:105" ht="12" customHeight="1" x14ac:dyDescent="0.3">
      <c r="A16" s="57" t="s">
        <v>2709</v>
      </c>
      <c r="B16" s="263">
        <v>2.67290477847353</v>
      </c>
      <c r="C16" s="263">
        <v>2.7344936237794801</v>
      </c>
      <c r="D16" s="263">
        <v>2.5847617290170102</v>
      </c>
      <c r="E16" s="263">
        <v>2.399619513732838</v>
      </c>
      <c r="F16" s="263">
        <v>2.3368840631032288</v>
      </c>
      <c r="G16" s="263">
        <v>1.494963809611491</v>
      </c>
      <c r="H16" s="263">
        <v>1.419129665235257</v>
      </c>
      <c r="I16" s="263">
        <v>1.046546151172989</v>
      </c>
      <c r="J16" s="263">
        <v>1.097486316256534</v>
      </c>
      <c r="K16" s="263">
        <v>1.012252573434623</v>
      </c>
      <c r="L16" s="263">
        <v>1.071805700359558</v>
      </c>
      <c r="M16" s="263">
        <v>0.93965653525106396</v>
      </c>
      <c r="N16" s="263">
        <v>0.69440558987647916</v>
      </c>
      <c r="O16" s="263">
        <v>0.63299712266052388</v>
      </c>
      <c r="P16" s="263">
        <v>0.53501829598581763</v>
      </c>
      <c r="Q16" s="263">
        <v>0.50864670052674699</v>
      </c>
      <c r="R16" s="263">
        <v>0.50576902176983529</v>
      </c>
      <c r="S16" s="263">
        <v>0.53985329031970664</v>
      </c>
      <c r="T16" s="263">
        <v>0.51490681409012562</v>
      </c>
      <c r="U16" s="263">
        <v>0.50879999583696389</v>
      </c>
      <c r="V16" s="263">
        <v>0.51835234129378605</v>
      </c>
      <c r="W16" s="263">
        <v>0.67057329082702377</v>
      </c>
      <c r="DA16" s="70" t="s">
        <v>2710</v>
      </c>
    </row>
    <row r="17" spans="1:105" ht="12" customHeight="1" x14ac:dyDescent="0.3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2711</v>
      </c>
    </row>
    <row r="18" spans="1:105" ht="12" customHeight="1" x14ac:dyDescent="0.3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2712</v>
      </c>
    </row>
    <row r="19" spans="1:105" ht="12" customHeight="1" x14ac:dyDescent="0.3">
      <c r="A19" s="46" t="s">
        <v>33</v>
      </c>
      <c r="B19" s="231">
        <v>8.8806322632904444E-2</v>
      </c>
      <c r="C19" s="231">
        <v>8.8780766589174026E-2</v>
      </c>
      <c r="D19" s="231">
        <v>8.8586064259906644E-2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8.8992985223211637E-3</v>
      </c>
      <c r="R19" s="231">
        <v>7.0163780779694306E-3</v>
      </c>
      <c r="S19" s="231">
        <v>7.5585027375090512E-3</v>
      </c>
      <c r="T19" s="231">
        <v>5.5177991839040832E-3</v>
      </c>
      <c r="U19" s="231">
        <v>4.6698706838049463E-3</v>
      </c>
      <c r="V19" s="231">
        <v>3.6332006937870079E-3</v>
      </c>
      <c r="W19" s="231">
        <v>4.2806890872552376E-3</v>
      </c>
      <c r="DA19" s="73" t="s">
        <v>2713</v>
      </c>
    </row>
    <row r="20" spans="1:105" ht="12" customHeight="1" x14ac:dyDescent="0.3">
      <c r="A20" s="46" t="s">
        <v>160</v>
      </c>
      <c r="B20" s="231">
        <v>0.20995872848381689</v>
      </c>
      <c r="C20" s="231">
        <v>0.27942591867756261</v>
      </c>
      <c r="D20" s="231">
        <v>0.27945352277589952</v>
      </c>
      <c r="E20" s="231">
        <v>0.41769730710563269</v>
      </c>
      <c r="F20" s="231">
        <v>0.41950646038931688</v>
      </c>
      <c r="G20" s="231">
        <v>0.21237622016946869</v>
      </c>
      <c r="H20" s="231">
        <v>0.21215240527021759</v>
      </c>
      <c r="I20" s="231">
        <v>0.2164044509133162</v>
      </c>
      <c r="J20" s="231">
        <v>7.2052482868293355E-2</v>
      </c>
      <c r="K20" s="231">
        <v>7.1961770873045075E-2</v>
      </c>
      <c r="L20" s="231">
        <v>7.1888047441951583E-2</v>
      </c>
      <c r="M20" s="231">
        <v>7.2462277794030874E-2</v>
      </c>
      <c r="N20" s="231">
        <v>0</v>
      </c>
      <c r="O20" s="231">
        <v>0</v>
      </c>
      <c r="P20" s="231">
        <v>0</v>
      </c>
      <c r="Q20" s="231">
        <v>3.648784709702538E-3</v>
      </c>
      <c r="R20" s="231">
        <v>2.4566912163118491E-3</v>
      </c>
      <c r="S20" s="231">
        <v>2.2312774602116351E-3</v>
      </c>
      <c r="T20" s="231">
        <v>3.762589377704672E-3</v>
      </c>
      <c r="U20" s="231">
        <v>5.6407284017331791E-3</v>
      </c>
      <c r="V20" s="231">
        <v>7.6750875753009151E-3</v>
      </c>
      <c r="W20" s="231">
        <v>1.52336449694914E-2</v>
      </c>
      <c r="DA20" s="73" t="s">
        <v>2714</v>
      </c>
    </row>
    <row r="21" spans="1:105" ht="12" customHeight="1" x14ac:dyDescent="0.3">
      <c r="A21" s="46" t="s">
        <v>70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1.8543077478732719E-3</v>
      </c>
      <c r="R21" s="231">
        <v>2.8133303404418481E-3</v>
      </c>
      <c r="S21" s="231">
        <v>3.0723410407860539E-3</v>
      </c>
      <c r="T21" s="231">
        <v>1.5244775251373141E-3</v>
      </c>
      <c r="U21" s="231">
        <v>1.2249950634328911E-3</v>
      </c>
      <c r="V21" s="231">
        <v>2.3003505323791119E-4</v>
      </c>
      <c r="W21" s="231">
        <v>1.5727771406848321E-4</v>
      </c>
      <c r="DA21" s="73" t="s">
        <v>2715</v>
      </c>
    </row>
    <row r="22" spans="1:105" ht="12" customHeight="1" x14ac:dyDescent="0.3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2716</v>
      </c>
    </row>
    <row r="23" spans="1:105" ht="12" customHeight="1" x14ac:dyDescent="0.3">
      <c r="A23" s="46" t="s">
        <v>162</v>
      </c>
      <c r="B23" s="231">
        <v>2.028302924362297</v>
      </c>
      <c r="C23" s="231">
        <v>2.006885195499919</v>
      </c>
      <c r="D23" s="231">
        <v>1.8392310998411969</v>
      </c>
      <c r="E23" s="231">
        <v>1.523065936411603</v>
      </c>
      <c r="F23" s="231">
        <v>1.4766106316279111</v>
      </c>
      <c r="G23" s="231">
        <v>0.96839688825946779</v>
      </c>
      <c r="H23" s="231">
        <v>0.89730278056269774</v>
      </c>
      <c r="I23" s="231">
        <v>0.57471884358565561</v>
      </c>
      <c r="J23" s="231">
        <v>0.7745353358224657</v>
      </c>
      <c r="K23" s="231">
        <v>0.69165448455425416</v>
      </c>
      <c r="L23" s="231">
        <v>0.7545850935477959</v>
      </c>
      <c r="M23" s="231">
        <v>0.63689949602103613</v>
      </c>
      <c r="N23" s="231">
        <v>0.47589369174973312</v>
      </c>
      <c r="O23" s="231">
        <v>0.43896233285047459</v>
      </c>
      <c r="P23" s="231">
        <v>0.41414629902015598</v>
      </c>
      <c r="Q23" s="231">
        <v>0.40436742745944232</v>
      </c>
      <c r="R23" s="231">
        <v>0.35819940215329532</v>
      </c>
      <c r="S23" s="231">
        <v>0.38952714290644069</v>
      </c>
      <c r="T23" s="231">
        <v>0.35389485280811028</v>
      </c>
      <c r="U23" s="231">
        <v>0.35696858239558721</v>
      </c>
      <c r="V23" s="231">
        <v>0.36322257738725638</v>
      </c>
      <c r="W23" s="231">
        <v>0.50062134782261491</v>
      </c>
      <c r="DA23" s="73" t="s">
        <v>2717</v>
      </c>
    </row>
    <row r="24" spans="1:105" ht="12" customHeight="1" x14ac:dyDescent="0.3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2718</v>
      </c>
    </row>
    <row r="25" spans="1:105" ht="12" customHeight="1" x14ac:dyDescent="0.3">
      <c r="A25" s="46" t="s">
        <v>73</v>
      </c>
      <c r="B25" s="231">
        <v>1.581898223579602E-2</v>
      </c>
      <c r="C25" s="231">
        <v>2.712988002818301E-2</v>
      </c>
      <c r="D25" s="231">
        <v>2.7129880027910839E-2</v>
      </c>
      <c r="E25" s="231">
        <v>9.041394630806629E-2</v>
      </c>
      <c r="F25" s="231">
        <v>8.8151766749892002E-2</v>
      </c>
      <c r="G25" s="231">
        <v>4.9727263601735072E-2</v>
      </c>
      <c r="H25" s="231">
        <v>6.3292203615498491E-2</v>
      </c>
      <c r="I25" s="231">
        <v>3.8424503144882279E-2</v>
      </c>
      <c r="J25" s="231">
        <v>4.0686682704533239E-2</v>
      </c>
      <c r="K25" s="231">
        <v>3.8424503146149057E-2</v>
      </c>
      <c r="L25" s="231">
        <v>3.9636966290435831E-2</v>
      </c>
      <c r="M25" s="231">
        <v>4.042628793378443E-2</v>
      </c>
      <c r="N25" s="231">
        <v>5.1240808196630558E-2</v>
      </c>
      <c r="O25" s="231">
        <v>4.2590819453377962E-2</v>
      </c>
      <c r="P25" s="231">
        <v>2.5933691553087619E-2</v>
      </c>
      <c r="Q25" s="231">
        <v>1.3662588051132411E-2</v>
      </c>
      <c r="R25" s="231">
        <v>3.1621689795449048E-2</v>
      </c>
      <c r="S25" s="231">
        <v>3.7586357479501113E-2</v>
      </c>
      <c r="T25" s="231">
        <v>5.4113287992228178E-2</v>
      </c>
      <c r="U25" s="231">
        <v>4.1874733836710157E-2</v>
      </c>
      <c r="V25" s="231">
        <v>3.1882084563578737E-2</v>
      </c>
      <c r="W25" s="231">
        <v>3.2402874105055789E-2</v>
      </c>
      <c r="DA25" s="73" t="s">
        <v>2719</v>
      </c>
    </row>
    <row r="26" spans="1:105" ht="12" customHeight="1" x14ac:dyDescent="0.3">
      <c r="A26" s="46" t="s">
        <v>79</v>
      </c>
      <c r="B26" s="231">
        <v>0.33001782075871589</v>
      </c>
      <c r="C26" s="231">
        <v>0.33227186298464212</v>
      </c>
      <c r="D26" s="231">
        <v>0.35036116211209628</v>
      </c>
      <c r="E26" s="231">
        <v>0.36844232390753517</v>
      </c>
      <c r="F26" s="231">
        <v>0.35261520433610899</v>
      </c>
      <c r="G26" s="231">
        <v>0.26446343758081992</v>
      </c>
      <c r="H26" s="231">
        <v>0.24638227578684291</v>
      </c>
      <c r="I26" s="231">
        <v>0.2169983535291351</v>
      </c>
      <c r="J26" s="231">
        <v>0.21021181486124141</v>
      </c>
      <c r="K26" s="231">
        <v>0.2102118148611751</v>
      </c>
      <c r="L26" s="231">
        <v>0.20569559307937529</v>
      </c>
      <c r="M26" s="231">
        <v>0.1898684735022125</v>
      </c>
      <c r="N26" s="231">
        <v>0.16727108993011561</v>
      </c>
      <c r="O26" s="231">
        <v>0.15144397035667129</v>
      </c>
      <c r="P26" s="231">
        <v>9.4938305412573976E-2</v>
      </c>
      <c r="Q26" s="231">
        <v>7.6214294036275276E-2</v>
      </c>
      <c r="R26" s="231">
        <v>0.1036615301863678</v>
      </c>
      <c r="S26" s="231">
        <v>9.9877668695258034E-2</v>
      </c>
      <c r="T26" s="231">
        <v>9.6093807203041004E-2</v>
      </c>
      <c r="U26" s="231">
        <v>9.8421085455695584E-2</v>
      </c>
      <c r="V26" s="231">
        <v>0.111709356020625</v>
      </c>
      <c r="W26" s="231">
        <v>0.11787745712853789</v>
      </c>
      <c r="DA26" s="73" t="s">
        <v>2720</v>
      </c>
    </row>
    <row r="27" spans="1:105" ht="12" customHeight="1" x14ac:dyDescent="0.3">
      <c r="A27" s="57" t="s">
        <v>2721</v>
      </c>
      <c r="B27" s="263">
        <v>22.719690617025009</v>
      </c>
      <c r="C27" s="263">
        <v>23.24319580212558</v>
      </c>
      <c r="D27" s="263">
        <v>21.97047469664458</v>
      </c>
      <c r="E27" s="263">
        <v>20.396765866729119</v>
      </c>
      <c r="F27" s="263">
        <v>19.863514536377451</v>
      </c>
      <c r="G27" s="263">
        <v>12.707192381697681</v>
      </c>
      <c r="H27" s="263">
        <v>12.062602154499681</v>
      </c>
      <c r="I27" s="263">
        <v>8.8956422849704104</v>
      </c>
      <c r="J27" s="263">
        <v>9.3286336881805365</v>
      </c>
      <c r="K27" s="263">
        <v>8.6041468741942975</v>
      </c>
      <c r="L27" s="263">
        <v>9.1103484530562451</v>
      </c>
      <c r="M27" s="263">
        <v>7.9870805496340456</v>
      </c>
      <c r="N27" s="263">
        <v>5.9024475139500732</v>
      </c>
      <c r="O27" s="263">
        <v>5.3804755426144526</v>
      </c>
      <c r="P27" s="263">
        <v>4.54765551587945</v>
      </c>
      <c r="Q27" s="263">
        <v>4.3234969544773483</v>
      </c>
      <c r="R27" s="263">
        <v>4.2990366850436006</v>
      </c>
      <c r="S27" s="263">
        <v>4.5887529677175074</v>
      </c>
      <c r="T27" s="263">
        <v>4.3767079197660692</v>
      </c>
      <c r="U27" s="263">
        <v>4.3247999646141926</v>
      </c>
      <c r="V27" s="263">
        <v>4.4059949009971824</v>
      </c>
      <c r="W27" s="263">
        <v>5.6998729720297057</v>
      </c>
      <c r="DA27" s="70" t="s">
        <v>2722</v>
      </c>
    </row>
    <row r="28" spans="1:105" ht="12" customHeight="1" x14ac:dyDescent="0.3">
      <c r="A28" s="46" t="s">
        <v>30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2723</v>
      </c>
    </row>
    <row r="29" spans="1:105" ht="12" customHeight="1" x14ac:dyDescent="0.3">
      <c r="A29" s="46" t="s">
        <v>32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0</v>
      </c>
      <c r="T29" s="231">
        <v>0</v>
      </c>
      <c r="U29" s="231">
        <v>0</v>
      </c>
      <c r="V29" s="231">
        <v>0</v>
      </c>
      <c r="W29" s="231">
        <v>0</v>
      </c>
      <c r="DA29" s="73" t="s">
        <v>2724</v>
      </c>
    </row>
    <row r="30" spans="1:105" ht="12" customHeight="1" x14ac:dyDescent="0.3">
      <c r="A30" s="46" t="s">
        <v>33</v>
      </c>
      <c r="B30" s="231">
        <v>0.75485374237968805</v>
      </c>
      <c r="C30" s="231">
        <v>0.75463651600797899</v>
      </c>
      <c r="D30" s="231">
        <v>0.75298154620920654</v>
      </c>
      <c r="E30" s="231">
        <v>0</v>
      </c>
      <c r="F30" s="231">
        <v>0</v>
      </c>
      <c r="G30" s="231">
        <v>0</v>
      </c>
      <c r="H30" s="231">
        <v>0</v>
      </c>
      <c r="I30" s="231">
        <v>0</v>
      </c>
      <c r="J30" s="231">
        <v>0</v>
      </c>
      <c r="K30" s="231">
        <v>0</v>
      </c>
      <c r="L30" s="231">
        <v>0</v>
      </c>
      <c r="M30" s="231">
        <v>0</v>
      </c>
      <c r="N30" s="231">
        <v>0</v>
      </c>
      <c r="O30" s="231">
        <v>0</v>
      </c>
      <c r="P30" s="231">
        <v>0</v>
      </c>
      <c r="Q30" s="231">
        <v>7.5644037439729875E-2</v>
      </c>
      <c r="R30" s="231">
        <v>5.9639213662740151E-2</v>
      </c>
      <c r="S30" s="231">
        <v>6.4247273268826954E-2</v>
      </c>
      <c r="T30" s="231">
        <v>4.6901293063184718E-2</v>
      </c>
      <c r="U30" s="231">
        <v>3.9693900812342052E-2</v>
      </c>
      <c r="V30" s="231">
        <v>3.0882205897189579E-2</v>
      </c>
      <c r="W30" s="231">
        <v>3.6385857241669539E-2</v>
      </c>
      <c r="DA30" s="73" t="s">
        <v>2725</v>
      </c>
    </row>
    <row r="31" spans="1:105" ht="12" customHeight="1" x14ac:dyDescent="0.3">
      <c r="A31" s="46" t="s">
        <v>160</v>
      </c>
      <c r="B31" s="231">
        <v>1.7846491921124441</v>
      </c>
      <c r="C31" s="231">
        <v>2.375120308759282</v>
      </c>
      <c r="D31" s="231">
        <v>2.3753549435951462</v>
      </c>
      <c r="E31" s="231">
        <v>3.550427110397878</v>
      </c>
      <c r="F31" s="231">
        <v>3.5658049133091949</v>
      </c>
      <c r="G31" s="231">
        <v>1.8051978714404839</v>
      </c>
      <c r="H31" s="231">
        <v>1.8032954447968499</v>
      </c>
      <c r="I31" s="231">
        <v>1.839437832763188</v>
      </c>
      <c r="J31" s="231">
        <v>0.61244610438049341</v>
      </c>
      <c r="K31" s="231">
        <v>0.61167505242088305</v>
      </c>
      <c r="L31" s="231">
        <v>0.61104840325658827</v>
      </c>
      <c r="M31" s="231">
        <v>0.61592936124926256</v>
      </c>
      <c r="N31" s="231">
        <v>0</v>
      </c>
      <c r="O31" s="231">
        <v>0</v>
      </c>
      <c r="P31" s="231">
        <v>0</v>
      </c>
      <c r="Q31" s="231">
        <v>3.1014670032471561E-2</v>
      </c>
      <c r="R31" s="231">
        <v>2.088187533865072E-2</v>
      </c>
      <c r="S31" s="231">
        <v>1.8965858411798899E-2</v>
      </c>
      <c r="T31" s="231">
        <v>3.1982009710489721E-2</v>
      </c>
      <c r="U31" s="231">
        <v>4.7946191414732019E-2</v>
      </c>
      <c r="V31" s="231">
        <v>6.5238244390057792E-2</v>
      </c>
      <c r="W31" s="231">
        <v>0.12948598224067701</v>
      </c>
      <c r="DA31" s="73" t="s">
        <v>2726</v>
      </c>
    </row>
    <row r="32" spans="1:105" ht="12" customHeight="1" x14ac:dyDescent="0.3">
      <c r="A32" s="46" t="s">
        <v>70</v>
      </c>
      <c r="B32" s="231">
        <v>0</v>
      </c>
      <c r="C32" s="231">
        <v>0</v>
      </c>
      <c r="D32" s="231">
        <v>0</v>
      </c>
      <c r="E32" s="231">
        <v>0</v>
      </c>
      <c r="F32" s="231">
        <v>0</v>
      </c>
      <c r="G32" s="231">
        <v>0</v>
      </c>
      <c r="H32" s="231">
        <v>0</v>
      </c>
      <c r="I32" s="231">
        <v>0</v>
      </c>
      <c r="J32" s="231">
        <v>0</v>
      </c>
      <c r="K32" s="231">
        <v>0</v>
      </c>
      <c r="L32" s="231">
        <v>0</v>
      </c>
      <c r="M32" s="231">
        <v>0</v>
      </c>
      <c r="N32" s="231">
        <v>0</v>
      </c>
      <c r="O32" s="231">
        <v>0</v>
      </c>
      <c r="P32" s="231">
        <v>0</v>
      </c>
      <c r="Q32" s="231">
        <v>1.576161585692281E-2</v>
      </c>
      <c r="R32" s="231">
        <v>2.391330789375572E-2</v>
      </c>
      <c r="S32" s="231">
        <v>2.6114898846681459E-2</v>
      </c>
      <c r="T32" s="231">
        <v>1.295805896366717E-2</v>
      </c>
      <c r="U32" s="231">
        <v>1.0412458039179579E-2</v>
      </c>
      <c r="V32" s="231">
        <v>1.955297952522245E-3</v>
      </c>
      <c r="W32" s="231">
        <v>1.3368605695821081E-3</v>
      </c>
      <c r="DA32" s="73" t="s">
        <v>2727</v>
      </c>
    </row>
    <row r="33" spans="1:105" ht="12" customHeight="1" x14ac:dyDescent="0.3">
      <c r="A33" s="46" t="s">
        <v>34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2728</v>
      </c>
    </row>
    <row r="34" spans="1:105" ht="12" customHeight="1" x14ac:dyDescent="0.3">
      <c r="A34" s="46" t="s">
        <v>162</v>
      </c>
      <c r="B34" s="231">
        <v>17.24057485707953</v>
      </c>
      <c r="C34" s="231">
        <v>17.0585241617493</v>
      </c>
      <c r="D34" s="231">
        <v>15.63346434865017</v>
      </c>
      <c r="E34" s="231">
        <v>12.94606045949863</v>
      </c>
      <c r="F34" s="231">
        <v>12.551190368837251</v>
      </c>
      <c r="G34" s="231">
        <v>8.2313735502054772</v>
      </c>
      <c r="H34" s="231">
        <v>7.6270736347829304</v>
      </c>
      <c r="I34" s="231">
        <v>4.8851101704780726</v>
      </c>
      <c r="J34" s="231">
        <v>6.583550354490959</v>
      </c>
      <c r="K34" s="231">
        <v>5.8790631187111586</v>
      </c>
      <c r="L34" s="231">
        <v>6.4139732951562634</v>
      </c>
      <c r="M34" s="231">
        <v>5.4136457161788094</v>
      </c>
      <c r="N34" s="231">
        <v>4.0450963798727324</v>
      </c>
      <c r="O34" s="231">
        <v>3.7311798292290348</v>
      </c>
      <c r="P34" s="231">
        <v>3.5202435416713271</v>
      </c>
      <c r="Q34" s="231">
        <v>3.437123133405259</v>
      </c>
      <c r="R34" s="231">
        <v>3.0446949183030099</v>
      </c>
      <c r="S34" s="231">
        <v>3.3109807147047472</v>
      </c>
      <c r="T34" s="231">
        <v>3.008106248868939</v>
      </c>
      <c r="U34" s="231">
        <v>3.0342329503624912</v>
      </c>
      <c r="V34" s="231">
        <v>3.0873919077916798</v>
      </c>
      <c r="W34" s="231">
        <v>4.255281456492229</v>
      </c>
      <c r="DA34" s="73" t="s">
        <v>2729</v>
      </c>
    </row>
    <row r="35" spans="1:105" ht="12" customHeight="1" x14ac:dyDescent="0.3">
      <c r="A35" s="46" t="s">
        <v>36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2730</v>
      </c>
    </row>
    <row r="36" spans="1:105" ht="12" customHeight="1" x14ac:dyDescent="0.3">
      <c r="A36" s="46" t="s">
        <v>73</v>
      </c>
      <c r="B36" s="231">
        <v>0.13446134900426621</v>
      </c>
      <c r="C36" s="231">
        <v>0.23060398023955561</v>
      </c>
      <c r="D36" s="231">
        <v>0.2306039802372421</v>
      </c>
      <c r="E36" s="231">
        <v>0.76851854361856353</v>
      </c>
      <c r="F36" s="231">
        <v>0.74929001737408241</v>
      </c>
      <c r="G36" s="231">
        <v>0.42268174061474822</v>
      </c>
      <c r="H36" s="231">
        <v>0.53798373073173744</v>
      </c>
      <c r="I36" s="231">
        <v>0.32660827673149939</v>
      </c>
      <c r="J36" s="231">
        <v>0.34583680298853248</v>
      </c>
      <c r="K36" s="231">
        <v>0.326608276742267</v>
      </c>
      <c r="L36" s="231">
        <v>0.33691421346870448</v>
      </c>
      <c r="M36" s="231">
        <v>0.34362344743716772</v>
      </c>
      <c r="N36" s="231">
        <v>0.43554686967135969</v>
      </c>
      <c r="O36" s="231">
        <v>0.36202196535371273</v>
      </c>
      <c r="P36" s="231">
        <v>0.22043637820124479</v>
      </c>
      <c r="Q36" s="231">
        <v>0.1161319984346255</v>
      </c>
      <c r="R36" s="231">
        <v>0.26878436326131688</v>
      </c>
      <c r="S36" s="231">
        <v>0.31948403857575952</v>
      </c>
      <c r="T36" s="231">
        <v>0.45996294793393949</v>
      </c>
      <c r="U36" s="231">
        <v>0.35593523761203638</v>
      </c>
      <c r="V36" s="231">
        <v>0.27099771879041951</v>
      </c>
      <c r="W36" s="231">
        <v>0.27542442989297428</v>
      </c>
      <c r="DA36" s="73" t="s">
        <v>2731</v>
      </c>
    </row>
    <row r="37" spans="1:105" ht="12" customHeight="1" x14ac:dyDescent="0.3">
      <c r="A37" s="46" t="s">
        <v>79</v>
      </c>
      <c r="B37" s="231">
        <v>2.8051514764490859</v>
      </c>
      <c r="C37" s="231">
        <v>2.8243108353694568</v>
      </c>
      <c r="D37" s="231">
        <v>2.9780698779528181</v>
      </c>
      <c r="E37" s="231">
        <v>3.13175975321405</v>
      </c>
      <c r="F37" s="231">
        <v>2.9972292368569282</v>
      </c>
      <c r="G37" s="231">
        <v>2.2479392194369692</v>
      </c>
      <c r="H37" s="231">
        <v>2.0942493441881651</v>
      </c>
      <c r="I37" s="231">
        <v>1.8444860049976479</v>
      </c>
      <c r="J37" s="231">
        <v>1.7868004263205519</v>
      </c>
      <c r="K37" s="231">
        <v>1.7868004263199879</v>
      </c>
      <c r="L37" s="231">
        <v>1.74841254117469</v>
      </c>
      <c r="M37" s="231">
        <v>1.613882024768807</v>
      </c>
      <c r="N37" s="231">
        <v>1.4218042644059821</v>
      </c>
      <c r="O37" s="231">
        <v>1.287273748031706</v>
      </c>
      <c r="P37" s="231">
        <v>0.80697559600687896</v>
      </c>
      <c r="Q37" s="231">
        <v>0.64782149930833965</v>
      </c>
      <c r="R37" s="231">
        <v>0.8811230065841269</v>
      </c>
      <c r="S37" s="231">
        <v>0.84896018390969341</v>
      </c>
      <c r="T37" s="231">
        <v>0.81679736122584878</v>
      </c>
      <c r="U37" s="231">
        <v>0.83657922637341253</v>
      </c>
      <c r="V37" s="231">
        <v>0.94952952617531317</v>
      </c>
      <c r="W37" s="231">
        <v>1.0019583855925731</v>
      </c>
      <c r="DA37" s="73" t="s">
        <v>2732</v>
      </c>
    </row>
    <row r="38" spans="1:105" ht="12" customHeight="1" x14ac:dyDescent="0.3">
      <c r="A38" s="57" t="s">
        <v>2733</v>
      </c>
      <c r="B38" s="263">
        <v>4.5162827883832222</v>
      </c>
      <c r="C38" s="263">
        <v>4.4782026800448627</v>
      </c>
      <c r="D38" s="263">
        <v>4.5509761319470288</v>
      </c>
      <c r="E38" s="263">
        <v>4.516596380672393</v>
      </c>
      <c r="F38" s="263">
        <v>4.695052023766582</v>
      </c>
      <c r="G38" s="263">
        <v>3.835509051967096</v>
      </c>
      <c r="H38" s="263">
        <v>3.6464160973272191</v>
      </c>
      <c r="I38" s="263">
        <v>3.5188894449360451</v>
      </c>
      <c r="J38" s="263">
        <v>3.4941270109762161</v>
      </c>
      <c r="K38" s="263">
        <v>3.2454455978183798</v>
      </c>
      <c r="L38" s="263">
        <v>3.259015676168068</v>
      </c>
      <c r="M38" s="263">
        <v>3.193498092318082</v>
      </c>
      <c r="N38" s="263">
        <v>2.4610498286130369</v>
      </c>
      <c r="O38" s="263">
        <v>2.6044615855557738</v>
      </c>
      <c r="P38" s="263">
        <v>2.397275421891913</v>
      </c>
      <c r="Q38" s="263">
        <v>2.376810822891092</v>
      </c>
      <c r="R38" s="263">
        <v>2.2907272844322981</v>
      </c>
      <c r="S38" s="263">
        <v>2.331562258265905</v>
      </c>
      <c r="T38" s="263">
        <v>2.211900196011463</v>
      </c>
      <c r="U38" s="263">
        <v>2.2243871962103579</v>
      </c>
      <c r="V38" s="263">
        <v>2.323590090483358</v>
      </c>
      <c r="W38" s="263">
        <v>2.4789137039875451</v>
      </c>
      <c r="DA38" s="70" t="s">
        <v>2734</v>
      </c>
    </row>
    <row r="39" spans="1:105" ht="12" customHeight="1" x14ac:dyDescent="0.3">
      <c r="A39" s="57" t="s">
        <v>2735</v>
      </c>
      <c r="B39" s="263">
        <f t="shared" ref="B39:W39" si="0">B40+B46+B57+B58</f>
        <v>14.236640825046972</v>
      </c>
      <c r="C39" s="263">
        <f t="shared" si="0"/>
        <v>14.336915012724113</v>
      </c>
      <c r="D39" s="263">
        <f t="shared" si="0"/>
        <v>14.04943822131635</v>
      </c>
      <c r="E39" s="263">
        <f t="shared" si="0"/>
        <v>13.48021819015641</v>
      </c>
      <c r="F39" s="263">
        <f t="shared" si="0"/>
        <v>13.602048019512544</v>
      </c>
      <c r="G39" s="263">
        <f t="shared" si="0"/>
        <v>10.020094876994971</v>
      </c>
      <c r="H39" s="263">
        <f t="shared" si="0"/>
        <v>9.5178055708396805</v>
      </c>
      <c r="I39" s="263">
        <f t="shared" si="0"/>
        <v>8.3361574344007217</v>
      </c>
      <c r="J39" s="263">
        <f t="shared" si="0"/>
        <v>8.4334111858385548</v>
      </c>
      <c r="K39" s="263">
        <f t="shared" si="0"/>
        <v>7.8107363530088127</v>
      </c>
      <c r="L39" s="263">
        <f t="shared" si="0"/>
        <v>7.9917171228638608</v>
      </c>
      <c r="M39" s="263">
        <f t="shared" si="0"/>
        <v>7.5392907427947815</v>
      </c>
      <c r="N39" s="263">
        <f t="shared" si="0"/>
        <v>5.7208172020937162</v>
      </c>
      <c r="O39" s="263">
        <f t="shared" si="0"/>
        <v>5.7927094060916264</v>
      </c>
      <c r="P39" s="263">
        <f t="shared" si="0"/>
        <v>5.2184990035918757</v>
      </c>
      <c r="Q39" s="263">
        <f t="shared" si="0"/>
        <v>5.1221131657467378</v>
      </c>
      <c r="R39" s="263">
        <f t="shared" si="0"/>
        <v>4.967898657499231</v>
      </c>
      <c r="S39" s="263">
        <f t="shared" si="0"/>
        <v>5.1231625089940556</v>
      </c>
      <c r="T39" s="263">
        <f t="shared" si="0"/>
        <v>4.8630632010242039</v>
      </c>
      <c r="U39" s="263">
        <f t="shared" si="0"/>
        <v>4.869124930092517</v>
      </c>
      <c r="V39" s="263">
        <f t="shared" si="0"/>
        <v>5.0520443595558344</v>
      </c>
      <c r="W39" s="263">
        <f t="shared" si="0"/>
        <v>5.703219617381416</v>
      </c>
      <c r="DA39" s="70"/>
    </row>
    <row r="40" spans="1:105" ht="12" customHeight="1" x14ac:dyDescent="0.3">
      <c r="A40" s="60" t="s">
        <v>2736</v>
      </c>
      <c r="B40" s="331">
        <v>4.2010916820563562</v>
      </c>
      <c r="C40" s="331">
        <v>4.2962484997471861</v>
      </c>
      <c r="D40" s="331">
        <v>4.0527185591874684</v>
      </c>
      <c r="E40" s="331">
        <v>3.7356744705492488</v>
      </c>
      <c r="F40" s="331">
        <v>3.6405369295067191</v>
      </c>
      <c r="G40" s="331">
        <v>2.3239831302926759</v>
      </c>
      <c r="H40" s="331">
        <v>2.2033904753967888</v>
      </c>
      <c r="I40" s="331">
        <v>1.622032685745721</v>
      </c>
      <c r="J40" s="331">
        <v>1.7043420562155229</v>
      </c>
      <c r="K40" s="331">
        <v>1.568182747399858</v>
      </c>
      <c r="L40" s="331">
        <v>1.664053057315241</v>
      </c>
      <c r="M40" s="331">
        <v>1.4568104054881039</v>
      </c>
      <c r="N40" s="331">
        <v>1.0651081463297369</v>
      </c>
      <c r="O40" s="331">
        <v>0.97436494196272239</v>
      </c>
      <c r="P40" s="331">
        <v>0.8342546539779121</v>
      </c>
      <c r="Q40" s="331">
        <v>0.79855336665859278</v>
      </c>
      <c r="R40" s="331">
        <v>0.78434908524951874</v>
      </c>
      <c r="S40" s="331">
        <v>0.83829657694159287</v>
      </c>
      <c r="T40" s="331">
        <v>0.79516387587526027</v>
      </c>
      <c r="U40" s="331">
        <v>0.78787536812505343</v>
      </c>
      <c r="V40" s="331">
        <v>0.80279480594210995</v>
      </c>
      <c r="W40" s="331">
        <v>1.0445140331314391</v>
      </c>
      <c r="DA40" s="72" t="s">
        <v>2737</v>
      </c>
    </row>
    <row r="41" spans="1:105" ht="12" customHeight="1" x14ac:dyDescent="0.3">
      <c r="A41" s="59" t="s">
        <v>30</v>
      </c>
      <c r="B41" s="232">
        <v>0</v>
      </c>
      <c r="C41" s="232">
        <v>0</v>
      </c>
      <c r="D41" s="232">
        <v>0</v>
      </c>
      <c r="E41" s="232">
        <v>0</v>
      </c>
      <c r="F41" s="232">
        <v>0</v>
      </c>
      <c r="G41" s="232">
        <v>0</v>
      </c>
      <c r="H41" s="232">
        <v>0</v>
      </c>
      <c r="I41" s="232">
        <v>0</v>
      </c>
      <c r="J41" s="232">
        <v>0</v>
      </c>
      <c r="K41" s="232">
        <v>0</v>
      </c>
      <c r="L41" s="232">
        <v>0</v>
      </c>
      <c r="M41" s="232">
        <v>0</v>
      </c>
      <c r="N41" s="232">
        <v>0</v>
      </c>
      <c r="O41" s="232">
        <v>0</v>
      </c>
      <c r="P41" s="232">
        <v>0</v>
      </c>
      <c r="Q41" s="232">
        <v>0</v>
      </c>
      <c r="R41" s="232">
        <v>0</v>
      </c>
      <c r="S41" s="232">
        <v>0</v>
      </c>
      <c r="T41" s="232">
        <v>0</v>
      </c>
      <c r="U41" s="232">
        <v>0</v>
      </c>
      <c r="V41" s="232">
        <v>0</v>
      </c>
      <c r="W41" s="232">
        <v>0</v>
      </c>
      <c r="DA41" s="71" t="s">
        <v>2738</v>
      </c>
    </row>
    <row r="42" spans="1:105" ht="12" customHeight="1" x14ac:dyDescent="0.3">
      <c r="A42" s="59" t="s">
        <v>33</v>
      </c>
      <c r="B42" s="297">
        <v>0.16032342297620689</v>
      </c>
      <c r="C42" s="297">
        <v>0.16059346518502859</v>
      </c>
      <c r="D42" s="297">
        <v>0.16265081978660961</v>
      </c>
      <c r="E42" s="297">
        <v>0</v>
      </c>
      <c r="F42" s="297">
        <v>0</v>
      </c>
      <c r="G42" s="297">
        <v>0</v>
      </c>
      <c r="H42" s="297">
        <v>0</v>
      </c>
      <c r="I42" s="297">
        <v>0</v>
      </c>
      <c r="J42" s="297">
        <v>0</v>
      </c>
      <c r="K42" s="297">
        <v>0</v>
      </c>
      <c r="L42" s="297">
        <v>0</v>
      </c>
      <c r="M42" s="297">
        <v>0</v>
      </c>
      <c r="N42" s="297">
        <v>0</v>
      </c>
      <c r="O42" s="297">
        <v>0</v>
      </c>
      <c r="P42" s="297">
        <v>0</v>
      </c>
      <c r="Q42" s="297">
        <v>1.6970097850852701E-2</v>
      </c>
      <c r="R42" s="297">
        <v>1.485425271538186E-2</v>
      </c>
      <c r="S42" s="297">
        <v>1.5746610400060441E-2</v>
      </c>
      <c r="T42" s="297">
        <v>1.203059491976043E-2</v>
      </c>
      <c r="U42" s="297">
        <v>9.9843538236108163E-3</v>
      </c>
      <c r="V42" s="297">
        <v>7.7828680643975802E-3</v>
      </c>
      <c r="W42" s="297">
        <v>8.5936965716481104E-3</v>
      </c>
      <c r="DA42" s="122" t="s">
        <v>2739</v>
      </c>
    </row>
    <row r="43" spans="1:105" ht="12" customHeight="1" x14ac:dyDescent="0.3">
      <c r="A43" s="59" t="s">
        <v>160</v>
      </c>
      <c r="B43" s="297">
        <v>0.37904172851973711</v>
      </c>
      <c r="C43" s="297">
        <v>0.50544704970380117</v>
      </c>
      <c r="D43" s="297">
        <v>0.51309813740452959</v>
      </c>
      <c r="E43" s="297">
        <v>0.80400387413758412</v>
      </c>
      <c r="F43" s="297">
        <v>0.80545065895122481</v>
      </c>
      <c r="G43" s="297">
        <v>0.41799626822960689</v>
      </c>
      <c r="H43" s="297">
        <v>0.4213370626177918</v>
      </c>
      <c r="I43" s="297">
        <v>0.44369202014782849</v>
      </c>
      <c r="J43" s="297">
        <v>0.14505533164544371</v>
      </c>
      <c r="K43" s="297">
        <v>0.14778261561797629</v>
      </c>
      <c r="L43" s="297">
        <v>0.14474218120015911</v>
      </c>
      <c r="M43" s="297">
        <v>0.14881518033876259</v>
      </c>
      <c r="N43" s="297">
        <v>0</v>
      </c>
      <c r="O43" s="297">
        <v>0</v>
      </c>
      <c r="P43" s="297">
        <v>0</v>
      </c>
      <c r="Q43" s="297">
        <v>6.9578780175807414E-3</v>
      </c>
      <c r="R43" s="297">
        <v>5.2010184977540532E-3</v>
      </c>
      <c r="S43" s="297">
        <v>4.6484149150375154E-3</v>
      </c>
      <c r="T43" s="297">
        <v>8.2036672854285727E-3</v>
      </c>
      <c r="U43" s="297">
        <v>1.206008302994524E-2</v>
      </c>
      <c r="V43" s="297">
        <v>1.6441204055535171E-2</v>
      </c>
      <c r="W43" s="297">
        <v>3.058230109208045E-2</v>
      </c>
      <c r="DA43" s="122" t="s">
        <v>2740</v>
      </c>
    </row>
    <row r="44" spans="1:105" ht="12" customHeight="1" x14ac:dyDescent="0.3">
      <c r="A44" s="59" t="s">
        <v>70</v>
      </c>
      <c r="B44" s="297">
        <v>0</v>
      </c>
      <c r="C44" s="297">
        <v>0</v>
      </c>
      <c r="D44" s="297">
        <v>0</v>
      </c>
      <c r="E44" s="297">
        <v>0</v>
      </c>
      <c r="F44" s="297">
        <v>0</v>
      </c>
      <c r="G44" s="297">
        <v>0</v>
      </c>
      <c r="H44" s="297">
        <v>0</v>
      </c>
      <c r="I44" s="297">
        <v>0</v>
      </c>
      <c r="J44" s="297">
        <v>0</v>
      </c>
      <c r="K44" s="297">
        <v>0</v>
      </c>
      <c r="L44" s="297">
        <v>0</v>
      </c>
      <c r="M44" s="297">
        <v>0</v>
      </c>
      <c r="N44" s="297">
        <v>0</v>
      </c>
      <c r="O44" s="297">
        <v>0</v>
      </c>
      <c r="P44" s="297">
        <v>0</v>
      </c>
      <c r="Q44" s="297">
        <v>3.535984757458852E-3</v>
      </c>
      <c r="R44" s="297">
        <v>5.9560530211434501E-3</v>
      </c>
      <c r="S44" s="297">
        <v>6.4006006302403948E-3</v>
      </c>
      <c r="T44" s="297">
        <v>3.3238562981245199E-3</v>
      </c>
      <c r="U44" s="297">
        <v>2.6190841189471861E-3</v>
      </c>
      <c r="V44" s="297">
        <v>4.92770045045657E-4</v>
      </c>
      <c r="W44" s="297">
        <v>3.1574284528419582E-4</v>
      </c>
      <c r="DA44" s="122" t="s">
        <v>2741</v>
      </c>
    </row>
    <row r="45" spans="1:105" ht="12" customHeight="1" x14ac:dyDescent="0.3">
      <c r="A45" s="59" t="s">
        <v>162</v>
      </c>
      <c r="B45" s="297">
        <v>3.6617265305604119</v>
      </c>
      <c r="C45" s="297">
        <v>3.6302079848583562</v>
      </c>
      <c r="D45" s="297">
        <v>3.3769696019963291</v>
      </c>
      <c r="E45" s="297">
        <v>2.9316705964116641</v>
      </c>
      <c r="F45" s="297">
        <v>2.835086270555494</v>
      </c>
      <c r="G45" s="297">
        <v>1.9059868620630691</v>
      </c>
      <c r="H45" s="297">
        <v>1.7820534127789971</v>
      </c>
      <c r="I45" s="297">
        <v>1.178340665597893</v>
      </c>
      <c r="J45" s="297">
        <v>1.559286724570079</v>
      </c>
      <c r="K45" s="297">
        <v>1.420400131781882</v>
      </c>
      <c r="L45" s="297">
        <v>1.519310876115082</v>
      </c>
      <c r="M45" s="297">
        <v>1.307995225149341</v>
      </c>
      <c r="N45" s="297">
        <v>1.0651081463297369</v>
      </c>
      <c r="O45" s="297">
        <v>0.97436494196272239</v>
      </c>
      <c r="P45" s="297">
        <v>0.8342546539779121</v>
      </c>
      <c r="Q45" s="297">
        <v>0.77108940603270049</v>
      </c>
      <c r="R45" s="297">
        <v>0.75833776101523942</v>
      </c>
      <c r="S45" s="297">
        <v>0.81150095099625452</v>
      </c>
      <c r="T45" s="297">
        <v>0.7716057573719467</v>
      </c>
      <c r="U45" s="297">
        <v>0.76321184715255019</v>
      </c>
      <c r="V45" s="297">
        <v>0.77807796377713156</v>
      </c>
      <c r="W45" s="297">
        <v>1.005022292622427</v>
      </c>
      <c r="DA45" s="122" t="s">
        <v>2742</v>
      </c>
    </row>
    <row r="46" spans="1:105" ht="12" customHeight="1" x14ac:dyDescent="0.3">
      <c r="A46" s="60" t="s">
        <v>2743</v>
      </c>
      <c r="B46" s="331">
        <v>2.8510984303717661</v>
      </c>
      <c r="C46" s="331">
        <v>2.9167931986981119</v>
      </c>
      <c r="D46" s="331">
        <v>2.7570791776181438</v>
      </c>
      <c r="E46" s="331">
        <v>2.559594147981695</v>
      </c>
      <c r="F46" s="331">
        <v>2.492676333976779</v>
      </c>
      <c r="G46" s="331">
        <v>1.5946280635855921</v>
      </c>
      <c r="H46" s="331">
        <v>1.513738309584274</v>
      </c>
      <c r="I46" s="331">
        <v>1.116315894584522</v>
      </c>
      <c r="J46" s="331">
        <v>1.170652070673637</v>
      </c>
      <c r="K46" s="331">
        <v>1.079736078330265</v>
      </c>
      <c r="L46" s="331">
        <v>1.143259413716863</v>
      </c>
      <c r="M46" s="331">
        <v>1.002300304267802</v>
      </c>
      <c r="N46" s="331">
        <v>0.74069929586824468</v>
      </c>
      <c r="O46" s="331">
        <v>0.67519693083789223</v>
      </c>
      <c r="P46" s="331">
        <v>0.57068618238487234</v>
      </c>
      <c r="Q46" s="331">
        <v>0.54255648056186367</v>
      </c>
      <c r="R46" s="331">
        <v>0.53948695655449119</v>
      </c>
      <c r="S46" s="331">
        <v>0.57584350967435383</v>
      </c>
      <c r="T46" s="331">
        <v>0.54923393502946771</v>
      </c>
      <c r="U46" s="331">
        <v>0.54271999555942818</v>
      </c>
      <c r="V46" s="331">
        <v>0.5529091640467052</v>
      </c>
      <c r="W46" s="331">
        <v>0.71527817688215922</v>
      </c>
      <c r="DA46" s="72" t="s">
        <v>2744</v>
      </c>
    </row>
    <row r="47" spans="1:105" ht="12" customHeight="1" x14ac:dyDescent="0.3">
      <c r="A47" s="64" t="s">
        <v>30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2745</v>
      </c>
    </row>
    <row r="48" spans="1:105" ht="12" customHeight="1" x14ac:dyDescent="0.3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2746</v>
      </c>
    </row>
    <row r="49" spans="1:105" ht="12" customHeight="1" x14ac:dyDescent="0.3">
      <c r="A49" s="64" t="s">
        <v>33</v>
      </c>
      <c r="B49" s="231">
        <v>9.4726744141764768E-2</v>
      </c>
      <c r="C49" s="231">
        <v>9.469948436178563E-2</v>
      </c>
      <c r="D49" s="231">
        <v>9.4491801877233786E-2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9.4925850904759128E-3</v>
      </c>
      <c r="R49" s="231">
        <v>7.4841366165007269E-3</v>
      </c>
      <c r="S49" s="231">
        <v>8.0624029200096568E-3</v>
      </c>
      <c r="T49" s="231">
        <v>5.8856524628310243E-3</v>
      </c>
      <c r="U49" s="231">
        <v>4.9811953960586094E-3</v>
      </c>
      <c r="V49" s="231">
        <v>3.8754140733728102E-3</v>
      </c>
      <c r="W49" s="231">
        <v>4.5660683597389222E-3</v>
      </c>
      <c r="DA49" s="73" t="s">
        <v>2747</v>
      </c>
    </row>
    <row r="50" spans="1:105" ht="12" customHeight="1" x14ac:dyDescent="0.3">
      <c r="A50" s="64" t="s">
        <v>160</v>
      </c>
      <c r="B50" s="231">
        <v>0.22395597704940479</v>
      </c>
      <c r="C50" s="231">
        <v>0.29805431325606679</v>
      </c>
      <c r="D50" s="231">
        <v>0.29808375762762618</v>
      </c>
      <c r="E50" s="231">
        <v>0.44554379424600832</v>
      </c>
      <c r="F50" s="231">
        <v>0.44747355774860498</v>
      </c>
      <c r="G50" s="231">
        <v>0.22653463484743341</v>
      </c>
      <c r="H50" s="231">
        <v>0.22629589895489891</v>
      </c>
      <c r="I50" s="231">
        <v>0.23083141430753731</v>
      </c>
      <c r="J50" s="231">
        <v>7.6855981726179592E-2</v>
      </c>
      <c r="K50" s="231">
        <v>7.6759222264581456E-2</v>
      </c>
      <c r="L50" s="231">
        <v>7.6680583938081706E-2</v>
      </c>
      <c r="M50" s="231">
        <v>7.7293096313632959E-2</v>
      </c>
      <c r="N50" s="231">
        <v>0</v>
      </c>
      <c r="O50" s="231">
        <v>0</v>
      </c>
      <c r="P50" s="231">
        <v>0</v>
      </c>
      <c r="Q50" s="231">
        <v>3.8920370236827078E-3</v>
      </c>
      <c r="R50" s="231">
        <v>2.620470630732639E-3</v>
      </c>
      <c r="S50" s="231">
        <v>2.3800292908924101E-3</v>
      </c>
      <c r="T50" s="231">
        <v>4.0134286695516531E-3</v>
      </c>
      <c r="U50" s="231">
        <v>6.0167769618487254E-3</v>
      </c>
      <c r="V50" s="231">
        <v>8.1867600803209786E-3</v>
      </c>
      <c r="W50" s="231">
        <v>1.6249221300790841E-2</v>
      </c>
      <c r="DA50" s="73" t="s">
        <v>2748</v>
      </c>
    </row>
    <row r="51" spans="1:105" ht="12" customHeight="1" x14ac:dyDescent="0.3">
      <c r="A51" s="64" t="s">
        <v>70</v>
      </c>
      <c r="B51" s="231">
        <v>0</v>
      </c>
      <c r="C51" s="231">
        <v>0</v>
      </c>
      <c r="D51" s="231">
        <v>0</v>
      </c>
      <c r="E51" s="231">
        <v>0</v>
      </c>
      <c r="F51" s="231">
        <v>0</v>
      </c>
      <c r="G51" s="231">
        <v>0</v>
      </c>
      <c r="H51" s="231">
        <v>0</v>
      </c>
      <c r="I51" s="231">
        <v>0</v>
      </c>
      <c r="J51" s="231">
        <v>0</v>
      </c>
      <c r="K51" s="231">
        <v>0</v>
      </c>
      <c r="L51" s="231">
        <v>0</v>
      </c>
      <c r="M51" s="231">
        <v>0</v>
      </c>
      <c r="N51" s="231">
        <v>0</v>
      </c>
      <c r="O51" s="231">
        <v>0</v>
      </c>
      <c r="P51" s="231">
        <v>0</v>
      </c>
      <c r="Q51" s="231">
        <v>1.9779282643981582E-3</v>
      </c>
      <c r="R51" s="231">
        <v>3.000885696471306E-3</v>
      </c>
      <c r="S51" s="231">
        <v>3.2771637768384582E-3</v>
      </c>
      <c r="T51" s="231">
        <v>1.626109360146469E-3</v>
      </c>
      <c r="U51" s="231">
        <v>1.3066614009950839E-3</v>
      </c>
      <c r="V51" s="231">
        <v>2.45370723453772E-4</v>
      </c>
      <c r="W51" s="231">
        <v>1.677628950063822E-4</v>
      </c>
      <c r="DA51" s="73" t="s">
        <v>2749</v>
      </c>
    </row>
    <row r="52" spans="1:105" ht="12" customHeight="1" x14ac:dyDescent="0.3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2750</v>
      </c>
    </row>
    <row r="53" spans="1:105" ht="12" customHeight="1" x14ac:dyDescent="0.3">
      <c r="A53" s="64" t="s">
        <v>162</v>
      </c>
      <c r="B53" s="231">
        <v>2.1635231193197839</v>
      </c>
      <c r="C53" s="231">
        <v>2.1406775418665802</v>
      </c>
      <c r="D53" s="231">
        <v>1.961846506497277</v>
      </c>
      <c r="E53" s="231">
        <v>1.624603665505711</v>
      </c>
      <c r="F53" s="231">
        <v>1.5750513404031059</v>
      </c>
      <c r="G53" s="231">
        <v>1.0329566808101001</v>
      </c>
      <c r="H53" s="231">
        <v>0.95712296593354451</v>
      </c>
      <c r="I53" s="231">
        <v>0.61303343315803271</v>
      </c>
      <c r="J53" s="231">
        <v>0.8261710248772971</v>
      </c>
      <c r="K53" s="231">
        <v>0.737764783524538</v>
      </c>
      <c r="L53" s="231">
        <v>0.80489076645098234</v>
      </c>
      <c r="M53" s="231">
        <v>0.67935946242243861</v>
      </c>
      <c r="N53" s="231">
        <v>0.50761993786638204</v>
      </c>
      <c r="O53" s="231">
        <v>0.46822648837383968</v>
      </c>
      <c r="P53" s="231">
        <v>0.44175605228816661</v>
      </c>
      <c r="Q53" s="231">
        <v>0.43132525595673871</v>
      </c>
      <c r="R53" s="231">
        <v>0.38207936229684841</v>
      </c>
      <c r="S53" s="231">
        <v>0.41549561910020361</v>
      </c>
      <c r="T53" s="231">
        <v>0.37748784299531801</v>
      </c>
      <c r="U53" s="231">
        <v>0.38076648788862633</v>
      </c>
      <c r="V53" s="231">
        <v>0.38743741587974029</v>
      </c>
      <c r="W53" s="231">
        <v>0.53399610434412281</v>
      </c>
      <c r="DA53" s="73" t="s">
        <v>2751</v>
      </c>
    </row>
    <row r="54" spans="1:105" ht="12" customHeight="1" x14ac:dyDescent="0.3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2752</v>
      </c>
    </row>
    <row r="55" spans="1:105" ht="12" customHeight="1" x14ac:dyDescent="0.3">
      <c r="A55" s="64" t="s">
        <v>73</v>
      </c>
      <c r="B55" s="231">
        <v>1.6873581051515759E-2</v>
      </c>
      <c r="C55" s="231">
        <v>2.893853869672855E-2</v>
      </c>
      <c r="D55" s="231">
        <v>2.893853869643824E-2</v>
      </c>
      <c r="E55" s="231">
        <v>9.6441542728604099E-2</v>
      </c>
      <c r="F55" s="231">
        <v>9.4028551199884888E-2</v>
      </c>
      <c r="G55" s="231">
        <v>5.3042414508517439E-2</v>
      </c>
      <c r="H55" s="231">
        <v>6.7511683856531765E-2</v>
      </c>
      <c r="I55" s="231">
        <v>4.0986136687874437E-2</v>
      </c>
      <c r="J55" s="231">
        <v>4.3399128218168798E-2</v>
      </c>
      <c r="K55" s="231">
        <v>4.0986136689225683E-2</v>
      </c>
      <c r="L55" s="231">
        <v>4.2279430709798227E-2</v>
      </c>
      <c r="M55" s="231">
        <v>4.3121373796036727E-2</v>
      </c>
      <c r="N55" s="231">
        <v>5.4656862076405938E-2</v>
      </c>
      <c r="O55" s="231">
        <v>4.5430207416936513E-2</v>
      </c>
      <c r="P55" s="231">
        <v>2.7662604323293469E-2</v>
      </c>
      <c r="Q55" s="231">
        <v>1.457342725454124E-2</v>
      </c>
      <c r="R55" s="231">
        <v>3.3729802448478993E-2</v>
      </c>
      <c r="S55" s="231">
        <v>4.009211464480119E-2</v>
      </c>
      <c r="T55" s="231">
        <v>5.7720840525043407E-2</v>
      </c>
      <c r="U55" s="231">
        <v>4.4666382759157519E-2</v>
      </c>
      <c r="V55" s="231">
        <v>3.4007556867817347E-2</v>
      </c>
      <c r="W55" s="231">
        <v>3.4563065712059533E-2</v>
      </c>
      <c r="DA55" s="73" t="s">
        <v>2753</v>
      </c>
    </row>
    <row r="56" spans="1:105" ht="12" customHeight="1" x14ac:dyDescent="0.3">
      <c r="A56" s="64" t="s">
        <v>79</v>
      </c>
      <c r="B56" s="231">
        <v>0.35201900880929698</v>
      </c>
      <c r="C56" s="231">
        <v>0.35442332051695152</v>
      </c>
      <c r="D56" s="231">
        <v>0.37371857291956939</v>
      </c>
      <c r="E56" s="231">
        <v>0.39300514550137122</v>
      </c>
      <c r="F56" s="231">
        <v>0.37612288462518328</v>
      </c>
      <c r="G56" s="231">
        <v>0.28209433341954132</v>
      </c>
      <c r="H56" s="231">
        <v>0.26280776083929908</v>
      </c>
      <c r="I56" s="231">
        <v>0.2314649104310775</v>
      </c>
      <c r="J56" s="231">
        <v>0.22422593585199099</v>
      </c>
      <c r="K56" s="231">
        <v>0.22422593585192019</v>
      </c>
      <c r="L56" s="231">
        <v>0.21940863261800039</v>
      </c>
      <c r="M56" s="231">
        <v>0.20252637173569341</v>
      </c>
      <c r="N56" s="231">
        <v>0.1784224959254567</v>
      </c>
      <c r="O56" s="231">
        <v>0.16154023504711609</v>
      </c>
      <c r="P56" s="231">
        <v>0.10126752577341221</v>
      </c>
      <c r="Q56" s="231">
        <v>8.1295246972027002E-2</v>
      </c>
      <c r="R56" s="231">
        <v>0.11057229886545911</v>
      </c>
      <c r="S56" s="231">
        <v>0.10653617994160861</v>
      </c>
      <c r="T56" s="231">
        <v>0.1025000610165771</v>
      </c>
      <c r="U56" s="231">
        <v>0.104982491152742</v>
      </c>
      <c r="V56" s="231">
        <v>0.11915664642200011</v>
      </c>
      <c r="W56" s="231">
        <v>0.12573595427044049</v>
      </c>
      <c r="DA56" s="73" t="s">
        <v>2754</v>
      </c>
    </row>
    <row r="57" spans="1:105" ht="12" customHeight="1" x14ac:dyDescent="0.3">
      <c r="A57" s="60" t="s">
        <v>2755</v>
      </c>
      <c r="B57" s="331">
        <v>0</v>
      </c>
      <c r="C57" s="331">
        <v>0</v>
      </c>
      <c r="D57" s="331">
        <v>0</v>
      </c>
      <c r="E57" s="331">
        <v>0</v>
      </c>
      <c r="F57" s="331">
        <v>0</v>
      </c>
      <c r="G57" s="331">
        <v>0</v>
      </c>
      <c r="H57" s="331">
        <v>0</v>
      </c>
      <c r="I57" s="331">
        <v>0</v>
      </c>
      <c r="J57" s="331">
        <v>0</v>
      </c>
      <c r="K57" s="331">
        <v>0</v>
      </c>
      <c r="L57" s="331">
        <v>0</v>
      </c>
      <c r="M57" s="331">
        <v>0</v>
      </c>
      <c r="N57" s="331">
        <v>0</v>
      </c>
      <c r="O57" s="331">
        <v>0</v>
      </c>
      <c r="P57" s="331">
        <v>0</v>
      </c>
      <c r="Q57" s="331">
        <v>0</v>
      </c>
      <c r="R57" s="331">
        <v>0</v>
      </c>
      <c r="S57" s="331">
        <v>0</v>
      </c>
      <c r="T57" s="331">
        <v>0</v>
      </c>
      <c r="U57" s="331">
        <v>0</v>
      </c>
      <c r="V57" s="331">
        <v>0</v>
      </c>
      <c r="W57" s="331">
        <v>0</v>
      </c>
      <c r="DA57" s="72" t="s">
        <v>2756</v>
      </c>
    </row>
    <row r="58" spans="1:105" ht="12" customHeight="1" x14ac:dyDescent="0.3">
      <c r="A58" s="60" t="s">
        <v>2757</v>
      </c>
      <c r="B58" s="331">
        <v>7.184450712618851</v>
      </c>
      <c r="C58" s="331">
        <v>7.1238733142788133</v>
      </c>
      <c r="D58" s="331">
        <v>7.2396404845107378</v>
      </c>
      <c r="E58" s="331">
        <v>7.1849495716254657</v>
      </c>
      <c r="F58" s="331">
        <v>7.4688347560290467</v>
      </c>
      <c r="G58" s="331">
        <v>6.1014836831167036</v>
      </c>
      <c r="H58" s="331">
        <v>5.8006767858586183</v>
      </c>
      <c r="I58" s="331">
        <v>5.5978088540704789</v>
      </c>
      <c r="J58" s="331">
        <v>5.558417058949396</v>
      </c>
      <c r="K58" s="331">
        <v>5.1628175272786896</v>
      </c>
      <c r="L58" s="331">
        <v>5.1844046518317564</v>
      </c>
      <c r="M58" s="331">
        <v>5.080180033038876</v>
      </c>
      <c r="N58" s="331">
        <v>3.9150097598957352</v>
      </c>
      <c r="O58" s="331">
        <v>4.1431475332910113</v>
      </c>
      <c r="P58" s="331">
        <v>3.813558167229091</v>
      </c>
      <c r="Q58" s="331">
        <v>3.7810033185262819</v>
      </c>
      <c r="R58" s="331">
        <v>3.6440626156952209</v>
      </c>
      <c r="S58" s="331">
        <v>3.709022422378109</v>
      </c>
      <c r="T58" s="331">
        <v>3.5186653901194762</v>
      </c>
      <c r="U58" s="331">
        <v>3.5385295664080352</v>
      </c>
      <c r="V58" s="331">
        <v>3.6963403895670188</v>
      </c>
      <c r="W58" s="331">
        <v>3.9434274073678179</v>
      </c>
      <c r="DA58" s="72" t="s">
        <v>2758</v>
      </c>
    </row>
    <row r="59" spans="1:105" ht="12" customHeight="1" x14ac:dyDescent="0.3">
      <c r="A59" s="132" t="s">
        <v>2759</v>
      </c>
      <c r="B59" s="318">
        <v>1.6572860139342189</v>
      </c>
      <c r="C59" s="318">
        <v>1.6433122142597181</v>
      </c>
      <c r="D59" s="318">
        <v>1.670017013244715</v>
      </c>
      <c r="E59" s="318">
        <v>1.6574010891275299</v>
      </c>
      <c r="F59" s="318">
        <v>1.722886811626654</v>
      </c>
      <c r="G59" s="318">
        <v>1.4074706580583121</v>
      </c>
      <c r="H59" s="318">
        <v>1.3380814891904449</v>
      </c>
      <c r="I59" s="318">
        <v>1.291284566297269</v>
      </c>
      <c r="J59" s="318">
        <v>1.2821977935251681</v>
      </c>
      <c r="K59" s="318">
        <v>1.1909421642249001</v>
      </c>
      <c r="L59" s="318">
        <v>1.195921812778967</v>
      </c>
      <c r="M59" s="318">
        <v>1.1718796124852571</v>
      </c>
      <c r="N59" s="318">
        <v>0.9031018764030293</v>
      </c>
      <c r="O59" s="318">
        <v>0.955727965191419</v>
      </c>
      <c r="P59" s="318">
        <v>0.87969934886916135</v>
      </c>
      <c r="Q59" s="318">
        <v>0.87218970093655812</v>
      </c>
      <c r="R59" s="318">
        <v>0.84060065946096907</v>
      </c>
      <c r="S59" s="318">
        <v>0.85558537901570564</v>
      </c>
      <c r="T59" s="318">
        <v>0.81167443024099295</v>
      </c>
      <c r="U59" s="318">
        <v>0.8162566346235115</v>
      </c>
      <c r="V59" s="318">
        <v>0.85265992842152782</v>
      </c>
      <c r="W59" s="318">
        <v>0.90965716804441787</v>
      </c>
      <c r="DA59" s="139" t="s">
        <v>2760</v>
      </c>
    </row>
    <row r="60" spans="1:105" ht="12" customHeight="1" x14ac:dyDescent="0.3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3">
      <c r="A61" s="32" t="s">
        <v>100</v>
      </c>
      <c r="B61" s="259"/>
      <c r="C61" s="259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DA61" s="88"/>
    </row>
    <row r="62" spans="1:105" ht="12" customHeight="1" x14ac:dyDescent="0.3">
      <c r="A62" s="201"/>
      <c r="B62" s="201"/>
      <c r="C62" s="201"/>
      <c r="D62" s="201"/>
      <c r="E62" s="201"/>
      <c r="F62" s="201"/>
      <c r="G62" s="201"/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DA62" s="173"/>
    </row>
    <row r="63" spans="1:105" ht="12" customHeight="1" x14ac:dyDescent="0.3">
      <c r="A63" s="35" t="s">
        <v>27</v>
      </c>
      <c r="B63" s="234">
        <f t="shared" ref="B63:W63" si="1">SUM(B$64:B$71,B$73:B$77)</f>
        <v>1</v>
      </c>
      <c r="C63" s="234">
        <f t="shared" si="1"/>
        <v>1</v>
      </c>
      <c r="D63" s="234">
        <f t="shared" si="1"/>
        <v>1</v>
      </c>
      <c r="E63" s="234">
        <f t="shared" si="1"/>
        <v>0.99999999999999956</v>
      </c>
      <c r="F63" s="234">
        <f t="shared" si="1"/>
        <v>0.99999999999999978</v>
      </c>
      <c r="G63" s="234">
        <f t="shared" si="1"/>
        <v>1</v>
      </c>
      <c r="H63" s="234">
        <f t="shared" si="1"/>
        <v>1</v>
      </c>
      <c r="I63" s="234">
        <f t="shared" si="1"/>
        <v>0.99999999999999978</v>
      </c>
      <c r="J63" s="234">
        <f t="shared" si="1"/>
        <v>1.0000000000000002</v>
      </c>
      <c r="K63" s="234">
        <f t="shared" si="1"/>
        <v>1</v>
      </c>
      <c r="L63" s="234">
        <f t="shared" si="1"/>
        <v>1.0000000000000002</v>
      </c>
      <c r="M63" s="234">
        <f t="shared" si="1"/>
        <v>1</v>
      </c>
      <c r="N63" s="234">
        <f t="shared" si="1"/>
        <v>1</v>
      </c>
      <c r="O63" s="234">
        <f t="shared" si="1"/>
        <v>0.99999999999999989</v>
      </c>
      <c r="P63" s="234">
        <f t="shared" si="1"/>
        <v>0.99999999999999978</v>
      </c>
      <c r="Q63" s="234">
        <f t="shared" si="1"/>
        <v>1.0000000000000002</v>
      </c>
      <c r="R63" s="234">
        <f t="shared" si="1"/>
        <v>0.99999999999999978</v>
      </c>
      <c r="S63" s="234">
        <f t="shared" si="1"/>
        <v>1</v>
      </c>
      <c r="T63" s="234">
        <f t="shared" si="1"/>
        <v>0.99999999999999989</v>
      </c>
      <c r="U63" s="234">
        <f t="shared" si="1"/>
        <v>1</v>
      </c>
      <c r="V63" s="234">
        <f t="shared" si="1"/>
        <v>0.99999999999999978</v>
      </c>
      <c r="W63" s="234">
        <f t="shared" si="1"/>
        <v>0.99999999999999989</v>
      </c>
      <c r="DA63" s="95"/>
    </row>
    <row r="64" spans="1:105" ht="12" customHeight="1" x14ac:dyDescent="0.3">
      <c r="A64" s="55" t="s">
        <v>92</v>
      </c>
      <c r="B64" s="301">
        <f t="shared" ref="B64:W64" si="2">IF(B$6=0,0,B$6/B$5)</f>
        <v>2.218234048668543E-2</v>
      </c>
      <c r="C64" s="301">
        <f t="shared" si="2"/>
        <v>2.1708969749061922E-2</v>
      </c>
      <c r="D64" s="301">
        <f t="shared" si="2"/>
        <v>2.2825500773835133E-2</v>
      </c>
      <c r="E64" s="301">
        <f t="shared" si="2"/>
        <v>2.3893577160088716E-2</v>
      </c>
      <c r="F64" s="301">
        <f t="shared" si="2"/>
        <v>2.4932147728980895E-2</v>
      </c>
      <c r="G64" s="301">
        <f t="shared" si="2"/>
        <v>2.8961545739964501E-2</v>
      </c>
      <c r="H64" s="301">
        <f t="shared" si="2"/>
        <v>2.8981770698636274E-2</v>
      </c>
      <c r="I64" s="301">
        <f t="shared" si="2"/>
        <v>3.3470550802285656E-2</v>
      </c>
      <c r="J64" s="301">
        <f t="shared" si="2"/>
        <v>3.2536415686746097E-2</v>
      </c>
      <c r="K64" s="301">
        <f t="shared" si="2"/>
        <v>3.2626098594471263E-2</v>
      </c>
      <c r="L64" s="301">
        <f t="shared" si="2"/>
        <v>3.1727522569911314E-2</v>
      </c>
      <c r="M64" s="301">
        <f t="shared" si="2"/>
        <v>3.3565429600395519E-2</v>
      </c>
      <c r="N64" s="301">
        <f t="shared" si="2"/>
        <v>3.4271049066158535E-2</v>
      </c>
      <c r="O64" s="301">
        <f t="shared" si="2"/>
        <v>3.6608993437665223E-2</v>
      </c>
      <c r="P64" s="301">
        <f t="shared" si="2"/>
        <v>3.7867541735268566E-2</v>
      </c>
      <c r="Q64" s="301">
        <f t="shared" si="2"/>
        <v>3.8466412168024447E-2</v>
      </c>
      <c r="R64" s="301">
        <f t="shared" si="2"/>
        <v>3.801623154776454E-2</v>
      </c>
      <c r="S64" s="301">
        <f t="shared" si="2"/>
        <v>3.7296592081654124E-2</v>
      </c>
      <c r="T64" s="301">
        <f t="shared" si="2"/>
        <v>3.7205772896326969E-2</v>
      </c>
      <c r="U64" s="301">
        <f t="shared" si="2"/>
        <v>3.7423339697253054E-2</v>
      </c>
      <c r="V64" s="301">
        <f t="shared" si="2"/>
        <v>3.7769633592652591E-2</v>
      </c>
      <c r="W64" s="301">
        <f t="shared" si="2"/>
        <v>3.4710014256359938E-2</v>
      </c>
      <c r="DA64" s="67"/>
    </row>
    <row r="65" spans="1:105" ht="12" customHeight="1" x14ac:dyDescent="0.3">
      <c r="A65" s="202" t="s">
        <v>93</v>
      </c>
      <c r="B65" s="235">
        <f t="shared" ref="B65:W65" si="3">IF(B$7=0,0,B$7/B$5)</f>
        <v>1.8200894758306004E-2</v>
      </c>
      <c r="C65" s="235">
        <f t="shared" si="3"/>
        <v>1.7812487999230287E-2</v>
      </c>
      <c r="D65" s="235">
        <f t="shared" si="3"/>
        <v>1.8728616019557047E-2</v>
      </c>
      <c r="E65" s="235">
        <f t="shared" si="3"/>
        <v>1.9604986387765096E-2</v>
      </c>
      <c r="F65" s="235">
        <f t="shared" si="3"/>
        <v>2.0457146854548438E-2</v>
      </c>
      <c r="G65" s="235">
        <f t="shared" si="3"/>
        <v>2.3763319581509328E-2</v>
      </c>
      <c r="H65" s="235">
        <f t="shared" si="3"/>
        <v>2.3779914419393856E-2</v>
      </c>
      <c r="I65" s="235">
        <f t="shared" si="3"/>
        <v>2.7463016042901047E-2</v>
      </c>
      <c r="J65" s="235">
        <f t="shared" si="3"/>
        <v>2.6696546204509612E-2</v>
      </c>
      <c r="K65" s="235">
        <f t="shared" si="3"/>
        <v>2.6770132180078985E-2</v>
      </c>
      <c r="L65" s="235">
        <f t="shared" si="3"/>
        <v>2.6032839031722103E-2</v>
      </c>
      <c r="M65" s="235">
        <f t="shared" si="3"/>
        <v>2.7540865313145046E-2</v>
      </c>
      <c r="N65" s="235">
        <f t="shared" si="3"/>
        <v>2.8119835131206996E-2</v>
      </c>
      <c r="O65" s="235">
        <f t="shared" si="3"/>
        <v>3.003814846167404E-2</v>
      </c>
      <c r="P65" s="235">
        <f t="shared" si="3"/>
        <v>3.1070803475092154E-2</v>
      </c>
      <c r="Q65" s="235">
        <f t="shared" si="3"/>
        <v>3.1562184342994411E-2</v>
      </c>
      <c r="R65" s="235">
        <f t="shared" si="3"/>
        <v>3.1192805372524751E-2</v>
      </c>
      <c r="S65" s="235">
        <f t="shared" si="3"/>
        <v>3.0602331964434158E-2</v>
      </c>
      <c r="T65" s="235">
        <f t="shared" si="3"/>
        <v>3.0527813658524691E-2</v>
      </c>
      <c r="U65" s="235">
        <f t="shared" si="3"/>
        <v>3.0706330008002505E-2</v>
      </c>
      <c r="V65" s="235">
        <f t="shared" si="3"/>
        <v>3.0990468588843148E-2</v>
      </c>
      <c r="W65" s="235">
        <f t="shared" si="3"/>
        <v>2.8480011697526102E-2</v>
      </c>
      <c r="DA65" s="174"/>
    </row>
    <row r="66" spans="1:105" ht="12" customHeight="1" x14ac:dyDescent="0.3">
      <c r="A66" s="202" t="s">
        <v>94</v>
      </c>
      <c r="B66" s="235">
        <f t="shared" ref="B66:W66" si="4">IF(B$8=0,0,B$8/B$5)</f>
        <v>1.3081893107532437E-2</v>
      </c>
      <c r="C66" s="235">
        <f t="shared" si="4"/>
        <v>1.2802725749446771E-2</v>
      </c>
      <c r="D66" s="235">
        <f t="shared" si="4"/>
        <v>1.3461192764056627E-2</v>
      </c>
      <c r="E66" s="235">
        <f t="shared" si="4"/>
        <v>1.4091083966206156E-2</v>
      </c>
      <c r="F66" s="235">
        <f t="shared" si="4"/>
        <v>1.4703574301706688E-2</v>
      </c>
      <c r="G66" s="235">
        <f t="shared" si="4"/>
        <v>1.7079885949209832E-2</v>
      </c>
      <c r="H66" s="235">
        <f t="shared" si="4"/>
        <v>1.7091813488939334E-2</v>
      </c>
      <c r="I66" s="235">
        <f t="shared" si="4"/>
        <v>1.9739042780835134E-2</v>
      </c>
      <c r="J66" s="235">
        <f t="shared" si="4"/>
        <v>1.9188142584491284E-2</v>
      </c>
      <c r="K66" s="235">
        <f t="shared" si="4"/>
        <v>1.9241032504431769E-2</v>
      </c>
      <c r="L66" s="235">
        <f t="shared" si="4"/>
        <v>1.8711103054050267E-2</v>
      </c>
      <c r="M66" s="235">
        <f t="shared" si="4"/>
        <v>1.9794996943823005E-2</v>
      </c>
      <c r="N66" s="235">
        <f t="shared" si="4"/>
        <v>2.0211131500555032E-2</v>
      </c>
      <c r="O66" s="235">
        <f t="shared" si="4"/>
        <v>2.158991920682821E-2</v>
      </c>
      <c r="P66" s="235">
        <f t="shared" si="4"/>
        <v>2.2332139997722482E-2</v>
      </c>
      <c r="Q66" s="235">
        <f t="shared" si="4"/>
        <v>2.2685319996527242E-2</v>
      </c>
      <c r="R66" s="235">
        <f t="shared" si="4"/>
        <v>2.2419828861502157E-2</v>
      </c>
      <c r="S66" s="235">
        <f t="shared" si="4"/>
        <v>2.1995426099437054E-2</v>
      </c>
      <c r="T66" s="235">
        <f t="shared" si="4"/>
        <v>2.1941866067064619E-2</v>
      </c>
      <c r="U66" s="235">
        <f t="shared" si="4"/>
        <v>2.2070174693251805E-2</v>
      </c>
      <c r="V66" s="235">
        <f t="shared" si="4"/>
        <v>2.2274399298231013E-2</v>
      </c>
      <c r="W66" s="235">
        <f t="shared" si="4"/>
        <v>2.0470008407596888E-2</v>
      </c>
      <c r="DA66" s="174"/>
    </row>
    <row r="67" spans="1:105" ht="12" customHeight="1" x14ac:dyDescent="0.3">
      <c r="A67" s="202" t="s">
        <v>95</v>
      </c>
      <c r="B67" s="235">
        <f t="shared" ref="B67:W67" si="5">IF(B$9=0,0,B$9/B$5)</f>
        <v>2.5595008253867811E-2</v>
      </c>
      <c r="C67" s="235">
        <f t="shared" si="5"/>
        <v>2.5048811248917599E-2</v>
      </c>
      <c r="D67" s="235">
        <f t="shared" si="5"/>
        <v>2.6337116277502081E-2</v>
      </c>
      <c r="E67" s="235">
        <f t="shared" si="5"/>
        <v>2.7569512107794659E-2</v>
      </c>
      <c r="F67" s="235">
        <f t="shared" si="5"/>
        <v>2.8767862764208722E-2</v>
      </c>
      <c r="G67" s="235">
        <f t="shared" si="5"/>
        <v>3.34171681614975E-2</v>
      </c>
      <c r="H67" s="235">
        <f t="shared" si="5"/>
        <v>3.34405046522726E-2</v>
      </c>
      <c r="I67" s="235">
        <f t="shared" si="5"/>
        <v>3.8619866310329591E-2</v>
      </c>
      <c r="J67" s="235">
        <f t="shared" si="5"/>
        <v>3.7542018100091633E-2</v>
      </c>
      <c r="K67" s="235">
        <f t="shared" si="5"/>
        <v>3.7645498378236053E-2</v>
      </c>
      <c r="L67" s="235">
        <f t="shared" si="5"/>
        <v>3.6608679888359232E-2</v>
      </c>
      <c r="M67" s="235">
        <f t="shared" si="5"/>
        <v>3.8729341846610199E-2</v>
      </c>
      <c r="N67" s="235">
        <f t="shared" si="5"/>
        <v>3.9543518153259849E-2</v>
      </c>
      <c r="O67" s="235">
        <f t="shared" si="5"/>
        <v>4.2241146274229112E-2</v>
      </c>
      <c r="P67" s="235">
        <f t="shared" si="5"/>
        <v>4.369331738684834E-2</v>
      </c>
      <c r="Q67" s="235">
        <f t="shared" si="5"/>
        <v>4.4384321732335912E-2</v>
      </c>
      <c r="R67" s="235">
        <f t="shared" si="5"/>
        <v>4.3864882555112915E-2</v>
      </c>
      <c r="S67" s="235">
        <f t="shared" si="5"/>
        <v>4.3034529324985527E-2</v>
      </c>
      <c r="T67" s="235">
        <f t="shared" si="5"/>
        <v>4.2929737957300339E-2</v>
      </c>
      <c r="U67" s="235">
        <f t="shared" si="5"/>
        <v>4.3180776573753528E-2</v>
      </c>
      <c r="V67" s="235">
        <f t="shared" si="5"/>
        <v>4.3580346453060692E-2</v>
      </c>
      <c r="W67" s="235">
        <f t="shared" si="5"/>
        <v>4.0050016449646092E-2</v>
      </c>
      <c r="DA67" s="174"/>
    </row>
    <row r="68" spans="1:105" ht="12" customHeight="1" x14ac:dyDescent="0.3">
      <c r="A68" s="56" t="s">
        <v>96</v>
      </c>
      <c r="B68" s="302">
        <f t="shared" ref="B68:W68" si="6">IF(B$10=0,0,B$10/B$5)</f>
        <v>0.10183019431953812</v>
      </c>
      <c r="C68" s="302">
        <f t="shared" si="6"/>
        <v>0.10300214263197972</v>
      </c>
      <c r="D68" s="302">
        <f t="shared" si="6"/>
        <v>0.10005789987435637</v>
      </c>
      <c r="E68" s="302">
        <f t="shared" si="6"/>
        <v>9.7171953734647723E-2</v>
      </c>
      <c r="F68" s="302">
        <f t="shared" si="6"/>
        <v>9.481028919606227E-2</v>
      </c>
      <c r="G68" s="302">
        <f t="shared" si="6"/>
        <v>8.6689874071833345E-2</v>
      </c>
      <c r="H68" s="302">
        <f t="shared" si="6"/>
        <v>8.6878043822532308E-2</v>
      </c>
      <c r="I68" s="302">
        <f t="shared" si="6"/>
        <v>8.1099641186113375E-2</v>
      </c>
      <c r="J68" s="302">
        <f t="shared" si="6"/>
        <v>8.2679769907520184E-2</v>
      </c>
      <c r="K68" s="302">
        <f t="shared" si="6"/>
        <v>8.3450617360592616E-2</v>
      </c>
      <c r="L68" s="302">
        <f t="shared" si="6"/>
        <v>8.4807618652895017E-2</v>
      </c>
      <c r="M68" s="302">
        <f t="shared" si="6"/>
        <v>8.3168320212111568E-2</v>
      </c>
      <c r="N68" s="302">
        <f t="shared" si="6"/>
        <v>8.2744404001544369E-2</v>
      </c>
      <c r="O68" s="302">
        <f t="shared" si="6"/>
        <v>8.308304792338847E-2</v>
      </c>
      <c r="P68" s="302">
        <f t="shared" si="6"/>
        <v>8.4103796340187983E-2</v>
      </c>
      <c r="Q68" s="302">
        <f t="shared" si="6"/>
        <v>8.4879739721387543E-2</v>
      </c>
      <c r="R68" s="302">
        <f t="shared" si="6"/>
        <v>8.4775155335269373E-2</v>
      </c>
      <c r="S68" s="302">
        <f t="shared" si="6"/>
        <v>8.4344465075020331E-2</v>
      </c>
      <c r="T68" s="302">
        <f t="shared" si="6"/>
        <v>8.4794511785327278E-2</v>
      </c>
      <c r="U68" s="302">
        <f t="shared" si="6"/>
        <v>8.599853801689919E-2</v>
      </c>
      <c r="V68" s="302">
        <f t="shared" si="6"/>
        <v>8.6954407760372041E-2</v>
      </c>
      <c r="W68" s="302">
        <f t="shared" si="6"/>
        <v>8.7993736933159539E-2</v>
      </c>
      <c r="DA68" s="68"/>
    </row>
    <row r="69" spans="1:105" ht="12" customHeight="1" x14ac:dyDescent="0.3">
      <c r="A69" s="203" t="s">
        <v>2709</v>
      </c>
      <c r="B69" s="303">
        <f t="shared" ref="B69:W69" si="7">IF(B$16=0,0,B$16/B$5)</f>
        <v>4.7800612811138767E-2</v>
      </c>
      <c r="C69" s="303">
        <f t="shared" si="7"/>
        <v>4.8265423401556512E-2</v>
      </c>
      <c r="D69" s="303">
        <f t="shared" si="7"/>
        <v>4.7201957407195357E-2</v>
      </c>
      <c r="E69" s="303">
        <f t="shared" si="7"/>
        <v>4.6220646305897548E-2</v>
      </c>
      <c r="F69" s="303">
        <f t="shared" si="7"/>
        <v>4.5183533051739742E-2</v>
      </c>
      <c r="G69" s="303">
        <f t="shared" si="7"/>
        <v>4.1101071307245877E-2</v>
      </c>
      <c r="H69" s="303">
        <f t="shared" si="7"/>
        <v>4.1068090168689807E-2</v>
      </c>
      <c r="I69" s="303">
        <f t="shared" si="7"/>
        <v>3.6244270163611925E-2</v>
      </c>
      <c r="J69" s="303">
        <f t="shared" si="7"/>
        <v>3.7209503228009796E-2</v>
      </c>
      <c r="K69" s="303">
        <f t="shared" si="7"/>
        <v>3.7051298899769672E-2</v>
      </c>
      <c r="L69" s="303">
        <f t="shared" si="7"/>
        <v>3.7991768663261531E-2</v>
      </c>
      <c r="M69" s="303">
        <f t="shared" si="7"/>
        <v>3.595989582621497E-2</v>
      </c>
      <c r="N69" s="303">
        <f t="shared" si="7"/>
        <v>3.5208209309929281E-2</v>
      </c>
      <c r="O69" s="303">
        <f t="shared" si="7"/>
        <v>3.2396292031949388E-2</v>
      </c>
      <c r="P69" s="303">
        <f t="shared" si="7"/>
        <v>3.0770995811087259E-2</v>
      </c>
      <c r="Q69" s="303">
        <f t="shared" si="7"/>
        <v>2.9972780513109233E-2</v>
      </c>
      <c r="R69" s="303">
        <f t="shared" si="7"/>
        <v>3.0561286922883939E-2</v>
      </c>
      <c r="S69" s="303">
        <f t="shared" si="7"/>
        <v>3.1442829738298331E-2</v>
      </c>
      <c r="T69" s="303">
        <f t="shared" si="7"/>
        <v>3.1535315492757156E-2</v>
      </c>
      <c r="U69" s="303">
        <f t="shared" si="7"/>
        <v>3.1167573452557835E-2</v>
      </c>
      <c r="V69" s="303">
        <f t="shared" si="7"/>
        <v>3.0678354241013273E-2</v>
      </c>
      <c r="W69" s="303">
        <f t="shared" si="7"/>
        <v>3.41871873822642E-2</v>
      </c>
      <c r="DA69" s="175"/>
    </row>
    <row r="70" spans="1:105" ht="12" customHeight="1" x14ac:dyDescent="0.3">
      <c r="A70" s="203" t="s">
        <v>2721</v>
      </c>
      <c r="B70" s="303">
        <f t="shared" ref="B70:W70" si="8">IF(B$27=0,0,B$27/B$5)</f>
        <v>0.40630520889467958</v>
      </c>
      <c r="C70" s="303">
        <f t="shared" si="8"/>
        <v>0.41025609891323034</v>
      </c>
      <c r="D70" s="303">
        <f t="shared" si="8"/>
        <v>0.40121663796116042</v>
      </c>
      <c r="E70" s="303">
        <f t="shared" si="8"/>
        <v>0.39287549360012908</v>
      </c>
      <c r="F70" s="303">
        <f t="shared" si="8"/>
        <v>0.38406003093978791</v>
      </c>
      <c r="G70" s="303">
        <f t="shared" si="8"/>
        <v>0.34935910611159016</v>
      </c>
      <c r="H70" s="303">
        <f t="shared" si="8"/>
        <v>0.34907876643386321</v>
      </c>
      <c r="I70" s="303">
        <f t="shared" si="8"/>
        <v>0.30807629639070144</v>
      </c>
      <c r="J70" s="303">
        <f t="shared" si="8"/>
        <v>0.31628077743808319</v>
      </c>
      <c r="K70" s="303">
        <f t="shared" si="8"/>
        <v>0.31493604064804226</v>
      </c>
      <c r="L70" s="303">
        <f t="shared" si="8"/>
        <v>0.3229300336377231</v>
      </c>
      <c r="M70" s="303">
        <f t="shared" si="8"/>
        <v>0.30565911452282729</v>
      </c>
      <c r="N70" s="303">
        <f t="shared" si="8"/>
        <v>0.29926977913439889</v>
      </c>
      <c r="O70" s="303">
        <f t="shared" si="8"/>
        <v>0.27536848227156979</v>
      </c>
      <c r="P70" s="303">
        <f t="shared" si="8"/>
        <v>0.26155346439424171</v>
      </c>
      <c r="Q70" s="303">
        <f t="shared" si="8"/>
        <v>0.25476863436142844</v>
      </c>
      <c r="R70" s="303">
        <f t="shared" si="8"/>
        <v>0.25977093884451352</v>
      </c>
      <c r="S70" s="303">
        <f t="shared" si="8"/>
        <v>0.26726405277553589</v>
      </c>
      <c r="T70" s="303">
        <f t="shared" si="8"/>
        <v>0.26805018168843586</v>
      </c>
      <c r="U70" s="303">
        <f t="shared" si="8"/>
        <v>0.26492437434674154</v>
      </c>
      <c r="V70" s="303">
        <f t="shared" si="8"/>
        <v>0.26076601104861286</v>
      </c>
      <c r="W70" s="303">
        <f t="shared" si="8"/>
        <v>0.29059109274924588</v>
      </c>
      <c r="DA70" s="175"/>
    </row>
    <row r="71" spans="1:105" ht="12" customHeight="1" x14ac:dyDescent="0.3">
      <c r="A71" s="203" t="s">
        <v>2733</v>
      </c>
      <c r="B71" s="303">
        <f t="shared" ref="B71:W71" si="9">IF(B$38=0,0,B$38/B$5)</f>
        <v>8.0766470489982867E-2</v>
      </c>
      <c r="C71" s="303">
        <f t="shared" si="9"/>
        <v>7.9042915496584432E-2</v>
      </c>
      <c r="D71" s="303">
        <f t="shared" si="9"/>
        <v>8.3108233586784375E-2</v>
      </c>
      <c r="E71" s="303">
        <f t="shared" si="9"/>
        <v>8.699712709570756E-2</v>
      </c>
      <c r="F71" s="303">
        <f t="shared" si="9"/>
        <v>9.0778589167058707E-2</v>
      </c>
      <c r="G71" s="303">
        <f t="shared" si="9"/>
        <v>0.10544973064294767</v>
      </c>
      <c r="H71" s="303">
        <f t="shared" si="9"/>
        <v>0.10552337023606022</v>
      </c>
      <c r="I71" s="303">
        <f t="shared" si="9"/>
        <v>0.12186713369037343</v>
      </c>
      <c r="J71" s="303">
        <f t="shared" si="9"/>
        <v>0.11846592378251138</v>
      </c>
      <c r="K71" s="303">
        <f t="shared" si="9"/>
        <v>0.11879246154910048</v>
      </c>
      <c r="L71" s="303">
        <f t="shared" si="9"/>
        <v>0.11552072320326688</v>
      </c>
      <c r="M71" s="303">
        <f t="shared" si="9"/>
        <v>0.12221258982708111</v>
      </c>
      <c r="N71" s="303">
        <f t="shared" si="9"/>
        <v>0.12478176839473101</v>
      </c>
      <c r="O71" s="303">
        <f t="shared" si="9"/>
        <v>0.13329428379867853</v>
      </c>
      <c r="P71" s="303">
        <f t="shared" si="9"/>
        <v>0.13787669042072145</v>
      </c>
      <c r="Q71" s="303">
        <f t="shared" si="9"/>
        <v>0.14005719302203778</v>
      </c>
      <c r="R71" s="303">
        <f t="shared" si="9"/>
        <v>0.13841807384057853</v>
      </c>
      <c r="S71" s="303">
        <f t="shared" si="9"/>
        <v>0.13579784809217657</v>
      </c>
      <c r="T71" s="303">
        <f t="shared" si="9"/>
        <v>0.13546717310970333</v>
      </c>
      <c r="U71" s="303">
        <f t="shared" si="9"/>
        <v>0.1362593394105111</v>
      </c>
      <c r="V71" s="303">
        <f t="shared" si="9"/>
        <v>0.13752020436299142</v>
      </c>
      <c r="W71" s="303">
        <f t="shared" si="9"/>
        <v>0.12638005190777207</v>
      </c>
      <c r="DA71" s="175"/>
    </row>
    <row r="72" spans="1:105" ht="12" customHeight="1" x14ac:dyDescent="0.3">
      <c r="A72" s="203" t="s">
        <v>2735</v>
      </c>
      <c r="B72" s="303">
        <f t="shared" ref="B72:W72" si="10">IF(B$39=0,0,B$39/B$5)</f>
        <v>0.25459947592968873</v>
      </c>
      <c r="C72" s="303">
        <f t="shared" si="10"/>
        <v>0.25305499612204069</v>
      </c>
      <c r="D72" s="303">
        <f t="shared" si="10"/>
        <v>0.25656561572884251</v>
      </c>
      <c r="E72" s="303">
        <f t="shared" si="10"/>
        <v>0.25965132952445008</v>
      </c>
      <c r="F72" s="303">
        <f t="shared" si="10"/>
        <v>0.26299489819142452</v>
      </c>
      <c r="G72" s="303">
        <f t="shared" si="10"/>
        <v>0.27548267817383948</v>
      </c>
      <c r="H72" s="303">
        <f t="shared" si="10"/>
        <v>0.27543508318283522</v>
      </c>
      <c r="I72" s="303">
        <f t="shared" si="10"/>
        <v>0.28870006529590669</v>
      </c>
      <c r="J72" s="303">
        <f t="shared" si="10"/>
        <v>0.28592888685205542</v>
      </c>
      <c r="K72" s="303">
        <f t="shared" si="10"/>
        <v>0.28589497802972724</v>
      </c>
      <c r="L72" s="303">
        <f t="shared" si="10"/>
        <v>0.28327845994121398</v>
      </c>
      <c r="M72" s="303">
        <f t="shared" si="10"/>
        <v>0.2885225606843777</v>
      </c>
      <c r="N72" s="303">
        <f t="shared" si="10"/>
        <v>0.2900606395046274</v>
      </c>
      <c r="O72" s="303">
        <f t="shared" si="10"/>
        <v>0.2964662853240293</v>
      </c>
      <c r="P72" s="303">
        <f t="shared" si="10"/>
        <v>0.30013629848640783</v>
      </c>
      <c r="Q72" s="303">
        <f t="shared" si="10"/>
        <v>0.3018283093574517</v>
      </c>
      <c r="R72" s="303">
        <f t="shared" si="10"/>
        <v>0.30018717980069648</v>
      </c>
      <c r="S72" s="303">
        <f t="shared" si="10"/>
        <v>0.29838982067986686</v>
      </c>
      <c r="T72" s="303">
        <f t="shared" si="10"/>
        <v>0.29783686699992484</v>
      </c>
      <c r="U72" s="303">
        <f t="shared" si="10"/>
        <v>0.29826810170998413</v>
      </c>
      <c r="V72" s="303">
        <f t="shared" si="10"/>
        <v>0.29900203810582249</v>
      </c>
      <c r="W72" s="303">
        <f t="shared" si="10"/>
        <v>0.29076171152172903</v>
      </c>
      <c r="DA72" s="175"/>
    </row>
    <row r="73" spans="1:105" ht="12" customHeight="1" x14ac:dyDescent="0.3">
      <c r="A73" s="62" t="s">
        <v>2736</v>
      </c>
      <c r="B73" s="304">
        <f t="shared" ref="B73:W73" si="11">IF(B$40=0,0,B$40/B$5)</f>
        <v>7.5129783333604178E-2</v>
      </c>
      <c r="C73" s="304">
        <f t="shared" si="11"/>
        <v>7.583131702168569E-2</v>
      </c>
      <c r="D73" s="304">
        <f t="shared" si="11"/>
        <v>7.4009239097975715E-2</v>
      </c>
      <c r="E73" s="304">
        <f t="shared" si="11"/>
        <v>7.1955277671763268E-2</v>
      </c>
      <c r="F73" s="304">
        <f t="shared" si="11"/>
        <v>7.0389594108494602E-2</v>
      </c>
      <c r="G73" s="304">
        <f t="shared" si="11"/>
        <v>6.3893316842110637E-2</v>
      </c>
      <c r="H73" s="304">
        <f t="shared" si="11"/>
        <v>6.3763756714525971E-2</v>
      </c>
      <c r="I73" s="304">
        <f t="shared" si="11"/>
        <v>5.6174675918959402E-2</v>
      </c>
      <c r="J73" s="304">
        <f t="shared" si="11"/>
        <v>5.7784521139815886E-2</v>
      </c>
      <c r="K73" s="304">
        <f t="shared" si="11"/>
        <v>5.7399911077753135E-2</v>
      </c>
      <c r="L73" s="304">
        <f t="shared" si="11"/>
        <v>5.8984868969912403E-2</v>
      </c>
      <c r="M73" s="304">
        <f t="shared" si="11"/>
        <v>5.5750956285214523E-2</v>
      </c>
      <c r="N73" s="304">
        <f t="shared" si="11"/>
        <v>5.4003814341930571E-2</v>
      </c>
      <c r="O73" s="304">
        <f t="shared" si="11"/>
        <v>4.9867226999144677E-2</v>
      </c>
      <c r="P73" s="304">
        <f t="shared" si="11"/>
        <v>4.7981249717140274E-2</v>
      </c>
      <c r="Q73" s="304">
        <f t="shared" si="11"/>
        <v>4.705597178174134E-2</v>
      </c>
      <c r="R73" s="304">
        <f t="shared" si="11"/>
        <v>4.7394593994965276E-2</v>
      </c>
      <c r="S73" s="304">
        <f t="shared" si="11"/>
        <v>4.8825147519918025E-2</v>
      </c>
      <c r="T73" s="304">
        <f t="shared" si="11"/>
        <v>4.869957632718537E-2</v>
      </c>
      <c r="U73" s="304">
        <f t="shared" si="11"/>
        <v>4.8262900173779169E-2</v>
      </c>
      <c r="V73" s="304">
        <f t="shared" si="11"/>
        <v>4.7512900931567181E-2</v>
      </c>
      <c r="W73" s="304">
        <f t="shared" si="11"/>
        <v>5.3251445386422729E-2</v>
      </c>
      <c r="DA73" s="72"/>
    </row>
    <row r="74" spans="1:105" ht="12" customHeight="1" x14ac:dyDescent="0.3">
      <c r="A74" s="62" t="s">
        <v>2743</v>
      </c>
      <c r="B74" s="304">
        <f t="shared" ref="B74:W74" si="12">IF(B$46=0,0,B$46/B$5)</f>
        <v>5.0987320331881365E-2</v>
      </c>
      <c r="C74" s="304">
        <f t="shared" si="12"/>
        <v>5.1483118294993607E-2</v>
      </c>
      <c r="D74" s="304">
        <f t="shared" si="12"/>
        <v>5.0348754567675041E-2</v>
      </c>
      <c r="E74" s="304">
        <f t="shared" si="12"/>
        <v>4.9302022726290744E-2</v>
      </c>
      <c r="F74" s="304">
        <f t="shared" si="12"/>
        <v>4.8195768588522418E-2</v>
      </c>
      <c r="G74" s="304">
        <f t="shared" si="12"/>
        <v>4.3841142727728981E-2</v>
      </c>
      <c r="H74" s="304">
        <f t="shared" si="12"/>
        <v>4.3805962846602459E-2</v>
      </c>
      <c r="I74" s="304">
        <f t="shared" si="12"/>
        <v>3.8660554841186065E-2</v>
      </c>
      <c r="J74" s="304">
        <f t="shared" si="12"/>
        <v>3.9690136776543809E-2</v>
      </c>
      <c r="K74" s="304">
        <f t="shared" si="12"/>
        <v>3.9521385493087667E-2</v>
      </c>
      <c r="L74" s="304">
        <f t="shared" si="12"/>
        <v>4.052455324081234E-2</v>
      </c>
      <c r="M74" s="304">
        <f t="shared" si="12"/>
        <v>3.8357222214629318E-2</v>
      </c>
      <c r="N74" s="304">
        <f t="shared" si="12"/>
        <v>3.7555423263924581E-2</v>
      </c>
      <c r="O74" s="304">
        <f t="shared" si="12"/>
        <v>3.4556044834079355E-2</v>
      </c>
      <c r="P74" s="304">
        <f t="shared" si="12"/>
        <v>3.282239553182642E-2</v>
      </c>
      <c r="Q74" s="304">
        <f t="shared" si="12"/>
        <v>3.1970965880649863E-2</v>
      </c>
      <c r="R74" s="304">
        <f t="shared" si="12"/>
        <v>3.2598706051076218E-2</v>
      </c>
      <c r="S74" s="304">
        <f t="shared" si="12"/>
        <v>3.3539018387518223E-2</v>
      </c>
      <c r="T74" s="304">
        <f t="shared" si="12"/>
        <v>3.3637669858940983E-2</v>
      </c>
      <c r="U74" s="304">
        <f t="shared" si="12"/>
        <v>3.3245411682728356E-2</v>
      </c>
      <c r="V74" s="304">
        <f t="shared" si="12"/>
        <v>3.2723577857080834E-2</v>
      </c>
      <c r="W74" s="304">
        <f t="shared" si="12"/>
        <v>3.6466333207748503E-2</v>
      </c>
      <c r="DA74" s="72"/>
    </row>
    <row r="75" spans="1:105" ht="12" customHeight="1" x14ac:dyDescent="0.3">
      <c r="A75" s="62" t="s">
        <v>2755</v>
      </c>
      <c r="B75" s="304">
        <f t="shared" ref="B75:W75" si="13">IF(B$57=0,0,B$57/B$5)</f>
        <v>0</v>
      </c>
      <c r="C75" s="304">
        <f t="shared" si="13"/>
        <v>0</v>
      </c>
      <c r="D75" s="304">
        <f t="shared" si="13"/>
        <v>0</v>
      </c>
      <c r="E75" s="304">
        <f t="shared" si="13"/>
        <v>0</v>
      </c>
      <c r="F75" s="304">
        <f t="shared" si="13"/>
        <v>0</v>
      </c>
      <c r="G75" s="304">
        <f t="shared" si="13"/>
        <v>0</v>
      </c>
      <c r="H75" s="304">
        <f t="shared" si="13"/>
        <v>0</v>
      </c>
      <c r="I75" s="304">
        <f t="shared" si="13"/>
        <v>0</v>
      </c>
      <c r="J75" s="304">
        <f t="shared" si="13"/>
        <v>0</v>
      </c>
      <c r="K75" s="304">
        <f t="shared" si="13"/>
        <v>0</v>
      </c>
      <c r="L75" s="304">
        <f t="shared" si="13"/>
        <v>0</v>
      </c>
      <c r="M75" s="304">
        <f t="shared" si="13"/>
        <v>0</v>
      </c>
      <c r="N75" s="304">
        <f t="shared" si="13"/>
        <v>0</v>
      </c>
      <c r="O75" s="304">
        <f t="shared" si="13"/>
        <v>0</v>
      </c>
      <c r="P75" s="304">
        <f t="shared" si="13"/>
        <v>0</v>
      </c>
      <c r="Q75" s="304">
        <f t="shared" si="13"/>
        <v>0</v>
      </c>
      <c r="R75" s="304">
        <f t="shared" si="13"/>
        <v>0</v>
      </c>
      <c r="S75" s="304">
        <f t="shared" si="13"/>
        <v>0</v>
      </c>
      <c r="T75" s="304">
        <f t="shared" si="13"/>
        <v>0</v>
      </c>
      <c r="U75" s="304">
        <f t="shared" si="13"/>
        <v>0</v>
      </c>
      <c r="V75" s="304">
        <f t="shared" si="13"/>
        <v>0</v>
      </c>
      <c r="W75" s="304">
        <f t="shared" si="13"/>
        <v>0</v>
      </c>
      <c r="DA75" s="72"/>
    </row>
    <row r="76" spans="1:105" ht="12" customHeight="1" x14ac:dyDescent="0.3">
      <c r="A76" s="62" t="s">
        <v>2757</v>
      </c>
      <c r="B76" s="304">
        <f t="shared" ref="B76:W76" si="14">IF(B$58=0,0,B$58/B$5)</f>
        <v>0.1284823722642032</v>
      </c>
      <c r="C76" s="304">
        <f t="shared" si="14"/>
        <v>0.12574056080536133</v>
      </c>
      <c r="D76" s="304">
        <f t="shared" si="14"/>
        <v>0.13220762206319178</v>
      </c>
      <c r="E76" s="304">
        <f t="shared" si="14"/>
        <v>0.13839402912639606</v>
      </c>
      <c r="F76" s="304">
        <f t="shared" si="14"/>
        <v>0.14440953549440749</v>
      </c>
      <c r="G76" s="304">
        <f t="shared" si="14"/>
        <v>0.16774821860399985</v>
      </c>
      <c r="H76" s="304">
        <f t="shared" si="14"/>
        <v>0.16786536362170681</v>
      </c>
      <c r="I76" s="304">
        <f t="shared" si="14"/>
        <v>0.19386483453576125</v>
      </c>
      <c r="J76" s="304">
        <f t="shared" si="14"/>
        <v>0.18845422893569577</v>
      </c>
      <c r="K76" s="304">
        <f t="shared" si="14"/>
        <v>0.18897368145888643</v>
      </c>
      <c r="L76" s="304">
        <f t="shared" si="14"/>
        <v>0.18376903773048922</v>
      </c>
      <c r="M76" s="304">
        <f t="shared" si="14"/>
        <v>0.19441438218453391</v>
      </c>
      <c r="N76" s="304">
        <f t="shared" si="14"/>
        <v>0.19850140189877227</v>
      </c>
      <c r="O76" s="304">
        <f t="shared" si="14"/>
        <v>0.21204301349080523</v>
      </c>
      <c r="P76" s="304">
        <f t="shared" si="14"/>
        <v>0.21933265323744111</v>
      </c>
      <c r="Q76" s="304">
        <f t="shared" si="14"/>
        <v>0.22280137169506051</v>
      </c>
      <c r="R76" s="304">
        <f t="shared" si="14"/>
        <v>0.22019387975465501</v>
      </c>
      <c r="S76" s="304">
        <f t="shared" si="14"/>
        <v>0.21602565477243063</v>
      </c>
      <c r="T76" s="304">
        <f t="shared" si="14"/>
        <v>0.2154996208137985</v>
      </c>
      <c r="U76" s="304">
        <f t="shared" si="14"/>
        <v>0.2167597898534766</v>
      </c>
      <c r="V76" s="304">
        <f t="shared" si="14"/>
        <v>0.21876555931717445</v>
      </c>
      <c r="W76" s="304">
        <f t="shared" si="14"/>
        <v>0.20104393292755782</v>
      </c>
      <c r="DA76" s="72"/>
    </row>
    <row r="77" spans="1:105" ht="12" customHeight="1" x14ac:dyDescent="0.3">
      <c r="A77" s="41" t="s">
        <v>2759</v>
      </c>
      <c r="B77" s="237">
        <f t="shared" ref="B77:W77" si="15">IF(B$59=0,0,B$59/B$5)</f>
        <v>2.9637900948580178E-2</v>
      </c>
      <c r="C77" s="237">
        <f t="shared" si="15"/>
        <v>2.9005428687951813E-2</v>
      </c>
      <c r="D77" s="237">
        <f t="shared" si="15"/>
        <v>3.0497229606710054E-2</v>
      </c>
      <c r="E77" s="237">
        <f t="shared" si="15"/>
        <v>3.1924290117313112E-2</v>
      </c>
      <c r="F77" s="237">
        <f t="shared" si="15"/>
        <v>3.3311927804482042E-2</v>
      </c>
      <c r="G77" s="237">
        <f t="shared" si="15"/>
        <v>3.8695620260362391E-2</v>
      </c>
      <c r="H77" s="237">
        <f t="shared" si="15"/>
        <v>3.8722642896777265E-2</v>
      </c>
      <c r="I77" s="237">
        <f t="shared" si="15"/>
        <v>4.4720117336941576E-2</v>
      </c>
      <c r="J77" s="237">
        <f t="shared" si="15"/>
        <v>4.3472016215981436E-2</v>
      </c>
      <c r="K77" s="237">
        <f t="shared" si="15"/>
        <v>4.3591841855549755E-2</v>
      </c>
      <c r="L77" s="237">
        <f t="shared" si="15"/>
        <v>4.2391251357596596E-2</v>
      </c>
      <c r="M77" s="237">
        <f t="shared" si="15"/>
        <v>4.4846885223413652E-2</v>
      </c>
      <c r="N77" s="237">
        <f t="shared" si="15"/>
        <v>4.5789665803588529E-2</v>
      </c>
      <c r="O77" s="237">
        <f t="shared" si="15"/>
        <v>4.8913401269987923E-2</v>
      </c>
      <c r="P77" s="237">
        <f t="shared" si="15"/>
        <v>5.0594951952422036E-2</v>
      </c>
      <c r="Q77" s="237">
        <f t="shared" si="15"/>
        <v>5.1395104784703459E-2</v>
      </c>
      <c r="R77" s="237">
        <f t="shared" si="15"/>
        <v>5.0793616919153718E-2</v>
      </c>
      <c r="S77" s="237">
        <f t="shared" si="15"/>
        <v>4.9832104168591108E-2</v>
      </c>
      <c r="T77" s="237">
        <f t="shared" si="15"/>
        <v>4.9710760344634723E-2</v>
      </c>
      <c r="U77" s="237">
        <f t="shared" si="15"/>
        <v>5.0001452091045222E-2</v>
      </c>
      <c r="V77" s="237">
        <f t="shared" si="15"/>
        <v>5.0464136548400373E-2</v>
      </c>
      <c r="W77" s="237">
        <f t="shared" si="15"/>
        <v>4.6376168694700189E-2</v>
      </c>
      <c r="DA77" s="97"/>
    </row>
    <row r="78" spans="1:105" ht="12" customHeight="1" x14ac:dyDescent="0.3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DA78" s="172"/>
    </row>
    <row r="79" spans="1:105" ht="15" customHeight="1" x14ac:dyDescent="0.3">
      <c r="A79" s="32" t="s">
        <v>54</v>
      </c>
      <c r="B79" s="259"/>
      <c r="C79" s="259"/>
      <c r="D79" s="259"/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DA79" s="88"/>
    </row>
    <row r="80" spans="1:105" ht="12" customHeight="1" x14ac:dyDescent="0.3">
      <c r="A80" s="201"/>
      <c r="B80" s="201"/>
      <c r="C80" s="201"/>
      <c r="D80" s="201"/>
      <c r="E80" s="201"/>
      <c r="F80" s="201"/>
      <c r="G80" s="201"/>
      <c r="H80" s="201"/>
      <c r="I80" s="201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DA80" s="173"/>
    </row>
    <row r="81" spans="1:105" ht="12" customHeight="1" x14ac:dyDescent="0.3">
      <c r="A81" s="35" t="s">
        <v>27</v>
      </c>
      <c r="B81" s="324">
        <f t="shared" ref="B81:W81" si="16">SUM(B$82:B$91)</f>
        <v>103.22988570121711</v>
      </c>
      <c r="C81" s="324">
        <f t="shared" si="16"/>
        <v>101.96020815151101</v>
      </c>
      <c r="D81" s="324">
        <f t="shared" si="16"/>
        <v>105.9157525110661</v>
      </c>
      <c r="E81" s="324">
        <f t="shared" si="16"/>
        <v>110.51549896555093</v>
      </c>
      <c r="F81" s="324">
        <f t="shared" si="16"/>
        <v>108.23895091441845</v>
      </c>
      <c r="G81" s="324">
        <f t="shared" si="16"/>
        <v>93.792151207448114</v>
      </c>
      <c r="H81" s="324">
        <f t="shared" si="16"/>
        <v>87.072392026222303</v>
      </c>
      <c r="I81" s="324">
        <f t="shared" si="16"/>
        <v>78.761382371411017</v>
      </c>
      <c r="J81" s="324">
        <f t="shared" si="16"/>
        <v>73.776272626744401</v>
      </c>
      <c r="K81" s="324">
        <f t="shared" si="16"/>
        <v>73.572826684531648</v>
      </c>
      <c r="L81" s="324">
        <f t="shared" si="16"/>
        <v>69.265196416860078</v>
      </c>
      <c r="M81" s="324">
        <f t="shared" si="16"/>
        <v>61.803524648485698</v>
      </c>
      <c r="N81" s="324">
        <f t="shared" si="16"/>
        <v>62.692661169633631</v>
      </c>
      <c r="O81" s="324">
        <f t="shared" si="16"/>
        <v>61.096521775308645</v>
      </c>
      <c r="P81" s="324">
        <f t="shared" si="16"/>
        <v>57.728719467414017</v>
      </c>
      <c r="Q81" s="324">
        <f t="shared" si="16"/>
        <v>57.269464265562753</v>
      </c>
      <c r="R81" s="324">
        <f t="shared" si="16"/>
        <v>56.553604333322596</v>
      </c>
      <c r="S81" s="324">
        <f t="shared" si="16"/>
        <v>56.2549196713397</v>
      </c>
      <c r="T81" s="324">
        <f t="shared" si="16"/>
        <v>56.061305827116108</v>
      </c>
      <c r="U81" s="324">
        <f t="shared" si="16"/>
        <v>55.610520508608722</v>
      </c>
      <c r="V81" s="324">
        <f t="shared" si="16"/>
        <v>58.37347961076788</v>
      </c>
      <c r="W81" s="324">
        <f t="shared" si="16"/>
        <v>55.716544641725648</v>
      </c>
      <c r="DA81" s="95"/>
    </row>
    <row r="82" spans="1:105" ht="12" customHeight="1" x14ac:dyDescent="0.3">
      <c r="A82" s="55" t="s">
        <v>92</v>
      </c>
      <c r="B82" s="336">
        <f>IF(B$6=0,0,B$6/TEL!B$5*1000)</f>
        <v>2.289880473026018</v>
      </c>
      <c r="C82" s="336">
        <f>IF(C$6=0,0,C$6/TEL!C$5*1000)</f>
        <v>2.2134510743692095</v>
      </c>
      <c r="D82" s="336">
        <f>IF(D$6=0,0,D$6/TEL!D$5*1000)</f>
        <v>2.4175800909026703</v>
      </c>
      <c r="E82" s="336">
        <f>IF(E$6=0,0,E$6/TEL!E$5*1000)</f>
        <v>2.6406106019190965</v>
      </c>
      <c r="F82" s="336">
        <f>IF(F$6=0,0,F$6/TEL!F$5*1000)</f>
        <v>2.6986295142281929</v>
      </c>
      <c r="G82" s="336">
        <f>IF(G$6=0,0,G$6/TEL!G$5*1000)</f>
        <v>2.7163656772441747</v>
      </c>
      <c r="H82" s="336">
        <f>IF(H$6=0,0,H$6/TEL!H$5*1000)</f>
        <v>2.5235120998857403</v>
      </c>
      <c r="I82" s="336">
        <f>IF(I$6=0,0,I$6/TEL!I$5*1000)</f>
        <v>2.6361868499205583</v>
      </c>
      <c r="J82" s="336">
        <f>IF(J$6=0,0,J$6/TEL!J$5*1000)</f>
        <v>2.4004154740024628</v>
      </c>
      <c r="K82" s="336">
        <f>IF(K$6=0,0,K$6/TEL!K$5*1000)</f>
        <v>2.4003942972834755</v>
      </c>
      <c r="L82" s="336">
        <f>IF(L$6=0,0,L$6/TEL!L$5*1000)</f>
        <v>2.1976130826252684</v>
      </c>
      <c r="M82" s="336">
        <f>IF(M$6=0,0,M$6/TEL!M$5*1000)</f>
        <v>2.0744618556450551</v>
      </c>
      <c r="N82" s="336">
        <f>IF(N$6=0,0,N$6/TEL!N$5*1000)</f>
        <v>2.1485432670325664</v>
      </c>
      <c r="O82" s="336">
        <f>IF(O$6=0,0,O$6/TEL!O$5*1000)</f>
        <v>2.2366821647364445</v>
      </c>
      <c r="P82" s="336">
        <f>IF(P$6=0,0,P$6/TEL!P$5*1000)</f>
        <v>2.1860446937559117</v>
      </c>
      <c r="Q82" s="336">
        <f>IF(Q$6=0,0,Q$6/TEL!Q$5*1000)</f>
        <v>2.2029508170810841</v>
      </c>
      <c r="R82" s="336">
        <f>IF(R$6=0,0,R$6/TEL!R$5*1000)</f>
        <v>2.1499549171962524</v>
      </c>
      <c r="S82" s="336">
        <f>IF(S$6=0,0,S$6/TEL!S$5*1000)</f>
        <v>2.0981167915681769</v>
      </c>
      <c r="T82" s="336">
        <f>IF(T$6=0,0,T$6/TEL!T$5*1000)</f>
        <v>2.0858042128752139</v>
      </c>
      <c r="U82" s="336">
        <f>IF(U$6=0,0,U$6/TEL!U$5*1000)</f>
        <v>2.0811313997347223</v>
      </c>
      <c r="V82" s="336">
        <f>IF(V$6=0,0,V$6/TEL!V$5*1000)</f>
        <v>2.2047449364268794</v>
      </c>
      <c r="W82" s="336">
        <f>IF(W$6=0,0,W$6/TEL!W$5*1000)</f>
        <v>1.9339220588294124</v>
      </c>
      <c r="DA82" s="67"/>
    </row>
    <row r="83" spans="1:105" ht="12" customHeight="1" x14ac:dyDescent="0.3">
      <c r="A83" s="202" t="s">
        <v>93</v>
      </c>
      <c r="B83" s="337">
        <f>IF(B$7=0,0,B$7/TEL!B$5*1000)</f>
        <v>1.8788762855598105</v>
      </c>
      <c r="C83" s="337">
        <f>IF(C$7=0,0,C$7/TEL!C$5*1000)</f>
        <v>1.816164984097812</v>
      </c>
      <c r="D83" s="337">
        <f>IF(D$7=0,0,D$7/TEL!D$5*1000)</f>
        <v>1.9836554592021918</v>
      </c>
      <c r="E83" s="337">
        <f>IF(E$7=0,0,E$7/TEL!E$5*1000)</f>
        <v>2.166654852856694</v>
      </c>
      <c r="F83" s="337">
        <f>IF(F$7=0,0,F$7/TEL!F$5*1000)</f>
        <v>2.2142601142385181</v>
      </c>
      <c r="G83" s="337">
        <f>IF(G$7=0,0,G$7/TEL!G$5*1000)</f>
        <v>2.2288128633798352</v>
      </c>
      <c r="H83" s="337">
        <f>IF(H$7=0,0,H$7/TEL!H$5*1000)</f>
        <v>2.0705740306754783</v>
      </c>
      <c r="I83" s="337">
        <f>IF(I$7=0,0,I$7/TEL!I$5*1000)</f>
        <v>2.1630251076271247</v>
      </c>
      <c r="J83" s="337">
        <f>IF(J$7=0,0,J$7/TEL!J$5*1000)</f>
        <v>1.9695716709763793</v>
      </c>
      <c r="K83" s="337">
        <f>IF(K$7=0,0,K$7/TEL!K$5*1000)</f>
        <v>1.969554295206954</v>
      </c>
      <c r="L83" s="337">
        <f>IF(L$7=0,0,L$7/TEL!L$5*1000)</f>
        <v>1.8031697088207328</v>
      </c>
      <c r="M83" s="337">
        <f>IF(M$7=0,0,M$7/TEL!M$5*1000)</f>
        <v>1.7021225482215843</v>
      </c>
      <c r="N83" s="337">
        <f>IF(N$7=0,0,N$7/TEL!N$5*1000)</f>
        <v>1.7629072960267205</v>
      </c>
      <c r="O83" s="337">
        <f>IF(O$7=0,0,O$7/TEL!O$5*1000)</f>
        <v>1.8352263915786218</v>
      </c>
      <c r="P83" s="337">
        <f>IF(P$7=0,0,P$7/TEL!P$5*1000)</f>
        <v>1.7936776974407478</v>
      </c>
      <c r="Q83" s="337">
        <f>IF(Q$7=0,0,Q$7/TEL!Q$5*1000)</f>
        <v>1.8075493883742224</v>
      </c>
      <c r="R83" s="337">
        <f>IF(R$7=0,0,R$7/TEL!R$5*1000)</f>
        <v>1.7640655730841044</v>
      </c>
      <c r="S83" s="337">
        <f>IF(S$7=0,0,S$7/TEL!S$5*1000)</f>
        <v>1.7215317264149148</v>
      </c>
      <c r="T83" s="337">
        <f>IF(T$7=0,0,T$7/TEL!T$5*1000)</f>
        <v>1.7114290977437654</v>
      </c>
      <c r="U83" s="337">
        <f>IF(U$7=0,0,U$7/TEL!U$5*1000)</f>
        <v>1.7075949946541309</v>
      </c>
      <c r="V83" s="337">
        <f>IF(V$7=0,0,V$7/TEL!V$5*1000)</f>
        <v>1.809021486298978</v>
      </c>
      <c r="W83" s="337">
        <f>IF(W$7=0,0,W$7/TEL!W$5*1000)</f>
        <v>1.586807843142082</v>
      </c>
      <c r="DA83" s="174"/>
    </row>
    <row r="84" spans="1:105" ht="12" customHeight="1" x14ac:dyDescent="0.3">
      <c r="A84" s="202" t="s">
        <v>94</v>
      </c>
      <c r="B84" s="337">
        <f>IF(B$8=0,0,B$8/TEL!B$5*1000)</f>
        <v>1.3504423302461135</v>
      </c>
      <c r="C84" s="337">
        <f>IF(C$8=0,0,C$8/TEL!C$5*1000)</f>
        <v>1.3053685823203025</v>
      </c>
      <c r="D84" s="337">
        <f>IF(D$8=0,0,D$8/TEL!D$5*1000)</f>
        <v>1.4257523613015757</v>
      </c>
      <c r="E84" s="337">
        <f>IF(E$8=0,0,E$8/TEL!E$5*1000)</f>
        <v>1.5572831754907481</v>
      </c>
      <c r="F84" s="337">
        <f>IF(F$8=0,0,F$8/TEL!F$5*1000)</f>
        <v>1.5914994571089347</v>
      </c>
      <c r="G84" s="337">
        <f>IF(G$8=0,0,G$8/TEL!G$5*1000)</f>
        <v>1.6019592455542566</v>
      </c>
      <c r="H84" s="337">
        <f>IF(H$8=0,0,H$8/TEL!H$5*1000)</f>
        <v>1.4882250845480001</v>
      </c>
      <c r="I84" s="337">
        <f>IF(I$8=0,0,I$8/TEL!I$5*1000)</f>
        <v>1.5546742961069964</v>
      </c>
      <c r="J84" s="337">
        <f>IF(J$8=0,0,J$8/TEL!J$5*1000)</f>
        <v>1.4156296385142726</v>
      </c>
      <c r="K84" s="337">
        <f>IF(K$8=0,0,K$8/TEL!K$5*1000)</f>
        <v>1.4156171496799981</v>
      </c>
      <c r="L84" s="337">
        <f>IF(L$8=0,0,L$8/TEL!L$5*1000)</f>
        <v>1.2960282282149023</v>
      </c>
      <c r="M84" s="337">
        <f>IF(M$8=0,0,M$8/TEL!M$5*1000)</f>
        <v>1.2234005815342639</v>
      </c>
      <c r="N84" s="337">
        <f>IF(N$8=0,0,N$8/TEL!N$5*1000)</f>
        <v>1.2670896190192056</v>
      </c>
      <c r="O84" s="337">
        <f>IF(O$8=0,0,O$8/TEL!O$5*1000)</f>
        <v>1.3190689689471342</v>
      </c>
      <c r="P84" s="337">
        <f>IF(P$8=0,0,P$8/TEL!P$5*1000)</f>
        <v>1.2892058450355373</v>
      </c>
      <c r="Q84" s="337">
        <f>IF(Q$8=0,0,Q$8/TEL!Q$5*1000)</f>
        <v>1.2991761228939727</v>
      </c>
      <c r="R84" s="337">
        <f>IF(R$8=0,0,R$8/TEL!R$5*1000)</f>
        <v>1.2679221306541999</v>
      </c>
      <c r="S84" s="337">
        <f>IF(S$8=0,0,S$8/TEL!S$5*1000)</f>
        <v>1.2373509283607202</v>
      </c>
      <c r="T84" s="337">
        <f>IF(T$8=0,0,T$8/TEL!T$5*1000)</f>
        <v>1.2300896640033312</v>
      </c>
      <c r="U84" s="337">
        <f>IF(U$8=0,0,U$8/TEL!U$5*1000)</f>
        <v>1.2273339024076568</v>
      </c>
      <c r="V84" s="337">
        <f>IF(V$8=0,0,V$8/TEL!V$5*1000)</f>
        <v>1.3002341932773904</v>
      </c>
      <c r="W84" s="337">
        <f>IF(W$8=0,0,W$8/TEL!W$5*1000)</f>
        <v>1.1405181372583715</v>
      </c>
      <c r="DA84" s="174"/>
    </row>
    <row r="85" spans="1:105" ht="12" customHeight="1" x14ac:dyDescent="0.3">
      <c r="A85" s="202" t="s">
        <v>95</v>
      </c>
      <c r="B85" s="337">
        <f>IF(B$9=0,0,B$9/TEL!B$5*1000)</f>
        <v>2.6421697765684828</v>
      </c>
      <c r="C85" s="337">
        <f>IF(C$9=0,0,C$9/TEL!C$5*1000)</f>
        <v>2.5539820088875484</v>
      </c>
      <c r="D85" s="337">
        <f>IF(D$9=0,0,D$9/TEL!D$5*1000)</f>
        <v>2.7895154895030809</v>
      </c>
      <c r="E85" s="337">
        <f>IF(E$9=0,0,E$9/TEL!E$5*1000)</f>
        <v>3.0468583868297254</v>
      </c>
      <c r="F85" s="337">
        <f>IF(F$9=0,0,F$9/TEL!F$5*1000)</f>
        <v>3.1138032856479141</v>
      </c>
      <c r="G85" s="337">
        <f>IF(G$9=0,0,G$9/TEL!G$5*1000)</f>
        <v>3.134268089127894</v>
      </c>
      <c r="H85" s="337">
        <f>IF(H$9=0,0,H$9/TEL!H$5*1000)</f>
        <v>2.9117447306373907</v>
      </c>
      <c r="I85" s="337">
        <f>IF(I$9=0,0,I$9/TEL!I$5*1000)</f>
        <v>3.0417540576006439</v>
      </c>
      <c r="J85" s="337">
        <f>IF(J$9=0,0,J$9/TEL!J$5*1000)</f>
        <v>2.7697101623105325</v>
      </c>
      <c r="K85" s="337">
        <f>IF(K$9=0,0,K$9/TEL!K$5*1000)</f>
        <v>2.7696857276347782</v>
      </c>
      <c r="L85" s="337">
        <f>IF(L$9=0,0,L$9/TEL!L$5*1000)</f>
        <v>2.5357074030291571</v>
      </c>
      <c r="M85" s="337">
        <f>IF(M$9=0,0,M$9/TEL!M$5*1000)</f>
        <v>2.3936098334366021</v>
      </c>
      <c r="N85" s="337">
        <f>IF(N$9=0,0,N$9/TEL!N$5*1000)</f>
        <v>2.4790883850375764</v>
      </c>
      <c r="O85" s="337">
        <f>IF(O$9=0,0,O$9/TEL!O$5*1000)</f>
        <v>2.5807871131574363</v>
      </c>
      <c r="P85" s="337">
        <f>IF(P$9=0,0,P$9/TEL!P$5*1000)</f>
        <v>2.5223592620260513</v>
      </c>
      <c r="Q85" s="337">
        <f>IF(Q$9=0,0,Q$9/TEL!Q$5*1000)</f>
        <v>2.5418663274012512</v>
      </c>
      <c r="R85" s="337">
        <f>IF(R$9=0,0,R$9/TEL!R$5*1000)</f>
        <v>2.4807172121495213</v>
      </c>
      <c r="S85" s="337">
        <f>IF(S$9=0,0,S$9/TEL!S$5*1000)</f>
        <v>2.4209039902709737</v>
      </c>
      <c r="T85" s="337">
        <f>IF(T$9=0,0,T$9/TEL!T$5*1000)</f>
        <v>2.4066971687021694</v>
      </c>
      <c r="U85" s="337">
        <f>IF(U$9=0,0,U$9/TEL!U$5*1000)</f>
        <v>2.4013054612323721</v>
      </c>
      <c r="V85" s="337">
        <f>IF(V$9=0,0,V$9/TEL!V$5*1000)</f>
        <v>2.5439364651079384</v>
      </c>
      <c r="W85" s="337">
        <f>IF(W$9=0,0,W$9/TEL!W$5*1000)</f>
        <v>2.2314485294185533</v>
      </c>
      <c r="DA85" s="174"/>
    </row>
    <row r="86" spans="1:105" ht="12" customHeight="1" x14ac:dyDescent="0.3">
      <c r="A86" s="56" t="s">
        <v>96</v>
      </c>
      <c r="B86" s="338">
        <f>IF(B$10=0,0,B$10/TEL!B$5*1000)</f>
        <v>10.511919320538649</v>
      </c>
      <c r="C86" s="338">
        <f>IF(C$10=0,0,C$10/TEL!C$5*1000)</f>
        <v>10.502119902808278</v>
      </c>
      <c r="D86" s="338">
        <f>IF(D$10=0,0,D$10/TEL!D$5*1000)</f>
        <v>10.597707759869362</v>
      </c>
      <c r="E86" s="338">
        <f>IF(E$10=0,0,E$10/TEL!E$5*1000)</f>
        <v>10.739006952442026</v>
      </c>
      <c r="F86" s="338">
        <f>IF(F$10=0,0,F$10/TEL!F$5*1000)</f>
        <v>10.262166238474402</v>
      </c>
      <c r="G86" s="338">
        <f>IF(G$10=0,0,G$10/TEL!G$5*1000)</f>
        <v>8.1308297771000255</v>
      </c>
      <c r="H86" s="338">
        <f>IF(H$10=0,0,H$10/TEL!H$5*1000)</f>
        <v>7.5646790901868544</v>
      </c>
      <c r="I86" s="338">
        <f>IF(I$10=0,0,I$10/TEL!I$5*1000)</f>
        <v>6.3875198496437102</v>
      </c>
      <c r="J86" s="338">
        <f>IF(J$10=0,0,J$10/TEL!J$5*1000)</f>
        <v>6.0998052454137053</v>
      </c>
      <c r="K86" s="338">
        <f>IF(K$10=0,0,K$10/TEL!K$5*1000)</f>
        <v>6.139697807788048</v>
      </c>
      <c r="L86" s="338">
        <f>IF(L$10=0,0,L$10/TEL!L$5*1000)</f>
        <v>5.87421636363894</v>
      </c>
      <c r="M86" s="338">
        <f>IF(M$10=0,0,M$10/TEL!M$5*1000)</f>
        <v>5.1400953282023876</v>
      </c>
      <c r="N86" s="338">
        <f>IF(N$10=0,0,N$10/TEL!N$5*1000)</f>
        <v>5.1874668837520996</v>
      </c>
      <c r="O86" s="338">
        <f>IF(O$10=0,0,O$10/TEL!O$5*1000)</f>
        <v>5.0760852466103152</v>
      </c>
      <c r="P86" s="338">
        <f>IF(P$10=0,0,P$10/TEL!P$5*1000)</f>
        <v>4.8552044650672341</v>
      </c>
      <c r="Q86" s="338">
        <f>IF(Q$10=0,0,Q$10/TEL!Q$5*1000)</f>
        <v>4.8610172208442703</v>
      </c>
      <c r="R86" s="338">
        <f>IF(R$10=0,0,R$10/TEL!R$5*1000)</f>
        <v>4.7943405921267868</v>
      </c>
      <c r="S86" s="338">
        <f>IF(S$10=0,0,S$10/TEL!S$5*1000)</f>
        <v>4.7447911075173854</v>
      </c>
      <c r="T86" s="338">
        <f>IF(T$10=0,0,T$10/TEL!T$5*1000)</f>
        <v>4.7536910576582345</v>
      </c>
      <c r="U86" s="338">
        <f>IF(U$10=0,0,U$10/TEL!U$5*1000)</f>
        <v>4.782423462099139</v>
      </c>
      <c r="V86" s="338">
        <f>IF(V$10=0,0,V$10/TEL!V$5*1000)</f>
        <v>5.0758313484664734</v>
      </c>
      <c r="W86" s="338">
        <f>IF(W$10=0,0,W$10/TEL!W$5*1000)</f>
        <v>4.9027069720286462</v>
      </c>
      <c r="DA86" s="68"/>
    </row>
    <row r="87" spans="1:105" ht="12" customHeight="1" x14ac:dyDescent="0.3">
      <c r="A87" s="203" t="s">
        <v>2709</v>
      </c>
      <c r="B87" s="351">
        <f>IF(B$16=0,0,B$16/TEL!B$5*1000)</f>
        <v>4.934451796941989</v>
      </c>
      <c r="C87" s="351">
        <f>IF(C$16=0,0,C$16/TEL!C$5*1000)</f>
        <v>4.9211526165435124</v>
      </c>
      <c r="D87" s="351">
        <f>IF(D$16=0,0,D$16/TEL!D$5*1000)</f>
        <v>4.9994308387783875</v>
      </c>
      <c r="E87" s="351">
        <f>IF(E$16=0,0,E$16/TEL!E$5*1000)</f>
        <v>5.1080977890065169</v>
      </c>
      <c r="F87" s="351">
        <f>IF(F$16=0,0,F$16/TEL!F$5*1000)</f>
        <v>4.8906182161272609</v>
      </c>
      <c r="G87" s="351">
        <f>IF(G$16=0,0,G$16/TEL!G$5*1000)</f>
        <v>3.8549578948373111</v>
      </c>
      <c r="H87" s="351">
        <f>IF(H$16=0,0,H$16/TEL!H$5*1000)</f>
        <v>3.5758968469364047</v>
      </c>
      <c r="I87" s="351">
        <f>IF(I$16=0,0,I$16/TEL!I$5*1000)</f>
        <v>2.8546488211289627</v>
      </c>
      <c r="J87" s="351">
        <f>IF(J$16=0,0,J$16/TEL!J$5*1000)</f>
        <v>2.7451784544553761</v>
      </c>
      <c r="K87" s="351">
        <f>IF(K$16=0,0,K$16/TEL!K$5*1000)</f>
        <v>2.7259687923895317</v>
      </c>
      <c r="L87" s="351">
        <f>IF(L$16=0,0,L$16/TEL!L$5*1000)</f>
        <v>2.6315073186847195</v>
      </c>
      <c r="M87" s="351">
        <f>IF(M$16=0,0,M$16/TEL!M$5*1000)</f>
        <v>2.2224483080524546</v>
      </c>
      <c r="N87" s="351">
        <f>IF(N$16=0,0,N$16/TEL!N$5*1000)</f>
        <v>2.2072963366569369</v>
      </c>
      <c r="O87" s="351">
        <f>IF(O$16=0,0,O$16/TEL!O$5*1000)</f>
        <v>1.9793007615692537</v>
      </c>
      <c r="P87" s="351">
        <f>IF(P$16=0,0,P$16/TEL!P$5*1000)</f>
        <v>1.7763701849112286</v>
      </c>
      <c r="Q87" s="351">
        <f>IF(Q$16=0,0,Q$16/TEL!Q$5*1000)</f>
        <v>1.7165250825350646</v>
      </c>
      <c r="R87" s="351">
        <f>IF(R$16=0,0,R$16/TEL!R$5*1000)</f>
        <v>1.7283509285539247</v>
      </c>
      <c r="S87" s="351">
        <f>IF(S$16=0,0,S$16/TEL!S$5*1000)</f>
        <v>1.7688138611675839</v>
      </c>
      <c r="T87" s="351">
        <f>IF(T$16=0,0,T$16/TEL!T$5*1000)</f>
        <v>1.767910966194052</v>
      </c>
      <c r="U87" s="351">
        <f>IF(U$16=0,0,U$16/TEL!U$5*1000)</f>
        <v>1.7332449826870364</v>
      </c>
      <c r="V87" s="351">
        <f>IF(V$16=0,0,V$16/TEL!V$5*1000)</f>
        <v>1.7908022857797026</v>
      </c>
      <c r="W87" s="351">
        <f>IF(W$16=0,0,W$16/TEL!W$5*1000)</f>
        <v>1.9047919519589631</v>
      </c>
      <c r="DA87" s="175"/>
    </row>
    <row r="88" spans="1:105" ht="12" customHeight="1" x14ac:dyDescent="0.3">
      <c r="A88" s="203" t="s">
        <v>2721</v>
      </c>
      <c r="B88" s="351">
        <f>IF(B$27=0,0,B$27/TEL!B$5*1000)</f>
        <v>41.942840274006919</v>
      </c>
      <c r="C88" s="351">
        <f>IF(C$27=0,0,C$27/TEL!C$5*1000)</f>
        <v>41.829797240619854</v>
      </c>
      <c r="D88" s="351">
        <f>IF(D$27=0,0,D$27/TEL!D$5*1000)</f>
        <v>42.495162129616276</v>
      </c>
      <c r="E88" s="351">
        <f>IF(E$27=0,0,E$27/TEL!E$5*1000)</f>
        <v>43.418831206555389</v>
      </c>
      <c r="F88" s="351">
        <f>IF(F$27=0,0,F$27/TEL!F$5*1000)</f>
        <v>41.570254837081734</v>
      </c>
      <c r="G88" s="351">
        <f>IF(G$27=0,0,G$27/TEL!G$5*1000)</f>
        <v>32.767142106117163</v>
      </c>
      <c r="H88" s="351">
        <f>IF(H$27=0,0,H$27/TEL!H$5*1000)</f>
        <v>30.395123198959428</v>
      </c>
      <c r="I88" s="351">
        <f>IF(I$27=0,0,I$27/TEL!I$5*1000)</f>
        <v>24.264514979596193</v>
      </c>
      <c r="J88" s="351">
        <f>IF(J$27=0,0,J$27/TEL!J$5*1000)</f>
        <v>23.334016862870691</v>
      </c>
      <c r="K88" s="351">
        <f>IF(K$27=0,0,K$27/TEL!K$5*1000)</f>
        <v>23.170734735311026</v>
      </c>
      <c r="L88" s="351">
        <f>IF(L$27=0,0,L$27/TEL!L$5*1000)</f>
        <v>22.367812208820123</v>
      </c>
      <c r="M88" s="351">
        <f>IF(M$27=0,0,M$27/TEL!M$5*1000)</f>
        <v>18.890810618445869</v>
      </c>
      <c r="N88" s="351">
        <f>IF(N$27=0,0,N$27/TEL!N$5*1000)</f>
        <v>18.762018861583964</v>
      </c>
      <c r="O88" s="351">
        <f>IF(O$27=0,0,O$27/TEL!O$5*1000)</f>
        <v>16.824056473338658</v>
      </c>
      <c r="P88" s="351">
        <f>IF(P$27=0,0,P$27/TEL!P$5*1000)</f>
        <v>15.099146571745441</v>
      </c>
      <c r="Q88" s="351">
        <f>IF(Q$27=0,0,Q$27/TEL!Q$5*1000)</f>
        <v>14.590463201548047</v>
      </c>
      <c r="R88" s="351">
        <f>IF(R$27=0,0,R$27/TEL!R$5*1000)</f>
        <v>14.690982892708362</v>
      </c>
      <c r="S88" s="351">
        <f>IF(S$27=0,0,S$27/TEL!S$5*1000)</f>
        <v>15.034917819924464</v>
      </c>
      <c r="T88" s="351">
        <f>IF(T$27=0,0,T$27/TEL!T$5*1000)</f>
        <v>15.027243212649445</v>
      </c>
      <c r="U88" s="351">
        <f>IF(U$27=0,0,U$27/TEL!U$5*1000)</f>
        <v>14.732582352839808</v>
      </c>
      <c r="V88" s="351">
        <f>IF(V$27=0,0,V$27/TEL!V$5*1000)</f>
        <v>15.221819429127477</v>
      </c>
      <c r="W88" s="351">
        <f>IF(W$27=0,0,W$27/TEL!W$5*1000)</f>
        <v>16.190731591651197</v>
      </c>
      <c r="DA88" s="175"/>
    </row>
    <row r="89" spans="1:105" ht="12" customHeight="1" x14ac:dyDescent="0.3">
      <c r="A89" s="203" t="s">
        <v>2733</v>
      </c>
      <c r="B89" s="351">
        <f>IF(B$38=0,0,B$38/TEL!B$5*1000)</f>
        <v>8.3375135171716579</v>
      </c>
      <c r="C89" s="351">
        <f>IF(C$38=0,0,C$38/TEL!C$5*1000)</f>
        <v>8.0592321169340444</v>
      </c>
      <c r="D89" s="351">
        <f>IF(D$38=0,0,D$38/TEL!D$5*1000)</f>
        <v>8.8024711002097256</v>
      </c>
      <c r="E89" s="351">
        <f>IF(E$38=0,0,E$38/TEL!E$5*1000)</f>
        <v>9.6145309095515739</v>
      </c>
      <c r="F89" s="351">
        <f>IF(F$38=0,0,F$38/TEL!F$5*1000)</f>
        <v>9.8257792569334264</v>
      </c>
      <c r="G89" s="351">
        <f>IF(G$38=0,0,G$38/TEL!G$5*1000)</f>
        <v>9.8903570812480215</v>
      </c>
      <c r="H89" s="351">
        <f>IF(H$38=0,0,H$38/TEL!H$5*1000)</f>
        <v>9.1881722611224319</v>
      </c>
      <c r="I89" s="351">
        <f>IF(I$38=0,0,I$38/TEL!I$5*1000)</f>
        <v>9.5984239150953687</v>
      </c>
      <c r="J89" s="351">
        <f>IF(J$38=0,0,J$38/TEL!J$5*1000)</f>
        <v>8.7399742899576829</v>
      </c>
      <c r="K89" s="351">
        <f>IF(K$38=0,0,K$38/TEL!K$5*1000)</f>
        <v>8.7398971849808564</v>
      </c>
      <c r="L89" s="351">
        <f>IF(L$38=0,0,L$38/TEL!L$5*1000)</f>
        <v>8.001565582892006</v>
      </c>
      <c r="M89" s="351">
        <f>IF(M$38=0,0,M$38/TEL!M$5*1000)</f>
        <v>7.5531688077332797</v>
      </c>
      <c r="N89" s="351">
        <f>IF(N$38=0,0,N$38/TEL!N$5*1000)</f>
        <v>7.8229011261185706</v>
      </c>
      <c r="O89" s="351">
        <f>IF(O$38=0,0,O$38/TEL!O$5*1000)</f>
        <v>8.1438171126301313</v>
      </c>
      <c r="P89" s="351">
        <f>IF(P$38=0,0,P$38/TEL!P$5*1000)</f>
        <v>7.9594447823933194</v>
      </c>
      <c r="Q89" s="351">
        <f>IF(Q$38=0,0,Q$38/TEL!Q$5*1000)</f>
        <v>8.0210004109106166</v>
      </c>
      <c r="R89" s="351">
        <f>IF(R$38=0,0,R$38/TEL!R$5*1000)</f>
        <v>7.8280409805607105</v>
      </c>
      <c r="S89" s="351">
        <f>IF(S$38=0,0,S$38/TEL!S$5*1000)</f>
        <v>7.6392970359661838</v>
      </c>
      <c r="T89" s="351">
        <f>IF(T$38=0,0,T$38/TEL!T$5*1000)</f>
        <v>7.5944666212379595</v>
      </c>
      <c r="U89" s="351">
        <f>IF(U$38=0,0,U$38/TEL!U$5*1000)</f>
        <v>7.5774527887777055</v>
      </c>
      <c r="V89" s="351">
        <f>IF(V$38=0,0,V$38/TEL!V$5*1000)</f>
        <v>8.027532845451713</v>
      </c>
      <c r="W89" s="351">
        <f>IF(W$38=0,0,W$38/TEL!W$5*1000)</f>
        <v>7.0414598039429883</v>
      </c>
      <c r="DA89" s="175"/>
    </row>
    <row r="90" spans="1:105" ht="12" customHeight="1" x14ac:dyDescent="0.3">
      <c r="A90" s="203" t="s">
        <v>2735</v>
      </c>
      <c r="B90" s="351">
        <f>IF(B$39=0,0,B$39/TEL!B$5*1000)</f>
        <v>26.282274799811546</v>
      </c>
      <c r="C90" s="351">
        <f>IF(C$39=0,0,C$39/TEL!C$5*1000)</f>
        <v>25.801540078383077</v>
      </c>
      <c r="D90" s="351">
        <f>IF(D$39=0,0,D$39/TEL!D$5*1000)</f>
        <v>27.174340258385374</v>
      </c>
      <c r="E90" s="351">
        <f>IF(E$39=0,0,E$39/TEL!E$5*1000)</f>
        <v>28.695496239463296</v>
      </c>
      <c r="F90" s="351">
        <f>IF(F$39=0,0,F$39/TEL!F$5*1000)</f>
        <v>28.466291876084075</v>
      </c>
      <c r="G90" s="351">
        <f>IF(G$39=0,0,G$39/TEL!G$5*1000)</f>
        <v>25.838113006313513</v>
      </c>
      <c r="H90" s="351">
        <f>IF(H$39=0,0,H$39/TEL!H$5*1000)</f>
        <v>23.982791540670981</v>
      </c>
      <c r="I90" s="351">
        <f>IF(I$39=0,0,I$39/TEL!I$5*1000)</f>
        <v>22.738416233422239</v>
      </c>
      <c r="J90" s="351">
        <f>IF(J$39=0,0,J$39/TEL!J$5*1000)</f>
        <v>21.094767508258791</v>
      </c>
      <c r="K90" s="351">
        <f>IF(K$39=0,0,K$39/TEL!K$5*1000)</f>
        <v>21.034101668559099</v>
      </c>
      <c r="L90" s="351">
        <f>IF(L$39=0,0,L$39/TEL!L$5*1000)</f>
        <v>19.621338168493814</v>
      </c>
      <c r="M90" s="351">
        <f>IF(M$39=0,0,M$39/TEL!M$5*1000)</f>
        <v>17.831711190901149</v>
      </c>
      <c r="N90" s="351">
        <f>IF(N$39=0,0,N$39/TEL!N$5*1000)</f>
        <v>18.184673391110852</v>
      </c>
      <c r="O90" s="351">
        <f>IF(O$39=0,0,O$39/TEL!O$5*1000)</f>
        <v>18.11305885694442</v>
      </c>
      <c r="P90" s="351">
        <f>IF(P$39=0,0,P$39/TEL!P$5*1000)</f>
        <v>17.326484177309876</v>
      </c>
      <c r="Q90" s="351">
        <f>IF(Q$39=0,0,Q$39/TEL!Q$5*1000)</f>
        <v>17.285545577081798</v>
      </c>
      <c r="R90" s="351">
        <f>IF(R$39=0,0,R$39/TEL!R$5*1000)</f>
        <v>16.976666992384562</v>
      </c>
      <c r="S90" s="351">
        <f>IF(S$39=0,0,S$39/TEL!S$5*1000)</f>
        <v>16.785895393091369</v>
      </c>
      <c r="T90" s="351">
        <f>IF(T$39=0,0,T$39/TEL!T$5*1000)</f>
        <v>16.697123687472896</v>
      </c>
      <c r="U90" s="351">
        <f>IF(U$39=0,0,U$39/TEL!U$5*1000)</f>
        <v>16.586844387206867</v>
      </c>
      <c r="V90" s="351">
        <f>IF(V$39=0,0,V$39/TEL!V$5*1000)</f>
        <v>17.453789374948268</v>
      </c>
      <c r="W90" s="351">
        <f>IF(W$39=0,0,W$39/TEL!W$5*1000)</f>
        <v>16.200237880104972</v>
      </c>
      <c r="DA90" s="175"/>
    </row>
    <row r="91" spans="1:105" ht="12" customHeight="1" x14ac:dyDescent="0.3">
      <c r="A91" s="41" t="s">
        <v>2759</v>
      </c>
      <c r="B91" s="339">
        <f>IF(B$59=0,0,B$59/TEL!B$5*1000)</f>
        <v>3.0595171273459263</v>
      </c>
      <c r="C91" s="339">
        <f>IF(C$59=0,0,C$59/TEL!C$5*1000)</f>
        <v>2.9573995465473759</v>
      </c>
      <c r="D91" s="339">
        <f>IF(D$59=0,0,D$59/TEL!D$5*1000)</f>
        <v>3.2301370232974604</v>
      </c>
      <c r="E91" s="339">
        <f>IF(E$59=0,0,E$59/TEL!E$5*1000)</f>
        <v>3.528128851435866</v>
      </c>
      <c r="F91" s="339">
        <f>IF(F$59=0,0,F$59/TEL!F$5*1000)</f>
        <v>3.605648118493983</v>
      </c>
      <c r="G91" s="339">
        <f>IF(G$59=0,0,G$59/TEL!G$5*1000)</f>
        <v>3.6293454665259013</v>
      </c>
      <c r="H91" s="339">
        <f>IF(H$59=0,0,H$59/TEL!H$5*1000)</f>
        <v>3.3716731425996023</v>
      </c>
      <c r="I91" s="339">
        <f>IF(I$59=0,0,I$59/TEL!I$5*1000)</f>
        <v>3.5222182612692228</v>
      </c>
      <c r="J91" s="339">
        <f>IF(J$59=0,0,J$59/TEL!J$5*1000)</f>
        <v>3.2072033199844996</v>
      </c>
      <c r="K91" s="339">
        <f>IF(K$59=0,0,K$59/TEL!K$5*1000)</f>
        <v>3.2071750256978739</v>
      </c>
      <c r="L91" s="339">
        <f>IF(L$59=0,0,L$59/TEL!L$5*1000)</f>
        <v>2.9362383516404145</v>
      </c>
      <c r="M91" s="339">
        <f>IF(M$59=0,0,M$59/TEL!M$5*1000)</f>
        <v>2.7716955763130544</v>
      </c>
      <c r="N91" s="339">
        <f>IF(N$59=0,0,N$59/TEL!N$5*1000)</f>
        <v>2.8706760032951357</v>
      </c>
      <c r="O91" s="339">
        <f>IF(O$59=0,0,O$59/TEL!O$5*1000)</f>
        <v>2.9884386857962264</v>
      </c>
      <c r="P91" s="339">
        <f>IF(P$59=0,0,P$59/TEL!P$5*1000)</f>
        <v>2.920781787728663</v>
      </c>
      <c r="Q91" s="339">
        <f>IF(Q$59=0,0,Q$59/TEL!Q$5*1000)</f>
        <v>2.9433701168924276</v>
      </c>
      <c r="R91" s="339">
        <f>IF(R$59=0,0,R$59/TEL!R$5*1000)</f>
        <v>2.8725621139041801</v>
      </c>
      <c r="S91" s="339">
        <f>IF(S$59=0,0,S$59/TEL!S$5*1000)</f>
        <v>2.8033010170579251</v>
      </c>
      <c r="T91" s="339">
        <f>IF(T$59=0,0,T$59/TEL!T$5*1000)</f>
        <v>2.7868501385790436</v>
      </c>
      <c r="U91" s="339">
        <f>IF(U$59=0,0,U$59/TEL!U$5*1000)</f>
        <v>2.7806067769692873</v>
      </c>
      <c r="V91" s="339">
        <f>IF(V$59=0,0,V$59/TEL!V$5*1000)</f>
        <v>2.9457672458830553</v>
      </c>
      <c r="W91" s="339">
        <f>IF(W$59=0,0,W$59/TEL!W$5*1000)</f>
        <v>2.5839198733904629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24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Textiles and leather / useful energy demand"</f>
        <v>DK: Textiles and leather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3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3">
      <c r="J4" s="131"/>
    </row>
    <row r="5" spans="1:105" ht="15" customHeight="1" x14ac:dyDescent="0.3">
      <c r="A5" s="34" t="s">
        <v>27</v>
      </c>
      <c r="B5" s="225">
        <v>26.970423558310319</v>
      </c>
      <c r="C5" s="225">
        <v>27.291461603667241</v>
      </c>
      <c r="D5" s="225">
        <v>26.373054016127941</v>
      </c>
      <c r="E5" s="225">
        <v>24.891447575812339</v>
      </c>
      <c r="F5" s="225">
        <v>24.785788266185271</v>
      </c>
      <c r="G5" s="225">
        <v>17.490007341643601</v>
      </c>
      <c r="H5" s="225">
        <v>16.60783305122601</v>
      </c>
      <c r="I5" s="225">
        <v>13.915797057303971</v>
      </c>
      <c r="J5" s="225">
        <v>14.27794176935773</v>
      </c>
      <c r="K5" s="225">
        <v>13.249538204855289</v>
      </c>
      <c r="L5" s="225">
        <v>13.67611278469851</v>
      </c>
      <c r="M5" s="225">
        <v>12.6852554336508</v>
      </c>
      <c r="N5" s="225">
        <v>9.6065013487313884</v>
      </c>
      <c r="O5" s="225">
        <v>9.5554509616304806</v>
      </c>
      <c r="P5" s="225">
        <v>8.519453738945554</v>
      </c>
      <c r="Q5" s="225">
        <v>8.3273953000079555</v>
      </c>
      <c r="R5" s="225">
        <v>8.1152521964309372</v>
      </c>
      <c r="S5" s="225">
        <v>8.4015595073742375</v>
      </c>
      <c r="T5" s="225">
        <v>7.9836450783190269</v>
      </c>
      <c r="U5" s="225">
        <v>8.0050579653739984</v>
      </c>
      <c r="V5" s="225">
        <v>8.3101981753487273</v>
      </c>
      <c r="W5" s="225">
        <v>9.6159812007043932</v>
      </c>
      <c r="DA5" s="89" t="s">
        <v>2761</v>
      </c>
    </row>
    <row r="6" spans="1:105" ht="12" customHeight="1" x14ac:dyDescent="0.3">
      <c r="A6" s="55" t="s">
        <v>92</v>
      </c>
      <c r="B6" s="261">
        <v>0.58688536703732075</v>
      </c>
      <c r="C6" s="261">
        <v>0.5819369040189144</v>
      </c>
      <c r="D6" s="261">
        <v>0.59139372415870595</v>
      </c>
      <c r="E6" s="261">
        <v>0.5869261179677554</v>
      </c>
      <c r="F6" s="261">
        <v>0.61011620824877255</v>
      </c>
      <c r="G6" s="261">
        <v>0.49841966130391702</v>
      </c>
      <c r="H6" s="261">
        <v>0.4738472655333405</v>
      </c>
      <c r="I6" s="261">
        <v>0.45727533465510861</v>
      </c>
      <c r="J6" s="261">
        <v>0.45405748696394282</v>
      </c>
      <c r="K6" s="261">
        <v>0.42174164464957248</v>
      </c>
      <c r="L6" s="261">
        <v>0.42350505956093859</v>
      </c>
      <c r="M6" s="261">
        <v>0.41499113050758057</v>
      </c>
      <c r="N6" s="261">
        <v>0.31981038381340171</v>
      </c>
      <c r="O6" s="261">
        <v>0.3384465643969774</v>
      </c>
      <c r="P6" s="261">
        <v>0.31152297847368571</v>
      </c>
      <c r="Q6" s="261">
        <v>0.30886362912409188</v>
      </c>
      <c r="R6" s="261">
        <v>0.29767717968513951</v>
      </c>
      <c r="S6" s="261">
        <v>0.30298363407013479</v>
      </c>
      <c r="T6" s="261">
        <v>0.28743369696095272</v>
      </c>
      <c r="U6" s="261">
        <v>0.28905636720511307</v>
      </c>
      <c r="V6" s="261">
        <v>0.30194766071895812</v>
      </c>
      <c r="W6" s="261">
        <v>0.32213177234178247</v>
      </c>
      <c r="DA6" s="67" t="s">
        <v>2762</v>
      </c>
    </row>
    <row r="7" spans="1:105" ht="12" customHeight="1" x14ac:dyDescent="0.3">
      <c r="A7" s="202" t="s">
        <v>93</v>
      </c>
      <c r="B7" s="226">
        <v>0.12369820769561921</v>
      </c>
      <c r="C7" s="226">
        <v>0.12265521695056961</v>
      </c>
      <c r="D7" s="226">
        <v>0.1246484370366273</v>
      </c>
      <c r="E7" s="226">
        <v>0.12370679679553501</v>
      </c>
      <c r="F7" s="226">
        <v>0.12859458709527011</v>
      </c>
      <c r="G7" s="226">
        <v>0.1050522337859404</v>
      </c>
      <c r="H7" s="226">
        <v>9.9873094065773549E-2</v>
      </c>
      <c r="I7" s="226">
        <v>9.6380217495956738E-2</v>
      </c>
      <c r="J7" s="226">
        <v>9.5701989660691267E-2</v>
      </c>
      <c r="K7" s="226">
        <v>8.8890758713425819E-2</v>
      </c>
      <c r="L7" s="226">
        <v>8.9262434812730967E-2</v>
      </c>
      <c r="M7" s="226">
        <v>8.7467948489678607E-2</v>
      </c>
      <c r="N7" s="226">
        <v>6.7406641061558734E-2</v>
      </c>
      <c r="O7" s="226">
        <v>7.1334600874422227E-2</v>
      </c>
      <c r="P7" s="226">
        <v>6.565989928787129E-2</v>
      </c>
      <c r="Q7" s="226">
        <v>6.5099386508617824E-2</v>
      </c>
      <c r="R7" s="226">
        <v>6.2741611338551148E-2</v>
      </c>
      <c r="S7" s="226">
        <v>6.3860056155050984E-2</v>
      </c>
      <c r="T7" s="226">
        <v>6.0582585871722022E-2</v>
      </c>
      <c r="U7" s="226">
        <v>6.0924597126657418E-2</v>
      </c>
      <c r="V7" s="226">
        <v>6.364170338301324E-2</v>
      </c>
      <c r="W7" s="226">
        <v>6.7895921620342234E-2</v>
      </c>
      <c r="DA7" s="174" t="s">
        <v>2763</v>
      </c>
    </row>
    <row r="8" spans="1:105" ht="12" customHeight="1" x14ac:dyDescent="0.3">
      <c r="A8" s="202" t="s">
        <v>94</v>
      </c>
      <c r="B8" s="226">
        <v>0.47932133532422821</v>
      </c>
      <c r="C8" s="226">
        <v>0.47527982392352858</v>
      </c>
      <c r="D8" s="226">
        <v>0.48300340319797608</v>
      </c>
      <c r="E8" s="226">
        <v>0.47935461744623781</v>
      </c>
      <c r="F8" s="226">
        <v>0.49829444056007582</v>
      </c>
      <c r="G8" s="226">
        <v>0.40706957614918832</v>
      </c>
      <c r="H8" s="226">
        <v>0.38700079574608259</v>
      </c>
      <c r="I8" s="226">
        <v>0.3734661593697256</v>
      </c>
      <c r="J8" s="226">
        <v>0.37083807705786659</v>
      </c>
      <c r="K8" s="226">
        <v>0.34444506479306081</v>
      </c>
      <c r="L8" s="226">
        <v>0.34588528197604079</v>
      </c>
      <c r="M8" s="226">
        <v>0.33893178122117912</v>
      </c>
      <c r="N8" s="226">
        <v>0.26119571015006338</v>
      </c>
      <c r="O8" s="226">
        <v>0.27641626166552652</v>
      </c>
      <c r="P8" s="226">
        <v>0.25442721596548568</v>
      </c>
      <c r="Q8" s="226">
        <v>0.2522552707221144</v>
      </c>
      <c r="R8" s="226">
        <v>0.24311906766821431</v>
      </c>
      <c r="S8" s="226">
        <v>0.24745295797202799</v>
      </c>
      <c r="T8" s="226">
        <v>0.23475300490111239</v>
      </c>
      <c r="U8" s="226">
        <v>0.23607827302314499</v>
      </c>
      <c r="V8" s="226">
        <v>0.24660685725468839</v>
      </c>
      <c r="W8" s="226">
        <v>0.26309163584820577</v>
      </c>
      <c r="DA8" s="174" t="s">
        <v>2764</v>
      </c>
    </row>
    <row r="9" spans="1:105" ht="12" customHeight="1" x14ac:dyDescent="0.3">
      <c r="A9" s="202" t="s">
        <v>95</v>
      </c>
      <c r="B9" s="226">
        <v>0.67415361495402959</v>
      </c>
      <c r="C9" s="226">
        <v>0.66846932902751921</v>
      </c>
      <c r="D9" s="226">
        <v>0.67933235244109336</v>
      </c>
      <c r="E9" s="226">
        <v>0.67420042543629377</v>
      </c>
      <c r="F9" s="226">
        <v>0.70083881867649211</v>
      </c>
      <c r="G9" s="226">
        <v>0.57253330088707277</v>
      </c>
      <c r="H9" s="226">
        <v>0.54430705711405025</v>
      </c>
      <c r="I9" s="226">
        <v>0.52527092546754772</v>
      </c>
      <c r="J9" s="226">
        <v>0.5215745926311679</v>
      </c>
      <c r="K9" s="226">
        <v>0.48445347300520908</v>
      </c>
      <c r="L9" s="226">
        <v>0.48647910288786012</v>
      </c>
      <c r="M9" s="226">
        <v>0.47669917588480959</v>
      </c>
      <c r="N9" s="226">
        <v>0.36736531264363592</v>
      </c>
      <c r="O9" s="226">
        <v>0.38877264227732011</v>
      </c>
      <c r="P9" s="226">
        <v>0.35784559281050587</v>
      </c>
      <c r="Q9" s="226">
        <v>0.35479080549061642</v>
      </c>
      <c r="R9" s="226">
        <v>0.34194096163466853</v>
      </c>
      <c r="S9" s="226">
        <v>0.34803647126424458</v>
      </c>
      <c r="T9" s="226">
        <v>0.33017430106330248</v>
      </c>
      <c r="U9" s="226">
        <v>0.3320382579319181</v>
      </c>
      <c r="V9" s="226">
        <v>0.34684645151095389</v>
      </c>
      <c r="W9" s="226">
        <v>0.37003188529311432</v>
      </c>
      <c r="DA9" s="174" t="s">
        <v>2765</v>
      </c>
    </row>
    <row r="10" spans="1:105" ht="12" customHeight="1" x14ac:dyDescent="0.3">
      <c r="A10" s="56" t="s">
        <v>96</v>
      </c>
      <c r="B10" s="262">
        <v>3.8862422586941059</v>
      </c>
      <c r="C10" s="262">
        <v>3.9665399799801619</v>
      </c>
      <c r="D10" s="262">
        <v>3.7472040810570091</v>
      </c>
      <c r="E10" s="262">
        <v>3.444808353213634</v>
      </c>
      <c r="F10" s="262">
        <v>3.3632012995654259</v>
      </c>
      <c r="G10" s="262">
        <v>2.235898989038831</v>
      </c>
      <c r="H10" s="262">
        <v>2.135903895393608</v>
      </c>
      <c r="I10" s="262">
        <v>1.735859689770419</v>
      </c>
      <c r="J10" s="262">
        <v>1.813063002835938</v>
      </c>
      <c r="K10" s="262">
        <v>1.7117598368273901</v>
      </c>
      <c r="L10" s="262">
        <v>1.783383116221072</v>
      </c>
      <c r="M10" s="262">
        <v>1.651262581337388</v>
      </c>
      <c r="N10" s="262">
        <v>1.2647171407480551</v>
      </c>
      <c r="O10" s="262">
        <v>1.2878771582558519</v>
      </c>
      <c r="P10" s="262">
        <v>1.1692658849596971</v>
      </c>
      <c r="Q10" s="262">
        <v>1.1579807046889889</v>
      </c>
      <c r="R10" s="262">
        <v>1.1307563102084599</v>
      </c>
      <c r="S10" s="262">
        <v>1.158587290575396</v>
      </c>
      <c r="T10" s="262">
        <v>1.112036886354244</v>
      </c>
      <c r="U10" s="262">
        <v>1.133835527661095</v>
      </c>
      <c r="V10" s="262">
        <v>1.1936359159066869</v>
      </c>
      <c r="W10" s="262">
        <v>1.3700495449333661</v>
      </c>
      <c r="DA10" s="68" t="s">
        <v>2766</v>
      </c>
    </row>
    <row r="11" spans="1:105" ht="12" customHeight="1" x14ac:dyDescent="0.3">
      <c r="A11" s="37" t="s">
        <v>160</v>
      </c>
      <c r="B11" s="228">
        <v>0.2739416841246719</v>
      </c>
      <c r="C11" s="228">
        <v>0.36847338172080418</v>
      </c>
      <c r="D11" s="228">
        <v>0.36376354944492673</v>
      </c>
      <c r="E11" s="228">
        <v>0.53461573339186663</v>
      </c>
      <c r="F11" s="228">
        <v>0.52242217315758177</v>
      </c>
      <c r="G11" s="228">
        <v>0.23569543403867979</v>
      </c>
      <c r="H11" s="228">
        <v>0.23511680295991191</v>
      </c>
      <c r="I11" s="228">
        <v>0.19521880981013209</v>
      </c>
      <c r="J11" s="228">
        <v>6.727404790268357E-2</v>
      </c>
      <c r="K11" s="228">
        <v>6.6225224323528661E-2</v>
      </c>
      <c r="L11" s="228">
        <v>6.8490044346450826E-2</v>
      </c>
      <c r="M11" s="228">
        <v>6.2476904179114508E-2</v>
      </c>
      <c r="N11" s="228">
        <v>0</v>
      </c>
      <c r="O11" s="228">
        <v>0</v>
      </c>
      <c r="P11" s="228">
        <v>0</v>
      </c>
      <c r="Q11" s="228">
        <v>2.0231122335271352E-3</v>
      </c>
      <c r="R11" s="228">
        <v>1.4586448572070461E-3</v>
      </c>
      <c r="S11" s="228">
        <v>1.414182301367202E-3</v>
      </c>
      <c r="T11" s="228">
        <v>2.40683413002291E-3</v>
      </c>
      <c r="U11" s="228">
        <v>3.444138313115172E-3</v>
      </c>
      <c r="V11" s="228">
        <v>4.4661328976542151E-3</v>
      </c>
      <c r="W11" s="228">
        <v>1.0975322260494641E-2</v>
      </c>
      <c r="DA11" s="69" t="s">
        <v>2767</v>
      </c>
    </row>
    <row r="12" spans="1:105" ht="12" customHeight="1" x14ac:dyDescent="0.3">
      <c r="A12" s="37" t="s">
        <v>162</v>
      </c>
      <c r="B12" s="228">
        <v>2.935973676470744</v>
      </c>
      <c r="C12" s="228">
        <v>2.9360071929962759</v>
      </c>
      <c r="D12" s="228">
        <v>2.6560793497251511</v>
      </c>
      <c r="E12" s="228">
        <v>2.162688239873666</v>
      </c>
      <c r="F12" s="228">
        <v>2.040065410287029</v>
      </c>
      <c r="G12" s="228">
        <v>1.1923227232396769</v>
      </c>
      <c r="H12" s="228">
        <v>1.1032396824421831</v>
      </c>
      <c r="I12" s="228">
        <v>0.57518302674037236</v>
      </c>
      <c r="J12" s="228">
        <v>0.80229668631602147</v>
      </c>
      <c r="K12" s="228">
        <v>0.70616460604429387</v>
      </c>
      <c r="L12" s="228">
        <v>0.79757977844313177</v>
      </c>
      <c r="M12" s="228">
        <v>0.6092191948995862</v>
      </c>
      <c r="N12" s="228">
        <v>0.44579310916814102</v>
      </c>
      <c r="O12" s="228">
        <v>0.33785837149800763</v>
      </c>
      <c r="P12" s="228">
        <v>0.27417356927934999</v>
      </c>
      <c r="Q12" s="228">
        <v>0.24873852534734789</v>
      </c>
      <c r="R12" s="228">
        <v>0.23594946775328179</v>
      </c>
      <c r="S12" s="228">
        <v>0.27389537453085311</v>
      </c>
      <c r="T12" s="228">
        <v>0.25114742843406362</v>
      </c>
      <c r="U12" s="228">
        <v>0.2418079318590001</v>
      </c>
      <c r="V12" s="228">
        <v>0.23448566164048151</v>
      </c>
      <c r="W12" s="228">
        <v>0.40014552976982798</v>
      </c>
      <c r="DA12" s="69" t="s">
        <v>2768</v>
      </c>
    </row>
    <row r="13" spans="1:105" ht="12" customHeight="1" x14ac:dyDescent="0.3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2769</v>
      </c>
    </row>
    <row r="14" spans="1:105" ht="12" customHeight="1" x14ac:dyDescent="0.3">
      <c r="A14" s="37" t="s">
        <v>78</v>
      </c>
      <c r="B14" s="228">
        <v>0.37808482278645089</v>
      </c>
      <c r="C14" s="228">
        <v>0.38190149420253561</v>
      </c>
      <c r="D14" s="228">
        <v>0.40010647460351761</v>
      </c>
      <c r="E14" s="228">
        <v>0.37979336833414529</v>
      </c>
      <c r="F14" s="228">
        <v>0.3745187315310714</v>
      </c>
      <c r="G14" s="228">
        <v>0.28637044501107872</v>
      </c>
      <c r="H14" s="228">
        <v>0.30019634483426288</v>
      </c>
      <c r="I14" s="228">
        <v>0.26804421640000009</v>
      </c>
      <c r="J14" s="228">
        <v>0.3071364863097395</v>
      </c>
      <c r="K14" s="228">
        <v>0.34633505350819421</v>
      </c>
      <c r="L14" s="228">
        <v>0.36806649193204383</v>
      </c>
      <c r="M14" s="228">
        <v>0.35986814810972823</v>
      </c>
      <c r="N14" s="228">
        <v>0.30257906215144431</v>
      </c>
      <c r="O14" s="228">
        <v>0.33259049844595923</v>
      </c>
      <c r="P14" s="228">
        <v>0.31392072606250548</v>
      </c>
      <c r="Q14" s="228">
        <v>0.32358569253769492</v>
      </c>
      <c r="R14" s="228">
        <v>0.3245755010707807</v>
      </c>
      <c r="S14" s="228">
        <v>0.32560880077157761</v>
      </c>
      <c r="T14" s="228">
        <v>0.32876112660381618</v>
      </c>
      <c r="U14" s="228">
        <v>0.36187085259651092</v>
      </c>
      <c r="V14" s="228">
        <v>0.40187915148881831</v>
      </c>
      <c r="W14" s="228">
        <v>0.47767330058668878</v>
      </c>
      <c r="DA14" s="69" t="s">
        <v>2770</v>
      </c>
    </row>
    <row r="15" spans="1:105" ht="12" customHeight="1" x14ac:dyDescent="0.3">
      <c r="A15" s="37" t="s">
        <v>38</v>
      </c>
      <c r="B15" s="228">
        <v>0.29824207531223867</v>
      </c>
      <c r="C15" s="228">
        <v>0.28015791106054672</v>
      </c>
      <c r="D15" s="228">
        <v>0.32725470728341399</v>
      </c>
      <c r="E15" s="228">
        <v>0.3677110116139557</v>
      </c>
      <c r="F15" s="228">
        <v>0.4261949845897442</v>
      </c>
      <c r="G15" s="228">
        <v>0.52151038674939521</v>
      </c>
      <c r="H15" s="228">
        <v>0.49735106515725069</v>
      </c>
      <c r="I15" s="228">
        <v>0.69741363681991431</v>
      </c>
      <c r="J15" s="228">
        <v>0.63635578230749312</v>
      </c>
      <c r="K15" s="228">
        <v>0.59303495295137376</v>
      </c>
      <c r="L15" s="228">
        <v>0.5492468014994456</v>
      </c>
      <c r="M15" s="228">
        <v>0.61969833414895936</v>
      </c>
      <c r="N15" s="228">
        <v>0.51634496942846986</v>
      </c>
      <c r="O15" s="228">
        <v>0.61742828831188501</v>
      </c>
      <c r="P15" s="228">
        <v>0.58117158961784121</v>
      </c>
      <c r="Q15" s="228">
        <v>0.58363337457041875</v>
      </c>
      <c r="R15" s="228">
        <v>0.56877269652719009</v>
      </c>
      <c r="S15" s="228">
        <v>0.55766893297159792</v>
      </c>
      <c r="T15" s="228">
        <v>0.52972149718634076</v>
      </c>
      <c r="U15" s="228">
        <v>0.52671260489246863</v>
      </c>
      <c r="V15" s="228">
        <v>0.55280496987973315</v>
      </c>
      <c r="W15" s="228">
        <v>0.48125539231635472</v>
      </c>
      <c r="DA15" s="69" t="s">
        <v>2771</v>
      </c>
    </row>
    <row r="16" spans="1:105" ht="12" customHeight="1" x14ac:dyDescent="0.3">
      <c r="A16" s="57" t="s">
        <v>2709</v>
      </c>
      <c r="B16" s="263">
        <v>1.4258512272237021</v>
      </c>
      <c r="C16" s="263">
        <v>1.4557316589043821</v>
      </c>
      <c r="D16" s="263">
        <v>1.376227286871915</v>
      </c>
      <c r="E16" s="263">
        <v>1.2697838908535859</v>
      </c>
      <c r="F16" s="263">
        <v>1.2360435997519339</v>
      </c>
      <c r="G16" s="263">
        <v>0.79392302185156005</v>
      </c>
      <c r="H16" s="263">
        <v>0.75186059728011134</v>
      </c>
      <c r="I16" s="263">
        <v>0.55419739563038473</v>
      </c>
      <c r="J16" s="263">
        <v>0.58540894280676681</v>
      </c>
      <c r="K16" s="263">
        <v>0.54009571768993037</v>
      </c>
      <c r="L16" s="263">
        <v>0.57168257492612939</v>
      </c>
      <c r="M16" s="263">
        <v>0.50066163070590053</v>
      </c>
      <c r="N16" s="263">
        <v>0.37045590927139188</v>
      </c>
      <c r="O16" s="263">
        <v>0.33801799870902538</v>
      </c>
      <c r="P16" s="263">
        <v>0.28575003624466222</v>
      </c>
      <c r="Q16" s="263">
        <v>0.27184774820881968</v>
      </c>
      <c r="R16" s="263">
        <v>0.26944959218665332</v>
      </c>
      <c r="S16" s="263">
        <v>0.2870300547680546</v>
      </c>
      <c r="T16" s="263">
        <v>0.27233480872130539</v>
      </c>
      <c r="U16" s="263">
        <v>0.27014444336103199</v>
      </c>
      <c r="V16" s="263">
        <v>0.27644253394017682</v>
      </c>
      <c r="W16" s="263">
        <v>0.35758517683205793</v>
      </c>
      <c r="DA16" s="70" t="s">
        <v>2772</v>
      </c>
    </row>
    <row r="17" spans="1:105" ht="12" customHeight="1" x14ac:dyDescent="0.3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2773</v>
      </c>
    </row>
    <row r="18" spans="1:105" ht="12" customHeight="1" x14ac:dyDescent="0.3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2774</v>
      </c>
    </row>
    <row r="19" spans="1:105" ht="12" customHeight="1" x14ac:dyDescent="0.3">
      <c r="A19" s="46" t="s">
        <v>33</v>
      </c>
      <c r="B19" s="231">
        <v>4.5915981749260003E-2</v>
      </c>
      <c r="C19" s="231">
        <v>4.5902768378829617E-2</v>
      </c>
      <c r="D19" s="231">
        <v>4.5802100449653743E-2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4.6012492851574679E-3</v>
      </c>
      <c r="R19" s="231">
        <v>3.627713412992787E-3</v>
      </c>
      <c r="S19" s="231">
        <v>3.9080108651926813E-3</v>
      </c>
      <c r="T19" s="231">
        <v>2.8528955947371782E-3</v>
      </c>
      <c r="U19" s="231">
        <v>2.4144868375570471E-3</v>
      </c>
      <c r="V19" s="231">
        <v>1.878492114090898E-3</v>
      </c>
      <c r="W19" s="231">
        <v>2.2132663100706039E-3</v>
      </c>
      <c r="DA19" s="73" t="s">
        <v>2775</v>
      </c>
    </row>
    <row r="20" spans="1:105" ht="12" customHeight="1" x14ac:dyDescent="0.3">
      <c r="A20" s="46" t="s">
        <v>160</v>
      </c>
      <c r="B20" s="231">
        <v>0.1057441143665062</v>
      </c>
      <c r="C20" s="231">
        <v>0.14073073558303489</v>
      </c>
      <c r="D20" s="231">
        <v>0.14074463817690461</v>
      </c>
      <c r="E20" s="231">
        <v>0.21037006716567219</v>
      </c>
      <c r="F20" s="231">
        <v>0.2112812334368625</v>
      </c>
      <c r="G20" s="231">
        <v>0.10696166564019539</v>
      </c>
      <c r="H20" s="231">
        <v>0.1068489429709631</v>
      </c>
      <c r="I20" s="231">
        <v>0.10899045337170871</v>
      </c>
      <c r="J20" s="231">
        <v>3.6288684180152138E-2</v>
      </c>
      <c r="K20" s="231">
        <v>3.6242997774689423E-2</v>
      </c>
      <c r="L20" s="231">
        <v>3.6205867530163083E-2</v>
      </c>
      <c r="M20" s="231">
        <v>3.64950742731334E-2</v>
      </c>
      <c r="N20" s="231">
        <v>0</v>
      </c>
      <c r="O20" s="231">
        <v>0</v>
      </c>
      <c r="P20" s="231">
        <v>0</v>
      </c>
      <c r="Q20" s="231">
        <v>1.837682626618135E-3</v>
      </c>
      <c r="R20" s="231">
        <v>1.237293818727306E-3</v>
      </c>
      <c r="S20" s="231">
        <v>1.1237658974211819E-3</v>
      </c>
      <c r="T20" s="231">
        <v>1.8949994808187809E-3</v>
      </c>
      <c r="U20" s="231">
        <v>2.840909894676029E-3</v>
      </c>
      <c r="V20" s="231">
        <v>3.865499396935655E-3</v>
      </c>
      <c r="W20" s="231">
        <v>7.6723092557536288E-3</v>
      </c>
      <c r="DA20" s="73" t="s">
        <v>2776</v>
      </c>
    </row>
    <row r="21" spans="1:105" ht="12" customHeight="1" x14ac:dyDescent="0.3">
      <c r="A21" s="46" t="s">
        <v>70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8.4400591250915048E-4</v>
      </c>
      <c r="R21" s="231">
        <v>1.2805142209525941E-3</v>
      </c>
      <c r="S21" s="231">
        <v>1.398405419295678E-3</v>
      </c>
      <c r="T21" s="231">
        <v>6.938805309846251E-4</v>
      </c>
      <c r="U21" s="231">
        <v>5.5756822324540126E-4</v>
      </c>
      <c r="V21" s="231">
        <v>1.047026553385372E-4</v>
      </c>
      <c r="W21" s="231">
        <v>7.158645631070049E-5</v>
      </c>
      <c r="DA21" s="73" t="s">
        <v>2777</v>
      </c>
    </row>
    <row r="22" spans="1:105" ht="12" customHeight="1" x14ac:dyDescent="0.3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2778</v>
      </c>
    </row>
    <row r="23" spans="1:105" ht="12" customHeight="1" x14ac:dyDescent="0.3">
      <c r="A23" s="46" t="s">
        <v>162</v>
      </c>
      <c r="B23" s="231">
        <v>1.0829253688817311</v>
      </c>
      <c r="C23" s="231">
        <v>1.07149029098961</v>
      </c>
      <c r="D23" s="231">
        <v>0.98197857594692894</v>
      </c>
      <c r="E23" s="231">
        <v>0.81317574471194887</v>
      </c>
      <c r="F23" s="231">
        <v>0.78837292681668292</v>
      </c>
      <c r="G23" s="231">
        <v>0.517033991740666</v>
      </c>
      <c r="H23" s="231">
        <v>0.47907634158983953</v>
      </c>
      <c r="I23" s="231">
        <v>0.30684648146871601</v>
      </c>
      <c r="J23" s="231">
        <v>0.41352992897803381</v>
      </c>
      <c r="K23" s="231">
        <v>0.36927925253576688</v>
      </c>
      <c r="L23" s="231">
        <v>0.40287835262073551</v>
      </c>
      <c r="M23" s="231">
        <v>0.3400451744090528</v>
      </c>
      <c r="N23" s="231">
        <v>0.25408302946099531</v>
      </c>
      <c r="O23" s="231">
        <v>0.2343651140653662</v>
      </c>
      <c r="P23" s="231">
        <v>0.22111565696155189</v>
      </c>
      <c r="Q23" s="231">
        <v>0.21589464782877529</v>
      </c>
      <c r="R23" s="231">
        <v>0.191245210491441</v>
      </c>
      <c r="S23" s="231">
        <v>0.20797131427201779</v>
      </c>
      <c r="T23" s="231">
        <v>0.18894698095604279</v>
      </c>
      <c r="U23" s="231">
        <v>0.19058806706176221</v>
      </c>
      <c r="V23" s="231">
        <v>0.1939271195040729</v>
      </c>
      <c r="W23" s="231">
        <v>0.26728530105103671</v>
      </c>
      <c r="DA23" s="73" t="s">
        <v>2779</v>
      </c>
    </row>
    <row r="24" spans="1:105" ht="12" customHeight="1" x14ac:dyDescent="0.3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2780</v>
      </c>
    </row>
    <row r="25" spans="1:105" ht="12" customHeight="1" x14ac:dyDescent="0.3">
      <c r="A25" s="46" t="s">
        <v>73</v>
      </c>
      <c r="B25" s="231">
        <v>7.1107203276801574E-3</v>
      </c>
      <c r="C25" s="231">
        <v>1.2195031673238189E-2</v>
      </c>
      <c r="D25" s="231">
        <v>1.219503167311585E-2</v>
      </c>
      <c r="E25" s="231">
        <v>4.0641570761976241E-2</v>
      </c>
      <c r="F25" s="231">
        <v>3.9624708493000892E-2</v>
      </c>
      <c r="G25" s="231">
        <v>2.2352681029796592E-2</v>
      </c>
      <c r="H25" s="231">
        <v>2.8450196866268221E-2</v>
      </c>
      <c r="I25" s="231">
        <v>1.7272027461732311E-2</v>
      </c>
      <c r="J25" s="231">
        <v>1.8288889731371449E-2</v>
      </c>
      <c r="K25" s="231">
        <v>1.7272027462301741E-2</v>
      </c>
      <c r="L25" s="231">
        <v>1.7817036376158009E-2</v>
      </c>
      <c r="M25" s="231">
        <v>1.8171840836443472E-2</v>
      </c>
      <c r="N25" s="231">
        <v>2.3033027727033539E-2</v>
      </c>
      <c r="O25" s="231">
        <v>1.9144809770023131E-2</v>
      </c>
      <c r="P25" s="231">
        <v>1.165733831352569E-2</v>
      </c>
      <c r="Q25" s="231">
        <v>6.1414091713226171E-3</v>
      </c>
      <c r="R25" s="231">
        <v>1.4214125098091741E-2</v>
      </c>
      <c r="S25" s="231">
        <v>1.689527633251638E-2</v>
      </c>
      <c r="T25" s="231">
        <v>2.4324223340565929E-2</v>
      </c>
      <c r="U25" s="231">
        <v>1.8822925310270921E-2</v>
      </c>
      <c r="V25" s="231">
        <v>1.4331173991842409E-2</v>
      </c>
      <c r="W25" s="231">
        <v>1.456527178168911E-2</v>
      </c>
      <c r="DA25" s="73" t="s">
        <v>2781</v>
      </c>
    </row>
    <row r="26" spans="1:105" ht="12" customHeight="1" x14ac:dyDescent="0.3">
      <c r="A26" s="46" t="s">
        <v>79</v>
      </c>
      <c r="B26" s="231">
        <v>0.184155041898525</v>
      </c>
      <c r="C26" s="231">
        <v>0.18541283227966909</v>
      </c>
      <c r="D26" s="231">
        <v>0.1955069406253116</v>
      </c>
      <c r="E26" s="231">
        <v>0.205596508213989</v>
      </c>
      <c r="F26" s="231">
        <v>0.19676473100538799</v>
      </c>
      <c r="G26" s="231">
        <v>0.14757468344090199</v>
      </c>
      <c r="H26" s="231">
        <v>0.13748511585304041</v>
      </c>
      <c r="I26" s="231">
        <v>0.1210884333282278</v>
      </c>
      <c r="J26" s="231">
        <v>0.1173014399172094</v>
      </c>
      <c r="K26" s="231">
        <v>0.1173014399171724</v>
      </c>
      <c r="L26" s="231">
        <v>0.1147813183990728</v>
      </c>
      <c r="M26" s="231">
        <v>0.1059495411872708</v>
      </c>
      <c r="N26" s="231">
        <v>9.3339852083363067E-2</v>
      </c>
      <c r="O26" s="231">
        <v>8.4508074873636069E-2</v>
      </c>
      <c r="P26" s="231">
        <v>5.2977040969584603E-2</v>
      </c>
      <c r="Q26" s="231">
        <v>4.252875338443704E-2</v>
      </c>
      <c r="R26" s="231">
        <v>5.7844735144447837E-2</v>
      </c>
      <c r="S26" s="231">
        <v>5.5733281981610913E-2</v>
      </c>
      <c r="T26" s="231">
        <v>5.362182881815613E-2</v>
      </c>
      <c r="U26" s="231">
        <v>5.4920486033520483E-2</v>
      </c>
      <c r="V26" s="231">
        <v>6.2335546277896378E-2</v>
      </c>
      <c r="W26" s="231">
        <v>6.5777441977197162E-2</v>
      </c>
      <c r="DA26" s="73" t="s">
        <v>2782</v>
      </c>
    </row>
    <row r="27" spans="1:105" ht="12" customHeight="1" x14ac:dyDescent="0.3">
      <c r="A27" s="57" t="s">
        <v>2721</v>
      </c>
      <c r="B27" s="263">
        <v>10.721304420085909</v>
      </c>
      <c r="C27" s="263">
        <v>10.945982281377169</v>
      </c>
      <c r="D27" s="263">
        <v>10.348170560902281</v>
      </c>
      <c r="E27" s="263">
        <v>9.5477981023798506</v>
      </c>
      <c r="F27" s="263">
        <v>9.2940970673655077</v>
      </c>
      <c r="G27" s="263">
        <v>5.9696904143069212</v>
      </c>
      <c r="H27" s="263">
        <v>5.6534133372408348</v>
      </c>
      <c r="I27" s="263">
        <v>4.1671381094515461</v>
      </c>
      <c r="J27" s="263">
        <v>4.4018249353354957</v>
      </c>
      <c r="K27" s="263">
        <v>4.061104338783899</v>
      </c>
      <c r="L27" s="263">
        <v>4.298613207617624</v>
      </c>
      <c r="M27" s="263">
        <v>3.7645903385770598</v>
      </c>
      <c r="N27" s="263">
        <v>2.7855434716368119</v>
      </c>
      <c r="O27" s="263">
        <v>2.541635336446709</v>
      </c>
      <c r="P27" s="263">
        <v>2.148620464839671</v>
      </c>
      <c r="Q27" s="263">
        <v>2.0440859528778552</v>
      </c>
      <c r="R27" s="263">
        <v>2.026053664326565</v>
      </c>
      <c r="S27" s="263">
        <v>2.1582452195059498</v>
      </c>
      <c r="T27" s="263">
        <v>2.047748273269816</v>
      </c>
      <c r="U27" s="263">
        <v>2.031278410656991</v>
      </c>
      <c r="V27" s="263">
        <v>2.0786352071270979</v>
      </c>
      <c r="W27" s="263">
        <v>2.688765464256436</v>
      </c>
      <c r="DA27" s="70" t="s">
        <v>2783</v>
      </c>
    </row>
    <row r="28" spans="1:105" ht="12" customHeight="1" x14ac:dyDescent="0.3">
      <c r="A28" s="46" t="s">
        <v>30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2784</v>
      </c>
    </row>
    <row r="29" spans="1:105" ht="12" customHeight="1" x14ac:dyDescent="0.3">
      <c r="A29" s="46" t="s">
        <v>32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0</v>
      </c>
      <c r="T29" s="231">
        <v>0</v>
      </c>
      <c r="U29" s="231">
        <v>0</v>
      </c>
      <c r="V29" s="231">
        <v>0</v>
      </c>
      <c r="W29" s="231">
        <v>0</v>
      </c>
      <c r="DA29" s="73" t="s">
        <v>2785</v>
      </c>
    </row>
    <row r="30" spans="1:105" ht="12" customHeight="1" x14ac:dyDescent="0.3">
      <c r="A30" s="46" t="s">
        <v>33</v>
      </c>
      <c r="B30" s="231">
        <v>0.34525286276847428</v>
      </c>
      <c r="C30" s="231">
        <v>0.34515350838696868</v>
      </c>
      <c r="D30" s="231">
        <v>0.34439656299643479</v>
      </c>
      <c r="E30" s="231">
        <v>0</v>
      </c>
      <c r="F30" s="231">
        <v>0</v>
      </c>
      <c r="G30" s="231">
        <v>0</v>
      </c>
      <c r="H30" s="231">
        <v>0</v>
      </c>
      <c r="I30" s="231">
        <v>0</v>
      </c>
      <c r="J30" s="231">
        <v>0</v>
      </c>
      <c r="K30" s="231">
        <v>0</v>
      </c>
      <c r="L30" s="231">
        <v>0</v>
      </c>
      <c r="M30" s="231">
        <v>0</v>
      </c>
      <c r="N30" s="231">
        <v>0</v>
      </c>
      <c r="O30" s="231">
        <v>0</v>
      </c>
      <c r="P30" s="231">
        <v>0</v>
      </c>
      <c r="Q30" s="231">
        <v>3.4597855201857097E-2</v>
      </c>
      <c r="R30" s="231">
        <v>2.7277614316926529E-2</v>
      </c>
      <c r="S30" s="231">
        <v>2.9385235544044971E-2</v>
      </c>
      <c r="T30" s="231">
        <v>2.1451580337350701E-2</v>
      </c>
      <c r="U30" s="231">
        <v>1.815508372086164E-2</v>
      </c>
      <c r="V30" s="231">
        <v>1.4124815704029641E-2</v>
      </c>
      <c r="W30" s="231">
        <v>1.664206013918474E-2</v>
      </c>
      <c r="DA30" s="73" t="s">
        <v>2786</v>
      </c>
    </row>
    <row r="31" spans="1:105" ht="12" customHeight="1" x14ac:dyDescent="0.3">
      <c r="A31" s="46" t="s">
        <v>160</v>
      </c>
      <c r="B31" s="231">
        <v>0.79511439840969123</v>
      </c>
      <c r="C31" s="231">
        <v>1.058186877172435</v>
      </c>
      <c r="D31" s="231">
        <v>1.0582914139840329</v>
      </c>
      <c r="E31" s="231">
        <v>1.581821081957266</v>
      </c>
      <c r="F31" s="231">
        <v>1.5886723514194849</v>
      </c>
      <c r="G31" s="231">
        <v>0.80426944740993112</v>
      </c>
      <c r="H31" s="231">
        <v>0.80342185964704926</v>
      </c>
      <c r="I31" s="231">
        <v>0.81952437054496341</v>
      </c>
      <c r="J31" s="231">
        <v>0.27286299066229769</v>
      </c>
      <c r="K31" s="231">
        <v>0.27251946403660687</v>
      </c>
      <c r="L31" s="231">
        <v>0.27224027315949539</v>
      </c>
      <c r="M31" s="231">
        <v>0.27441488539990688</v>
      </c>
      <c r="N31" s="231">
        <v>0</v>
      </c>
      <c r="O31" s="231">
        <v>0</v>
      </c>
      <c r="P31" s="231">
        <v>0</v>
      </c>
      <c r="Q31" s="231">
        <v>1.3817959750147889E-2</v>
      </c>
      <c r="R31" s="231">
        <v>9.3034977523533974E-3</v>
      </c>
      <c r="S31" s="231">
        <v>8.4498551133015756E-3</v>
      </c>
      <c r="T31" s="231">
        <v>1.424893840384891E-2</v>
      </c>
      <c r="U31" s="231">
        <v>2.136145709266013E-2</v>
      </c>
      <c r="V31" s="231">
        <v>2.9065582003881551E-2</v>
      </c>
      <c r="W31" s="231">
        <v>5.7689863826916717E-2</v>
      </c>
      <c r="DA31" s="73" t="s">
        <v>2787</v>
      </c>
    </row>
    <row r="32" spans="1:105" ht="12" customHeight="1" x14ac:dyDescent="0.3">
      <c r="A32" s="46" t="s">
        <v>70</v>
      </c>
      <c r="B32" s="231">
        <v>0</v>
      </c>
      <c r="C32" s="231">
        <v>0</v>
      </c>
      <c r="D32" s="231">
        <v>0</v>
      </c>
      <c r="E32" s="231">
        <v>0</v>
      </c>
      <c r="F32" s="231">
        <v>0</v>
      </c>
      <c r="G32" s="231">
        <v>0</v>
      </c>
      <c r="H32" s="231">
        <v>0</v>
      </c>
      <c r="I32" s="231">
        <v>0</v>
      </c>
      <c r="J32" s="231">
        <v>0</v>
      </c>
      <c r="K32" s="231">
        <v>0</v>
      </c>
      <c r="L32" s="231">
        <v>0</v>
      </c>
      <c r="M32" s="231">
        <v>0</v>
      </c>
      <c r="N32" s="231">
        <v>0</v>
      </c>
      <c r="O32" s="231">
        <v>0</v>
      </c>
      <c r="P32" s="231">
        <v>0</v>
      </c>
      <c r="Q32" s="231">
        <v>6.3462752267514954E-3</v>
      </c>
      <c r="R32" s="231">
        <v>9.6284819306243115E-3</v>
      </c>
      <c r="S32" s="231">
        <v>1.051493305662712E-2</v>
      </c>
      <c r="T32" s="231">
        <v>5.2174478387497772E-3</v>
      </c>
      <c r="U32" s="231">
        <v>4.1924841401721532E-3</v>
      </c>
      <c r="V32" s="231">
        <v>7.8728342764169295E-4</v>
      </c>
      <c r="W32" s="231">
        <v>5.3827508495161362E-4</v>
      </c>
      <c r="DA32" s="73" t="s">
        <v>2788</v>
      </c>
    </row>
    <row r="33" spans="1:105" ht="12" customHeight="1" x14ac:dyDescent="0.3">
      <c r="A33" s="46" t="s">
        <v>34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2789</v>
      </c>
    </row>
    <row r="34" spans="1:105" ht="12" customHeight="1" x14ac:dyDescent="0.3">
      <c r="A34" s="46" t="s">
        <v>162</v>
      </c>
      <c r="B34" s="231">
        <v>8.1427657544760912</v>
      </c>
      <c r="C34" s="231">
        <v>8.0567827649411008</v>
      </c>
      <c r="D34" s="231">
        <v>7.3837235229855587</v>
      </c>
      <c r="E34" s="231">
        <v>6.1144560804302319</v>
      </c>
      <c r="F34" s="231">
        <v>5.9279579689485198</v>
      </c>
      <c r="G34" s="231">
        <v>3.887697899434623</v>
      </c>
      <c r="H34" s="231">
        <v>3.6022855684928312</v>
      </c>
      <c r="I34" s="231">
        <v>2.3072495048897679</v>
      </c>
      <c r="J34" s="231">
        <v>3.1094269659694458</v>
      </c>
      <c r="K34" s="231">
        <v>2.7766959181054771</v>
      </c>
      <c r="L34" s="231">
        <v>3.029335305282836</v>
      </c>
      <c r="M34" s="231">
        <v>2.556878138344993</v>
      </c>
      <c r="N34" s="231">
        <v>1.910508933062484</v>
      </c>
      <c r="O34" s="231">
        <v>1.7622453769145801</v>
      </c>
      <c r="P34" s="231">
        <v>1.6626196513839759</v>
      </c>
      <c r="Q34" s="231">
        <v>1.623361678866367</v>
      </c>
      <c r="R34" s="231">
        <v>1.4380168711952579</v>
      </c>
      <c r="S34" s="231">
        <v>1.563784305391519</v>
      </c>
      <c r="T34" s="231">
        <v>1.4207359529579371</v>
      </c>
      <c r="U34" s="231">
        <v>1.4330756580990189</v>
      </c>
      <c r="V34" s="231">
        <v>1.4581827639633169</v>
      </c>
      <c r="W34" s="231">
        <v>2.009779859826065</v>
      </c>
      <c r="DA34" s="73" t="s">
        <v>2790</v>
      </c>
    </row>
    <row r="35" spans="1:105" ht="12" customHeight="1" x14ac:dyDescent="0.3">
      <c r="A35" s="46" t="s">
        <v>36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2791</v>
      </c>
    </row>
    <row r="36" spans="1:105" ht="12" customHeight="1" x14ac:dyDescent="0.3">
      <c r="A36" s="46" t="s">
        <v>73</v>
      </c>
      <c r="B36" s="231">
        <v>5.3467147079287333E-2</v>
      </c>
      <c r="C36" s="231">
        <v>9.1697257389156406E-2</v>
      </c>
      <c r="D36" s="231">
        <v>9.1697257388236489E-2</v>
      </c>
      <c r="E36" s="231">
        <v>0.30559334938332128</v>
      </c>
      <c r="F36" s="231">
        <v>0.29794732732237222</v>
      </c>
      <c r="G36" s="231">
        <v>0.1680749669740475</v>
      </c>
      <c r="H36" s="231">
        <v>0.2139235956675169</v>
      </c>
      <c r="I36" s="231">
        <v>0.12987236033725641</v>
      </c>
      <c r="J36" s="231">
        <v>0.1375183824031968</v>
      </c>
      <c r="K36" s="231">
        <v>0.1298723603415381</v>
      </c>
      <c r="L36" s="231">
        <v>0.13397040813611119</v>
      </c>
      <c r="M36" s="231">
        <v>0.13663826475095001</v>
      </c>
      <c r="N36" s="231">
        <v>0.17319065079365609</v>
      </c>
      <c r="O36" s="231">
        <v>0.14395424269382781</v>
      </c>
      <c r="P36" s="231">
        <v>8.7654216934395124E-2</v>
      </c>
      <c r="Q36" s="231">
        <v>4.6178672807445052E-2</v>
      </c>
      <c r="R36" s="231">
        <v>0.1068792867952668</v>
      </c>
      <c r="S36" s="231">
        <v>0.12703948165411361</v>
      </c>
      <c r="T36" s="231">
        <v>0.1828994485800246</v>
      </c>
      <c r="U36" s="231">
        <v>0.1415339191599217</v>
      </c>
      <c r="V36" s="231">
        <v>0.1077594044386613</v>
      </c>
      <c r="W36" s="231">
        <v>0.1095196397430855</v>
      </c>
      <c r="DA36" s="73" t="s">
        <v>2792</v>
      </c>
    </row>
    <row r="37" spans="1:105" ht="12" customHeight="1" x14ac:dyDescent="0.3">
      <c r="A37" s="46" t="s">
        <v>79</v>
      </c>
      <c r="B37" s="231">
        <v>1.3847042573523709</v>
      </c>
      <c r="C37" s="231">
        <v>1.394161873487511</v>
      </c>
      <c r="D37" s="231">
        <v>1.4700618035480151</v>
      </c>
      <c r="E37" s="231">
        <v>1.545927590609032</v>
      </c>
      <c r="F37" s="231">
        <v>1.4795194196751289</v>
      </c>
      <c r="G37" s="231">
        <v>1.1096481004883201</v>
      </c>
      <c r="H37" s="231">
        <v>1.0337823134334381</v>
      </c>
      <c r="I37" s="231">
        <v>0.91049187367955886</v>
      </c>
      <c r="J37" s="231">
        <v>0.88201659630055496</v>
      </c>
      <c r="K37" s="231">
        <v>0.88201659630027662</v>
      </c>
      <c r="L37" s="231">
        <v>0.86306722103918143</v>
      </c>
      <c r="M37" s="231">
        <v>0.79665905008120919</v>
      </c>
      <c r="N37" s="231">
        <v>0.7018438877806723</v>
      </c>
      <c r="O37" s="231">
        <v>0.63543571683830191</v>
      </c>
      <c r="P37" s="231">
        <v>0.39834659652129961</v>
      </c>
      <c r="Q37" s="231">
        <v>0.31978351102528613</v>
      </c>
      <c r="R37" s="231">
        <v>0.43494791233613661</v>
      </c>
      <c r="S37" s="231">
        <v>0.41907140874634358</v>
      </c>
      <c r="T37" s="231">
        <v>0.40319490515190481</v>
      </c>
      <c r="U37" s="231">
        <v>0.41295980844435592</v>
      </c>
      <c r="V37" s="231">
        <v>0.46871535758956701</v>
      </c>
      <c r="W37" s="231">
        <v>0.49459576563623259</v>
      </c>
      <c r="DA37" s="73" t="s">
        <v>2793</v>
      </c>
    </row>
    <row r="38" spans="1:105" ht="12" customHeight="1" x14ac:dyDescent="0.3">
      <c r="A38" s="57" t="s">
        <v>2733</v>
      </c>
      <c r="B38" s="263">
        <v>2.6114133550767828</v>
      </c>
      <c r="C38" s="263">
        <v>2.5893946046713938</v>
      </c>
      <c r="D38" s="263">
        <v>2.631473804114171</v>
      </c>
      <c r="E38" s="263">
        <v>2.6115946809880159</v>
      </c>
      <c r="F38" s="263">
        <v>2.714781631739569</v>
      </c>
      <c r="G38" s="263">
        <v>2.217775110891675</v>
      </c>
      <c r="H38" s="263">
        <v>2.108437434259101</v>
      </c>
      <c r="I38" s="263">
        <v>2.0346987383476871</v>
      </c>
      <c r="J38" s="263">
        <v>2.0203805581590522</v>
      </c>
      <c r="K38" s="263">
        <v>1.876587533251455</v>
      </c>
      <c r="L38" s="263">
        <v>1.88443404895746</v>
      </c>
      <c r="M38" s="263">
        <v>1.8465503509086361</v>
      </c>
      <c r="N38" s="263">
        <v>1.4230327663450499</v>
      </c>
      <c r="O38" s="263">
        <v>1.5059565766783169</v>
      </c>
      <c r="P38" s="263">
        <v>1.3861570113874511</v>
      </c>
      <c r="Q38" s="263">
        <v>1.3743239332475039</v>
      </c>
      <c r="R38" s="263">
        <v>1.324548551032336</v>
      </c>
      <c r="S38" s="263">
        <v>1.3481602248401821</v>
      </c>
      <c r="T38" s="263">
        <v>1.278969006728008</v>
      </c>
      <c r="U38" s="263">
        <v>1.2861892629901091</v>
      </c>
      <c r="V38" s="263">
        <v>1.3435505432963679</v>
      </c>
      <c r="W38" s="263">
        <v>1.433362049277999</v>
      </c>
      <c r="DA38" s="70" t="s">
        <v>2794</v>
      </c>
    </row>
    <row r="39" spans="1:105" ht="12" customHeight="1" x14ac:dyDescent="0.3">
      <c r="A39" s="57" t="s">
        <v>2735</v>
      </c>
      <c r="B39" s="263">
        <f t="shared" ref="B39:W39" si="0">B40+B46+B57+B58</f>
        <v>5.7034347610031801</v>
      </c>
      <c r="C39" s="263">
        <f t="shared" si="0"/>
        <v>5.733745053656528</v>
      </c>
      <c r="D39" s="263">
        <f t="shared" si="0"/>
        <v>5.6276576092446238</v>
      </c>
      <c r="E39" s="263">
        <f t="shared" si="0"/>
        <v>5.3951029388184759</v>
      </c>
      <c r="F39" s="263">
        <f t="shared" si="0"/>
        <v>5.4516927733980394</v>
      </c>
      <c r="G39" s="263">
        <f t="shared" si="0"/>
        <v>4.0458030806029308</v>
      </c>
      <c r="H39" s="263">
        <f t="shared" si="0"/>
        <v>3.841089425927394</v>
      </c>
      <c r="I39" s="263">
        <f t="shared" si="0"/>
        <v>3.380817407968002</v>
      </c>
      <c r="J39" s="263">
        <f t="shared" si="0"/>
        <v>3.4285558134571765</v>
      </c>
      <c r="K39" s="263">
        <f t="shared" si="0"/>
        <v>3.1756679977329965</v>
      </c>
      <c r="L39" s="263">
        <f t="shared" si="0"/>
        <v>3.2457981975572698</v>
      </c>
      <c r="M39" s="263">
        <f t="shared" si="0"/>
        <v>3.068028746416446</v>
      </c>
      <c r="N39" s="263">
        <f t="shared" si="0"/>
        <v>2.3338535885788882</v>
      </c>
      <c r="O39" s="263">
        <f t="shared" si="0"/>
        <v>2.3697997991644262</v>
      </c>
      <c r="P39" s="263">
        <f t="shared" si="0"/>
        <v>2.1377896252687911</v>
      </c>
      <c r="Q39" s="263">
        <f t="shared" si="0"/>
        <v>2.0991680985343715</v>
      </c>
      <c r="R39" s="263">
        <f t="shared" si="0"/>
        <v>2.0344357713339418</v>
      </c>
      <c r="S39" s="263">
        <f t="shared" si="0"/>
        <v>2.0958194097993905</v>
      </c>
      <c r="T39" s="263">
        <f t="shared" si="0"/>
        <v>1.9883152179593542</v>
      </c>
      <c r="U39" s="263">
        <f t="shared" si="0"/>
        <v>1.9921194174389476</v>
      </c>
      <c r="V39" s="263">
        <f t="shared" si="0"/>
        <v>2.0688453497300618</v>
      </c>
      <c r="W39" s="263">
        <f t="shared" si="0"/>
        <v>2.3269486332720599</v>
      </c>
      <c r="DA39" s="70"/>
    </row>
    <row r="40" spans="1:105" ht="12" customHeight="1" x14ac:dyDescent="0.3">
      <c r="A40" s="60" t="s">
        <v>2736</v>
      </c>
      <c r="B40" s="331">
        <v>1.5919704677523709</v>
      </c>
      <c r="C40" s="331">
        <v>1.6246286418380329</v>
      </c>
      <c r="D40" s="331">
        <v>1.531331748256396</v>
      </c>
      <c r="E40" s="331">
        <v>1.40380145857423</v>
      </c>
      <c r="F40" s="331">
        <v>1.3674095453987241</v>
      </c>
      <c r="G40" s="331">
        <v>0.87571481960537245</v>
      </c>
      <c r="H40" s="331">
        <v>0.8295417901726776</v>
      </c>
      <c r="I40" s="331">
        <v>0.60676634567117826</v>
      </c>
      <c r="J40" s="331">
        <v>0.64694493541331899</v>
      </c>
      <c r="K40" s="331">
        <v>0.59484222139356691</v>
      </c>
      <c r="L40" s="331">
        <v>0.63156069523425673</v>
      </c>
      <c r="M40" s="331">
        <v>0.55225951577686916</v>
      </c>
      <c r="N40" s="331">
        <v>0.40695054740642778</v>
      </c>
      <c r="O40" s="331">
        <v>0.37227989277119622</v>
      </c>
      <c r="P40" s="331">
        <v>0.31874733967865881</v>
      </c>
      <c r="Q40" s="331">
        <v>0.30449543196710832</v>
      </c>
      <c r="R40" s="331">
        <v>0.29901847544979482</v>
      </c>
      <c r="S40" s="331">
        <v>0.31961138547555279</v>
      </c>
      <c r="T40" s="331">
        <v>0.30323928205610279</v>
      </c>
      <c r="U40" s="331">
        <v>0.3004057831765809</v>
      </c>
      <c r="V40" s="331">
        <v>0.30611961439758623</v>
      </c>
      <c r="W40" s="331">
        <v>0.3980598432212562</v>
      </c>
      <c r="DA40" s="72" t="s">
        <v>2795</v>
      </c>
    </row>
    <row r="41" spans="1:105" ht="12" customHeight="1" x14ac:dyDescent="0.3">
      <c r="A41" s="59" t="s">
        <v>30</v>
      </c>
      <c r="B41" s="232">
        <v>0</v>
      </c>
      <c r="C41" s="232">
        <v>0</v>
      </c>
      <c r="D41" s="232">
        <v>0</v>
      </c>
      <c r="E41" s="232">
        <v>0</v>
      </c>
      <c r="F41" s="232">
        <v>0</v>
      </c>
      <c r="G41" s="232">
        <v>0</v>
      </c>
      <c r="H41" s="232">
        <v>0</v>
      </c>
      <c r="I41" s="232">
        <v>0</v>
      </c>
      <c r="J41" s="232">
        <v>0</v>
      </c>
      <c r="K41" s="232">
        <v>0</v>
      </c>
      <c r="L41" s="232">
        <v>0</v>
      </c>
      <c r="M41" s="232">
        <v>0</v>
      </c>
      <c r="N41" s="232">
        <v>0</v>
      </c>
      <c r="O41" s="232">
        <v>0</v>
      </c>
      <c r="P41" s="232">
        <v>0</v>
      </c>
      <c r="Q41" s="232">
        <v>0</v>
      </c>
      <c r="R41" s="232">
        <v>0</v>
      </c>
      <c r="S41" s="232">
        <v>0</v>
      </c>
      <c r="T41" s="232">
        <v>0</v>
      </c>
      <c r="U41" s="232">
        <v>0</v>
      </c>
      <c r="V41" s="232">
        <v>0</v>
      </c>
      <c r="W41" s="232">
        <v>0</v>
      </c>
      <c r="DA41" s="71" t="s">
        <v>2796</v>
      </c>
    </row>
    <row r="42" spans="1:105" ht="12" customHeight="1" x14ac:dyDescent="0.3">
      <c r="A42" s="59" t="s">
        <v>33</v>
      </c>
      <c r="B42" s="297">
        <v>5.9177224434782481E-2</v>
      </c>
      <c r="C42" s="297">
        <v>5.9276900128462519E-2</v>
      </c>
      <c r="D42" s="297">
        <v>6.0036293439430899E-2</v>
      </c>
      <c r="E42" s="297">
        <v>0</v>
      </c>
      <c r="F42" s="297">
        <v>0</v>
      </c>
      <c r="G42" s="297">
        <v>0</v>
      </c>
      <c r="H42" s="297">
        <v>0</v>
      </c>
      <c r="I42" s="297">
        <v>0</v>
      </c>
      <c r="J42" s="297">
        <v>0</v>
      </c>
      <c r="K42" s="297">
        <v>0</v>
      </c>
      <c r="L42" s="297">
        <v>0</v>
      </c>
      <c r="M42" s="297">
        <v>0</v>
      </c>
      <c r="N42" s="297">
        <v>0</v>
      </c>
      <c r="O42" s="297">
        <v>0</v>
      </c>
      <c r="P42" s="297">
        <v>0</v>
      </c>
      <c r="Q42" s="297">
        <v>6.2638588333357057E-3</v>
      </c>
      <c r="R42" s="297">
        <v>5.4828759917356796E-3</v>
      </c>
      <c r="S42" s="297">
        <v>5.8122555047352541E-3</v>
      </c>
      <c r="T42" s="297">
        <v>4.4406313340520026E-3</v>
      </c>
      <c r="U42" s="297">
        <v>3.685340146110664E-3</v>
      </c>
      <c r="V42" s="297">
        <v>2.872746362591749E-3</v>
      </c>
      <c r="W42" s="297">
        <v>3.1720325159244741E-3</v>
      </c>
      <c r="DA42" s="122" t="s">
        <v>2797</v>
      </c>
    </row>
    <row r="43" spans="1:105" ht="12" customHeight="1" x14ac:dyDescent="0.3">
      <c r="A43" s="59" t="s">
        <v>160</v>
      </c>
      <c r="B43" s="297">
        <v>0.13374130554104721</v>
      </c>
      <c r="C43" s="297">
        <v>0.17834223311837019</v>
      </c>
      <c r="D43" s="297">
        <v>0.18104184738485371</v>
      </c>
      <c r="E43" s="297">
        <v>0.2836851979520803</v>
      </c>
      <c r="F43" s="297">
        <v>0.28419568235328041</v>
      </c>
      <c r="G43" s="297">
        <v>0.14748604815261759</v>
      </c>
      <c r="H43" s="297">
        <v>0.1486648160016483</v>
      </c>
      <c r="I43" s="297">
        <v>0.1565525523125228</v>
      </c>
      <c r="J43" s="297">
        <v>5.1181408194061258E-2</v>
      </c>
      <c r="K43" s="297">
        <v>5.2143704668626577E-2</v>
      </c>
      <c r="L43" s="297">
        <v>5.1070916007497309E-2</v>
      </c>
      <c r="M43" s="297">
        <v>5.2508035409605643E-2</v>
      </c>
      <c r="N43" s="297">
        <v>0</v>
      </c>
      <c r="O43" s="297">
        <v>0</v>
      </c>
      <c r="P43" s="297">
        <v>0</v>
      </c>
      <c r="Q43" s="297">
        <v>2.455021755785779E-3</v>
      </c>
      <c r="R43" s="297">
        <v>1.835130413607068E-3</v>
      </c>
      <c r="S43" s="297">
        <v>1.6401494417552539E-3</v>
      </c>
      <c r="T43" s="297">
        <v>2.8945867708612058E-3</v>
      </c>
      <c r="U43" s="297">
        <v>4.2552867613211039E-3</v>
      </c>
      <c r="V43" s="297">
        <v>5.801124070537623E-3</v>
      </c>
      <c r="W43" s="297">
        <v>1.0790677033046659E-2</v>
      </c>
      <c r="DA43" s="122" t="s">
        <v>2798</v>
      </c>
    </row>
    <row r="44" spans="1:105" ht="12" customHeight="1" x14ac:dyDescent="0.3">
      <c r="A44" s="59" t="s">
        <v>70</v>
      </c>
      <c r="B44" s="297">
        <v>0</v>
      </c>
      <c r="C44" s="297">
        <v>0</v>
      </c>
      <c r="D44" s="297">
        <v>0</v>
      </c>
      <c r="E44" s="297">
        <v>0</v>
      </c>
      <c r="F44" s="297">
        <v>0</v>
      </c>
      <c r="G44" s="297">
        <v>0</v>
      </c>
      <c r="H44" s="297">
        <v>0</v>
      </c>
      <c r="I44" s="297">
        <v>0</v>
      </c>
      <c r="J44" s="297">
        <v>0</v>
      </c>
      <c r="K44" s="297">
        <v>0</v>
      </c>
      <c r="L44" s="297">
        <v>0</v>
      </c>
      <c r="M44" s="297">
        <v>0</v>
      </c>
      <c r="N44" s="297">
        <v>0</v>
      </c>
      <c r="O44" s="297">
        <v>0</v>
      </c>
      <c r="P44" s="297">
        <v>0</v>
      </c>
      <c r="Q44" s="297">
        <v>1.163035402530523E-3</v>
      </c>
      <c r="R44" s="297">
        <v>1.9590300858414612E-3</v>
      </c>
      <c r="S44" s="297">
        <v>2.1052480825111092E-3</v>
      </c>
      <c r="T44" s="297">
        <v>1.0932633517405229E-3</v>
      </c>
      <c r="U44" s="297">
        <v>8.6145381314655961E-4</v>
      </c>
      <c r="V44" s="297">
        <v>1.6207903794996181E-4</v>
      </c>
      <c r="W44" s="297">
        <v>1.038522879338262E-4</v>
      </c>
      <c r="DA44" s="122" t="s">
        <v>2799</v>
      </c>
    </row>
    <row r="45" spans="1:105" ht="12" customHeight="1" x14ac:dyDescent="0.3">
      <c r="A45" s="59" t="s">
        <v>162</v>
      </c>
      <c r="B45" s="297">
        <v>1.399051937776542</v>
      </c>
      <c r="C45" s="297">
        <v>1.3870095085912</v>
      </c>
      <c r="D45" s="297">
        <v>1.2902536074321109</v>
      </c>
      <c r="E45" s="297">
        <v>1.12011626062215</v>
      </c>
      <c r="F45" s="297">
        <v>1.0832138630454431</v>
      </c>
      <c r="G45" s="297">
        <v>0.72822877145275478</v>
      </c>
      <c r="H45" s="297">
        <v>0.68087697417102933</v>
      </c>
      <c r="I45" s="297">
        <v>0.45021379335865552</v>
      </c>
      <c r="J45" s="297">
        <v>0.59576352721925774</v>
      </c>
      <c r="K45" s="297">
        <v>0.54269851672494029</v>
      </c>
      <c r="L45" s="297">
        <v>0.58048977922675937</v>
      </c>
      <c r="M45" s="297">
        <v>0.49975148036726352</v>
      </c>
      <c r="N45" s="297">
        <v>0.40695054740642778</v>
      </c>
      <c r="O45" s="297">
        <v>0.37227989277119622</v>
      </c>
      <c r="P45" s="297">
        <v>0.31874733967865881</v>
      </c>
      <c r="Q45" s="297">
        <v>0.29461351597545632</v>
      </c>
      <c r="R45" s="297">
        <v>0.2897414389586106</v>
      </c>
      <c r="S45" s="297">
        <v>0.31005373244655121</v>
      </c>
      <c r="T45" s="297">
        <v>0.29481080059944897</v>
      </c>
      <c r="U45" s="297">
        <v>0.29160370245600259</v>
      </c>
      <c r="V45" s="297">
        <v>0.29728366492650682</v>
      </c>
      <c r="W45" s="297">
        <v>0.38399328138435118</v>
      </c>
      <c r="DA45" s="122" t="s">
        <v>2800</v>
      </c>
    </row>
    <row r="46" spans="1:105" ht="12" customHeight="1" x14ac:dyDescent="0.3">
      <c r="A46" s="60" t="s">
        <v>2743</v>
      </c>
      <c r="B46" s="331">
        <v>1.099733459356127</v>
      </c>
      <c r="C46" s="331">
        <v>1.122779699995994</v>
      </c>
      <c r="D46" s="331">
        <v>1.0614594048489021</v>
      </c>
      <c r="E46" s="331">
        <v>0.97936152402245868</v>
      </c>
      <c r="F46" s="331">
        <v>0.95333824309072324</v>
      </c>
      <c r="G46" s="331">
        <v>0.6123385768537164</v>
      </c>
      <c r="H46" s="331">
        <v>0.57989658374835251</v>
      </c>
      <c r="I46" s="331">
        <v>0.42744250411697371</v>
      </c>
      <c r="J46" s="331">
        <v>0.45151541024686032</v>
      </c>
      <c r="K46" s="331">
        <v>0.41656613302854129</v>
      </c>
      <c r="L46" s="331">
        <v>0.44092850907122988</v>
      </c>
      <c r="M46" s="331">
        <v>0.38615132952906372</v>
      </c>
      <c r="N46" s="331">
        <v>0.28572599361239659</v>
      </c>
      <c r="O46" s="331">
        <v>0.26070721541455089</v>
      </c>
      <c r="P46" s="331">
        <v>0.22039387410870359</v>
      </c>
      <c r="Q46" s="331">
        <v>0.2096712888749051</v>
      </c>
      <c r="R46" s="331">
        <v>0.20782163417883409</v>
      </c>
      <c r="S46" s="331">
        <v>0.22138112942110469</v>
      </c>
      <c r="T46" s="331">
        <v>0.21004694990607359</v>
      </c>
      <c r="U46" s="331">
        <v>0.20835756041794479</v>
      </c>
      <c r="V46" s="331">
        <v>0.21321516463898771</v>
      </c>
      <c r="W46" s="331">
        <v>0.27579902869508471</v>
      </c>
      <c r="DA46" s="72" t="s">
        <v>2801</v>
      </c>
    </row>
    <row r="47" spans="1:105" ht="12" customHeight="1" x14ac:dyDescent="0.3">
      <c r="A47" s="64" t="s">
        <v>30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2802</v>
      </c>
    </row>
    <row r="48" spans="1:105" ht="12" customHeight="1" x14ac:dyDescent="0.3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2803</v>
      </c>
    </row>
    <row r="49" spans="1:105" ht="12" customHeight="1" x14ac:dyDescent="0.3">
      <c r="A49" s="64" t="s">
        <v>33</v>
      </c>
      <c r="B49" s="231">
        <v>3.5414172590198488E-2</v>
      </c>
      <c r="C49" s="231">
        <v>3.5403981354748579E-2</v>
      </c>
      <c r="D49" s="231">
        <v>3.53263379878355E-2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3.5488609871163249E-3</v>
      </c>
      <c r="R49" s="231">
        <v>2.7979902426364879E-3</v>
      </c>
      <c r="S49" s="231">
        <v>3.014178636538356E-3</v>
      </c>
      <c r="T49" s="231">
        <v>2.200387166402419E-3</v>
      </c>
      <c r="U49" s="231">
        <v>1.8622503608645121E-3</v>
      </c>
      <c r="V49" s="231">
        <v>1.4488472510731851E-3</v>
      </c>
      <c r="W49" s="231">
        <v>1.707052579664712E-3</v>
      </c>
      <c r="DA49" s="73" t="s">
        <v>2804</v>
      </c>
    </row>
    <row r="50" spans="1:105" ht="12" customHeight="1" x14ac:dyDescent="0.3">
      <c r="A50" s="64" t="s">
        <v>160</v>
      </c>
      <c r="B50" s="231">
        <v>8.1558537439602771E-2</v>
      </c>
      <c r="C50" s="231">
        <v>0.10854309041891511</v>
      </c>
      <c r="D50" s="231">
        <v>0.1085538132400331</v>
      </c>
      <c r="E50" s="231">
        <v>0.1622546569318826</v>
      </c>
      <c r="F50" s="231">
        <v>0.16295742312258529</v>
      </c>
      <c r="G50" s="231">
        <v>8.2497612883514912E-2</v>
      </c>
      <c r="H50" s="231">
        <v>8.2410671911963329E-2</v>
      </c>
      <c r="I50" s="231">
        <v>8.4062380446692259E-2</v>
      </c>
      <c r="J50" s="231">
        <v>2.7988810772794269E-2</v>
      </c>
      <c r="K50" s="231">
        <v>2.795357366827329E-2</v>
      </c>
      <c r="L50" s="231">
        <v>2.7924935777110409E-2</v>
      </c>
      <c r="M50" s="231">
        <v>2.8147995747073148E-2</v>
      </c>
      <c r="N50" s="231">
        <v>0</v>
      </c>
      <c r="O50" s="231">
        <v>0</v>
      </c>
      <c r="P50" s="231">
        <v>0</v>
      </c>
      <c r="Q50" s="231">
        <v>1.4173716258634231E-3</v>
      </c>
      <c r="R50" s="231">
        <v>9.5430251454659931E-4</v>
      </c>
      <c r="S50" s="231">
        <v>8.6674046652382376E-4</v>
      </c>
      <c r="T50" s="231">
        <v>1.4615790867443319E-3</v>
      </c>
      <c r="U50" s="231">
        <v>2.1911428110732039E-3</v>
      </c>
      <c r="V50" s="231">
        <v>2.981390304098064E-3</v>
      </c>
      <c r="W50" s="231">
        <v>5.917514420847929E-3</v>
      </c>
      <c r="DA50" s="73" t="s">
        <v>2805</v>
      </c>
    </row>
    <row r="51" spans="1:105" ht="12" customHeight="1" x14ac:dyDescent="0.3">
      <c r="A51" s="64" t="s">
        <v>70</v>
      </c>
      <c r="B51" s="231">
        <v>0</v>
      </c>
      <c r="C51" s="231">
        <v>0</v>
      </c>
      <c r="D51" s="231">
        <v>0</v>
      </c>
      <c r="E51" s="231">
        <v>0</v>
      </c>
      <c r="F51" s="231">
        <v>0</v>
      </c>
      <c r="G51" s="231">
        <v>0</v>
      </c>
      <c r="H51" s="231">
        <v>0</v>
      </c>
      <c r="I51" s="231">
        <v>0</v>
      </c>
      <c r="J51" s="231">
        <v>0</v>
      </c>
      <c r="K51" s="231">
        <v>0</v>
      </c>
      <c r="L51" s="231">
        <v>0</v>
      </c>
      <c r="M51" s="231">
        <v>0</v>
      </c>
      <c r="N51" s="231">
        <v>0</v>
      </c>
      <c r="O51" s="231">
        <v>0</v>
      </c>
      <c r="P51" s="231">
        <v>0</v>
      </c>
      <c r="Q51" s="231">
        <v>6.5096661149423741E-4</v>
      </c>
      <c r="R51" s="231">
        <v>9.8763763503215466E-4</v>
      </c>
      <c r="S51" s="231">
        <v>1.078565000318308E-3</v>
      </c>
      <c r="T51" s="231">
        <v>5.3517759928250076E-4</v>
      </c>
      <c r="U51" s="231">
        <v>4.3004236295440189E-4</v>
      </c>
      <c r="V51" s="231">
        <v>8.0755278784184575E-5</v>
      </c>
      <c r="W51" s="231">
        <v>5.5213348867330052E-5</v>
      </c>
      <c r="DA51" s="73" t="s">
        <v>2806</v>
      </c>
    </row>
    <row r="52" spans="1:105" ht="12" customHeight="1" x14ac:dyDescent="0.3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2807</v>
      </c>
    </row>
    <row r="53" spans="1:105" ht="12" customHeight="1" x14ac:dyDescent="0.3">
      <c r="A53" s="64" t="s">
        <v>162</v>
      </c>
      <c r="B53" s="231">
        <v>0.83524089989647354</v>
      </c>
      <c r="C53" s="231">
        <v>0.82642122956326813</v>
      </c>
      <c r="D53" s="231">
        <v>0.75738245037137486</v>
      </c>
      <c r="E53" s="231">
        <v>0.6271878564342418</v>
      </c>
      <c r="F53" s="231">
        <v>0.60805788817040607</v>
      </c>
      <c r="G53" s="231">
        <v>0.39877903773228829</v>
      </c>
      <c r="H53" s="231">
        <v>0.36950298346211219</v>
      </c>
      <c r="I53" s="231">
        <v>0.23666518365587119</v>
      </c>
      <c r="J53" s="231">
        <v>0.31894821188869898</v>
      </c>
      <c r="K53" s="231">
        <v>0.28481845939168898</v>
      </c>
      <c r="L53" s="231">
        <v>0.31073284222645442</v>
      </c>
      <c r="M53" s="231">
        <v>0.26227073964677711</v>
      </c>
      <c r="N53" s="231">
        <v>0.19596968015863431</v>
      </c>
      <c r="O53" s="231">
        <v>0.18076160592528751</v>
      </c>
      <c r="P53" s="231">
        <v>0.17054253747188411</v>
      </c>
      <c r="Q53" s="231">
        <v>0.16651566683819391</v>
      </c>
      <c r="R53" s="231">
        <v>0.14750399824570631</v>
      </c>
      <c r="S53" s="231">
        <v>0.16040454187954609</v>
      </c>
      <c r="T53" s="231">
        <v>0.14573141505532741</v>
      </c>
      <c r="U53" s="231">
        <v>0.14699715531327709</v>
      </c>
      <c r="V53" s="231">
        <v>0.14957250653032089</v>
      </c>
      <c r="W53" s="231">
        <v>0.2061523552721842</v>
      </c>
      <c r="DA53" s="73" t="s">
        <v>2808</v>
      </c>
    </row>
    <row r="54" spans="1:105" ht="12" customHeight="1" x14ac:dyDescent="0.3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2809</v>
      </c>
    </row>
    <row r="55" spans="1:105" ht="12" customHeight="1" x14ac:dyDescent="0.3">
      <c r="A55" s="64" t="s">
        <v>73</v>
      </c>
      <c r="B55" s="231">
        <v>5.4843709604261324E-3</v>
      </c>
      <c r="C55" s="231">
        <v>9.40580904438474E-3</v>
      </c>
      <c r="D55" s="231">
        <v>9.4058090442903815E-3</v>
      </c>
      <c r="E55" s="231">
        <v>3.1346114064621691E-2</v>
      </c>
      <c r="F55" s="231">
        <v>3.0561826447935061E-2</v>
      </c>
      <c r="G55" s="231">
        <v>1.7240221676314921E-2</v>
      </c>
      <c r="H55" s="231">
        <v>2.1943126198393548E-2</v>
      </c>
      <c r="I55" s="231">
        <v>1.3321604770484821E-2</v>
      </c>
      <c r="J55" s="231">
        <v>1.410589238768341E-2</v>
      </c>
      <c r="K55" s="231">
        <v>1.3321604770924009E-2</v>
      </c>
      <c r="L55" s="231">
        <v>1.3741960363970081E-2</v>
      </c>
      <c r="M55" s="231">
        <v>1.4015614675903071E-2</v>
      </c>
      <c r="N55" s="231">
        <v>1.7764960872542802E-2</v>
      </c>
      <c r="O55" s="231">
        <v>1.47660481508281E-2</v>
      </c>
      <c r="P55" s="231">
        <v>8.9910958069449459E-3</v>
      </c>
      <c r="Q55" s="231">
        <v>4.7367586634201111E-3</v>
      </c>
      <c r="R55" s="231">
        <v>1.0963099562835889E-2</v>
      </c>
      <c r="S55" s="231">
        <v>1.303102338672033E-2</v>
      </c>
      <c r="T55" s="231">
        <v>1.876083687395445E-2</v>
      </c>
      <c r="U55" s="231">
        <v>1.4517784444434601E-2</v>
      </c>
      <c r="V55" s="231">
        <v>1.105337727370821E-2</v>
      </c>
      <c r="W55" s="231">
        <v>1.1233932697261761E-2</v>
      </c>
      <c r="DA55" s="73" t="s">
        <v>2810</v>
      </c>
    </row>
    <row r="56" spans="1:105" ht="12" customHeight="1" x14ac:dyDescent="0.3">
      <c r="A56" s="64" t="s">
        <v>79</v>
      </c>
      <c r="B56" s="231">
        <v>0.14203547846942641</v>
      </c>
      <c r="C56" s="231">
        <v>0.1430055896146781</v>
      </c>
      <c r="D56" s="231">
        <v>0.15079099420536851</v>
      </c>
      <c r="E56" s="231">
        <v>0.15857289659171259</v>
      </c>
      <c r="F56" s="231">
        <v>0.15176110534979681</v>
      </c>
      <c r="G56" s="231">
        <v>0.11382170456159831</v>
      </c>
      <c r="H56" s="231">
        <v>0.1060398021758835</v>
      </c>
      <c r="I56" s="231">
        <v>9.3393335243925471E-2</v>
      </c>
      <c r="J56" s="231">
        <v>9.0472495197683578E-2</v>
      </c>
      <c r="K56" s="231">
        <v>9.0472495197655031E-2</v>
      </c>
      <c r="L56" s="231">
        <v>8.8528770703695109E-2</v>
      </c>
      <c r="M56" s="231">
        <v>8.1716979459310418E-2</v>
      </c>
      <c r="N56" s="231">
        <v>7.1991352581219539E-2</v>
      </c>
      <c r="O56" s="231">
        <v>6.5179561338435221E-2</v>
      </c>
      <c r="P56" s="231">
        <v>4.0860240829874481E-2</v>
      </c>
      <c r="Q56" s="231">
        <v>3.2801664148817092E-2</v>
      </c>
      <c r="R56" s="231">
        <v>4.4614605978076698E-2</v>
      </c>
      <c r="S56" s="231">
        <v>4.2986080051457848E-2</v>
      </c>
      <c r="T56" s="231">
        <v>4.1357554124362497E-2</v>
      </c>
      <c r="U56" s="231">
        <v>4.2359185125340947E-2</v>
      </c>
      <c r="V56" s="231">
        <v>4.807828800100316E-2</v>
      </c>
      <c r="W56" s="231">
        <v>5.0732960376258747E-2</v>
      </c>
      <c r="DA56" s="73" t="s">
        <v>2811</v>
      </c>
    </row>
    <row r="57" spans="1:105" ht="12" customHeight="1" x14ac:dyDescent="0.3">
      <c r="A57" s="60" t="s">
        <v>2755</v>
      </c>
      <c r="B57" s="331">
        <v>0</v>
      </c>
      <c r="C57" s="331">
        <v>0</v>
      </c>
      <c r="D57" s="331">
        <v>0</v>
      </c>
      <c r="E57" s="331">
        <v>0</v>
      </c>
      <c r="F57" s="331">
        <v>0</v>
      </c>
      <c r="G57" s="331">
        <v>0</v>
      </c>
      <c r="H57" s="331">
        <v>0</v>
      </c>
      <c r="I57" s="331">
        <v>0</v>
      </c>
      <c r="J57" s="331">
        <v>0</v>
      </c>
      <c r="K57" s="331">
        <v>0</v>
      </c>
      <c r="L57" s="331">
        <v>0</v>
      </c>
      <c r="M57" s="331">
        <v>0</v>
      </c>
      <c r="N57" s="331">
        <v>0</v>
      </c>
      <c r="O57" s="331">
        <v>0</v>
      </c>
      <c r="P57" s="331">
        <v>0</v>
      </c>
      <c r="Q57" s="331">
        <v>0</v>
      </c>
      <c r="R57" s="331">
        <v>0</v>
      </c>
      <c r="S57" s="331">
        <v>0</v>
      </c>
      <c r="T57" s="331">
        <v>0</v>
      </c>
      <c r="U57" s="331">
        <v>0</v>
      </c>
      <c r="V57" s="331">
        <v>0</v>
      </c>
      <c r="W57" s="331">
        <v>0</v>
      </c>
      <c r="DA57" s="72" t="s">
        <v>2812</v>
      </c>
    </row>
    <row r="58" spans="1:105" ht="12" customHeight="1" x14ac:dyDescent="0.3">
      <c r="A58" s="60" t="s">
        <v>2757</v>
      </c>
      <c r="B58" s="331">
        <v>3.0117308338946822</v>
      </c>
      <c r="C58" s="331">
        <v>2.986336711822501</v>
      </c>
      <c r="D58" s="331">
        <v>3.0348664561393259</v>
      </c>
      <c r="E58" s="331">
        <v>3.011939956221787</v>
      </c>
      <c r="F58" s="331">
        <v>3.130944984908592</v>
      </c>
      <c r="G58" s="331">
        <v>2.5577496841438419</v>
      </c>
      <c r="H58" s="331">
        <v>2.4316510520063641</v>
      </c>
      <c r="I58" s="331">
        <v>2.3466085581798501</v>
      </c>
      <c r="J58" s="331">
        <v>2.3300954677969972</v>
      </c>
      <c r="K58" s="331">
        <v>2.164259643310888</v>
      </c>
      <c r="L58" s="331">
        <v>2.1733089932517831</v>
      </c>
      <c r="M58" s="331">
        <v>2.129617901110513</v>
      </c>
      <c r="N58" s="331">
        <v>1.641177047560064</v>
      </c>
      <c r="O58" s="331">
        <v>1.736812690978679</v>
      </c>
      <c r="P58" s="331">
        <v>1.598648411481429</v>
      </c>
      <c r="Q58" s="331">
        <v>1.5850013776923579</v>
      </c>
      <c r="R58" s="331">
        <v>1.527595661705313</v>
      </c>
      <c r="S58" s="331">
        <v>1.5548268949027331</v>
      </c>
      <c r="T58" s="331">
        <v>1.4750289859971779</v>
      </c>
      <c r="U58" s="331">
        <v>1.483356073844422</v>
      </c>
      <c r="V58" s="331">
        <v>1.549510570693488</v>
      </c>
      <c r="W58" s="331">
        <v>1.6530897613557189</v>
      </c>
      <c r="DA58" s="72" t="s">
        <v>2813</v>
      </c>
    </row>
    <row r="59" spans="1:105" ht="12" customHeight="1" x14ac:dyDescent="0.3">
      <c r="A59" s="132" t="s">
        <v>2759</v>
      </c>
      <c r="B59" s="318">
        <v>0.75811901121543435</v>
      </c>
      <c r="C59" s="318">
        <v>0.75172675115707144</v>
      </c>
      <c r="D59" s="318">
        <v>0.76394275710353587</v>
      </c>
      <c r="E59" s="318">
        <v>0.75817165191295732</v>
      </c>
      <c r="F59" s="318">
        <v>0.78812783978418055</v>
      </c>
      <c r="G59" s="318">
        <v>0.64384195282556522</v>
      </c>
      <c r="H59" s="318">
        <v>0.61210014866570905</v>
      </c>
      <c r="I59" s="318">
        <v>0.59069307914758851</v>
      </c>
      <c r="J59" s="318">
        <v>0.58653637044963025</v>
      </c>
      <c r="K59" s="318">
        <v>0.54479183940834719</v>
      </c>
      <c r="L59" s="318">
        <v>0.5470697601813872</v>
      </c>
      <c r="M59" s="318">
        <v>0.53607174960212556</v>
      </c>
      <c r="N59" s="318">
        <v>0.41312042448253211</v>
      </c>
      <c r="O59" s="318">
        <v>0.43719402316190481</v>
      </c>
      <c r="P59" s="318">
        <v>0.40241502970773357</v>
      </c>
      <c r="Q59" s="318">
        <v>0.39897977060497553</v>
      </c>
      <c r="R59" s="318">
        <v>0.38452948701640749</v>
      </c>
      <c r="S59" s="318">
        <v>0.39138418842380651</v>
      </c>
      <c r="T59" s="318">
        <v>0.37129729648920878</v>
      </c>
      <c r="U59" s="318">
        <v>0.3733934079789904</v>
      </c>
      <c r="V59" s="318">
        <v>0.39004595248072221</v>
      </c>
      <c r="W59" s="318">
        <v>0.4161191170290291</v>
      </c>
      <c r="DA59" s="139" t="s">
        <v>2814</v>
      </c>
    </row>
    <row r="60" spans="1:105" ht="12" customHeight="1" x14ac:dyDescent="0.3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3">
      <c r="A61" s="32" t="s">
        <v>102</v>
      </c>
      <c r="B61" s="259"/>
      <c r="C61" s="259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DA61" s="88"/>
    </row>
    <row r="62" spans="1:105" ht="12" customHeight="1" x14ac:dyDescent="0.3">
      <c r="A62" s="201"/>
      <c r="B62" s="201"/>
      <c r="C62" s="201"/>
      <c r="D62" s="201"/>
      <c r="E62" s="201"/>
      <c r="F62" s="201"/>
      <c r="G62" s="201"/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DA62" s="173"/>
    </row>
    <row r="63" spans="1:105" ht="12" customHeight="1" x14ac:dyDescent="0.3">
      <c r="A63" s="35" t="s">
        <v>27</v>
      </c>
      <c r="B63" s="234">
        <f t="shared" ref="B63:W63" si="1">SUM(B$64:B$71,B$73:B$77)</f>
        <v>0.99999999999999967</v>
      </c>
      <c r="C63" s="234">
        <f t="shared" si="1"/>
        <v>1</v>
      </c>
      <c r="D63" s="234">
        <f t="shared" si="1"/>
        <v>1</v>
      </c>
      <c r="E63" s="234">
        <f t="shared" si="1"/>
        <v>1.0000000000000002</v>
      </c>
      <c r="F63" s="234">
        <f t="shared" si="1"/>
        <v>0.99999999999999989</v>
      </c>
      <c r="G63" s="234">
        <f t="shared" si="1"/>
        <v>1</v>
      </c>
      <c r="H63" s="234">
        <f t="shared" si="1"/>
        <v>0.99999999999999978</v>
      </c>
      <c r="I63" s="234">
        <f t="shared" si="1"/>
        <v>0.99999999999999978</v>
      </c>
      <c r="J63" s="234">
        <f t="shared" si="1"/>
        <v>0.99999999999999989</v>
      </c>
      <c r="K63" s="234">
        <f t="shared" si="1"/>
        <v>0.99999999999999978</v>
      </c>
      <c r="L63" s="234">
        <f t="shared" si="1"/>
        <v>1.0000000000000002</v>
      </c>
      <c r="M63" s="234">
        <f t="shared" si="1"/>
        <v>1.0000000000000004</v>
      </c>
      <c r="N63" s="234">
        <f t="shared" si="1"/>
        <v>1</v>
      </c>
      <c r="O63" s="234">
        <f t="shared" si="1"/>
        <v>1</v>
      </c>
      <c r="P63" s="234">
        <f t="shared" si="1"/>
        <v>1</v>
      </c>
      <c r="Q63" s="234">
        <f t="shared" si="1"/>
        <v>0.99999999999999989</v>
      </c>
      <c r="R63" s="234">
        <f t="shared" si="1"/>
        <v>0.99999999999999989</v>
      </c>
      <c r="S63" s="234">
        <f t="shared" si="1"/>
        <v>0.99999999999999989</v>
      </c>
      <c r="T63" s="234">
        <f t="shared" si="1"/>
        <v>0.99999999999999978</v>
      </c>
      <c r="U63" s="234">
        <f t="shared" si="1"/>
        <v>1</v>
      </c>
      <c r="V63" s="234">
        <f t="shared" si="1"/>
        <v>0.99999999999999989</v>
      </c>
      <c r="W63" s="234">
        <f t="shared" si="1"/>
        <v>0.99999999999999989</v>
      </c>
      <c r="DA63" s="95"/>
    </row>
    <row r="64" spans="1:105" ht="12" customHeight="1" x14ac:dyDescent="0.3">
      <c r="A64" s="55" t="s">
        <v>92</v>
      </c>
      <c r="B64" s="301">
        <f t="shared" ref="B64:W64" si="2">IF(B$6=0,0,B$6/B$5)</f>
        <v>2.1760331860138156E-2</v>
      </c>
      <c r="C64" s="301">
        <f t="shared" si="2"/>
        <v>2.132303914205598E-2</v>
      </c>
      <c r="D64" s="301">
        <f t="shared" si="2"/>
        <v>2.2424165354420097E-2</v>
      </c>
      <c r="E64" s="301">
        <f t="shared" si="2"/>
        <v>2.357942888536891E-2</v>
      </c>
      <c r="F64" s="301">
        <f t="shared" si="2"/>
        <v>2.4615566053275022E-2</v>
      </c>
      <c r="G64" s="301">
        <f t="shared" si="2"/>
        <v>2.8497395773939033E-2</v>
      </c>
      <c r="H64" s="301">
        <f t="shared" si="2"/>
        <v>2.8531552796309E-2</v>
      </c>
      <c r="I64" s="301">
        <f t="shared" si="2"/>
        <v>3.2860161209026753E-2</v>
      </c>
      <c r="J64" s="301">
        <f t="shared" si="2"/>
        <v>3.1801326430564922E-2</v>
      </c>
      <c r="K64" s="301">
        <f t="shared" si="2"/>
        <v>3.1830667463944168E-2</v>
      </c>
      <c r="L64" s="301">
        <f t="shared" si="2"/>
        <v>3.0966771496267295E-2</v>
      </c>
      <c r="M64" s="301">
        <f t="shared" si="2"/>
        <v>3.2714448099067303E-2</v>
      </c>
      <c r="N64" s="301">
        <f t="shared" si="2"/>
        <v>3.3291036164340426E-2</v>
      </c>
      <c r="O64" s="301">
        <f t="shared" si="2"/>
        <v>3.5419214200982832E-2</v>
      </c>
      <c r="P64" s="301">
        <f t="shared" si="2"/>
        <v>3.6566074307041507E-2</v>
      </c>
      <c r="Q64" s="301">
        <f t="shared" si="2"/>
        <v>3.7090064539604214E-2</v>
      </c>
      <c r="R64" s="301">
        <f t="shared" si="2"/>
        <v>3.6681198868478419E-2</v>
      </c>
      <c r="S64" s="301">
        <f t="shared" si="2"/>
        <v>3.6062784987025233E-2</v>
      </c>
      <c r="T64" s="301">
        <f t="shared" si="2"/>
        <v>3.6002815022617776E-2</v>
      </c>
      <c r="U64" s="301">
        <f t="shared" si="2"/>
        <v>3.6109216005109628E-2</v>
      </c>
      <c r="V64" s="301">
        <f t="shared" si="2"/>
        <v>3.6334592069615389E-2</v>
      </c>
      <c r="W64" s="301">
        <f t="shared" si="2"/>
        <v>3.3499625843505763E-2</v>
      </c>
      <c r="DA64" s="67"/>
    </row>
    <row r="65" spans="1:105" ht="12" customHeight="1" x14ac:dyDescent="0.3">
      <c r="A65" s="202" t="s">
        <v>93</v>
      </c>
      <c r="B65" s="235">
        <f t="shared" ref="B65:W65" si="3">IF(B$7=0,0,B$7/B$5)</f>
        <v>4.5864391943338401E-3</v>
      </c>
      <c r="C65" s="235">
        <f t="shared" si="3"/>
        <v>4.4942707258334609E-3</v>
      </c>
      <c r="D65" s="235">
        <f t="shared" si="3"/>
        <v>4.7263558084854685E-3</v>
      </c>
      <c r="E65" s="235">
        <f t="shared" si="3"/>
        <v>4.9698514487258707E-3</v>
      </c>
      <c r="F65" s="235">
        <f t="shared" si="3"/>
        <v>5.1882387485214258E-3</v>
      </c>
      <c r="G65" s="235">
        <f t="shared" si="3"/>
        <v>6.0064145048019319E-3</v>
      </c>
      <c r="H65" s="235">
        <f t="shared" si="3"/>
        <v>6.0136138024581599E-3</v>
      </c>
      <c r="I65" s="235">
        <f t="shared" si="3"/>
        <v>6.9259573920970449E-3</v>
      </c>
      <c r="J65" s="235">
        <f t="shared" si="3"/>
        <v>6.7027861022713967E-3</v>
      </c>
      <c r="K65" s="235">
        <f t="shared" si="3"/>
        <v>6.7089703308189129E-3</v>
      </c>
      <c r="L65" s="235">
        <f t="shared" si="3"/>
        <v>6.5268864199922406E-3</v>
      </c>
      <c r="M65" s="235">
        <f t="shared" si="3"/>
        <v>6.8952453458405007E-3</v>
      </c>
      <c r="N65" s="235">
        <f t="shared" si="3"/>
        <v>7.0167731845954817E-3</v>
      </c>
      <c r="O65" s="235">
        <f t="shared" si="3"/>
        <v>7.4653306433012292E-3</v>
      </c>
      <c r="P65" s="235">
        <f t="shared" si="3"/>
        <v>7.7070550882524028E-3</v>
      </c>
      <c r="Q65" s="235">
        <f t="shared" si="3"/>
        <v>7.8174968478505677E-3</v>
      </c>
      <c r="R65" s="235">
        <f t="shared" si="3"/>
        <v>7.7313199663893023E-3</v>
      </c>
      <c r="S65" s="235">
        <f t="shared" si="3"/>
        <v>7.6009764733558785E-3</v>
      </c>
      <c r="T65" s="235">
        <f t="shared" si="3"/>
        <v>7.5883365652419273E-3</v>
      </c>
      <c r="U65" s="235">
        <f t="shared" si="3"/>
        <v>7.6107627690127546E-3</v>
      </c>
      <c r="V65" s="235">
        <f t="shared" si="3"/>
        <v>7.6582654276283364E-3</v>
      </c>
      <c r="W65" s="235">
        <f t="shared" si="3"/>
        <v>7.0607377659358045E-3</v>
      </c>
      <c r="DA65" s="174"/>
    </row>
    <row r="66" spans="1:105" ht="12" customHeight="1" x14ac:dyDescent="0.3">
      <c r="A66" s="202" t="s">
        <v>94</v>
      </c>
      <c r="B66" s="235">
        <f t="shared" ref="B66:W66" si="4">IF(B$8=0,0,B$8/B$5)</f>
        <v>1.7772110040761162E-2</v>
      </c>
      <c r="C66" s="235">
        <f t="shared" si="4"/>
        <v>1.74149640948385E-2</v>
      </c>
      <c r="D66" s="235">
        <f t="shared" si="4"/>
        <v>1.831427649230933E-2</v>
      </c>
      <c r="E66" s="235">
        <f t="shared" si="4"/>
        <v>1.9257803949981559E-2</v>
      </c>
      <c r="F66" s="235">
        <f t="shared" si="4"/>
        <v>2.0104038459809181E-2</v>
      </c>
      <c r="G66" s="235">
        <f t="shared" si="4"/>
        <v>2.3274408534978606E-2</v>
      </c>
      <c r="H66" s="235">
        <f t="shared" si="4"/>
        <v>2.3302305276817179E-2</v>
      </c>
      <c r="I66" s="235">
        <f t="shared" si="4"/>
        <v>2.6837568687717014E-2</v>
      </c>
      <c r="J66" s="235">
        <f t="shared" si="4"/>
        <v>2.5972796573083948E-2</v>
      </c>
      <c r="K66" s="235">
        <f t="shared" si="4"/>
        <v>2.5996759997781584E-2</v>
      </c>
      <c r="L66" s="235">
        <f t="shared" si="4"/>
        <v>2.5291198414437895E-2</v>
      </c>
      <c r="M66" s="235">
        <f t="shared" si="4"/>
        <v>2.6718561797508478E-2</v>
      </c>
      <c r="N66" s="235">
        <f t="shared" si="4"/>
        <v>2.7189473114950038E-2</v>
      </c>
      <c r="O66" s="235">
        <f t="shared" si="4"/>
        <v>2.8927599835472405E-2</v>
      </c>
      <c r="P66" s="235">
        <f t="shared" si="4"/>
        <v>2.9864264043409892E-2</v>
      </c>
      <c r="Q66" s="235">
        <f t="shared" si="4"/>
        <v>3.0292217630388391E-2</v>
      </c>
      <c r="R66" s="235">
        <f t="shared" si="4"/>
        <v>2.9958288637676266E-2</v>
      </c>
      <c r="S66" s="235">
        <f t="shared" si="4"/>
        <v>2.9453217316955615E-2</v>
      </c>
      <c r="T66" s="235">
        <f t="shared" si="4"/>
        <v>2.9404238615093864E-2</v>
      </c>
      <c r="U66" s="235">
        <f t="shared" si="4"/>
        <v>2.9491138483232128E-2</v>
      </c>
      <c r="V66" s="235">
        <f t="shared" si="4"/>
        <v>2.9675207744891095E-2</v>
      </c>
      <c r="W66" s="235">
        <f t="shared" si="4"/>
        <v>2.735983259086797E-2</v>
      </c>
      <c r="DA66" s="174"/>
    </row>
    <row r="67" spans="1:105" ht="12" customHeight="1" x14ac:dyDescent="0.3">
      <c r="A67" s="202" t="s">
        <v>95</v>
      </c>
      <c r="B67" s="235">
        <f t="shared" ref="B67:W67" si="5">IF(B$9=0,0,B$9/B$5)</f>
        <v>2.4996033655033369E-2</v>
      </c>
      <c r="C67" s="235">
        <f t="shared" si="5"/>
        <v>2.4493716706535603E-2</v>
      </c>
      <c r="D67" s="235">
        <f t="shared" si="5"/>
        <v>2.575857737316507E-2</v>
      </c>
      <c r="E67" s="235">
        <f t="shared" si="5"/>
        <v>2.7085625429492163E-2</v>
      </c>
      <c r="F67" s="235">
        <f t="shared" si="5"/>
        <v>2.827583335861187E-2</v>
      </c>
      <c r="G67" s="235">
        <f t="shared" si="5"/>
        <v>3.2734880535119873E-2</v>
      </c>
      <c r="H67" s="235">
        <f t="shared" si="5"/>
        <v>3.2774116613236842E-2</v>
      </c>
      <c r="I67" s="235">
        <f t="shared" si="5"/>
        <v>3.7746377250582948E-2</v>
      </c>
      <c r="J67" s="235">
        <f t="shared" si="5"/>
        <v>3.6530096638335716E-2</v>
      </c>
      <c r="K67" s="235">
        <f t="shared" si="5"/>
        <v>3.6563800603079226E-2</v>
      </c>
      <c r="L67" s="235">
        <f t="shared" si="5"/>
        <v>3.5571445669280839E-2</v>
      </c>
      <c r="M67" s="235">
        <f t="shared" si="5"/>
        <v>3.7578996999953686E-2</v>
      </c>
      <c r="N67" s="235">
        <f t="shared" si="5"/>
        <v>3.824132213255238E-2</v>
      </c>
      <c r="O67" s="235">
        <f t="shared" si="5"/>
        <v>4.0685954418940629E-2</v>
      </c>
      <c r="P67" s="235">
        <f t="shared" si="5"/>
        <v>4.2003349484094524E-2</v>
      </c>
      <c r="Q67" s="235">
        <f t="shared" si="5"/>
        <v>4.2605255630206181E-2</v>
      </c>
      <c r="R67" s="235">
        <f t="shared" si="5"/>
        <v>4.2135592752749335E-2</v>
      </c>
      <c r="S67" s="235">
        <f t="shared" si="5"/>
        <v>4.1425222419571646E-2</v>
      </c>
      <c r="T67" s="235">
        <f t="shared" si="5"/>
        <v>4.1356335085579905E-2</v>
      </c>
      <c r="U67" s="235">
        <f t="shared" si="5"/>
        <v>4.1478557602974857E-2</v>
      </c>
      <c r="V67" s="235">
        <f t="shared" si="5"/>
        <v>4.1737446471473455E-2</v>
      </c>
      <c r="W67" s="235">
        <f t="shared" si="5"/>
        <v>3.8480928526150676E-2</v>
      </c>
      <c r="DA67" s="174"/>
    </row>
    <row r="68" spans="1:105" ht="12" customHeight="1" x14ac:dyDescent="0.3">
      <c r="A68" s="56" t="s">
        <v>96</v>
      </c>
      <c r="B68" s="302">
        <f t="shared" ref="B68:W68" si="6">IF(B$10=0,0,B$10/B$5)</f>
        <v>0.14409274108328377</v>
      </c>
      <c r="C68" s="302">
        <f t="shared" si="6"/>
        <v>0.1453399615448652</v>
      </c>
      <c r="D68" s="302">
        <f t="shared" si="6"/>
        <v>0.14208457157693899</v>
      </c>
      <c r="E68" s="302">
        <f t="shared" si="6"/>
        <v>0.13839325104422787</v>
      </c>
      <c r="F68" s="302">
        <f t="shared" si="6"/>
        <v>0.13569071370442434</v>
      </c>
      <c r="G68" s="302">
        <f t="shared" si="6"/>
        <v>0.12783865354448246</v>
      </c>
      <c r="H68" s="302">
        <f t="shared" si="6"/>
        <v>0.1286082229274296</v>
      </c>
      <c r="I68" s="302">
        <f t="shared" si="6"/>
        <v>0.1247402274280308</v>
      </c>
      <c r="J68" s="302">
        <f t="shared" si="6"/>
        <v>0.12698349889106569</v>
      </c>
      <c r="K68" s="302">
        <f t="shared" si="6"/>
        <v>0.12919392437391639</v>
      </c>
      <c r="L68" s="302">
        <f t="shared" si="6"/>
        <v>0.13040131682859521</v>
      </c>
      <c r="M68" s="302">
        <f t="shared" si="6"/>
        <v>0.13017180379017065</v>
      </c>
      <c r="N68" s="302">
        <f t="shared" si="6"/>
        <v>0.13165221081398906</v>
      </c>
      <c r="O68" s="302">
        <f t="shared" si="6"/>
        <v>0.13477931742073393</v>
      </c>
      <c r="P68" s="302">
        <f t="shared" si="6"/>
        <v>0.13724657950949989</v>
      </c>
      <c r="Q68" s="302">
        <f t="shared" si="6"/>
        <v>0.13905677141181022</v>
      </c>
      <c r="R68" s="302">
        <f t="shared" si="6"/>
        <v>0.139337174352482</v>
      </c>
      <c r="S68" s="302">
        <f t="shared" si="6"/>
        <v>0.13790145621875058</v>
      </c>
      <c r="T68" s="302">
        <f t="shared" si="6"/>
        <v>0.13928936913467924</v>
      </c>
      <c r="U68" s="302">
        <f t="shared" si="6"/>
        <v>0.14163988975039507</v>
      </c>
      <c r="V68" s="302">
        <f t="shared" si="6"/>
        <v>0.14363507231963182</v>
      </c>
      <c r="W68" s="302">
        <f t="shared" si="6"/>
        <v>0.1424763127483035</v>
      </c>
      <c r="DA68" s="68"/>
    </row>
    <row r="69" spans="1:105" ht="12" customHeight="1" x14ac:dyDescent="0.3">
      <c r="A69" s="203" t="s">
        <v>2709</v>
      </c>
      <c r="B69" s="303">
        <f t="shared" ref="B69:W69" si="7">IF(B$16=0,0,B$16/B$5)</f>
        <v>5.2867216717638776E-2</v>
      </c>
      <c r="C69" s="303">
        <f t="shared" si="7"/>
        <v>5.3340186760417796E-2</v>
      </c>
      <c r="D69" s="303">
        <f t="shared" si="7"/>
        <v>5.2183083765357977E-2</v>
      </c>
      <c r="E69" s="303">
        <f t="shared" si="7"/>
        <v>5.101285841195783E-2</v>
      </c>
      <c r="F69" s="303">
        <f t="shared" si="7"/>
        <v>4.9869045377033343E-2</v>
      </c>
      <c r="G69" s="303">
        <f t="shared" si="7"/>
        <v>4.5392949605071585E-2</v>
      </c>
      <c r="H69" s="303">
        <f t="shared" si="7"/>
        <v>4.5271444803246512E-2</v>
      </c>
      <c r="I69" s="303">
        <f t="shared" si="7"/>
        <v>3.9825055894984016E-2</v>
      </c>
      <c r="J69" s="303">
        <f t="shared" si="7"/>
        <v>4.1000933626380832E-2</v>
      </c>
      <c r="K69" s="303">
        <f t="shared" si="7"/>
        <v>4.0763361661315292E-2</v>
      </c>
      <c r="L69" s="303">
        <f t="shared" si="7"/>
        <v>4.1801539949696466E-2</v>
      </c>
      <c r="M69" s="303">
        <f t="shared" si="7"/>
        <v>3.9467997575970824E-2</v>
      </c>
      <c r="N69" s="303">
        <f t="shared" si="7"/>
        <v>3.8563041405320096E-2</v>
      </c>
      <c r="O69" s="303">
        <f t="shared" si="7"/>
        <v>3.5374363812479673E-2</v>
      </c>
      <c r="P69" s="303">
        <f t="shared" si="7"/>
        <v>3.3540887127351107E-2</v>
      </c>
      <c r="Q69" s="303">
        <f t="shared" si="7"/>
        <v>3.2644991430701022E-2</v>
      </c>
      <c r="R69" s="303">
        <f t="shared" si="7"/>
        <v>3.3202861188362874E-2</v>
      </c>
      <c r="S69" s="303">
        <f t="shared" si="7"/>
        <v>3.4163901894180705E-2</v>
      </c>
      <c r="T69" s="303">
        <f t="shared" si="7"/>
        <v>3.4111587633182471E-2</v>
      </c>
      <c r="U69" s="303">
        <f t="shared" si="7"/>
        <v>3.3746719202977164E-2</v>
      </c>
      <c r="V69" s="303">
        <f t="shared" si="7"/>
        <v>3.3265456263150577E-2</v>
      </c>
      <c r="W69" s="303">
        <f t="shared" si="7"/>
        <v>3.718655115568071E-2</v>
      </c>
      <c r="DA69" s="175"/>
    </row>
    <row r="70" spans="1:105" ht="12" customHeight="1" x14ac:dyDescent="0.3">
      <c r="A70" s="203" t="s">
        <v>2721</v>
      </c>
      <c r="B70" s="303">
        <f t="shared" ref="B70:W70" si="8">IF(B$27=0,0,B$27/B$5)</f>
        <v>0.39752080262686063</v>
      </c>
      <c r="C70" s="303">
        <f t="shared" si="8"/>
        <v>0.4010771735254488</v>
      </c>
      <c r="D70" s="303">
        <f t="shared" si="8"/>
        <v>0.39237664908182623</v>
      </c>
      <c r="E70" s="303">
        <f t="shared" si="8"/>
        <v>0.38357745459760612</v>
      </c>
      <c r="F70" s="303">
        <f t="shared" si="8"/>
        <v>0.37497686043115475</v>
      </c>
      <c r="G70" s="303">
        <f t="shared" si="8"/>
        <v>0.34132006337659587</v>
      </c>
      <c r="H70" s="303">
        <f t="shared" si="8"/>
        <v>0.34040644073210341</v>
      </c>
      <c r="I70" s="303">
        <f t="shared" si="8"/>
        <v>0.29945378567189901</v>
      </c>
      <c r="J70" s="303">
        <f t="shared" si="8"/>
        <v>0.30829548169067122</v>
      </c>
      <c r="K70" s="303">
        <f t="shared" si="8"/>
        <v>0.30650912326104379</v>
      </c>
      <c r="L70" s="303">
        <f t="shared" si="8"/>
        <v>0.31431542539098672</v>
      </c>
      <c r="M70" s="303">
        <f t="shared" si="8"/>
        <v>0.29676898177316524</v>
      </c>
      <c r="N70" s="303">
        <f t="shared" si="8"/>
        <v>0.28996440749000302</v>
      </c>
      <c r="O70" s="303">
        <f t="shared" si="8"/>
        <v>0.26598800482076052</v>
      </c>
      <c r="P70" s="303">
        <f t="shared" si="8"/>
        <v>0.25220167051527459</v>
      </c>
      <c r="Q70" s="303">
        <f t="shared" si="8"/>
        <v>0.24546522402700185</v>
      </c>
      <c r="R70" s="303">
        <f t="shared" si="8"/>
        <v>0.24965997547403604</v>
      </c>
      <c r="S70" s="303">
        <f t="shared" si="8"/>
        <v>0.25688626231970502</v>
      </c>
      <c r="T70" s="303">
        <f t="shared" si="8"/>
        <v>0.25649289931873748</v>
      </c>
      <c r="U70" s="303">
        <f t="shared" si="8"/>
        <v>0.2537493693916168</v>
      </c>
      <c r="V70" s="303">
        <f t="shared" si="8"/>
        <v>0.2501306422863821</v>
      </c>
      <c r="W70" s="303">
        <f t="shared" si="8"/>
        <v>0.27961425965136844</v>
      </c>
      <c r="DA70" s="175"/>
    </row>
    <row r="71" spans="1:105" ht="12" customHeight="1" x14ac:dyDescent="0.3">
      <c r="A71" s="203" t="s">
        <v>2733</v>
      </c>
      <c r="B71" s="303">
        <f t="shared" ref="B71:W71" si="9">IF(B$38=0,0,B$38/B$5)</f>
        <v>9.6825077642213583E-2</v>
      </c>
      <c r="C71" s="303">
        <f t="shared" si="9"/>
        <v>9.4879293834649311E-2</v>
      </c>
      <c r="D71" s="303">
        <f t="shared" si="9"/>
        <v>9.9778880462798994E-2</v>
      </c>
      <c r="E71" s="303">
        <f t="shared" si="9"/>
        <v>0.10491935726252297</v>
      </c>
      <c r="F71" s="303">
        <f t="shared" si="9"/>
        <v>0.1095297677275525</v>
      </c>
      <c r="G71" s="303">
        <f t="shared" si="9"/>
        <v>0.12680241166115272</v>
      </c>
      <c r="H71" s="303">
        <f t="shared" si="9"/>
        <v>0.12695439722664204</v>
      </c>
      <c r="I71" s="303">
        <f t="shared" si="9"/>
        <v>0.14621503389054791</v>
      </c>
      <c r="J71" s="303">
        <f t="shared" si="9"/>
        <v>0.14150362781945536</v>
      </c>
      <c r="K71" s="303">
        <f t="shared" si="9"/>
        <v>0.14163418409282974</v>
      </c>
      <c r="L71" s="303">
        <f t="shared" si="9"/>
        <v>0.13779018048650893</v>
      </c>
      <c r="M71" s="303">
        <f t="shared" si="9"/>
        <v>0.14556666679412708</v>
      </c>
      <c r="N71" s="303">
        <f t="shared" si="9"/>
        <v>0.14813226113094463</v>
      </c>
      <c r="O71" s="303">
        <f t="shared" si="9"/>
        <v>0.15760183195177532</v>
      </c>
      <c r="P71" s="303">
        <f t="shared" si="9"/>
        <v>0.16270491675432405</v>
      </c>
      <c r="Q71" s="303">
        <f t="shared" si="9"/>
        <v>0.16503647103749128</v>
      </c>
      <c r="R71" s="303">
        <f t="shared" si="9"/>
        <v>0.16321717661650348</v>
      </c>
      <c r="S71" s="303">
        <f t="shared" si="9"/>
        <v>0.16046547354177179</v>
      </c>
      <c r="T71" s="303">
        <f t="shared" si="9"/>
        <v>0.16019863034759274</v>
      </c>
      <c r="U71" s="303">
        <f t="shared" si="9"/>
        <v>0.16067207365062697</v>
      </c>
      <c r="V71" s="303">
        <f t="shared" si="9"/>
        <v>0.16167491014616958</v>
      </c>
      <c r="W71" s="303">
        <f t="shared" si="9"/>
        <v>0.14906040469099521</v>
      </c>
      <c r="DA71" s="175"/>
    </row>
    <row r="72" spans="1:105" ht="12" customHeight="1" x14ac:dyDescent="0.3">
      <c r="A72" s="203" t="s">
        <v>2735</v>
      </c>
      <c r="B72" s="303">
        <f t="shared" ref="B72:W72" si="10">IF(B$39=0,0,B$39/B$5)</f>
        <v>0.21146997371666404</v>
      </c>
      <c r="C72" s="303">
        <f t="shared" si="10"/>
        <v>0.21009300040149065</v>
      </c>
      <c r="D72" s="303">
        <f t="shared" si="10"/>
        <v>0.21338664857710968</v>
      </c>
      <c r="E72" s="303">
        <f t="shared" si="10"/>
        <v>0.21674524642998411</v>
      </c>
      <c r="F72" s="303">
        <f t="shared" si="10"/>
        <v>0.21995236604339385</v>
      </c>
      <c r="G72" s="303">
        <f t="shared" si="10"/>
        <v>0.23132083375230486</v>
      </c>
      <c r="H72" s="303">
        <f t="shared" si="10"/>
        <v>0.23128179420396092</v>
      </c>
      <c r="I72" s="303">
        <f t="shared" si="10"/>
        <v>0.2429481684768833</v>
      </c>
      <c r="J72" s="303">
        <f t="shared" si="10"/>
        <v>0.240129555704961</v>
      </c>
      <c r="K72" s="303">
        <f t="shared" si="10"/>
        <v>0.23968140992033019</v>
      </c>
      <c r="L72" s="303">
        <f t="shared" si="10"/>
        <v>0.23733338914759641</v>
      </c>
      <c r="M72" s="303">
        <f t="shared" si="10"/>
        <v>0.24185786107844034</v>
      </c>
      <c r="N72" s="303">
        <f t="shared" si="10"/>
        <v>0.24294522051850764</v>
      </c>
      <c r="O72" s="303">
        <f t="shared" si="10"/>
        <v>0.24800501919587675</v>
      </c>
      <c r="P72" s="303">
        <f t="shared" si="10"/>
        <v>0.25093036370350474</v>
      </c>
      <c r="Q72" s="303">
        <f t="shared" si="10"/>
        <v>0.25207979481079351</v>
      </c>
      <c r="R72" s="303">
        <f t="shared" si="10"/>
        <v>0.25069285859393015</v>
      </c>
      <c r="S72" s="303">
        <f t="shared" si="10"/>
        <v>0.24945599777753674</v>
      </c>
      <c r="T72" s="303">
        <f t="shared" si="10"/>
        <v>0.24904854843296692</v>
      </c>
      <c r="U72" s="303">
        <f t="shared" si="10"/>
        <v>0.24885758804694369</v>
      </c>
      <c r="V72" s="303">
        <f t="shared" si="10"/>
        <v>0.24895258886449423</v>
      </c>
      <c r="W72" s="303">
        <f t="shared" si="10"/>
        <v>0.24198764376760692</v>
      </c>
      <c r="DA72" s="175"/>
    </row>
    <row r="73" spans="1:105" ht="12" customHeight="1" x14ac:dyDescent="0.3">
      <c r="A73" s="62" t="s">
        <v>2736</v>
      </c>
      <c r="B73" s="304">
        <f t="shared" ref="B73:W73" si="11">IF(B$40=0,0,B$40/B$5)</f>
        <v>5.9026528237886781E-2</v>
      </c>
      <c r="C73" s="304">
        <f t="shared" si="11"/>
        <v>5.9528825001432917E-2</v>
      </c>
      <c r="D73" s="304">
        <f t="shared" si="11"/>
        <v>5.806425555872062E-2</v>
      </c>
      <c r="E73" s="304">
        <f t="shared" si="11"/>
        <v>5.6396939322176667E-2</v>
      </c>
      <c r="F73" s="304">
        <f t="shared" si="11"/>
        <v>5.5169096528765726E-2</v>
      </c>
      <c r="G73" s="304">
        <f t="shared" si="11"/>
        <v>5.0069436936158444E-2</v>
      </c>
      <c r="H73" s="304">
        <f t="shared" si="11"/>
        <v>4.9948827617305548E-2</v>
      </c>
      <c r="I73" s="304">
        <f t="shared" si="11"/>
        <v>4.360270153211996E-2</v>
      </c>
      <c r="J73" s="304">
        <f t="shared" si="11"/>
        <v>4.5310798003234939E-2</v>
      </c>
      <c r="K73" s="304">
        <f t="shared" si="11"/>
        <v>4.4895317270422841E-2</v>
      </c>
      <c r="L73" s="304">
        <f t="shared" si="11"/>
        <v>4.6179839635490362E-2</v>
      </c>
      <c r="M73" s="304">
        <f t="shared" si="11"/>
        <v>4.3535545552505252E-2</v>
      </c>
      <c r="N73" s="304">
        <f t="shared" si="11"/>
        <v>4.2361993470200122E-2</v>
      </c>
      <c r="O73" s="304">
        <f t="shared" si="11"/>
        <v>3.8959950112880157E-2</v>
      </c>
      <c r="P73" s="304">
        <f t="shared" si="11"/>
        <v>3.7414058394559684E-2</v>
      </c>
      <c r="Q73" s="304">
        <f t="shared" si="11"/>
        <v>3.6565507100019309E-2</v>
      </c>
      <c r="R73" s="304">
        <f t="shared" si="11"/>
        <v>3.6846479716465527E-2</v>
      </c>
      <c r="S73" s="304">
        <f t="shared" si="11"/>
        <v>3.8041911765907592E-2</v>
      </c>
      <c r="T73" s="304">
        <f t="shared" si="11"/>
        <v>3.798256048225411E-2</v>
      </c>
      <c r="U73" s="304">
        <f t="shared" si="11"/>
        <v>3.7526996615888444E-2</v>
      </c>
      <c r="V73" s="304">
        <f t="shared" si="11"/>
        <v>3.6836620251206015E-2</v>
      </c>
      <c r="W73" s="304">
        <f t="shared" si="11"/>
        <v>4.139565530682375E-2</v>
      </c>
      <c r="DA73" s="72"/>
    </row>
    <row r="74" spans="1:105" ht="12" customHeight="1" x14ac:dyDescent="0.3">
      <c r="A74" s="62" t="s">
        <v>2743</v>
      </c>
      <c r="B74" s="304">
        <f t="shared" ref="B74:W74" si="12">IF(B$46=0,0,B$46/B$5)</f>
        <v>4.0775535355553186E-2</v>
      </c>
      <c r="C74" s="304">
        <f t="shared" si="12"/>
        <v>4.1140328660342708E-2</v>
      </c>
      <c r="D74" s="304">
        <f t="shared" si="12"/>
        <v>4.0247875888768388E-2</v>
      </c>
      <c r="E74" s="304">
        <f t="shared" si="12"/>
        <v>3.9345302077735705E-2</v>
      </c>
      <c r="F74" s="304">
        <f t="shared" si="12"/>
        <v>3.8463099613876006E-2</v>
      </c>
      <c r="G74" s="304">
        <f t="shared" si="12"/>
        <v>3.5010767285142415E-2</v>
      </c>
      <c r="H74" s="304">
        <f t="shared" si="12"/>
        <v>3.4917052812350129E-2</v>
      </c>
      <c r="I74" s="304">
        <f t="shared" si="12"/>
        <v>3.0716350803105624E-2</v>
      </c>
      <c r="J74" s="304">
        <f t="shared" si="12"/>
        <v>3.1623284191834258E-2</v>
      </c>
      <c r="K74" s="304">
        <f t="shared" si="12"/>
        <v>3.1440049199291394E-2</v>
      </c>
      <c r="L74" s="304">
        <f t="shared" si="12"/>
        <v>3.2240777479150495E-2</v>
      </c>
      <c r="M74" s="304">
        <f t="shared" si="12"/>
        <v>3.04409581303898E-2</v>
      </c>
      <c r="N74" s="304">
        <f t="shared" si="12"/>
        <v>2.9742981678769959E-2</v>
      </c>
      <c r="O74" s="304">
        <f t="shared" si="12"/>
        <v>2.728361188408689E-2</v>
      </c>
      <c r="P74" s="304">
        <f t="shared" si="12"/>
        <v>2.5869484225403114E-2</v>
      </c>
      <c r="Q74" s="304">
        <f t="shared" si="12"/>
        <v>2.5178495954756082E-2</v>
      </c>
      <c r="R74" s="304">
        <f t="shared" si="12"/>
        <v>2.5608770885793716E-2</v>
      </c>
      <c r="S74" s="304">
        <f t="shared" si="12"/>
        <v>2.6350004332742451E-2</v>
      </c>
      <c r="T74" s="304">
        <f t="shared" si="12"/>
        <v>2.6309655282208438E-2</v>
      </c>
      <c r="U74" s="304">
        <f t="shared" si="12"/>
        <v>2.6028238810911628E-2</v>
      </c>
      <c r="V74" s="304">
        <f t="shared" si="12"/>
        <v>2.5657049343476145E-2</v>
      </c>
      <c r="W74" s="304">
        <f t="shared" si="12"/>
        <v>2.8681319455458355E-2</v>
      </c>
      <c r="DA74" s="72"/>
    </row>
    <row r="75" spans="1:105" ht="12" customHeight="1" x14ac:dyDescent="0.3">
      <c r="A75" s="62" t="s">
        <v>2755</v>
      </c>
      <c r="B75" s="304">
        <f t="shared" ref="B75:W75" si="13">IF(B$57=0,0,B$57/B$5)</f>
        <v>0</v>
      </c>
      <c r="C75" s="304">
        <f t="shared" si="13"/>
        <v>0</v>
      </c>
      <c r="D75" s="304">
        <f t="shared" si="13"/>
        <v>0</v>
      </c>
      <c r="E75" s="304">
        <f t="shared" si="13"/>
        <v>0</v>
      </c>
      <c r="F75" s="304">
        <f t="shared" si="13"/>
        <v>0</v>
      </c>
      <c r="G75" s="304">
        <f t="shared" si="13"/>
        <v>0</v>
      </c>
      <c r="H75" s="304">
        <f t="shared" si="13"/>
        <v>0</v>
      </c>
      <c r="I75" s="304">
        <f t="shared" si="13"/>
        <v>0</v>
      </c>
      <c r="J75" s="304">
        <f t="shared" si="13"/>
        <v>0</v>
      </c>
      <c r="K75" s="304">
        <f t="shared" si="13"/>
        <v>0</v>
      </c>
      <c r="L75" s="304">
        <f t="shared" si="13"/>
        <v>0</v>
      </c>
      <c r="M75" s="304">
        <f t="shared" si="13"/>
        <v>0</v>
      </c>
      <c r="N75" s="304">
        <f t="shared" si="13"/>
        <v>0</v>
      </c>
      <c r="O75" s="304">
        <f t="shared" si="13"/>
        <v>0</v>
      </c>
      <c r="P75" s="304">
        <f t="shared" si="13"/>
        <v>0</v>
      </c>
      <c r="Q75" s="304">
        <f t="shared" si="13"/>
        <v>0</v>
      </c>
      <c r="R75" s="304">
        <f t="shared" si="13"/>
        <v>0</v>
      </c>
      <c r="S75" s="304">
        <f t="shared" si="13"/>
        <v>0</v>
      </c>
      <c r="T75" s="304">
        <f t="shared" si="13"/>
        <v>0</v>
      </c>
      <c r="U75" s="304">
        <f t="shared" si="13"/>
        <v>0</v>
      </c>
      <c r="V75" s="304">
        <f t="shared" si="13"/>
        <v>0</v>
      </c>
      <c r="W75" s="304">
        <f t="shared" si="13"/>
        <v>0</v>
      </c>
      <c r="DA75" s="72"/>
    </row>
    <row r="76" spans="1:105" ht="12" customHeight="1" x14ac:dyDescent="0.3">
      <c r="A76" s="62" t="s">
        <v>2757</v>
      </c>
      <c r="B76" s="304">
        <f t="shared" ref="B76:W76" si="14">IF(B$58=0,0,B$58/B$5)</f>
        <v>0.11166791012322408</v>
      </c>
      <c r="C76" s="304">
        <f t="shared" si="14"/>
        <v>0.10942384673971502</v>
      </c>
      <c r="D76" s="304">
        <f t="shared" si="14"/>
        <v>0.11507451712962066</v>
      </c>
      <c r="E76" s="304">
        <f t="shared" si="14"/>
        <v>0.12100300503007172</v>
      </c>
      <c r="F76" s="304">
        <f t="shared" si="14"/>
        <v>0.12632016990075212</v>
      </c>
      <c r="G76" s="304">
        <f t="shared" si="14"/>
        <v>0.146240629531004</v>
      </c>
      <c r="H76" s="304">
        <f t="shared" si="14"/>
        <v>0.14641591377430524</v>
      </c>
      <c r="I76" s="304">
        <f t="shared" si="14"/>
        <v>0.16862911614165774</v>
      </c>
      <c r="J76" s="304">
        <f t="shared" si="14"/>
        <v>0.1631954735098918</v>
      </c>
      <c r="K76" s="304">
        <f t="shared" si="14"/>
        <v>0.16334604345061593</v>
      </c>
      <c r="L76" s="304">
        <f t="shared" si="14"/>
        <v>0.15891277203295553</v>
      </c>
      <c r="M76" s="304">
        <f t="shared" si="14"/>
        <v>0.1678813573955453</v>
      </c>
      <c r="N76" s="304">
        <f t="shared" si="14"/>
        <v>0.17084024536953757</v>
      </c>
      <c r="O76" s="304">
        <f t="shared" si="14"/>
        <v>0.18176145719890968</v>
      </c>
      <c r="P76" s="304">
        <f t="shared" si="14"/>
        <v>0.18764682108354197</v>
      </c>
      <c r="Q76" s="304">
        <f t="shared" si="14"/>
        <v>0.19033579175601809</v>
      </c>
      <c r="R76" s="304">
        <f t="shared" si="14"/>
        <v>0.18823760799167091</v>
      </c>
      <c r="S76" s="304">
        <f t="shared" si="14"/>
        <v>0.18506408167888672</v>
      </c>
      <c r="T76" s="304">
        <f t="shared" si="14"/>
        <v>0.18475633266850439</v>
      </c>
      <c r="U76" s="304">
        <f t="shared" si="14"/>
        <v>0.18530235262014361</v>
      </c>
      <c r="V76" s="304">
        <f t="shared" si="14"/>
        <v>0.18645891926981209</v>
      </c>
      <c r="W76" s="304">
        <f t="shared" si="14"/>
        <v>0.17191066900532484</v>
      </c>
      <c r="DA76" s="72"/>
    </row>
    <row r="77" spans="1:105" ht="12" customHeight="1" x14ac:dyDescent="0.3">
      <c r="A77" s="41" t="s">
        <v>2759</v>
      </c>
      <c r="B77" s="237">
        <f t="shared" ref="B77:W77" si="15">IF(B$59=0,0,B$59/B$5)</f>
        <v>2.8109273463072376E-2</v>
      </c>
      <c r="C77" s="237">
        <f t="shared" si="15"/>
        <v>2.7544393263864604E-2</v>
      </c>
      <c r="D77" s="237">
        <f t="shared" si="15"/>
        <v>2.8966791507588054E-2</v>
      </c>
      <c r="E77" s="237">
        <f t="shared" si="15"/>
        <v>3.0459122540132711E-2</v>
      </c>
      <c r="F77" s="237">
        <f t="shared" si="15"/>
        <v>3.1797570096223519E-2</v>
      </c>
      <c r="G77" s="237">
        <f t="shared" si="15"/>
        <v>3.6811988711553105E-2</v>
      </c>
      <c r="H77" s="237">
        <f t="shared" si="15"/>
        <v>3.6856111617796103E-2</v>
      </c>
      <c r="I77" s="237">
        <f t="shared" si="15"/>
        <v>4.2447664098230864E-2</v>
      </c>
      <c r="J77" s="237">
        <f t="shared" si="15"/>
        <v>4.1079896523209779E-2</v>
      </c>
      <c r="K77" s="237">
        <f t="shared" si="15"/>
        <v>4.1117798294940451E-2</v>
      </c>
      <c r="L77" s="237">
        <f t="shared" si="15"/>
        <v>4.0001846196638199E-2</v>
      </c>
      <c r="M77" s="237">
        <f t="shared" si="15"/>
        <v>4.2259436745756156E-2</v>
      </c>
      <c r="N77" s="237">
        <f t="shared" si="15"/>
        <v>4.3004254044797255E-2</v>
      </c>
      <c r="O77" s="237">
        <f t="shared" si="15"/>
        <v>4.5753363699676697E-2</v>
      </c>
      <c r="P77" s="237">
        <f t="shared" si="15"/>
        <v>4.7234839467247366E-2</v>
      </c>
      <c r="Q77" s="237">
        <f t="shared" si="15"/>
        <v>4.7911712634152767E-2</v>
      </c>
      <c r="R77" s="237">
        <f t="shared" si="15"/>
        <v>4.7383553549392138E-2</v>
      </c>
      <c r="S77" s="237">
        <f t="shared" si="15"/>
        <v>4.6584707051146854E-2</v>
      </c>
      <c r="T77" s="237">
        <f t="shared" si="15"/>
        <v>4.6507239844307581E-2</v>
      </c>
      <c r="U77" s="237">
        <f t="shared" si="15"/>
        <v>4.6644685097111019E-2</v>
      </c>
      <c r="V77" s="237">
        <f t="shared" si="15"/>
        <v>4.6935818406563377E-2</v>
      </c>
      <c r="W77" s="237">
        <f t="shared" si="15"/>
        <v>4.3273703259584927E-2</v>
      </c>
      <c r="DA77" s="97"/>
    </row>
    <row r="78" spans="1:105" ht="12" customHeight="1" x14ac:dyDescent="0.3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DA78" s="172"/>
    </row>
    <row r="79" spans="1:105" ht="15" customHeight="1" x14ac:dyDescent="0.3">
      <c r="A79" s="32" t="s">
        <v>343</v>
      </c>
      <c r="B79" s="259"/>
      <c r="C79" s="259"/>
      <c r="D79" s="259"/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DA79" s="88"/>
    </row>
    <row r="80" spans="1:105" ht="12" customHeight="1" x14ac:dyDescent="0.3">
      <c r="A80" s="201"/>
      <c r="B80" s="201"/>
      <c r="C80" s="201"/>
      <c r="D80" s="201"/>
      <c r="E80" s="201"/>
      <c r="F80" s="201"/>
      <c r="G80" s="201"/>
      <c r="H80" s="201"/>
      <c r="I80" s="201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DA80" s="173"/>
    </row>
    <row r="81" spans="1:105" ht="12" customHeight="1" x14ac:dyDescent="0.3">
      <c r="A81" s="35" t="s">
        <v>27</v>
      </c>
      <c r="B81" s="324">
        <f>IF(B$5=0,0,B$5/TEL_fec!B$5)</f>
        <v>0.48232274649135021</v>
      </c>
      <c r="C81" s="324">
        <f>IF(C$5=0,0,C$5/TEL_fec!C$5)</f>
        <v>0.48171037522029658</v>
      </c>
      <c r="D81" s="324">
        <f>IF(D$5=0,0,D$5/TEL_fec!D$5)</f>
        <v>0.48161490414838198</v>
      </c>
      <c r="E81" s="324">
        <f>IF(E$5=0,0,E$5/TEL_fec!E$5)</f>
        <v>0.47945050782392667</v>
      </c>
      <c r="F81" s="324">
        <f>IF(F$5=0,0,F$5/TEL_fec!F$5)</f>
        <v>0.47923194009523901</v>
      </c>
      <c r="G81" s="324">
        <f>IF(G$5=0,0,G$5/TEL_fec!G$5)</f>
        <v>0.48085313790971518</v>
      </c>
      <c r="H81" s="324">
        <f>IF(H$5=0,0,H$5/TEL_fec!H$5)</f>
        <v>0.48061287277877385</v>
      </c>
      <c r="I81" s="324">
        <f>IF(I$5=0,0,I$5/TEL_fec!I$5)</f>
        <v>0.48193565808981825</v>
      </c>
      <c r="J81" s="324">
        <f>IF(J$5=0,0,J$5/TEL_fec!J$5)</f>
        <v>0.48408359401546147</v>
      </c>
      <c r="K81" s="324">
        <f>IF(K$5=0,0,K$5/TEL_fec!K$5)</f>
        <v>0.48497046408715988</v>
      </c>
      <c r="L81" s="324">
        <f>IF(L$5=0,0,L$5/TEL_fec!L$5)</f>
        <v>0.48477043269562403</v>
      </c>
      <c r="M81" s="324">
        <f>IF(M$5=0,0,M$5/TEL_fec!M$5)</f>
        <v>0.48545446853208984</v>
      </c>
      <c r="N81" s="324">
        <f>IF(N$5=0,0,N$5/TEL_fec!N$5)</f>
        <v>0.48707515485642416</v>
      </c>
      <c r="O81" s="324">
        <f>IF(O$5=0,0,O$5/TEL_fec!O$5)</f>
        <v>0.48904042177766771</v>
      </c>
      <c r="P81" s="324">
        <f>IF(P$5=0,0,P$5/TEL_fec!P$5)</f>
        <v>0.48998712246056442</v>
      </c>
      <c r="Q81" s="324">
        <f>IF(Q$5=0,0,Q$5/TEL_fec!Q$5)</f>
        <v>0.49070443456048923</v>
      </c>
      <c r="R81" s="324">
        <f>IF(R$5=0,0,R$5/TEL_fec!R$5)</f>
        <v>0.49036722328073939</v>
      </c>
      <c r="S81" s="324">
        <f>IF(S$5=0,0,S$5/TEL_fec!S$5)</f>
        <v>0.48933443560213608</v>
      </c>
      <c r="T81" s="324">
        <f>IF(T$5=0,0,T$5/TEL_fec!T$5)</f>
        <v>0.48895598084456682</v>
      </c>
      <c r="U81" s="324">
        <f>IF(U$5=0,0,U$5/TEL_fec!U$5)</f>
        <v>0.49036602627592124</v>
      </c>
      <c r="V81" s="324">
        <f>IF(V$5=0,0,V$5/TEL_fec!V$5)</f>
        <v>0.49183380323901438</v>
      </c>
      <c r="W81" s="324">
        <f>IF(W$5=0,0,W$5/TEL_fec!W$5)</f>
        <v>0.49024223849919368</v>
      </c>
      <c r="DA81" s="95"/>
    </row>
    <row r="82" spans="1:105" ht="12" customHeight="1" x14ac:dyDescent="0.3">
      <c r="A82" s="55" t="s">
        <v>92</v>
      </c>
      <c r="B82" s="336">
        <f>IF(B$6=0,0,B$6/TEL_fec!B$6)</f>
        <v>0.47314678239858471</v>
      </c>
      <c r="C82" s="336">
        <f>IF(C$6=0,0,C$6/TEL_fec!C$6)</f>
        <v>0.47314678239858454</v>
      </c>
      <c r="D82" s="336">
        <f>IF(D$6=0,0,D$6/TEL_fec!D$6)</f>
        <v>0.47314678239858488</v>
      </c>
      <c r="E82" s="336">
        <f>IF(E$6=0,0,E$6/TEL_fec!E$6)</f>
        <v>0.47314678239858471</v>
      </c>
      <c r="F82" s="336">
        <f>IF(F$6=0,0,F$6/TEL_fec!F$6)</f>
        <v>0.47314678239858476</v>
      </c>
      <c r="G82" s="336">
        <f>IF(G$6=0,0,G$6/TEL_fec!G$6)</f>
        <v>0.47314678239858465</v>
      </c>
      <c r="H82" s="336">
        <f>IF(H$6=0,0,H$6/TEL_fec!H$6)</f>
        <v>0.47314678239858443</v>
      </c>
      <c r="I82" s="336">
        <f>IF(I$6=0,0,I$6/TEL_fec!I$6)</f>
        <v>0.47314678239858476</v>
      </c>
      <c r="J82" s="336">
        <f>IF(J$6=0,0,J$6/TEL_fec!J$6)</f>
        <v>0.47314678239858471</v>
      </c>
      <c r="K82" s="336">
        <f>IF(K$6=0,0,K$6/TEL_fec!K$6)</f>
        <v>0.4731467823985846</v>
      </c>
      <c r="L82" s="336">
        <f>IF(L$6=0,0,L$6/TEL_fec!L$6)</f>
        <v>0.47314678239858471</v>
      </c>
      <c r="M82" s="336">
        <f>IF(M$6=0,0,M$6/TEL_fec!M$6)</f>
        <v>0.47314678239858476</v>
      </c>
      <c r="N82" s="336">
        <f>IF(N$6=0,0,N$6/TEL_fec!N$6)</f>
        <v>0.47314678239858465</v>
      </c>
      <c r="O82" s="336">
        <f>IF(O$6=0,0,O$6/TEL_fec!O$6)</f>
        <v>0.47314678239858476</v>
      </c>
      <c r="P82" s="336">
        <f>IF(P$6=0,0,P$6/TEL_fec!P$6)</f>
        <v>0.47314678239858482</v>
      </c>
      <c r="Q82" s="336">
        <f>IF(Q$6=0,0,Q$6/TEL_fec!Q$6)</f>
        <v>0.47314678239858476</v>
      </c>
      <c r="R82" s="336">
        <f>IF(R$6=0,0,R$6/TEL_fec!R$6)</f>
        <v>0.47314678239858476</v>
      </c>
      <c r="S82" s="336">
        <f>IF(S$6=0,0,S$6/TEL_fec!S$6)</f>
        <v>0.47314678239858465</v>
      </c>
      <c r="T82" s="336">
        <f>IF(T$6=0,0,T$6/TEL_fec!T$6)</f>
        <v>0.47314678239858476</v>
      </c>
      <c r="U82" s="336">
        <f>IF(U$6=0,0,U$6/TEL_fec!U$6)</f>
        <v>0.47314678239858454</v>
      </c>
      <c r="V82" s="336">
        <f>IF(V$6=0,0,V$6/TEL_fec!V$6)</f>
        <v>0.4731467823985846</v>
      </c>
      <c r="W82" s="336">
        <f>IF(W$6=0,0,W$6/TEL_fec!W$6)</f>
        <v>0.4731467823985846</v>
      </c>
      <c r="DA82" s="67"/>
    </row>
    <row r="83" spans="1:105" ht="12" customHeight="1" x14ac:dyDescent="0.3">
      <c r="A83" s="202" t="s">
        <v>93</v>
      </c>
      <c r="B83" s="337">
        <f>IF(B$7=0,0,B$7/TEL_fec!B$7)</f>
        <v>0.12154039557957218</v>
      </c>
      <c r="C83" s="337">
        <f>IF(C$7=0,0,C$7/TEL_fec!C$7)</f>
        <v>0.12154039557957218</v>
      </c>
      <c r="D83" s="337">
        <f>IF(D$7=0,0,D$7/TEL_fec!D$7)</f>
        <v>0.12154039557957226</v>
      </c>
      <c r="E83" s="337">
        <f>IF(E$7=0,0,E$7/TEL_fec!E$7)</f>
        <v>0.12154039557957211</v>
      </c>
      <c r="F83" s="337">
        <f>IF(F$7=0,0,F$7/TEL_fec!F$7)</f>
        <v>0.12154039557957216</v>
      </c>
      <c r="G83" s="337">
        <f>IF(G$7=0,0,G$7/TEL_fec!G$7)</f>
        <v>0.12154039557957216</v>
      </c>
      <c r="H83" s="337">
        <f>IF(H$7=0,0,H$7/TEL_fec!H$7)</f>
        <v>0.12154039557957219</v>
      </c>
      <c r="I83" s="337">
        <f>IF(I$7=0,0,I$7/TEL_fec!I$7)</f>
        <v>0.12154039557957219</v>
      </c>
      <c r="J83" s="337">
        <f>IF(J$7=0,0,J$7/TEL_fec!J$7)</f>
        <v>0.12154039557957216</v>
      </c>
      <c r="K83" s="337">
        <f>IF(K$7=0,0,K$7/TEL_fec!K$7)</f>
        <v>0.12154039557957219</v>
      </c>
      <c r="L83" s="337">
        <f>IF(L$7=0,0,L$7/TEL_fec!L$7)</f>
        <v>0.12154039557957216</v>
      </c>
      <c r="M83" s="337">
        <f>IF(M$7=0,0,M$7/TEL_fec!M$7)</f>
        <v>0.12154039557957216</v>
      </c>
      <c r="N83" s="337">
        <f>IF(N$7=0,0,N$7/TEL_fec!N$7)</f>
        <v>0.12154039557957216</v>
      </c>
      <c r="O83" s="337">
        <f>IF(O$7=0,0,O$7/TEL_fec!O$7)</f>
        <v>0.12154039557957219</v>
      </c>
      <c r="P83" s="337">
        <f>IF(P$7=0,0,P$7/TEL_fec!P$7)</f>
        <v>0.12154039557957216</v>
      </c>
      <c r="Q83" s="337">
        <f>IF(Q$7=0,0,Q$7/TEL_fec!Q$7)</f>
        <v>0.12154039557957215</v>
      </c>
      <c r="R83" s="337">
        <f>IF(R$7=0,0,R$7/TEL_fec!R$7)</f>
        <v>0.12154039557957215</v>
      </c>
      <c r="S83" s="337">
        <f>IF(S$7=0,0,S$7/TEL_fec!S$7)</f>
        <v>0.12154039557957218</v>
      </c>
      <c r="T83" s="337">
        <f>IF(T$7=0,0,T$7/TEL_fec!T$7)</f>
        <v>0.12154039557957219</v>
      </c>
      <c r="U83" s="337">
        <f>IF(U$7=0,0,U$7/TEL_fec!U$7)</f>
        <v>0.12154039557957215</v>
      </c>
      <c r="V83" s="337">
        <f>IF(V$7=0,0,V$7/TEL_fec!V$7)</f>
        <v>0.12154039557957215</v>
      </c>
      <c r="W83" s="337">
        <f>IF(W$7=0,0,W$7/TEL_fec!W$7)</f>
        <v>0.12154039557957216</v>
      </c>
      <c r="DA83" s="174"/>
    </row>
    <row r="84" spans="1:105" ht="12" customHeight="1" x14ac:dyDescent="0.3">
      <c r="A84" s="202" t="s">
        <v>94</v>
      </c>
      <c r="B84" s="337">
        <f>IF(B$8=0,0,B$8/TEL_fec!B$8)</f>
        <v>0.65524865975787605</v>
      </c>
      <c r="C84" s="337">
        <f>IF(C$8=0,0,C$8/TEL_fec!C$8)</f>
        <v>0.65524865975787605</v>
      </c>
      <c r="D84" s="337">
        <f>IF(D$8=0,0,D$8/TEL_fec!D$8)</f>
        <v>0.65524865975787605</v>
      </c>
      <c r="E84" s="337">
        <f>IF(E$8=0,0,E$8/TEL_fec!E$8)</f>
        <v>0.65524865975787605</v>
      </c>
      <c r="F84" s="337">
        <f>IF(F$8=0,0,F$8/TEL_fec!F$8)</f>
        <v>0.65524865975787594</v>
      </c>
      <c r="G84" s="337">
        <f>IF(G$8=0,0,G$8/TEL_fec!G$8)</f>
        <v>0.65524865975787605</v>
      </c>
      <c r="H84" s="337">
        <f>IF(H$8=0,0,H$8/TEL_fec!H$8)</f>
        <v>0.65524865975787594</v>
      </c>
      <c r="I84" s="337">
        <f>IF(I$8=0,0,I$8/TEL_fec!I$8)</f>
        <v>0.65524865975787605</v>
      </c>
      <c r="J84" s="337">
        <f>IF(J$8=0,0,J$8/TEL_fec!J$8)</f>
        <v>0.65524865975787583</v>
      </c>
      <c r="K84" s="337">
        <f>IF(K$8=0,0,K$8/TEL_fec!K$8)</f>
        <v>0.65524865975787616</v>
      </c>
      <c r="L84" s="337">
        <f>IF(L$8=0,0,L$8/TEL_fec!L$8)</f>
        <v>0.65524865975787605</v>
      </c>
      <c r="M84" s="337">
        <f>IF(M$8=0,0,M$8/TEL_fec!M$8)</f>
        <v>0.65524865975787616</v>
      </c>
      <c r="N84" s="337">
        <f>IF(N$8=0,0,N$8/TEL_fec!N$8)</f>
        <v>0.65524865975787594</v>
      </c>
      <c r="O84" s="337">
        <f>IF(O$8=0,0,O$8/TEL_fec!O$8)</f>
        <v>0.65524865975787627</v>
      </c>
      <c r="P84" s="337">
        <f>IF(P$8=0,0,P$8/TEL_fec!P$8)</f>
        <v>0.65524865975787605</v>
      </c>
      <c r="Q84" s="337">
        <f>IF(Q$8=0,0,Q$8/TEL_fec!Q$8)</f>
        <v>0.65524865975787594</v>
      </c>
      <c r="R84" s="337">
        <f>IF(R$8=0,0,R$8/TEL_fec!R$8)</f>
        <v>0.65524865975787605</v>
      </c>
      <c r="S84" s="337">
        <f>IF(S$8=0,0,S$8/TEL_fec!S$8)</f>
        <v>0.65524865975787605</v>
      </c>
      <c r="T84" s="337">
        <f>IF(T$8=0,0,T$8/TEL_fec!T$8)</f>
        <v>0.65524865975787594</v>
      </c>
      <c r="U84" s="337">
        <f>IF(U$8=0,0,U$8/TEL_fec!U$8)</f>
        <v>0.65524865975787605</v>
      </c>
      <c r="V84" s="337">
        <f>IF(V$8=0,0,V$8/TEL_fec!V$8)</f>
        <v>0.65524865975787594</v>
      </c>
      <c r="W84" s="337">
        <f>IF(W$8=0,0,W$8/TEL_fec!W$8)</f>
        <v>0.65524865975787572</v>
      </c>
      <c r="DA84" s="174"/>
    </row>
    <row r="85" spans="1:105" ht="12" customHeight="1" x14ac:dyDescent="0.3">
      <c r="A85" s="202" t="s">
        <v>95</v>
      </c>
      <c r="B85" s="337">
        <f>IF(B$9=0,0,B$9/TEL_fec!B$9)</f>
        <v>0.47103542551364647</v>
      </c>
      <c r="C85" s="337">
        <f>IF(C$9=0,0,C$9/TEL_fec!C$9)</f>
        <v>0.47103542551364636</v>
      </c>
      <c r="D85" s="337">
        <f>IF(D$9=0,0,D$9/TEL_fec!D$9)</f>
        <v>0.47103542551364641</v>
      </c>
      <c r="E85" s="337">
        <f>IF(E$9=0,0,E$9/TEL_fec!E$9)</f>
        <v>0.47103542551364624</v>
      </c>
      <c r="F85" s="337">
        <f>IF(F$9=0,0,F$9/TEL_fec!F$9)</f>
        <v>0.47103542551364652</v>
      </c>
      <c r="G85" s="337">
        <f>IF(G$9=0,0,G$9/TEL_fec!G$9)</f>
        <v>0.47103542551364624</v>
      </c>
      <c r="H85" s="337">
        <f>IF(H$9=0,0,H$9/TEL_fec!H$9)</f>
        <v>0.47103542551364636</v>
      </c>
      <c r="I85" s="337">
        <f>IF(I$9=0,0,I$9/TEL_fec!I$9)</f>
        <v>0.47103542551364641</v>
      </c>
      <c r="J85" s="337">
        <f>IF(J$9=0,0,J$9/TEL_fec!J$9)</f>
        <v>0.47103542551364652</v>
      </c>
      <c r="K85" s="337">
        <f>IF(K$9=0,0,K$9/TEL_fec!K$9)</f>
        <v>0.47103542551364647</v>
      </c>
      <c r="L85" s="337">
        <f>IF(L$9=0,0,L$9/TEL_fec!L$9)</f>
        <v>0.47103542551364624</v>
      </c>
      <c r="M85" s="337">
        <f>IF(M$9=0,0,M$9/TEL_fec!M$9)</f>
        <v>0.47103542551364652</v>
      </c>
      <c r="N85" s="337">
        <f>IF(N$9=0,0,N$9/TEL_fec!N$9)</f>
        <v>0.4710354255136463</v>
      </c>
      <c r="O85" s="337">
        <f>IF(O$9=0,0,O$9/TEL_fec!O$9)</f>
        <v>0.47103542551364641</v>
      </c>
      <c r="P85" s="337">
        <f>IF(P$9=0,0,P$9/TEL_fec!P$9)</f>
        <v>0.4710354255136463</v>
      </c>
      <c r="Q85" s="337">
        <f>IF(Q$9=0,0,Q$9/TEL_fec!Q$9)</f>
        <v>0.47103542551364624</v>
      </c>
      <c r="R85" s="337">
        <f>IF(R$9=0,0,R$9/TEL_fec!R$9)</f>
        <v>0.47103542551364641</v>
      </c>
      <c r="S85" s="337">
        <f>IF(S$9=0,0,S$9/TEL_fec!S$9)</f>
        <v>0.47103542551364624</v>
      </c>
      <c r="T85" s="337">
        <f>IF(T$9=0,0,T$9/TEL_fec!T$9)</f>
        <v>0.47103542551364619</v>
      </c>
      <c r="U85" s="337">
        <f>IF(U$9=0,0,U$9/TEL_fec!U$9)</f>
        <v>0.4710354255136463</v>
      </c>
      <c r="V85" s="337">
        <f>IF(V$9=0,0,V$9/TEL_fec!V$9)</f>
        <v>0.47103542551364636</v>
      </c>
      <c r="W85" s="337">
        <f>IF(W$9=0,0,W$9/TEL_fec!W$9)</f>
        <v>0.47103542551364641</v>
      </c>
      <c r="DA85" s="174"/>
    </row>
    <row r="86" spans="1:105" ht="12" customHeight="1" x14ac:dyDescent="0.3">
      <c r="A86" s="56" t="s">
        <v>96</v>
      </c>
      <c r="B86" s="338">
        <f>IF(B$10=0,0,B$10/TEL_fec!B$10)</f>
        <v>0.68250097226242501</v>
      </c>
      <c r="C86" s="338">
        <f>IF(C$10=0,0,C$10/TEL_fec!C$10)</f>
        <v>0.67971175765176273</v>
      </c>
      <c r="D86" s="338">
        <f>IF(D$10=0,0,D$10/TEL_fec!D$10)</f>
        <v>0.68390449336753656</v>
      </c>
      <c r="E86" s="338">
        <f>IF(E$10=0,0,E$10/TEL_fec!E$10)</f>
        <v>0.6828381229603746</v>
      </c>
      <c r="F86" s="338">
        <f>IF(F$10=0,0,F$10/TEL_fec!F$10)</f>
        <v>0.68586779486566174</v>
      </c>
      <c r="G86" s="338">
        <f>IF(G$10=0,0,G$10/TEL_fec!G$10)</f>
        <v>0.70909801590068577</v>
      </c>
      <c r="H86" s="338">
        <f>IF(H$10=0,0,H$10/TEL_fec!H$10)</f>
        <v>0.71146592124457964</v>
      </c>
      <c r="I86" s="338">
        <f>IF(I$10=0,0,I$10/TEL_fec!I$10)</f>
        <v>0.74127040165123892</v>
      </c>
      <c r="J86" s="338">
        <f>IF(J$10=0,0,J$10/TEL_fec!J$10)</f>
        <v>0.74347846628748737</v>
      </c>
      <c r="K86" s="338">
        <f>IF(K$10=0,0,K$10/TEL_fec!K$10)</f>
        <v>0.75080615869052836</v>
      </c>
      <c r="L86" s="338">
        <f>IF(L$10=0,0,L$10/TEL_fec!L$10)</f>
        <v>0.74538943301551297</v>
      </c>
      <c r="M86" s="338">
        <f>IF(M$10=0,0,M$10/TEL_fec!M$10)</f>
        <v>0.75981435798697561</v>
      </c>
      <c r="N86" s="338">
        <f>IF(N$10=0,0,N$10/TEL_fec!N$10)</f>
        <v>0.7749710901080088</v>
      </c>
      <c r="O86" s="338">
        <f>IF(O$10=0,0,O$10/TEL_fec!O$10)</f>
        <v>0.79333312734410455</v>
      </c>
      <c r="P86" s="338">
        <f>IF(P$10=0,0,P$10/TEL_fec!P$10)</f>
        <v>0.79959596935912347</v>
      </c>
      <c r="Q86" s="338">
        <f>IF(Q$10=0,0,Q$10/TEL_fec!Q$10)</f>
        <v>0.80391121145539812</v>
      </c>
      <c r="R86" s="338">
        <f>IF(R$10=0,0,R$10/TEL_fec!R$10)</f>
        <v>0.80597178520986712</v>
      </c>
      <c r="S86" s="338">
        <f>IF(S$10=0,0,S$10/TEL_fec!S$10)</f>
        <v>0.80005168314832331</v>
      </c>
      <c r="T86" s="338">
        <f>IF(T$10=0,0,T$10/TEL_fec!T$10)</f>
        <v>0.80319313918442836</v>
      </c>
      <c r="U86" s="338">
        <f>IF(U$10=0,0,U$10/TEL_fec!U$10)</f>
        <v>0.80763454240829591</v>
      </c>
      <c r="V86" s="338">
        <f>IF(V$10=0,0,V$10/TEL_fec!V$10)</f>
        <v>0.81243246566818028</v>
      </c>
      <c r="W86" s="338">
        <f>IF(W$10=0,0,W$10/TEL_fec!W$10)</f>
        <v>0.79378270464744916</v>
      </c>
      <c r="DA86" s="68"/>
    </row>
    <row r="87" spans="1:105" ht="12" customHeight="1" x14ac:dyDescent="0.3">
      <c r="A87" s="203" t="s">
        <v>2709</v>
      </c>
      <c r="B87" s="351">
        <f>IF(B$16=0,0,B$16/TEL_fec!B$16)</f>
        <v>0.53344632353045962</v>
      </c>
      <c r="C87" s="351">
        <f>IF(C$16=0,0,C$16/TEL_fec!C$16)</f>
        <v>0.53235876882109623</v>
      </c>
      <c r="D87" s="351">
        <f>IF(D$16=0,0,D$16/TEL_fec!D$16)</f>
        <v>0.53243874335577412</v>
      </c>
      <c r="E87" s="351">
        <f>IF(E$16=0,0,E$16/TEL_fec!E$16)</f>
        <v>0.52916051215065985</v>
      </c>
      <c r="F87" s="351">
        <f>IF(F$16=0,0,F$16/TEL_fec!F$16)</f>
        <v>0.52892807960295174</v>
      </c>
      <c r="G87" s="351">
        <f>IF(G$16=0,0,G$16/TEL_fec!G$16)</f>
        <v>0.53106504434905588</v>
      </c>
      <c r="H87" s="351">
        <f>IF(H$16=0,0,H$16/TEL_fec!H$16)</f>
        <v>0.52980401699619972</v>
      </c>
      <c r="I87" s="351">
        <f>IF(I$16=0,0,I$16/TEL_fec!I$16)</f>
        <v>0.52954893103302669</v>
      </c>
      <c r="J87" s="351">
        <f>IF(J$16=0,0,J$16/TEL_fec!J$16)</f>
        <v>0.53340887638906043</v>
      </c>
      <c r="K87" s="351">
        <f>IF(K$16=0,0,K$16/TEL_fec!K$16)</f>
        <v>0.53355825597692375</v>
      </c>
      <c r="L87" s="351">
        <f>IF(L$16=0,0,L$16/TEL_fec!L$16)</f>
        <v>0.53338265950101538</v>
      </c>
      <c r="M87" s="351">
        <f>IF(M$16=0,0,M$16/TEL_fec!M$16)</f>
        <v>0.53281343972362227</v>
      </c>
      <c r="N87" s="351">
        <f>IF(N$16=0,0,N$16/TEL_fec!N$16)</f>
        <v>0.53348635822083257</v>
      </c>
      <c r="O87" s="351">
        <f>IF(O$16=0,0,O$16/TEL_fec!O$16)</f>
        <v>0.53399610615655879</v>
      </c>
      <c r="P87" s="351">
        <f>IF(P$16=0,0,P$16/TEL_fec!P$16)</f>
        <v>0.53409395227903933</v>
      </c>
      <c r="Q87" s="351">
        <f>IF(Q$16=0,0,Q$16/TEL_fec!Q$16)</f>
        <v>0.53445298657653373</v>
      </c>
      <c r="R87" s="351">
        <f>IF(R$16=0,0,R$16/TEL_fec!R$16)</f>
        <v>0.53275226553767485</v>
      </c>
      <c r="S87" s="351">
        <f>IF(S$16=0,0,S$16/TEL_fec!S$16)</f>
        <v>0.53168158815531619</v>
      </c>
      <c r="T87" s="351">
        <f>IF(T$16=0,0,T$16/TEL_fec!T$16)</f>
        <v>0.5289011550615017</v>
      </c>
      <c r="U87" s="351">
        <f>IF(U$16=0,0,U$16/TEL_fec!U$16)</f>
        <v>0.53094427195631322</v>
      </c>
      <c r="V87" s="351">
        <f>IF(V$16=0,0,V$16/TEL_fec!V$16)</f>
        <v>0.53331009029531473</v>
      </c>
      <c r="W87" s="351">
        <f>IF(W$16=0,0,W$16/TEL_fec!W$16)</f>
        <v>0.53325293703697185</v>
      </c>
      <c r="DA87" s="175"/>
    </row>
    <row r="88" spans="1:105" ht="12" customHeight="1" x14ac:dyDescent="0.3">
      <c r="A88" s="203" t="s">
        <v>2721</v>
      </c>
      <c r="B88" s="351">
        <f>IF(B$27=0,0,B$27/TEL_fec!B$27)</f>
        <v>0.47189482466156013</v>
      </c>
      <c r="C88" s="351">
        <f>IF(C$27=0,0,C$27/TEL_fec!C$27)</f>
        <v>0.47093275703404625</v>
      </c>
      <c r="D88" s="351">
        <f>IF(D$27=0,0,D$27/TEL_fec!D$27)</f>
        <v>0.47100350373780026</v>
      </c>
      <c r="E88" s="351">
        <f>IF(E$27=0,0,E$27/TEL_fec!E$27)</f>
        <v>0.46810352997943011</v>
      </c>
      <c r="F88" s="351">
        <f>IF(F$27=0,0,F$27/TEL_fec!F$27)</f>
        <v>0.46789791657184199</v>
      </c>
      <c r="G88" s="351">
        <f>IF(G$27=0,0,G$27/TEL_fec!G$27)</f>
        <v>0.46978830846262598</v>
      </c>
      <c r="H88" s="351">
        <f>IF(H$27=0,0,H$27/TEL_fec!H$27)</f>
        <v>0.46867278426586895</v>
      </c>
      <c r="I88" s="351">
        <f>IF(I$27=0,0,I$27/TEL_fec!I$27)</f>
        <v>0.46844713129844645</v>
      </c>
      <c r="J88" s="351">
        <f>IF(J$27=0,0,J$27/TEL_fec!J$27)</f>
        <v>0.47186169834416886</v>
      </c>
      <c r="K88" s="351">
        <f>IF(K$27=0,0,K$27/TEL_fec!K$27)</f>
        <v>0.47199384182574006</v>
      </c>
      <c r="L88" s="351">
        <f>IF(L$27=0,0,L$27/TEL_fec!L$27)</f>
        <v>0.47183850648166697</v>
      </c>
      <c r="M88" s="351">
        <f>IF(M$27=0,0,M$27/TEL_fec!M$27)</f>
        <v>0.47133496590935808</v>
      </c>
      <c r="N88" s="351">
        <f>IF(N$27=0,0,N$27/TEL_fec!N$27)</f>
        <v>0.47193023996458261</v>
      </c>
      <c r="O88" s="351">
        <f>IF(O$27=0,0,O$27/TEL_fec!O$27)</f>
        <v>0.47238117083080183</v>
      </c>
      <c r="P88" s="351">
        <f>IF(P$27=0,0,P$27/TEL_fec!P$27)</f>
        <v>0.47246772701607309</v>
      </c>
      <c r="Q88" s="351">
        <f>IF(Q$27=0,0,Q$27/TEL_fec!Q$27)</f>
        <v>0.47278533427924141</v>
      </c>
      <c r="R88" s="351">
        <f>IF(R$27=0,0,R$27/TEL_fec!R$27)</f>
        <v>0.47128085028332733</v>
      </c>
      <c r="S88" s="351">
        <f>IF(S$27=0,0,S$27/TEL_fec!S$27)</f>
        <v>0.47033371259893364</v>
      </c>
      <c r="T88" s="351">
        <f>IF(T$27=0,0,T$27/TEL_fec!T$27)</f>
        <v>0.46787409870825153</v>
      </c>
      <c r="U88" s="351">
        <f>IF(U$27=0,0,U$27/TEL_fec!U$27)</f>
        <v>0.46968147134596955</v>
      </c>
      <c r="V88" s="351">
        <f>IF(V$27=0,0,V$27/TEL_fec!V$27)</f>
        <v>0.47177431064585501</v>
      </c>
      <c r="W88" s="351">
        <f>IF(W$27=0,0,W$27/TEL_fec!W$27)</f>
        <v>0.4717237519942441</v>
      </c>
      <c r="DA88" s="175"/>
    </row>
    <row r="89" spans="1:105" ht="12" customHeight="1" x14ac:dyDescent="0.3">
      <c r="A89" s="203" t="s">
        <v>2733</v>
      </c>
      <c r="B89" s="351">
        <f>IF(B$38=0,0,B$38/TEL_fec!B$38)</f>
        <v>0.5782218424837916</v>
      </c>
      <c r="C89" s="351">
        <f>IF(C$38=0,0,C$38/TEL_fec!C$38)</f>
        <v>0.5782218424837916</v>
      </c>
      <c r="D89" s="351">
        <f>IF(D$38=0,0,D$38/TEL_fec!D$38)</f>
        <v>0.57822184248379183</v>
      </c>
      <c r="E89" s="351">
        <f>IF(E$38=0,0,E$38/TEL_fec!E$38)</f>
        <v>0.57822184248379171</v>
      </c>
      <c r="F89" s="351">
        <f>IF(F$38=0,0,F$38/TEL_fec!F$38)</f>
        <v>0.57822184248379194</v>
      </c>
      <c r="G89" s="351">
        <f>IF(G$38=0,0,G$38/TEL_fec!G$38)</f>
        <v>0.5782218424837916</v>
      </c>
      <c r="H89" s="351">
        <f>IF(H$38=0,0,H$38/TEL_fec!H$38)</f>
        <v>0.57822184248379149</v>
      </c>
      <c r="I89" s="351">
        <f>IF(I$38=0,0,I$38/TEL_fec!I$38)</f>
        <v>0.57822184248379171</v>
      </c>
      <c r="J89" s="351">
        <f>IF(J$38=0,0,J$38/TEL_fec!J$38)</f>
        <v>0.57822184248379183</v>
      </c>
      <c r="K89" s="351">
        <f>IF(K$38=0,0,K$38/TEL_fec!K$38)</f>
        <v>0.57822184248379194</v>
      </c>
      <c r="L89" s="351">
        <f>IF(L$38=0,0,L$38/TEL_fec!L$38)</f>
        <v>0.5782218424837916</v>
      </c>
      <c r="M89" s="351">
        <f>IF(M$38=0,0,M$38/TEL_fec!M$38)</f>
        <v>0.57822184248379194</v>
      </c>
      <c r="N89" s="351">
        <f>IF(N$38=0,0,N$38/TEL_fec!N$38)</f>
        <v>0.57822184248379171</v>
      </c>
      <c r="O89" s="351">
        <f>IF(O$38=0,0,O$38/TEL_fec!O$38)</f>
        <v>0.57822184248379171</v>
      </c>
      <c r="P89" s="351">
        <f>IF(P$38=0,0,P$38/TEL_fec!P$38)</f>
        <v>0.57822184248379171</v>
      </c>
      <c r="Q89" s="351">
        <f>IF(Q$38=0,0,Q$38/TEL_fec!Q$38)</f>
        <v>0.57822184248379149</v>
      </c>
      <c r="R89" s="351">
        <f>IF(R$38=0,0,R$38/TEL_fec!R$38)</f>
        <v>0.5782218424837916</v>
      </c>
      <c r="S89" s="351">
        <f>IF(S$38=0,0,S$38/TEL_fec!S$38)</f>
        <v>0.57822184248379183</v>
      </c>
      <c r="T89" s="351">
        <f>IF(T$38=0,0,T$38/TEL_fec!T$38)</f>
        <v>0.5782218424837916</v>
      </c>
      <c r="U89" s="351">
        <f>IF(U$38=0,0,U$38/TEL_fec!U$38)</f>
        <v>0.57822184248379194</v>
      </c>
      <c r="V89" s="351">
        <f>IF(V$38=0,0,V$38/TEL_fec!V$38)</f>
        <v>0.57822184248379183</v>
      </c>
      <c r="W89" s="351">
        <f>IF(W$38=0,0,W$38/TEL_fec!W$38)</f>
        <v>0.57822184248379171</v>
      </c>
      <c r="DA89" s="175"/>
    </row>
    <row r="90" spans="1:105" ht="12" customHeight="1" x14ac:dyDescent="0.3">
      <c r="A90" s="203" t="s">
        <v>2735</v>
      </c>
      <c r="B90" s="351">
        <f>IF(B$39=0,0,B$39/TEL_fec!B$39)</f>
        <v>0.40061660830614954</v>
      </c>
      <c r="C90" s="351">
        <f>IF(C$39=0,0,C$39/TEL_fec!C$39)</f>
        <v>0.39992878862487424</v>
      </c>
      <c r="D90" s="351">
        <f>IF(D$39=0,0,D$39/TEL_fec!D$39)</f>
        <v>0.40056104170102147</v>
      </c>
      <c r="E90" s="351">
        <f>IF(E$39=0,0,E$39/TEL_fec!E$39)</f>
        <v>0.40022371023327458</v>
      </c>
      <c r="F90" s="351">
        <f>IF(F$39=0,0,F$39/TEL_fec!F$39)</f>
        <v>0.40079940649947882</v>
      </c>
      <c r="G90" s="351">
        <f>IF(G$39=0,0,G$39/TEL_fec!G$39)</f>
        <v>0.40376893934324382</v>
      </c>
      <c r="H90" s="351">
        <f>IF(H$39=0,0,H$39/TEL_fec!H$39)</f>
        <v>0.40356880557589758</v>
      </c>
      <c r="I90" s="351">
        <f>IF(I$39=0,0,I$39/TEL_fec!I$39)</f>
        <v>0.4055606476452116</v>
      </c>
      <c r="J90" s="351">
        <f>IF(J$39=0,0,J$39/TEL_fec!J$39)</f>
        <v>0.40654436714937275</v>
      </c>
      <c r="K90" s="351">
        <f>IF(K$39=0,0,K$39/TEL_fec!K$39)</f>
        <v>0.40657728723741671</v>
      </c>
      <c r="L90" s="351">
        <f>IF(L$39=0,0,L$39/TEL_fec!L$39)</f>
        <v>0.40614528112753401</v>
      </c>
      <c r="M90" s="351">
        <f>IF(M$39=0,0,M$39/TEL_fec!M$39)</f>
        <v>0.40693864331316948</v>
      </c>
      <c r="N90" s="351">
        <f>IF(N$39=0,0,N$39/TEL_fec!N$39)</f>
        <v>0.40795807768944964</v>
      </c>
      <c r="O90" s="351">
        <f>IF(O$39=0,0,O$39/TEL_fec!O$39)</f>
        <v>0.40910041105675682</v>
      </c>
      <c r="P90" s="351">
        <f>IF(P$39=0,0,P$39/TEL_fec!P$39)</f>
        <v>0.40965603783719373</v>
      </c>
      <c r="Q90" s="351">
        <f>IF(Q$39=0,0,Q$39/TEL_fec!Q$39)</f>
        <v>0.4098246232770103</v>
      </c>
      <c r="R90" s="351">
        <f>IF(R$39=0,0,R$39/TEL_fec!R$39)</f>
        <v>0.40951635924836832</v>
      </c>
      <c r="S90" s="351">
        <f>IF(S$39=0,0,S$39/TEL_fec!S$39)</f>
        <v>0.40908704459794881</v>
      </c>
      <c r="T90" s="351">
        <f>IF(T$39=0,0,T$39/TEL_fec!T$39)</f>
        <v>0.40886065752561007</v>
      </c>
      <c r="U90" s="351">
        <f>IF(U$39=0,0,U$39/TEL_fec!U$39)</f>
        <v>0.40913294401774486</v>
      </c>
      <c r="V90" s="351">
        <f>IF(V$39=0,0,V$39/TEL_fec!V$39)</f>
        <v>0.40950656852742889</v>
      </c>
      <c r="W90" s="351">
        <f>IF(W$39=0,0,W$39/TEL_fec!W$39)</f>
        <v>0.40800614203604141</v>
      </c>
      <c r="DA90" s="175"/>
    </row>
    <row r="91" spans="1:105" ht="12" customHeight="1" x14ac:dyDescent="0.3">
      <c r="A91" s="41" t="s">
        <v>2759</v>
      </c>
      <c r="B91" s="339">
        <f>IF(B$59=0,0,B$59/TEL_fec!B$59)</f>
        <v>0.45744609249174878</v>
      </c>
      <c r="C91" s="339">
        <f>IF(C$59=0,0,C$59/TEL_fec!C$59)</f>
        <v>0.45744609249174878</v>
      </c>
      <c r="D91" s="339">
        <f>IF(D$59=0,0,D$59/TEL_fec!D$59)</f>
        <v>0.45744609249174872</v>
      </c>
      <c r="E91" s="339">
        <f>IF(E$59=0,0,E$59/TEL_fec!E$59)</f>
        <v>0.45744609249174883</v>
      </c>
      <c r="F91" s="339">
        <f>IF(F$59=0,0,F$59/TEL_fec!F$59)</f>
        <v>0.45744609249174878</v>
      </c>
      <c r="G91" s="339">
        <f>IF(G$59=0,0,G$59/TEL_fec!G$59)</f>
        <v>0.45744609249174883</v>
      </c>
      <c r="H91" s="339">
        <f>IF(H$59=0,0,H$59/TEL_fec!H$59)</f>
        <v>0.45744609249174867</v>
      </c>
      <c r="I91" s="339">
        <f>IF(I$59=0,0,I$59/TEL_fec!I$59)</f>
        <v>0.457446092491749</v>
      </c>
      <c r="J91" s="339">
        <f>IF(J$59=0,0,J$59/TEL_fec!J$59)</f>
        <v>0.45744609249174878</v>
      </c>
      <c r="K91" s="339">
        <f>IF(K$59=0,0,K$59/TEL_fec!K$59)</f>
        <v>0.45744609249174883</v>
      </c>
      <c r="L91" s="339">
        <f>IF(L$59=0,0,L$59/TEL_fec!L$59)</f>
        <v>0.45744609249174878</v>
      </c>
      <c r="M91" s="339">
        <f>IF(M$59=0,0,M$59/TEL_fec!M$59)</f>
        <v>0.45744609249174872</v>
      </c>
      <c r="N91" s="339">
        <f>IF(N$59=0,0,N$59/TEL_fec!N$59)</f>
        <v>0.45744609249174889</v>
      </c>
      <c r="O91" s="339">
        <f>IF(O$59=0,0,O$59/TEL_fec!O$59)</f>
        <v>0.45744609249174889</v>
      </c>
      <c r="P91" s="339">
        <f>IF(P$59=0,0,P$59/TEL_fec!P$59)</f>
        <v>0.45744609249174878</v>
      </c>
      <c r="Q91" s="339">
        <f>IF(Q$59=0,0,Q$59/TEL_fec!Q$59)</f>
        <v>0.45744609249174883</v>
      </c>
      <c r="R91" s="339">
        <f>IF(R$59=0,0,R$59/TEL_fec!R$59)</f>
        <v>0.45744609249174878</v>
      </c>
      <c r="S91" s="339">
        <f>IF(S$59=0,0,S$59/TEL_fec!S$59)</f>
        <v>0.45744609249174889</v>
      </c>
      <c r="T91" s="339">
        <f>IF(T$59=0,0,T$59/TEL_fec!T$59)</f>
        <v>0.45744609249174883</v>
      </c>
      <c r="U91" s="339">
        <f>IF(U$59=0,0,U$59/TEL_fec!U$59)</f>
        <v>0.45744609249174872</v>
      </c>
      <c r="V91" s="339">
        <f>IF(V$59=0,0,V$59/TEL_fec!V$59)</f>
        <v>0.45744609249174889</v>
      </c>
      <c r="W91" s="339">
        <f>IF(W$59=0,0,W$59/TEL_fec!W$59)</f>
        <v>0.45744609249174883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7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Textiles and leather / CO2 emissions"</f>
        <v>DK: Textiles and leather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3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3">
      <c r="J4" s="131"/>
    </row>
    <row r="5" spans="1:105" ht="15" customHeight="1" x14ac:dyDescent="0.3">
      <c r="A5" s="34" t="s">
        <v>27</v>
      </c>
      <c r="B5" s="225">
        <v>81.818319598005516</v>
      </c>
      <c r="C5" s="225">
        <v>84.459869056281235</v>
      </c>
      <c r="D5" s="225">
        <v>78.704755515727612</v>
      </c>
      <c r="E5" s="225">
        <v>71.392926958648545</v>
      </c>
      <c r="F5" s="225">
        <v>69.57528695887693</v>
      </c>
      <c r="G5" s="225">
        <v>42.260534998532137</v>
      </c>
      <c r="H5" s="225">
        <v>39.886899118617187</v>
      </c>
      <c r="I5" s="225">
        <v>28.577341078033061</v>
      </c>
      <c r="J5" s="225">
        <v>28.914142318878209</v>
      </c>
      <c r="K5" s="225">
        <v>26.187682318977629</v>
      </c>
      <c r="L5" s="225">
        <v>28.308262318686801</v>
      </c>
      <c r="M5" s="225">
        <v>24.2185723182772</v>
      </c>
      <c r="N5" s="225">
        <v>15.9045519589815</v>
      </c>
      <c r="O5" s="225">
        <v>14.38944803891582</v>
      </c>
      <c r="P5" s="225">
        <v>13.217070238182661</v>
      </c>
      <c r="Q5" s="225">
        <v>13.25519783853745</v>
      </c>
      <c r="R5" s="225">
        <v>11.968788958659831</v>
      </c>
      <c r="S5" s="225">
        <v>13.025125798557861</v>
      </c>
      <c r="T5" s="225">
        <v>11.902511158573731</v>
      </c>
      <c r="U5" s="225">
        <v>11.96308223880226</v>
      </c>
      <c r="V5" s="225">
        <v>12.136988158234949</v>
      </c>
      <c r="W5" s="225">
        <v>17.01446219893397</v>
      </c>
      <c r="DA5" s="89" t="s">
        <v>2815</v>
      </c>
    </row>
    <row r="6" spans="1:105" ht="12" customHeight="1" x14ac:dyDescent="0.3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2816</v>
      </c>
    </row>
    <row r="7" spans="1:105" ht="12" customHeight="1" x14ac:dyDescent="0.3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2817</v>
      </c>
    </row>
    <row r="8" spans="1:105" ht="12" customHeight="1" x14ac:dyDescent="0.3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2818</v>
      </c>
    </row>
    <row r="9" spans="1:105" ht="12" customHeight="1" x14ac:dyDescent="0.3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2819</v>
      </c>
    </row>
    <row r="10" spans="1:105" ht="12" customHeight="1" x14ac:dyDescent="0.3">
      <c r="A10" s="56" t="s">
        <v>96</v>
      </c>
      <c r="B10" s="262">
        <v>11.91585256725072</v>
      </c>
      <c r="C10" s="262">
        <v>12.410561268489539</v>
      </c>
      <c r="D10" s="262">
        <v>11.386465895299921</v>
      </c>
      <c r="E10" s="262">
        <v>10.51876085413512</v>
      </c>
      <c r="F10" s="262">
        <v>10.01715205116467</v>
      </c>
      <c r="G10" s="262">
        <v>5.4902221373870423</v>
      </c>
      <c r="H10" s="262">
        <v>5.1691329104574448</v>
      </c>
      <c r="I10" s="262">
        <v>3.075014978090628</v>
      </c>
      <c r="J10" s="262">
        <v>3.2164950378030248</v>
      </c>
      <c r="K10" s="262">
        <v>2.8677778973524419</v>
      </c>
      <c r="L10" s="262">
        <v>3.2060158864264121</v>
      </c>
      <c r="M10" s="262">
        <v>2.502033099720359</v>
      </c>
      <c r="N10" s="262">
        <v>1.5916584419292219</v>
      </c>
      <c r="O10" s="262">
        <v>1.2062885632636291</v>
      </c>
      <c r="P10" s="262">
        <v>0.97890852757158531</v>
      </c>
      <c r="Q10" s="262">
        <v>0.89868022538115233</v>
      </c>
      <c r="R10" s="262">
        <v>0.85006492223736485</v>
      </c>
      <c r="S10" s="262">
        <v>0.98531425155204144</v>
      </c>
      <c r="T10" s="262">
        <v>0.90928859575517074</v>
      </c>
      <c r="U10" s="262">
        <v>0.88137005051700812</v>
      </c>
      <c r="V10" s="262">
        <v>0.86057370480384954</v>
      </c>
      <c r="W10" s="262">
        <v>1.486101247274503</v>
      </c>
      <c r="DA10" s="68" t="s">
        <v>2820</v>
      </c>
    </row>
    <row r="11" spans="1:105" ht="12" customHeight="1" x14ac:dyDescent="0.3">
      <c r="A11" s="37" t="s">
        <v>160</v>
      </c>
      <c r="B11" s="228">
        <v>1.4332605501675639</v>
      </c>
      <c r="C11" s="228">
        <v>1.92784958409949</v>
      </c>
      <c r="D11" s="228">
        <v>1.9032077818834801</v>
      </c>
      <c r="E11" s="228">
        <v>2.797104948149264</v>
      </c>
      <c r="F11" s="228">
        <v>2.7333083452126372</v>
      </c>
      <c r="G11" s="228">
        <v>1.233156496579473</v>
      </c>
      <c r="H11" s="228">
        <v>1.230129103720482</v>
      </c>
      <c r="I11" s="228">
        <v>1.0213831445388539</v>
      </c>
      <c r="J11" s="228">
        <v>0.35197724368635203</v>
      </c>
      <c r="K11" s="228">
        <v>0.34648980768371668</v>
      </c>
      <c r="L11" s="228">
        <v>0.35833932668793889</v>
      </c>
      <c r="M11" s="228">
        <v>0.32687862872220369</v>
      </c>
      <c r="N11" s="228">
        <v>0</v>
      </c>
      <c r="O11" s="228">
        <v>0</v>
      </c>
      <c r="P11" s="228">
        <v>0</v>
      </c>
      <c r="Q11" s="228">
        <v>1.0584905915801371E-2</v>
      </c>
      <c r="R11" s="228">
        <v>7.631617426971102E-3</v>
      </c>
      <c r="S11" s="228">
        <v>7.3989897148049244E-3</v>
      </c>
      <c r="T11" s="228">
        <v>1.2592535598885971E-2</v>
      </c>
      <c r="U11" s="228">
        <v>1.8019702219769101E-2</v>
      </c>
      <c r="V11" s="228">
        <v>2.336676915186138E-2</v>
      </c>
      <c r="W11" s="228">
        <v>5.7422792269116139E-2</v>
      </c>
      <c r="DA11" s="69" t="s">
        <v>2821</v>
      </c>
    </row>
    <row r="12" spans="1:105" ht="12" customHeight="1" x14ac:dyDescent="0.3">
      <c r="A12" s="37" t="s">
        <v>162</v>
      </c>
      <c r="B12" s="228">
        <v>10.48259201708316</v>
      </c>
      <c r="C12" s="228">
        <v>10.482711684390051</v>
      </c>
      <c r="D12" s="228">
        <v>9.4832581134164418</v>
      </c>
      <c r="E12" s="228">
        <v>7.7216559059858527</v>
      </c>
      <c r="F12" s="228">
        <v>7.2838437059520338</v>
      </c>
      <c r="G12" s="228">
        <v>4.2570656408075704</v>
      </c>
      <c r="H12" s="228">
        <v>3.939003806736963</v>
      </c>
      <c r="I12" s="228">
        <v>2.0536318335517731</v>
      </c>
      <c r="J12" s="228">
        <v>2.8645177941166731</v>
      </c>
      <c r="K12" s="228">
        <v>2.5212880896687251</v>
      </c>
      <c r="L12" s="228">
        <v>2.8476765597384728</v>
      </c>
      <c r="M12" s="228">
        <v>2.1751544709981552</v>
      </c>
      <c r="N12" s="228">
        <v>1.5916584419292219</v>
      </c>
      <c r="O12" s="228">
        <v>1.2062885632636291</v>
      </c>
      <c r="P12" s="228">
        <v>0.97890852757158531</v>
      </c>
      <c r="Q12" s="228">
        <v>0.88809531946535092</v>
      </c>
      <c r="R12" s="228">
        <v>0.8424333048103938</v>
      </c>
      <c r="S12" s="228">
        <v>0.97791526183723654</v>
      </c>
      <c r="T12" s="228">
        <v>0.89669606015628478</v>
      </c>
      <c r="U12" s="228">
        <v>0.863350348297239</v>
      </c>
      <c r="V12" s="228">
        <v>0.83720693565198812</v>
      </c>
      <c r="W12" s="228">
        <v>1.428678455005387</v>
      </c>
      <c r="DA12" s="69" t="s">
        <v>2822</v>
      </c>
    </row>
    <row r="13" spans="1:105" ht="12" customHeight="1" x14ac:dyDescent="0.3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2823</v>
      </c>
    </row>
    <row r="14" spans="1:105" ht="12" customHeight="1" x14ac:dyDescent="0.3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2824</v>
      </c>
    </row>
    <row r="15" spans="1:105" ht="12" customHeight="1" x14ac:dyDescent="0.3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2825</v>
      </c>
    </row>
    <row r="16" spans="1:105" ht="12" customHeight="1" x14ac:dyDescent="0.3">
      <c r="A16" s="57" t="s">
        <v>2709</v>
      </c>
      <c r="B16" s="263">
        <v>5.6500620986584948</v>
      </c>
      <c r="C16" s="263">
        <v>5.8230585363680589</v>
      </c>
      <c r="D16" s="263">
        <v>5.4288580334745937</v>
      </c>
      <c r="E16" s="263">
        <v>4.8732413297745936</v>
      </c>
      <c r="F16" s="263">
        <v>4.769740102625625</v>
      </c>
      <c r="G16" s="263">
        <v>2.9334455536067181</v>
      </c>
      <c r="H16" s="263">
        <v>2.7657657155867481</v>
      </c>
      <c r="I16" s="263">
        <v>2.021273868193151</v>
      </c>
      <c r="J16" s="263">
        <v>2.042761546633332</v>
      </c>
      <c r="K16" s="263">
        <v>1.8478100075555399</v>
      </c>
      <c r="L16" s="263">
        <v>1.9953923737617789</v>
      </c>
      <c r="M16" s="263">
        <v>1.720754557295854</v>
      </c>
      <c r="N16" s="263">
        <v>1.117776628534576</v>
      </c>
      <c r="O16" s="263">
        <v>1.0310324447950641</v>
      </c>
      <c r="P16" s="263">
        <v>0.97274467357778771</v>
      </c>
      <c r="Q16" s="263">
        <v>0.99061600462864052</v>
      </c>
      <c r="R16" s="263">
        <v>0.87661177355928344</v>
      </c>
      <c r="S16" s="263">
        <v>0.95176644929346876</v>
      </c>
      <c r="T16" s="263">
        <v>0.86241702684548394</v>
      </c>
      <c r="U16" s="263">
        <v>0.87225274535532182</v>
      </c>
      <c r="V16" s="263">
        <v>0.88729053154743509</v>
      </c>
      <c r="W16" s="263">
        <v>1.234936664102068</v>
      </c>
      <c r="DA16" s="70" t="s">
        <v>2826</v>
      </c>
    </row>
    <row r="17" spans="1:105" ht="12" customHeight="1" x14ac:dyDescent="0.3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2827</v>
      </c>
    </row>
    <row r="18" spans="1:105" ht="12" customHeight="1" x14ac:dyDescent="0.3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2828</v>
      </c>
    </row>
    <row r="19" spans="1:105" ht="12" customHeight="1" x14ac:dyDescent="0.3">
      <c r="A19" s="46" t="s">
        <v>33</v>
      </c>
      <c r="B19" s="231">
        <v>0.2346148306192494</v>
      </c>
      <c r="C19" s="231">
        <v>0.23454731485355451</v>
      </c>
      <c r="D19" s="231">
        <v>0.23403293645517101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2.3510796906603439E-2</v>
      </c>
      <c r="R19" s="231">
        <v>1.853636436594756E-2</v>
      </c>
      <c r="S19" s="231">
        <v>1.9968587673945229E-2</v>
      </c>
      <c r="T19" s="231">
        <v>1.457731254422003E-2</v>
      </c>
      <c r="U19" s="231">
        <v>1.233719499932032E-2</v>
      </c>
      <c r="V19" s="231">
        <v>9.5984468234556388E-3</v>
      </c>
      <c r="W19" s="231">
        <v>1.130902750349827E-2</v>
      </c>
      <c r="DA19" s="73" t="s">
        <v>2829</v>
      </c>
    </row>
    <row r="20" spans="1:105" ht="12" customHeight="1" x14ac:dyDescent="0.3">
      <c r="A20" s="46" t="s">
        <v>160</v>
      </c>
      <c r="B20" s="231">
        <v>0.65137990647228916</v>
      </c>
      <c r="C20" s="231">
        <v>0.86689622331254146</v>
      </c>
      <c r="D20" s="231">
        <v>0.86698186278617873</v>
      </c>
      <c r="E20" s="231">
        <v>1.295871978273889</v>
      </c>
      <c r="F20" s="231">
        <v>1.3014847294332721</v>
      </c>
      <c r="G20" s="231">
        <v>0.65887997812669885</v>
      </c>
      <c r="H20" s="231">
        <v>0.65818561057554237</v>
      </c>
      <c r="I20" s="231">
        <v>0.67137723691714934</v>
      </c>
      <c r="J20" s="231">
        <v>0.22353697743727119</v>
      </c>
      <c r="K20" s="231">
        <v>0.2232555508378275</v>
      </c>
      <c r="L20" s="231">
        <v>0.2230268298792025</v>
      </c>
      <c r="M20" s="231">
        <v>0.22480833291902391</v>
      </c>
      <c r="N20" s="231">
        <v>0</v>
      </c>
      <c r="O20" s="231">
        <v>0</v>
      </c>
      <c r="P20" s="231">
        <v>0</v>
      </c>
      <c r="Q20" s="231">
        <v>1.13200582805337E-2</v>
      </c>
      <c r="R20" s="231">
        <v>7.6216850152807459E-3</v>
      </c>
      <c r="S20" s="231">
        <v>6.9223571405768276E-3</v>
      </c>
      <c r="T20" s="231">
        <v>1.167312802207128E-2</v>
      </c>
      <c r="U20" s="231">
        <v>1.7499901839230971E-2</v>
      </c>
      <c r="V20" s="231">
        <v>2.3811335985259981E-2</v>
      </c>
      <c r="W20" s="231">
        <v>4.7261146545875557E-2</v>
      </c>
      <c r="DA20" s="73" t="s">
        <v>2830</v>
      </c>
    </row>
    <row r="21" spans="1:105" ht="12" customHeight="1" x14ac:dyDescent="0.3">
      <c r="A21" s="46" t="s">
        <v>70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6.0090385353879627E-3</v>
      </c>
      <c r="R21" s="231">
        <v>9.1168310372861366E-3</v>
      </c>
      <c r="S21" s="231">
        <v>9.9561767614418026E-3</v>
      </c>
      <c r="T21" s="231">
        <v>4.9401962567375583E-3</v>
      </c>
      <c r="U21" s="231">
        <v>3.9696984226435606E-3</v>
      </c>
      <c r="V21" s="231">
        <v>7.4544772893388059E-4</v>
      </c>
      <c r="W21" s="231">
        <v>5.0967151794473046E-4</v>
      </c>
      <c r="DA21" s="73" t="s">
        <v>2831</v>
      </c>
    </row>
    <row r="22" spans="1:105" ht="12" customHeight="1" x14ac:dyDescent="0.3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2832</v>
      </c>
    </row>
    <row r="23" spans="1:105" ht="12" customHeight="1" x14ac:dyDescent="0.3">
      <c r="A23" s="46" t="s">
        <v>162</v>
      </c>
      <c r="B23" s="231">
        <v>4.7640673615669566</v>
      </c>
      <c r="C23" s="231">
        <v>4.7137615113871929</v>
      </c>
      <c r="D23" s="231">
        <v>4.3199764433052854</v>
      </c>
      <c r="E23" s="231">
        <v>3.577369351500705</v>
      </c>
      <c r="F23" s="231">
        <v>3.4682553731923531</v>
      </c>
      <c r="G23" s="231">
        <v>2.2745655754800191</v>
      </c>
      <c r="H23" s="231">
        <v>2.107580105011206</v>
      </c>
      <c r="I23" s="231">
        <v>1.349896631276001</v>
      </c>
      <c r="J23" s="231">
        <v>1.8192245691960609</v>
      </c>
      <c r="K23" s="231">
        <v>1.624554456717713</v>
      </c>
      <c r="L23" s="231">
        <v>1.7723655438825769</v>
      </c>
      <c r="M23" s="231">
        <v>1.49594622437683</v>
      </c>
      <c r="N23" s="231">
        <v>1.117776628534576</v>
      </c>
      <c r="O23" s="231">
        <v>1.0310324447950641</v>
      </c>
      <c r="P23" s="231">
        <v>0.97274467357778771</v>
      </c>
      <c r="Q23" s="231">
        <v>0.94977611090611547</v>
      </c>
      <c r="R23" s="231">
        <v>0.84133689314076898</v>
      </c>
      <c r="S23" s="231">
        <v>0.91491932771750495</v>
      </c>
      <c r="T23" s="231">
        <v>0.83122639002245502</v>
      </c>
      <c r="U23" s="231">
        <v>0.83844595009412692</v>
      </c>
      <c r="V23" s="231">
        <v>0.85313530100978552</v>
      </c>
      <c r="W23" s="231">
        <v>1.1758568185347491</v>
      </c>
      <c r="DA23" s="73" t="s">
        <v>2833</v>
      </c>
    </row>
    <row r="24" spans="1:105" ht="12" customHeight="1" x14ac:dyDescent="0.3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2834</v>
      </c>
    </row>
    <row r="25" spans="1:105" ht="12" customHeight="1" x14ac:dyDescent="0.3">
      <c r="A25" s="46" t="s">
        <v>73</v>
      </c>
      <c r="B25" s="231">
        <v>0</v>
      </c>
      <c r="C25" s="231">
        <v>7.8534868147703048E-3</v>
      </c>
      <c r="D25" s="231">
        <v>7.866790927959803E-3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2835</v>
      </c>
    </row>
    <row r="26" spans="1:105" ht="12" customHeight="1" x14ac:dyDescent="0.3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2836</v>
      </c>
    </row>
    <row r="27" spans="1:105" ht="12" customHeight="1" x14ac:dyDescent="0.3">
      <c r="A27" s="57" t="s">
        <v>2721</v>
      </c>
      <c r="B27" s="263">
        <v>48.02552783859722</v>
      </c>
      <c r="C27" s="263">
        <v>49.49599755912849</v>
      </c>
      <c r="D27" s="263">
        <v>46.145293284534041</v>
      </c>
      <c r="E27" s="263">
        <v>41.422551303084063</v>
      </c>
      <c r="F27" s="263">
        <v>40.542790872317823</v>
      </c>
      <c r="G27" s="263">
        <v>24.93428720565711</v>
      </c>
      <c r="H27" s="263">
        <v>23.509008582487361</v>
      </c>
      <c r="I27" s="263">
        <v>17.180827879641779</v>
      </c>
      <c r="J27" s="263">
        <v>17.363473146383331</v>
      </c>
      <c r="K27" s="263">
        <v>15.70638506422209</v>
      </c>
      <c r="L27" s="263">
        <v>16.96083517697512</v>
      </c>
      <c r="M27" s="263">
        <v>14.62641373701477</v>
      </c>
      <c r="N27" s="263">
        <v>9.5011013425438975</v>
      </c>
      <c r="O27" s="263">
        <v>8.7637757807580474</v>
      </c>
      <c r="P27" s="263">
        <v>8.2683297254111956</v>
      </c>
      <c r="Q27" s="263">
        <v>8.4202360393434432</v>
      </c>
      <c r="R27" s="263">
        <v>7.4512000752539089</v>
      </c>
      <c r="S27" s="263">
        <v>8.0900148189944865</v>
      </c>
      <c r="T27" s="263">
        <v>7.3305447281866174</v>
      </c>
      <c r="U27" s="263">
        <v>7.4141483355202347</v>
      </c>
      <c r="V27" s="263">
        <v>7.5419695181531976</v>
      </c>
      <c r="W27" s="263">
        <v>10.49696164486758</v>
      </c>
      <c r="DA27" s="70" t="s">
        <v>2837</v>
      </c>
    </row>
    <row r="28" spans="1:105" ht="12" customHeight="1" x14ac:dyDescent="0.3">
      <c r="A28" s="46" t="s">
        <v>30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2838</v>
      </c>
    </row>
    <row r="29" spans="1:105" ht="12" customHeight="1" x14ac:dyDescent="0.3">
      <c r="A29" s="46" t="s">
        <v>32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0</v>
      </c>
      <c r="T29" s="231">
        <v>0</v>
      </c>
      <c r="U29" s="231">
        <v>0</v>
      </c>
      <c r="V29" s="231">
        <v>0</v>
      </c>
      <c r="W29" s="231">
        <v>0</v>
      </c>
      <c r="DA29" s="73" t="s">
        <v>2839</v>
      </c>
    </row>
    <row r="30" spans="1:105" ht="12" customHeight="1" x14ac:dyDescent="0.3">
      <c r="A30" s="46" t="s">
        <v>33</v>
      </c>
      <c r="B30" s="231">
        <v>1.994226060263621</v>
      </c>
      <c r="C30" s="231">
        <v>1.9936521762552131</v>
      </c>
      <c r="D30" s="231">
        <v>1.9892799598689539</v>
      </c>
      <c r="E30" s="231">
        <v>0</v>
      </c>
      <c r="F30" s="231">
        <v>0</v>
      </c>
      <c r="G30" s="231">
        <v>0</v>
      </c>
      <c r="H30" s="231">
        <v>0</v>
      </c>
      <c r="I30" s="231">
        <v>0</v>
      </c>
      <c r="J30" s="231">
        <v>0</v>
      </c>
      <c r="K30" s="231">
        <v>0</v>
      </c>
      <c r="L30" s="231">
        <v>0</v>
      </c>
      <c r="M30" s="231">
        <v>0</v>
      </c>
      <c r="N30" s="231">
        <v>0</v>
      </c>
      <c r="O30" s="231">
        <v>0</v>
      </c>
      <c r="P30" s="231">
        <v>0</v>
      </c>
      <c r="Q30" s="231">
        <v>0.19984177370612921</v>
      </c>
      <c r="R30" s="231">
        <v>0.1575590971105543</v>
      </c>
      <c r="S30" s="231">
        <v>0.16973299522853449</v>
      </c>
      <c r="T30" s="231">
        <v>0.1239071566258703</v>
      </c>
      <c r="U30" s="231">
        <v>0.1048661574942228</v>
      </c>
      <c r="V30" s="231">
        <v>8.1586797999372948E-2</v>
      </c>
      <c r="W30" s="231">
        <v>9.612673377973531E-2</v>
      </c>
      <c r="DA30" s="73" t="s">
        <v>2840</v>
      </c>
    </row>
    <row r="31" spans="1:105" ht="12" customHeight="1" x14ac:dyDescent="0.3">
      <c r="A31" s="46" t="s">
        <v>160</v>
      </c>
      <c r="B31" s="231">
        <v>5.536729205014459</v>
      </c>
      <c r="C31" s="231">
        <v>7.368617898156602</v>
      </c>
      <c r="D31" s="231">
        <v>7.3693458336825204</v>
      </c>
      <c r="E31" s="231">
        <v>11.01491181532805</v>
      </c>
      <c r="F31" s="231">
        <v>11.06262020018282</v>
      </c>
      <c r="G31" s="231">
        <v>5.600479814076941</v>
      </c>
      <c r="H31" s="231">
        <v>5.5945776898921107</v>
      </c>
      <c r="I31" s="231">
        <v>5.7067065137957709</v>
      </c>
      <c r="J31" s="231">
        <v>1.9000643082168049</v>
      </c>
      <c r="K31" s="231">
        <v>1.897672182121533</v>
      </c>
      <c r="L31" s="231">
        <v>1.8957280539732211</v>
      </c>
      <c r="M31" s="231">
        <v>1.9108708298117041</v>
      </c>
      <c r="N31" s="231">
        <v>0</v>
      </c>
      <c r="O31" s="231">
        <v>0</v>
      </c>
      <c r="P31" s="231">
        <v>0</v>
      </c>
      <c r="Q31" s="231">
        <v>9.6220495384536392E-2</v>
      </c>
      <c r="R31" s="231">
        <v>6.4784322629886357E-2</v>
      </c>
      <c r="S31" s="231">
        <v>5.8840035694903037E-2</v>
      </c>
      <c r="T31" s="231">
        <v>9.9221588187605889E-2</v>
      </c>
      <c r="U31" s="231">
        <v>0.14874916563346319</v>
      </c>
      <c r="V31" s="231">
        <v>0.2023963558747098</v>
      </c>
      <c r="W31" s="231">
        <v>0.4017197456399425</v>
      </c>
      <c r="DA31" s="73" t="s">
        <v>2841</v>
      </c>
    </row>
    <row r="32" spans="1:105" ht="12" customHeight="1" x14ac:dyDescent="0.3">
      <c r="A32" s="46" t="s">
        <v>70</v>
      </c>
      <c r="B32" s="231">
        <v>0</v>
      </c>
      <c r="C32" s="231">
        <v>0</v>
      </c>
      <c r="D32" s="231">
        <v>0</v>
      </c>
      <c r="E32" s="231">
        <v>0</v>
      </c>
      <c r="F32" s="231">
        <v>0</v>
      </c>
      <c r="G32" s="231">
        <v>0</v>
      </c>
      <c r="H32" s="231">
        <v>0</v>
      </c>
      <c r="I32" s="231">
        <v>0</v>
      </c>
      <c r="J32" s="231">
        <v>0</v>
      </c>
      <c r="K32" s="231">
        <v>0</v>
      </c>
      <c r="L32" s="231">
        <v>0</v>
      </c>
      <c r="M32" s="231">
        <v>0</v>
      </c>
      <c r="N32" s="231">
        <v>0</v>
      </c>
      <c r="O32" s="231">
        <v>0</v>
      </c>
      <c r="P32" s="231">
        <v>0</v>
      </c>
      <c r="Q32" s="231">
        <v>5.107682755079767E-2</v>
      </c>
      <c r="R32" s="231">
        <v>7.7493063816932176E-2</v>
      </c>
      <c r="S32" s="231">
        <v>8.4627502472255339E-2</v>
      </c>
      <c r="T32" s="231">
        <v>4.1991668182269251E-2</v>
      </c>
      <c r="U32" s="231">
        <v>3.3742436592470282E-2</v>
      </c>
      <c r="V32" s="231">
        <v>6.3363056959379856E-3</v>
      </c>
      <c r="W32" s="231">
        <v>4.3322079025302114E-3</v>
      </c>
      <c r="DA32" s="73" t="s">
        <v>2842</v>
      </c>
    </row>
    <row r="33" spans="1:105" ht="12" customHeight="1" x14ac:dyDescent="0.3">
      <c r="A33" s="46" t="s">
        <v>34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2843</v>
      </c>
    </row>
    <row r="34" spans="1:105" ht="12" customHeight="1" x14ac:dyDescent="0.3">
      <c r="A34" s="46" t="s">
        <v>162</v>
      </c>
      <c r="B34" s="231">
        <v>40.49457257331914</v>
      </c>
      <c r="C34" s="231">
        <v>40.066972846791131</v>
      </c>
      <c r="D34" s="231">
        <v>36.719799768094909</v>
      </c>
      <c r="E34" s="231">
        <v>30.407639487756001</v>
      </c>
      <c r="F34" s="231">
        <v>29.48017067213501</v>
      </c>
      <c r="G34" s="231">
        <v>19.333807391580169</v>
      </c>
      <c r="H34" s="231">
        <v>17.914430892595249</v>
      </c>
      <c r="I34" s="231">
        <v>11.47412136584601</v>
      </c>
      <c r="J34" s="231">
        <v>15.46340883816652</v>
      </c>
      <c r="K34" s="231">
        <v>13.80871288210056</v>
      </c>
      <c r="L34" s="231">
        <v>15.0651071230019</v>
      </c>
      <c r="M34" s="231">
        <v>12.71554290720306</v>
      </c>
      <c r="N34" s="231">
        <v>9.5011013425438975</v>
      </c>
      <c r="O34" s="231">
        <v>8.7637757807580474</v>
      </c>
      <c r="P34" s="231">
        <v>8.2683297254111956</v>
      </c>
      <c r="Q34" s="231">
        <v>8.0730969427019801</v>
      </c>
      <c r="R34" s="231">
        <v>7.1513635916965361</v>
      </c>
      <c r="S34" s="231">
        <v>7.7768142855987943</v>
      </c>
      <c r="T34" s="231">
        <v>7.0654243151908718</v>
      </c>
      <c r="U34" s="231">
        <v>7.1267905758000776</v>
      </c>
      <c r="V34" s="231">
        <v>7.251650058583178</v>
      </c>
      <c r="W34" s="231">
        <v>9.9947829575453753</v>
      </c>
      <c r="DA34" s="73" t="s">
        <v>2844</v>
      </c>
    </row>
    <row r="35" spans="1:105" ht="12" customHeight="1" x14ac:dyDescent="0.3">
      <c r="A35" s="46" t="s">
        <v>36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2845</v>
      </c>
    </row>
    <row r="36" spans="1:105" ht="12" customHeight="1" x14ac:dyDescent="0.3">
      <c r="A36" s="46" t="s">
        <v>73</v>
      </c>
      <c r="B36" s="231">
        <v>0</v>
      </c>
      <c r="C36" s="231">
        <v>6.6754637925547589E-2</v>
      </c>
      <c r="D36" s="231">
        <v>6.6867722887658326E-2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2846</v>
      </c>
    </row>
    <row r="37" spans="1:105" ht="12" customHeight="1" x14ac:dyDescent="0.3">
      <c r="A37" s="46" t="s">
        <v>79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2847</v>
      </c>
    </row>
    <row r="38" spans="1:105" ht="12" customHeight="1" x14ac:dyDescent="0.3">
      <c r="A38" s="57" t="s">
        <v>2733</v>
      </c>
      <c r="B38" s="263">
        <v>0</v>
      </c>
      <c r="C38" s="263">
        <v>0</v>
      </c>
      <c r="D38" s="263">
        <v>0</v>
      </c>
      <c r="E38" s="263">
        <v>0</v>
      </c>
      <c r="F38" s="263">
        <v>0</v>
      </c>
      <c r="G38" s="263">
        <v>0</v>
      </c>
      <c r="H38" s="263">
        <v>0</v>
      </c>
      <c r="I38" s="263">
        <v>0</v>
      </c>
      <c r="J38" s="263">
        <v>0</v>
      </c>
      <c r="K38" s="263">
        <v>0</v>
      </c>
      <c r="L38" s="263">
        <v>0</v>
      </c>
      <c r="M38" s="263">
        <v>0</v>
      </c>
      <c r="N38" s="263">
        <v>0</v>
      </c>
      <c r="O38" s="263">
        <v>0</v>
      </c>
      <c r="P38" s="263">
        <v>0</v>
      </c>
      <c r="Q38" s="263">
        <v>0</v>
      </c>
      <c r="R38" s="263">
        <v>0</v>
      </c>
      <c r="S38" s="263">
        <v>0</v>
      </c>
      <c r="T38" s="263">
        <v>0</v>
      </c>
      <c r="U38" s="263">
        <v>0</v>
      </c>
      <c r="V38" s="263">
        <v>0</v>
      </c>
      <c r="W38" s="263">
        <v>0</v>
      </c>
      <c r="DA38" s="70" t="s">
        <v>2848</v>
      </c>
    </row>
    <row r="39" spans="1:105" ht="12" customHeight="1" x14ac:dyDescent="0.3">
      <c r="A39" s="57" t="s">
        <v>2735</v>
      </c>
      <c r="B39" s="263">
        <f t="shared" ref="B39:W39" si="0">B40+B46+B57+B58</f>
        <v>16.226877093499091</v>
      </c>
      <c r="C39" s="263">
        <f t="shared" si="0"/>
        <v>16.730251692295134</v>
      </c>
      <c r="D39" s="263">
        <f t="shared" si="0"/>
        <v>15.744138302419051</v>
      </c>
      <c r="E39" s="263">
        <f t="shared" si="0"/>
        <v>14.578373471654793</v>
      </c>
      <c r="F39" s="263">
        <f t="shared" si="0"/>
        <v>14.245603932768809</v>
      </c>
      <c r="G39" s="263">
        <f t="shared" si="0"/>
        <v>8.9025801018812647</v>
      </c>
      <c r="H39" s="263">
        <f t="shared" si="0"/>
        <v>8.4429919100856416</v>
      </c>
      <c r="I39" s="263">
        <f t="shared" si="0"/>
        <v>6.3002243521074988</v>
      </c>
      <c r="J39" s="263">
        <f t="shared" si="0"/>
        <v>6.2914125880585168</v>
      </c>
      <c r="K39" s="263">
        <f t="shared" si="0"/>
        <v>5.76570934984756</v>
      </c>
      <c r="L39" s="263">
        <f t="shared" si="0"/>
        <v>6.146018881523494</v>
      </c>
      <c r="M39" s="263">
        <f t="shared" si="0"/>
        <v>5.3693709242462155</v>
      </c>
      <c r="N39" s="263">
        <f t="shared" si="0"/>
        <v>3.6940155459738069</v>
      </c>
      <c r="O39" s="263">
        <f t="shared" si="0"/>
        <v>3.3883512500990789</v>
      </c>
      <c r="P39" s="263">
        <f t="shared" si="0"/>
        <v>2.9970873116220931</v>
      </c>
      <c r="Q39" s="263">
        <f t="shared" si="0"/>
        <v>2.9456655691842171</v>
      </c>
      <c r="R39" s="263">
        <f t="shared" si="0"/>
        <v>2.7909121876092682</v>
      </c>
      <c r="S39" s="263">
        <f t="shared" si="0"/>
        <v>2.998030278717867</v>
      </c>
      <c r="T39" s="263">
        <f t="shared" si="0"/>
        <v>2.8002608077864592</v>
      </c>
      <c r="U39" s="263">
        <f t="shared" si="0"/>
        <v>2.7953111074096908</v>
      </c>
      <c r="V39" s="263">
        <f t="shared" si="0"/>
        <v>2.8471544037304639</v>
      </c>
      <c r="W39" s="263">
        <f t="shared" si="0"/>
        <v>3.7964626426898178</v>
      </c>
      <c r="DA39" s="70"/>
    </row>
    <row r="40" spans="1:105" ht="12" customHeight="1" x14ac:dyDescent="0.3">
      <c r="A40" s="60" t="s">
        <v>2736</v>
      </c>
      <c r="B40" s="331">
        <v>10.20014418826336</v>
      </c>
      <c r="C40" s="331">
        <v>10.518989253502539</v>
      </c>
      <c r="D40" s="331">
        <v>9.9533564000461503</v>
      </c>
      <c r="E40" s="331">
        <v>9.380249386561891</v>
      </c>
      <c r="F40" s="331">
        <v>9.1578811566348062</v>
      </c>
      <c r="G40" s="331">
        <v>5.7735715113674297</v>
      </c>
      <c r="H40" s="331">
        <v>5.4928418134597763</v>
      </c>
      <c r="I40" s="331">
        <v>4.1441988927014712</v>
      </c>
      <c r="J40" s="331">
        <v>4.1124669383162944</v>
      </c>
      <c r="K40" s="331">
        <v>3.794712008454983</v>
      </c>
      <c r="L40" s="331">
        <v>4.0176003495109294</v>
      </c>
      <c r="M40" s="331">
        <v>3.53389939646397</v>
      </c>
      <c r="N40" s="331">
        <v>2.501720475536926</v>
      </c>
      <c r="O40" s="331">
        <v>2.2885833089843439</v>
      </c>
      <c r="P40" s="331">
        <v>1.959492993139119</v>
      </c>
      <c r="Q40" s="331">
        <v>1.889008497580333</v>
      </c>
      <c r="R40" s="331">
        <v>1.8558596291460321</v>
      </c>
      <c r="S40" s="331">
        <v>1.9828127328048331</v>
      </c>
      <c r="T40" s="331">
        <v>1.8803493124846089</v>
      </c>
      <c r="U40" s="331">
        <v>1.864908179030681</v>
      </c>
      <c r="V40" s="331">
        <v>1.900711170079866</v>
      </c>
      <c r="W40" s="331">
        <v>2.479196867647611</v>
      </c>
      <c r="DA40" s="72" t="s">
        <v>2849</v>
      </c>
    </row>
    <row r="41" spans="1:105" ht="12" customHeight="1" x14ac:dyDescent="0.3">
      <c r="A41" s="59" t="s">
        <v>30</v>
      </c>
      <c r="B41" s="232">
        <v>0</v>
      </c>
      <c r="C41" s="232">
        <v>0</v>
      </c>
      <c r="D41" s="232">
        <v>0</v>
      </c>
      <c r="E41" s="232">
        <v>0</v>
      </c>
      <c r="F41" s="232">
        <v>0</v>
      </c>
      <c r="G41" s="232">
        <v>0</v>
      </c>
      <c r="H41" s="232">
        <v>0</v>
      </c>
      <c r="I41" s="232">
        <v>0</v>
      </c>
      <c r="J41" s="232">
        <v>0</v>
      </c>
      <c r="K41" s="232">
        <v>0</v>
      </c>
      <c r="L41" s="232">
        <v>0</v>
      </c>
      <c r="M41" s="232">
        <v>0</v>
      </c>
      <c r="N41" s="232">
        <v>0</v>
      </c>
      <c r="O41" s="232">
        <v>0</v>
      </c>
      <c r="P41" s="232">
        <v>0</v>
      </c>
      <c r="Q41" s="232">
        <v>0</v>
      </c>
      <c r="R41" s="232">
        <v>0</v>
      </c>
      <c r="S41" s="232">
        <v>0</v>
      </c>
      <c r="T41" s="232">
        <v>0</v>
      </c>
      <c r="U41" s="232">
        <v>0</v>
      </c>
      <c r="V41" s="232">
        <v>0</v>
      </c>
      <c r="W41" s="232">
        <v>0</v>
      </c>
      <c r="DA41" s="71" t="s">
        <v>2850</v>
      </c>
    </row>
    <row r="42" spans="1:105" ht="12" customHeight="1" x14ac:dyDescent="0.3">
      <c r="A42" s="59" t="s">
        <v>33</v>
      </c>
      <c r="B42" s="297">
        <v>0.42355376971689013</v>
      </c>
      <c r="C42" s="297">
        <v>0.42426718634314392</v>
      </c>
      <c r="D42" s="297">
        <v>0.42970245139030611</v>
      </c>
      <c r="E42" s="297">
        <v>0</v>
      </c>
      <c r="F42" s="297">
        <v>0</v>
      </c>
      <c r="G42" s="297">
        <v>0</v>
      </c>
      <c r="H42" s="297">
        <v>0</v>
      </c>
      <c r="I42" s="297">
        <v>0</v>
      </c>
      <c r="J42" s="297">
        <v>0</v>
      </c>
      <c r="K42" s="297">
        <v>0</v>
      </c>
      <c r="L42" s="297">
        <v>0</v>
      </c>
      <c r="M42" s="297">
        <v>0</v>
      </c>
      <c r="N42" s="297">
        <v>0</v>
      </c>
      <c r="O42" s="297">
        <v>0</v>
      </c>
      <c r="P42" s="297">
        <v>0</v>
      </c>
      <c r="Q42" s="297">
        <v>4.4832805985310503E-2</v>
      </c>
      <c r="R42" s="297">
        <v>3.9243016504588037E-2</v>
      </c>
      <c r="S42" s="297">
        <v>4.1600510214896011E-2</v>
      </c>
      <c r="T42" s="297">
        <v>3.1783277425143433E-2</v>
      </c>
      <c r="U42" s="297">
        <v>2.6377372823465771E-2</v>
      </c>
      <c r="V42" s="297">
        <v>2.0561331879584491E-2</v>
      </c>
      <c r="W42" s="297">
        <v>2.270343603669725E-2</v>
      </c>
      <c r="DA42" s="122" t="s">
        <v>2851</v>
      </c>
    </row>
    <row r="43" spans="1:105" ht="12" customHeight="1" x14ac:dyDescent="0.3">
      <c r="A43" s="59" t="s">
        <v>160</v>
      </c>
      <c r="B43" s="297">
        <v>1.175946184544129</v>
      </c>
      <c r="C43" s="297">
        <v>1.5681084294056069</v>
      </c>
      <c r="D43" s="297">
        <v>1.591845307728796</v>
      </c>
      <c r="E43" s="297">
        <v>2.4943567343972748</v>
      </c>
      <c r="F43" s="297">
        <v>2.4988452668026682</v>
      </c>
      <c r="G43" s="297">
        <v>1.2967994808853751</v>
      </c>
      <c r="H43" s="297">
        <v>1.3071640242022149</v>
      </c>
      <c r="I43" s="297">
        <v>1.376518464716602</v>
      </c>
      <c r="J43" s="297">
        <v>0.45002238793705962</v>
      </c>
      <c r="K43" s="297">
        <v>0.45848356500638338</v>
      </c>
      <c r="L43" s="297">
        <v>0.44905086410838002</v>
      </c>
      <c r="M43" s="297">
        <v>0.46168701320836752</v>
      </c>
      <c r="N43" s="297">
        <v>0</v>
      </c>
      <c r="O43" s="297">
        <v>0</v>
      </c>
      <c r="P43" s="297">
        <v>0</v>
      </c>
      <c r="Q43" s="297">
        <v>2.1586251569849221E-2</v>
      </c>
      <c r="R43" s="297">
        <v>1.6135737566579929E-2</v>
      </c>
      <c r="S43" s="297">
        <v>1.442132982261279E-2</v>
      </c>
      <c r="T43" s="297">
        <v>2.5451211615258571E-2</v>
      </c>
      <c r="U43" s="297">
        <v>3.7415428321663093E-2</v>
      </c>
      <c r="V43" s="297">
        <v>5.1007500556528557E-2</v>
      </c>
      <c r="W43" s="297">
        <v>9.4879105855330922E-2</v>
      </c>
      <c r="DA43" s="122" t="s">
        <v>2852</v>
      </c>
    </row>
    <row r="44" spans="1:105" ht="12" customHeight="1" x14ac:dyDescent="0.3">
      <c r="A44" s="59" t="s">
        <v>70</v>
      </c>
      <c r="B44" s="297">
        <v>0</v>
      </c>
      <c r="C44" s="297">
        <v>0</v>
      </c>
      <c r="D44" s="297">
        <v>0</v>
      </c>
      <c r="E44" s="297">
        <v>0</v>
      </c>
      <c r="F44" s="297">
        <v>0</v>
      </c>
      <c r="G44" s="297">
        <v>0</v>
      </c>
      <c r="H44" s="297">
        <v>0</v>
      </c>
      <c r="I44" s="297">
        <v>0</v>
      </c>
      <c r="J44" s="297">
        <v>0</v>
      </c>
      <c r="K44" s="297">
        <v>0</v>
      </c>
      <c r="L44" s="297">
        <v>0</v>
      </c>
      <c r="M44" s="297">
        <v>0</v>
      </c>
      <c r="N44" s="297">
        <v>0</v>
      </c>
      <c r="O44" s="297">
        <v>0</v>
      </c>
      <c r="P44" s="297">
        <v>0</v>
      </c>
      <c r="Q44" s="297">
        <v>1.1458652800477229E-2</v>
      </c>
      <c r="R44" s="297">
        <v>1.9301085358626711E-2</v>
      </c>
      <c r="S44" s="297">
        <v>2.0741678872266439E-2</v>
      </c>
      <c r="T44" s="297">
        <v>1.0771232878916509E-2</v>
      </c>
      <c r="U44" s="297">
        <v>8.487359995247053E-3</v>
      </c>
      <c r="V44" s="297">
        <v>1.5968623294381991E-3</v>
      </c>
      <c r="W44" s="297">
        <v>1.0231909599481639E-3</v>
      </c>
      <c r="DA44" s="122" t="s">
        <v>2853</v>
      </c>
    </row>
    <row r="45" spans="1:105" ht="12" customHeight="1" x14ac:dyDescent="0.3">
      <c r="A45" s="59" t="s">
        <v>162</v>
      </c>
      <c r="B45" s="297">
        <v>8.6006442340023384</v>
      </c>
      <c r="C45" s="297">
        <v>8.5266136377537869</v>
      </c>
      <c r="D45" s="297">
        <v>7.9318086409270494</v>
      </c>
      <c r="E45" s="297">
        <v>6.8858926521646167</v>
      </c>
      <c r="F45" s="297">
        <v>6.659035889832138</v>
      </c>
      <c r="G45" s="297">
        <v>4.4767720304820546</v>
      </c>
      <c r="H45" s="297">
        <v>4.1856777892575616</v>
      </c>
      <c r="I45" s="297">
        <v>2.7676804279848701</v>
      </c>
      <c r="J45" s="297">
        <v>3.6624445503792349</v>
      </c>
      <c r="K45" s="297">
        <v>3.3362284434485998</v>
      </c>
      <c r="L45" s="297">
        <v>3.5685494854025501</v>
      </c>
      <c r="M45" s="297">
        <v>3.0722123832556019</v>
      </c>
      <c r="N45" s="297">
        <v>2.501720475536926</v>
      </c>
      <c r="O45" s="297">
        <v>2.2885833089843439</v>
      </c>
      <c r="P45" s="297">
        <v>1.959492993139119</v>
      </c>
      <c r="Q45" s="297">
        <v>1.811130787224696</v>
      </c>
      <c r="R45" s="297">
        <v>1.7811797897162369</v>
      </c>
      <c r="S45" s="297">
        <v>1.906049213895058</v>
      </c>
      <c r="T45" s="297">
        <v>1.81234359056529</v>
      </c>
      <c r="U45" s="297">
        <v>1.7926280178903049</v>
      </c>
      <c r="V45" s="297">
        <v>1.827545475314315</v>
      </c>
      <c r="W45" s="297">
        <v>2.3605911347956341</v>
      </c>
      <c r="DA45" s="122" t="s">
        <v>2854</v>
      </c>
    </row>
    <row r="46" spans="1:105" ht="12" customHeight="1" x14ac:dyDescent="0.3">
      <c r="A46" s="60" t="s">
        <v>2743</v>
      </c>
      <c r="B46" s="331">
        <v>6.0267329052357308</v>
      </c>
      <c r="C46" s="331">
        <v>6.2112624387925957</v>
      </c>
      <c r="D46" s="331">
        <v>5.7907819023729008</v>
      </c>
      <c r="E46" s="331">
        <v>5.1981240850929016</v>
      </c>
      <c r="F46" s="331">
        <v>5.0877227761340036</v>
      </c>
      <c r="G46" s="331">
        <v>3.129008590513835</v>
      </c>
      <c r="H46" s="331">
        <v>2.9501500966258658</v>
      </c>
      <c r="I46" s="331">
        <v>2.156025459406028</v>
      </c>
      <c r="J46" s="331">
        <v>2.1789456497422219</v>
      </c>
      <c r="K46" s="331">
        <v>1.970997341392577</v>
      </c>
      <c r="L46" s="331">
        <v>2.128418532012565</v>
      </c>
      <c r="M46" s="331">
        <v>1.8354715277822451</v>
      </c>
      <c r="N46" s="331">
        <v>1.1922950704368811</v>
      </c>
      <c r="O46" s="331">
        <v>1.099767941114735</v>
      </c>
      <c r="P46" s="331">
        <v>1.0375943184829739</v>
      </c>
      <c r="Q46" s="331">
        <v>1.0566570716038839</v>
      </c>
      <c r="R46" s="331">
        <v>0.93505255846323587</v>
      </c>
      <c r="S46" s="331">
        <v>1.0152175459130339</v>
      </c>
      <c r="T46" s="331">
        <v>0.91991149530185023</v>
      </c>
      <c r="U46" s="331">
        <v>0.93040292837900973</v>
      </c>
      <c r="V46" s="331">
        <v>0.94644323365059768</v>
      </c>
      <c r="W46" s="331">
        <v>1.317265775042207</v>
      </c>
      <c r="DA46" s="72" t="s">
        <v>2855</v>
      </c>
    </row>
    <row r="47" spans="1:105" ht="12" customHeight="1" x14ac:dyDescent="0.3">
      <c r="A47" s="64" t="s">
        <v>30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2856</v>
      </c>
    </row>
    <row r="48" spans="1:105" ht="12" customHeight="1" x14ac:dyDescent="0.3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2857</v>
      </c>
    </row>
    <row r="49" spans="1:105" ht="12" customHeight="1" x14ac:dyDescent="0.3">
      <c r="A49" s="64" t="s">
        <v>33</v>
      </c>
      <c r="B49" s="231">
        <v>0.25025581932719942</v>
      </c>
      <c r="C49" s="231">
        <v>0.25018380251045808</v>
      </c>
      <c r="D49" s="231">
        <v>0.2496351322188492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2.5078183367043681E-2</v>
      </c>
      <c r="R49" s="231">
        <v>1.9772121990344071E-2</v>
      </c>
      <c r="S49" s="231">
        <v>2.1299826852208249E-2</v>
      </c>
      <c r="T49" s="231">
        <v>1.554913338050137E-2</v>
      </c>
      <c r="U49" s="231">
        <v>1.315967466594168E-2</v>
      </c>
      <c r="V49" s="231">
        <v>1.023834327835269E-2</v>
      </c>
      <c r="W49" s="231">
        <v>1.2062962670398161E-2</v>
      </c>
      <c r="DA49" s="73" t="s">
        <v>2858</v>
      </c>
    </row>
    <row r="50" spans="1:105" ht="12" customHeight="1" x14ac:dyDescent="0.3">
      <c r="A50" s="64" t="s">
        <v>160</v>
      </c>
      <c r="B50" s="231">
        <v>0.69480523357044188</v>
      </c>
      <c r="C50" s="231">
        <v>0.92468930486671086</v>
      </c>
      <c r="D50" s="231">
        <v>0.92478065363859108</v>
      </c>
      <c r="E50" s="231">
        <v>1.3822634434921479</v>
      </c>
      <c r="F50" s="231">
        <v>1.388250378062158</v>
      </c>
      <c r="G50" s="231">
        <v>0.70280531000181268</v>
      </c>
      <c r="H50" s="231">
        <v>0.70206465128057871</v>
      </c>
      <c r="I50" s="231">
        <v>0.7161357193782929</v>
      </c>
      <c r="J50" s="231">
        <v>0.238439442599756</v>
      </c>
      <c r="K50" s="231">
        <v>0.2381392542270161</v>
      </c>
      <c r="L50" s="231">
        <v>0.23789528520448269</v>
      </c>
      <c r="M50" s="231">
        <v>0.2397955551136256</v>
      </c>
      <c r="N50" s="231">
        <v>0</v>
      </c>
      <c r="O50" s="231">
        <v>0</v>
      </c>
      <c r="P50" s="231">
        <v>0</v>
      </c>
      <c r="Q50" s="231">
        <v>1.2074728832569281E-2</v>
      </c>
      <c r="R50" s="231">
        <v>8.1297973496327978E-3</v>
      </c>
      <c r="S50" s="231">
        <v>7.3838476166152821E-3</v>
      </c>
      <c r="T50" s="231">
        <v>1.245133655687604E-2</v>
      </c>
      <c r="U50" s="231">
        <v>1.8666561961846372E-2</v>
      </c>
      <c r="V50" s="231">
        <v>2.5398758384277319E-2</v>
      </c>
      <c r="W50" s="231">
        <v>5.041188964893395E-2</v>
      </c>
      <c r="DA50" s="73" t="s">
        <v>2859</v>
      </c>
    </row>
    <row r="51" spans="1:105" ht="12" customHeight="1" x14ac:dyDescent="0.3">
      <c r="A51" s="64" t="s">
        <v>70</v>
      </c>
      <c r="B51" s="231">
        <v>0</v>
      </c>
      <c r="C51" s="231">
        <v>0</v>
      </c>
      <c r="D51" s="231">
        <v>0</v>
      </c>
      <c r="E51" s="231">
        <v>0</v>
      </c>
      <c r="F51" s="231">
        <v>0</v>
      </c>
      <c r="G51" s="231">
        <v>0</v>
      </c>
      <c r="H51" s="231">
        <v>0</v>
      </c>
      <c r="I51" s="231">
        <v>0</v>
      </c>
      <c r="J51" s="231">
        <v>0</v>
      </c>
      <c r="K51" s="231">
        <v>0</v>
      </c>
      <c r="L51" s="231">
        <v>0</v>
      </c>
      <c r="M51" s="231">
        <v>0</v>
      </c>
      <c r="N51" s="231">
        <v>0</v>
      </c>
      <c r="O51" s="231">
        <v>0</v>
      </c>
      <c r="P51" s="231">
        <v>0</v>
      </c>
      <c r="Q51" s="231">
        <v>6.4096411044138289E-3</v>
      </c>
      <c r="R51" s="231">
        <v>9.7246197731052173E-3</v>
      </c>
      <c r="S51" s="231">
        <v>1.061992187887126E-2</v>
      </c>
      <c r="T51" s="231">
        <v>5.2695426738533979E-3</v>
      </c>
      <c r="U51" s="231">
        <v>4.2343449841531332E-3</v>
      </c>
      <c r="V51" s="231">
        <v>7.9514424419613956E-4</v>
      </c>
      <c r="W51" s="231">
        <v>5.4364961914104605E-4</v>
      </c>
      <c r="DA51" s="73" t="s">
        <v>2860</v>
      </c>
    </row>
    <row r="52" spans="1:105" ht="12" customHeight="1" x14ac:dyDescent="0.3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2861</v>
      </c>
    </row>
    <row r="53" spans="1:105" ht="12" customHeight="1" x14ac:dyDescent="0.3">
      <c r="A53" s="64" t="s">
        <v>162</v>
      </c>
      <c r="B53" s="231">
        <v>5.081671852338089</v>
      </c>
      <c r="C53" s="231">
        <v>5.0280122788130051</v>
      </c>
      <c r="D53" s="231">
        <v>4.6079748728589696</v>
      </c>
      <c r="E53" s="231">
        <v>3.8158606416007541</v>
      </c>
      <c r="F53" s="231">
        <v>3.6994723980718449</v>
      </c>
      <c r="G53" s="231">
        <v>2.4262032805120231</v>
      </c>
      <c r="H53" s="231">
        <v>2.248085445345287</v>
      </c>
      <c r="I53" s="231">
        <v>1.4398897400277351</v>
      </c>
      <c r="J53" s="231">
        <v>1.9405062071424659</v>
      </c>
      <c r="K53" s="231">
        <v>1.732858087165561</v>
      </c>
      <c r="L53" s="231">
        <v>1.8905232468080819</v>
      </c>
      <c r="M53" s="231">
        <v>1.5956759726686189</v>
      </c>
      <c r="N53" s="231">
        <v>1.1922950704368811</v>
      </c>
      <c r="O53" s="231">
        <v>1.099767941114735</v>
      </c>
      <c r="P53" s="231">
        <v>1.0375943184829739</v>
      </c>
      <c r="Q53" s="231">
        <v>1.013094518299857</v>
      </c>
      <c r="R53" s="231">
        <v>0.89742601935015376</v>
      </c>
      <c r="S53" s="231">
        <v>0.97591394956533895</v>
      </c>
      <c r="T53" s="231">
        <v>0.88664148269061949</v>
      </c>
      <c r="U53" s="231">
        <v>0.89434234676706859</v>
      </c>
      <c r="V53" s="231">
        <v>0.91001098774377154</v>
      </c>
      <c r="W53" s="231">
        <v>1.2542472731037331</v>
      </c>
      <c r="DA53" s="73" t="s">
        <v>2862</v>
      </c>
    </row>
    <row r="54" spans="1:105" ht="12" customHeight="1" x14ac:dyDescent="0.3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2863</v>
      </c>
    </row>
    <row r="55" spans="1:105" ht="12" customHeight="1" x14ac:dyDescent="0.3">
      <c r="A55" s="64" t="s">
        <v>73</v>
      </c>
      <c r="B55" s="231">
        <v>0</v>
      </c>
      <c r="C55" s="231">
        <v>8.3770526024216588E-3</v>
      </c>
      <c r="D55" s="231">
        <v>8.3912436564904606E-3</v>
      </c>
      <c r="E55" s="231">
        <v>0</v>
      </c>
      <c r="F55" s="231">
        <v>0</v>
      </c>
      <c r="G55" s="231">
        <v>0</v>
      </c>
      <c r="H55" s="231">
        <v>0</v>
      </c>
      <c r="I55" s="231">
        <v>0</v>
      </c>
      <c r="J55" s="231">
        <v>0</v>
      </c>
      <c r="K55" s="231">
        <v>0</v>
      </c>
      <c r="L55" s="231">
        <v>0</v>
      </c>
      <c r="M55" s="231">
        <v>0</v>
      </c>
      <c r="N55" s="231">
        <v>0</v>
      </c>
      <c r="O55" s="231">
        <v>0</v>
      </c>
      <c r="P55" s="231">
        <v>0</v>
      </c>
      <c r="Q55" s="231">
        <v>0</v>
      </c>
      <c r="R55" s="231">
        <v>0</v>
      </c>
      <c r="S55" s="231">
        <v>0</v>
      </c>
      <c r="T55" s="231">
        <v>0</v>
      </c>
      <c r="U55" s="231">
        <v>0</v>
      </c>
      <c r="V55" s="231">
        <v>0</v>
      </c>
      <c r="W55" s="231">
        <v>0</v>
      </c>
      <c r="DA55" s="73" t="s">
        <v>2864</v>
      </c>
    </row>
    <row r="56" spans="1:105" ht="12" customHeight="1" x14ac:dyDescent="0.3">
      <c r="A56" s="64" t="s">
        <v>79</v>
      </c>
      <c r="B56" s="231">
        <v>0</v>
      </c>
      <c r="C56" s="231">
        <v>0</v>
      </c>
      <c r="D56" s="231">
        <v>0</v>
      </c>
      <c r="E56" s="231">
        <v>0</v>
      </c>
      <c r="F56" s="231">
        <v>0</v>
      </c>
      <c r="G56" s="231">
        <v>0</v>
      </c>
      <c r="H56" s="231">
        <v>0</v>
      </c>
      <c r="I56" s="231">
        <v>0</v>
      </c>
      <c r="J56" s="231">
        <v>0</v>
      </c>
      <c r="K56" s="231">
        <v>0</v>
      </c>
      <c r="L56" s="231">
        <v>0</v>
      </c>
      <c r="M56" s="231">
        <v>0</v>
      </c>
      <c r="N56" s="231">
        <v>0</v>
      </c>
      <c r="O56" s="231">
        <v>0</v>
      </c>
      <c r="P56" s="231">
        <v>0</v>
      </c>
      <c r="Q56" s="231">
        <v>0</v>
      </c>
      <c r="R56" s="231">
        <v>0</v>
      </c>
      <c r="S56" s="231">
        <v>0</v>
      </c>
      <c r="T56" s="231">
        <v>0</v>
      </c>
      <c r="U56" s="231">
        <v>0</v>
      </c>
      <c r="V56" s="231">
        <v>0</v>
      </c>
      <c r="W56" s="231">
        <v>0</v>
      </c>
      <c r="DA56" s="73" t="s">
        <v>2865</v>
      </c>
    </row>
    <row r="57" spans="1:105" ht="12" customHeight="1" x14ac:dyDescent="0.3">
      <c r="A57" s="60" t="s">
        <v>2755</v>
      </c>
      <c r="B57" s="331">
        <v>0</v>
      </c>
      <c r="C57" s="331">
        <v>0</v>
      </c>
      <c r="D57" s="331">
        <v>0</v>
      </c>
      <c r="E57" s="331">
        <v>0</v>
      </c>
      <c r="F57" s="331">
        <v>0</v>
      </c>
      <c r="G57" s="331">
        <v>0</v>
      </c>
      <c r="H57" s="331">
        <v>0</v>
      </c>
      <c r="I57" s="331">
        <v>0</v>
      </c>
      <c r="J57" s="331">
        <v>0</v>
      </c>
      <c r="K57" s="331">
        <v>0</v>
      </c>
      <c r="L57" s="331">
        <v>0</v>
      </c>
      <c r="M57" s="331">
        <v>0</v>
      </c>
      <c r="N57" s="331">
        <v>0</v>
      </c>
      <c r="O57" s="331">
        <v>0</v>
      </c>
      <c r="P57" s="331">
        <v>0</v>
      </c>
      <c r="Q57" s="331">
        <v>0</v>
      </c>
      <c r="R57" s="331">
        <v>0</v>
      </c>
      <c r="S57" s="331">
        <v>0</v>
      </c>
      <c r="T57" s="331">
        <v>0</v>
      </c>
      <c r="U57" s="331">
        <v>0</v>
      </c>
      <c r="V57" s="331">
        <v>0</v>
      </c>
      <c r="W57" s="331">
        <v>0</v>
      </c>
      <c r="DA57" s="72" t="s">
        <v>2866</v>
      </c>
    </row>
    <row r="58" spans="1:105" ht="12" customHeight="1" x14ac:dyDescent="0.3">
      <c r="A58" s="60" t="s">
        <v>2757</v>
      </c>
      <c r="B58" s="331">
        <v>0</v>
      </c>
      <c r="C58" s="331">
        <v>0</v>
      </c>
      <c r="D58" s="331">
        <v>0</v>
      </c>
      <c r="E58" s="331">
        <v>0</v>
      </c>
      <c r="F58" s="331">
        <v>0</v>
      </c>
      <c r="G58" s="331">
        <v>0</v>
      </c>
      <c r="H58" s="331">
        <v>0</v>
      </c>
      <c r="I58" s="331">
        <v>0</v>
      </c>
      <c r="J58" s="331">
        <v>0</v>
      </c>
      <c r="K58" s="331">
        <v>0</v>
      </c>
      <c r="L58" s="331">
        <v>0</v>
      </c>
      <c r="M58" s="331">
        <v>0</v>
      </c>
      <c r="N58" s="331">
        <v>0</v>
      </c>
      <c r="O58" s="331">
        <v>0</v>
      </c>
      <c r="P58" s="331">
        <v>0</v>
      </c>
      <c r="Q58" s="331">
        <v>0</v>
      </c>
      <c r="R58" s="331">
        <v>0</v>
      </c>
      <c r="S58" s="331">
        <v>0</v>
      </c>
      <c r="T58" s="331">
        <v>0</v>
      </c>
      <c r="U58" s="331">
        <v>0</v>
      </c>
      <c r="V58" s="331">
        <v>0</v>
      </c>
      <c r="W58" s="331">
        <v>0</v>
      </c>
      <c r="DA58" s="72" t="s">
        <v>2867</v>
      </c>
    </row>
    <row r="59" spans="1:105" ht="12" customHeight="1" x14ac:dyDescent="0.3">
      <c r="A59" s="132" t="s">
        <v>2759</v>
      </c>
      <c r="B59" s="318">
        <v>0</v>
      </c>
      <c r="C59" s="318">
        <v>0</v>
      </c>
      <c r="D59" s="318">
        <v>0</v>
      </c>
      <c r="E59" s="318">
        <v>0</v>
      </c>
      <c r="F59" s="318">
        <v>0</v>
      </c>
      <c r="G59" s="318">
        <v>0</v>
      </c>
      <c r="H59" s="318">
        <v>0</v>
      </c>
      <c r="I59" s="318">
        <v>0</v>
      </c>
      <c r="J59" s="318">
        <v>0</v>
      </c>
      <c r="K59" s="318">
        <v>0</v>
      </c>
      <c r="L59" s="318">
        <v>0</v>
      </c>
      <c r="M59" s="318">
        <v>0</v>
      </c>
      <c r="N59" s="318">
        <v>0</v>
      </c>
      <c r="O59" s="318">
        <v>0</v>
      </c>
      <c r="P59" s="318">
        <v>0</v>
      </c>
      <c r="Q59" s="318">
        <v>0</v>
      </c>
      <c r="R59" s="318">
        <v>0</v>
      </c>
      <c r="S59" s="318">
        <v>0</v>
      </c>
      <c r="T59" s="318">
        <v>0</v>
      </c>
      <c r="U59" s="318">
        <v>0</v>
      </c>
      <c r="V59" s="318">
        <v>0</v>
      </c>
      <c r="W59" s="318">
        <v>0</v>
      </c>
      <c r="DA59" s="139" t="s">
        <v>2868</v>
      </c>
    </row>
    <row r="60" spans="1:105" ht="12" customHeight="1" x14ac:dyDescent="0.3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3">
      <c r="A61" s="32" t="s">
        <v>431</v>
      </c>
      <c r="B61" s="259"/>
      <c r="C61" s="259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DA61" s="88"/>
    </row>
    <row r="62" spans="1:105" ht="12" customHeight="1" x14ac:dyDescent="0.3">
      <c r="A62" s="201"/>
      <c r="B62" s="201"/>
      <c r="C62" s="201"/>
      <c r="D62" s="201"/>
      <c r="E62" s="201"/>
      <c r="F62" s="201"/>
      <c r="G62" s="201"/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DA62" s="173"/>
    </row>
    <row r="63" spans="1:105" ht="12" customHeight="1" x14ac:dyDescent="0.3">
      <c r="A63" s="35" t="s">
        <v>27</v>
      </c>
      <c r="B63" s="234">
        <f t="shared" ref="B63:W63" si="1">SUM(B$64:B$71,B$73:B$77)</f>
        <v>1.0000000000000002</v>
      </c>
      <c r="C63" s="234">
        <f t="shared" si="1"/>
        <v>0.99999999999999989</v>
      </c>
      <c r="D63" s="234">
        <f t="shared" si="1"/>
        <v>0.99999999999999989</v>
      </c>
      <c r="E63" s="234">
        <f t="shared" si="1"/>
        <v>1.0000000000000002</v>
      </c>
      <c r="F63" s="234">
        <f t="shared" si="1"/>
        <v>1</v>
      </c>
      <c r="G63" s="234">
        <f t="shared" si="1"/>
        <v>1</v>
      </c>
      <c r="H63" s="234">
        <f t="shared" si="1"/>
        <v>1.0000000000000002</v>
      </c>
      <c r="I63" s="234">
        <f t="shared" si="1"/>
        <v>1</v>
      </c>
      <c r="J63" s="234">
        <f t="shared" si="1"/>
        <v>0.99999999999999978</v>
      </c>
      <c r="K63" s="234">
        <f t="shared" si="1"/>
        <v>1</v>
      </c>
      <c r="L63" s="234">
        <f t="shared" si="1"/>
        <v>1</v>
      </c>
      <c r="M63" s="234">
        <f t="shared" si="1"/>
        <v>1</v>
      </c>
      <c r="N63" s="234">
        <f t="shared" si="1"/>
        <v>1</v>
      </c>
      <c r="O63" s="234">
        <f t="shared" si="1"/>
        <v>1</v>
      </c>
      <c r="P63" s="234">
        <f t="shared" si="1"/>
        <v>1</v>
      </c>
      <c r="Q63" s="234">
        <f t="shared" si="1"/>
        <v>1.0000000000000002</v>
      </c>
      <c r="R63" s="234">
        <f t="shared" si="1"/>
        <v>0.99999999999999956</v>
      </c>
      <c r="S63" s="234">
        <f t="shared" si="1"/>
        <v>1.0000000000000002</v>
      </c>
      <c r="T63" s="234">
        <f t="shared" si="1"/>
        <v>1.0000000000000002</v>
      </c>
      <c r="U63" s="234">
        <f t="shared" si="1"/>
        <v>0.99999999999999967</v>
      </c>
      <c r="V63" s="234">
        <f t="shared" si="1"/>
        <v>0.99999999999999967</v>
      </c>
      <c r="W63" s="234">
        <f t="shared" si="1"/>
        <v>1</v>
      </c>
      <c r="DA63" s="95"/>
    </row>
    <row r="64" spans="1:105" ht="12" customHeight="1" x14ac:dyDescent="0.3">
      <c r="A64" s="55" t="s">
        <v>92</v>
      </c>
      <c r="B64" s="301">
        <f t="shared" ref="B64:W64" si="2">IF(B$6=0,0,B$6/B$5)</f>
        <v>0</v>
      </c>
      <c r="C64" s="301">
        <f t="shared" si="2"/>
        <v>0</v>
      </c>
      <c r="D64" s="301">
        <f t="shared" si="2"/>
        <v>0</v>
      </c>
      <c r="E64" s="301">
        <f t="shared" si="2"/>
        <v>0</v>
      </c>
      <c r="F64" s="301">
        <f t="shared" si="2"/>
        <v>0</v>
      </c>
      <c r="G64" s="301">
        <f t="shared" si="2"/>
        <v>0</v>
      </c>
      <c r="H64" s="301">
        <f t="shared" si="2"/>
        <v>0</v>
      </c>
      <c r="I64" s="301">
        <f t="shared" si="2"/>
        <v>0</v>
      </c>
      <c r="J64" s="301">
        <f t="shared" si="2"/>
        <v>0</v>
      </c>
      <c r="K64" s="301">
        <f t="shared" si="2"/>
        <v>0</v>
      </c>
      <c r="L64" s="301">
        <f t="shared" si="2"/>
        <v>0</v>
      </c>
      <c r="M64" s="301">
        <f t="shared" si="2"/>
        <v>0</v>
      </c>
      <c r="N64" s="301">
        <f t="shared" si="2"/>
        <v>0</v>
      </c>
      <c r="O64" s="301">
        <f t="shared" si="2"/>
        <v>0</v>
      </c>
      <c r="P64" s="301">
        <f t="shared" si="2"/>
        <v>0</v>
      </c>
      <c r="Q64" s="301">
        <f t="shared" si="2"/>
        <v>0</v>
      </c>
      <c r="R64" s="301">
        <f t="shared" si="2"/>
        <v>0</v>
      </c>
      <c r="S64" s="301">
        <f t="shared" si="2"/>
        <v>0</v>
      </c>
      <c r="T64" s="301">
        <f t="shared" si="2"/>
        <v>0</v>
      </c>
      <c r="U64" s="301">
        <f t="shared" si="2"/>
        <v>0</v>
      </c>
      <c r="V64" s="301">
        <f t="shared" si="2"/>
        <v>0</v>
      </c>
      <c r="W64" s="301">
        <f t="shared" si="2"/>
        <v>0</v>
      </c>
      <c r="DA64" s="67"/>
    </row>
    <row r="65" spans="1:105" ht="12" customHeight="1" x14ac:dyDescent="0.3">
      <c r="A65" s="202" t="s">
        <v>93</v>
      </c>
      <c r="B65" s="235">
        <f t="shared" ref="B65:W65" si="3">IF(B$7=0,0,B$7/B$5)</f>
        <v>0</v>
      </c>
      <c r="C65" s="235">
        <f t="shared" si="3"/>
        <v>0</v>
      </c>
      <c r="D65" s="235">
        <f t="shared" si="3"/>
        <v>0</v>
      </c>
      <c r="E65" s="235">
        <f t="shared" si="3"/>
        <v>0</v>
      </c>
      <c r="F65" s="235">
        <f t="shared" si="3"/>
        <v>0</v>
      </c>
      <c r="G65" s="235">
        <f t="shared" si="3"/>
        <v>0</v>
      </c>
      <c r="H65" s="235">
        <f t="shared" si="3"/>
        <v>0</v>
      </c>
      <c r="I65" s="235">
        <f t="shared" si="3"/>
        <v>0</v>
      </c>
      <c r="J65" s="235">
        <f t="shared" si="3"/>
        <v>0</v>
      </c>
      <c r="K65" s="235">
        <f t="shared" si="3"/>
        <v>0</v>
      </c>
      <c r="L65" s="235">
        <f t="shared" si="3"/>
        <v>0</v>
      </c>
      <c r="M65" s="235">
        <f t="shared" si="3"/>
        <v>0</v>
      </c>
      <c r="N65" s="235">
        <f t="shared" si="3"/>
        <v>0</v>
      </c>
      <c r="O65" s="235">
        <f t="shared" si="3"/>
        <v>0</v>
      </c>
      <c r="P65" s="235">
        <f t="shared" si="3"/>
        <v>0</v>
      </c>
      <c r="Q65" s="235">
        <f t="shared" si="3"/>
        <v>0</v>
      </c>
      <c r="R65" s="235">
        <f t="shared" si="3"/>
        <v>0</v>
      </c>
      <c r="S65" s="235">
        <f t="shared" si="3"/>
        <v>0</v>
      </c>
      <c r="T65" s="235">
        <f t="shared" si="3"/>
        <v>0</v>
      </c>
      <c r="U65" s="235">
        <f t="shared" si="3"/>
        <v>0</v>
      </c>
      <c r="V65" s="235">
        <f t="shared" si="3"/>
        <v>0</v>
      </c>
      <c r="W65" s="235">
        <f t="shared" si="3"/>
        <v>0</v>
      </c>
      <c r="DA65" s="174"/>
    </row>
    <row r="66" spans="1:105" ht="12" customHeight="1" x14ac:dyDescent="0.3">
      <c r="A66" s="202" t="s">
        <v>94</v>
      </c>
      <c r="B66" s="235">
        <f t="shared" ref="B66:W66" si="4">IF(B$8=0,0,B$8/B$5)</f>
        <v>0</v>
      </c>
      <c r="C66" s="235">
        <f t="shared" si="4"/>
        <v>0</v>
      </c>
      <c r="D66" s="235">
        <f t="shared" si="4"/>
        <v>0</v>
      </c>
      <c r="E66" s="235">
        <f t="shared" si="4"/>
        <v>0</v>
      </c>
      <c r="F66" s="235">
        <f t="shared" si="4"/>
        <v>0</v>
      </c>
      <c r="G66" s="235">
        <f t="shared" si="4"/>
        <v>0</v>
      </c>
      <c r="H66" s="235">
        <f t="shared" si="4"/>
        <v>0</v>
      </c>
      <c r="I66" s="235">
        <f t="shared" si="4"/>
        <v>0</v>
      </c>
      <c r="J66" s="235">
        <f t="shared" si="4"/>
        <v>0</v>
      </c>
      <c r="K66" s="235">
        <f t="shared" si="4"/>
        <v>0</v>
      </c>
      <c r="L66" s="235">
        <f t="shared" si="4"/>
        <v>0</v>
      </c>
      <c r="M66" s="235">
        <f t="shared" si="4"/>
        <v>0</v>
      </c>
      <c r="N66" s="235">
        <f t="shared" si="4"/>
        <v>0</v>
      </c>
      <c r="O66" s="235">
        <f t="shared" si="4"/>
        <v>0</v>
      </c>
      <c r="P66" s="235">
        <f t="shared" si="4"/>
        <v>0</v>
      </c>
      <c r="Q66" s="235">
        <f t="shared" si="4"/>
        <v>0</v>
      </c>
      <c r="R66" s="235">
        <f t="shared" si="4"/>
        <v>0</v>
      </c>
      <c r="S66" s="235">
        <f t="shared" si="4"/>
        <v>0</v>
      </c>
      <c r="T66" s="235">
        <f t="shared" si="4"/>
        <v>0</v>
      </c>
      <c r="U66" s="235">
        <f t="shared" si="4"/>
        <v>0</v>
      </c>
      <c r="V66" s="235">
        <f t="shared" si="4"/>
        <v>0</v>
      </c>
      <c r="W66" s="235">
        <f t="shared" si="4"/>
        <v>0</v>
      </c>
      <c r="DA66" s="174"/>
    </row>
    <row r="67" spans="1:105" ht="12" customHeight="1" x14ac:dyDescent="0.3">
      <c r="A67" s="202" t="s">
        <v>95</v>
      </c>
      <c r="B67" s="235">
        <f t="shared" ref="B67:W67" si="5">IF(B$9=0,0,B$9/B$5)</f>
        <v>0</v>
      </c>
      <c r="C67" s="235">
        <f t="shared" si="5"/>
        <v>0</v>
      </c>
      <c r="D67" s="235">
        <f t="shared" si="5"/>
        <v>0</v>
      </c>
      <c r="E67" s="235">
        <f t="shared" si="5"/>
        <v>0</v>
      </c>
      <c r="F67" s="235">
        <f t="shared" si="5"/>
        <v>0</v>
      </c>
      <c r="G67" s="235">
        <f t="shared" si="5"/>
        <v>0</v>
      </c>
      <c r="H67" s="235">
        <f t="shared" si="5"/>
        <v>0</v>
      </c>
      <c r="I67" s="235">
        <f t="shared" si="5"/>
        <v>0</v>
      </c>
      <c r="J67" s="235">
        <f t="shared" si="5"/>
        <v>0</v>
      </c>
      <c r="K67" s="235">
        <f t="shared" si="5"/>
        <v>0</v>
      </c>
      <c r="L67" s="235">
        <f t="shared" si="5"/>
        <v>0</v>
      </c>
      <c r="M67" s="235">
        <f t="shared" si="5"/>
        <v>0</v>
      </c>
      <c r="N67" s="235">
        <f t="shared" si="5"/>
        <v>0</v>
      </c>
      <c r="O67" s="235">
        <f t="shared" si="5"/>
        <v>0</v>
      </c>
      <c r="P67" s="235">
        <f t="shared" si="5"/>
        <v>0</v>
      </c>
      <c r="Q67" s="235">
        <f t="shared" si="5"/>
        <v>0</v>
      </c>
      <c r="R67" s="235">
        <f t="shared" si="5"/>
        <v>0</v>
      </c>
      <c r="S67" s="235">
        <f t="shared" si="5"/>
        <v>0</v>
      </c>
      <c r="T67" s="235">
        <f t="shared" si="5"/>
        <v>0</v>
      </c>
      <c r="U67" s="235">
        <f t="shared" si="5"/>
        <v>0</v>
      </c>
      <c r="V67" s="235">
        <f t="shared" si="5"/>
        <v>0</v>
      </c>
      <c r="W67" s="235">
        <f t="shared" si="5"/>
        <v>0</v>
      </c>
      <c r="DA67" s="174"/>
    </row>
    <row r="68" spans="1:105" ht="12" customHeight="1" x14ac:dyDescent="0.3">
      <c r="A68" s="56" t="s">
        <v>96</v>
      </c>
      <c r="B68" s="302">
        <f t="shared" ref="B68:W68" si="6">IF(B$10=0,0,B$10/B$5)</f>
        <v>0.14563795279341318</v>
      </c>
      <c r="C68" s="302">
        <f t="shared" si="6"/>
        <v>0.14694033281320334</v>
      </c>
      <c r="D68" s="302">
        <f t="shared" si="6"/>
        <v>0.14467316264040178</v>
      </c>
      <c r="E68" s="302">
        <f t="shared" si="6"/>
        <v>0.14733617603642565</v>
      </c>
      <c r="F68" s="302">
        <f t="shared" si="6"/>
        <v>0.14397572024511224</v>
      </c>
      <c r="G68" s="302">
        <f t="shared" si="6"/>
        <v>0.1299136922326643</v>
      </c>
      <c r="H68" s="302">
        <f t="shared" si="6"/>
        <v>0.12959475478615873</v>
      </c>
      <c r="I68" s="302">
        <f t="shared" si="6"/>
        <v>0.10760325705929101</v>
      </c>
      <c r="J68" s="302">
        <f t="shared" si="6"/>
        <v>0.11124296900561899</v>
      </c>
      <c r="K68" s="302">
        <f t="shared" si="6"/>
        <v>0.10950865610868615</v>
      </c>
      <c r="L68" s="302">
        <f t="shared" si="6"/>
        <v>0.11325371548185996</v>
      </c>
      <c r="M68" s="302">
        <f t="shared" si="6"/>
        <v>0.10331051173615763</v>
      </c>
      <c r="N68" s="302">
        <f t="shared" si="6"/>
        <v>0.10007565419221963</v>
      </c>
      <c r="O68" s="302">
        <f t="shared" si="6"/>
        <v>8.3831468726337441E-2</v>
      </c>
      <c r="P68" s="302">
        <f t="shared" si="6"/>
        <v>7.4063957437679823E-2</v>
      </c>
      <c r="Q68" s="302">
        <f t="shared" si="6"/>
        <v>6.7798326085211469E-2</v>
      </c>
      <c r="R68" s="302">
        <f t="shared" si="6"/>
        <v>7.1023469891021318E-2</v>
      </c>
      <c r="S68" s="302">
        <f t="shared" si="6"/>
        <v>7.5647196563823987E-2</v>
      </c>
      <c r="T68" s="302">
        <f t="shared" si="6"/>
        <v>7.6394685427384229E-2</v>
      </c>
      <c r="U68" s="302">
        <f t="shared" si="6"/>
        <v>7.36741613008631E-2</v>
      </c>
      <c r="V68" s="302">
        <f t="shared" si="6"/>
        <v>7.0905046094153934E-2</v>
      </c>
      <c r="W68" s="302">
        <f t="shared" si="6"/>
        <v>8.7343415848172609E-2</v>
      </c>
      <c r="DA68" s="68"/>
    </row>
    <row r="69" spans="1:105" ht="12" customHeight="1" x14ac:dyDescent="0.3">
      <c r="A69" s="203" t="s">
        <v>2709</v>
      </c>
      <c r="B69" s="303">
        <f t="shared" ref="B69:W69" si="7">IF(B$16=0,0,B$16/B$5)</f>
        <v>6.9056198250204912E-2</v>
      </c>
      <c r="C69" s="303">
        <f t="shared" si="7"/>
        <v>6.8944678714665864E-2</v>
      </c>
      <c r="D69" s="303">
        <f t="shared" si="7"/>
        <v>6.897750965492476E-2</v>
      </c>
      <c r="E69" s="303">
        <f t="shared" si="7"/>
        <v>6.8259441619436909E-2</v>
      </c>
      <c r="F69" s="303">
        <f t="shared" si="7"/>
        <v>6.855509062355461E-2</v>
      </c>
      <c r="G69" s="303">
        <f t="shared" si="7"/>
        <v>6.9413355834435309E-2</v>
      </c>
      <c r="H69" s="303">
        <f t="shared" si="7"/>
        <v>6.9340203843918979E-2</v>
      </c>
      <c r="I69" s="303">
        <f t="shared" si="7"/>
        <v>7.072994869165318E-2</v>
      </c>
      <c r="J69" s="303">
        <f t="shared" si="7"/>
        <v>7.0649218092130692E-2</v>
      </c>
      <c r="K69" s="303">
        <f t="shared" si="7"/>
        <v>7.0560272766730228E-2</v>
      </c>
      <c r="L69" s="303">
        <f t="shared" si="7"/>
        <v>7.0487985143637161E-2</v>
      </c>
      <c r="M69" s="303">
        <f t="shared" si="7"/>
        <v>7.1051032021290539E-2</v>
      </c>
      <c r="N69" s="303">
        <f t="shared" si="7"/>
        <v>7.0280296572790502E-2</v>
      </c>
      <c r="O69" s="303">
        <f t="shared" si="7"/>
        <v>7.1651980118116312E-2</v>
      </c>
      <c r="P69" s="303">
        <f t="shared" si="7"/>
        <v>7.3597601892712611E-2</v>
      </c>
      <c r="Q69" s="303">
        <f t="shared" si="7"/>
        <v>7.473415460828331E-2</v>
      </c>
      <c r="R69" s="303">
        <f t="shared" si="7"/>
        <v>7.3241476358811106E-2</v>
      </c>
      <c r="S69" s="303">
        <f t="shared" si="7"/>
        <v>7.3071574433380762E-2</v>
      </c>
      <c r="T69" s="303">
        <f t="shared" si="7"/>
        <v>7.2456729118397803E-2</v>
      </c>
      <c r="U69" s="303">
        <f t="shared" si="7"/>
        <v>7.2912041223470808E-2</v>
      </c>
      <c r="V69" s="303">
        <f t="shared" si="7"/>
        <v>7.3106319292682867E-2</v>
      </c>
      <c r="W69" s="303">
        <f t="shared" si="7"/>
        <v>7.2581586750325985E-2</v>
      </c>
      <c r="DA69" s="175"/>
    </row>
    <row r="70" spans="1:105" ht="12" customHeight="1" x14ac:dyDescent="0.3">
      <c r="A70" s="203" t="s">
        <v>2721</v>
      </c>
      <c r="B70" s="303">
        <f t="shared" ref="B70:W70" si="8">IF(B$27=0,0,B$27/B$5)</f>
        <v>0.58697768512674198</v>
      </c>
      <c r="C70" s="303">
        <f t="shared" si="8"/>
        <v>0.58602976907465976</v>
      </c>
      <c r="D70" s="303">
        <f t="shared" si="8"/>
        <v>0.58630883206686035</v>
      </c>
      <c r="E70" s="303">
        <f t="shared" si="8"/>
        <v>0.58020525376521392</v>
      </c>
      <c r="F70" s="303">
        <f t="shared" si="8"/>
        <v>0.58271827030021428</v>
      </c>
      <c r="G70" s="303">
        <f t="shared" si="8"/>
        <v>0.59001352459270029</v>
      </c>
      <c r="H70" s="303">
        <f t="shared" si="8"/>
        <v>0.58939173267331135</v>
      </c>
      <c r="I70" s="303">
        <f t="shared" si="8"/>
        <v>0.60120456387905186</v>
      </c>
      <c r="J70" s="303">
        <f t="shared" si="8"/>
        <v>0.60051835378311114</v>
      </c>
      <c r="K70" s="303">
        <f t="shared" si="8"/>
        <v>0.59976231851720696</v>
      </c>
      <c r="L70" s="303">
        <f t="shared" si="8"/>
        <v>0.59914787372091582</v>
      </c>
      <c r="M70" s="303">
        <f t="shared" si="8"/>
        <v>0.60393377218097011</v>
      </c>
      <c r="N70" s="303">
        <f t="shared" si="8"/>
        <v>0.59738252086871935</v>
      </c>
      <c r="O70" s="303">
        <f t="shared" si="8"/>
        <v>0.6090418310039889</v>
      </c>
      <c r="P70" s="303">
        <f t="shared" si="8"/>
        <v>0.62557961608805723</v>
      </c>
      <c r="Q70" s="303">
        <f t="shared" si="8"/>
        <v>0.63524031417040805</v>
      </c>
      <c r="R70" s="303">
        <f t="shared" si="8"/>
        <v>0.62255254904989443</v>
      </c>
      <c r="S70" s="303">
        <f t="shared" si="8"/>
        <v>0.62110838268373658</v>
      </c>
      <c r="T70" s="303">
        <f t="shared" si="8"/>
        <v>0.61588219750638162</v>
      </c>
      <c r="U70" s="303">
        <f t="shared" si="8"/>
        <v>0.61975235039950183</v>
      </c>
      <c r="V70" s="303">
        <f t="shared" si="8"/>
        <v>0.62140371398780425</v>
      </c>
      <c r="W70" s="303">
        <f t="shared" si="8"/>
        <v>0.61694348737777094</v>
      </c>
      <c r="DA70" s="175"/>
    </row>
    <row r="71" spans="1:105" ht="12" customHeight="1" x14ac:dyDescent="0.3">
      <c r="A71" s="203" t="s">
        <v>2733</v>
      </c>
      <c r="B71" s="303">
        <f t="shared" ref="B71:W71" si="9">IF(B$38=0,0,B$38/B$5)</f>
        <v>0</v>
      </c>
      <c r="C71" s="303">
        <f t="shared" si="9"/>
        <v>0</v>
      </c>
      <c r="D71" s="303">
        <f t="shared" si="9"/>
        <v>0</v>
      </c>
      <c r="E71" s="303">
        <f t="shared" si="9"/>
        <v>0</v>
      </c>
      <c r="F71" s="303">
        <f t="shared" si="9"/>
        <v>0</v>
      </c>
      <c r="G71" s="303">
        <f t="shared" si="9"/>
        <v>0</v>
      </c>
      <c r="H71" s="303">
        <f t="shared" si="9"/>
        <v>0</v>
      </c>
      <c r="I71" s="303">
        <f t="shared" si="9"/>
        <v>0</v>
      </c>
      <c r="J71" s="303">
        <f t="shared" si="9"/>
        <v>0</v>
      </c>
      <c r="K71" s="303">
        <f t="shared" si="9"/>
        <v>0</v>
      </c>
      <c r="L71" s="303">
        <f t="shared" si="9"/>
        <v>0</v>
      </c>
      <c r="M71" s="303">
        <f t="shared" si="9"/>
        <v>0</v>
      </c>
      <c r="N71" s="303">
        <f t="shared" si="9"/>
        <v>0</v>
      </c>
      <c r="O71" s="303">
        <f t="shared" si="9"/>
        <v>0</v>
      </c>
      <c r="P71" s="303">
        <f t="shared" si="9"/>
        <v>0</v>
      </c>
      <c r="Q71" s="303">
        <f t="shared" si="9"/>
        <v>0</v>
      </c>
      <c r="R71" s="303">
        <f t="shared" si="9"/>
        <v>0</v>
      </c>
      <c r="S71" s="303">
        <f t="shared" si="9"/>
        <v>0</v>
      </c>
      <c r="T71" s="303">
        <f t="shared" si="9"/>
        <v>0</v>
      </c>
      <c r="U71" s="303">
        <f t="shared" si="9"/>
        <v>0</v>
      </c>
      <c r="V71" s="303">
        <f t="shared" si="9"/>
        <v>0</v>
      </c>
      <c r="W71" s="303">
        <f t="shared" si="9"/>
        <v>0</v>
      </c>
      <c r="DA71" s="175"/>
    </row>
    <row r="72" spans="1:105" ht="12" customHeight="1" x14ac:dyDescent="0.3">
      <c r="A72" s="203" t="s">
        <v>2735</v>
      </c>
      <c r="B72" s="303">
        <f t="shared" ref="B72:W72" si="10">IF(B$39=0,0,B$39/B$5)</f>
        <v>0.19832816382964011</v>
      </c>
      <c r="C72" s="303">
        <f t="shared" si="10"/>
        <v>0.19808521939747092</v>
      </c>
      <c r="D72" s="303">
        <f t="shared" si="10"/>
        <v>0.20004049563781304</v>
      </c>
      <c r="E72" s="303">
        <f t="shared" si="10"/>
        <v>0.20419912857892383</v>
      </c>
      <c r="F72" s="303">
        <f t="shared" si="10"/>
        <v>0.20475091883111882</v>
      </c>
      <c r="G72" s="303">
        <f t="shared" si="10"/>
        <v>0.21065942734020013</v>
      </c>
      <c r="H72" s="303">
        <f t="shared" si="10"/>
        <v>0.21167330869661111</v>
      </c>
      <c r="I72" s="303">
        <f t="shared" si="10"/>
        <v>0.22046223037000384</v>
      </c>
      <c r="J72" s="303">
        <f t="shared" si="10"/>
        <v>0.21758945911913899</v>
      </c>
      <c r="K72" s="303">
        <f t="shared" si="10"/>
        <v>0.22016875260737676</v>
      </c>
      <c r="L72" s="303">
        <f t="shared" si="10"/>
        <v>0.21711042565358718</v>
      </c>
      <c r="M72" s="303">
        <f t="shared" si="10"/>
        <v>0.22170468406158172</v>
      </c>
      <c r="N72" s="303">
        <f t="shared" si="10"/>
        <v>0.23226152836627065</v>
      </c>
      <c r="O72" s="303">
        <f t="shared" si="10"/>
        <v>0.23547472015155738</v>
      </c>
      <c r="P72" s="303">
        <f t="shared" si="10"/>
        <v>0.22675882458155044</v>
      </c>
      <c r="Q72" s="303">
        <f t="shared" si="10"/>
        <v>0.22222720513609742</v>
      </c>
      <c r="R72" s="303">
        <f t="shared" si="10"/>
        <v>0.23318250470027271</v>
      </c>
      <c r="S72" s="303">
        <f t="shared" si="10"/>
        <v>0.23017284631905885</v>
      </c>
      <c r="T72" s="303">
        <f t="shared" si="10"/>
        <v>0.23526638794783641</v>
      </c>
      <c r="U72" s="303">
        <f t="shared" si="10"/>
        <v>0.23366144707616393</v>
      </c>
      <c r="V72" s="303">
        <f t="shared" si="10"/>
        <v>0.23458492062535868</v>
      </c>
      <c r="W72" s="303">
        <f t="shared" si="10"/>
        <v>0.22313151002373044</v>
      </c>
      <c r="DA72" s="175"/>
    </row>
    <row r="73" spans="1:105" ht="12" customHeight="1" x14ac:dyDescent="0.3">
      <c r="A73" s="62" t="s">
        <v>2736</v>
      </c>
      <c r="B73" s="304">
        <f t="shared" ref="B73:W73" si="11">IF(B$40=0,0,B$40/B$5)</f>
        <v>0.12466821902942149</v>
      </c>
      <c r="C73" s="304">
        <f t="shared" si="11"/>
        <v>0.12454422876849403</v>
      </c>
      <c r="D73" s="304">
        <f t="shared" si="11"/>
        <v>0.12646448533922663</v>
      </c>
      <c r="E73" s="304">
        <f t="shared" si="11"/>
        <v>0.13138905751819113</v>
      </c>
      <c r="F73" s="304">
        <f t="shared" si="11"/>
        <v>0.13162548883266051</v>
      </c>
      <c r="G73" s="304">
        <f t="shared" si="11"/>
        <v>0.13661851445013573</v>
      </c>
      <c r="H73" s="304">
        <f t="shared" si="11"/>
        <v>0.13771042459643085</v>
      </c>
      <c r="I73" s="304">
        <f t="shared" si="11"/>
        <v>0.1450169517655738</v>
      </c>
      <c r="J73" s="304">
        <f t="shared" si="11"/>
        <v>0.14223029315419952</v>
      </c>
      <c r="K73" s="304">
        <f t="shared" si="11"/>
        <v>0.1449044616561978</v>
      </c>
      <c r="L73" s="304">
        <f t="shared" si="11"/>
        <v>0.14192324150037419</v>
      </c>
      <c r="M73" s="304">
        <f t="shared" si="11"/>
        <v>0.1459169165722051</v>
      </c>
      <c r="N73" s="304">
        <f t="shared" si="11"/>
        <v>0.15729587868862743</v>
      </c>
      <c r="O73" s="304">
        <f t="shared" si="11"/>
        <v>0.15904594135889999</v>
      </c>
      <c r="P73" s="304">
        <f t="shared" si="11"/>
        <v>0.14825471589599029</v>
      </c>
      <c r="Q73" s="304">
        <f t="shared" si="11"/>
        <v>0.14251077355392849</v>
      </c>
      <c r="R73" s="304">
        <f t="shared" si="11"/>
        <v>0.15505826325087416</v>
      </c>
      <c r="S73" s="304">
        <f t="shared" si="11"/>
        <v>0.15222983359011932</v>
      </c>
      <c r="T73" s="304">
        <f t="shared" si="11"/>
        <v>0.15797921022154537</v>
      </c>
      <c r="U73" s="304">
        <f t="shared" si="11"/>
        <v>0.15588860310446173</v>
      </c>
      <c r="V73" s="304">
        <f t="shared" si="11"/>
        <v>0.1566048467131636</v>
      </c>
      <c r="W73" s="304">
        <f t="shared" si="11"/>
        <v>0.14571115082338268</v>
      </c>
      <c r="DA73" s="72"/>
    </row>
    <row r="74" spans="1:105" ht="12" customHeight="1" x14ac:dyDescent="0.3">
      <c r="A74" s="62" t="s">
        <v>2743</v>
      </c>
      <c r="B74" s="304">
        <f t="shared" ref="B74:W74" si="12">IF(B$46=0,0,B$46/B$5)</f>
        <v>7.3659944800218605E-2</v>
      </c>
      <c r="C74" s="304">
        <f t="shared" si="12"/>
        <v>7.3540990628976913E-2</v>
      </c>
      <c r="D74" s="304">
        <f t="shared" si="12"/>
        <v>7.3576010298586417E-2</v>
      </c>
      <c r="E74" s="304">
        <f t="shared" si="12"/>
        <v>7.2810071060732728E-2</v>
      </c>
      <c r="F74" s="304">
        <f t="shared" si="12"/>
        <v>7.3125429998458294E-2</v>
      </c>
      <c r="G74" s="304">
        <f t="shared" si="12"/>
        <v>7.4040912890064384E-2</v>
      </c>
      <c r="H74" s="304">
        <f t="shared" si="12"/>
        <v>7.3962884100180273E-2</v>
      </c>
      <c r="I74" s="304">
        <f t="shared" si="12"/>
        <v>7.5445278604430052E-2</v>
      </c>
      <c r="J74" s="304">
        <f t="shared" si="12"/>
        <v>7.535916596493944E-2</v>
      </c>
      <c r="K74" s="304">
        <f t="shared" si="12"/>
        <v>7.5264290951178953E-2</v>
      </c>
      <c r="L74" s="304">
        <f t="shared" si="12"/>
        <v>7.5187184153213002E-2</v>
      </c>
      <c r="M74" s="304">
        <f t="shared" si="12"/>
        <v>7.5787767489376615E-2</v>
      </c>
      <c r="N74" s="304">
        <f t="shared" si="12"/>
        <v>7.4965649677643201E-2</v>
      </c>
      <c r="O74" s="304">
        <f t="shared" si="12"/>
        <v>7.6428778792657401E-2</v>
      </c>
      <c r="P74" s="304">
        <f t="shared" si="12"/>
        <v>7.8504108685560139E-2</v>
      </c>
      <c r="Q74" s="304">
        <f t="shared" si="12"/>
        <v>7.9716431582168915E-2</v>
      </c>
      <c r="R74" s="304">
        <f t="shared" si="12"/>
        <v>7.8124241449398529E-2</v>
      </c>
      <c r="S74" s="304">
        <f t="shared" si="12"/>
        <v>7.7943012728939526E-2</v>
      </c>
      <c r="T74" s="304">
        <f t="shared" si="12"/>
        <v>7.728717772629104E-2</v>
      </c>
      <c r="U74" s="304">
        <f t="shared" si="12"/>
        <v>7.7772843971702185E-2</v>
      </c>
      <c r="V74" s="304">
        <f t="shared" si="12"/>
        <v>7.7980073912195066E-2</v>
      </c>
      <c r="W74" s="304">
        <f t="shared" si="12"/>
        <v>7.7420359200347774E-2</v>
      </c>
      <c r="DA74" s="72"/>
    </row>
    <row r="75" spans="1:105" ht="12" customHeight="1" x14ac:dyDescent="0.3">
      <c r="A75" s="62" t="s">
        <v>2755</v>
      </c>
      <c r="B75" s="304">
        <f t="shared" ref="B75:W75" si="13">IF(B$57=0,0,B$57/B$5)</f>
        <v>0</v>
      </c>
      <c r="C75" s="304">
        <f t="shared" si="13"/>
        <v>0</v>
      </c>
      <c r="D75" s="304">
        <f t="shared" si="13"/>
        <v>0</v>
      </c>
      <c r="E75" s="304">
        <f t="shared" si="13"/>
        <v>0</v>
      </c>
      <c r="F75" s="304">
        <f t="shared" si="13"/>
        <v>0</v>
      </c>
      <c r="G75" s="304">
        <f t="shared" si="13"/>
        <v>0</v>
      </c>
      <c r="H75" s="304">
        <f t="shared" si="13"/>
        <v>0</v>
      </c>
      <c r="I75" s="304">
        <f t="shared" si="13"/>
        <v>0</v>
      </c>
      <c r="J75" s="304">
        <f t="shared" si="13"/>
        <v>0</v>
      </c>
      <c r="K75" s="304">
        <f t="shared" si="13"/>
        <v>0</v>
      </c>
      <c r="L75" s="304">
        <f t="shared" si="13"/>
        <v>0</v>
      </c>
      <c r="M75" s="304">
        <f t="shared" si="13"/>
        <v>0</v>
      </c>
      <c r="N75" s="304">
        <f t="shared" si="13"/>
        <v>0</v>
      </c>
      <c r="O75" s="304">
        <f t="shared" si="13"/>
        <v>0</v>
      </c>
      <c r="P75" s="304">
        <f t="shared" si="13"/>
        <v>0</v>
      </c>
      <c r="Q75" s="304">
        <f t="shared" si="13"/>
        <v>0</v>
      </c>
      <c r="R75" s="304">
        <f t="shared" si="13"/>
        <v>0</v>
      </c>
      <c r="S75" s="304">
        <f t="shared" si="13"/>
        <v>0</v>
      </c>
      <c r="T75" s="304">
        <f t="shared" si="13"/>
        <v>0</v>
      </c>
      <c r="U75" s="304">
        <f t="shared" si="13"/>
        <v>0</v>
      </c>
      <c r="V75" s="304">
        <f t="shared" si="13"/>
        <v>0</v>
      </c>
      <c r="W75" s="304">
        <f t="shared" si="13"/>
        <v>0</v>
      </c>
      <c r="DA75" s="72"/>
    </row>
    <row r="76" spans="1:105" ht="12" customHeight="1" x14ac:dyDescent="0.3">
      <c r="A76" s="62" t="s">
        <v>2757</v>
      </c>
      <c r="B76" s="304">
        <f t="shared" ref="B76:W76" si="14">IF(B$58=0,0,B$58/B$5)</f>
        <v>0</v>
      </c>
      <c r="C76" s="304">
        <f t="shared" si="14"/>
        <v>0</v>
      </c>
      <c r="D76" s="304">
        <f t="shared" si="14"/>
        <v>0</v>
      </c>
      <c r="E76" s="304">
        <f t="shared" si="14"/>
        <v>0</v>
      </c>
      <c r="F76" s="304">
        <f t="shared" si="14"/>
        <v>0</v>
      </c>
      <c r="G76" s="304">
        <f t="shared" si="14"/>
        <v>0</v>
      </c>
      <c r="H76" s="304">
        <f t="shared" si="14"/>
        <v>0</v>
      </c>
      <c r="I76" s="304">
        <f t="shared" si="14"/>
        <v>0</v>
      </c>
      <c r="J76" s="304">
        <f t="shared" si="14"/>
        <v>0</v>
      </c>
      <c r="K76" s="304">
        <f t="shared" si="14"/>
        <v>0</v>
      </c>
      <c r="L76" s="304">
        <f t="shared" si="14"/>
        <v>0</v>
      </c>
      <c r="M76" s="304">
        <f t="shared" si="14"/>
        <v>0</v>
      </c>
      <c r="N76" s="304">
        <f t="shared" si="14"/>
        <v>0</v>
      </c>
      <c r="O76" s="304">
        <f t="shared" si="14"/>
        <v>0</v>
      </c>
      <c r="P76" s="304">
        <f t="shared" si="14"/>
        <v>0</v>
      </c>
      <c r="Q76" s="304">
        <f t="shared" si="14"/>
        <v>0</v>
      </c>
      <c r="R76" s="304">
        <f t="shared" si="14"/>
        <v>0</v>
      </c>
      <c r="S76" s="304">
        <f t="shared" si="14"/>
        <v>0</v>
      </c>
      <c r="T76" s="304">
        <f t="shared" si="14"/>
        <v>0</v>
      </c>
      <c r="U76" s="304">
        <f t="shared" si="14"/>
        <v>0</v>
      </c>
      <c r="V76" s="304">
        <f t="shared" si="14"/>
        <v>0</v>
      </c>
      <c r="W76" s="304">
        <f t="shared" si="14"/>
        <v>0</v>
      </c>
      <c r="DA76" s="72"/>
    </row>
    <row r="77" spans="1:105" ht="12" customHeight="1" x14ac:dyDescent="0.3">
      <c r="A77" s="41" t="s">
        <v>2759</v>
      </c>
      <c r="B77" s="237">
        <f t="shared" ref="B77:W77" si="15">IF(B$59=0,0,B$59/B$5)</f>
        <v>0</v>
      </c>
      <c r="C77" s="237">
        <f t="shared" si="15"/>
        <v>0</v>
      </c>
      <c r="D77" s="237">
        <f t="shared" si="15"/>
        <v>0</v>
      </c>
      <c r="E77" s="237">
        <f t="shared" si="15"/>
        <v>0</v>
      </c>
      <c r="F77" s="237">
        <f t="shared" si="15"/>
        <v>0</v>
      </c>
      <c r="G77" s="237">
        <f t="shared" si="15"/>
        <v>0</v>
      </c>
      <c r="H77" s="237">
        <f t="shared" si="15"/>
        <v>0</v>
      </c>
      <c r="I77" s="237">
        <f t="shared" si="15"/>
        <v>0</v>
      </c>
      <c r="J77" s="237">
        <f t="shared" si="15"/>
        <v>0</v>
      </c>
      <c r="K77" s="237">
        <f t="shared" si="15"/>
        <v>0</v>
      </c>
      <c r="L77" s="237">
        <f t="shared" si="15"/>
        <v>0</v>
      </c>
      <c r="M77" s="237">
        <f t="shared" si="15"/>
        <v>0</v>
      </c>
      <c r="N77" s="237">
        <f t="shared" si="15"/>
        <v>0</v>
      </c>
      <c r="O77" s="237">
        <f t="shared" si="15"/>
        <v>0</v>
      </c>
      <c r="P77" s="237">
        <f t="shared" si="15"/>
        <v>0</v>
      </c>
      <c r="Q77" s="237">
        <f t="shared" si="15"/>
        <v>0</v>
      </c>
      <c r="R77" s="237">
        <f t="shared" si="15"/>
        <v>0</v>
      </c>
      <c r="S77" s="237">
        <f t="shared" si="15"/>
        <v>0</v>
      </c>
      <c r="T77" s="237">
        <f t="shared" si="15"/>
        <v>0</v>
      </c>
      <c r="U77" s="237">
        <f t="shared" si="15"/>
        <v>0</v>
      </c>
      <c r="V77" s="237">
        <f t="shared" si="15"/>
        <v>0</v>
      </c>
      <c r="W77" s="237">
        <f t="shared" si="15"/>
        <v>0</v>
      </c>
      <c r="DA77" s="97"/>
    </row>
    <row r="78" spans="1:105" ht="12" customHeight="1" x14ac:dyDescent="0.3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DA78" s="172"/>
    </row>
    <row r="79" spans="1:105" ht="15" customHeight="1" x14ac:dyDescent="0.3">
      <c r="A79" s="32" t="s">
        <v>432</v>
      </c>
      <c r="B79" s="259"/>
      <c r="C79" s="259"/>
      <c r="D79" s="259"/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DA79" s="88"/>
    </row>
    <row r="80" spans="1:105" ht="12" customHeight="1" x14ac:dyDescent="0.3">
      <c r="A80" s="201"/>
      <c r="B80" s="201"/>
      <c r="C80" s="201"/>
      <c r="D80" s="201"/>
      <c r="E80" s="201"/>
      <c r="F80" s="201"/>
      <c r="G80" s="201"/>
      <c r="H80" s="201"/>
      <c r="I80" s="201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DA80" s="173"/>
    </row>
    <row r="81" spans="1:105" ht="12" customHeight="1" x14ac:dyDescent="0.3">
      <c r="A81" s="35" t="s">
        <v>27</v>
      </c>
      <c r="B81" s="324">
        <f>IF(B$5=0,0,B$5/TEL_fec!B$5)</f>
        <v>1.4631893539416632</v>
      </c>
      <c r="C81" s="324">
        <f>IF(C$5=0,0,C$5/TEL_fec!C$5)</f>
        <v>1.4907664457476821</v>
      </c>
      <c r="D81" s="324">
        <f>IF(D$5=0,0,D$5/TEL_fec!D$5)</f>
        <v>1.437276974466009</v>
      </c>
      <c r="E81" s="324">
        <f>IF(E$5=0,0,E$5/TEL_fec!E$5)</f>
        <v>1.3751460207811341</v>
      </c>
      <c r="F81" s="324">
        <f>IF(F$5=0,0,F$5/TEL_fec!F$5)</f>
        <v>1.3452345914482904</v>
      </c>
      <c r="G81" s="324">
        <f>IF(G$5=0,0,G$5/TEL_fec!G$5)</f>
        <v>1.1618697732277721</v>
      </c>
      <c r="H81" s="324">
        <f>IF(H$5=0,0,H$5/TEL_fec!H$5)</f>
        <v>1.154284072612386</v>
      </c>
      <c r="I81" s="324">
        <f>IF(I$5=0,0,I$5/TEL_fec!I$5)</f>
        <v>0.98969822728697621</v>
      </c>
      <c r="J81" s="324">
        <f>IF(J$5=0,0,J$5/TEL_fec!J$5)</f>
        <v>0.98031370051082223</v>
      </c>
      <c r="K81" s="324">
        <f>IF(K$5=0,0,K$5/TEL_fec!K$5)</f>
        <v>0.95854302627299781</v>
      </c>
      <c r="L81" s="324">
        <f>IF(L$5=0,0,L$5/TEL_fec!L$5)</f>
        <v>1.0034290290765215</v>
      </c>
      <c r="M81" s="324">
        <f>IF(M$5=0,0,M$5/TEL_fec!M$5)</f>
        <v>0.9268251802156724</v>
      </c>
      <c r="N81" s="324">
        <f>IF(N$5=0,0,N$5/TEL_fec!N$5)</f>
        <v>0.80640306258489947</v>
      </c>
      <c r="O81" s="324">
        <f>IF(O$5=0,0,O$5/TEL_fec!O$5)</f>
        <v>0.73644056846255579</v>
      </c>
      <c r="P81" s="324">
        <f>IF(P$5=0,0,P$5/TEL_fec!P$5)</f>
        <v>0.76016542982811508</v>
      </c>
      <c r="Q81" s="324">
        <f>IF(Q$5=0,0,Q$5/TEL_fec!Q$5)</f>
        <v>0.78108269465011759</v>
      </c>
      <c r="R81" s="324">
        <f>IF(R$5=0,0,R$5/TEL_fec!R$5)</f>
        <v>0.72321865859848522</v>
      </c>
      <c r="S81" s="324">
        <f>IF(S$5=0,0,S$5/TEL_fec!S$5)</f>
        <v>0.75862613074273211</v>
      </c>
      <c r="T81" s="324">
        <f>IF(T$5=0,0,T$5/TEL_fec!T$5)</f>
        <v>0.7289657745255369</v>
      </c>
      <c r="U81" s="324">
        <f>IF(U$5=0,0,U$5/TEL_fec!U$5)</f>
        <v>0.73282281337977062</v>
      </c>
      <c r="V81" s="324">
        <f>IF(V$5=0,0,V$5/TEL_fec!V$5)</f>
        <v>0.71831993892023849</v>
      </c>
      <c r="W81" s="324">
        <f>IF(W$5=0,0,W$5/TEL_fec!W$5)</f>
        <v>0.86743181597051056</v>
      </c>
      <c r="DA81" s="95"/>
    </row>
    <row r="82" spans="1:105" ht="12" customHeight="1" x14ac:dyDescent="0.3">
      <c r="A82" s="55" t="s">
        <v>92</v>
      </c>
      <c r="B82" s="336">
        <f>IF(B$6=0,0,B$6/TEL_fec!B$6)</f>
        <v>0</v>
      </c>
      <c r="C82" s="336">
        <f>IF(C$6=0,0,C$6/TEL_fec!C$6)</f>
        <v>0</v>
      </c>
      <c r="D82" s="336">
        <f>IF(D$6=0,0,D$6/TEL_fec!D$6)</f>
        <v>0</v>
      </c>
      <c r="E82" s="336">
        <f>IF(E$6=0,0,E$6/TEL_fec!E$6)</f>
        <v>0</v>
      </c>
      <c r="F82" s="336">
        <f>IF(F$6=0,0,F$6/TEL_fec!F$6)</f>
        <v>0</v>
      </c>
      <c r="G82" s="336">
        <f>IF(G$6=0,0,G$6/TEL_fec!G$6)</f>
        <v>0</v>
      </c>
      <c r="H82" s="336">
        <f>IF(H$6=0,0,H$6/TEL_fec!H$6)</f>
        <v>0</v>
      </c>
      <c r="I82" s="336">
        <f>IF(I$6=0,0,I$6/TEL_fec!I$6)</f>
        <v>0</v>
      </c>
      <c r="J82" s="336">
        <f>IF(J$6=0,0,J$6/TEL_fec!J$6)</f>
        <v>0</v>
      </c>
      <c r="K82" s="336">
        <f>IF(K$6=0,0,K$6/TEL_fec!K$6)</f>
        <v>0</v>
      </c>
      <c r="L82" s="336">
        <f>IF(L$6=0,0,L$6/TEL_fec!L$6)</f>
        <v>0</v>
      </c>
      <c r="M82" s="336">
        <f>IF(M$6=0,0,M$6/TEL_fec!M$6)</f>
        <v>0</v>
      </c>
      <c r="N82" s="336">
        <f>IF(N$6=0,0,N$6/TEL_fec!N$6)</f>
        <v>0</v>
      </c>
      <c r="O82" s="336">
        <f>IF(O$6=0,0,O$6/TEL_fec!O$6)</f>
        <v>0</v>
      </c>
      <c r="P82" s="336">
        <f>IF(P$6=0,0,P$6/TEL_fec!P$6)</f>
        <v>0</v>
      </c>
      <c r="Q82" s="336">
        <f>IF(Q$6=0,0,Q$6/TEL_fec!Q$6)</f>
        <v>0</v>
      </c>
      <c r="R82" s="336">
        <f>IF(R$6=0,0,R$6/TEL_fec!R$6)</f>
        <v>0</v>
      </c>
      <c r="S82" s="336">
        <f>IF(S$6=0,0,S$6/TEL_fec!S$6)</f>
        <v>0</v>
      </c>
      <c r="T82" s="336">
        <f>IF(T$6=0,0,T$6/TEL_fec!T$6)</f>
        <v>0</v>
      </c>
      <c r="U82" s="336">
        <f>IF(U$6=0,0,U$6/TEL_fec!U$6)</f>
        <v>0</v>
      </c>
      <c r="V82" s="336">
        <f>IF(V$6=0,0,V$6/TEL_fec!V$6)</f>
        <v>0</v>
      </c>
      <c r="W82" s="336">
        <f>IF(W$6=0,0,W$6/TEL_fec!W$6)</f>
        <v>0</v>
      </c>
      <c r="DA82" s="67"/>
    </row>
    <row r="83" spans="1:105" ht="12" customHeight="1" x14ac:dyDescent="0.3">
      <c r="A83" s="202" t="s">
        <v>93</v>
      </c>
      <c r="B83" s="337">
        <f>IF(B$7=0,0,B$7/TEL_fec!B$7)</f>
        <v>0</v>
      </c>
      <c r="C83" s="337">
        <f>IF(C$7=0,0,C$7/TEL_fec!C$7)</f>
        <v>0</v>
      </c>
      <c r="D83" s="337">
        <f>IF(D$7=0,0,D$7/TEL_fec!D$7)</f>
        <v>0</v>
      </c>
      <c r="E83" s="337">
        <f>IF(E$7=0,0,E$7/TEL_fec!E$7)</f>
        <v>0</v>
      </c>
      <c r="F83" s="337">
        <f>IF(F$7=0,0,F$7/TEL_fec!F$7)</f>
        <v>0</v>
      </c>
      <c r="G83" s="337">
        <f>IF(G$7=0,0,G$7/TEL_fec!G$7)</f>
        <v>0</v>
      </c>
      <c r="H83" s="337">
        <f>IF(H$7=0,0,H$7/TEL_fec!H$7)</f>
        <v>0</v>
      </c>
      <c r="I83" s="337">
        <f>IF(I$7=0,0,I$7/TEL_fec!I$7)</f>
        <v>0</v>
      </c>
      <c r="J83" s="337">
        <f>IF(J$7=0,0,J$7/TEL_fec!J$7)</f>
        <v>0</v>
      </c>
      <c r="K83" s="337">
        <f>IF(K$7=0,0,K$7/TEL_fec!K$7)</f>
        <v>0</v>
      </c>
      <c r="L83" s="337">
        <f>IF(L$7=0,0,L$7/TEL_fec!L$7)</f>
        <v>0</v>
      </c>
      <c r="M83" s="337">
        <f>IF(M$7=0,0,M$7/TEL_fec!M$7)</f>
        <v>0</v>
      </c>
      <c r="N83" s="337">
        <f>IF(N$7=0,0,N$7/TEL_fec!N$7)</f>
        <v>0</v>
      </c>
      <c r="O83" s="337">
        <f>IF(O$7=0,0,O$7/TEL_fec!O$7)</f>
        <v>0</v>
      </c>
      <c r="P83" s="337">
        <f>IF(P$7=0,0,P$7/TEL_fec!P$7)</f>
        <v>0</v>
      </c>
      <c r="Q83" s="337">
        <f>IF(Q$7=0,0,Q$7/TEL_fec!Q$7)</f>
        <v>0</v>
      </c>
      <c r="R83" s="337">
        <f>IF(R$7=0,0,R$7/TEL_fec!R$7)</f>
        <v>0</v>
      </c>
      <c r="S83" s="337">
        <f>IF(S$7=0,0,S$7/TEL_fec!S$7)</f>
        <v>0</v>
      </c>
      <c r="T83" s="337">
        <f>IF(T$7=0,0,T$7/TEL_fec!T$7)</f>
        <v>0</v>
      </c>
      <c r="U83" s="337">
        <f>IF(U$7=0,0,U$7/TEL_fec!U$7)</f>
        <v>0</v>
      </c>
      <c r="V83" s="337">
        <f>IF(V$7=0,0,V$7/TEL_fec!V$7)</f>
        <v>0</v>
      </c>
      <c r="W83" s="337">
        <f>IF(W$7=0,0,W$7/TEL_fec!W$7)</f>
        <v>0</v>
      </c>
      <c r="DA83" s="174"/>
    </row>
    <row r="84" spans="1:105" ht="12" customHeight="1" x14ac:dyDescent="0.3">
      <c r="A84" s="202" t="s">
        <v>94</v>
      </c>
      <c r="B84" s="337">
        <f>IF(B$8=0,0,B$8/TEL_fec!B$8)</f>
        <v>0</v>
      </c>
      <c r="C84" s="337">
        <f>IF(C$8=0,0,C$8/TEL_fec!C$8)</f>
        <v>0</v>
      </c>
      <c r="D84" s="337">
        <f>IF(D$8=0,0,D$8/TEL_fec!D$8)</f>
        <v>0</v>
      </c>
      <c r="E84" s="337">
        <f>IF(E$8=0,0,E$8/TEL_fec!E$8)</f>
        <v>0</v>
      </c>
      <c r="F84" s="337">
        <f>IF(F$8=0,0,F$8/TEL_fec!F$8)</f>
        <v>0</v>
      </c>
      <c r="G84" s="337">
        <f>IF(G$8=0,0,G$8/TEL_fec!G$8)</f>
        <v>0</v>
      </c>
      <c r="H84" s="337">
        <f>IF(H$8=0,0,H$8/TEL_fec!H$8)</f>
        <v>0</v>
      </c>
      <c r="I84" s="337">
        <f>IF(I$8=0,0,I$8/TEL_fec!I$8)</f>
        <v>0</v>
      </c>
      <c r="J84" s="337">
        <f>IF(J$8=0,0,J$8/TEL_fec!J$8)</f>
        <v>0</v>
      </c>
      <c r="K84" s="337">
        <f>IF(K$8=0,0,K$8/TEL_fec!K$8)</f>
        <v>0</v>
      </c>
      <c r="L84" s="337">
        <f>IF(L$8=0,0,L$8/TEL_fec!L$8)</f>
        <v>0</v>
      </c>
      <c r="M84" s="337">
        <f>IF(M$8=0,0,M$8/TEL_fec!M$8)</f>
        <v>0</v>
      </c>
      <c r="N84" s="337">
        <f>IF(N$8=0,0,N$8/TEL_fec!N$8)</f>
        <v>0</v>
      </c>
      <c r="O84" s="337">
        <f>IF(O$8=0,0,O$8/TEL_fec!O$8)</f>
        <v>0</v>
      </c>
      <c r="P84" s="337">
        <f>IF(P$8=0,0,P$8/TEL_fec!P$8)</f>
        <v>0</v>
      </c>
      <c r="Q84" s="337">
        <f>IF(Q$8=0,0,Q$8/TEL_fec!Q$8)</f>
        <v>0</v>
      </c>
      <c r="R84" s="337">
        <f>IF(R$8=0,0,R$8/TEL_fec!R$8)</f>
        <v>0</v>
      </c>
      <c r="S84" s="337">
        <f>IF(S$8=0,0,S$8/TEL_fec!S$8)</f>
        <v>0</v>
      </c>
      <c r="T84" s="337">
        <f>IF(T$8=0,0,T$8/TEL_fec!T$8)</f>
        <v>0</v>
      </c>
      <c r="U84" s="337">
        <f>IF(U$8=0,0,U$8/TEL_fec!U$8)</f>
        <v>0</v>
      </c>
      <c r="V84" s="337">
        <f>IF(V$8=0,0,V$8/TEL_fec!V$8)</f>
        <v>0</v>
      </c>
      <c r="W84" s="337">
        <f>IF(W$8=0,0,W$8/TEL_fec!W$8)</f>
        <v>0</v>
      </c>
      <c r="DA84" s="174"/>
    </row>
    <row r="85" spans="1:105" ht="12" customHeight="1" x14ac:dyDescent="0.3">
      <c r="A85" s="202" t="s">
        <v>95</v>
      </c>
      <c r="B85" s="337">
        <f>IF(B$9=0,0,B$9/TEL_fec!B$9)</f>
        <v>0</v>
      </c>
      <c r="C85" s="337">
        <f>IF(C$9=0,0,C$9/TEL_fec!C$9)</f>
        <v>0</v>
      </c>
      <c r="D85" s="337">
        <f>IF(D$9=0,0,D$9/TEL_fec!D$9)</f>
        <v>0</v>
      </c>
      <c r="E85" s="337">
        <f>IF(E$9=0,0,E$9/TEL_fec!E$9)</f>
        <v>0</v>
      </c>
      <c r="F85" s="337">
        <f>IF(F$9=0,0,F$9/TEL_fec!F$9)</f>
        <v>0</v>
      </c>
      <c r="G85" s="337">
        <f>IF(G$9=0,0,G$9/TEL_fec!G$9)</f>
        <v>0</v>
      </c>
      <c r="H85" s="337">
        <f>IF(H$9=0,0,H$9/TEL_fec!H$9)</f>
        <v>0</v>
      </c>
      <c r="I85" s="337">
        <f>IF(I$9=0,0,I$9/TEL_fec!I$9)</f>
        <v>0</v>
      </c>
      <c r="J85" s="337">
        <f>IF(J$9=0,0,J$9/TEL_fec!J$9)</f>
        <v>0</v>
      </c>
      <c r="K85" s="337">
        <f>IF(K$9=0,0,K$9/TEL_fec!K$9)</f>
        <v>0</v>
      </c>
      <c r="L85" s="337">
        <f>IF(L$9=0,0,L$9/TEL_fec!L$9)</f>
        <v>0</v>
      </c>
      <c r="M85" s="337">
        <f>IF(M$9=0,0,M$9/TEL_fec!M$9)</f>
        <v>0</v>
      </c>
      <c r="N85" s="337">
        <f>IF(N$9=0,0,N$9/TEL_fec!N$9)</f>
        <v>0</v>
      </c>
      <c r="O85" s="337">
        <f>IF(O$9=0,0,O$9/TEL_fec!O$9)</f>
        <v>0</v>
      </c>
      <c r="P85" s="337">
        <f>IF(P$9=0,0,P$9/TEL_fec!P$9)</f>
        <v>0</v>
      </c>
      <c r="Q85" s="337">
        <f>IF(Q$9=0,0,Q$9/TEL_fec!Q$9)</f>
        <v>0</v>
      </c>
      <c r="R85" s="337">
        <f>IF(R$9=0,0,R$9/TEL_fec!R$9)</f>
        <v>0</v>
      </c>
      <c r="S85" s="337">
        <f>IF(S$9=0,0,S$9/TEL_fec!S$9)</f>
        <v>0</v>
      </c>
      <c r="T85" s="337">
        <f>IF(T$9=0,0,T$9/TEL_fec!T$9)</f>
        <v>0</v>
      </c>
      <c r="U85" s="337">
        <f>IF(U$9=0,0,U$9/TEL_fec!U$9)</f>
        <v>0</v>
      </c>
      <c r="V85" s="337">
        <f>IF(V$9=0,0,V$9/TEL_fec!V$9)</f>
        <v>0</v>
      </c>
      <c r="W85" s="337">
        <f>IF(W$9=0,0,W$9/TEL_fec!W$9)</f>
        <v>0</v>
      </c>
      <c r="DA85" s="174"/>
    </row>
    <row r="86" spans="1:105" ht="12" customHeight="1" x14ac:dyDescent="0.3">
      <c r="A86" s="56" t="s">
        <v>96</v>
      </c>
      <c r="B86" s="338">
        <f>IF(B$10=0,0,B$10/TEL_fec!B$10)</f>
        <v>2.0926592891347751</v>
      </c>
      <c r="C86" s="338">
        <f>IF(C$10=0,0,C$10/TEL_fec!C$10)</f>
        <v>2.1266908831944016</v>
      </c>
      <c r="D86" s="338">
        <f>IF(D$10=0,0,D$10/TEL_fec!D$10)</f>
        <v>2.0781508081553972</v>
      </c>
      <c r="E86" s="338">
        <f>IF(E$10=0,0,E$10/TEL_fec!E$10)</f>
        <v>2.0850538494561222</v>
      </c>
      <c r="F86" s="338">
        <f>IF(F$10=0,0,F$10/TEL_fec!F$10)</f>
        <v>2.0428280605904003</v>
      </c>
      <c r="G86" s="338">
        <f>IF(G$10=0,0,G$10/TEL_fec!G$10)</f>
        <v>1.7411813519128356</v>
      </c>
      <c r="H86" s="338">
        <f>IF(H$10=0,0,H$10/TEL_fec!H$10)</f>
        <v>1.721829299579303</v>
      </c>
      <c r="I86" s="338">
        <f>IF(I$10=0,0,I$10/TEL_fec!I$10)</f>
        <v>1.3131346970758253</v>
      </c>
      <c r="J86" s="338">
        <f>IF(J$10=0,0,J$10/TEL_fec!J$10)</f>
        <v>1.3189805284132761</v>
      </c>
      <c r="K86" s="338">
        <f>IF(K$10=0,0,K$10/TEL_fec!K$10)</f>
        <v>1.2578547882508273</v>
      </c>
      <c r="L86" s="338">
        <f>IF(L$10=0,0,L$10/TEL_fec!L$10)</f>
        <v>1.3399983111233371</v>
      </c>
      <c r="M86" s="338">
        <f>IF(M$10=0,0,M$10/TEL_fec!M$10)</f>
        <v>1.1512891376648691</v>
      </c>
      <c r="N86" s="338">
        <f>IF(N$10=0,0,N$10/TEL_fec!N$10)</f>
        <v>0.97530842121102235</v>
      </c>
      <c r="O86" s="338">
        <f>IF(O$10=0,0,O$10/TEL_fec!O$10)</f>
        <v>0.74307450228358229</v>
      </c>
      <c r="P86" s="338">
        <f>IF(P$10=0,0,P$10/TEL_fec!P$10)</f>
        <v>0.66942114970239952</v>
      </c>
      <c r="Q86" s="338">
        <f>IF(Q$10=0,0,Q$10/TEL_fec!Q$10)</f>
        <v>0.62389563640545354</v>
      </c>
      <c r="R86" s="338">
        <f>IF(R$10=0,0,R$10/TEL_fec!R$10)</f>
        <v>0.60590273672107953</v>
      </c>
      <c r="S86" s="338">
        <f>IF(S$10=0,0,S$10/TEL_fec!S$10)</f>
        <v>0.68039959681651785</v>
      </c>
      <c r="T86" s="338">
        <f>IF(T$10=0,0,T$10/TEL_fec!T$10)</f>
        <v>0.65675371978312702</v>
      </c>
      <c r="U86" s="338">
        <f>IF(U$10=0,0,U$10/TEL_fec!U$10)</f>
        <v>0.6278026045894427</v>
      </c>
      <c r="V86" s="338">
        <f>IF(V$10=0,0,V$10/TEL_fec!V$10)</f>
        <v>0.5857380860996555</v>
      </c>
      <c r="W86" s="338">
        <f>IF(W$10=0,0,W$10/TEL_fec!W$10)</f>
        <v>0.86102102789200652</v>
      </c>
      <c r="DA86" s="68"/>
    </row>
    <row r="87" spans="1:105" ht="12" customHeight="1" x14ac:dyDescent="0.3">
      <c r="A87" s="203" t="s">
        <v>2709</v>
      </c>
      <c r="B87" s="351">
        <f>IF(B$16=0,0,B$16/TEL_fec!B$16)</f>
        <v>2.1138284252255297</v>
      </c>
      <c r="C87" s="351">
        <f>IF(C$16=0,0,C$16/TEL_fec!C$16)</f>
        <v>2.1294833111805613</v>
      </c>
      <c r="D87" s="351">
        <f>IF(D$16=0,0,D$16/TEL_fec!D$16)</f>
        <v>2.1003321012259026</v>
      </c>
      <c r="E87" s="351">
        <f>IF(E$16=0,0,E$16/TEL_fec!E$16)</f>
        <v>2.0308391817475262</v>
      </c>
      <c r="F87" s="351">
        <f>IF(F$16=0,0,F$16/TEL_fec!F$16)</f>
        <v>2.0410683516287595</v>
      </c>
      <c r="G87" s="351">
        <f>IF(G$16=0,0,G$16/TEL_fec!G$16)</f>
        <v>1.9622184395012596</v>
      </c>
      <c r="H87" s="351">
        <f>IF(H$16=0,0,H$16/TEL_fec!H$16)</f>
        <v>1.9489168490662563</v>
      </c>
      <c r="I87" s="351">
        <f>IF(I$16=0,0,I$16/TEL_fec!I$16)</f>
        <v>1.9313757600920596</v>
      </c>
      <c r="J87" s="351">
        <f>IF(J$16=0,0,J$16/TEL_fec!J$16)</f>
        <v>1.8613093542715686</v>
      </c>
      <c r="K87" s="351">
        <f>IF(K$16=0,0,K$16/TEL_fec!K$16)</f>
        <v>1.8254436254835384</v>
      </c>
      <c r="L87" s="351">
        <f>IF(L$16=0,0,L$16/TEL_fec!L$16)</f>
        <v>1.8617109174660909</v>
      </c>
      <c r="M87" s="351">
        <f>IF(M$16=0,0,M$16/TEL_fec!M$16)</f>
        <v>1.8312590747172219</v>
      </c>
      <c r="N87" s="351">
        <f>IF(N$16=0,0,N$16/TEL_fec!N$16)</f>
        <v>1.6096884080864127</v>
      </c>
      <c r="O87" s="351">
        <f>IF(O$16=0,0,O$16/TEL_fec!O$16)</f>
        <v>1.6288106341804123</v>
      </c>
      <c r="P87" s="351">
        <f>IF(P$16=0,0,P$16/TEL_fec!P$16)</f>
        <v>1.8181521657785951</v>
      </c>
      <c r="Q87" s="351">
        <f>IF(Q$16=0,0,Q$16/TEL_fec!Q$16)</f>
        <v>1.94755220785424</v>
      </c>
      <c r="R87" s="351">
        <f>IF(R$16=0,0,R$16/TEL_fec!R$16)</f>
        <v>1.733225515654873</v>
      </c>
      <c r="S87" s="351">
        <f>IF(S$16=0,0,S$16/TEL_fec!S$16)</f>
        <v>1.7630094441581026</v>
      </c>
      <c r="T87" s="351">
        <f>IF(T$16=0,0,T$16/TEL_fec!T$16)</f>
        <v>1.6748992307849564</v>
      </c>
      <c r="U87" s="351">
        <f>IF(U$16=0,0,U$16/TEL_fec!U$16)</f>
        <v>1.7143332399609925</v>
      </c>
      <c r="V87" s="351">
        <f>IF(V$16=0,0,V$16/TEL_fec!V$16)</f>
        <v>1.7117517581434947</v>
      </c>
      <c r="W87" s="351">
        <f>IF(W$16=0,0,W$16/TEL_fec!W$16)</f>
        <v>1.8416132598705357</v>
      </c>
      <c r="DA87" s="175"/>
    </row>
    <row r="88" spans="1:105" ht="12" customHeight="1" x14ac:dyDescent="0.3">
      <c r="A88" s="203" t="s">
        <v>2721</v>
      </c>
      <c r="B88" s="351">
        <f>IF(B$27=0,0,B$27/TEL_fec!B$27)</f>
        <v>2.1138284252255297</v>
      </c>
      <c r="C88" s="351">
        <f>IF(C$27=0,0,C$27/TEL_fec!C$27)</f>
        <v>2.1294833111805609</v>
      </c>
      <c r="D88" s="351">
        <f>IF(D$27=0,0,D$27/TEL_fec!D$27)</f>
        <v>2.1003321012259031</v>
      </c>
      <c r="E88" s="351">
        <f>IF(E$27=0,0,E$27/TEL_fec!E$27)</f>
        <v>2.0308391817475275</v>
      </c>
      <c r="F88" s="351">
        <f>IF(F$27=0,0,F$27/TEL_fec!F$27)</f>
        <v>2.0410683516287591</v>
      </c>
      <c r="G88" s="351">
        <f>IF(G$27=0,0,G$27/TEL_fec!G$27)</f>
        <v>1.962218439501259</v>
      </c>
      <c r="H88" s="351">
        <f>IF(H$27=0,0,H$27/TEL_fec!H$27)</f>
        <v>1.948916849066257</v>
      </c>
      <c r="I88" s="351">
        <f>IF(I$27=0,0,I$27/TEL_fec!I$27)</f>
        <v>1.931375760092058</v>
      </c>
      <c r="J88" s="351">
        <f>IF(J$27=0,0,J$27/TEL_fec!J$27)</f>
        <v>1.8613093542715702</v>
      </c>
      <c r="K88" s="351">
        <f>IF(K$27=0,0,K$27/TEL_fec!K$27)</f>
        <v>1.825443625483538</v>
      </c>
      <c r="L88" s="351">
        <f>IF(L$27=0,0,L$27/TEL_fec!L$27)</f>
        <v>1.8617109174660904</v>
      </c>
      <c r="M88" s="351">
        <f>IF(M$27=0,0,M$27/TEL_fec!M$27)</f>
        <v>1.8312590747172228</v>
      </c>
      <c r="N88" s="351">
        <f>IF(N$27=0,0,N$27/TEL_fec!N$27)</f>
        <v>1.6096884080864127</v>
      </c>
      <c r="O88" s="351">
        <f>IF(O$27=0,0,O$27/TEL_fec!O$27)</f>
        <v>1.6288106341804129</v>
      </c>
      <c r="P88" s="351">
        <f>IF(P$27=0,0,P$27/TEL_fec!P$27)</f>
        <v>1.8181521657785948</v>
      </c>
      <c r="Q88" s="351">
        <f>IF(Q$27=0,0,Q$27/TEL_fec!Q$27)</f>
        <v>1.9475522078542402</v>
      </c>
      <c r="R88" s="351">
        <f>IF(R$27=0,0,R$27/TEL_fec!R$27)</f>
        <v>1.7332255156548726</v>
      </c>
      <c r="S88" s="351">
        <f>IF(S$27=0,0,S$27/TEL_fec!S$27)</f>
        <v>1.7630094441581026</v>
      </c>
      <c r="T88" s="351">
        <f>IF(T$27=0,0,T$27/TEL_fec!T$27)</f>
        <v>1.6748992307849566</v>
      </c>
      <c r="U88" s="351">
        <f>IF(U$27=0,0,U$27/TEL_fec!U$27)</f>
        <v>1.7143332399609925</v>
      </c>
      <c r="V88" s="351">
        <f>IF(V$27=0,0,V$27/TEL_fec!V$27)</f>
        <v>1.7117517581434942</v>
      </c>
      <c r="W88" s="351">
        <f>IF(W$27=0,0,W$27/TEL_fec!W$27)</f>
        <v>1.8416132598705348</v>
      </c>
      <c r="DA88" s="175"/>
    </row>
    <row r="89" spans="1:105" ht="12" customHeight="1" x14ac:dyDescent="0.3">
      <c r="A89" s="203" t="s">
        <v>2733</v>
      </c>
      <c r="B89" s="351">
        <f>IF(B$38=0,0,B$38/TEL_fec!B$38)</f>
        <v>0</v>
      </c>
      <c r="C89" s="351">
        <f>IF(C$38=0,0,C$38/TEL_fec!C$38)</f>
        <v>0</v>
      </c>
      <c r="D89" s="351">
        <f>IF(D$38=0,0,D$38/TEL_fec!D$38)</f>
        <v>0</v>
      </c>
      <c r="E89" s="351">
        <f>IF(E$38=0,0,E$38/TEL_fec!E$38)</f>
        <v>0</v>
      </c>
      <c r="F89" s="351">
        <f>IF(F$38=0,0,F$38/TEL_fec!F$38)</f>
        <v>0</v>
      </c>
      <c r="G89" s="351">
        <f>IF(G$38=0,0,G$38/TEL_fec!G$38)</f>
        <v>0</v>
      </c>
      <c r="H89" s="351">
        <f>IF(H$38=0,0,H$38/TEL_fec!H$38)</f>
        <v>0</v>
      </c>
      <c r="I89" s="351">
        <f>IF(I$38=0,0,I$38/TEL_fec!I$38)</f>
        <v>0</v>
      </c>
      <c r="J89" s="351">
        <f>IF(J$38=0,0,J$38/TEL_fec!J$38)</f>
        <v>0</v>
      </c>
      <c r="K89" s="351">
        <f>IF(K$38=0,0,K$38/TEL_fec!K$38)</f>
        <v>0</v>
      </c>
      <c r="L89" s="351">
        <f>IF(L$38=0,0,L$38/TEL_fec!L$38)</f>
        <v>0</v>
      </c>
      <c r="M89" s="351">
        <f>IF(M$38=0,0,M$38/TEL_fec!M$38)</f>
        <v>0</v>
      </c>
      <c r="N89" s="351">
        <f>IF(N$38=0,0,N$38/TEL_fec!N$38)</f>
        <v>0</v>
      </c>
      <c r="O89" s="351">
        <f>IF(O$38=0,0,O$38/TEL_fec!O$38)</f>
        <v>0</v>
      </c>
      <c r="P89" s="351">
        <f>IF(P$38=0,0,P$38/TEL_fec!P$38)</f>
        <v>0</v>
      </c>
      <c r="Q89" s="351">
        <f>IF(Q$38=0,0,Q$38/TEL_fec!Q$38)</f>
        <v>0</v>
      </c>
      <c r="R89" s="351">
        <f>IF(R$38=0,0,R$38/TEL_fec!R$38)</f>
        <v>0</v>
      </c>
      <c r="S89" s="351">
        <f>IF(S$38=0,0,S$38/TEL_fec!S$38)</f>
        <v>0</v>
      </c>
      <c r="T89" s="351">
        <f>IF(T$38=0,0,T$38/TEL_fec!T$38)</f>
        <v>0</v>
      </c>
      <c r="U89" s="351">
        <f>IF(U$38=0,0,U$38/TEL_fec!U$38)</f>
        <v>0</v>
      </c>
      <c r="V89" s="351">
        <f>IF(V$38=0,0,V$38/TEL_fec!V$38)</f>
        <v>0</v>
      </c>
      <c r="W89" s="351">
        <f>IF(W$38=0,0,W$38/TEL_fec!W$38)</f>
        <v>0</v>
      </c>
      <c r="DA89" s="175"/>
    </row>
    <row r="90" spans="1:105" ht="12" customHeight="1" x14ac:dyDescent="0.3">
      <c r="A90" s="203" t="s">
        <v>2735</v>
      </c>
      <c r="B90" s="351">
        <f>IF(B$39=0,0,B$39/TEL_fec!B$39)</f>
        <v>1.1397967605497663</v>
      </c>
      <c r="C90" s="351">
        <f>IF(C$39=0,0,C$39/TEL_fec!C$39)</f>
        <v>1.1669352630916008</v>
      </c>
      <c r="D90" s="351">
        <f>IF(D$39=0,0,D$39/TEL_fec!D$39)</f>
        <v>1.120624045916045</v>
      </c>
      <c r="E90" s="351">
        <f>IF(E$39=0,0,E$39/TEL_fec!E$39)</f>
        <v>1.0814642067366744</v>
      </c>
      <c r="F90" s="351">
        <f>IF(F$39=0,0,F$39/TEL_fec!F$39)</f>
        <v>1.0473131628658467</v>
      </c>
      <c r="G90" s="351">
        <f>IF(G$39=0,0,G$39/TEL_fec!G$39)</f>
        <v>0.88847263535603871</v>
      </c>
      <c r="H90" s="351">
        <f>IF(H$39=0,0,H$39/TEL_fec!H$39)</f>
        <v>0.88707337497552852</v>
      </c>
      <c r="I90" s="351">
        <f>IF(I$39=0,0,I$39/TEL_fec!I$39)</f>
        <v>0.75577079747899645</v>
      </c>
      <c r="J90" s="351">
        <f>IF(J$39=0,0,J$39/TEL_fec!J$39)</f>
        <v>0.74601041612000407</v>
      </c>
      <c r="K90" s="351">
        <f>IF(K$39=0,0,K$39/TEL_fec!K$39)</f>
        <v>0.73817743798592339</v>
      </c>
      <c r="L90" s="351">
        <f>IF(L$39=0,0,L$39/TEL_fec!L$39)</f>
        <v>0.76904860207577586</v>
      </c>
      <c r="M90" s="351">
        <f>IF(M$39=0,0,M$39/TEL_fec!M$39)</f>
        <v>0.712185152081801</v>
      </c>
      <c r="N90" s="351">
        <f>IF(N$39=0,0,N$39/TEL_fec!N$39)</f>
        <v>0.64571466199302152</v>
      </c>
      <c r="O90" s="351">
        <f>IF(O$39=0,0,O$39/TEL_fec!O$39)</f>
        <v>0.58493375250895219</v>
      </c>
      <c r="P90" s="351">
        <f>IF(P$39=0,0,P$39/TEL_fec!P$39)</f>
        <v>0.57431980145233485</v>
      </c>
      <c r="Q90" s="351">
        <f>IF(Q$39=0,0,Q$39/TEL_fec!Q$39)</f>
        <v>0.57508795176234206</v>
      </c>
      <c r="R90" s="351">
        <f>IF(R$39=0,0,R$39/TEL_fec!R$39)</f>
        <v>0.56178927551114199</v>
      </c>
      <c r="S90" s="351">
        <f>IF(S$39=0,0,S$39/TEL_fec!S$39)</f>
        <v>0.58519132927261697</v>
      </c>
      <c r="T90" s="351">
        <f>IF(T$39=0,0,T$39/TEL_fec!T$39)</f>
        <v>0.57582241727738592</v>
      </c>
      <c r="U90" s="351">
        <f>IF(U$39=0,0,U$39/TEL_fec!U$39)</f>
        <v>0.57408900932771467</v>
      </c>
      <c r="V90" s="351">
        <f>IF(V$39=0,0,V$39/TEL_fec!V$39)</f>
        <v>0.5635648068578677</v>
      </c>
      <c r="W90" s="351">
        <f>IF(W$39=0,0,W$39/TEL_fec!W$39)</f>
        <v>0.6656700771472186</v>
      </c>
      <c r="DA90" s="175"/>
    </row>
    <row r="91" spans="1:105" ht="12" customHeight="1" x14ac:dyDescent="0.3">
      <c r="A91" s="41" t="s">
        <v>2759</v>
      </c>
      <c r="B91" s="339">
        <f>IF(B$59=0,0,B$59/TEL_fec!B$59)</f>
        <v>0</v>
      </c>
      <c r="C91" s="339">
        <f>IF(C$59=0,0,C$59/TEL_fec!C$59)</f>
        <v>0</v>
      </c>
      <c r="D91" s="339">
        <f>IF(D$59=0,0,D$59/TEL_fec!D$59)</f>
        <v>0</v>
      </c>
      <c r="E91" s="339">
        <f>IF(E$59=0,0,E$59/TEL_fec!E$59)</f>
        <v>0</v>
      </c>
      <c r="F91" s="339">
        <f>IF(F$59=0,0,F$59/TEL_fec!F$59)</f>
        <v>0</v>
      </c>
      <c r="G91" s="339">
        <f>IF(G$59=0,0,G$59/TEL_fec!G$59)</f>
        <v>0</v>
      </c>
      <c r="H91" s="339">
        <f>IF(H$59=0,0,H$59/TEL_fec!H$59)</f>
        <v>0</v>
      </c>
      <c r="I91" s="339">
        <f>IF(I$59=0,0,I$59/TEL_fec!I$59)</f>
        <v>0</v>
      </c>
      <c r="J91" s="339">
        <f>IF(J$59=0,0,J$59/TEL_fec!J$59)</f>
        <v>0</v>
      </c>
      <c r="K91" s="339">
        <f>IF(K$59=0,0,K$59/TEL_fec!K$59)</f>
        <v>0</v>
      </c>
      <c r="L91" s="339">
        <f>IF(L$59=0,0,L$59/TEL_fec!L$59)</f>
        <v>0</v>
      </c>
      <c r="M91" s="339">
        <f>IF(M$59=0,0,M$59/TEL_fec!M$59)</f>
        <v>0</v>
      </c>
      <c r="N91" s="339">
        <f>IF(N$59=0,0,N$59/TEL_fec!N$59)</f>
        <v>0</v>
      </c>
      <c r="O91" s="339">
        <f>IF(O$59=0,0,O$59/TEL_fec!O$59)</f>
        <v>0</v>
      </c>
      <c r="P91" s="339">
        <f>IF(P$59=0,0,P$59/TEL_fec!P$59)</f>
        <v>0</v>
      </c>
      <c r="Q91" s="339">
        <f>IF(Q$59=0,0,Q$59/TEL_fec!Q$59)</f>
        <v>0</v>
      </c>
      <c r="R91" s="339">
        <f>IF(R$59=0,0,R$59/TEL_fec!R$59)</f>
        <v>0</v>
      </c>
      <c r="S91" s="339">
        <f>IF(S$59=0,0,S$59/TEL_fec!S$59)</f>
        <v>0</v>
      </c>
      <c r="T91" s="339">
        <f>IF(T$59=0,0,T$59/TEL_fec!T$59)</f>
        <v>0</v>
      </c>
      <c r="U91" s="339">
        <f>IF(U$59=0,0,U$59/TEL_fec!U$59)</f>
        <v>0</v>
      </c>
      <c r="V91" s="339">
        <f>IF(V$59=0,0,V$59/TEL_fec!V$59)</f>
        <v>0</v>
      </c>
      <c r="W91" s="339">
        <f>IF(W$59=0,0,W$59/TEL_fec!W$59)</f>
        <v>0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10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Wood and wood products"</f>
        <v>DK: Wood and wood products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3">
      <c r="A3" s="30" t="s">
        <v>55</v>
      </c>
      <c r="B3" s="205">
        <v>977.68014536381645</v>
      </c>
      <c r="C3" s="205">
        <v>917.18599081755519</v>
      </c>
      <c r="D3" s="205">
        <v>864.74701344273296</v>
      </c>
      <c r="E3" s="205">
        <v>890.17267648552559</v>
      </c>
      <c r="F3" s="205">
        <v>908.79765759730026</v>
      </c>
      <c r="G3" s="205">
        <v>916.44987597555814</v>
      </c>
      <c r="H3" s="205">
        <v>917.16888909979593</v>
      </c>
      <c r="I3" s="205">
        <v>918.64395049196594</v>
      </c>
      <c r="J3" s="205">
        <v>784.73952247624504</v>
      </c>
      <c r="K3" s="205">
        <v>566.43639906725195</v>
      </c>
      <c r="L3" s="205">
        <v>554.57252142955531</v>
      </c>
      <c r="M3" s="205">
        <v>563.94667679934128</v>
      </c>
      <c r="N3" s="205">
        <v>552.40997343984839</v>
      </c>
      <c r="O3" s="205">
        <v>529.63378557584417</v>
      </c>
      <c r="P3" s="205">
        <v>558.31539993161857</v>
      </c>
      <c r="Q3" s="205">
        <v>579.1</v>
      </c>
      <c r="R3" s="205">
        <v>554.10178598079699</v>
      </c>
      <c r="S3" s="205">
        <v>577.45178901064378</v>
      </c>
      <c r="T3" s="205">
        <v>566.43561456604516</v>
      </c>
      <c r="U3" s="205">
        <v>593.02987334934539</v>
      </c>
      <c r="V3" s="205">
        <v>573.84013519695998</v>
      </c>
      <c r="W3" s="205">
        <v>604.05977588470716</v>
      </c>
      <c r="DA3" s="112" t="s">
        <v>2869</v>
      </c>
    </row>
    <row r="4" spans="1:105" ht="12" customHeight="1" x14ac:dyDescent="0.3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3">
      <c r="A5" s="30" t="s">
        <v>2112</v>
      </c>
      <c r="B5" s="205">
        <v>829.64274004533274</v>
      </c>
      <c r="C5" s="205">
        <v>809.86943255515507</v>
      </c>
      <c r="D5" s="205">
        <v>617.5237918610793</v>
      </c>
      <c r="E5" s="205">
        <v>501.49771956985808</v>
      </c>
      <c r="F5" s="205">
        <v>459.66361240433389</v>
      </c>
      <c r="G5" s="205">
        <v>475.93280048698028</v>
      </c>
      <c r="H5" s="205">
        <v>547.07102067318203</v>
      </c>
      <c r="I5" s="205">
        <v>589.18867983081327</v>
      </c>
      <c r="J5" s="205">
        <v>529.51292964555398</v>
      </c>
      <c r="K5" s="205">
        <v>392.61279581821287</v>
      </c>
      <c r="L5" s="205">
        <v>405.48691389624128</v>
      </c>
      <c r="M5" s="205">
        <v>377.95213253464459</v>
      </c>
      <c r="N5" s="205">
        <v>279.51929243221969</v>
      </c>
      <c r="O5" s="205">
        <v>233.74281887530199</v>
      </c>
      <c r="P5" s="205">
        <v>214.04042574695549</v>
      </c>
      <c r="Q5" s="205">
        <v>247.25953541980161</v>
      </c>
      <c r="R5" s="205">
        <v>271.98706287830151</v>
      </c>
      <c r="S5" s="205">
        <v>307.61588116944972</v>
      </c>
      <c r="T5" s="205">
        <v>338.95813759881548</v>
      </c>
      <c r="U5" s="205">
        <v>335.87754889007442</v>
      </c>
      <c r="V5" s="205">
        <v>230.52500793522839</v>
      </c>
      <c r="W5" s="205">
        <v>273.69143116807521</v>
      </c>
      <c r="DA5" s="112" t="s">
        <v>2870</v>
      </c>
    </row>
    <row r="6" spans="1:105" ht="12" customHeight="1" x14ac:dyDescent="0.3">
      <c r="A6" s="154" t="s">
        <v>2114</v>
      </c>
      <c r="B6" s="340">
        <v>1037.0534250566659</v>
      </c>
      <c r="C6" s="340">
        <v>985.20075380383264</v>
      </c>
      <c r="D6" s="340">
        <v>933.34808255099938</v>
      </c>
      <c r="E6" s="340">
        <v>933.34808255099938</v>
      </c>
      <c r="F6" s="340">
        <v>881.49541129816612</v>
      </c>
      <c r="G6" s="340">
        <v>881.49541129816612</v>
      </c>
      <c r="H6" s="340">
        <v>829.64274004533286</v>
      </c>
      <c r="I6" s="340">
        <v>777.7900687924996</v>
      </c>
      <c r="J6" s="340">
        <v>777.7900687924996</v>
      </c>
      <c r="K6" s="340">
        <v>725.93739753966634</v>
      </c>
      <c r="L6" s="340">
        <v>674.08472628683307</v>
      </c>
      <c r="M6" s="340">
        <v>622.23205503399981</v>
      </c>
      <c r="N6" s="340">
        <v>622.23205503399981</v>
      </c>
      <c r="O6" s="340">
        <v>570.37938378116655</v>
      </c>
      <c r="P6" s="340">
        <v>518.52671252833329</v>
      </c>
      <c r="Q6" s="340">
        <v>518.52671252833329</v>
      </c>
      <c r="R6" s="340">
        <v>466.67404127549997</v>
      </c>
      <c r="S6" s="340">
        <v>466.67404127549997</v>
      </c>
      <c r="T6" s="340">
        <v>414.82137002266671</v>
      </c>
      <c r="U6" s="340">
        <v>362.96869876983328</v>
      </c>
      <c r="V6" s="340">
        <v>362.96869876983328</v>
      </c>
      <c r="W6" s="340">
        <v>311.11602751700002</v>
      </c>
      <c r="DA6" s="160" t="s">
        <v>2871</v>
      </c>
    </row>
    <row r="7" spans="1:105" ht="12" customHeight="1" x14ac:dyDescent="0.3">
      <c r="A7" s="156" t="s">
        <v>2116</v>
      </c>
      <c r="B7" s="341">
        <v>0</v>
      </c>
      <c r="C7" s="342">
        <v>0</v>
      </c>
      <c r="D7" s="342">
        <v>0</v>
      </c>
      <c r="E7" s="342">
        <v>0</v>
      </c>
      <c r="F7" s="342">
        <v>0</v>
      </c>
      <c r="G7" s="342">
        <v>0</v>
      </c>
      <c r="H7" s="342">
        <v>0</v>
      </c>
      <c r="I7" s="342">
        <v>0</v>
      </c>
      <c r="J7" s="342">
        <v>0</v>
      </c>
      <c r="K7" s="342">
        <v>0</v>
      </c>
      <c r="L7" s="342">
        <v>0</v>
      </c>
      <c r="M7" s="342">
        <v>0</v>
      </c>
      <c r="N7" s="342">
        <v>0</v>
      </c>
      <c r="O7" s="342">
        <v>0</v>
      </c>
      <c r="P7" s="342">
        <v>0</v>
      </c>
      <c r="Q7" s="342">
        <v>0</v>
      </c>
      <c r="R7" s="342">
        <v>0</v>
      </c>
      <c r="S7" s="342">
        <v>0</v>
      </c>
      <c r="T7" s="342">
        <v>0</v>
      </c>
      <c r="U7" s="342">
        <v>0</v>
      </c>
      <c r="V7" s="342">
        <v>0</v>
      </c>
      <c r="W7" s="342">
        <v>0</v>
      </c>
      <c r="DA7" s="161" t="s">
        <v>2872</v>
      </c>
    </row>
    <row r="8" spans="1:105" ht="12" customHeight="1" x14ac:dyDescent="0.3">
      <c r="A8" s="157" t="s">
        <v>2118</v>
      </c>
      <c r="B8" s="343"/>
      <c r="C8" s="344">
        <f t="shared" ref="C8:W8" si="0">B6+C7-C6</f>
        <v>51.852671252833261</v>
      </c>
      <c r="D8" s="344">
        <f t="shared" si="0"/>
        <v>51.852671252833261</v>
      </c>
      <c r="E8" s="344">
        <f t="shared" si="0"/>
        <v>0</v>
      </c>
      <c r="F8" s="344">
        <f t="shared" si="0"/>
        <v>51.852671252833261</v>
      </c>
      <c r="G8" s="344">
        <f t="shared" si="0"/>
        <v>0</v>
      </c>
      <c r="H8" s="344">
        <f t="shared" si="0"/>
        <v>51.852671252833261</v>
      </c>
      <c r="I8" s="344">
        <f t="shared" si="0"/>
        <v>51.852671252833261</v>
      </c>
      <c r="J8" s="344">
        <f t="shared" si="0"/>
        <v>0</v>
      </c>
      <c r="K8" s="344">
        <f t="shared" si="0"/>
        <v>51.852671252833261</v>
      </c>
      <c r="L8" s="344">
        <f t="shared" si="0"/>
        <v>51.852671252833261</v>
      </c>
      <c r="M8" s="344">
        <f t="shared" si="0"/>
        <v>51.852671252833261</v>
      </c>
      <c r="N8" s="344">
        <f t="shared" si="0"/>
        <v>0</v>
      </c>
      <c r="O8" s="344">
        <f t="shared" si="0"/>
        <v>51.852671252833261</v>
      </c>
      <c r="P8" s="344">
        <f t="shared" si="0"/>
        <v>51.852671252833261</v>
      </c>
      <c r="Q8" s="344">
        <f t="shared" si="0"/>
        <v>0</v>
      </c>
      <c r="R8" s="344">
        <f t="shared" si="0"/>
        <v>51.852671252833318</v>
      </c>
      <c r="S8" s="344">
        <f t="shared" si="0"/>
        <v>0</v>
      </c>
      <c r="T8" s="344">
        <f t="shared" si="0"/>
        <v>51.852671252833261</v>
      </c>
      <c r="U8" s="344">
        <f t="shared" si="0"/>
        <v>51.852671252833431</v>
      </c>
      <c r="V8" s="344">
        <f t="shared" si="0"/>
        <v>0</v>
      </c>
      <c r="W8" s="344">
        <f t="shared" si="0"/>
        <v>51.852671252833261</v>
      </c>
      <c r="DA8" s="162"/>
    </row>
    <row r="9" spans="1:105" ht="12" customHeight="1" x14ac:dyDescent="0.3">
      <c r="A9" s="155" t="s">
        <v>2119</v>
      </c>
      <c r="B9" s="345">
        <f t="shared" ref="B9:W9" si="1">B6-B5</f>
        <v>207.41068501133316</v>
      </c>
      <c r="C9" s="345">
        <f t="shared" si="1"/>
        <v>175.33132124867757</v>
      </c>
      <c r="D9" s="345">
        <f t="shared" si="1"/>
        <v>315.82429068992008</v>
      </c>
      <c r="E9" s="345">
        <f t="shared" si="1"/>
        <v>431.8503629811413</v>
      </c>
      <c r="F9" s="345">
        <f t="shared" si="1"/>
        <v>421.83179889383223</v>
      </c>
      <c r="G9" s="345">
        <f t="shared" si="1"/>
        <v>405.56261081118583</v>
      </c>
      <c r="H9" s="345">
        <f t="shared" si="1"/>
        <v>282.57171937215082</v>
      </c>
      <c r="I9" s="345">
        <f t="shared" si="1"/>
        <v>188.60138896168633</v>
      </c>
      <c r="J9" s="345">
        <f t="shared" si="1"/>
        <v>248.27713914694561</v>
      </c>
      <c r="K9" s="345">
        <f t="shared" si="1"/>
        <v>333.32460172145346</v>
      </c>
      <c r="L9" s="345">
        <f t="shared" si="1"/>
        <v>268.5978123905918</v>
      </c>
      <c r="M9" s="345">
        <f t="shared" si="1"/>
        <v>244.27992249935522</v>
      </c>
      <c r="N9" s="345">
        <f t="shared" si="1"/>
        <v>342.71276260178013</v>
      </c>
      <c r="O9" s="345">
        <f t="shared" si="1"/>
        <v>336.63656490586459</v>
      </c>
      <c r="P9" s="345">
        <f t="shared" si="1"/>
        <v>304.48628678137777</v>
      </c>
      <c r="Q9" s="345">
        <f t="shared" si="1"/>
        <v>271.26717710853165</v>
      </c>
      <c r="R9" s="345">
        <f t="shared" si="1"/>
        <v>194.68697839719846</v>
      </c>
      <c r="S9" s="345">
        <f t="shared" si="1"/>
        <v>159.05816010605025</v>
      </c>
      <c r="T9" s="345">
        <f t="shared" si="1"/>
        <v>75.86323242385123</v>
      </c>
      <c r="U9" s="345">
        <f t="shared" si="1"/>
        <v>27.091149879758859</v>
      </c>
      <c r="V9" s="345">
        <f t="shared" si="1"/>
        <v>132.44369083460489</v>
      </c>
      <c r="W9" s="345">
        <f t="shared" si="1"/>
        <v>37.424596348924808</v>
      </c>
      <c r="DA9" s="163"/>
    </row>
    <row r="10" spans="1:105" ht="12" customHeight="1" x14ac:dyDescent="0.3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3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3">
      <c r="A12" s="31" t="s">
        <v>68</v>
      </c>
      <c r="B12" s="212">
        <v>129.19191976982779</v>
      </c>
      <c r="C12" s="212">
        <v>120.96589972268769</v>
      </c>
      <c r="D12" s="212">
        <v>97.197897690053964</v>
      </c>
      <c r="E12" s="212">
        <v>86.892982198084638</v>
      </c>
      <c r="F12" s="212">
        <v>87.179700063997487</v>
      </c>
      <c r="G12" s="212">
        <v>87.596880050274564</v>
      </c>
      <c r="H12" s="212">
        <v>92.90688375819839</v>
      </c>
      <c r="I12" s="212">
        <v>102.9942827828486</v>
      </c>
      <c r="J12" s="212">
        <v>101.3560777259823</v>
      </c>
      <c r="K12" s="212">
        <v>84.188502188741595</v>
      </c>
      <c r="L12" s="212">
        <v>88.654774258732459</v>
      </c>
      <c r="M12" s="212">
        <v>85.021643452814686</v>
      </c>
      <c r="N12" s="212">
        <v>68.125441075358083</v>
      </c>
      <c r="O12" s="212">
        <v>59.47655816191017</v>
      </c>
      <c r="P12" s="212">
        <v>52.448103505180597</v>
      </c>
      <c r="Q12" s="212">
        <v>59.936897576413067</v>
      </c>
      <c r="R12" s="212">
        <v>69.109734211769023</v>
      </c>
      <c r="S12" s="212">
        <v>76.76017948343501</v>
      </c>
      <c r="T12" s="212">
        <v>84.451656063788946</v>
      </c>
      <c r="U12" s="212">
        <v>80.051549918874642</v>
      </c>
      <c r="V12" s="212">
        <v>55.684454414711738</v>
      </c>
      <c r="W12" s="212">
        <v>58.318852809310812</v>
      </c>
      <c r="DA12" s="109" t="s">
        <v>2873</v>
      </c>
    </row>
    <row r="13" spans="1:105" ht="12" customHeight="1" x14ac:dyDescent="0.3">
      <c r="A13" s="24" t="s">
        <v>30</v>
      </c>
      <c r="B13" s="215">
        <v>2.5317282889079959</v>
      </c>
      <c r="C13" s="215">
        <v>0</v>
      </c>
      <c r="D13" s="215">
        <v>0</v>
      </c>
      <c r="E13" s="215">
        <v>0.6329320722269991</v>
      </c>
      <c r="F13" s="215">
        <v>0.6329320722269991</v>
      </c>
      <c r="G13" s="215">
        <v>0</v>
      </c>
      <c r="H13" s="215">
        <v>0</v>
      </c>
      <c r="I13" s="215">
        <v>0</v>
      </c>
      <c r="J13" s="215">
        <v>0</v>
      </c>
      <c r="K13" s="215">
        <v>0</v>
      </c>
      <c r="L13" s="215">
        <v>0</v>
      </c>
      <c r="M13" s="215">
        <v>0</v>
      </c>
      <c r="N13" s="215">
        <v>0</v>
      </c>
      <c r="O13" s="215">
        <v>0</v>
      </c>
      <c r="P13" s="215">
        <v>0</v>
      </c>
      <c r="Q13" s="215">
        <v>0</v>
      </c>
      <c r="R13" s="215">
        <v>0</v>
      </c>
      <c r="S13" s="215">
        <v>0</v>
      </c>
      <c r="T13" s="215">
        <v>0</v>
      </c>
      <c r="U13" s="215">
        <v>0</v>
      </c>
      <c r="V13" s="215">
        <v>0</v>
      </c>
      <c r="W13" s="215">
        <v>0</v>
      </c>
      <c r="DA13" s="85" t="s">
        <v>2874</v>
      </c>
    </row>
    <row r="14" spans="1:105" ht="12" customHeight="1" x14ac:dyDescent="0.3">
      <c r="A14" s="14" t="s">
        <v>31</v>
      </c>
      <c r="B14" s="206">
        <f t="shared" ref="B14:W14" si="2">B15+B16+B17+B18+B19</f>
        <v>14.985210662080824</v>
      </c>
      <c r="C14" s="206">
        <f t="shared" si="2"/>
        <v>15.083147033533963</v>
      </c>
      <c r="D14" s="206">
        <f t="shared" si="2"/>
        <v>14.06328460877042</v>
      </c>
      <c r="E14" s="206">
        <f t="shared" si="2"/>
        <v>13.141358555460016</v>
      </c>
      <c r="F14" s="206">
        <f t="shared" si="2"/>
        <v>14.161220980223558</v>
      </c>
      <c r="G14" s="206">
        <f t="shared" si="2"/>
        <v>11.052622527944969</v>
      </c>
      <c r="H14" s="206">
        <f t="shared" si="2"/>
        <v>13.043422184006877</v>
      </c>
      <c r="I14" s="206">
        <f t="shared" si="2"/>
        <v>9.0319862424763535</v>
      </c>
      <c r="J14" s="206">
        <f t="shared" si="2"/>
        <v>12.310146173688734</v>
      </c>
      <c r="K14" s="206">
        <f t="shared" si="2"/>
        <v>9.226655202063629</v>
      </c>
      <c r="L14" s="206">
        <f t="shared" si="2"/>
        <v>11.290283748925191</v>
      </c>
      <c r="M14" s="206">
        <f t="shared" si="2"/>
        <v>7.186844368013757</v>
      </c>
      <c r="N14" s="206">
        <f t="shared" si="2"/>
        <v>2.9496990541702504</v>
      </c>
      <c r="O14" s="206">
        <f t="shared" si="2"/>
        <v>1.9847807394668964</v>
      </c>
      <c r="P14" s="206">
        <f t="shared" si="2"/>
        <v>3.0046431642304388</v>
      </c>
      <c r="Q14" s="206">
        <f t="shared" si="2"/>
        <v>3.0075666380051582</v>
      </c>
      <c r="R14" s="206">
        <f t="shared" si="2"/>
        <v>2.7354256233877896</v>
      </c>
      <c r="S14" s="206">
        <f t="shared" si="2"/>
        <v>2.67128116938951</v>
      </c>
      <c r="T14" s="206">
        <f t="shared" si="2"/>
        <v>2.9772141014617368</v>
      </c>
      <c r="U14" s="206">
        <f t="shared" si="2"/>
        <v>2.8180567497850388</v>
      </c>
      <c r="V14" s="206">
        <f t="shared" si="2"/>
        <v>2.4950128976784174</v>
      </c>
      <c r="W14" s="206">
        <f t="shared" si="2"/>
        <v>3.268873602751504</v>
      </c>
      <c r="DA14" s="71"/>
    </row>
    <row r="15" spans="1:105" ht="12" customHeight="1" x14ac:dyDescent="0.3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2875</v>
      </c>
    </row>
    <row r="16" spans="1:105" ht="12" customHeight="1" x14ac:dyDescent="0.3">
      <c r="A16" s="18" t="s">
        <v>33</v>
      </c>
      <c r="B16" s="206">
        <v>1.098710232158211</v>
      </c>
      <c r="C16" s="206">
        <v>1.098710232158211</v>
      </c>
      <c r="D16" s="206">
        <v>1.098710232158211</v>
      </c>
      <c r="E16" s="206">
        <v>1.098710232158211</v>
      </c>
      <c r="F16" s="206">
        <v>1.098710232158211</v>
      </c>
      <c r="G16" s="206">
        <v>1.098710232158211</v>
      </c>
      <c r="H16" s="206">
        <v>1.098710232158211</v>
      </c>
      <c r="I16" s="206">
        <v>0</v>
      </c>
      <c r="J16" s="206">
        <v>3.2960447119518479</v>
      </c>
      <c r="K16" s="206">
        <v>2.1974204643164228</v>
      </c>
      <c r="L16" s="206">
        <v>3.2960447119518479</v>
      </c>
      <c r="M16" s="206">
        <v>2.1974204643164228</v>
      </c>
      <c r="N16" s="206">
        <v>0</v>
      </c>
      <c r="O16" s="206">
        <v>0</v>
      </c>
      <c r="P16" s="206">
        <v>0</v>
      </c>
      <c r="Q16" s="206">
        <v>9.3379191745485812E-2</v>
      </c>
      <c r="R16" s="206">
        <v>8.4608770421324156E-2</v>
      </c>
      <c r="S16" s="206">
        <v>9.011177987962167E-2</v>
      </c>
      <c r="T16" s="206">
        <v>3.7317282889079963E-2</v>
      </c>
      <c r="U16" s="206">
        <v>6.6981943250214962E-2</v>
      </c>
      <c r="V16" s="206">
        <v>9.7764402407566633E-2</v>
      </c>
      <c r="W16" s="206">
        <v>0.1120378331900258</v>
      </c>
      <c r="DA16" s="71" t="s">
        <v>2876</v>
      </c>
    </row>
    <row r="17" spans="1:105" ht="12" customHeight="1" x14ac:dyDescent="0.3">
      <c r="A17" s="18" t="s">
        <v>69</v>
      </c>
      <c r="B17" s="206">
        <v>6.1192605331040406</v>
      </c>
      <c r="C17" s="206">
        <v>8.1589853826311263</v>
      </c>
      <c r="D17" s="206">
        <v>7.1391229578675839</v>
      </c>
      <c r="E17" s="206">
        <v>8.1589853826311263</v>
      </c>
      <c r="F17" s="206">
        <v>9.1788478073946678</v>
      </c>
      <c r="G17" s="206">
        <v>5.0993981083404982</v>
      </c>
      <c r="H17" s="206">
        <v>6.1192605331040406</v>
      </c>
      <c r="I17" s="206">
        <v>6.1192605331040406</v>
      </c>
      <c r="J17" s="206">
        <v>6.1192605331040406</v>
      </c>
      <c r="K17" s="206">
        <v>5.0993981083404982</v>
      </c>
      <c r="L17" s="206">
        <v>5.0993981083404982</v>
      </c>
      <c r="M17" s="206">
        <v>3.0595872742906272</v>
      </c>
      <c r="N17" s="206">
        <v>1.0198624247635431</v>
      </c>
      <c r="O17" s="206">
        <v>1.0198624247635431</v>
      </c>
      <c r="P17" s="206">
        <v>2.0397248495270852</v>
      </c>
      <c r="Q17" s="206">
        <v>1.8724849527085119</v>
      </c>
      <c r="R17" s="206">
        <v>1.7225279449699049</v>
      </c>
      <c r="S17" s="206">
        <v>1.5246775580395531</v>
      </c>
      <c r="T17" s="206">
        <v>1.813327601031814</v>
      </c>
      <c r="U17" s="206">
        <v>1.4675838349097159</v>
      </c>
      <c r="V17" s="206">
        <v>1.1809974204643161</v>
      </c>
      <c r="W17" s="206">
        <v>2.3548581255374028</v>
      </c>
      <c r="DA17" s="71" t="s">
        <v>2877</v>
      </c>
    </row>
    <row r="18" spans="1:105" ht="12" customHeight="1" x14ac:dyDescent="0.3">
      <c r="A18" s="18" t="s">
        <v>70</v>
      </c>
      <c r="B18" s="206">
        <v>7.7672398968185723</v>
      </c>
      <c r="C18" s="206">
        <v>5.8254514187446258</v>
      </c>
      <c r="D18" s="206">
        <v>5.8254514187446258</v>
      </c>
      <c r="E18" s="206">
        <v>3.8836629406706789</v>
      </c>
      <c r="F18" s="206">
        <v>3.8836629406706789</v>
      </c>
      <c r="G18" s="206">
        <v>4.8545141874462594</v>
      </c>
      <c r="H18" s="206">
        <v>5.8254514187446258</v>
      </c>
      <c r="I18" s="206">
        <v>2.9127257093723129</v>
      </c>
      <c r="J18" s="206">
        <v>2.894840928632846</v>
      </c>
      <c r="K18" s="206">
        <v>1.9298366294067071</v>
      </c>
      <c r="L18" s="206">
        <v>2.894840928632846</v>
      </c>
      <c r="M18" s="206">
        <v>1.9298366294067071</v>
      </c>
      <c r="N18" s="206">
        <v>1.9298366294067071</v>
      </c>
      <c r="O18" s="206">
        <v>0.96491831470335332</v>
      </c>
      <c r="P18" s="206">
        <v>0.96491831470335332</v>
      </c>
      <c r="Q18" s="206">
        <v>1.022871883061049</v>
      </c>
      <c r="R18" s="206">
        <v>0.9282889079965605</v>
      </c>
      <c r="S18" s="206">
        <v>1.0010318142734309</v>
      </c>
      <c r="T18" s="206">
        <v>1.0282029234737751</v>
      </c>
      <c r="U18" s="206">
        <v>1.202923473774721</v>
      </c>
      <c r="V18" s="206">
        <v>1.1388650042992261</v>
      </c>
      <c r="W18" s="206">
        <v>0.80197764402407556</v>
      </c>
      <c r="DA18" s="71" t="s">
        <v>2878</v>
      </c>
    </row>
    <row r="19" spans="1:105" ht="12" customHeight="1" x14ac:dyDescent="0.3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0</v>
      </c>
      <c r="G19" s="206">
        <v>0</v>
      </c>
      <c r="H19" s="206">
        <v>0</v>
      </c>
      <c r="I19" s="206">
        <v>0</v>
      </c>
      <c r="J19" s="206">
        <v>0</v>
      </c>
      <c r="K19" s="206">
        <v>0</v>
      </c>
      <c r="L19" s="206">
        <v>0</v>
      </c>
      <c r="M19" s="206">
        <v>0</v>
      </c>
      <c r="N19" s="206">
        <v>0</v>
      </c>
      <c r="O19" s="206">
        <v>0</v>
      </c>
      <c r="P19" s="206">
        <v>0</v>
      </c>
      <c r="Q19" s="206">
        <v>1.8830610490111779E-2</v>
      </c>
      <c r="R19" s="206">
        <v>0</v>
      </c>
      <c r="S19" s="206">
        <v>5.5460017196904562E-2</v>
      </c>
      <c r="T19" s="206">
        <v>9.8366294067067914E-2</v>
      </c>
      <c r="U19" s="206">
        <v>8.0567497850386929E-2</v>
      </c>
      <c r="V19" s="206">
        <v>7.7386070507308682E-2</v>
      </c>
      <c r="W19" s="206">
        <v>0</v>
      </c>
      <c r="DA19" s="71" t="s">
        <v>2879</v>
      </c>
    </row>
    <row r="20" spans="1:105" ht="12" customHeight="1" x14ac:dyDescent="0.3">
      <c r="A20" s="14" t="s">
        <v>35</v>
      </c>
      <c r="B20" s="206">
        <f t="shared" ref="B20:W20" si="3">B21+B22</f>
        <v>3.5253654342218401</v>
      </c>
      <c r="C20" s="206">
        <f t="shared" si="3"/>
        <v>4.062768701633706</v>
      </c>
      <c r="D20" s="206">
        <f t="shared" si="3"/>
        <v>3.6974204643164228</v>
      </c>
      <c r="E20" s="206">
        <f t="shared" si="3"/>
        <v>3.998280309544282</v>
      </c>
      <c r="F20" s="206">
        <f t="shared" si="3"/>
        <v>3.9337919174548581</v>
      </c>
      <c r="G20" s="206">
        <f t="shared" si="3"/>
        <v>3.654342218400688</v>
      </c>
      <c r="H20" s="206">
        <f t="shared" si="3"/>
        <v>4.062768701633706</v>
      </c>
      <c r="I20" s="206">
        <f t="shared" si="3"/>
        <v>5.4815133276010313</v>
      </c>
      <c r="J20" s="206">
        <f t="shared" si="3"/>
        <v>4.0413585554600164</v>
      </c>
      <c r="K20" s="206">
        <f t="shared" si="3"/>
        <v>3.654342218400688</v>
      </c>
      <c r="L20" s="206">
        <f t="shared" si="3"/>
        <v>4.041272570937231</v>
      </c>
      <c r="M20" s="206">
        <f t="shared" si="3"/>
        <v>3.503955288048151</v>
      </c>
      <c r="N20" s="206">
        <f t="shared" si="3"/>
        <v>2.815993121238177</v>
      </c>
      <c r="O20" s="206">
        <f t="shared" si="3"/>
        <v>2.407566638005159</v>
      </c>
      <c r="P20" s="206">
        <f t="shared" si="3"/>
        <v>2.05176268271711</v>
      </c>
      <c r="Q20" s="206">
        <f t="shared" si="3"/>
        <v>1.9770421324161651</v>
      </c>
      <c r="R20" s="206">
        <f t="shared" si="3"/>
        <v>2.0369733447979361</v>
      </c>
      <c r="S20" s="206">
        <f t="shared" si="3"/>
        <v>2.220464316423044</v>
      </c>
      <c r="T20" s="206">
        <f t="shared" si="3"/>
        <v>2.709458297506449</v>
      </c>
      <c r="U20" s="206">
        <f t="shared" si="3"/>
        <v>2.349355116079106</v>
      </c>
      <c r="V20" s="206">
        <f t="shared" si="3"/>
        <v>2.040412725709372</v>
      </c>
      <c r="W20" s="206">
        <f t="shared" si="3"/>
        <v>2.6478933791917449</v>
      </c>
      <c r="DA20" s="71"/>
    </row>
    <row r="21" spans="1:105" ht="12" customHeight="1" x14ac:dyDescent="0.3">
      <c r="A21" s="18" t="s">
        <v>72</v>
      </c>
      <c r="B21" s="206">
        <v>3.5253654342218401</v>
      </c>
      <c r="C21" s="206">
        <v>4.062768701633706</v>
      </c>
      <c r="D21" s="206">
        <v>3.6974204643164228</v>
      </c>
      <c r="E21" s="206">
        <v>3.998280309544282</v>
      </c>
      <c r="F21" s="206">
        <v>3.9337919174548581</v>
      </c>
      <c r="G21" s="206">
        <v>3.654342218400688</v>
      </c>
      <c r="H21" s="206">
        <v>4.062768701633706</v>
      </c>
      <c r="I21" s="206">
        <v>5.4815133276010313</v>
      </c>
      <c r="J21" s="206">
        <v>4.0413585554600164</v>
      </c>
      <c r="K21" s="206">
        <v>3.654342218400688</v>
      </c>
      <c r="L21" s="206">
        <v>4.041272570937231</v>
      </c>
      <c r="M21" s="206">
        <v>3.503955288048151</v>
      </c>
      <c r="N21" s="206">
        <v>2.815993121238177</v>
      </c>
      <c r="O21" s="206">
        <v>2.407566638005159</v>
      </c>
      <c r="P21" s="206">
        <v>2.05176268271711</v>
      </c>
      <c r="Q21" s="206">
        <v>1.9770421324161651</v>
      </c>
      <c r="R21" s="206">
        <v>2.0369733447979361</v>
      </c>
      <c r="S21" s="206">
        <v>2.220464316423044</v>
      </c>
      <c r="T21" s="206">
        <v>2.709458297506449</v>
      </c>
      <c r="U21" s="206">
        <v>2.349355116079106</v>
      </c>
      <c r="V21" s="206">
        <v>2.040412725709372</v>
      </c>
      <c r="W21" s="206">
        <v>2.6478933791917449</v>
      </c>
      <c r="DA21" s="71" t="s">
        <v>2880</v>
      </c>
    </row>
    <row r="22" spans="1:105" ht="12" customHeight="1" x14ac:dyDescent="0.3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2881</v>
      </c>
    </row>
    <row r="23" spans="1:105" ht="12" customHeight="1" x14ac:dyDescent="0.3">
      <c r="A23" s="14" t="s">
        <v>37</v>
      </c>
      <c r="B23" s="206">
        <f t="shared" ref="B23:W23" si="4">B24+B25+B26+B27+B28+B29</f>
        <v>74.023304120644667</v>
      </c>
      <c r="C23" s="206">
        <f t="shared" si="4"/>
        <v>71.070972809532023</v>
      </c>
      <c r="D23" s="206">
        <f t="shared" si="4"/>
        <v>47.885687887818371</v>
      </c>
      <c r="E23" s="206">
        <f t="shared" si="4"/>
        <v>35.839585809434602</v>
      </c>
      <c r="F23" s="206">
        <f t="shared" si="4"/>
        <v>34.401884070876257</v>
      </c>
      <c r="G23" s="206">
        <f t="shared" si="4"/>
        <v>39.647352965149885</v>
      </c>
      <c r="H23" s="206">
        <f t="shared" si="4"/>
        <v>42.591578513142487</v>
      </c>
      <c r="I23" s="206">
        <f t="shared" si="4"/>
        <v>56.604428956537312</v>
      </c>
      <c r="J23" s="206">
        <f t="shared" si="4"/>
        <v>57.642406186859347</v>
      </c>
      <c r="K23" s="206">
        <f t="shared" si="4"/>
        <v>48.698390408861975</v>
      </c>
      <c r="L23" s="206">
        <f t="shared" si="4"/>
        <v>50.761824989600896</v>
      </c>
      <c r="M23" s="206">
        <f t="shared" si="4"/>
        <v>50.785443968721808</v>
      </c>
      <c r="N23" s="206">
        <f t="shared" si="4"/>
        <v>38.62802061104167</v>
      </c>
      <c r="O23" s="206">
        <f t="shared" si="4"/>
        <v>33.530728411265287</v>
      </c>
      <c r="P23" s="206">
        <f t="shared" si="4"/>
        <v>27.849307288499595</v>
      </c>
      <c r="Q23" s="206">
        <f t="shared" si="4"/>
        <v>35.908952606507654</v>
      </c>
      <c r="R23" s="206">
        <f t="shared" si="4"/>
        <v>43.733122001966791</v>
      </c>
      <c r="S23" s="206">
        <f t="shared" si="4"/>
        <v>51.034556095644817</v>
      </c>
      <c r="T23" s="206">
        <f t="shared" si="4"/>
        <v>58.486221841948876</v>
      </c>
      <c r="U23" s="206">
        <f t="shared" si="4"/>
        <v>55.034267029794677</v>
      </c>
      <c r="V23" s="206">
        <f t="shared" si="4"/>
        <v>30.744213658047936</v>
      </c>
      <c r="W23" s="206">
        <f t="shared" si="4"/>
        <v>30.907502852303079</v>
      </c>
      <c r="DA23" s="71"/>
    </row>
    <row r="24" spans="1:105" ht="12" customHeight="1" x14ac:dyDescent="0.3">
      <c r="A24" s="18" t="s">
        <v>73</v>
      </c>
      <c r="B24" s="206">
        <v>73.086844368013743</v>
      </c>
      <c r="C24" s="206">
        <v>70.196818572656923</v>
      </c>
      <c r="D24" s="206">
        <v>47.124333619948402</v>
      </c>
      <c r="E24" s="206">
        <v>35.158125537403272</v>
      </c>
      <c r="F24" s="206">
        <v>33.725107480653477</v>
      </c>
      <c r="G24" s="206">
        <v>38.90799656061909</v>
      </c>
      <c r="H24" s="206">
        <v>41.726311263972477</v>
      </c>
      <c r="I24" s="206">
        <v>55.579449699054173</v>
      </c>
      <c r="J24" s="206">
        <v>56.510920034393813</v>
      </c>
      <c r="K24" s="206">
        <v>47.554256233877901</v>
      </c>
      <c r="L24" s="206">
        <v>49.521840068787611</v>
      </c>
      <c r="M24" s="206">
        <v>49.530180567497837</v>
      </c>
      <c r="N24" s="206">
        <v>37.507566638005159</v>
      </c>
      <c r="O24" s="206">
        <v>32.445399828030958</v>
      </c>
      <c r="P24" s="206">
        <v>26.834135855545998</v>
      </c>
      <c r="Q24" s="206">
        <v>34.683748925193463</v>
      </c>
      <c r="R24" s="206">
        <v>42.280051590713668</v>
      </c>
      <c r="S24" s="206">
        <v>49.47394668959587</v>
      </c>
      <c r="T24" s="206">
        <v>56.663284608770418</v>
      </c>
      <c r="U24" s="206">
        <v>53.131900257953561</v>
      </c>
      <c r="V24" s="206">
        <v>29.324333619948401</v>
      </c>
      <c r="W24" s="206">
        <v>29.384952708512468</v>
      </c>
      <c r="DA24" s="71" t="s">
        <v>2882</v>
      </c>
    </row>
    <row r="25" spans="1:105" ht="12" customHeight="1" x14ac:dyDescent="0.3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0</v>
      </c>
      <c r="V25" s="206">
        <v>0</v>
      </c>
      <c r="W25" s="206">
        <v>0</v>
      </c>
      <c r="DA25" s="71" t="s">
        <v>2883</v>
      </c>
    </row>
    <row r="26" spans="1:105" ht="12" customHeight="1" x14ac:dyDescent="0.3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0</v>
      </c>
      <c r="W26" s="206">
        <v>0</v>
      </c>
      <c r="DA26" s="71" t="s">
        <v>2884</v>
      </c>
    </row>
    <row r="27" spans="1:105" ht="12" customHeight="1" x14ac:dyDescent="0.3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2885</v>
      </c>
    </row>
    <row r="28" spans="1:105" ht="12" customHeight="1" x14ac:dyDescent="0.3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2886</v>
      </c>
    </row>
    <row r="29" spans="1:105" ht="12" customHeight="1" x14ac:dyDescent="0.3">
      <c r="A29" s="18" t="s">
        <v>78</v>
      </c>
      <c r="B29" s="206">
        <v>0.93645975263091896</v>
      </c>
      <c r="C29" s="206">
        <v>0.8741542368750983</v>
      </c>
      <c r="D29" s="206">
        <v>0.76135426786996752</v>
      </c>
      <c r="E29" s="206">
        <v>0.68146027203133086</v>
      </c>
      <c r="F29" s="206">
        <v>0.67677659022277792</v>
      </c>
      <c r="G29" s="206">
        <v>0.73935640453079232</v>
      </c>
      <c r="H29" s="206">
        <v>0.86526724917000708</v>
      </c>
      <c r="I29" s="206">
        <v>1.0249792574831369</v>
      </c>
      <c r="J29" s="206">
        <v>1.131486152465532</v>
      </c>
      <c r="K29" s="206">
        <v>1.1441341749840761</v>
      </c>
      <c r="L29" s="206">
        <v>1.239984920813282</v>
      </c>
      <c r="M29" s="206">
        <v>1.255263401223969</v>
      </c>
      <c r="N29" s="206">
        <v>1.120453973036512</v>
      </c>
      <c r="O29" s="206">
        <v>1.085328583234328</v>
      </c>
      <c r="P29" s="206">
        <v>1.015171432953597</v>
      </c>
      <c r="Q29" s="206">
        <v>1.22520368131419</v>
      </c>
      <c r="R29" s="206">
        <v>1.453070411253119</v>
      </c>
      <c r="S29" s="206">
        <v>1.5606094060489499</v>
      </c>
      <c r="T29" s="206">
        <v>1.8229372331784539</v>
      </c>
      <c r="U29" s="206">
        <v>1.9023667718411179</v>
      </c>
      <c r="V29" s="206">
        <v>1.419880038099534</v>
      </c>
      <c r="W29" s="206">
        <v>1.522550143790611</v>
      </c>
      <c r="DA29" s="71" t="s">
        <v>2887</v>
      </c>
    </row>
    <row r="30" spans="1:105" ht="12" customHeight="1" x14ac:dyDescent="0.3">
      <c r="A30" s="14" t="s">
        <v>79</v>
      </c>
      <c r="B30" s="206">
        <v>5.4934651762682716</v>
      </c>
      <c r="C30" s="206">
        <v>5.0396388650042976</v>
      </c>
      <c r="D30" s="206">
        <v>5.3262252794496989</v>
      </c>
      <c r="E30" s="206">
        <v>5.8517626827171103</v>
      </c>
      <c r="F30" s="206">
        <v>5.5889939810834042</v>
      </c>
      <c r="G30" s="206">
        <v>5.0396388650042976</v>
      </c>
      <c r="H30" s="206">
        <v>4.9202063628546862</v>
      </c>
      <c r="I30" s="206">
        <v>4.275322441960447</v>
      </c>
      <c r="J30" s="206">
        <v>3.6304385210662078</v>
      </c>
      <c r="K30" s="206">
        <v>3.176612209802236</v>
      </c>
      <c r="L30" s="206">
        <v>3.128890799656062</v>
      </c>
      <c r="M30" s="206">
        <v>3.0810834049871021</v>
      </c>
      <c r="N30" s="206">
        <v>3.4393809114359408</v>
      </c>
      <c r="O30" s="206">
        <v>2.7228718830610492</v>
      </c>
      <c r="P30" s="206">
        <v>1.7435941530524499</v>
      </c>
      <c r="Q30" s="206">
        <v>1.410404127257094</v>
      </c>
      <c r="R30" s="206">
        <v>2.0884780739466891</v>
      </c>
      <c r="S30" s="206">
        <v>2.0374892519346521</v>
      </c>
      <c r="T30" s="206">
        <v>1.985726569217541</v>
      </c>
      <c r="U30" s="206">
        <v>1.977472055030095</v>
      </c>
      <c r="V30" s="206">
        <v>2.1892519346517618</v>
      </c>
      <c r="W30" s="206">
        <v>2.309802235597592</v>
      </c>
      <c r="DA30" s="71" t="s">
        <v>2888</v>
      </c>
    </row>
    <row r="31" spans="1:105" ht="12" customHeight="1" x14ac:dyDescent="0.3">
      <c r="A31" s="21" t="s">
        <v>38</v>
      </c>
      <c r="B31" s="209">
        <v>28.632846087704209</v>
      </c>
      <c r="C31" s="209">
        <v>25.70937231298366</v>
      </c>
      <c r="D31" s="209">
        <v>26.225279449699048</v>
      </c>
      <c r="E31" s="209">
        <v>27.42906276870163</v>
      </c>
      <c r="F31" s="209">
        <v>28.46087704213241</v>
      </c>
      <c r="G31" s="209">
        <v>28.202923473774721</v>
      </c>
      <c r="H31" s="209">
        <v>28.288907996560621</v>
      </c>
      <c r="I31" s="209">
        <v>27.60103181427343</v>
      </c>
      <c r="J31" s="209">
        <v>23.731728288907991</v>
      </c>
      <c r="K31" s="209">
        <v>19.432502149613072</v>
      </c>
      <c r="L31" s="209">
        <v>19.432502149613072</v>
      </c>
      <c r="M31" s="209">
        <v>20.464316423043851</v>
      </c>
      <c r="N31" s="209">
        <v>20.292347377472051</v>
      </c>
      <c r="O31" s="209">
        <v>18.830610490111781</v>
      </c>
      <c r="P31" s="209">
        <v>17.798796216681001</v>
      </c>
      <c r="Q31" s="209">
        <v>17.632932072227</v>
      </c>
      <c r="R31" s="209">
        <v>18.515735167669821</v>
      </c>
      <c r="S31" s="209">
        <v>18.796388650042989</v>
      </c>
      <c r="T31" s="209">
        <v>18.293035253654342</v>
      </c>
      <c r="U31" s="209">
        <v>17.87239896818572</v>
      </c>
      <c r="V31" s="209">
        <v>18.215563198624249</v>
      </c>
      <c r="W31" s="209">
        <v>19.184780739466891</v>
      </c>
      <c r="DA31" s="86" t="s">
        <v>2889</v>
      </c>
    </row>
    <row r="32" spans="1:105" ht="12" customHeight="1" x14ac:dyDescent="0.3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3">
      <c r="A33" s="30" t="s">
        <v>85</v>
      </c>
      <c r="B33" s="205">
        <f>WWP_emi!B5</f>
        <v>65.384327304167229</v>
      </c>
      <c r="C33" s="205">
        <f>WWP_emi!C5</f>
        <v>56.801680474336742</v>
      </c>
      <c r="D33" s="205">
        <f>WWP_emi!D5</f>
        <v>52.779793234289471</v>
      </c>
      <c r="E33" s="205">
        <f>WWP_emi!E5</f>
        <v>52.765596333788153</v>
      </c>
      <c r="F33" s="205">
        <f>WWP_emi!F5</f>
        <v>55.778379808144763</v>
      </c>
      <c r="G33" s="205">
        <f>WWP_emi!G5</f>
        <v>44.034473224161538</v>
      </c>
      <c r="H33" s="205">
        <f>WWP_emi!H5</f>
        <v>51.37959884604161</v>
      </c>
      <c r="I33" s="205">
        <f>WWP_emi!I5</f>
        <v>41.793468108991533</v>
      </c>
      <c r="J33" s="205">
        <f>WWP_emi!J5</f>
        <v>46.565528039581068</v>
      </c>
      <c r="K33" s="205">
        <f>WWP_emi!K5</f>
        <v>36.462865679651493</v>
      </c>
      <c r="L33" s="205">
        <f>WWP_emi!L5</f>
        <v>43.401285719478388</v>
      </c>
      <c r="M33" s="205">
        <f>WWP_emi!M5</f>
        <v>29.9480176014611</v>
      </c>
      <c r="N33" s="205">
        <f>WWP_emi!N5</f>
        <v>16.3878989085798</v>
      </c>
      <c r="O33" s="205">
        <f>WWP_emi!O5</f>
        <v>12.135226286167009</v>
      </c>
      <c r="P33" s="205">
        <f>WWP_emi!P5</f>
        <v>14.274148320272699</v>
      </c>
      <c r="Q33" s="205">
        <f>WWP_emi!Q5</f>
        <v>14.06893212020571</v>
      </c>
      <c r="R33" s="205">
        <f>WWP_emi!R5</f>
        <v>13.45108784813136</v>
      </c>
      <c r="S33" s="205">
        <f>WWP_emi!S5</f>
        <v>13.632607790457151</v>
      </c>
      <c r="T33" s="205">
        <f>WWP_emi!T5</f>
        <v>15.70563287977672</v>
      </c>
      <c r="U33" s="205">
        <f>WWP_emi!U5</f>
        <v>14.38010675982256</v>
      </c>
      <c r="V33" s="205">
        <f>WWP_emi!V5</f>
        <v>12.629859120229961</v>
      </c>
      <c r="W33" s="205">
        <f>WWP_emi!W5</f>
        <v>16.419979080296901</v>
      </c>
      <c r="DA33" s="112"/>
    </row>
    <row r="34" spans="1:105" ht="12" customHeight="1" x14ac:dyDescent="0.3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3">
      <c r="A35" s="115" t="s">
        <v>87</v>
      </c>
      <c r="B35" s="286">
        <f t="shared" ref="B35:W35" si="5">IF(B$12=0,"",B$12/B$3*1000)</f>
        <v>132.14129424890038</v>
      </c>
      <c r="C35" s="286">
        <f t="shared" si="5"/>
        <v>131.88808042615423</v>
      </c>
      <c r="D35" s="286">
        <f t="shared" si="5"/>
        <v>112.40038552210716</v>
      </c>
      <c r="E35" s="286">
        <f t="shared" si="5"/>
        <v>97.613625416076829</v>
      </c>
      <c r="F35" s="286">
        <f t="shared" si="5"/>
        <v>95.928614400795382</v>
      </c>
      <c r="G35" s="286">
        <f t="shared" si="5"/>
        <v>95.582838021586241</v>
      </c>
      <c r="H35" s="286">
        <f t="shared" si="5"/>
        <v>101.29746534401836</v>
      </c>
      <c r="I35" s="286">
        <f t="shared" si="5"/>
        <v>112.11556199514683</v>
      </c>
      <c r="J35" s="286">
        <f t="shared" si="5"/>
        <v>129.1588798868614</v>
      </c>
      <c r="K35" s="286">
        <f t="shared" si="5"/>
        <v>148.62834084704724</v>
      </c>
      <c r="L35" s="286">
        <f t="shared" si="5"/>
        <v>159.86146235699104</v>
      </c>
      <c r="M35" s="286">
        <f t="shared" si="5"/>
        <v>150.7618485055217</v>
      </c>
      <c r="N35" s="286">
        <f t="shared" si="5"/>
        <v>123.32406066302896</v>
      </c>
      <c r="O35" s="286">
        <f t="shared" si="5"/>
        <v>112.29751534306729</v>
      </c>
      <c r="P35" s="286">
        <f t="shared" si="5"/>
        <v>93.939919105946814</v>
      </c>
      <c r="Q35" s="286">
        <f t="shared" si="5"/>
        <v>103.5000821557815</v>
      </c>
      <c r="R35" s="286">
        <f t="shared" si="5"/>
        <v>124.72389723386327</v>
      </c>
      <c r="S35" s="286">
        <f t="shared" si="5"/>
        <v>132.92915693438113</v>
      </c>
      <c r="T35" s="286">
        <f t="shared" si="5"/>
        <v>149.09312531220098</v>
      </c>
      <c r="U35" s="286">
        <f t="shared" si="5"/>
        <v>134.98738177683239</v>
      </c>
      <c r="V35" s="286">
        <f t="shared" si="5"/>
        <v>97.038270764381238</v>
      </c>
      <c r="W35" s="286">
        <f t="shared" si="5"/>
        <v>96.544837344775857</v>
      </c>
      <c r="DA35" s="118"/>
    </row>
    <row r="36" spans="1:105" ht="12" customHeight="1" x14ac:dyDescent="0.3">
      <c r="A36" s="158" t="s">
        <v>2137</v>
      </c>
      <c r="B36" s="346">
        <f t="shared" ref="B36:W36" si="6">IF(B$12=0,"",B$12/B$5*1000)</f>
        <v>155.71994249328162</v>
      </c>
      <c r="C36" s="346">
        <f t="shared" si="6"/>
        <v>149.36469369023811</v>
      </c>
      <c r="D36" s="346">
        <f t="shared" si="6"/>
        <v>157.39943783723885</v>
      </c>
      <c r="E36" s="346">
        <f t="shared" si="6"/>
        <v>173.26695378119371</v>
      </c>
      <c r="F36" s="346">
        <f t="shared" si="6"/>
        <v>189.65978100374761</v>
      </c>
      <c r="G36" s="346">
        <f t="shared" si="6"/>
        <v>184.05304269981889</v>
      </c>
      <c r="H36" s="346">
        <f t="shared" si="6"/>
        <v>169.82600109922581</v>
      </c>
      <c r="I36" s="346">
        <f t="shared" si="6"/>
        <v>174.80696134967093</v>
      </c>
      <c r="J36" s="346">
        <f t="shared" si="6"/>
        <v>191.41379190462479</v>
      </c>
      <c r="K36" s="346">
        <f t="shared" si="6"/>
        <v>214.43137637246662</v>
      </c>
      <c r="L36" s="346">
        <f t="shared" si="6"/>
        <v>218.63781843627643</v>
      </c>
      <c r="M36" s="346">
        <f t="shared" si="6"/>
        <v>224.95346932596354</v>
      </c>
      <c r="N36" s="346">
        <f t="shared" si="6"/>
        <v>243.72357443584235</v>
      </c>
      <c r="O36" s="346">
        <f t="shared" si="6"/>
        <v>254.45298575628095</v>
      </c>
      <c r="P36" s="346">
        <f t="shared" si="6"/>
        <v>245.03830676914367</v>
      </c>
      <c r="Q36" s="346">
        <f t="shared" si="6"/>
        <v>242.40479735048899</v>
      </c>
      <c r="R36" s="346">
        <f t="shared" si="6"/>
        <v>254.09199055431409</v>
      </c>
      <c r="S36" s="346">
        <f t="shared" si="6"/>
        <v>249.53256376627638</v>
      </c>
      <c r="T36" s="346">
        <f t="shared" si="6"/>
        <v>249.1506964902679</v>
      </c>
      <c r="U36" s="346">
        <f t="shared" si="6"/>
        <v>238.33551895150279</v>
      </c>
      <c r="V36" s="346">
        <f t="shared" si="6"/>
        <v>241.55493980226927</v>
      </c>
      <c r="W36" s="346">
        <f t="shared" si="6"/>
        <v>213.08249425425717</v>
      </c>
      <c r="DA36" s="119"/>
    </row>
    <row r="37" spans="1:105" ht="12" customHeight="1" x14ac:dyDescent="0.3">
      <c r="A37" s="158" t="s">
        <v>2138</v>
      </c>
      <c r="B37" s="346">
        <f>IF(WWP_ued!B$5=0,"",WWP_ued!B$5/B$5*1000)</f>
        <v>66.51914501630813</v>
      </c>
      <c r="C37" s="346">
        <f>IF(WWP_ued!C$5=0,"",WWP_ued!C$5/C$5*1000)</f>
        <v>63.824101378641629</v>
      </c>
      <c r="D37" s="346">
        <f>IF(WWP_ued!D$5=0,"",WWP_ued!D$5/D$5*1000)</f>
        <v>68.610951358272445</v>
      </c>
      <c r="E37" s="346">
        <f>IF(WWP_ued!E$5=0,"",WWP_ued!E$5/E$5*1000)</f>
        <v>76.847685310778459</v>
      </c>
      <c r="F37" s="346">
        <f>IF(WWP_ued!F$5=0,"",WWP_ued!F$5/F$5*1000)</f>
        <v>84.380506504847588</v>
      </c>
      <c r="G37" s="346">
        <f>IF(WWP_ued!G$5=0,"",WWP_ued!G$5/G$5*1000)</f>
        <v>81.420667406467288</v>
      </c>
      <c r="H37" s="346">
        <f>IF(WWP_ued!H$5=0,"",WWP_ued!H$5/H$5*1000)</f>
        <v>74.837682344897132</v>
      </c>
      <c r="I37" s="346">
        <f>IF(WWP_ued!I$5=0,"",WWP_ued!I$5/I$5*1000)</f>
        <v>76.111273940998316</v>
      </c>
      <c r="J37" s="346">
        <f>IF(WWP_ued!J$5=0,"",WWP_ued!J$5/J$5*1000)</f>
        <v>82.768195920058886</v>
      </c>
      <c r="K37" s="346">
        <f>IF(WWP_ued!K$5=0,"",WWP_ued!K$5/K$5*1000)</f>
        <v>92.880222303717915</v>
      </c>
      <c r="L37" s="346">
        <f>IF(WWP_ued!L$5=0,"",WWP_ued!L$5/L$5*1000)</f>
        <v>94.547399713300308</v>
      </c>
      <c r="M37" s="346">
        <f>IF(WWP_ued!M$5=0,"",WWP_ued!M$5/M$5*1000)</f>
        <v>97.577088153581258</v>
      </c>
      <c r="N37" s="346">
        <f>IF(WWP_ued!N$5=0,"",WWP_ued!N$5/N$5*1000)</f>
        <v>107.39703542995446</v>
      </c>
      <c r="O37" s="346">
        <f>IF(WWP_ued!O$5=0,"",WWP_ued!O$5/O$5*1000)</f>
        <v>112.82612519649224</v>
      </c>
      <c r="P37" s="346">
        <f>IF(WWP_ued!P$5=0,"",WWP_ued!P$5/P$5*1000)</f>
        <v>109.289110407415</v>
      </c>
      <c r="Q37" s="346">
        <f>IF(WWP_ued!Q$5=0,"",WWP_ued!Q$5/Q$5*1000)</f>
        <v>106.67407315254161</v>
      </c>
      <c r="R37" s="346">
        <f>IF(WWP_ued!R$5=0,"",WWP_ued!R$5/R$5*1000)</f>
        <v>111.18303499546535</v>
      </c>
      <c r="S37" s="346">
        <f>IF(WWP_ued!S$5=0,"",WWP_ued!S$5/S$5*1000)</f>
        <v>108.3669881788657</v>
      </c>
      <c r="T37" s="346">
        <f>IF(WWP_ued!T$5=0,"",WWP_ued!T$5/T$5*1000)</f>
        <v>107.52370817898515</v>
      </c>
      <c r="U37" s="346">
        <f>IF(WWP_ued!U$5=0,"",WWP_ued!U$5/U$5*1000)</f>
        <v>103.26632174298814</v>
      </c>
      <c r="V37" s="346">
        <f>IF(WWP_ued!V$5=0,"",WWP_ued!V$5/V$5*1000)</f>
        <v>108.07147930592738</v>
      </c>
      <c r="W37" s="346">
        <f>IF(WWP_ued!W$5=0,"",WWP_ued!W$5/W$5*1000)</f>
        <v>95.635368030812998</v>
      </c>
      <c r="DA37" s="119"/>
    </row>
    <row r="38" spans="1:105" ht="12" customHeight="1" x14ac:dyDescent="0.3">
      <c r="A38" s="159" t="s">
        <v>88</v>
      </c>
      <c r="B38" s="347">
        <f t="shared" ref="B38:W38" si="7">IF(B$12=0,"",B$33/B$12)</f>
        <v>0.50610229665026973</v>
      </c>
      <c r="C38" s="347">
        <f t="shared" si="7"/>
        <v>0.46956770961530186</v>
      </c>
      <c r="D38" s="347">
        <f t="shared" si="7"/>
        <v>0.54301373268992326</v>
      </c>
      <c r="E38" s="347">
        <f t="shared" si="7"/>
        <v>0.60724807687577853</v>
      </c>
      <c r="F38" s="347">
        <f t="shared" si="7"/>
        <v>0.63980926485407241</v>
      </c>
      <c r="G38" s="347">
        <f t="shared" si="7"/>
        <v>0.50269453887956728</v>
      </c>
      <c r="H38" s="347">
        <f t="shared" si="7"/>
        <v>0.55302251854408702</v>
      </c>
      <c r="I38" s="347">
        <f t="shared" si="7"/>
        <v>0.40578435015765074</v>
      </c>
      <c r="J38" s="347">
        <f t="shared" si="7"/>
        <v>0.4594251186936385</v>
      </c>
      <c r="K38" s="347">
        <f t="shared" si="7"/>
        <v>0.43310980397187326</v>
      </c>
      <c r="L38" s="347">
        <f t="shared" si="7"/>
        <v>0.48955384616755004</v>
      </c>
      <c r="M38" s="347">
        <f t="shared" si="7"/>
        <v>0.35223992839048862</v>
      </c>
      <c r="N38" s="347">
        <f t="shared" si="7"/>
        <v>0.24055475678244864</v>
      </c>
      <c r="O38" s="347">
        <f t="shared" si="7"/>
        <v>0.20403376828114142</v>
      </c>
      <c r="P38" s="347">
        <f t="shared" si="7"/>
        <v>0.27215756845932021</v>
      </c>
      <c r="Q38" s="347">
        <f t="shared" si="7"/>
        <v>0.23472906822161327</v>
      </c>
      <c r="R38" s="347">
        <f t="shared" si="7"/>
        <v>0.19463376616257788</v>
      </c>
      <c r="S38" s="347">
        <f t="shared" si="7"/>
        <v>0.17759999888222111</v>
      </c>
      <c r="T38" s="347">
        <f t="shared" si="7"/>
        <v>0.18597187564816692</v>
      </c>
      <c r="U38" s="347">
        <f t="shared" si="7"/>
        <v>0.17963558200179211</v>
      </c>
      <c r="V38" s="347">
        <f t="shared" si="7"/>
        <v>0.2268112214257984</v>
      </c>
      <c r="W38" s="347">
        <f t="shared" si="7"/>
        <v>0.28155524824856282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36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activeCell="V46" sqref="V46"/>
      <selection pane="topRight" activeCell="V46" sqref="V46"/>
      <selection pane="bottomLeft" activeCell="V46" sqref="V46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Wood and wood products / final energy consumption"</f>
        <v>DK: Wood and wood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3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3">
      <c r="J4" s="131"/>
    </row>
    <row r="5" spans="1:105" ht="15" customHeight="1" x14ac:dyDescent="0.3">
      <c r="A5" s="34" t="s">
        <v>28</v>
      </c>
      <c r="B5" s="225">
        <v>129.19191976982779</v>
      </c>
      <c r="C5" s="225">
        <v>120.9658997226876</v>
      </c>
      <c r="D5" s="225">
        <v>97.197897690054006</v>
      </c>
      <c r="E5" s="225">
        <v>86.892982198084667</v>
      </c>
      <c r="F5" s="225">
        <v>87.179700063997501</v>
      </c>
      <c r="G5" s="225">
        <v>87.596880050274535</v>
      </c>
      <c r="H5" s="225">
        <v>92.906883758198347</v>
      </c>
      <c r="I5" s="225">
        <v>102.9942827828485</v>
      </c>
      <c r="J5" s="225">
        <v>101.3560777259823</v>
      </c>
      <c r="K5" s="225">
        <v>84.188502188741623</v>
      </c>
      <c r="L5" s="225">
        <v>88.654774258732459</v>
      </c>
      <c r="M5" s="225">
        <v>85.021643452814686</v>
      </c>
      <c r="N5" s="225">
        <v>68.125441075358111</v>
      </c>
      <c r="O5" s="225">
        <v>59.47655816191017</v>
      </c>
      <c r="P5" s="225">
        <v>52.448103505180583</v>
      </c>
      <c r="Q5" s="225">
        <v>59.936897576413081</v>
      </c>
      <c r="R5" s="225">
        <v>69.109734211769037</v>
      </c>
      <c r="S5" s="225">
        <v>76.760179483434982</v>
      </c>
      <c r="T5" s="225">
        <v>84.45165606378896</v>
      </c>
      <c r="U5" s="225">
        <v>80.051549918874613</v>
      </c>
      <c r="V5" s="225">
        <v>55.684454414711738</v>
      </c>
      <c r="W5" s="225">
        <v>58.318852809310798</v>
      </c>
      <c r="DA5" s="89" t="s">
        <v>2873</v>
      </c>
    </row>
    <row r="6" spans="1:105" ht="12" customHeight="1" x14ac:dyDescent="0.3">
      <c r="A6" s="55" t="s">
        <v>92</v>
      </c>
      <c r="B6" s="261">
        <v>1.210240996826478</v>
      </c>
      <c r="C6" s="261">
        <v>1.0923356239065261</v>
      </c>
      <c r="D6" s="261">
        <v>1.107604571923507</v>
      </c>
      <c r="E6" s="261">
        <v>1.1560224902845491</v>
      </c>
      <c r="F6" s="261">
        <v>1.1992726542781349</v>
      </c>
      <c r="G6" s="261">
        <v>1.1842084020707371</v>
      </c>
      <c r="H6" s="261">
        <v>1.1920885695582399</v>
      </c>
      <c r="I6" s="261">
        <v>1.168512307449403</v>
      </c>
      <c r="J6" s="261">
        <v>1.0094047981647409</v>
      </c>
      <c r="K6" s="261">
        <v>0.82930084179326524</v>
      </c>
      <c r="L6" s="261">
        <v>0.83111188497995447</v>
      </c>
      <c r="M6" s="261">
        <v>0.870459060794054</v>
      </c>
      <c r="N6" s="261">
        <v>0.85724722850159918</v>
      </c>
      <c r="O6" s="261">
        <v>0.79575918910434562</v>
      </c>
      <c r="P6" s="261">
        <v>0.75301309877510503</v>
      </c>
      <c r="Q6" s="261">
        <v>0.74867631828412562</v>
      </c>
      <c r="R6" s="261">
        <v>0.7877871507386347</v>
      </c>
      <c r="S6" s="261">
        <v>0.80065228386566545</v>
      </c>
      <c r="T6" s="261">
        <v>0.78325335915390282</v>
      </c>
      <c r="U6" s="261">
        <v>0.76560784511897451</v>
      </c>
      <c r="V6" s="261">
        <v>0.77416844911357241</v>
      </c>
      <c r="W6" s="261">
        <v>0.81741350095184773</v>
      </c>
      <c r="DA6" s="67" t="s">
        <v>2890</v>
      </c>
    </row>
    <row r="7" spans="1:105" ht="12" customHeight="1" x14ac:dyDescent="0.3">
      <c r="A7" s="202" t="s">
        <v>93</v>
      </c>
      <c r="B7" s="226">
        <v>1.3154793443766071</v>
      </c>
      <c r="C7" s="226">
        <v>1.1873213303331811</v>
      </c>
      <c r="D7" s="226">
        <v>1.203918012960334</v>
      </c>
      <c r="E7" s="226">
        <v>1.2565461850919011</v>
      </c>
      <c r="F7" s="226">
        <v>1.3035572329110161</v>
      </c>
      <c r="G7" s="226">
        <v>1.2871830457290621</v>
      </c>
      <c r="H7" s="226">
        <v>1.2957484451720001</v>
      </c>
      <c r="I7" s="226">
        <v>1.2701220733145679</v>
      </c>
      <c r="J7" s="226">
        <v>1.097179128439935</v>
      </c>
      <c r="K7" s="226">
        <v>0.90141395847094052</v>
      </c>
      <c r="L7" s="226">
        <v>0.90338248367386365</v>
      </c>
      <c r="M7" s="226">
        <v>0.94615115303701536</v>
      </c>
      <c r="N7" s="226">
        <v>0.93179046576260771</v>
      </c>
      <c r="O7" s="226">
        <v>0.86495564033081052</v>
      </c>
      <c r="P7" s="226">
        <v>0.81849249866859242</v>
      </c>
      <c r="Q7" s="226">
        <v>0.81377860683057135</v>
      </c>
      <c r="R7" s="226">
        <v>0.85629038123764623</v>
      </c>
      <c r="S7" s="226">
        <v>0.87027422159311496</v>
      </c>
      <c r="T7" s="226">
        <v>0.85136234690641621</v>
      </c>
      <c r="U7" s="226">
        <v>0.83218244034671129</v>
      </c>
      <c r="V7" s="226">
        <v>0.84148744468866588</v>
      </c>
      <c r="W7" s="226">
        <v>0.88849293581722566</v>
      </c>
      <c r="DA7" s="174" t="s">
        <v>2891</v>
      </c>
    </row>
    <row r="8" spans="1:105" ht="12" customHeight="1" x14ac:dyDescent="0.3">
      <c r="A8" s="202" t="s">
        <v>94</v>
      </c>
      <c r="B8" s="226">
        <v>3.262388774053985</v>
      </c>
      <c r="C8" s="226">
        <v>2.944556899226288</v>
      </c>
      <c r="D8" s="226">
        <v>2.9857166721416282</v>
      </c>
      <c r="E8" s="226">
        <v>3.1162345390279138</v>
      </c>
      <c r="F8" s="226">
        <v>3.2328219376193199</v>
      </c>
      <c r="G8" s="226">
        <v>3.1922139534080731</v>
      </c>
      <c r="H8" s="226">
        <v>3.2134561440265599</v>
      </c>
      <c r="I8" s="226">
        <v>3.1499027418201289</v>
      </c>
      <c r="J8" s="226">
        <v>2.72100423853104</v>
      </c>
      <c r="K8" s="226">
        <v>2.2355066170079332</v>
      </c>
      <c r="L8" s="226">
        <v>2.2403885595111821</v>
      </c>
      <c r="M8" s="226">
        <v>2.3464548595317982</v>
      </c>
      <c r="N8" s="226">
        <v>2.3108403550912668</v>
      </c>
      <c r="O8" s="226">
        <v>2.14508998802041</v>
      </c>
      <c r="P8" s="226">
        <v>2.0298613966981089</v>
      </c>
      <c r="Q8" s="226">
        <v>2.0181709449398171</v>
      </c>
      <c r="R8" s="226">
        <v>2.1236001454693629</v>
      </c>
      <c r="S8" s="226">
        <v>2.158280069550925</v>
      </c>
      <c r="T8" s="226">
        <v>2.1113786203279119</v>
      </c>
      <c r="U8" s="226">
        <v>2.0638124520598451</v>
      </c>
      <c r="V8" s="226">
        <v>2.086888862827891</v>
      </c>
      <c r="W8" s="226">
        <v>2.2034624808267198</v>
      </c>
      <c r="DA8" s="174" t="s">
        <v>2892</v>
      </c>
    </row>
    <row r="9" spans="1:105" ht="12" customHeight="1" x14ac:dyDescent="0.3">
      <c r="A9" s="202" t="s">
        <v>95</v>
      </c>
      <c r="B9" s="226">
        <v>9.9976430172622113</v>
      </c>
      <c r="C9" s="226">
        <v>9.0236421105321689</v>
      </c>
      <c r="D9" s="226">
        <v>9.1497768984985388</v>
      </c>
      <c r="E9" s="226">
        <v>9.5497510066984486</v>
      </c>
      <c r="F9" s="226">
        <v>9.9070349701237248</v>
      </c>
      <c r="G9" s="226">
        <v>9.7825911475408667</v>
      </c>
      <c r="H9" s="226">
        <v>9.8476881833071985</v>
      </c>
      <c r="I9" s="226">
        <v>9.6529277571907155</v>
      </c>
      <c r="J9" s="226">
        <v>8.3385613761435096</v>
      </c>
      <c r="K9" s="226">
        <v>6.8507460843791463</v>
      </c>
      <c r="L9" s="226">
        <v>6.8657068759213642</v>
      </c>
      <c r="M9" s="226">
        <v>7.1907487630813156</v>
      </c>
      <c r="N9" s="226">
        <v>7.0816075397958178</v>
      </c>
      <c r="O9" s="226">
        <v>6.5736628665141597</v>
      </c>
      <c r="P9" s="226">
        <v>6.2205429898813023</v>
      </c>
      <c r="Q9" s="226">
        <v>6.1847174119123443</v>
      </c>
      <c r="R9" s="226">
        <v>6.5078068974061134</v>
      </c>
      <c r="S9" s="226">
        <v>6.6140840841076729</v>
      </c>
      <c r="T9" s="226">
        <v>6.4703538364887656</v>
      </c>
      <c r="U9" s="226">
        <v>6.3245865466350084</v>
      </c>
      <c r="V9" s="226">
        <v>6.3953045796338577</v>
      </c>
      <c r="W9" s="226">
        <v>6.7525463122109164</v>
      </c>
      <c r="DA9" s="174" t="s">
        <v>2893</v>
      </c>
    </row>
    <row r="10" spans="1:105" ht="12" customHeight="1" x14ac:dyDescent="0.3">
      <c r="A10" s="56" t="s">
        <v>96</v>
      </c>
      <c r="B10" s="262">
        <v>2.7536832311865469</v>
      </c>
      <c r="C10" s="262">
        <v>2.5470796443800352</v>
      </c>
      <c r="D10" s="262">
        <v>2.3520683170797891</v>
      </c>
      <c r="E10" s="262">
        <v>2.306563023349006</v>
      </c>
      <c r="F10" s="262">
        <v>2.356678822671304</v>
      </c>
      <c r="G10" s="262">
        <v>2.4075334870180249</v>
      </c>
      <c r="H10" s="262">
        <v>2.5036144807288299</v>
      </c>
      <c r="I10" s="262">
        <v>2.5907263248470871</v>
      </c>
      <c r="J10" s="262">
        <v>2.473891819218335</v>
      </c>
      <c r="K10" s="262">
        <v>2.1716012946859089</v>
      </c>
      <c r="L10" s="262">
        <v>2.2790280267682101</v>
      </c>
      <c r="M10" s="262">
        <v>2.2800974125210378</v>
      </c>
      <c r="N10" s="262">
        <v>2.1216993404453421</v>
      </c>
      <c r="O10" s="262">
        <v>1.991192827610021</v>
      </c>
      <c r="P10" s="262">
        <v>1.861682928363432</v>
      </c>
      <c r="Q10" s="262">
        <v>2.012152525381349</v>
      </c>
      <c r="R10" s="262">
        <v>2.2408352259914501</v>
      </c>
      <c r="S10" s="262">
        <v>2.345657454619908</v>
      </c>
      <c r="T10" s="262">
        <v>2.5298810869530781</v>
      </c>
      <c r="U10" s="262">
        <v>2.5604346915775591</v>
      </c>
      <c r="V10" s="262">
        <v>2.1874814116387218</v>
      </c>
      <c r="W10" s="262">
        <v>2.3075993552334442</v>
      </c>
      <c r="DA10" s="68" t="s">
        <v>2894</v>
      </c>
    </row>
    <row r="11" spans="1:105" ht="12" customHeight="1" x14ac:dyDescent="0.3">
      <c r="A11" s="37" t="s">
        <v>160</v>
      </c>
      <c r="B11" s="228">
        <v>0.33128590524083701</v>
      </c>
      <c r="C11" s="228">
        <v>0.42590870960502059</v>
      </c>
      <c r="D11" s="228">
        <v>0.25349149345449729</v>
      </c>
      <c r="E11" s="228">
        <v>0.20742992419706641</v>
      </c>
      <c r="F11" s="228">
        <v>0.21632112767453771</v>
      </c>
      <c r="G11" s="228">
        <v>0.1252324386924602</v>
      </c>
      <c r="H11" s="228">
        <v>0.1665724548199515</v>
      </c>
      <c r="I11" s="228">
        <v>0.18983429783816591</v>
      </c>
      <c r="J11" s="228">
        <v>0.24801679787303479</v>
      </c>
      <c r="K11" s="228">
        <v>0.19095015579324501</v>
      </c>
      <c r="L11" s="228">
        <v>0.2121475012899619</v>
      </c>
      <c r="M11" s="228">
        <v>0.1039755964788539</v>
      </c>
      <c r="N11" s="228">
        <v>1.9407557316500401E-2</v>
      </c>
      <c r="O11" s="228">
        <v>1.500170266729141E-2</v>
      </c>
      <c r="P11" s="228">
        <v>2.8565203311424758E-2</v>
      </c>
      <c r="Q11" s="228">
        <v>3.1927732106401277E-2</v>
      </c>
      <c r="R11" s="228">
        <v>3.0750210303968819E-2</v>
      </c>
      <c r="S11" s="228">
        <v>3.026855216100514E-2</v>
      </c>
      <c r="T11" s="228">
        <v>4.2731424880189647E-2</v>
      </c>
      <c r="U11" s="228">
        <v>3.0663862196032149E-2</v>
      </c>
      <c r="V11" s="228">
        <v>1.4478723263371849E-2</v>
      </c>
      <c r="W11" s="228">
        <v>3.0395450164365321E-2</v>
      </c>
      <c r="DA11" s="69" t="s">
        <v>2895</v>
      </c>
    </row>
    <row r="12" spans="1:105" ht="12" customHeight="1" x14ac:dyDescent="0.3">
      <c r="A12" s="37" t="s">
        <v>162</v>
      </c>
      <c r="B12" s="228">
        <v>0.19085702804494081</v>
      </c>
      <c r="C12" s="228">
        <v>0.21208134271451101</v>
      </c>
      <c r="D12" s="228">
        <v>0.13128568326392101</v>
      </c>
      <c r="E12" s="228">
        <v>0.1016502595154717</v>
      </c>
      <c r="F12" s="228">
        <v>9.270905471765907E-2</v>
      </c>
      <c r="G12" s="228">
        <v>8.9744353765716101E-2</v>
      </c>
      <c r="H12" s="228">
        <v>0.11059266921807449</v>
      </c>
      <c r="I12" s="228">
        <v>0.17004983331014481</v>
      </c>
      <c r="J12" s="228">
        <v>0.16379835481094479</v>
      </c>
      <c r="K12" s="228">
        <v>0.1368391329918206</v>
      </c>
      <c r="L12" s="228">
        <v>0.16812687688645681</v>
      </c>
      <c r="M12" s="228">
        <v>0.1190767931908433</v>
      </c>
      <c r="N12" s="228">
        <v>5.3587176639017617E-2</v>
      </c>
      <c r="O12" s="228">
        <v>3.5414187225711102E-2</v>
      </c>
      <c r="P12" s="228">
        <v>2.8733786418397151E-2</v>
      </c>
      <c r="Q12" s="228">
        <v>3.371053608497427E-2</v>
      </c>
      <c r="R12" s="228">
        <v>3.6363624125244409E-2</v>
      </c>
      <c r="S12" s="228">
        <v>4.4081609012282703E-2</v>
      </c>
      <c r="T12" s="228">
        <v>6.3848922632635779E-2</v>
      </c>
      <c r="U12" s="228">
        <v>4.9087690812174033E-2</v>
      </c>
      <c r="V12" s="228">
        <v>2.5014932875122981E-2</v>
      </c>
      <c r="W12" s="228">
        <v>3.4177817497777423E-2</v>
      </c>
      <c r="DA12" s="69" t="s">
        <v>2896</v>
      </c>
    </row>
    <row r="13" spans="1:105" ht="12" customHeight="1" x14ac:dyDescent="0.3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2897</v>
      </c>
    </row>
    <row r="14" spans="1:105" ht="12" customHeight="1" x14ac:dyDescent="0.3">
      <c r="A14" s="37" t="s">
        <v>78</v>
      </c>
      <c r="B14" s="228">
        <v>0.93645975264491077</v>
      </c>
      <c r="C14" s="228">
        <v>0.87415423688701688</v>
      </c>
      <c r="D14" s="228">
        <v>0.76135426788820915</v>
      </c>
      <c r="E14" s="228">
        <v>0.68146027201348514</v>
      </c>
      <c r="F14" s="228">
        <v>0.6767765902121532</v>
      </c>
      <c r="G14" s="228">
        <v>0.7393564045176394</v>
      </c>
      <c r="H14" s="228">
        <v>0.86526724915030007</v>
      </c>
      <c r="I14" s="228">
        <v>1.0249792575019681</v>
      </c>
      <c r="J14" s="228">
        <v>1.131486152487182</v>
      </c>
      <c r="K14" s="228">
        <v>1.144134175007097</v>
      </c>
      <c r="L14" s="228">
        <v>1.239984920843602</v>
      </c>
      <c r="M14" s="228">
        <v>1.2552634012471771</v>
      </c>
      <c r="N14" s="228">
        <v>1.1204539730019289</v>
      </c>
      <c r="O14" s="228">
        <v>1.0853285832074719</v>
      </c>
      <c r="P14" s="228">
        <v>1.015171432920716</v>
      </c>
      <c r="Q14" s="228">
        <v>1.225203681276783</v>
      </c>
      <c r="R14" s="228">
        <v>1.4530704112116219</v>
      </c>
      <c r="S14" s="228">
        <v>1.560609406104835</v>
      </c>
      <c r="T14" s="228">
        <v>1.82293723326061</v>
      </c>
      <c r="U14" s="228">
        <v>1.9023667719126069</v>
      </c>
      <c r="V14" s="228">
        <v>1.419880038053476</v>
      </c>
      <c r="W14" s="228">
        <v>1.522550143744152</v>
      </c>
      <c r="DA14" s="69" t="s">
        <v>2898</v>
      </c>
    </row>
    <row r="15" spans="1:105" ht="12" customHeight="1" x14ac:dyDescent="0.3">
      <c r="A15" s="37" t="s">
        <v>38</v>
      </c>
      <c r="B15" s="228">
        <v>1.295080545255858</v>
      </c>
      <c r="C15" s="228">
        <v>1.0349353551734859</v>
      </c>
      <c r="D15" s="228">
        <v>1.2059368724731609</v>
      </c>
      <c r="E15" s="228">
        <v>1.316022567622982</v>
      </c>
      <c r="F15" s="228">
        <v>1.370872050066954</v>
      </c>
      <c r="G15" s="228">
        <v>1.453200290042209</v>
      </c>
      <c r="H15" s="228">
        <v>1.3611821075405039</v>
      </c>
      <c r="I15" s="228">
        <v>1.205862936196809</v>
      </c>
      <c r="J15" s="228">
        <v>0.93059051404717374</v>
      </c>
      <c r="K15" s="228">
        <v>0.69967783089374658</v>
      </c>
      <c r="L15" s="228">
        <v>0.65876872774818918</v>
      </c>
      <c r="M15" s="228">
        <v>0.80178162160416455</v>
      </c>
      <c r="N15" s="228">
        <v>0.92825063348789527</v>
      </c>
      <c r="O15" s="228">
        <v>0.85544835450954626</v>
      </c>
      <c r="P15" s="228">
        <v>0.78921250571289381</v>
      </c>
      <c r="Q15" s="228">
        <v>0.72131057591319037</v>
      </c>
      <c r="R15" s="228">
        <v>0.72065098035061437</v>
      </c>
      <c r="S15" s="228">
        <v>0.71069788734178507</v>
      </c>
      <c r="T15" s="228">
        <v>0.60036350617964174</v>
      </c>
      <c r="U15" s="228">
        <v>0.57831636665674624</v>
      </c>
      <c r="V15" s="228">
        <v>0.72810771744675096</v>
      </c>
      <c r="W15" s="228">
        <v>0.72047594382714886</v>
      </c>
      <c r="DA15" s="69" t="s">
        <v>2899</v>
      </c>
    </row>
    <row r="16" spans="1:105" ht="12" customHeight="1" x14ac:dyDescent="0.3">
      <c r="A16" s="57" t="s">
        <v>2900</v>
      </c>
      <c r="B16" s="263">
        <v>85.322180808973769</v>
      </c>
      <c r="C16" s="263">
        <v>80.784178031377081</v>
      </c>
      <c r="D16" s="263">
        <v>59.96255008600113</v>
      </c>
      <c r="E16" s="263">
        <v>50.09937761736979</v>
      </c>
      <c r="F16" s="263">
        <v>49.428953692899299</v>
      </c>
      <c r="G16" s="263">
        <v>50.178074708647451</v>
      </c>
      <c r="H16" s="263">
        <v>54.458704032466358</v>
      </c>
      <c r="I16" s="263">
        <v>63.795300424409767</v>
      </c>
      <c r="J16" s="263">
        <v>65.492564627322096</v>
      </c>
      <c r="K16" s="263">
        <v>54.521156087983186</v>
      </c>
      <c r="L16" s="263">
        <v>58.148164230518738</v>
      </c>
      <c r="M16" s="263">
        <v>54.495879903676837</v>
      </c>
      <c r="N16" s="263">
        <v>40.523783360149579</v>
      </c>
      <c r="O16" s="263">
        <v>34.406497791662488</v>
      </c>
      <c r="P16" s="263">
        <v>29.058535855417201</v>
      </c>
      <c r="Q16" s="263">
        <v>35.651522090381</v>
      </c>
      <c r="R16" s="263">
        <v>42.870698304190498</v>
      </c>
      <c r="S16" s="263">
        <v>49.360320195245933</v>
      </c>
      <c r="T16" s="263">
        <v>56.272880726525862</v>
      </c>
      <c r="U16" s="263">
        <v>52.771526651005907</v>
      </c>
      <c r="V16" s="263">
        <v>31.28187402588814</v>
      </c>
      <c r="W16" s="263">
        <v>32.466844043996673</v>
      </c>
      <c r="DA16" s="70" t="s">
        <v>2901</v>
      </c>
    </row>
    <row r="17" spans="1:105" ht="12" customHeight="1" x14ac:dyDescent="0.3">
      <c r="A17" s="46" t="s">
        <v>30</v>
      </c>
      <c r="B17" s="231">
        <v>1.5583742186882781</v>
      </c>
      <c r="C17" s="231">
        <v>0</v>
      </c>
      <c r="D17" s="231">
        <v>0</v>
      </c>
      <c r="E17" s="231">
        <v>0.44082201546637872</v>
      </c>
      <c r="F17" s="231">
        <v>0.44882331074357179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2902</v>
      </c>
    </row>
    <row r="18" spans="1:105" ht="12" customHeight="1" x14ac:dyDescent="0.3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2903</v>
      </c>
    </row>
    <row r="19" spans="1:105" ht="12" customHeight="1" x14ac:dyDescent="0.3">
      <c r="A19" s="46" t="s">
        <v>33</v>
      </c>
      <c r="B19" s="231">
        <v>0.67629757391654699</v>
      </c>
      <c r="C19" s="231">
        <v>0.66406005212817032</v>
      </c>
      <c r="D19" s="231">
        <v>0.72354853505473116</v>
      </c>
      <c r="E19" s="231">
        <v>0.76522533808305737</v>
      </c>
      <c r="F19" s="231">
        <v>0.77911483014282834</v>
      </c>
      <c r="G19" s="231">
        <v>0.72206344279497192</v>
      </c>
      <c r="H19" s="231">
        <v>0.73826286773770045</v>
      </c>
      <c r="I19" s="231">
        <v>0</v>
      </c>
      <c r="J19" s="231">
        <v>2.0385406736733498</v>
      </c>
      <c r="K19" s="231">
        <v>1.3290072919775049</v>
      </c>
      <c r="L19" s="231">
        <v>2.0817860836141882</v>
      </c>
      <c r="M19" s="231">
        <v>1.223320517116294</v>
      </c>
      <c r="N19" s="231">
        <v>0</v>
      </c>
      <c r="O19" s="231">
        <v>0</v>
      </c>
      <c r="P19" s="231">
        <v>0</v>
      </c>
      <c r="Q19" s="231">
        <v>4.2780967597558561E-2</v>
      </c>
      <c r="R19" s="231">
        <v>3.2857669466514028E-2</v>
      </c>
      <c r="S19" s="231">
        <v>3.1375177792421383E-2</v>
      </c>
      <c r="T19" s="231">
        <v>1.3126518579447549E-2</v>
      </c>
      <c r="U19" s="231">
        <v>2.2978365902065749E-2</v>
      </c>
      <c r="V19" s="231">
        <v>4.5544699252974552E-2</v>
      </c>
      <c r="W19" s="231">
        <v>6.0255602035715707E-2</v>
      </c>
      <c r="DA19" s="73" t="s">
        <v>2904</v>
      </c>
    </row>
    <row r="20" spans="1:105" ht="12" customHeight="1" x14ac:dyDescent="0.3">
      <c r="A20" s="46" t="s">
        <v>160</v>
      </c>
      <c r="B20" s="231">
        <v>3.562716614578775</v>
      </c>
      <c r="C20" s="231">
        <v>4.6738686400667424</v>
      </c>
      <c r="D20" s="231">
        <v>4.5344881782168036</v>
      </c>
      <c r="E20" s="231">
        <v>5.5380677596948464</v>
      </c>
      <c r="F20" s="231">
        <v>6.3554859573862243</v>
      </c>
      <c r="G20" s="231">
        <v>3.2689812867236698</v>
      </c>
      <c r="H20" s="231">
        <v>3.9998249245269761</v>
      </c>
      <c r="I20" s="231">
        <v>3.530034884742467</v>
      </c>
      <c r="J20" s="231">
        <v>3.631252062791428</v>
      </c>
      <c r="K20" s="231">
        <v>2.9686458405045189</v>
      </c>
      <c r="L20" s="231">
        <v>3.0867937755852362</v>
      </c>
      <c r="M20" s="231">
        <v>1.6454112741790521</v>
      </c>
      <c r="N20" s="231">
        <v>0.46493520866975169</v>
      </c>
      <c r="O20" s="231">
        <v>0.43366829767670723</v>
      </c>
      <c r="P20" s="231">
        <v>1.0550469617528071</v>
      </c>
      <c r="Q20" s="231">
        <v>0.84323731383974188</v>
      </c>
      <c r="R20" s="231">
        <v>0.65699895341372783</v>
      </c>
      <c r="S20" s="231">
        <v>0.52032429407903047</v>
      </c>
      <c r="T20" s="231">
        <v>0.62281500161898262</v>
      </c>
      <c r="U20" s="231">
        <v>0.4929399074267955</v>
      </c>
      <c r="V20" s="231">
        <v>0.54343648535262046</v>
      </c>
      <c r="W20" s="231">
        <v>1.250130370484227</v>
      </c>
      <c r="DA20" s="73" t="s">
        <v>2905</v>
      </c>
    </row>
    <row r="21" spans="1:105" ht="12" customHeight="1" x14ac:dyDescent="0.3">
      <c r="A21" s="46" t="s">
        <v>70</v>
      </c>
      <c r="B21" s="231">
        <v>4.7810290142904588</v>
      </c>
      <c r="C21" s="231">
        <v>3.5209006520334611</v>
      </c>
      <c r="D21" s="231">
        <v>3.8363134488932582</v>
      </c>
      <c r="E21" s="231">
        <v>2.7048781378304478</v>
      </c>
      <c r="F21" s="231">
        <v>2.7539739813007622</v>
      </c>
      <c r="G21" s="231">
        <v>3.1903473042196389</v>
      </c>
      <c r="H21" s="231">
        <v>3.9143300429824088</v>
      </c>
      <c r="I21" s="231">
        <v>1.734067168693501</v>
      </c>
      <c r="J21" s="231">
        <v>1.7904037998737561</v>
      </c>
      <c r="K21" s="231">
        <v>1.1671716881023291</v>
      </c>
      <c r="L21" s="231">
        <v>1.8283852575336881</v>
      </c>
      <c r="M21" s="231">
        <v>1.074354581552595</v>
      </c>
      <c r="N21" s="231">
        <v>0.89684105219246135</v>
      </c>
      <c r="O21" s="231">
        <v>0.41643033082404912</v>
      </c>
      <c r="P21" s="231">
        <v>0.50619260295098123</v>
      </c>
      <c r="Q21" s="231">
        <v>0.46862098576478523</v>
      </c>
      <c r="R21" s="231">
        <v>0.36049938979724122</v>
      </c>
      <c r="S21" s="231">
        <v>0.34853990444596339</v>
      </c>
      <c r="T21" s="231">
        <v>0.36167490592864959</v>
      </c>
      <c r="U21" s="231">
        <v>0.41266667390231049</v>
      </c>
      <c r="V21" s="231">
        <v>0.53055368654850288</v>
      </c>
      <c r="W21" s="231">
        <v>0.43131542608374551</v>
      </c>
      <c r="DA21" s="73" t="s">
        <v>2906</v>
      </c>
    </row>
    <row r="22" spans="1:105" ht="12" customHeight="1" x14ac:dyDescent="0.3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1.7419383814745538E-2</v>
      </c>
      <c r="R22" s="231">
        <v>0</v>
      </c>
      <c r="S22" s="231">
        <v>5.130366465831035E-2</v>
      </c>
      <c r="T22" s="231">
        <v>9.0994406773590525E-2</v>
      </c>
      <c r="U22" s="231">
        <v>7.4529509743955086E-2</v>
      </c>
      <c r="V22" s="231">
        <v>7.1586508827955378E-2</v>
      </c>
      <c r="W22" s="231">
        <v>0</v>
      </c>
      <c r="DA22" s="73" t="s">
        <v>2907</v>
      </c>
    </row>
    <row r="23" spans="1:105" ht="12" customHeight="1" x14ac:dyDescent="0.3">
      <c r="A23" s="46" t="s">
        <v>162</v>
      </c>
      <c r="B23" s="231">
        <v>2.0525156490751311</v>
      </c>
      <c r="C23" s="231">
        <v>2.3273539951222331</v>
      </c>
      <c r="D23" s="231">
        <v>2.3484550531326862</v>
      </c>
      <c r="E23" s="231">
        <v>2.7139094186450512</v>
      </c>
      <c r="F23" s="231">
        <v>2.7237796960226688</v>
      </c>
      <c r="G23" s="231">
        <v>2.3426247712837829</v>
      </c>
      <c r="H23" s="231">
        <v>2.655609027834525</v>
      </c>
      <c r="I23" s="231">
        <v>3.162135876211337</v>
      </c>
      <c r="J23" s="231">
        <v>2.3981968918636429</v>
      </c>
      <c r="K23" s="231">
        <v>2.1273977037979641</v>
      </c>
      <c r="L23" s="231">
        <v>2.4462838069083399</v>
      </c>
      <c r="M23" s="231">
        <v>1.8843873432276801</v>
      </c>
      <c r="N23" s="231">
        <v>1.283755845538687</v>
      </c>
      <c r="O23" s="231">
        <v>1.0237511453459061</v>
      </c>
      <c r="P23" s="231">
        <v>1.0612735267408091</v>
      </c>
      <c r="Q23" s="231">
        <v>0.89032261363443932</v>
      </c>
      <c r="R23" s="231">
        <v>0.77693332033999962</v>
      </c>
      <c r="S23" s="231">
        <v>0.75777433850083942</v>
      </c>
      <c r="T23" s="231">
        <v>0.93060474730977139</v>
      </c>
      <c r="U23" s="231">
        <v>0.78911396125042998</v>
      </c>
      <c r="V23" s="231">
        <v>0.9388968181592785</v>
      </c>
      <c r="W23" s="231">
        <v>1.4056948464257399</v>
      </c>
      <c r="DA23" s="73" t="s">
        <v>2908</v>
      </c>
    </row>
    <row r="24" spans="1:105" ht="12" customHeight="1" x14ac:dyDescent="0.3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2909</v>
      </c>
    </row>
    <row r="25" spans="1:105" ht="12" customHeight="1" x14ac:dyDescent="0.3">
      <c r="A25" s="46" t="s">
        <v>73</v>
      </c>
      <c r="B25" s="231">
        <v>67.609480557989968</v>
      </c>
      <c r="C25" s="231">
        <v>64.936042615575772</v>
      </c>
      <c r="D25" s="231">
        <v>43.592684089931737</v>
      </c>
      <c r="E25" s="231">
        <v>32.523262231220933</v>
      </c>
      <c r="F25" s="231">
        <v>31.19763916866043</v>
      </c>
      <c r="G25" s="231">
        <v>35.992105827091351</v>
      </c>
      <c r="H25" s="231">
        <v>38.599206938128042</v>
      </c>
      <c r="I25" s="231">
        <v>51.414146503829159</v>
      </c>
      <c r="J25" s="231">
        <v>52.275809448401859</v>
      </c>
      <c r="K25" s="231">
        <v>43.990386916865837</v>
      </c>
      <c r="L25" s="231">
        <v>45.81051367392574</v>
      </c>
      <c r="M25" s="231">
        <v>45.818229108977661</v>
      </c>
      <c r="N25" s="231">
        <v>34.696628639183459</v>
      </c>
      <c r="O25" s="231">
        <v>30.01383693443541</v>
      </c>
      <c r="P25" s="231">
        <v>24.823099179511718</v>
      </c>
      <c r="Q25" s="231">
        <v>32.084436932061827</v>
      </c>
      <c r="R25" s="231">
        <v>39.11144817904885</v>
      </c>
      <c r="S25" s="231">
        <v>45.766209578958012</v>
      </c>
      <c r="T25" s="231">
        <v>52.416755329856237</v>
      </c>
      <c r="U25" s="231">
        <v>49.150024310590943</v>
      </c>
      <c r="V25" s="231">
        <v>27.126673493003949</v>
      </c>
      <c r="W25" s="231">
        <v>27.182749591583669</v>
      </c>
      <c r="DA25" s="73" t="s">
        <v>2910</v>
      </c>
    </row>
    <row r="26" spans="1:105" ht="12" customHeight="1" x14ac:dyDescent="0.3">
      <c r="A26" s="46" t="s">
        <v>79</v>
      </c>
      <c r="B26" s="231">
        <v>5.0817671804346141</v>
      </c>
      <c r="C26" s="231">
        <v>4.6619520764507003</v>
      </c>
      <c r="D26" s="231">
        <v>4.9270607807719129</v>
      </c>
      <c r="E26" s="231">
        <v>5.413212716429082</v>
      </c>
      <c r="F26" s="231">
        <v>5.1701367486428076</v>
      </c>
      <c r="G26" s="231">
        <v>4.6619520765340354</v>
      </c>
      <c r="H26" s="231">
        <v>4.5514702312567099</v>
      </c>
      <c r="I26" s="231">
        <v>3.9549159909333138</v>
      </c>
      <c r="J26" s="231">
        <v>3.358361750718057</v>
      </c>
      <c r="K26" s="231">
        <v>2.938546646735035</v>
      </c>
      <c r="L26" s="231">
        <v>2.8944016329515532</v>
      </c>
      <c r="M26" s="231">
        <v>2.850177078623553</v>
      </c>
      <c r="N26" s="231">
        <v>3.18162261456522</v>
      </c>
      <c r="O26" s="231">
        <v>2.5188110833804171</v>
      </c>
      <c r="P26" s="231">
        <v>1.612923584460888</v>
      </c>
      <c r="Q26" s="231">
        <v>1.304703893667905</v>
      </c>
      <c r="R26" s="231">
        <v>1.9319607921241639</v>
      </c>
      <c r="S26" s="231">
        <v>1.8847932368113529</v>
      </c>
      <c r="T26" s="231">
        <v>1.8369098164591791</v>
      </c>
      <c r="U26" s="231">
        <v>1.829273922189413</v>
      </c>
      <c r="V26" s="231">
        <v>2.025182334742857</v>
      </c>
      <c r="W26" s="231">
        <v>2.1366982073835672</v>
      </c>
      <c r="DA26" s="73" t="s">
        <v>2911</v>
      </c>
    </row>
    <row r="27" spans="1:105" ht="12" customHeight="1" x14ac:dyDescent="0.3">
      <c r="A27" s="57" t="s">
        <v>2912</v>
      </c>
      <c r="B27" s="263">
        <v>6.1564433316825209</v>
      </c>
      <c r="C27" s="263">
        <v>5.5566638259592862</v>
      </c>
      <c r="D27" s="263">
        <v>5.6343363006543639</v>
      </c>
      <c r="E27" s="263">
        <v>5.8806361462300973</v>
      </c>
      <c r="F27" s="263">
        <v>6.1006478500235577</v>
      </c>
      <c r="G27" s="263">
        <v>6.0240166540120104</v>
      </c>
      <c r="H27" s="263">
        <v>6.0641027234049627</v>
      </c>
      <c r="I27" s="263">
        <v>5.9441713031121823</v>
      </c>
      <c r="J27" s="263">
        <v>5.1347983210988994</v>
      </c>
      <c r="K27" s="263">
        <v>4.2186173256440034</v>
      </c>
      <c r="L27" s="263">
        <v>4.2278300235936834</v>
      </c>
      <c r="M27" s="263">
        <v>4.427987396213231</v>
      </c>
      <c r="N27" s="263">
        <v>4.3607793797690046</v>
      </c>
      <c r="O27" s="263">
        <v>4.0479923967481932</v>
      </c>
      <c r="P27" s="263">
        <v>3.8305448937690132</v>
      </c>
      <c r="Q27" s="263">
        <v>3.808483879967075</v>
      </c>
      <c r="R27" s="263">
        <v>4.007438984192186</v>
      </c>
      <c r="S27" s="263">
        <v>4.0728833570557779</v>
      </c>
      <c r="T27" s="263">
        <v>3.984375783522029</v>
      </c>
      <c r="U27" s="263">
        <v>3.89461382082261</v>
      </c>
      <c r="V27" s="263">
        <v>3.9381612411429581</v>
      </c>
      <c r="W27" s="263">
        <v>4.1581469396246176</v>
      </c>
      <c r="DA27" s="70" t="s">
        <v>2913</v>
      </c>
    </row>
    <row r="28" spans="1:105" ht="12" customHeight="1" x14ac:dyDescent="0.3">
      <c r="A28" s="57" t="s">
        <v>2914</v>
      </c>
      <c r="B28" s="263">
        <f t="shared" ref="B28:W28" si="0">B29+B35+B46+B47</f>
        <v>14.304481924321223</v>
      </c>
      <c r="C28" s="263">
        <f t="shared" si="0"/>
        <v>13.435133620611762</v>
      </c>
      <c r="D28" s="263">
        <f t="shared" si="0"/>
        <v>10.345503914020719</v>
      </c>
      <c r="E28" s="263">
        <f t="shared" si="0"/>
        <v>8.8766198312967486</v>
      </c>
      <c r="F28" s="263">
        <f t="shared" si="0"/>
        <v>8.8254854501277116</v>
      </c>
      <c r="G28" s="263">
        <f t="shared" si="0"/>
        <v>8.7764218897776356</v>
      </c>
      <c r="H28" s="263">
        <f t="shared" si="0"/>
        <v>9.5351387348855212</v>
      </c>
      <c r="I28" s="263">
        <f t="shared" si="0"/>
        <v>10.721135984123462</v>
      </c>
      <c r="J28" s="263">
        <f t="shared" si="0"/>
        <v>11.027355155230497</v>
      </c>
      <c r="K28" s="263">
        <f t="shared" si="0"/>
        <v>9.1234860701012011</v>
      </c>
      <c r="L28" s="263">
        <f t="shared" si="0"/>
        <v>9.8152015721982764</v>
      </c>
      <c r="M28" s="263">
        <f t="shared" si="0"/>
        <v>8.9615917958775668</v>
      </c>
      <c r="N28" s="263">
        <f t="shared" si="0"/>
        <v>6.4885778177760089</v>
      </c>
      <c r="O28" s="263">
        <f t="shared" si="0"/>
        <v>5.4496876636712051</v>
      </c>
      <c r="P28" s="263">
        <f t="shared" si="0"/>
        <v>4.8456980105361556</v>
      </c>
      <c r="Q28" s="263">
        <f t="shared" si="0"/>
        <v>5.6871129076727431</v>
      </c>
      <c r="R28" s="263">
        <f t="shared" si="0"/>
        <v>6.5456326473538589</v>
      </c>
      <c r="S28" s="263">
        <f t="shared" si="0"/>
        <v>7.3166207587469234</v>
      </c>
      <c r="T28" s="263">
        <f t="shared" si="0"/>
        <v>8.2967674406022116</v>
      </c>
      <c r="U28" s="263">
        <f t="shared" si="0"/>
        <v>7.7583789501206217</v>
      </c>
      <c r="V28" s="263">
        <f t="shared" si="0"/>
        <v>5.0642384745183744</v>
      </c>
      <c r="W28" s="263">
        <f t="shared" si="0"/>
        <v>5.435501789428316</v>
      </c>
      <c r="DA28" s="70"/>
    </row>
    <row r="29" spans="1:105" ht="12" customHeight="1" x14ac:dyDescent="0.3">
      <c r="A29" s="60" t="s">
        <v>2915</v>
      </c>
      <c r="B29" s="331">
        <v>6.8659367495096921</v>
      </c>
      <c r="C29" s="331">
        <v>6.4154967209610332</v>
      </c>
      <c r="D29" s="331">
        <v>5.0060869064518787</v>
      </c>
      <c r="E29" s="331">
        <v>4.3152138088806016</v>
      </c>
      <c r="F29" s="331">
        <v>4.2995892217775182</v>
      </c>
      <c r="G29" s="331">
        <v>4.1963854995088434</v>
      </c>
      <c r="H29" s="331">
        <v>4.6048821561504587</v>
      </c>
      <c r="I29" s="331">
        <v>5.0447281187775266</v>
      </c>
      <c r="J29" s="331">
        <v>5.2826210667801474</v>
      </c>
      <c r="K29" s="331">
        <v>4.3459037496339921</v>
      </c>
      <c r="L29" s="331">
        <v>4.7429907564526603</v>
      </c>
      <c r="M29" s="331">
        <v>4.1681623408296939</v>
      </c>
      <c r="N29" s="331">
        <v>2.8328382659596669</v>
      </c>
      <c r="O29" s="331">
        <v>2.316272280391102</v>
      </c>
      <c r="P29" s="331">
        <v>2.164131575973542</v>
      </c>
      <c r="Q29" s="331">
        <v>2.4733030304497459</v>
      </c>
      <c r="R29" s="331">
        <v>2.729958448938294</v>
      </c>
      <c r="S29" s="331">
        <v>2.9695980592018651</v>
      </c>
      <c r="T29" s="331">
        <v>3.397290266220939</v>
      </c>
      <c r="U29" s="331">
        <v>3.1502349932539611</v>
      </c>
      <c r="V29" s="331">
        <v>2.1933509200775019</v>
      </c>
      <c r="W29" s="331">
        <v>2.4498120125190441</v>
      </c>
      <c r="DA29" s="72" t="s">
        <v>2916</v>
      </c>
    </row>
    <row r="30" spans="1:105" ht="12" customHeight="1" x14ac:dyDescent="0.3">
      <c r="A30" s="59" t="s">
        <v>30</v>
      </c>
      <c r="B30" s="232">
        <v>0.84710280371354041</v>
      </c>
      <c r="C30" s="232">
        <v>0</v>
      </c>
      <c r="D30" s="232">
        <v>0</v>
      </c>
      <c r="E30" s="232">
        <v>0.15639698023193349</v>
      </c>
      <c r="F30" s="232">
        <v>0.14774746217459689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2917</v>
      </c>
    </row>
    <row r="31" spans="1:105" ht="12" customHeight="1" x14ac:dyDescent="0.3">
      <c r="A31" s="59" t="s">
        <v>33</v>
      </c>
      <c r="B31" s="297">
        <v>0.36762259291711807</v>
      </c>
      <c r="C31" s="297">
        <v>0.38085153422818929</v>
      </c>
      <c r="D31" s="297">
        <v>0.31654360791509489</v>
      </c>
      <c r="E31" s="297">
        <v>0.2714903699774005</v>
      </c>
      <c r="F31" s="297">
        <v>0.25647562446230099</v>
      </c>
      <c r="G31" s="297">
        <v>0.31814901454945871</v>
      </c>
      <c r="H31" s="297">
        <v>0.30063719757271229</v>
      </c>
      <c r="I31" s="297">
        <v>0</v>
      </c>
      <c r="J31" s="297">
        <v>1.0923522160749159</v>
      </c>
      <c r="K31" s="297">
        <v>0.76074400545390397</v>
      </c>
      <c r="L31" s="297">
        <v>1.0456032909155131</v>
      </c>
      <c r="M31" s="297">
        <v>0.8749929658442539</v>
      </c>
      <c r="N31" s="297">
        <v>0</v>
      </c>
      <c r="O31" s="297">
        <v>0</v>
      </c>
      <c r="P31" s="297">
        <v>0</v>
      </c>
      <c r="Q31" s="297">
        <v>4.7132335612392037E-2</v>
      </c>
      <c r="R31" s="297">
        <v>4.9089145737203049E-2</v>
      </c>
      <c r="S31" s="297">
        <v>5.6194750529974413E-2</v>
      </c>
      <c r="T31" s="297">
        <v>2.312732295115312E-2</v>
      </c>
      <c r="U31" s="297">
        <v>4.2141991239005597E-2</v>
      </c>
      <c r="V31" s="297">
        <v>4.8529911645737729E-2</v>
      </c>
      <c r="W31" s="297">
        <v>4.6900639829441967E-2</v>
      </c>
      <c r="DA31" s="122" t="s">
        <v>2918</v>
      </c>
    </row>
    <row r="32" spans="1:105" ht="12" customHeight="1" x14ac:dyDescent="0.3">
      <c r="A32" s="59" t="s">
        <v>160</v>
      </c>
      <c r="B32" s="297">
        <v>1.936625488829512</v>
      </c>
      <c r="C32" s="297">
        <v>2.6805558272113501</v>
      </c>
      <c r="D32" s="297">
        <v>1.9837829508873479</v>
      </c>
      <c r="E32" s="297">
        <v>1.964822634867162</v>
      </c>
      <c r="F32" s="297">
        <v>2.0921527438814098</v>
      </c>
      <c r="G32" s="297">
        <v>1.4403487468165159</v>
      </c>
      <c r="H32" s="297">
        <v>1.6288184177217939</v>
      </c>
      <c r="I32" s="297">
        <v>2.1134065275642291</v>
      </c>
      <c r="J32" s="297">
        <v>1.9458067671366079</v>
      </c>
      <c r="K32" s="297">
        <v>1.6992980709075789</v>
      </c>
      <c r="L32" s="297">
        <v>1.550381067264162</v>
      </c>
      <c r="M32" s="297">
        <v>1.1768978535742449</v>
      </c>
      <c r="N32" s="297">
        <v>0.49785305841683342</v>
      </c>
      <c r="O32" s="297">
        <v>0.53605890440775095</v>
      </c>
      <c r="P32" s="297">
        <v>0.87063833980957483</v>
      </c>
      <c r="Q32" s="297">
        <v>0.92900526352411861</v>
      </c>
      <c r="R32" s="297">
        <v>0.98155218848325798</v>
      </c>
      <c r="S32" s="297">
        <v>0.93193077960880677</v>
      </c>
      <c r="T32" s="297">
        <v>1.097323985341998</v>
      </c>
      <c r="U32" s="297">
        <v>0.90404467178707093</v>
      </c>
      <c r="V32" s="297">
        <v>0.57905585176326535</v>
      </c>
      <c r="W32" s="297">
        <v>0.97305333056292875</v>
      </c>
      <c r="DA32" s="122" t="s">
        <v>2919</v>
      </c>
    </row>
    <row r="33" spans="1:105" ht="12" customHeight="1" x14ac:dyDescent="0.3">
      <c r="A33" s="59" t="s">
        <v>70</v>
      </c>
      <c r="B33" s="297">
        <v>2.5988771079967168</v>
      </c>
      <c r="C33" s="297">
        <v>2.019305951162925</v>
      </c>
      <c r="D33" s="297">
        <v>1.6783400717050929</v>
      </c>
      <c r="E33" s="297">
        <v>0.95964983101966328</v>
      </c>
      <c r="F33" s="297">
        <v>0.90657650102431953</v>
      </c>
      <c r="G33" s="297">
        <v>1.4057017579772531</v>
      </c>
      <c r="H33" s="297">
        <v>1.594002984469499</v>
      </c>
      <c r="I33" s="297">
        <v>1.038173557261894</v>
      </c>
      <c r="J33" s="297">
        <v>0.95938804838113878</v>
      </c>
      <c r="K33" s="297">
        <v>0.66810684216651395</v>
      </c>
      <c r="L33" s="297">
        <v>0.91832953317644261</v>
      </c>
      <c r="M33" s="297">
        <v>0.76844350154204277</v>
      </c>
      <c r="N33" s="297">
        <v>0.96033824159128756</v>
      </c>
      <c r="O33" s="297">
        <v>0.51475099309683081</v>
      </c>
      <c r="P33" s="297">
        <v>0.41771665474013892</v>
      </c>
      <c r="Q33" s="297">
        <v>0.51628569470075125</v>
      </c>
      <c r="R33" s="297">
        <v>0.53858375749882526</v>
      </c>
      <c r="S33" s="297">
        <v>0.62425504357820838</v>
      </c>
      <c r="T33" s="297">
        <v>0.63722702269559706</v>
      </c>
      <c r="U33" s="297">
        <v>0.75682472071076823</v>
      </c>
      <c r="V33" s="297">
        <v>0.56532865413174704</v>
      </c>
      <c r="W33" s="297">
        <v>0.33571931518741749</v>
      </c>
      <c r="DA33" s="122" t="s">
        <v>2920</v>
      </c>
    </row>
    <row r="34" spans="1:105" ht="12" customHeight="1" x14ac:dyDescent="0.3">
      <c r="A34" s="59" t="s">
        <v>162</v>
      </c>
      <c r="B34" s="297">
        <v>1.115708756052805</v>
      </c>
      <c r="C34" s="297">
        <v>1.334783408358569</v>
      </c>
      <c r="D34" s="297">
        <v>1.027420275944342</v>
      </c>
      <c r="E34" s="297">
        <v>0.96285399278444306</v>
      </c>
      <c r="F34" s="297">
        <v>0.89663689023489046</v>
      </c>
      <c r="G34" s="297">
        <v>1.032185980165615</v>
      </c>
      <c r="H34" s="297">
        <v>1.0814235563864529</v>
      </c>
      <c r="I34" s="297">
        <v>1.893148033951404</v>
      </c>
      <c r="J34" s="297">
        <v>1.2850740351874841</v>
      </c>
      <c r="K34" s="297">
        <v>1.2177548311059949</v>
      </c>
      <c r="L34" s="297">
        <v>1.2286768650965429</v>
      </c>
      <c r="M34" s="297">
        <v>1.3478280198691519</v>
      </c>
      <c r="N34" s="297">
        <v>1.3746469659515459</v>
      </c>
      <c r="O34" s="297">
        <v>1.2654623828865199</v>
      </c>
      <c r="P34" s="297">
        <v>0.87577658142382864</v>
      </c>
      <c r="Q34" s="297">
        <v>0.98087973661248407</v>
      </c>
      <c r="R34" s="297">
        <v>1.1607333572190071</v>
      </c>
      <c r="S34" s="297">
        <v>1.357217485484876</v>
      </c>
      <c r="T34" s="297">
        <v>1.639611935232191</v>
      </c>
      <c r="U34" s="297">
        <v>1.447223609517116</v>
      </c>
      <c r="V34" s="297">
        <v>1.0004365025367521</v>
      </c>
      <c r="W34" s="297">
        <v>1.094138726939256</v>
      </c>
      <c r="DA34" s="122" t="s">
        <v>2921</v>
      </c>
    </row>
    <row r="35" spans="1:105" ht="12" customHeight="1" x14ac:dyDescent="0.3">
      <c r="A35" s="60" t="s">
        <v>2922</v>
      </c>
      <c r="B35" s="331">
        <v>6.9123534370608866</v>
      </c>
      <c r="C35" s="331">
        <v>6.5447083675174564</v>
      </c>
      <c r="D35" s="331">
        <v>4.857849802384707</v>
      </c>
      <c r="E35" s="331">
        <v>4.0587875483793869</v>
      </c>
      <c r="F35" s="331">
        <v>4.0044733351857866</v>
      </c>
      <c r="G35" s="331">
        <v>4.0651631719771668</v>
      </c>
      <c r="H35" s="331">
        <v>4.4119572006662624</v>
      </c>
      <c r="I35" s="331">
        <v>5.1683590360201066</v>
      </c>
      <c r="J35" s="331">
        <v>5.3058624370743761</v>
      </c>
      <c r="K35" s="331">
        <v>4.4170167370788347</v>
      </c>
      <c r="L35" s="331">
        <v>4.7108578222760711</v>
      </c>
      <c r="M35" s="331">
        <v>4.4149689938330674</v>
      </c>
      <c r="N35" s="331">
        <v>3.283023365511299</v>
      </c>
      <c r="O35" s="331">
        <v>2.787433127147779</v>
      </c>
      <c r="P35" s="331">
        <v>2.3541694350951761</v>
      </c>
      <c r="Q35" s="331">
        <v>2.888298434490769</v>
      </c>
      <c r="R35" s="331">
        <v>3.4731580459205058</v>
      </c>
      <c r="S35" s="331">
        <v>3.9989130109078119</v>
      </c>
      <c r="T35" s="331">
        <v>4.5589322356187072</v>
      </c>
      <c r="U35" s="331">
        <v>4.2752709807279761</v>
      </c>
      <c r="V35" s="331">
        <v>2.5342925765654059</v>
      </c>
      <c r="W35" s="331">
        <v>2.6302926025823812</v>
      </c>
      <c r="DA35" s="72" t="s">
        <v>2923</v>
      </c>
    </row>
    <row r="36" spans="1:105" ht="12" customHeight="1" x14ac:dyDescent="0.3">
      <c r="A36" s="64" t="s">
        <v>30</v>
      </c>
      <c r="B36" s="231">
        <v>0.12625126648947591</v>
      </c>
      <c r="C36" s="231">
        <v>0</v>
      </c>
      <c r="D36" s="231">
        <v>0</v>
      </c>
      <c r="E36" s="231">
        <v>3.5713076539420213E-2</v>
      </c>
      <c r="F36" s="231">
        <v>3.6361299315559432E-2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2924</v>
      </c>
    </row>
    <row r="37" spans="1:105" ht="12" customHeight="1" x14ac:dyDescent="0.3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2925</v>
      </c>
    </row>
    <row r="38" spans="1:105" ht="12" customHeight="1" x14ac:dyDescent="0.3">
      <c r="A38" s="64" t="s">
        <v>33</v>
      </c>
      <c r="B38" s="231">
        <v>5.4790065317297992E-2</v>
      </c>
      <c r="C38" s="231">
        <v>5.3798645794344423E-2</v>
      </c>
      <c r="D38" s="231">
        <v>5.8618089173828471E-2</v>
      </c>
      <c r="E38" s="231">
        <v>6.1994524116385202E-2</v>
      </c>
      <c r="F38" s="231">
        <v>6.3119777564762697E-2</v>
      </c>
      <c r="G38" s="231">
        <v>5.8497774825451918E-2</v>
      </c>
      <c r="H38" s="231">
        <v>5.9810166862546928E-2</v>
      </c>
      <c r="I38" s="231">
        <v>0</v>
      </c>
      <c r="J38" s="231">
        <v>0.16515182217157251</v>
      </c>
      <c r="K38" s="231">
        <v>0.1076691668623347</v>
      </c>
      <c r="L38" s="231">
        <v>0.16865533737954549</v>
      </c>
      <c r="M38" s="231">
        <v>9.9106981337572148E-2</v>
      </c>
      <c r="N38" s="231">
        <v>0</v>
      </c>
      <c r="O38" s="231">
        <v>0</v>
      </c>
      <c r="P38" s="231">
        <v>0</v>
      </c>
      <c r="Q38" s="231">
        <v>3.4658885369544179E-3</v>
      </c>
      <c r="R38" s="231">
        <v>2.6619552186455718E-3</v>
      </c>
      <c r="S38" s="231">
        <v>2.541851556014497E-3</v>
      </c>
      <c r="T38" s="231">
        <v>1.063441357909417E-3</v>
      </c>
      <c r="U38" s="231">
        <v>1.86158610826883E-3</v>
      </c>
      <c r="V38" s="231">
        <v>3.689791510674697E-3</v>
      </c>
      <c r="W38" s="231">
        <v>4.8815913269524202E-3</v>
      </c>
      <c r="DA38" s="73" t="s">
        <v>2926</v>
      </c>
    </row>
    <row r="39" spans="1:105" ht="12" customHeight="1" x14ac:dyDescent="0.3">
      <c r="A39" s="64" t="s">
        <v>160</v>
      </c>
      <c r="B39" s="231">
        <v>0.2886325244216848</v>
      </c>
      <c r="C39" s="231">
        <v>0.37865220570098812</v>
      </c>
      <c r="D39" s="231">
        <v>0.36736033522378359</v>
      </c>
      <c r="E39" s="231">
        <v>0.44866506400146461</v>
      </c>
      <c r="F39" s="231">
        <v>0.51488797854438328</v>
      </c>
      <c r="G39" s="231">
        <v>0.26483563615846439</v>
      </c>
      <c r="H39" s="231">
        <v>0.32404473611143259</v>
      </c>
      <c r="I39" s="231">
        <v>0.28598482290466792</v>
      </c>
      <c r="J39" s="231">
        <v>0.29418490525069668</v>
      </c>
      <c r="K39" s="231">
        <v>0.24050404108833659</v>
      </c>
      <c r="L39" s="231">
        <v>0.25007576414315752</v>
      </c>
      <c r="M39" s="231">
        <v>0.13330255003578251</v>
      </c>
      <c r="N39" s="231">
        <v>3.766660037504535E-2</v>
      </c>
      <c r="O39" s="231">
        <v>3.5133520024545013E-2</v>
      </c>
      <c r="P39" s="231">
        <v>8.5474344691921375E-2</v>
      </c>
      <c r="Q39" s="231">
        <v>6.831464326524915E-2</v>
      </c>
      <c r="R39" s="231">
        <v>5.3226592788837193E-2</v>
      </c>
      <c r="S39" s="231">
        <v>4.2153932171705398E-2</v>
      </c>
      <c r="T39" s="231">
        <v>5.0457189165531338E-2</v>
      </c>
      <c r="U39" s="231">
        <v>3.9935393482203582E-2</v>
      </c>
      <c r="V39" s="231">
        <v>4.4026360106308879E-2</v>
      </c>
      <c r="W39" s="231">
        <v>0.1012789743681984</v>
      </c>
      <c r="DA39" s="73" t="s">
        <v>2927</v>
      </c>
    </row>
    <row r="40" spans="1:105" ht="12" customHeight="1" x14ac:dyDescent="0.3">
      <c r="A40" s="64" t="s">
        <v>70</v>
      </c>
      <c r="B40" s="231">
        <v>0.38733377448015988</v>
      </c>
      <c r="C40" s="231">
        <v>0.28524481550843922</v>
      </c>
      <c r="D40" s="231">
        <v>0.31079789806909391</v>
      </c>
      <c r="E40" s="231">
        <v>0.2191349718864275</v>
      </c>
      <c r="F40" s="231">
        <v>0.2231124583868867</v>
      </c>
      <c r="G40" s="231">
        <v>0.25846512530093652</v>
      </c>
      <c r="H40" s="231">
        <v>0.31711839137091541</v>
      </c>
      <c r="I40" s="231">
        <v>0.14048498338842599</v>
      </c>
      <c r="J40" s="231">
        <v>0.14504908034983791</v>
      </c>
      <c r="K40" s="231">
        <v>9.4558099117946451E-2</v>
      </c>
      <c r="L40" s="231">
        <v>0.1481261378852988</v>
      </c>
      <c r="M40" s="231">
        <v>8.7038546295995875E-2</v>
      </c>
      <c r="N40" s="231">
        <v>7.2657335652253421E-2</v>
      </c>
      <c r="O40" s="231">
        <v>3.3736990795074348E-2</v>
      </c>
      <c r="P40" s="231">
        <v>4.1009057031216989E-2</v>
      </c>
      <c r="Q40" s="231">
        <v>3.7965202611058707E-2</v>
      </c>
      <c r="R40" s="231">
        <v>2.9205760711887789E-2</v>
      </c>
      <c r="S40" s="231">
        <v>2.8236866235802269E-2</v>
      </c>
      <c r="T40" s="231">
        <v>2.9300994833826779E-2</v>
      </c>
      <c r="U40" s="231">
        <v>3.3432079145931881E-2</v>
      </c>
      <c r="V40" s="231">
        <v>4.2982663640181502E-2</v>
      </c>
      <c r="W40" s="231">
        <v>3.4942902767832067E-2</v>
      </c>
      <c r="DA40" s="73" t="s">
        <v>2928</v>
      </c>
    </row>
    <row r="41" spans="1:105" ht="12" customHeight="1" x14ac:dyDescent="0.3">
      <c r="A41" s="64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1.411226675662691E-3</v>
      </c>
      <c r="R41" s="231">
        <v>0</v>
      </c>
      <c r="S41" s="231">
        <v>4.1563525377845533E-3</v>
      </c>
      <c r="T41" s="231">
        <v>7.3718872918047979E-3</v>
      </c>
      <c r="U41" s="231">
        <v>6.0379881052795067E-3</v>
      </c>
      <c r="V41" s="231">
        <v>5.7995616808245373E-3</v>
      </c>
      <c r="W41" s="231">
        <v>0</v>
      </c>
      <c r="DA41" s="73" t="s">
        <v>2929</v>
      </c>
    </row>
    <row r="42" spans="1:105" ht="12" customHeight="1" x14ac:dyDescent="0.3">
      <c r="A42" s="64" t="s">
        <v>162</v>
      </c>
      <c r="B42" s="231">
        <v>0.16628400102981819</v>
      </c>
      <c r="C42" s="231">
        <v>0.18854995541497629</v>
      </c>
      <c r="D42" s="231">
        <v>0.1902594519313715</v>
      </c>
      <c r="E42" s="231">
        <v>0.21986663866273329</v>
      </c>
      <c r="F42" s="231">
        <v>0.22066627651902149</v>
      </c>
      <c r="G42" s="231">
        <v>0.18978711322184499</v>
      </c>
      <c r="H42" s="231">
        <v>0.2151434482451865</v>
      </c>
      <c r="I42" s="231">
        <v>0.25617958407931463</v>
      </c>
      <c r="J42" s="231">
        <v>0.19428927356342121</v>
      </c>
      <c r="K42" s="231">
        <v>0.17235055047135719</v>
      </c>
      <c r="L42" s="231">
        <v>0.19818502199993929</v>
      </c>
      <c r="M42" s="231">
        <v>0.15266313173448481</v>
      </c>
      <c r="N42" s="231">
        <v>0.1040031331492062</v>
      </c>
      <c r="O42" s="231">
        <v>8.2938922577123333E-2</v>
      </c>
      <c r="P42" s="231">
        <v>8.5978788172946088E-2</v>
      </c>
      <c r="Q42" s="231">
        <v>7.2129246112773743E-2</v>
      </c>
      <c r="R42" s="231">
        <v>6.2943043137201268E-2</v>
      </c>
      <c r="S42" s="231">
        <v>6.13908833973675E-2</v>
      </c>
      <c r="T42" s="231">
        <v>7.539269229432681E-2</v>
      </c>
      <c r="U42" s="231">
        <v>6.3929854471188693E-2</v>
      </c>
      <c r="V42" s="231">
        <v>7.6064472174933395E-2</v>
      </c>
      <c r="W42" s="231">
        <v>0.1138819883765535</v>
      </c>
      <c r="DA42" s="73" t="s">
        <v>2930</v>
      </c>
    </row>
    <row r="43" spans="1:105" ht="12" customHeight="1" x14ac:dyDescent="0.3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2931</v>
      </c>
    </row>
    <row r="44" spans="1:105" ht="12" customHeight="1" x14ac:dyDescent="0.3">
      <c r="A44" s="64" t="s">
        <v>73</v>
      </c>
      <c r="B44" s="231">
        <v>5.4773638095261923</v>
      </c>
      <c r="C44" s="231">
        <v>5.2607759565810159</v>
      </c>
      <c r="D44" s="231">
        <v>3.5316495293807222</v>
      </c>
      <c r="E44" s="231">
        <v>2.6348633067846752</v>
      </c>
      <c r="F44" s="231">
        <v>2.5274683123546509</v>
      </c>
      <c r="G44" s="231">
        <v>2.9158907339460258</v>
      </c>
      <c r="H44" s="231">
        <v>3.1271043264113558</v>
      </c>
      <c r="I44" s="231">
        <v>4.1653031946637382</v>
      </c>
      <c r="J44" s="231">
        <v>4.2351105854269919</v>
      </c>
      <c r="K44" s="231">
        <v>3.5638693165054969</v>
      </c>
      <c r="L44" s="231">
        <v>3.7113263942051149</v>
      </c>
      <c r="M44" s="231">
        <v>3.7119514580923001</v>
      </c>
      <c r="N44" s="231">
        <v>2.810937999410116</v>
      </c>
      <c r="O44" s="231">
        <v>2.4315628940336369</v>
      </c>
      <c r="P44" s="231">
        <v>2.0110366765725538</v>
      </c>
      <c r="Q44" s="231">
        <v>2.5993119936776772</v>
      </c>
      <c r="R44" s="231">
        <v>3.1686034122142681</v>
      </c>
      <c r="S44" s="231">
        <v>3.707737109915584</v>
      </c>
      <c r="T44" s="231">
        <v>4.2465292779507102</v>
      </c>
      <c r="U44" s="231">
        <v>3.9818759466027052</v>
      </c>
      <c r="V44" s="231">
        <v>2.1976601275019561</v>
      </c>
      <c r="W44" s="231">
        <v>2.2022031174850931</v>
      </c>
      <c r="DA44" s="73" t="s">
        <v>2932</v>
      </c>
    </row>
    <row r="45" spans="1:105" ht="12" customHeight="1" x14ac:dyDescent="0.3">
      <c r="A45" s="64" t="s">
        <v>79</v>
      </c>
      <c r="B45" s="231">
        <v>0.41169799579625749</v>
      </c>
      <c r="C45" s="231">
        <v>0.37768678851769172</v>
      </c>
      <c r="D45" s="231">
        <v>0.39916449860590791</v>
      </c>
      <c r="E45" s="231">
        <v>0.43854996638828098</v>
      </c>
      <c r="F45" s="231">
        <v>0.41885723250052231</v>
      </c>
      <c r="G45" s="231">
        <v>0.37768678852444321</v>
      </c>
      <c r="H45" s="231">
        <v>0.36873613166482372</v>
      </c>
      <c r="I45" s="231">
        <v>0.32040645098395931</v>
      </c>
      <c r="J45" s="231">
        <v>0.27207677031185568</v>
      </c>
      <c r="K45" s="231">
        <v>0.2380655630333621</v>
      </c>
      <c r="L45" s="231">
        <v>0.23448916666301459</v>
      </c>
      <c r="M45" s="231">
        <v>0.2309063263369327</v>
      </c>
      <c r="N45" s="231">
        <v>0.25775829692467822</v>
      </c>
      <c r="O45" s="231">
        <v>0.20406079971739871</v>
      </c>
      <c r="P45" s="231">
        <v>0.13067056862653681</v>
      </c>
      <c r="Q45" s="231">
        <v>0.1057002336113933</v>
      </c>
      <c r="R45" s="231">
        <v>0.15651728184966629</v>
      </c>
      <c r="S45" s="231">
        <v>0.15269601509355471</v>
      </c>
      <c r="T45" s="231">
        <v>0.14881675272459791</v>
      </c>
      <c r="U45" s="231">
        <v>0.1481981328123993</v>
      </c>
      <c r="V45" s="231">
        <v>0.16406959995052611</v>
      </c>
      <c r="W45" s="231">
        <v>0.1731040282577522</v>
      </c>
      <c r="DA45" s="73" t="s">
        <v>2933</v>
      </c>
    </row>
    <row r="46" spans="1:105" ht="12" customHeight="1" x14ac:dyDescent="0.3">
      <c r="A46" s="60" t="s">
        <v>2934</v>
      </c>
      <c r="B46" s="331">
        <v>0.52619173775064276</v>
      </c>
      <c r="C46" s="331">
        <v>0.47492853213327207</v>
      </c>
      <c r="D46" s="331">
        <v>0.48156720518413371</v>
      </c>
      <c r="E46" s="331">
        <v>0.50261847403676041</v>
      </c>
      <c r="F46" s="331">
        <v>0.52142289316440649</v>
      </c>
      <c r="G46" s="331">
        <v>0.51487321829162447</v>
      </c>
      <c r="H46" s="331">
        <v>0.5182993780688</v>
      </c>
      <c r="I46" s="331">
        <v>0.50804882932582729</v>
      </c>
      <c r="J46" s="331">
        <v>0.43887165137597423</v>
      </c>
      <c r="K46" s="331">
        <v>0.36056558338837608</v>
      </c>
      <c r="L46" s="331">
        <v>0.36135299346954541</v>
      </c>
      <c r="M46" s="331">
        <v>0.37846046121480598</v>
      </c>
      <c r="N46" s="331">
        <v>0.372716186305043</v>
      </c>
      <c r="O46" s="331">
        <v>0.3459822561323242</v>
      </c>
      <c r="P46" s="331">
        <v>0.32739699946743689</v>
      </c>
      <c r="Q46" s="331">
        <v>0.3255114427322286</v>
      </c>
      <c r="R46" s="331">
        <v>0.34251615249505868</v>
      </c>
      <c r="S46" s="331">
        <v>0.3481096886372459</v>
      </c>
      <c r="T46" s="331">
        <v>0.34054493876256647</v>
      </c>
      <c r="U46" s="331">
        <v>0.33287297613868472</v>
      </c>
      <c r="V46" s="331">
        <v>0.33659497787546627</v>
      </c>
      <c r="W46" s="331">
        <v>0.35539717432689027</v>
      </c>
      <c r="DA46" s="72" t="s">
        <v>2935</v>
      </c>
    </row>
    <row r="47" spans="1:105" ht="12" customHeight="1" x14ac:dyDescent="0.3">
      <c r="A47" s="60" t="s">
        <v>2936</v>
      </c>
      <c r="B47" s="331">
        <v>0</v>
      </c>
      <c r="C47" s="331">
        <v>0</v>
      </c>
      <c r="D47" s="331">
        <v>0</v>
      </c>
      <c r="E47" s="331">
        <v>0</v>
      </c>
      <c r="F47" s="331">
        <v>0</v>
      </c>
      <c r="G47" s="331">
        <v>0</v>
      </c>
      <c r="H47" s="331">
        <v>0</v>
      </c>
      <c r="I47" s="331">
        <v>0</v>
      </c>
      <c r="J47" s="331">
        <v>0</v>
      </c>
      <c r="K47" s="331">
        <v>0</v>
      </c>
      <c r="L47" s="331">
        <v>0</v>
      </c>
      <c r="M47" s="331">
        <v>0</v>
      </c>
      <c r="N47" s="331">
        <v>0</v>
      </c>
      <c r="O47" s="331">
        <v>0</v>
      </c>
      <c r="P47" s="331">
        <v>0</v>
      </c>
      <c r="Q47" s="331">
        <v>0</v>
      </c>
      <c r="R47" s="331">
        <v>0</v>
      </c>
      <c r="S47" s="331">
        <v>0</v>
      </c>
      <c r="T47" s="331">
        <v>0</v>
      </c>
      <c r="U47" s="331">
        <v>0</v>
      </c>
      <c r="V47" s="331">
        <v>0</v>
      </c>
      <c r="W47" s="331">
        <v>0</v>
      </c>
      <c r="DA47" s="72" t="s">
        <v>2937</v>
      </c>
    </row>
    <row r="48" spans="1:105" ht="12" customHeight="1" x14ac:dyDescent="0.3">
      <c r="A48" s="132" t="s">
        <v>2938</v>
      </c>
      <c r="B48" s="318">
        <v>4.8693783411444507</v>
      </c>
      <c r="C48" s="318">
        <v>4.3949886363613047</v>
      </c>
      <c r="D48" s="318">
        <v>4.4564229167739784</v>
      </c>
      <c r="E48" s="318">
        <v>4.6512313587361822</v>
      </c>
      <c r="F48" s="318">
        <v>4.8252474533434206</v>
      </c>
      <c r="G48" s="318">
        <v>4.7646367620706966</v>
      </c>
      <c r="H48" s="318">
        <v>4.7963424446486789</v>
      </c>
      <c r="I48" s="318">
        <v>4.7014838665812082</v>
      </c>
      <c r="J48" s="318">
        <v>4.0613182618332671</v>
      </c>
      <c r="K48" s="318">
        <v>3.3366739086760351</v>
      </c>
      <c r="L48" s="318">
        <v>3.3439606015671761</v>
      </c>
      <c r="M48" s="318">
        <v>3.5022731080818179</v>
      </c>
      <c r="N48" s="318">
        <v>3.4491155880668711</v>
      </c>
      <c r="O48" s="318">
        <v>3.201719798248531</v>
      </c>
      <c r="P48" s="318">
        <v>3.029731833071664</v>
      </c>
      <c r="Q48" s="318">
        <v>3.012282891044046</v>
      </c>
      <c r="R48" s="318">
        <v>3.1696444751892749</v>
      </c>
      <c r="S48" s="318">
        <v>3.2214070586490759</v>
      </c>
      <c r="T48" s="318">
        <v>3.151402863308792</v>
      </c>
      <c r="U48" s="318">
        <v>3.0804065211873888</v>
      </c>
      <c r="V48" s="318">
        <v>3.1148499252595681</v>
      </c>
      <c r="W48" s="318">
        <v>3.2888454512210461</v>
      </c>
      <c r="DA48" s="139" t="s">
        <v>2939</v>
      </c>
    </row>
    <row r="49" spans="1:105" ht="12" customHeight="1" x14ac:dyDescent="0.3">
      <c r="A49" s="201"/>
      <c r="B49" s="201"/>
      <c r="C49" s="201"/>
      <c r="D49" s="201"/>
      <c r="E49" s="201"/>
      <c r="F49" s="201"/>
      <c r="G49" s="201"/>
      <c r="H49" s="201"/>
      <c r="I49" s="201"/>
      <c r="J49" s="201"/>
      <c r="K49" s="201"/>
      <c r="L49" s="201"/>
      <c r="M49" s="201"/>
      <c r="N49" s="201"/>
      <c r="O49" s="201"/>
      <c r="P49" s="201"/>
      <c r="Q49" s="201"/>
      <c r="R49" s="201"/>
      <c r="S49" s="201"/>
      <c r="T49" s="201"/>
      <c r="U49" s="201"/>
      <c r="V49" s="201"/>
      <c r="W49" s="201"/>
      <c r="DA49" s="173"/>
    </row>
    <row r="50" spans="1:105" ht="15" customHeight="1" x14ac:dyDescent="0.3">
      <c r="A50" s="32" t="s">
        <v>100</v>
      </c>
      <c r="B50" s="259"/>
      <c r="C50" s="259"/>
      <c r="D50" s="259"/>
      <c r="E50" s="259"/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U50" s="259"/>
      <c r="V50" s="259"/>
      <c r="W50" s="259"/>
      <c r="DA50" s="88"/>
    </row>
    <row r="51" spans="1:105" ht="12" customHeight="1" x14ac:dyDescent="0.3">
      <c r="A51" s="201"/>
      <c r="B51" s="201"/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DA51" s="173"/>
    </row>
    <row r="52" spans="1:105" ht="12" customHeight="1" x14ac:dyDescent="0.3">
      <c r="A52" s="35" t="s">
        <v>28</v>
      </c>
      <c r="B52" s="234">
        <f t="shared" ref="B52:W52" si="1">SUM(B$53:B$57,B$58,B$59,B$61:B$64,B$65)</f>
        <v>0.99999999999999989</v>
      </c>
      <c r="C52" s="234">
        <f t="shared" si="1"/>
        <v>1.0000000000000004</v>
      </c>
      <c r="D52" s="234">
        <f t="shared" si="1"/>
        <v>0.99999999999999989</v>
      </c>
      <c r="E52" s="234">
        <f t="shared" si="1"/>
        <v>0.99999999999999967</v>
      </c>
      <c r="F52" s="234">
        <f t="shared" si="1"/>
        <v>0.99999999999999989</v>
      </c>
      <c r="G52" s="234">
        <f t="shared" si="1"/>
        <v>1.0000000000000002</v>
      </c>
      <c r="H52" s="234">
        <f t="shared" si="1"/>
        <v>1</v>
      </c>
      <c r="I52" s="234">
        <f t="shared" si="1"/>
        <v>1</v>
      </c>
      <c r="J52" s="234">
        <f t="shared" si="1"/>
        <v>1.0000000000000002</v>
      </c>
      <c r="K52" s="234">
        <f t="shared" si="1"/>
        <v>0.99999999999999989</v>
      </c>
      <c r="L52" s="234">
        <f t="shared" si="1"/>
        <v>0.99999999999999978</v>
      </c>
      <c r="M52" s="234">
        <f t="shared" si="1"/>
        <v>0.99999999999999989</v>
      </c>
      <c r="N52" s="234">
        <f t="shared" si="1"/>
        <v>0.99999999999999978</v>
      </c>
      <c r="O52" s="234">
        <f t="shared" si="1"/>
        <v>1</v>
      </c>
      <c r="P52" s="234">
        <f t="shared" si="1"/>
        <v>1</v>
      </c>
      <c r="Q52" s="234">
        <f t="shared" si="1"/>
        <v>0.99999999999999989</v>
      </c>
      <c r="R52" s="234">
        <f t="shared" si="1"/>
        <v>0.99999999999999989</v>
      </c>
      <c r="S52" s="234">
        <f t="shared" si="1"/>
        <v>1.0000000000000002</v>
      </c>
      <c r="T52" s="234">
        <f t="shared" si="1"/>
        <v>1</v>
      </c>
      <c r="U52" s="234">
        <f t="shared" si="1"/>
        <v>1.0000000000000002</v>
      </c>
      <c r="V52" s="234">
        <f t="shared" si="1"/>
        <v>1.0000000000000002</v>
      </c>
      <c r="W52" s="234">
        <f t="shared" si="1"/>
        <v>1.0000000000000002</v>
      </c>
      <c r="DA52" s="95"/>
    </row>
    <row r="53" spans="1:105" ht="12" customHeight="1" x14ac:dyDescent="0.3">
      <c r="A53" s="55" t="s">
        <v>92</v>
      </c>
      <c r="B53" s="301">
        <f t="shared" ref="B53:W53" si="2">IF(B$6=0,0,B$6/B$5)</f>
        <v>9.3677762431480221E-3</v>
      </c>
      <c r="C53" s="301">
        <f t="shared" si="2"/>
        <v>9.0301120101672298E-3</v>
      </c>
      <c r="D53" s="301">
        <f t="shared" si="2"/>
        <v>1.1395355231400702E-2</v>
      </c>
      <c r="E53" s="301">
        <f t="shared" si="2"/>
        <v>1.3303979919221033E-2</v>
      </c>
      <c r="F53" s="301">
        <f t="shared" si="2"/>
        <v>1.3756329207347172E-2</v>
      </c>
      <c r="G53" s="301">
        <f t="shared" si="2"/>
        <v>1.3518842239484826E-2</v>
      </c>
      <c r="H53" s="301">
        <f t="shared" si="2"/>
        <v>1.2831003703243323E-2</v>
      </c>
      <c r="I53" s="301">
        <f t="shared" si="2"/>
        <v>1.1345409433192285E-2</v>
      </c>
      <c r="J53" s="301">
        <f t="shared" si="2"/>
        <v>9.9589962517460679E-3</v>
      </c>
      <c r="K53" s="301">
        <f t="shared" si="2"/>
        <v>9.8505237678900778E-3</v>
      </c>
      <c r="L53" s="301">
        <f t="shared" si="2"/>
        <v>9.3746996924769718E-3</v>
      </c>
      <c r="M53" s="301">
        <f t="shared" si="2"/>
        <v>1.0238087920249876E-2</v>
      </c>
      <c r="N53" s="301">
        <f t="shared" si="2"/>
        <v>1.2583364084987584E-2</v>
      </c>
      <c r="O53" s="301">
        <f t="shared" si="2"/>
        <v>1.3379375231130367E-2</v>
      </c>
      <c r="P53" s="301">
        <f t="shared" si="2"/>
        <v>1.4357298900249574E-2</v>
      </c>
      <c r="Q53" s="301">
        <f t="shared" si="2"/>
        <v>1.2491075590451508E-2</v>
      </c>
      <c r="R53" s="301">
        <f t="shared" si="2"/>
        <v>1.1399076551570336E-2</v>
      </c>
      <c r="S53" s="301">
        <f t="shared" si="2"/>
        <v>1.0430568157262425E-2</v>
      </c>
      <c r="T53" s="301">
        <f t="shared" si="2"/>
        <v>9.2745766709688583E-3</v>
      </c>
      <c r="U53" s="301">
        <f t="shared" si="2"/>
        <v>9.5639353128684264E-3</v>
      </c>
      <c r="V53" s="301">
        <f t="shared" si="2"/>
        <v>1.3902775150635909E-2</v>
      </c>
      <c r="W53" s="301">
        <f t="shared" si="2"/>
        <v>1.4016282241089369E-2</v>
      </c>
      <c r="DA53" s="67"/>
    </row>
    <row r="54" spans="1:105" ht="12" customHeight="1" x14ac:dyDescent="0.3">
      <c r="A54" s="202" t="s">
        <v>93</v>
      </c>
      <c r="B54" s="235">
        <f t="shared" ref="B54:W54" si="3">IF(B$7=0,0,B$7/B$5)</f>
        <v>1.0182365481682637E-2</v>
      </c>
      <c r="C54" s="235">
        <f t="shared" si="3"/>
        <v>9.8153391414861242E-3</v>
      </c>
      <c r="D54" s="235">
        <f t="shared" si="3"/>
        <v>1.2386255686305112E-2</v>
      </c>
      <c r="E54" s="235">
        <f t="shared" si="3"/>
        <v>1.446084773828373E-2</v>
      </c>
      <c r="F54" s="235">
        <f t="shared" si="3"/>
        <v>1.495253174711649E-2</v>
      </c>
      <c r="G54" s="235">
        <f t="shared" si="3"/>
        <v>1.4694393738570464E-2</v>
      </c>
      <c r="H54" s="235">
        <f t="shared" si="3"/>
        <v>1.3946743155699265E-2</v>
      </c>
      <c r="I54" s="235">
        <f t="shared" si="3"/>
        <v>1.2331966775208999E-2</v>
      </c>
      <c r="J54" s="235">
        <f t="shared" si="3"/>
        <v>1.0824995925810937E-2</v>
      </c>
      <c r="K54" s="235">
        <f t="shared" si="3"/>
        <v>1.0707091052054434E-2</v>
      </c>
      <c r="L54" s="235">
        <f t="shared" si="3"/>
        <v>1.0189890970083664E-2</v>
      </c>
      <c r="M54" s="235">
        <f t="shared" si="3"/>
        <v>1.1128356435054216E-2</v>
      </c>
      <c r="N54" s="235">
        <f t="shared" si="3"/>
        <v>1.3677569657595199E-2</v>
      </c>
      <c r="O54" s="235">
        <f t="shared" si="3"/>
        <v>1.454279916427214E-2</v>
      </c>
      <c r="P54" s="235">
        <f t="shared" si="3"/>
        <v>1.560575967418432E-2</v>
      </c>
      <c r="Q54" s="235">
        <f t="shared" si="3"/>
        <v>1.3577256076577728E-2</v>
      </c>
      <c r="R54" s="235">
        <f t="shared" si="3"/>
        <v>1.2390300599532972E-2</v>
      </c>
      <c r="S54" s="235">
        <f t="shared" si="3"/>
        <v>1.1337574083980902E-2</v>
      </c>
      <c r="T54" s="235">
        <f t="shared" si="3"/>
        <v>1.0081061598879195E-2</v>
      </c>
      <c r="U54" s="235">
        <f t="shared" si="3"/>
        <v>1.0395581861813505E-2</v>
      </c>
      <c r="V54" s="235">
        <f t="shared" si="3"/>
        <v>1.5111712120256427E-2</v>
      </c>
      <c r="W54" s="235">
        <f t="shared" si="3"/>
        <v>1.5235089392488441E-2</v>
      </c>
      <c r="DA54" s="174"/>
    </row>
    <row r="55" spans="1:105" ht="12" customHeight="1" x14ac:dyDescent="0.3">
      <c r="A55" s="202" t="s">
        <v>94</v>
      </c>
      <c r="B55" s="235">
        <f t="shared" ref="B55:W55" si="4">IF(B$8=0,0,B$8/B$5)</f>
        <v>2.5252266394572932E-2</v>
      </c>
      <c r="C55" s="235">
        <f t="shared" si="4"/>
        <v>2.434204107088558E-2</v>
      </c>
      <c r="D55" s="235">
        <f t="shared" si="4"/>
        <v>3.0717914102036677E-2</v>
      </c>
      <c r="E55" s="235">
        <f t="shared" si="4"/>
        <v>3.5862902390943641E-2</v>
      </c>
      <c r="F55" s="235">
        <f t="shared" si="4"/>
        <v>3.7082278732848896E-2</v>
      </c>
      <c r="G55" s="235">
        <f t="shared" si="4"/>
        <v>3.6442096471654743E-2</v>
      </c>
      <c r="H55" s="235">
        <f t="shared" si="4"/>
        <v>3.4587923026134178E-2</v>
      </c>
      <c r="I55" s="235">
        <f t="shared" si="4"/>
        <v>3.0583277602518322E-2</v>
      </c>
      <c r="J55" s="235">
        <f t="shared" si="4"/>
        <v>2.6845989896011134E-2</v>
      </c>
      <c r="K55" s="235">
        <f t="shared" si="4"/>
        <v>2.6553585809095004E-2</v>
      </c>
      <c r="L55" s="235">
        <f t="shared" si="4"/>
        <v>2.5270929605807492E-2</v>
      </c>
      <c r="M55" s="235">
        <f t="shared" si="4"/>
        <v>2.7598323958934454E-2</v>
      </c>
      <c r="N55" s="235">
        <f t="shared" si="4"/>
        <v>3.3920372750836085E-2</v>
      </c>
      <c r="O55" s="235">
        <f t="shared" si="4"/>
        <v>3.6066141927394907E-2</v>
      </c>
      <c r="P55" s="235">
        <f t="shared" si="4"/>
        <v>3.8702283991977109E-2</v>
      </c>
      <c r="Q55" s="235">
        <f t="shared" si="4"/>
        <v>3.3671595069912769E-2</v>
      </c>
      <c r="R55" s="235">
        <f t="shared" si="4"/>
        <v>3.0727945486841775E-2</v>
      </c>
      <c r="S55" s="235">
        <f t="shared" si="4"/>
        <v>2.8117183728272634E-2</v>
      </c>
      <c r="T55" s="235">
        <f t="shared" si="4"/>
        <v>2.50010327652204E-2</v>
      </c>
      <c r="U55" s="235">
        <f t="shared" si="4"/>
        <v>2.5781043017297507E-2</v>
      </c>
      <c r="V55" s="235">
        <f t="shared" si="4"/>
        <v>3.747704605823593E-2</v>
      </c>
      <c r="W55" s="235">
        <f t="shared" si="4"/>
        <v>3.7783021693371339E-2</v>
      </c>
      <c r="DA55" s="174"/>
    </row>
    <row r="56" spans="1:105" ht="12" customHeight="1" x14ac:dyDescent="0.3">
      <c r="A56" s="202" t="s">
        <v>95</v>
      </c>
      <c r="B56" s="235">
        <f t="shared" ref="B56:W56" si="5">IF(B$9=0,0,B$9/B$5)</f>
        <v>7.7385977660788016E-2</v>
      </c>
      <c r="C56" s="235">
        <f t="shared" si="5"/>
        <v>7.4596577475294482E-2</v>
      </c>
      <c r="D56" s="235">
        <f t="shared" si="5"/>
        <v>9.4135543215918854E-2</v>
      </c>
      <c r="E56" s="235">
        <f t="shared" si="5"/>
        <v>0.10990244281095635</v>
      </c>
      <c r="F56" s="235">
        <f t="shared" si="5"/>
        <v>0.11363924127808535</v>
      </c>
      <c r="G56" s="235">
        <f t="shared" si="5"/>
        <v>0.11167739241313547</v>
      </c>
      <c r="H56" s="235">
        <f t="shared" si="5"/>
        <v>0.1059952479833144</v>
      </c>
      <c r="I56" s="235">
        <f t="shared" si="5"/>
        <v>9.3722947491588382E-2</v>
      </c>
      <c r="J56" s="235">
        <f t="shared" si="5"/>
        <v>8.2269969036163154E-2</v>
      </c>
      <c r="K56" s="235">
        <f t="shared" si="5"/>
        <v>8.1373891995613679E-2</v>
      </c>
      <c r="L56" s="235">
        <f t="shared" si="5"/>
        <v>7.7443171372635858E-2</v>
      </c>
      <c r="M56" s="235">
        <f t="shared" si="5"/>
        <v>8.4575508906412022E-2</v>
      </c>
      <c r="N56" s="235">
        <f t="shared" si="5"/>
        <v>0.10394952939772349</v>
      </c>
      <c r="O56" s="235">
        <f t="shared" si="5"/>
        <v>0.11052527364846826</v>
      </c>
      <c r="P56" s="235">
        <f t="shared" si="5"/>
        <v>0.11860377352380083</v>
      </c>
      <c r="Q56" s="235">
        <f t="shared" si="5"/>
        <v>0.10318714618199076</v>
      </c>
      <c r="R56" s="235">
        <f t="shared" si="5"/>
        <v>9.4166284556450611E-2</v>
      </c>
      <c r="S56" s="235">
        <f t="shared" si="5"/>
        <v>8.6165563038254844E-2</v>
      </c>
      <c r="T56" s="235">
        <f t="shared" si="5"/>
        <v>7.6616068151481906E-2</v>
      </c>
      <c r="U56" s="235">
        <f t="shared" si="5"/>
        <v>7.9006422149782665E-2</v>
      </c>
      <c r="V56" s="235">
        <f t="shared" si="5"/>
        <v>0.1148490121139488</v>
      </c>
      <c r="W56" s="235">
        <f t="shared" si="5"/>
        <v>0.11578667938291218</v>
      </c>
      <c r="DA56" s="174"/>
    </row>
    <row r="57" spans="1:105" ht="12" customHeight="1" x14ac:dyDescent="0.3">
      <c r="A57" s="56" t="s">
        <v>96</v>
      </c>
      <c r="B57" s="302">
        <f t="shared" ref="B57:W57" si="6">IF(B$10=0,0,B$10/B$5)</f>
        <v>2.131467073244667E-2</v>
      </c>
      <c r="C57" s="302">
        <f t="shared" si="6"/>
        <v>2.1056179057231623E-2</v>
      </c>
      <c r="D57" s="302">
        <f t="shared" si="6"/>
        <v>2.419875710254657E-2</v>
      </c>
      <c r="E57" s="302">
        <f t="shared" si="6"/>
        <v>2.6544871231267836E-2</v>
      </c>
      <c r="F57" s="302">
        <f t="shared" si="6"/>
        <v>2.7032426366932857E-2</v>
      </c>
      <c r="G57" s="302">
        <f t="shared" si="6"/>
        <v>2.7484237859114018E-2</v>
      </c>
      <c r="H57" s="302">
        <f t="shared" si="6"/>
        <v>2.6947567063435214E-2</v>
      </c>
      <c r="I57" s="302">
        <f t="shared" si="6"/>
        <v>2.5154078992028452E-2</v>
      </c>
      <c r="J57" s="302">
        <f t="shared" si="6"/>
        <v>2.4407927720985208E-2</v>
      </c>
      <c r="K57" s="302">
        <f t="shared" si="6"/>
        <v>2.5794511580897482E-2</v>
      </c>
      <c r="L57" s="302">
        <f t="shared" si="6"/>
        <v>2.5706771528367259E-2</v>
      </c>
      <c r="M57" s="302">
        <f t="shared" si="6"/>
        <v>2.6817846843744515E-2</v>
      </c>
      <c r="N57" s="302">
        <f t="shared" si="6"/>
        <v>3.1144008860043759E-2</v>
      </c>
      <c r="O57" s="302">
        <f t="shared" si="6"/>
        <v>3.3478615594895261E-2</v>
      </c>
      <c r="P57" s="302">
        <f t="shared" si="6"/>
        <v>3.5495714886612503E-2</v>
      </c>
      <c r="Q57" s="302">
        <f t="shared" si="6"/>
        <v>3.357118247263418E-2</v>
      </c>
      <c r="R57" s="302">
        <f t="shared" si="6"/>
        <v>3.2424306815086075E-2</v>
      </c>
      <c r="S57" s="302">
        <f t="shared" si="6"/>
        <v>3.0558259118272466E-2</v>
      </c>
      <c r="T57" s="302">
        <f t="shared" si="6"/>
        <v>2.99565598221328E-2</v>
      </c>
      <c r="U57" s="302">
        <f t="shared" si="6"/>
        <v>3.1984823456539448E-2</v>
      </c>
      <c r="V57" s="302">
        <f t="shared" si="6"/>
        <v>3.9283520591714603E-2</v>
      </c>
      <c r="W57" s="302">
        <f t="shared" si="6"/>
        <v>3.9568668519231028E-2</v>
      </c>
      <c r="DA57" s="68"/>
    </row>
    <row r="58" spans="1:105" ht="12" customHeight="1" x14ac:dyDescent="0.3">
      <c r="A58" s="203" t="s">
        <v>2900</v>
      </c>
      <c r="B58" s="303">
        <f t="shared" ref="B58:W58" si="7">IF(B$16=0,0,B$16/B$5)</f>
        <v>0.66042969994552547</v>
      </c>
      <c r="C58" s="303">
        <f t="shared" si="7"/>
        <v>0.66782604202154106</v>
      </c>
      <c r="D58" s="303">
        <f t="shared" si="7"/>
        <v>0.61691200644288147</v>
      </c>
      <c r="E58" s="303">
        <f t="shared" si="7"/>
        <v>0.57656414073994233</v>
      </c>
      <c r="F58" s="303">
        <f t="shared" si="7"/>
        <v>0.56697779020361549</v>
      </c>
      <c r="G58" s="303">
        <f t="shared" si="7"/>
        <v>0.57282947383341409</v>
      </c>
      <c r="H58" s="303">
        <f t="shared" si="7"/>
        <v>0.58616435972819703</v>
      </c>
      <c r="I58" s="303">
        <f t="shared" si="7"/>
        <v>0.61940623013915008</v>
      </c>
      <c r="J58" s="303">
        <f t="shared" si="7"/>
        <v>0.64616317143193169</v>
      </c>
      <c r="K58" s="303">
        <f t="shared" si="7"/>
        <v>0.64760810170672212</v>
      </c>
      <c r="L58" s="303">
        <f t="shared" si="7"/>
        <v>0.65589433526521179</v>
      </c>
      <c r="M58" s="303">
        <f t="shared" si="7"/>
        <v>0.64096479073497281</v>
      </c>
      <c r="N58" s="303">
        <f t="shared" si="7"/>
        <v>0.59484067509116767</v>
      </c>
      <c r="O58" s="303">
        <f t="shared" si="7"/>
        <v>0.57848838021190363</v>
      </c>
      <c r="P58" s="303">
        <f t="shared" si="7"/>
        <v>0.55404359573357942</v>
      </c>
      <c r="Q58" s="303">
        <f t="shared" si="7"/>
        <v>0.59481760871805478</v>
      </c>
      <c r="R58" s="303">
        <f t="shared" si="7"/>
        <v>0.62032792909931112</v>
      </c>
      <c r="S58" s="303">
        <f t="shared" si="7"/>
        <v>0.64304591947831491</v>
      </c>
      <c r="T58" s="303">
        <f t="shared" si="7"/>
        <v>0.66633247172821819</v>
      </c>
      <c r="U58" s="303">
        <f t="shared" si="7"/>
        <v>0.65921929937003498</v>
      </c>
      <c r="V58" s="303">
        <f t="shared" si="7"/>
        <v>0.56177032449515252</v>
      </c>
      <c r="W58" s="303">
        <f t="shared" si="7"/>
        <v>0.55671266631659866</v>
      </c>
      <c r="DA58" s="175"/>
    </row>
    <row r="59" spans="1:105" ht="12" customHeight="1" x14ac:dyDescent="0.3">
      <c r="A59" s="203" t="s">
        <v>2912</v>
      </c>
      <c r="B59" s="303">
        <f t="shared" ref="B59:W59" si="8">IF(B$27=0,0,B$27/B$5)</f>
        <v>4.7653470454274739E-2</v>
      </c>
      <c r="C59" s="303">
        <f t="shared" si="8"/>
        <v>4.5935787182155054E-2</v>
      </c>
      <c r="D59" s="303">
        <f t="shared" si="8"/>
        <v>5.7967676611907937E-2</v>
      </c>
      <c r="E59" s="303">
        <f t="shared" si="8"/>
        <v>6.7676767415167857E-2</v>
      </c>
      <c r="F59" s="303">
        <f t="shared" si="8"/>
        <v>6.99778485765052E-2</v>
      </c>
      <c r="G59" s="303">
        <f t="shared" si="8"/>
        <v>6.8769762696509765E-2</v>
      </c>
      <c r="H59" s="303">
        <f t="shared" si="8"/>
        <v>6.5270757968672585E-2</v>
      </c>
      <c r="I59" s="303">
        <f t="shared" si="8"/>
        <v>5.7713604507978154E-2</v>
      </c>
      <c r="J59" s="303">
        <f t="shared" si="8"/>
        <v>5.0660980932795217E-2</v>
      </c>
      <c r="K59" s="303">
        <f t="shared" si="8"/>
        <v>5.0109186123614771E-2</v>
      </c>
      <c r="L59" s="303">
        <f t="shared" si="8"/>
        <v>4.7688689739991567E-2</v>
      </c>
      <c r="M59" s="303">
        <f t="shared" si="8"/>
        <v>5.2080708116053712E-2</v>
      </c>
      <c r="N59" s="303">
        <f t="shared" si="8"/>
        <v>6.4011025997545531E-2</v>
      </c>
      <c r="O59" s="303">
        <f t="shared" si="8"/>
        <v>6.8060300088793615E-2</v>
      </c>
      <c r="P59" s="303">
        <f t="shared" si="8"/>
        <v>7.3034955275182625E-2</v>
      </c>
      <c r="Q59" s="303">
        <f t="shared" si="8"/>
        <v>6.3541558438383786E-2</v>
      </c>
      <c r="R59" s="303">
        <f t="shared" si="8"/>
        <v>5.7986606805814335E-2</v>
      </c>
      <c r="S59" s="303">
        <f t="shared" si="8"/>
        <v>5.3059846713030615E-2</v>
      </c>
      <c r="T59" s="303">
        <f t="shared" si="8"/>
        <v>4.7179368282754645E-2</v>
      </c>
      <c r="U59" s="303">
        <f t="shared" si="8"/>
        <v>4.8651323113287216E-2</v>
      </c>
      <c r="V59" s="303">
        <f t="shared" si="8"/>
        <v>7.0722812722800107E-2</v>
      </c>
      <c r="W59" s="303">
        <f t="shared" si="8"/>
        <v>7.1300218356845926E-2</v>
      </c>
      <c r="DA59" s="175"/>
    </row>
    <row r="60" spans="1:105" ht="12" customHeight="1" x14ac:dyDescent="0.3">
      <c r="A60" s="203" t="s">
        <v>2914</v>
      </c>
      <c r="B60" s="303">
        <f t="shared" ref="B60:W60" si="9">IF(B$28=0,0,B$28/B$5)</f>
        <v>0.11072272902056506</v>
      </c>
      <c r="C60" s="303">
        <f t="shared" si="9"/>
        <v>0.11106546267511416</v>
      </c>
      <c r="D60" s="303">
        <f t="shared" si="9"/>
        <v>0.10643752755857544</v>
      </c>
      <c r="E60" s="303">
        <f t="shared" si="9"/>
        <v>0.10215577376618581</v>
      </c>
      <c r="F60" s="303">
        <f t="shared" si="9"/>
        <v>0.10123326237242197</v>
      </c>
      <c r="G60" s="303">
        <f t="shared" si="9"/>
        <v>0.10019103288542444</v>
      </c>
      <c r="H60" s="303">
        <f t="shared" si="9"/>
        <v>0.10263113290616763</v>
      </c>
      <c r="I60" s="303">
        <f t="shared" si="9"/>
        <v>0.10409447684322182</v>
      </c>
      <c r="J60" s="303">
        <f t="shared" si="9"/>
        <v>0.10879816388557496</v>
      </c>
      <c r="K60" s="303">
        <f t="shared" si="9"/>
        <v>0.10836973972582765</v>
      </c>
      <c r="L60" s="303">
        <f t="shared" si="9"/>
        <v>0.11071261141056352</v>
      </c>
      <c r="M60" s="303">
        <f t="shared" si="9"/>
        <v>0.10540365290458154</v>
      </c>
      <c r="N60" s="303">
        <f t="shared" si="9"/>
        <v>9.5244562315546094E-2</v>
      </c>
      <c r="O60" s="303">
        <f t="shared" si="9"/>
        <v>9.1627488746671967E-2</v>
      </c>
      <c r="P60" s="303">
        <f t="shared" si="9"/>
        <v>9.2390338004452718E-2</v>
      </c>
      <c r="Q60" s="303">
        <f t="shared" si="9"/>
        <v>9.4885006358934196E-2</v>
      </c>
      <c r="R60" s="303">
        <f t="shared" si="9"/>
        <v>9.4713613386161313E-2</v>
      </c>
      <c r="S60" s="303">
        <f t="shared" si="9"/>
        <v>9.5317921453347651E-2</v>
      </c>
      <c r="T60" s="303">
        <f t="shared" si="9"/>
        <v>9.8242803365932871E-2</v>
      </c>
      <c r="U60" s="303">
        <f t="shared" si="9"/>
        <v>9.6917285898687464E-2</v>
      </c>
      <c r="V60" s="303">
        <f t="shared" si="9"/>
        <v>9.0945283162914697E-2</v>
      </c>
      <c r="W60" s="303">
        <f t="shared" si="9"/>
        <v>9.320316720222796E-2</v>
      </c>
      <c r="DA60" s="175"/>
    </row>
    <row r="61" spans="1:105" ht="12" customHeight="1" x14ac:dyDescent="0.3">
      <c r="A61" s="62" t="s">
        <v>2915</v>
      </c>
      <c r="B61" s="304">
        <f t="shared" ref="B61:W61" si="10">IF(B$29=0,0,B$29/B$5)</f>
        <v>5.314524903525121E-2</v>
      </c>
      <c r="C61" s="304">
        <f t="shared" si="10"/>
        <v>5.3035580569966059E-2</v>
      </c>
      <c r="D61" s="304">
        <f t="shared" si="10"/>
        <v>5.1504065678615367E-2</v>
      </c>
      <c r="E61" s="304">
        <f t="shared" si="10"/>
        <v>4.966124650945309E-2</v>
      </c>
      <c r="F61" s="304">
        <f t="shared" si="10"/>
        <v>4.9318697112071326E-2</v>
      </c>
      <c r="G61" s="304">
        <f t="shared" si="10"/>
        <v>4.7905650259465964E-2</v>
      </c>
      <c r="H61" s="304">
        <f t="shared" si="10"/>
        <v>4.9564488333665717E-2</v>
      </c>
      <c r="I61" s="304">
        <f t="shared" si="10"/>
        <v>4.8980661668509805E-2</v>
      </c>
      <c r="J61" s="304">
        <f t="shared" si="10"/>
        <v>5.2119430677475445E-2</v>
      </c>
      <c r="K61" s="304">
        <f t="shared" si="10"/>
        <v>5.162110783122071E-2</v>
      </c>
      <c r="L61" s="304">
        <f t="shared" si="10"/>
        <v>5.3499552574693715E-2</v>
      </c>
      <c r="M61" s="304">
        <f t="shared" si="10"/>
        <v>4.9024720901130789E-2</v>
      </c>
      <c r="N61" s="304">
        <f t="shared" si="10"/>
        <v>4.1582677796185935E-2</v>
      </c>
      <c r="O61" s="304">
        <f t="shared" si="10"/>
        <v>3.8944289178362096E-2</v>
      </c>
      <c r="P61" s="304">
        <f t="shared" si="10"/>
        <v>4.1262341845397309E-2</v>
      </c>
      <c r="Q61" s="304">
        <f t="shared" si="10"/>
        <v>4.1265115987969704E-2</v>
      </c>
      <c r="R61" s="304">
        <f t="shared" si="10"/>
        <v>3.9501793489366305E-2</v>
      </c>
      <c r="S61" s="304">
        <f t="shared" si="10"/>
        <v>3.8686700307191325E-2</v>
      </c>
      <c r="T61" s="304">
        <f t="shared" si="10"/>
        <v>4.0227633471803796E-2</v>
      </c>
      <c r="U61" s="304">
        <f t="shared" si="10"/>
        <v>3.9352579637077036E-2</v>
      </c>
      <c r="V61" s="304">
        <f t="shared" si="10"/>
        <v>3.9388927181407782E-2</v>
      </c>
      <c r="W61" s="304">
        <f t="shared" si="10"/>
        <v>4.2007205123347754E-2</v>
      </c>
      <c r="DA61" s="72"/>
    </row>
    <row r="62" spans="1:105" ht="12" customHeight="1" x14ac:dyDescent="0.3">
      <c r="A62" s="62" t="s">
        <v>2922</v>
      </c>
      <c r="B62" s="304">
        <f t="shared" ref="B62:W62" si="11">IF(B$35=0,0,B$35/B$5)</f>
        <v>5.3504533792640772E-2</v>
      </c>
      <c r="C62" s="304">
        <f t="shared" si="11"/>
        <v>5.4103746448553654E-2</v>
      </c>
      <c r="D62" s="304">
        <f t="shared" si="11"/>
        <v>4.9978959605438023E-2</v>
      </c>
      <c r="E62" s="304">
        <f t="shared" si="11"/>
        <v>4.6710188161419239E-2</v>
      </c>
      <c r="F62" s="304">
        <f t="shared" si="11"/>
        <v>4.593355256150404E-2</v>
      </c>
      <c r="G62" s="304">
        <f t="shared" si="11"/>
        <v>4.6407625130530275E-2</v>
      </c>
      <c r="H62" s="304">
        <f t="shared" si="11"/>
        <v>4.7487947310222205E-2</v>
      </c>
      <c r="I62" s="304">
        <f t="shared" si="11"/>
        <v>5.0181028464628394E-2</v>
      </c>
      <c r="J62" s="304">
        <f t="shared" si="11"/>
        <v>5.2348734837775156E-2</v>
      </c>
      <c r="K62" s="304">
        <f t="shared" si="11"/>
        <v>5.2465795473785187E-2</v>
      </c>
      <c r="L62" s="304">
        <f t="shared" si="11"/>
        <v>5.3137102447836343E-2</v>
      </c>
      <c r="M62" s="304">
        <f t="shared" si="11"/>
        <v>5.1927589429429072E-2</v>
      </c>
      <c r="N62" s="304">
        <f t="shared" si="11"/>
        <v>4.8190856656322077E-2</v>
      </c>
      <c r="O62" s="304">
        <f t="shared" si="11"/>
        <v>4.686607990260102E-2</v>
      </c>
      <c r="P62" s="304">
        <f t="shared" si="11"/>
        <v>4.4885692289381676E-2</v>
      </c>
      <c r="Q62" s="304">
        <f t="shared" si="11"/>
        <v>4.8188987940333411E-2</v>
      </c>
      <c r="R62" s="304">
        <f t="shared" si="11"/>
        <v>5.0255699656981817E-2</v>
      </c>
      <c r="S62" s="304">
        <f t="shared" si="11"/>
        <v>5.2096191512563964E-2</v>
      </c>
      <c r="T62" s="304">
        <f t="shared" si="11"/>
        <v>5.3982745254577413E-2</v>
      </c>
      <c r="U62" s="304">
        <f t="shared" si="11"/>
        <v>5.3406473516885017E-2</v>
      </c>
      <c r="V62" s="304">
        <f t="shared" si="11"/>
        <v>4.551167113340434E-2</v>
      </c>
      <c r="W62" s="304">
        <f t="shared" si="11"/>
        <v>4.5101926321884818E-2</v>
      </c>
      <c r="DA62" s="72"/>
    </row>
    <row r="63" spans="1:105" ht="12" customHeight="1" x14ac:dyDescent="0.3">
      <c r="A63" s="62" t="s">
        <v>2934</v>
      </c>
      <c r="B63" s="304">
        <f t="shared" ref="B63:W63" si="12">IF(B$46=0,0,B$46/B$5)</f>
        <v>4.0729461926730538E-3</v>
      </c>
      <c r="C63" s="304">
        <f t="shared" si="12"/>
        <v>3.9261356565944471E-3</v>
      </c>
      <c r="D63" s="304">
        <f t="shared" si="12"/>
        <v>4.9545022745220461E-3</v>
      </c>
      <c r="E63" s="304">
        <f t="shared" si="12"/>
        <v>5.7843390953134918E-3</v>
      </c>
      <c r="F63" s="304">
        <f t="shared" si="12"/>
        <v>5.981012698846596E-3</v>
      </c>
      <c r="G63" s="304">
        <f t="shared" si="12"/>
        <v>5.8777574954281811E-3</v>
      </c>
      <c r="H63" s="304">
        <f t="shared" si="12"/>
        <v>5.5786972622797063E-3</v>
      </c>
      <c r="I63" s="304">
        <f t="shared" si="12"/>
        <v>4.9327867100836011E-3</v>
      </c>
      <c r="J63" s="304">
        <f t="shared" si="12"/>
        <v>4.3299983703243769E-3</v>
      </c>
      <c r="K63" s="304">
        <f t="shared" si="12"/>
        <v>4.2828364208217715E-3</v>
      </c>
      <c r="L63" s="304">
        <f t="shared" si="12"/>
        <v>4.075956388033466E-3</v>
      </c>
      <c r="M63" s="304">
        <f t="shared" si="12"/>
        <v>4.451342574021684E-3</v>
      </c>
      <c r="N63" s="304">
        <f t="shared" si="12"/>
        <v>5.4710278630380783E-3</v>
      </c>
      <c r="O63" s="304">
        <f t="shared" si="12"/>
        <v>5.817119665708856E-3</v>
      </c>
      <c r="P63" s="304">
        <f t="shared" si="12"/>
        <v>6.2423038696737265E-3</v>
      </c>
      <c r="Q63" s="304">
        <f t="shared" si="12"/>
        <v>5.430902430631092E-3</v>
      </c>
      <c r="R63" s="304">
        <f t="shared" si="12"/>
        <v>4.9561202398131915E-3</v>
      </c>
      <c r="S63" s="304">
        <f t="shared" si="12"/>
        <v>4.5350296335923595E-3</v>
      </c>
      <c r="T63" s="304">
        <f t="shared" si="12"/>
        <v>4.0324246395516778E-3</v>
      </c>
      <c r="U63" s="304">
        <f t="shared" si="12"/>
        <v>4.1582327447254042E-3</v>
      </c>
      <c r="V63" s="304">
        <f t="shared" si="12"/>
        <v>6.0446848481025698E-3</v>
      </c>
      <c r="W63" s="304">
        <f t="shared" si="12"/>
        <v>6.0940357569953764E-3</v>
      </c>
      <c r="DA63" s="72"/>
    </row>
    <row r="64" spans="1:105" ht="12" customHeight="1" x14ac:dyDescent="0.3">
      <c r="A64" s="62" t="s">
        <v>2936</v>
      </c>
      <c r="B64" s="304">
        <f t="shared" ref="B64:W64" si="13">IF(B$47=0,0,B$47/B$5)</f>
        <v>0</v>
      </c>
      <c r="C64" s="304">
        <f t="shared" si="13"/>
        <v>0</v>
      </c>
      <c r="D64" s="304">
        <f t="shared" si="13"/>
        <v>0</v>
      </c>
      <c r="E64" s="304">
        <f t="shared" si="13"/>
        <v>0</v>
      </c>
      <c r="F64" s="304">
        <f t="shared" si="13"/>
        <v>0</v>
      </c>
      <c r="G64" s="304">
        <f t="shared" si="13"/>
        <v>0</v>
      </c>
      <c r="H64" s="304">
        <f t="shared" si="13"/>
        <v>0</v>
      </c>
      <c r="I64" s="304">
        <f t="shared" si="13"/>
        <v>0</v>
      </c>
      <c r="J64" s="304">
        <f t="shared" si="13"/>
        <v>0</v>
      </c>
      <c r="K64" s="304">
        <f t="shared" si="13"/>
        <v>0</v>
      </c>
      <c r="L64" s="304">
        <f t="shared" si="13"/>
        <v>0</v>
      </c>
      <c r="M64" s="304">
        <f t="shared" si="13"/>
        <v>0</v>
      </c>
      <c r="N64" s="304">
        <f t="shared" si="13"/>
        <v>0</v>
      </c>
      <c r="O64" s="304">
        <f t="shared" si="13"/>
        <v>0</v>
      </c>
      <c r="P64" s="304">
        <f t="shared" si="13"/>
        <v>0</v>
      </c>
      <c r="Q64" s="304">
        <f t="shared" si="13"/>
        <v>0</v>
      </c>
      <c r="R64" s="304">
        <f t="shared" si="13"/>
        <v>0</v>
      </c>
      <c r="S64" s="304">
        <f t="shared" si="13"/>
        <v>0</v>
      </c>
      <c r="T64" s="304">
        <f t="shared" si="13"/>
        <v>0</v>
      </c>
      <c r="U64" s="304">
        <f t="shared" si="13"/>
        <v>0</v>
      </c>
      <c r="V64" s="304">
        <f t="shared" si="13"/>
        <v>0</v>
      </c>
      <c r="W64" s="304">
        <f t="shared" si="13"/>
        <v>0</v>
      </c>
      <c r="DA64" s="72"/>
    </row>
    <row r="65" spans="1:105" ht="12" customHeight="1" x14ac:dyDescent="0.3">
      <c r="A65" s="41" t="s">
        <v>2938</v>
      </c>
      <c r="B65" s="237">
        <f t="shared" ref="B65:W65" si="14">IF(B$48=0,0,B$48/B$5)</f>
        <v>3.7691044066996464E-2</v>
      </c>
      <c r="C65" s="237">
        <f t="shared" si="14"/>
        <v>3.6332459366125051E-2</v>
      </c>
      <c r="D65" s="237">
        <f t="shared" si="14"/>
        <v>4.5848964048427067E-2</v>
      </c>
      <c r="E65" s="237">
        <f t="shared" si="14"/>
        <v>5.3528273988031068E-2</v>
      </c>
      <c r="F65" s="237">
        <f t="shared" si="14"/>
        <v>5.5348291515126435E-2</v>
      </c>
      <c r="G65" s="237">
        <f t="shared" si="14"/>
        <v>5.4392767862692433E-2</v>
      </c>
      <c r="H65" s="237">
        <f t="shared" si="14"/>
        <v>5.162526446513644E-2</v>
      </c>
      <c r="I65" s="237">
        <f t="shared" si="14"/>
        <v>4.5648008215113667E-2</v>
      </c>
      <c r="J65" s="237">
        <f t="shared" si="14"/>
        <v>4.0069804918981794E-2</v>
      </c>
      <c r="K65" s="237">
        <f t="shared" si="14"/>
        <v>3.9633368238284714E-2</v>
      </c>
      <c r="L65" s="237">
        <f t="shared" si="14"/>
        <v>3.7718900414861721E-2</v>
      </c>
      <c r="M65" s="237">
        <f t="shared" si="14"/>
        <v>4.1192724179996705E-2</v>
      </c>
      <c r="N65" s="237">
        <f t="shared" si="14"/>
        <v>5.0628891844554422E-2</v>
      </c>
      <c r="O65" s="237">
        <f t="shared" si="14"/>
        <v>5.3831625386469802E-2</v>
      </c>
      <c r="P65" s="237">
        <f t="shared" si="14"/>
        <v>5.7766280009960723E-2</v>
      </c>
      <c r="Q65" s="237">
        <f t="shared" si="14"/>
        <v>5.0257571093060165E-2</v>
      </c>
      <c r="R65" s="237">
        <f t="shared" si="14"/>
        <v>4.5863936699231299E-2</v>
      </c>
      <c r="S65" s="237">
        <f t="shared" si="14"/>
        <v>4.1967164229263727E-2</v>
      </c>
      <c r="T65" s="237">
        <f t="shared" si="14"/>
        <v>3.7316057614411251E-2</v>
      </c>
      <c r="U65" s="237">
        <f t="shared" si="14"/>
        <v>3.8480285819688896E-2</v>
      </c>
      <c r="V65" s="237">
        <f t="shared" si="14"/>
        <v>5.5937513584341236E-2</v>
      </c>
      <c r="W65" s="237">
        <f t="shared" si="14"/>
        <v>5.6394206895235277E-2</v>
      </c>
      <c r="DA65" s="97"/>
    </row>
    <row r="66" spans="1:105" ht="12" customHeight="1" x14ac:dyDescent="0.3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DA66" s="172"/>
    </row>
    <row r="67" spans="1:105" ht="15" customHeight="1" x14ac:dyDescent="0.3">
      <c r="A67" s="32" t="s">
        <v>54</v>
      </c>
      <c r="B67" s="259"/>
      <c r="C67" s="259"/>
      <c r="D67" s="259"/>
      <c r="E67" s="259"/>
      <c r="F67" s="259"/>
      <c r="G67" s="259"/>
      <c r="H67" s="259"/>
      <c r="I67" s="259"/>
      <c r="J67" s="259"/>
      <c r="K67" s="259"/>
      <c r="L67" s="259"/>
      <c r="M67" s="259"/>
      <c r="N67" s="259"/>
      <c r="O67" s="259"/>
      <c r="P67" s="259"/>
      <c r="Q67" s="259"/>
      <c r="R67" s="259"/>
      <c r="S67" s="259"/>
      <c r="T67" s="259"/>
      <c r="U67" s="259"/>
      <c r="V67" s="259"/>
      <c r="W67" s="259"/>
      <c r="DA67" s="88"/>
    </row>
    <row r="68" spans="1:105" ht="12" customHeight="1" x14ac:dyDescent="0.3">
      <c r="A68" s="201"/>
      <c r="B68" s="201"/>
      <c r="C68" s="201"/>
      <c r="D68" s="201"/>
      <c r="E68" s="201"/>
      <c r="F68" s="201"/>
      <c r="G68" s="201"/>
      <c r="H68" s="201"/>
      <c r="I68" s="201"/>
      <c r="J68" s="201"/>
      <c r="K68" s="201"/>
      <c r="L68" s="201"/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DA68" s="173"/>
    </row>
    <row r="69" spans="1:105" ht="12" customHeight="1" x14ac:dyDescent="0.3">
      <c r="A69" s="35" t="s">
        <v>28</v>
      </c>
      <c r="B69" s="324">
        <f t="shared" ref="B69:W69" si="15">SUM(B$70:B$78)</f>
        <v>155.71994249328159</v>
      </c>
      <c r="C69" s="324">
        <f t="shared" si="15"/>
        <v>149.36469369023806</v>
      </c>
      <c r="D69" s="324">
        <f t="shared" si="15"/>
        <v>157.39943783723888</v>
      </c>
      <c r="E69" s="324">
        <f t="shared" si="15"/>
        <v>173.26695378119371</v>
      </c>
      <c r="F69" s="324">
        <f t="shared" si="15"/>
        <v>189.65978100374764</v>
      </c>
      <c r="G69" s="324">
        <f t="shared" si="15"/>
        <v>184.05304269981886</v>
      </c>
      <c r="H69" s="324">
        <f t="shared" si="15"/>
        <v>169.82600109922569</v>
      </c>
      <c r="I69" s="324">
        <f t="shared" si="15"/>
        <v>174.80696134967079</v>
      </c>
      <c r="J69" s="324">
        <f t="shared" si="15"/>
        <v>191.41379190462482</v>
      </c>
      <c r="K69" s="324">
        <f t="shared" si="15"/>
        <v>214.43137637246667</v>
      </c>
      <c r="L69" s="324">
        <f t="shared" si="15"/>
        <v>218.6378184362764</v>
      </c>
      <c r="M69" s="324">
        <f t="shared" si="15"/>
        <v>224.95346932596354</v>
      </c>
      <c r="N69" s="324">
        <f t="shared" si="15"/>
        <v>243.72357443584241</v>
      </c>
      <c r="O69" s="324">
        <f t="shared" si="15"/>
        <v>254.4529857562809</v>
      </c>
      <c r="P69" s="324">
        <f t="shared" si="15"/>
        <v>245.03830676914356</v>
      </c>
      <c r="Q69" s="324">
        <f t="shared" si="15"/>
        <v>242.40479735048902</v>
      </c>
      <c r="R69" s="324">
        <f t="shared" si="15"/>
        <v>254.09199055431412</v>
      </c>
      <c r="S69" s="324">
        <f t="shared" si="15"/>
        <v>249.53256376627633</v>
      </c>
      <c r="T69" s="324">
        <f t="shared" si="15"/>
        <v>249.15069649026799</v>
      </c>
      <c r="U69" s="324">
        <f t="shared" si="15"/>
        <v>238.33551895150273</v>
      </c>
      <c r="V69" s="324">
        <f t="shared" si="15"/>
        <v>241.5549398022693</v>
      </c>
      <c r="W69" s="324">
        <f t="shared" si="15"/>
        <v>213.08249425425714</v>
      </c>
      <c r="DA69" s="95"/>
    </row>
    <row r="70" spans="1:105" ht="12" customHeight="1" x14ac:dyDescent="0.3">
      <c r="A70" s="55" t="s">
        <v>92</v>
      </c>
      <c r="B70" s="336">
        <f>IF(B$6=0,0,B$6/WWP!B$5*1000)</f>
        <v>1.4587495778729394</v>
      </c>
      <c r="C70" s="336">
        <f>IF(C$6=0,0,C$6/WWP!C$5*1000)</f>
        <v>1.3487799143871675</v>
      </c>
      <c r="D70" s="336">
        <f>IF(D$6=0,0,D$6/WWP!D$5*1000)</f>
        <v>1.7936225073781098</v>
      </c>
      <c r="E70" s="336">
        <f>IF(E$6=0,0,E$6/WWP!E$5*1000)</f>
        <v>2.3051400737696004</v>
      </c>
      <c r="F70" s="336">
        <f>IF(F$6=0,0,F$6/WWP!F$5*1000)</f>
        <v>2.6090223848809218</v>
      </c>
      <c r="G70" s="336">
        <f>IF(G$6=0,0,G$6/WWP!G$5*1000)</f>
        <v>2.4881840479560151</v>
      </c>
      <c r="H70" s="336">
        <f>IF(H$6=0,0,H$6/WWP!H$5*1000)</f>
        <v>2.17903804901117</v>
      </c>
      <c r="I70" s="336">
        <f>IF(I$6=0,0,I$6/WWP!I$5*1000)</f>
        <v>1.9832565482842333</v>
      </c>
      <c r="J70" s="336">
        <f>IF(J$6=0,0,J$6/WWP!J$5*1000)</f>
        <v>1.9062892361106603</v>
      </c>
      <c r="K70" s="336">
        <f>IF(K$6=0,0,K$6/WWP!K$5*1000)</f>
        <v>2.1122613695383663</v>
      </c>
      <c r="L70" s="336">
        <f>IF(L$6=0,0,L$6/WWP!L$5*1000)</f>
        <v>2.0496638892583965</v>
      </c>
      <c r="M70" s="336">
        <f>IF(M$6=0,0,M$6/WWP!M$5*1000)</f>
        <v>2.3030933969244485</v>
      </c>
      <c r="N70" s="336">
        <f>IF(N$6=0,0,N$6/WWP!N$5*1000)</f>
        <v>3.0668624732207781</v>
      </c>
      <c r="O70" s="336">
        <f>IF(O$6=0,0,O$6/WWP!O$5*1000)</f>
        <v>3.4044219751147531</v>
      </c>
      <c r="P70" s="336">
        <f>IF(P$6=0,0,P$6/WWP!P$5*1000)</f>
        <v>3.5180882122956434</v>
      </c>
      <c r="Q70" s="336">
        <f>IF(Q$6=0,0,Q$6/WWP!Q$5*1000)</f>
        <v>3.0278966471930384</v>
      </c>
      <c r="R70" s="336">
        <f>IF(R$6=0,0,R$6/WWP!R$5*1000)</f>
        <v>2.896414051469514</v>
      </c>
      <c r="S70" s="336">
        <f>IF(S$6=0,0,S$6/WWP!S$5*1000)</f>
        <v>2.6027664138205768</v>
      </c>
      <c r="T70" s="336">
        <f>IF(T$6=0,0,T$6/WWP!T$5*1000)</f>
        <v>2.3107672372242818</v>
      </c>
      <c r="U70" s="336">
        <f>IF(U$6=0,0,U$6/WWP!U$5*1000)</f>
        <v>2.2794254860110987</v>
      </c>
      <c r="V70" s="336">
        <f>IF(V$6=0,0,V$6/WWP!V$5*1000)</f>
        <v>3.3582840145963417</v>
      </c>
      <c r="W70" s="336">
        <f>IF(W$6=0,0,W$6/WWP!W$5*1000)</f>
        <v>2.9866243801029713</v>
      </c>
      <c r="DA70" s="67"/>
    </row>
    <row r="71" spans="1:105" ht="12" customHeight="1" x14ac:dyDescent="0.3">
      <c r="A71" s="202" t="s">
        <v>93</v>
      </c>
      <c r="B71" s="337">
        <f>IF(B$7=0,0,B$7/WWP!B$5*1000)</f>
        <v>1.5855973672531958</v>
      </c>
      <c r="C71" s="337">
        <f>IF(C$7=0,0,C$7/WWP!C$5*1000)</f>
        <v>1.4660651243338787</v>
      </c>
      <c r="D71" s="337">
        <f>IF(D$7=0,0,D$7/WWP!D$5*1000)</f>
        <v>1.9495896819327285</v>
      </c>
      <c r="E71" s="337">
        <f>IF(E$7=0,0,E$7/WWP!E$5*1000)</f>
        <v>2.5055870367060873</v>
      </c>
      <c r="F71" s="337">
        <f>IF(F$7=0,0,F$7/WWP!F$5*1000)</f>
        <v>2.8358938966096976</v>
      </c>
      <c r="G71" s="337">
        <f>IF(G$7=0,0,G$7/WWP!G$5*1000)</f>
        <v>2.7045478782130599</v>
      </c>
      <c r="H71" s="337">
        <f>IF(H$7=0,0,H$7/WWP!H$5*1000)</f>
        <v>2.368519618490402</v>
      </c>
      <c r="I71" s="337">
        <f>IF(I$7=0,0,I$7/WWP!I$5*1000)</f>
        <v>2.1557136394393832</v>
      </c>
      <c r="J71" s="337">
        <f>IF(J$7=0,0,J$7/WWP!J$5*1000)</f>
        <v>2.072053517511586</v>
      </c>
      <c r="K71" s="337">
        <f>IF(K$7=0,0,K$7/WWP!K$5*1000)</f>
        <v>2.295936271237355</v>
      </c>
      <c r="L71" s="337">
        <f>IF(L$7=0,0,L$7/WWP!L$5*1000)</f>
        <v>2.2278955318026052</v>
      </c>
      <c r="M71" s="337">
        <f>IF(M$7=0,0,M$7/WWP!M$5*1000)</f>
        <v>2.5033623879613573</v>
      </c>
      <c r="N71" s="337">
        <f>IF(N$7=0,0,N$7/WWP!N$5*1000)</f>
        <v>3.3335461665443238</v>
      </c>
      <c r="O71" s="337">
        <f>IF(O$7=0,0,O$7/WWP!O$5*1000)</f>
        <v>3.7004586686029928</v>
      </c>
      <c r="P71" s="337">
        <f>IF(P$7=0,0,P$7/WWP!P$5*1000)</f>
        <v>3.8240089264083079</v>
      </c>
      <c r="Q71" s="337">
        <f>IF(Q$7=0,0,Q$7/WWP!Q$5*1000)</f>
        <v>3.2911920078185202</v>
      </c>
      <c r="R71" s="337">
        <f>IF(R$7=0,0,R$7/WWP!R$5*1000)</f>
        <v>3.1482761429016448</v>
      </c>
      <c r="S71" s="337">
        <f>IF(S$7=0,0,S$7/WWP!S$5*1000)</f>
        <v>2.8290939280658458</v>
      </c>
      <c r="T71" s="337">
        <f>IF(T$7=0,0,T$7/WWP!T$5*1000)</f>
        <v>2.511703518722046</v>
      </c>
      <c r="U71" s="337">
        <f>IF(U$7=0,0,U$7/WWP!U$5*1000)</f>
        <v>2.4776363978381504</v>
      </c>
      <c r="V71" s="337">
        <f>IF(V$7=0,0,V$7/WWP!V$5*1000)</f>
        <v>3.6503087115177641</v>
      </c>
      <c r="W71" s="337">
        <f>IF(W$7=0,0,W$7/WWP!W$5*1000)</f>
        <v>3.2463308479380117</v>
      </c>
      <c r="DA71" s="174"/>
    </row>
    <row r="72" spans="1:105" ht="12" customHeight="1" x14ac:dyDescent="0.3">
      <c r="A72" s="202" t="s">
        <v>94</v>
      </c>
      <c r="B72" s="337">
        <f>IF(B$8=0,0,B$8/WWP!B$5*1000)</f>
        <v>3.9322814707879243</v>
      </c>
      <c r="C72" s="337">
        <f>IF(C$8=0,0,C$8/WWP!C$5*1000)</f>
        <v>3.6358415083480176</v>
      </c>
      <c r="D72" s="337">
        <f>IF(D$8=0,0,D$8/WWP!D$5*1000)</f>
        <v>4.8349824111931659</v>
      </c>
      <c r="E72" s="337">
        <f>IF(E$8=0,0,E$8/WWP!E$5*1000)</f>
        <v>6.2138558510310942</v>
      </c>
      <c r="F72" s="337">
        <f>IF(F$8=0,0,F$8/WWP!F$5*1000)</f>
        <v>7.0330168635920502</v>
      </c>
      <c r="G72" s="337">
        <f>IF(G$8=0,0,G$8/WWP!G$5*1000)</f>
        <v>6.7072787379683865</v>
      </c>
      <c r="H72" s="337">
        <f>IF(H$8=0,0,H$8/WWP!H$5*1000)</f>
        <v>5.873928653856197</v>
      </c>
      <c r="I72" s="337">
        <f>IF(I$8=0,0,I$8/WWP!I$5*1000)</f>
        <v>5.346169825809671</v>
      </c>
      <c r="J72" s="337">
        <f>IF(J$8=0,0,J$8/WWP!J$5*1000)</f>
        <v>5.1386927234287345</v>
      </c>
      <c r="K72" s="337">
        <f>IF(K$8=0,0,K$8/WWP!K$5*1000)</f>
        <v>5.6939219526686413</v>
      </c>
      <c r="L72" s="337">
        <f>IF(L$8=0,0,L$8/WWP!L$5*1000)</f>
        <v>5.5251809188704613</v>
      </c>
      <c r="M72" s="337">
        <f>IF(M$8=0,0,M$8/WWP!M$5*1000)</f>
        <v>6.208338722144167</v>
      </c>
      <c r="N72" s="337">
        <f>IF(N$8=0,0,N$8/WWP!N$5*1000)</f>
        <v>8.2671944930299208</v>
      </c>
      <c r="O72" s="337">
        <f>IF(O$8=0,0,O$8/WWP!O$5*1000)</f>
        <v>9.1771374981354228</v>
      </c>
      <c r="P72" s="337">
        <f>IF(P$8=0,0,P$8/WWP!P$5*1000)</f>
        <v>9.4835421374926021</v>
      </c>
      <c r="Q72" s="337">
        <f>IF(Q$8=0,0,Q$8/WWP!Q$5*1000)</f>
        <v>8.16215617938993</v>
      </c>
      <c r="R72" s="337">
        <f>IF(R$8=0,0,R$8/WWP!R$5*1000)</f>
        <v>7.8077248343960806</v>
      </c>
      <c r="S72" s="337">
        <f>IF(S$8=0,0,S$8/WWP!S$5*1000)</f>
        <v>7.0161529416032975</v>
      </c>
      <c r="T72" s="337">
        <f>IF(T$8=0,0,T$8/WWP!T$5*1000)</f>
        <v>6.229024726430672</v>
      </c>
      <c r="U72" s="337">
        <f>IF(U$8=0,0,U$8/WWP!U$5*1000)</f>
        <v>6.1445382666386159</v>
      </c>
      <c r="V72" s="337">
        <f>IF(V$8=0,0,V$8/WWP!V$5*1000)</f>
        <v>9.052765604564053</v>
      </c>
      <c r="W72" s="337">
        <f>IF(W$8=0,0,W$8/WWP!W$5*1000)</f>
        <v>8.0509005028862699</v>
      </c>
      <c r="DA72" s="174"/>
    </row>
    <row r="73" spans="1:105" ht="12" customHeight="1" x14ac:dyDescent="0.3">
      <c r="A73" s="202" t="s">
        <v>95</v>
      </c>
      <c r="B73" s="337">
        <f>IF(B$9=0,0,B$9/WWP!B$5*1000)</f>
        <v>12.050539991124284</v>
      </c>
      <c r="C73" s="337">
        <f>IF(C$9=0,0,C$9/WWP!C$5*1000)</f>
        <v>11.142094944937469</v>
      </c>
      <c r="D73" s="337">
        <f>IF(D$9=0,0,D$9/WWP!D$5*1000)</f>
        <v>14.816881582688737</v>
      </c>
      <c r="E73" s="337">
        <f>IF(E$9=0,0,E$9/WWP!E$5*1000)</f>
        <v>19.042461478966267</v>
      </c>
      <c r="F73" s="337">
        <f>IF(F$9=0,0,F$9/WWP!F$5*1000)</f>
        <v>21.552793614233707</v>
      </c>
      <c r="G73" s="337">
        <f>IF(G$9=0,0,G$9/WWP!G$5*1000)</f>
        <v>20.554563874419244</v>
      </c>
      <c r="H73" s="337">
        <f>IF(H$9=0,0,H$9/WWP!H$5*1000)</f>
        <v>18.000749100527052</v>
      </c>
      <c r="I73" s="337">
        <f>IF(I$9=0,0,I$9/WWP!I$5*1000)</f>
        <v>16.383423659739311</v>
      </c>
      <c r="J73" s="337">
        <f>IF(J$9=0,0,J$9/WWP!J$5*1000)</f>
        <v>15.747606733088059</v>
      </c>
      <c r="K73" s="337">
        <f>IF(K$9=0,0,K$9/WWP!K$5*1000)</f>
        <v>17.449115661403891</v>
      </c>
      <c r="L73" s="337">
        <f>IF(L$9=0,0,L$9/WWP!L$5*1000)</f>
        <v>16.9320060416998</v>
      </c>
      <c r="M73" s="337">
        <f>IF(M$9=0,0,M$9/WWP!M$5*1000)</f>
        <v>19.025554148506316</v>
      </c>
      <c r="N73" s="337">
        <f>IF(N$9=0,0,N$9/WWP!N$5*1000)</f>
        <v>25.334950865736857</v>
      </c>
      <c r="O73" s="337">
        <f>IF(O$9=0,0,O$9/WWP!O$5*1000)</f>
        <v>28.123485881382745</v>
      </c>
      <c r="P73" s="337">
        <f>IF(P$9=0,0,P$9/WWP!P$5*1000)</f>
        <v>29.062467840703139</v>
      </c>
      <c r="Q73" s="337">
        <f>IF(Q$9=0,0,Q$9/WWP!Q$5*1000)</f>
        <v>25.013059259420761</v>
      </c>
      <c r="R73" s="337">
        <f>IF(R$9=0,0,R$9/WWP!R$5*1000)</f>
        <v>23.926898686052507</v>
      </c>
      <c r="S73" s="337">
        <f>IF(S$9=0,0,S$9/WWP!S$5*1000)</f>
        <v>21.501113853300424</v>
      </c>
      <c r="T73" s="337">
        <f>IF(T$9=0,0,T$9/WWP!T$5*1000)</f>
        <v>19.088946742287554</v>
      </c>
      <c r="U73" s="337">
        <f>IF(U$9=0,0,U$9/WWP!U$5*1000)</f>
        <v>18.830036623569949</v>
      </c>
      <c r="V73" s="337">
        <f>IF(V$9=0,0,V$9/WWP!V$5*1000)</f>
        <v>27.742346207534993</v>
      </c>
      <c r="W73" s="337">
        <f>IF(W$9=0,0,W$9/WWP!W$5*1000)</f>
        <v>24.672114444328894</v>
      </c>
      <c r="DA73" s="174"/>
    </row>
    <row r="74" spans="1:105" ht="12" customHeight="1" x14ac:dyDescent="0.3">
      <c r="A74" s="56" t="s">
        <v>96</v>
      </c>
      <c r="B74" s="338">
        <f>IF(B$10=0,0,B$10/WWP!B$5*1000)</f>
        <v>3.3191193007198283</v>
      </c>
      <c r="C74" s="338">
        <f>IF(C$10=0,0,C$10/WWP!C$5*1000)</f>
        <v>3.1450497351702054</v>
      </c>
      <c r="D74" s="338">
        <f>IF(D$10=0,0,D$10/WWP!D$5*1000)</f>
        <v>3.808870764300722</v>
      </c>
      <c r="E74" s="338">
        <f>IF(E$10=0,0,E$10/WWP!E$5*1000)</f>
        <v>4.5993489767558247</v>
      </c>
      <c r="F74" s="338">
        <f>IF(F$10=0,0,F$10/WWP!F$5*1000)</f>
        <v>5.1269640647524186</v>
      </c>
      <c r="G74" s="338">
        <f>IF(G$10=0,0,G$10/WWP!G$5*1000)</f>
        <v>5.0585576042554896</v>
      </c>
      <c r="H74" s="338">
        <f>IF(H$10=0,0,H$10/WWP!H$5*1000)</f>
        <v>4.5763975537364079</v>
      </c>
      <c r="I74" s="338">
        <f>IF(I$10=0,0,I$10/WWP!I$5*1000)</f>
        <v>4.3971081141460822</v>
      </c>
      <c r="J74" s="338">
        <f>IF(J$10=0,0,J$10/WWP!J$5*1000)</f>
        <v>4.6720139976077864</v>
      </c>
      <c r="K74" s="338">
        <f>IF(K$10=0,0,K$10/WWP!K$5*1000)</f>
        <v>5.5311526211473794</v>
      </c>
      <c r="L74" s="338">
        <f>IF(L$10=0,0,L$10/WWP!L$5*1000)</f>
        <v>5.620472446002001</v>
      </c>
      <c r="M74" s="338">
        <f>IF(M$10=0,0,M$10/WWP!M$5*1000)</f>
        <v>6.0327676873526697</v>
      </c>
      <c r="N74" s="338">
        <f>IF(N$10=0,0,N$10/WWP!N$5*1000)</f>
        <v>7.5905291616314123</v>
      </c>
      <c r="O74" s="338">
        <f>IF(O$10=0,0,O$10/WWP!O$5*1000)</f>
        <v>8.5187336971078889</v>
      </c>
      <c r="P74" s="338">
        <f>IF(P$10=0,0,P$10/WWP!P$5*1000)</f>
        <v>8.6978098733758138</v>
      </c>
      <c r="Q74" s="338">
        <f>IF(Q$10=0,0,Q$10/WWP!Q$5*1000)</f>
        <v>8.1378156840951803</v>
      </c>
      <c r="R74" s="338">
        <f>IF(R$10=0,0,R$10/WWP!R$5*1000)</f>
        <v>8.2387566609890364</v>
      </c>
      <c r="S74" s="338">
        <f>IF(S$10=0,0,S$10/WWP!S$5*1000)</f>
        <v>7.6252807420167183</v>
      </c>
      <c r="T74" s="338">
        <f>IF(T$10=0,0,T$10/WWP!T$5*1000)</f>
        <v>7.4636977441367645</v>
      </c>
      <c r="U74" s="338">
        <f>IF(U$10=0,0,U$10/WWP!U$5*1000)</f>
        <v>7.6231194970865257</v>
      </c>
      <c r="V74" s="338">
        <f>IF(V$10=0,0,V$10/WWP!V$5*1000)</f>
        <v>9.489128451752828</v>
      </c>
      <c r="W74" s="338">
        <f>IF(W$10=0,0,W$10/WWP!W$5*1000)</f>
        <v>8.4313905823976505</v>
      </c>
      <c r="DA74" s="68"/>
    </row>
    <row r="75" spans="1:105" ht="12" customHeight="1" x14ac:dyDescent="0.3">
      <c r="A75" s="203" t="s">
        <v>2900</v>
      </c>
      <c r="B75" s="351">
        <f>IF(B$16=0,0,B$16/WWP!B$5*1000)</f>
        <v>102.84207489637245</v>
      </c>
      <c r="C75" s="351">
        <f>IF(C$16=0,0,C$16/WWP!C$5*1000)</f>
        <v>99.749632204911478</v>
      </c>
      <c r="D75" s="351">
        <f>IF(D$16=0,0,D$16/WWP!D$5*1000)</f>
        <v>97.10160300915264</v>
      </c>
      <c r="E75" s="351">
        <f>IF(E$16=0,0,E$16/WWP!E$5*1000)</f>
        <v>99.899512325481282</v>
      </c>
      <c r="F75" s="351">
        <f>IF(F$16=0,0,F$16/WWP!F$5*1000)</f>
        <v>107.53288352400649</v>
      </c>
      <c r="G75" s="351">
        <f>IF(G$16=0,0,G$16/WWP!G$5*1000)</f>
        <v>105.43100760717611</v>
      </c>
      <c r="H75" s="351">
        <f>IF(H$16=0,0,H$16/WWP!H$5*1000)</f>
        <v>99.545949199527726</v>
      </c>
      <c r="I75" s="351">
        <f>IF(I$16=0,0,I$16/WWP!I$5*1000)</f>
        <v>108.27652093167968</v>
      </c>
      <c r="J75" s="351">
        <f>IF(J$16=0,0,J$16/WWP!J$5*1000)</f>
        <v>123.68454283290417</v>
      </c>
      <c r="K75" s="351">
        <f>IF(K$16=0,0,K$16/WWP!K$5*1000)</f>
        <v>138.86749659893283</v>
      </c>
      <c r="L75" s="351">
        <f>IF(L$16=0,0,L$16/WWP!L$5*1000)</f>
        <v>143.4033065870976</v>
      </c>
      <c r="M75" s="351">
        <f>IF(M$16=0,0,M$16/WWP!M$5*1000)</f>
        <v>144.18725339162236</v>
      </c>
      <c r="N75" s="351">
        <f>IF(N$16=0,0,N$16/WWP!N$5*1000)</f>
        <v>144.97669555304898</v>
      </c>
      <c r="O75" s="351">
        <f>IF(O$16=0,0,O$16/WWP!O$5*1000)</f>
        <v>147.19809557023353</v>
      </c>
      <c r="P75" s="351">
        <f>IF(P$16=0,0,P$16/WWP!P$5*1000)</f>
        <v>135.76190457484421</v>
      </c>
      <c r="Q75" s="351">
        <f>IF(Q$16=0,0,Q$16/WWP!Q$5*1000)</f>
        <v>144.18664190180255</v>
      </c>
      <c r="R75" s="351">
        <f>IF(R$16=0,0,R$16/WWP!R$5*1000)</f>
        <v>157.6203583012794</v>
      </c>
      <c r="S75" s="351">
        <f>IF(S$16=0,0,S$16/WWP!S$5*1000)</f>
        <v>160.46089690686637</v>
      </c>
      <c r="T75" s="351">
        <f>IF(T$16=0,0,T$16/WWP!T$5*1000)</f>
        <v>166.01719942516735</v>
      </c>
      <c r="U75" s="351">
        <f>IF(U$16=0,0,U$16/WWP!U$5*1000)</f>
        <v>157.11537381820332</v>
      </c>
      <c r="V75" s="351">
        <f>IF(V$16=0,0,V$16/WWP!V$5*1000)</f>
        <v>135.69839691612785</v>
      </c>
      <c r="W75" s="351">
        <f>IF(W$16=0,0,W$16/WWP!W$5*1000)</f>
        <v>118.62572352167879</v>
      </c>
      <c r="DA75" s="175"/>
    </row>
    <row r="76" spans="1:105" ht="12" customHeight="1" x14ac:dyDescent="0.3">
      <c r="A76" s="203" t="s">
        <v>2912</v>
      </c>
      <c r="B76" s="351">
        <f>IF(B$27=0,0,B$27/WWP!B$5*1000)</f>
        <v>7.4205956787449558</v>
      </c>
      <c r="C76" s="351">
        <f>IF(C$27=0,0,C$27/WWP!C$5*1000)</f>
        <v>6.8611847818825504</v>
      </c>
      <c r="D76" s="351">
        <f>IF(D$27=0,0,D$27/WWP!D$5*1000)</f>
        <v>9.1240797114451695</v>
      </c>
      <c r="E76" s="351">
        <f>IF(E$27=0,0,E$27/WWP!E$5*1000)</f>
        <v>11.726147331784491</v>
      </c>
      <c r="F76" s="351">
        <f>IF(F$27=0,0,F$27/WWP!F$5*1000)</f>
        <v>13.271983436133389</v>
      </c>
      <c r="G76" s="351">
        <f>IF(G$27=0,0,G$27/WWP!G$5*1000)</f>
        <v>12.65728407003712</v>
      </c>
      <c r="H76" s="351">
        <f>IF(H$27=0,0,H$27/WWP!H$5*1000)</f>
        <v>11.084671814535087</v>
      </c>
      <c r="I76" s="351">
        <f>IF(I$27=0,0,I$27/WWP!I$5*1000)</f>
        <v>10.088739832576319</v>
      </c>
      <c r="J76" s="351">
        <f>IF(J$27=0,0,J$27/WWP!J$5*1000)</f>
        <v>9.6972104619542279</v>
      </c>
      <c r="K76" s="351">
        <f>IF(K$27=0,0,K$27/WWP!K$5*1000)</f>
        <v>10.744981749390824</v>
      </c>
      <c r="L76" s="351">
        <f>IF(L$27=0,0,L$27/WWP!L$5*1000)</f>
        <v>10.426551088836197</v>
      </c>
      <c r="M76" s="351">
        <f>IF(M$27=0,0,M$27/WWP!M$5*1000)</f>
        <v>11.71573597565915</v>
      </c>
      <c r="N76" s="351">
        <f>IF(N$27=0,0,N$27/WWP!N$5*1000)</f>
        <v>15.600996059427436</v>
      </c>
      <c r="O76" s="351">
        <f>IF(O$27=0,0,O$27/WWP!O$5*1000)</f>
        <v>17.318146569062005</v>
      </c>
      <c r="P76" s="351">
        <f>IF(P$27=0,0,P$27/WWP!P$5*1000)</f>
        <v>17.896361775590883</v>
      </c>
      <c r="Q76" s="351">
        <f>IF(Q$27=0,0,Q$27/WWP!Q$5*1000)</f>
        <v>15.402778596590679</v>
      </c>
      <c r="R76" s="351">
        <f>IF(R$27=0,0,R$27/WWP!R$5*1000)</f>
        <v>14.733932348779703</v>
      </c>
      <c r="S76" s="351">
        <f>IF(S$27=0,0,S$27/WWP!S$5*1000)</f>
        <v>13.240159583348158</v>
      </c>
      <c r="T76" s="351">
        <f>IF(T$27=0,0,T$27/WWP!T$5*1000)</f>
        <v>11.754772467619178</v>
      </c>
      <c r="U76" s="351">
        <f>IF(U$27=0,0,U$27/WWP!U$5*1000)</f>
        <v>11.595338341882549</v>
      </c>
      <c r="V76" s="351">
        <f>IF(V$27=0,0,V$27/WWP!V$5*1000)</f>
        <v>17.083444769903146</v>
      </c>
      <c r="W76" s="351">
        <f>IF(W$27=0,0,W$27/WWP!W$5*1000)</f>
        <v>15.1928283683499</v>
      </c>
      <c r="DA76" s="175"/>
    </row>
    <row r="77" spans="1:105" ht="12" customHeight="1" x14ac:dyDescent="0.3">
      <c r="A77" s="203" t="s">
        <v>2914</v>
      </c>
      <c r="B77" s="351">
        <f>IF(B$28=0,0,B$28/WWP!B$5*1000)</f>
        <v>17.24173699578159</v>
      </c>
      <c r="C77" s="351">
        <f>IF(C$28=0,0,C$28/WWP!C$5*1000)</f>
        <v>16.589258812032988</v>
      </c>
      <c r="D77" s="351">
        <f>IF(D$28=0,0,D$28/WWP!D$5*1000)</f>
        <v>16.753207002505398</v>
      </c>
      <c r="E77" s="351">
        <f>IF(E$28=0,0,E$28/WWP!E$5*1000)</f>
        <v>17.700219731627804</v>
      </c>
      <c r="F77" s="351">
        <f>IF(F$28=0,0,F$28/WWP!F$5*1000)</f>
        <v>19.199878371848477</v>
      </c>
      <c r="G77" s="351">
        <f>IF(G$28=0,0,G$28/WWP!G$5*1000)</f>
        <v>18.440464453799976</v>
      </c>
      <c r="H77" s="351">
        <f>IF(H$28=0,0,H$28/WWP!H$5*1000)</f>
        <v>17.429434889737603</v>
      </c>
      <c r="I77" s="351">
        <f>IF(I$28=0,0,I$28/WWP!I$5*1000)</f>
        <v>18.196439190247272</v>
      </c>
      <c r="J77" s="351">
        <f>IF(J$28=0,0,J$28/WWP!J$5*1000)</f>
        <v>20.82546910159871</v>
      </c>
      <c r="K77" s="351">
        <f>IF(K$28=0,0,K$28/WWP!K$5*1000)</f>
        <v>23.237872446535203</v>
      </c>
      <c r="L77" s="351">
        <f>IF(L$28=0,0,L$28/WWP!L$5*1000)</f>
        <v>24.205963832188814</v>
      </c>
      <c r="M77" s="351">
        <f>IF(M$28=0,0,M$28/WWP!M$5*1000)</f>
        <v>23.710917400515292</v>
      </c>
      <c r="N77" s="351">
        <f>IF(N$28=0,0,N$28/WWP!N$5*1000)</f>
        <v>23.213345173122235</v>
      </c>
      <c r="O77" s="351">
        <f>IF(O$28=0,0,O$28/WWP!O$5*1000)</f>
        <v>23.314888088940716</v>
      </c>
      <c r="P77" s="351">
        <f>IF(P$28=0,0,P$28/WWP!P$5*1000)</f>
        <v>22.639171986439955</v>
      </c>
      <c r="Q77" s="351">
        <f>IF(Q$28=0,0,Q$28/WWP!Q$5*1000)</f>
        <v>23.000580738037311</v>
      </c>
      <c r="R77" s="351">
        <f>IF(R$28=0,0,R$28/WWP!R$5*1000)</f>
        <v>24.065970557881467</v>
      </c>
      <c r="S77" s="351">
        <f>IF(S$28=0,0,S$28/WWP!S$5*1000)</f>
        <v>23.784925313126386</v>
      </c>
      <c r="T77" s="351">
        <f>IF(T$28=0,0,T$28/WWP!T$5*1000)</f>
        <v>24.477262883778614</v>
      </c>
      <c r="U77" s="351">
        <f>IF(U$28=0,0,U$28/WWP!U$5*1000)</f>
        <v>23.098831630034834</v>
      </c>
      <c r="V77" s="351">
        <f>IF(V$28=0,0,V$28/WWP!V$5*1000)</f>
        <v>21.968282399718191</v>
      </c>
      <c r="W77" s="351">
        <f>IF(W$28=0,0,W$28/WWP!W$5*1000)</f>
        <v>19.859963339847305</v>
      </c>
      <c r="DA77" s="175"/>
    </row>
    <row r="78" spans="1:105" ht="12" customHeight="1" x14ac:dyDescent="0.3">
      <c r="A78" s="41" t="s">
        <v>2938</v>
      </c>
      <c r="B78" s="339">
        <f>IF(B$48=0,0,B$48/WWP!B$5*1000)</f>
        <v>5.8692472146244326</v>
      </c>
      <c r="C78" s="339">
        <f>IF(C$48=0,0,C$48/WWP!C$5*1000)</f>
        <v>5.426786664234287</v>
      </c>
      <c r="D78" s="339">
        <f>IF(D$48=0,0,D$48/WWP!D$5*1000)</f>
        <v>7.2166011666421968</v>
      </c>
      <c r="E78" s="339">
        <f>IF(E$48=0,0,E$48/WWP!E$5*1000)</f>
        <v>9.2746809750712558</v>
      </c>
      <c r="F78" s="339">
        <f>IF(F$48=0,0,F$48/WWP!F$5*1000)</f>
        <v>10.497344847690464</v>
      </c>
      <c r="G78" s="339">
        <f>IF(G$48=0,0,G$48/WWP!G$5*1000)</f>
        <v>10.011154425993464</v>
      </c>
      <c r="H78" s="339">
        <f>IF(H$48=0,0,H$48/WWP!H$5*1000)</f>
        <v>8.7673122198040794</v>
      </c>
      <c r="I78" s="339">
        <f>IF(I$48=0,0,I$48/WWP!I$5*1000)</f>
        <v>7.9795896077488253</v>
      </c>
      <c r="J78" s="339">
        <f>IF(J$48=0,0,J$48/WWP!J$5*1000)</f>
        <v>7.6699133004208928</v>
      </c>
      <c r="K78" s="339">
        <f>IF(K$48=0,0,K$48/WWP!K$5*1000)</f>
        <v>8.4986377016121946</v>
      </c>
      <c r="L78" s="339">
        <f>IF(L$48=0,0,L$48/WWP!L$5*1000)</f>
        <v>8.2467781005205296</v>
      </c>
      <c r="M78" s="339">
        <f>IF(M$48=0,0,M$48/WWP!M$5*1000)</f>
        <v>9.2664462152777656</v>
      </c>
      <c r="N78" s="339">
        <f>IF(N$48=0,0,N$48/WWP!N$5*1000)</f>
        <v>12.339454490080477</v>
      </c>
      <c r="O78" s="339">
        <f>IF(O$48=0,0,O$48/WWP!O$5*1000)</f>
        <v>13.697617807700851</v>
      </c>
      <c r="P78" s="339">
        <f>IF(P$48=0,0,P$48/WWP!P$5*1000)</f>
        <v>14.154951441993004</v>
      </c>
      <c r="Q78" s="339">
        <f>IF(Q$48=0,0,Q$48/WWP!Q$5*1000)</f>
        <v>12.182676336141046</v>
      </c>
      <c r="R78" s="339">
        <f>IF(R$48=0,0,R$48/WWP!R$5*1000)</f>
        <v>11.653658970564742</v>
      </c>
      <c r="S78" s="339">
        <f>IF(S$48=0,0,S$48/WWP!S$5*1000)</f>
        <v>10.47217408412854</v>
      </c>
      <c r="T78" s="339">
        <f>IF(T$48=0,0,T$48/WWP!T$5*1000)</f>
        <v>9.2973217449015308</v>
      </c>
      <c r="U78" s="339">
        <f>IF(U$48=0,0,U$48/WWP!U$5*1000)</f>
        <v>9.1712188902377054</v>
      </c>
      <c r="V78" s="339">
        <f>IF(V$48=0,0,V$48/WWP!V$5*1000)</f>
        <v>13.511982726554166</v>
      </c>
      <c r="W78" s="339">
        <f>IF(W$48=0,0,W$48/WWP!W$5*1000)</f>
        <v>12.01661826672736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25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Wood and wood products / final energy consumption"</f>
        <v>DK: Wood and wood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3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3">
      <c r="J4" s="131"/>
    </row>
    <row r="5" spans="1:105" ht="15" customHeight="1" x14ac:dyDescent="0.3">
      <c r="A5" s="34" t="s">
        <v>28</v>
      </c>
      <c r="B5" s="225">
        <v>55.187125736802713</v>
      </c>
      <c r="C5" s="225">
        <v>51.689188766863182</v>
      </c>
      <c r="D5" s="225">
        <v>42.368894845956468</v>
      </c>
      <c r="E5" s="225">
        <v>38.538938937577477</v>
      </c>
      <c r="F5" s="225">
        <v>38.786648436525638</v>
      </c>
      <c r="G5" s="225">
        <v>38.750766256278979</v>
      </c>
      <c r="H5" s="225">
        <v>40.94152726523825</v>
      </c>
      <c r="I5" s="225">
        <v>44.843901013538179</v>
      </c>
      <c r="J5" s="225">
        <v>43.826829903107573</v>
      </c>
      <c r="K5" s="225">
        <v>36.465963754879823</v>
      </c>
      <c r="L5" s="225">
        <v>38.337733326660512</v>
      </c>
      <c r="M5" s="225">
        <v>36.87946855416704</v>
      </c>
      <c r="N5" s="225">
        <v>30.0195433526989</v>
      </c>
      <c r="O5" s="225">
        <v>26.372296546205831</v>
      </c>
      <c r="P5" s="225">
        <v>23.392287721109131</v>
      </c>
      <c r="Q5" s="225">
        <v>26.376181769035369</v>
      </c>
      <c r="R5" s="225">
        <v>30.240347130312031</v>
      </c>
      <c r="S5" s="225">
        <v>33.335406558321111</v>
      </c>
      <c r="T5" s="225">
        <v>36.446035872067327</v>
      </c>
      <c r="U5" s="225">
        <v>34.684839029928654</v>
      </c>
      <c r="V5" s="225">
        <v>24.913178624570779</v>
      </c>
      <c r="W5" s="225">
        <v>26.174580746638799</v>
      </c>
      <c r="DA5" s="89" t="s">
        <v>2940</v>
      </c>
    </row>
    <row r="6" spans="1:105" ht="12" customHeight="1" x14ac:dyDescent="0.3">
      <c r="A6" s="55" t="s">
        <v>92</v>
      </c>
      <c r="B6" s="261">
        <v>0.57225943587297734</v>
      </c>
      <c r="C6" s="261">
        <v>0.51650817445438979</v>
      </c>
      <c r="D6" s="261">
        <v>0.52372805842913861</v>
      </c>
      <c r="E6" s="261">
        <v>0.54662235032644579</v>
      </c>
      <c r="F6" s="261">
        <v>0.56707308246432941</v>
      </c>
      <c r="G6" s="261">
        <v>0.55994998839243837</v>
      </c>
      <c r="H6" s="261">
        <v>0.56367610592837392</v>
      </c>
      <c r="I6" s="261">
        <v>0.55252812921152583</v>
      </c>
      <c r="J6" s="261">
        <v>0.47729454040966679</v>
      </c>
      <c r="K6" s="261">
        <v>0.39213283398764481</v>
      </c>
      <c r="L6" s="261">
        <v>0.39298918124003013</v>
      </c>
      <c r="M6" s="261">
        <v>0.41159439515495733</v>
      </c>
      <c r="N6" s="261">
        <v>0.40534721321817441</v>
      </c>
      <c r="O6" s="261">
        <v>0.37627274719803772</v>
      </c>
      <c r="P6" s="261">
        <v>0.35606036503470739</v>
      </c>
      <c r="Q6" s="261">
        <v>0.35400972919954687</v>
      </c>
      <c r="R6" s="261">
        <v>0.37250318874655391</v>
      </c>
      <c r="S6" s="261">
        <v>0.37858643484795901</v>
      </c>
      <c r="T6" s="261">
        <v>0.37035939670724299</v>
      </c>
      <c r="U6" s="261">
        <v>0.36201575942029313</v>
      </c>
      <c r="V6" s="261">
        <v>0.36606361966096129</v>
      </c>
      <c r="W6" s="261">
        <v>0.38651193452896049</v>
      </c>
      <c r="DA6" s="67" t="s">
        <v>2941</v>
      </c>
    </row>
    <row r="7" spans="1:105" ht="12" customHeight="1" x14ac:dyDescent="0.3">
      <c r="A7" s="202" t="s">
        <v>93</v>
      </c>
      <c r="B7" s="226">
        <v>0.16137259358205791</v>
      </c>
      <c r="C7" s="226">
        <v>0.14565118282565101</v>
      </c>
      <c r="D7" s="226">
        <v>0.1476871324829763</v>
      </c>
      <c r="E7" s="226">
        <v>0.15414314007340979</v>
      </c>
      <c r="F7" s="226">
        <v>0.15991008331429801</v>
      </c>
      <c r="G7" s="226">
        <v>0.15790142763707621</v>
      </c>
      <c r="H7" s="226">
        <v>0.1589521630432093</v>
      </c>
      <c r="I7" s="226">
        <v>0.15580852258362329</v>
      </c>
      <c r="J7" s="226">
        <v>0.1345932509980676</v>
      </c>
      <c r="K7" s="226">
        <v>0.1105783294822153</v>
      </c>
      <c r="L7" s="226">
        <v>0.1108198125726837</v>
      </c>
      <c r="M7" s="226">
        <v>0.11606633440420359</v>
      </c>
      <c r="N7" s="226">
        <v>0.11430467895822601</v>
      </c>
      <c r="O7" s="226">
        <v>0.1061059115905451</v>
      </c>
      <c r="P7" s="226">
        <v>0.1004061811401549</v>
      </c>
      <c r="Q7" s="226">
        <v>9.9827918201235669E-2</v>
      </c>
      <c r="R7" s="226">
        <v>0.1050429261929393</v>
      </c>
      <c r="S7" s="226">
        <v>0.1067583530417499</v>
      </c>
      <c r="T7" s="226">
        <v>0.10443839394795069</v>
      </c>
      <c r="U7" s="226">
        <v>0.1020855548255183</v>
      </c>
      <c r="V7" s="226">
        <v>0.1032270191064836</v>
      </c>
      <c r="W7" s="226">
        <v>0.1089932806965572</v>
      </c>
      <c r="DA7" s="174" t="s">
        <v>2942</v>
      </c>
    </row>
    <row r="8" spans="1:105" ht="12" customHeight="1" x14ac:dyDescent="0.3">
      <c r="A8" s="202" t="s">
        <v>94</v>
      </c>
      <c r="B8" s="226">
        <v>2.1891796626720281</v>
      </c>
      <c r="C8" s="226">
        <v>1.9759030961096999</v>
      </c>
      <c r="D8" s="226">
        <v>2.0035227772780151</v>
      </c>
      <c r="E8" s="226">
        <v>2.0911049385689071</v>
      </c>
      <c r="F8" s="226">
        <v>2.1693392569156389</v>
      </c>
      <c r="G8" s="226">
        <v>2.1420898457221038</v>
      </c>
      <c r="H8" s="226">
        <v>2.1563441161090169</v>
      </c>
      <c r="I8" s="226">
        <v>2.1136975079823448</v>
      </c>
      <c r="J8" s="226">
        <v>1.82589125747708</v>
      </c>
      <c r="K8" s="226">
        <v>1.500104972357758</v>
      </c>
      <c r="L8" s="226">
        <v>1.503380930553619</v>
      </c>
      <c r="M8" s="226">
        <v>1.574555215098334</v>
      </c>
      <c r="N8" s="226">
        <v>1.5506566076002251</v>
      </c>
      <c r="O8" s="226">
        <v>1.4394321773429319</v>
      </c>
      <c r="P8" s="226">
        <v>1.3621096673198041</v>
      </c>
      <c r="Q8" s="226">
        <v>1.3542649556654971</v>
      </c>
      <c r="R8" s="226">
        <v>1.4250117236431981</v>
      </c>
      <c r="S8" s="226">
        <v>1.4482831942619561</v>
      </c>
      <c r="T8" s="226">
        <v>1.4168106427360769</v>
      </c>
      <c r="U8" s="226">
        <v>1.3848920409336649</v>
      </c>
      <c r="V8" s="226">
        <v>1.4003771387070061</v>
      </c>
      <c r="W8" s="226">
        <v>1.4786022097827649</v>
      </c>
      <c r="DA8" s="174" t="s">
        <v>2943</v>
      </c>
    </row>
    <row r="9" spans="1:105" ht="12" customHeight="1" x14ac:dyDescent="0.3">
      <c r="A9" s="202" t="s">
        <v>95</v>
      </c>
      <c r="B9" s="226">
        <v>4.9942451321946413</v>
      </c>
      <c r="C9" s="226">
        <v>4.507690523394281</v>
      </c>
      <c r="D9" s="226">
        <v>4.5707001797416567</v>
      </c>
      <c r="E9" s="226">
        <v>4.770504147480076</v>
      </c>
      <c r="F9" s="226">
        <v>4.9489825840542743</v>
      </c>
      <c r="G9" s="226">
        <v>4.8868176363668017</v>
      </c>
      <c r="H9" s="226">
        <v>4.9193363563726011</v>
      </c>
      <c r="I9" s="226">
        <v>4.8220452940295129</v>
      </c>
      <c r="J9" s="226">
        <v>4.1654637488461894</v>
      </c>
      <c r="K9" s="226">
        <v>3.422237143768454</v>
      </c>
      <c r="L9" s="226">
        <v>3.4297106913040571</v>
      </c>
      <c r="M9" s="226">
        <v>3.5920828484119909</v>
      </c>
      <c r="N9" s="226">
        <v>3.53756219567672</v>
      </c>
      <c r="O9" s="226">
        <v>3.2838223684413399</v>
      </c>
      <c r="P9" s="226">
        <v>3.1074240691712229</v>
      </c>
      <c r="Q9" s="226">
        <v>3.0895276791850428</v>
      </c>
      <c r="R9" s="226">
        <v>3.2509245291630289</v>
      </c>
      <c r="S9" s="226">
        <v>3.3040144746062849</v>
      </c>
      <c r="T9" s="226">
        <v>3.2322151426757051</v>
      </c>
      <c r="U9" s="226">
        <v>3.159398222074683</v>
      </c>
      <c r="V9" s="226">
        <v>3.194724867710367</v>
      </c>
      <c r="W9" s="226">
        <v>3.3731822081914369</v>
      </c>
      <c r="DA9" s="174" t="s">
        <v>2944</v>
      </c>
    </row>
    <row r="10" spans="1:105" ht="12" customHeight="1" x14ac:dyDescent="0.3">
      <c r="A10" s="56" t="s">
        <v>96</v>
      </c>
      <c r="B10" s="262">
        <v>2.2915205865069752</v>
      </c>
      <c r="C10" s="262">
        <v>2.0871639328218889</v>
      </c>
      <c r="D10" s="262">
        <v>1.964886177045488</v>
      </c>
      <c r="E10" s="262">
        <v>1.93331468594714</v>
      </c>
      <c r="F10" s="262">
        <v>1.9739055966426819</v>
      </c>
      <c r="G10" s="262">
        <v>2.0448663830708238</v>
      </c>
      <c r="H10" s="262">
        <v>2.1263413399509732</v>
      </c>
      <c r="I10" s="262">
        <v>2.202050943903699</v>
      </c>
      <c r="J10" s="262">
        <v>2.1046862529994912</v>
      </c>
      <c r="K10" s="262">
        <v>1.872138749575627</v>
      </c>
      <c r="L10" s="262">
        <v>1.9625250410428341</v>
      </c>
      <c r="M10" s="262">
        <v>1.99812768614956</v>
      </c>
      <c r="N10" s="262">
        <v>1.8810560566353061</v>
      </c>
      <c r="O10" s="262">
        <v>1.772415811324169</v>
      </c>
      <c r="P10" s="262">
        <v>1.6545578570196511</v>
      </c>
      <c r="Q10" s="262">
        <v>1.802303657595232</v>
      </c>
      <c r="R10" s="262">
        <v>2.018612808190885</v>
      </c>
      <c r="S10" s="262">
        <v>2.1170365420110189</v>
      </c>
      <c r="T10" s="262">
        <v>2.294352313898353</v>
      </c>
      <c r="U10" s="262">
        <v>2.3341026312435491</v>
      </c>
      <c r="V10" s="262">
        <v>1.9760108814784629</v>
      </c>
      <c r="W10" s="262">
        <v>2.0825925883930259</v>
      </c>
      <c r="DA10" s="68" t="s">
        <v>2945</v>
      </c>
    </row>
    <row r="11" spans="1:105" ht="12" customHeight="1" x14ac:dyDescent="0.3">
      <c r="A11" s="37" t="s">
        <v>160</v>
      </c>
      <c r="B11" s="228">
        <v>0.19943957039980401</v>
      </c>
      <c r="C11" s="228">
        <v>0.25640405682640982</v>
      </c>
      <c r="D11" s="228">
        <v>0.15260605342631911</v>
      </c>
      <c r="E11" s="228">
        <v>0.1248762302152638</v>
      </c>
      <c r="F11" s="228">
        <v>0.13022888112443851</v>
      </c>
      <c r="G11" s="228">
        <v>7.5391990355843458E-2</v>
      </c>
      <c r="H11" s="228">
        <v>0.100279360830582</v>
      </c>
      <c r="I11" s="228">
        <v>0.114283373391538</v>
      </c>
      <c r="J11" s="228">
        <v>0.14931019653182551</v>
      </c>
      <c r="K11" s="228">
        <v>0.1149551382558669</v>
      </c>
      <c r="L11" s="228">
        <v>0.1277162893118047</v>
      </c>
      <c r="M11" s="228">
        <v>6.2595021296577041E-2</v>
      </c>
      <c r="N11" s="228">
        <v>1.1683669098142139E-2</v>
      </c>
      <c r="O11" s="228">
        <v>9.0312720459843551E-3</v>
      </c>
      <c r="P11" s="228">
        <v>1.7196722790461021E-2</v>
      </c>
      <c r="Q11" s="228">
        <v>1.92210204974207E-2</v>
      </c>
      <c r="R11" s="228">
        <v>1.851213298153678E-2</v>
      </c>
      <c r="S11" s="228">
        <v>1.822216684777565E-2</v>
      </c>
      <c r="T11" s="228">
        <v>2.5725021456862111E-2</v>
      </c>
      <c r="U11" s="228">
        <v>1.846014999862295E-2</v>
      </c>
      <c r="V11" s="228">
        <v>8.716429832670642E-3</v>
      </c>
      <c r="W11" s="228">
        <v>1.829856153548912E-2</v>
      </c>
      <c r="DA11" s="69" t="s">
        <v>2946</v>
      </c>
    </row>
    <row r="12" spans="1:105" ht="12" customHeight="1" x14ac:dyDescent="0.3">
      <c r="A12" s="37" t="s">
        <v>162</v>
      </c>
      <c r="B12" s="228">
        <v>0.127471084637861</v>
      </c>
      <c r="C12" s="228">
        <v>0.1416465459207869</v>
      </c>
      <c r="D12" s="228">
        <v>8.7684108961049584E-2</v>
      </c>
      <c r="E12" s="228">
        <v>6.7890970360840713E-2</v>
      </c>
      <c r="F12" s="228">
        <v>6.1919248568766891E-2</v>
      </c>
      <c r="G12" s="228">
        <v>5.9939160909212211E-2</v>
      </c>
      <c r="H12" s="228">
        <v>7.3863496894149741E-2</v>
      </c>
      <c r="I12" s="228">
        <v>0.1135742126793859</v>
      </c>
      <c r="J12" s="228">
        <v>0.10939892632474529</v>
      </c>
      <c r="K12" s="228">
        <v>9.1393190400432076E-2</v>
      </c>
      <c r="L12" s="228">
        <v>0.1122898935031429</v>
      </c>
      <c r="M12" s="228">
        <v>7.9529939969833943E-2</v>
      </c>
      <c r="N12" s="228">
        <v>3.5790222654246612E-2</v>
      </c>
      <c r="O12" s="228">
        <v>2.365270434875839E-2</v>
      </c>
      <c r="P12" s="228">
        <v>1.9190946008251091E-2</v>
      </c>
      <c r="Q12" s="228">
        <v>2.2514856500142011E-2</v>
      </c>
      <c r="R12" s="228">
        <v>2.428682169103526E-2</v>
      </c>
      <c r="S12" s="228">
        <v>2.9441569801949629E-2</v>
      </c>
      <c r="T12" s="228">
        <v>4.2643917828504067E-2</v>
      </c>
      <c r="U12" s="228">
        <v>3.278507086845342E-2</v>
      </c>
      <c r="V12" s="228">
        <v>1.6707169017555791E-2</v>
      </c>
      <c r="W12" s="228">
        <v>2.2826948064866071E-2</v>
      </c>
      <c r="DA12" s="69" t="s">
        <v>2947</v>
      </c>
    </row>
    <row r="13" spans="1:105" ht="12" customHeight="1" x14ac:dyDescent="0.3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2948</v>
      </c>
    </row>
    <row r="14" spans="1:105" ht="12" customHeight="1" x14ac:dyDescent="0.3">
      <c r="A14" s="37" t="s">
        <v>78</v>
      </c>
      <c r="B14" s="228">
        <v>0.88684872586327756</v>
      </c>
      <c r="C14" s="228">
        <v>0.82784398261822056</v>
      </c>
      <c r="D14" s="228">
        <v>0.7210198414829827</v>
      </c>
      <c r="E14" s="228">
        <v>0.64535840675980616</v>
      </c>
      <c r="F14" s="228">
        <v>0.64092285336188537</v>
      </c>
      <c r="G14" s="228">
        <v>0.70018736358224631</v>
      </c>
      <c r="H14" s="228">
        <v>0.81942780271426863</v>
      </c>
      <c r="I14" s="228">
        <v>0.97067871415140883</v>
      </c>
      <c r="J14" s="228">
        <v>1.071543170788775</v>
      </c>
      <c r="K14" s="228">
        <v>1.0835211363391319</v>
      </c>
      <c r="L14" s="228">
        <v>1.174293976899619</v>
      </c>
      <c r="M14" s="228">
        <v>1.188763046008855</v>
      </c>
      <c r="N14" s="228">
        <v>1.061095445414183</v>
      </c>
      <c r="O14" s="228">
        <v>1.0278309008390609</v>
      </c>
      <c r="P14" s="228">
        <v>0.9613904807715894</v>
      </c>
      <c r="Q14" s="228">
        <v>1.1602958061939479</v>
      </c>
      <c r="R14" s="228">
        <v>1.376090792084784</v>
      </c>
      <c r="S14" s="228">
        <v>1.4779326708545879</v>
      </c>
      <c r="T14" s="228">
        <v>1.726363101115477</v>
      </c>
      <c r="U14" s="228">
        <v>1.8015846842646479</v>
      </c>
      <c r="V14" s="228">
        <v>1.3446587523595379</v>
      </c>
      <c r="W14" s="228">
        <v>1.4418896821019609</v>
      </c>
      <c r="DA14" s="69" t="s">
        <v>2949</v>
      </c>
    </row>
    <row r="15" spans="1:105" ht="12" customHeight="1" x14ac:dyDescent="0.3">
      <c r="A15" s="37" t="s">
        <v>38</v>
      </c>
      <c r="B15" s="228">
        <v>1.0777612056060331</v>
      </c>
      <c r="C15" s="228">
        <v>0.86126934745647143</v>
      </c>
      <c r="D15" s="228">
        <v>1.003576173175136</v>
      </c>
      <c r="E15" s="228">
        <v>1.0951890786112299</v>
      </c>
      <c r="F15" s="228">
        <v>1.140834613587592</v>
      </c>
      <c r="G15" s="228">
        <v>1.2093478682235219</v>
      </c>
      <c r="H15" s="228">
        <v>1.132770679511973</v>
      </c>
      <c r="I15" s="228">
        <v>1.0035146436813669</v>
      </c>
      <c r="J15" s="228">
        <v>0.77443395935414538</v>
      </c>
      <c r="K15" s="228">
        <v>0.58226928458019567</v>
      </c>
      <c r="L15" s="228">
        <v>0.54822488132826741</v>
      </c>
      <c r="M15" s="228">
        <v>0.66723967887429392</v>
      </c>
      <c r="N15" s="228">
        <v>0.77248671946873437</v>
      </c>
      <c r="O15" s="228">
        <v>0.71190093409036559</v>
      </c>
      <c r="P15" s="228">
        <v>0.65677970744934944</v>
      </c>
      <c r="Q15" s="228">
        <v>0.60027197440372126</v>
      </c>
      <c r="R15" s="228">
        <v>0.59972306143352927</v>
      </c>
      <c r="S15" s="228">
        <v>0.59144013450670585</v>
      </c>
      <c r="T15" s="228">
        <v>0.49962027349750948</v>
      </c>
      <c r="U15" s="228">
        <v>0.48127272611182481</v>
      </c>
      <c r="V15" s="228">
        <v>0.60592853026869864</v>
      </c>
      <c r="W15" s="228">
        <v>0.59957739669070975</v>
      </c>
      <c r="DA15" s="69" t="s">
        <v>2950</v>
      </c>
    </row>
    <row r="16" spans="1:105" ht="12" customHeight="1" x14ac:dyDescent="0.3">
      <c r="A16" s="57" t="s">
        <v>2900</v>
      </c>
      <c r="B16" s="263">
        <v>35.640385888311748</v>
      </c>
      <c r="C16" s="263">
        <v>33.834328446423079</v>
      </c>
      <c r="D16" s="263">
        <v>25.34727961085181</v>
      </c>
      <c r="E16" s="263">
        <v>21.42553882229506</v>
      </c>
      <c r="F16" s="263">
        <v>21.17490152505696</v>
      </c>
      <c r="G16" s="263">
        <v>21.262873937310399</v>
      </c>
      <c r="H16" s="263">
        <v>23.068073577221138</v>
      </c>
      <c r="I16" s="263">
        <v>26.796159521918572</v>
      </c>
      <c r="J16" s="263">
        <v>27.51546147343517</v>
      </c>
      <c r="K16" s="263">
        <v>22.900158209276309</v>
      </c>
      <c r="L16" s="263">
        <v>24.458600459687709</v>
      </c>
      <c r="M16" s="263">
        <v>22.792296824545481</v>
      </c>
      <c r="N16" s="263">
        <v>16.92880622382976</v>
      </c>
      <c r="O16" s="263">
        <v>14.354305285783081</v>
      </c>
      <c r="P16" s="263">
        <v>12.13328102435362</v>
      </c>
      <c r="Q16" s="263">
        <v>14.782457308841471</v>
      </c>
      <c r="R16" s="263">
        <v>17.7612498925069</v>
      </c>
      <c r="S16" s="263">
        <v>20.401470596049951</v>
      </c>
      <c r="T16" s="263">
        <v>23.239905309735619</v>
      </c>
      <c r="U16" s="263">
        <v>21.792123424818111</v>
      </c>
      <c r="V16" s="263">
        <v>13.042692589877481</v>
      </c>
      <c r="W16" s="263">
        <v>13.60558717989657</v>
      </c>
      <c r="DA16" s="70" t="s">
        <v>2951</v>
      </c>
    </row>
    <row r="17" spans="1:105" ht="12" customHeight="1" x14ac:dyDescent="0.3">
      <c r="A17" s="46" t="s">
        <v>30</v>
      </c>
      <c r="B17" s="231">
        <v>0.62479190649093119</v>
      </c>
      <c r="C17" s="231">
        <v>0</v>
      </c>
      <c r="D17" s="231">
        <v>0</v>
      </c>
      <c r="E17" s="231">
        <v>0.1767367710293892</v>
      </c>
      <c r="F17" s="231">
        <v>0.17994469404985741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2952</v>
      </c>
    </row>
    <row r="18" spans="1:105" ht="12" customHeight="1" x14ac:dyDescent="0.3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2953</v>
      </c>
    </row>
    <row r="19" spans="1:105" ht="12" customHeight="1" x14ac:dyDescent="0.3">
      <c r="A19" s="46" t="s">
        <v>33</v>
      </c>
      <c r="B19" s="231">
        <v>0.31784158674790691</v>
      </c>
      <c r="C19" s="231">
        <v>0.31209028215493839</v>
      </c>
      <c r="D19" s="231">
        <v>0.34004826180153852</v>
      </c>
      <c r="E19" s="231">
        <v>0.35963523315261092</v>
      </c>
      <c r="F19" s="231">
        <v>0.36616291913828453</v>
      </c>
      <c r="G19" s="231">
        <v>0.33935030856539811</v>
      </c>
      <c r="H19" s="231">
        <v>0.34696360059361381</v>
      </c>
      <c r="I19" s="231">
        <v>0</v>
      </c>
      <c r="J19" s="231">
        <v>0.95805903696830019</v>
      </c>
      <c r="K19" s="231">
        <v>0.62459751856775636</v>
      </c>
      <c r="L19" s="231">
        <v>0.9783832111858104</v>
      </c>
      <c r="M19" s="231">
        <v>0.57492758995094728</v>
      </c>
      <c r="N19" s="231">
        <v>0</v>
      </c>
      <c r="O19" s="231">
        <v>0</v>
      </c>
      <c r="P19" s="231">
        <v>0</v>
      </c>
      <c r="Q19" s="231">
        <v>2.0105898865011611E-2</v>
      </c>
      <c r="R19" s="231">
        <v>1.5442216862608131E-2</v>
      </c>
      <c r="S19" s="231">
        <v>1.4745485831465449E-2</v>
      </c>
      <c r="T19" s="231">
        <v>6.1691090648246551E-3</v>
      </c>
      <c r="U19" s="231">
        <v>1.079921111780863E-2</v>
      </c>
      <c r="V19" s="231">
        <v>2.1404778069347229E-2</v>
      </c>
      <c r="W19" s="231">
        <v>2.8318504900988389E-2</v>
      </c>
      <c r="DA19" s="73" t="s">
        <v>2954</v>
      </c>
    </row>
    <row r="20" spans="1:105" ht="12" customHeight="1" x14ac:dyDescent="0.3">
      <c r="A20" s="46" t="s">
        <v>160</v>
      </c>
      <c r="B20" s="231">
        <v>1.631009355689129</v>
      </c>
      <c r="C20" s="231">
        <v>2.1396940323619238</v>
      </c>
      <c r="D20" s="231">
        <v>2.0758857473169461</v>
      </c>
      <c r="E20" s="231">
        <v>2.5353238288840352</v>
      </c>
      <c r="F20" s="231">
        <v>2.9095373496815111</v>
      </c>
      <c r="G20" s="231">
        <v>1.496537513087993</v>
      </c>
      <c r="H20" s="231">
        <v>1.8311172565133631</v>
      </c>
      <c r="I20" s="231">
        <v>1.6160476809645661</v>
      </c>
      <c r="J20" s="231">
        <v>1.66238483943481</v>
      </c>
      <c r="K20" s="231">
        <v>1.3590441405800531</v>
      </c>
      <c r="L20" s="231">
        <v>1.413132188639634</v>
      </c>
      <c r="M20" s="231">
        <v>0.75326821424995627</v>
      </c>
      <c r="N20" s="231">
        <v>0.2128470370128776</v>
      </c>
      <c r="O20" s="231">
        <v>0.1985330654372337</v>
      </c>
      <c r="P20" s="231">
        <v>0.48299981487965482</v>
      </c>
      <c r="Q20" s="231">
        <v>0.3860334954261852</v>
      </c>
      <c r="R20" s="231">
        <v>0.30077369480099658</v>
      </c>
      <c r="S20" s="231">
        <v>0.23820412439275021</v>
      </c>
      <c r="T20" s="231">
        <v>0.28512430383807058</v>
      </c>
      <c r="U20" s="231">
        <v>0.22566756994246459</v>
      </c>
      <c r="V20" s="231">
        <v>0.24878487056926271</v>
      </c>
      <c r="W20" s="231">
        <v>0.57230887288293675</v>
      </c>
      <c r="DA20" s="73" t="s">
        <v>2955</v>
      </c>
    </row>
    <row r="21" spans="1:105" ht="12" customHeight="1" x14ac:dyDescent="0.3">
      <c r="A21" s="46" t="s">
        <v>70</v>
      </c>
      <c r="B21" s="231">
        <v>1.978053156315313</v>
      </c>
      <c r="C21" s="231">
        <v>1.45670077027571</v>
      </c>
      <c r="D21" s="231">
        <v>1.5871963762437811</v>
      </c>
      <c r="E21" s="231">
        <v>1.119088113038327</v>
      </c>
      <c r="F21" s="231">
        <v>1.1394005160478351</v>
      </c>
      <c r="G21" s="231">
        <v>1.3199410704246179</v>
      </c>
      <c r="H21" s="231">
        <v>1.6194741494431799</v>
      </c>
      <c r="I21" s="231">
        <v>0.71743489237242919</v>
      </c>
      <c r="J21" s="231">
        <v>0.74074302348587617</v>
      </c>
      <c r="K21" s="231">
        <v>0.48289345969495567</v>
      </c>
      <c r="L21" s="231">
        <v>0.75645707625173952</v>
      </c>
      <c r="M21" s="231">
        <v>0.44449227659776369</v>
      </c>
      <c r="N21" s="231">
        <v>0.37104967752757279</v>
      </c>
      <c r="O21" s="231">
        <v>0.17228954850720279</v>
      </c>
      <c r="P21" s="231">
        <v>0.20942685622234181</v>
      </c>
      <c r="Q21" s="231">
        <v>0.19388236658613839</v>
      </c>
      <c r="R21" s="231">
        <v>0.14914926341311999</v>
      </c>
      <c r="S21" s="231">
        <v>0.14420127048601311</v>
      </c>
      <c r="T21" s="231">
        <v>0.14963560921589211</v>
      </c>
      <c r="U21" s="231">
        <v>0.1707324122858829</v>
      </c>
      <c r="V21" s="231">
        <v>0.21950575726170099</v>
      </c>
      <c r="W21" s="231">
        <v>0.17844795281148329</v>
      </c>
      <c r="DA21" s="73" t="s">
        <v>2956</v>
      </c>
    </row>
    <row r="22" spans="1:105" ht="12" customHeight="1" x14ac:dyDescent="0.3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7.3237833429344486E-3</v>
      </c>
      <c r="R22" s="231">
        <v>0</v>
      </c>
      <c r="S22" s="231">
        <v>2.1570046831275749E-2</v>
      </c>
      <c r="T22" s="231">
        <v>3.8257571433984672E-2</v>
      </c>
      <c r="U22" s="231">
        <v>3.1335091288234668E-2</v>
      </c>
      <c r="V22" s="231">
        <v>3.0097739765582408E-2</v>
      </c>
      <c r="W22" s="231">
        <v>0</v>
      </c>
      <c r="DA22" s="73" t="s">
        <v>2957</v>
      </c>
    </row>
    <row r="23" spans="1:105" ht="12" customHeight="1" x14ac:dyDescent="0.3">
      <c r="A23" s="46" t="s">
        <v>162</v>
      </c>
      <c r="B23" s="231">
        <v>0.99610493291414259</v>
      </c>
      <c r="C23" s="231">
        <v>1.1294865382504251</v>
      </c>
      <c r="D23" s="231">
        <v>1.139727077942968</v>
      </c>
      <c r="E23" s="231">
        <v>1.317085480255715</v>
      </c>
      <c r="F23" s="231">
        <v>1.32187561766076</v>
      </c>
      <c r="G23" s="231">
        <v>1.1368975879400109</v>
      </c>
      <c r="H23" s="231">
        <v>1.2887917584010939</v>
      </c>
      <c r="I23" s="231">
        <v>1.534613948623591</v>
      </c>
      <c r="J23" s="231">
        <v>1.1638672548787461</v>
      </c>
      <c r="K23" s="231">
        <v>1.032445890475062</v>
      </c>
      <c r="L23" s="231">
        <v>1.1872042819587729</v>
      </c>
      <c r="M23" s="231">
        <v>0.91451070249129207</v>
      </c>
      <c r="N23" s="231">
        <v>0.62301865078332674</v>
      </c>
      <c r="O23" s="231">
        <v>0.49683595173321532</v>
      </c>
      <c r="P23" s="231">
        <v>0.5150459123827188</v>
      </c>
      <c r="Q23" s="231">
        <v>0.43208184440683639</v>
      </c>
      <c r="R23" s="231">
        <v>0.37705296584937709</v>
      </c>
      <c r="S23" s="231">
        <v>0.36775493378409208</v>
      </c>
      <c r="T23" s="231">
        <v>0.45163113850375869</v>
      </c>
      <c r="U23" s="231">
        <v>0.38296434416330272</v>
      </c>
      <c r="V23" s="231">
        <v>0.45565535760337411</v>
      </c>
      <c r="W23" s="231">
        <v>0.6821967819478556</v>
      </c>
      <c r="DA23" s="73" t="s">
        <v>2958</v>
      </c>
    </row>
    <row r="24" spans="1:105" ht="12" customHeight="1" x14ac:dyDescent="0.3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2959</v>
      </c>
    </row>
    <row r="25" spans="1:105" ht="12" customHeight="1" x14ac:dyDescent="0.3">
      <c r="A25" s="46" t="s">
        <v>73</v>
      </c>
      <c r="B25" s="231">
        <v>27.624572222396321</v>
      </c>
      <c r="C25" s="231">
        <v>26.532231637720919</v>
      </c>
      <c r="D25" s="231">
        <v>17.811544180960471</v>
      </c>
      <c r="E25" s="231">
        <v>13.28868671966333</v>
      </c>
      <c r="F25" s="231">
        <v>12.74705010702929</v>
      </c>
      <c r="G25" s="231">
        <v>14.70602227159274</v>
      </c>
      <c r="H25" s="231">
        <v>15.771258276048499</v>
      </c>
      <c r="I25" s="231">
        <v>21.007317193180921</v>
      </c>
      <c r="J25" s="231">
        <v>21.359384241282189</v>
      </c>
      <c r="K25" s="231">
        <v>17.974041664671638</v>
      </c>
      <c r="L25" s="231">
        <v>18.717727648343569</v>
      </c>
      <c r="M25" s="231">
        <v>18.720880099613129</v>
      </c>
      <c r="N25" s="231">
        <v>14.17670296837559</v>
      </c>
      <c r="O25" s="231">
        <v>12.263360097189119</v>
      </c>
      <c r="P25" s="231">
        <v>10.14247543996388</v>
      </c>
      <c r="Q25" s="231">
        <v>13.109386996169111</v>
      </c>
      <c r="R25" s="231">
        <v>15.98055503499889</v>
      </c>
      <c r="S25" s="231">
        <v>18.699625428638829</v>
      </c>
      <c r="T25" s="231">
        <v>21.416973349341468</v>
      </c>
      <c r="U25" s="231">
        <v>20.082219018616581</v>
      </c>
      <c r="V25" s="231">
        <v>11.083693364839689</v>
      </c>
      <c r="W25" s="231">
        <v>11.106605510035619</v>
      </c>
      <c r="DA25" s="73" t="s">
        <v>2960</v>
      </c>
    </row>
    <row r="26" spans="1:105" ht="12" customHeight="1" x14ac:dyDescent="0.3">
      <c r="A26" s="46" t="s">
        <v>79</v>
      </c>
      <c r="B26" s="231">
        <v>2.4680127277580008</v>
      </c>
      <c r="C26" s="231">
        <v>2.2641251856591649</v>
      </c>
      <c r="D26" s="231">
        <v>2.3928779665861</v>
      </c>
      <c r="E26" s="231">
        <v>2.6289826762716522</v>
      </c>
      <c r="F26" s="231">
        <v>2.510930321449425</v>
      </c>
      <c r="G26" s="231">
        <v>2.2641251856996369</v>
      </c>
      <c r="H26" s="231">
        <v>2.2104685362213932</v>
      </c>
      <c r="I26" s="231">
        <v>1.92074580677706</v>
      </c>
      <c r="J26" s="231">
        <v>1.631023077385247</v>
      </c>
      <c r="K26" s="231">
        <v>1.427135535286842</v>
      </c>
      <c r="L26" s="231">
        <v>1.4056960533081799</v>
      </c>
      <c r="M26" s="231">
        <v>1.384217941642389</v>
      </c>
      <c r="N26" s="231">
        <v>1.5451878901303959</v>
      </c>
      <c r="O26" s="231">
        <v>1.223286622916308</v>
      </c>
      <c r="P26" s="231">
        <v>0.78333300090502822</v>
      </c>
      <c r="Q26" s="231">
        <v>0.63364292404525757</v>
      </c>
      <c r="R26" s="231">
        <v>0.93827671658190359</v>
      </c>
      <c r="S26" s="231">
        <v>0.91536930608552347</v>
      </c>
      <c r="T26" s="231">
        <v>0.89211422833761989</v>
      </c>
      <c r="U26" s="231">
        <v>0.88840577740382776</v>
      </c>
      <c r="V26" s="231">
        <v>0.9835507217685191</v>
      </c>
      <c r="W26" s="231">
        <v>1.037709557317686</v>
      </c>
      <c r="DA26" s="73" t="s">
        <v>2961</v>
      </c>
    </row>
    <row r="27" spans="1:105" ht="12" customHeight="1" x14ac:dyDescent="0.3">
      <c r="A27" s="57" t="s">
        <v>2912</v>
      </c>
      <c r="B27" s="263">
        <v>2.6931124591224722</v>
      </c>
      <c r="C27" s="263">
        <v>2.4307412209634238</v>
      </c>
      <c r="D27" s="263">
        <v>2.464718746307593</v>
      </c>
      <c r="E27" s="263">
        <v>2.5724616665398621</v>
      </c>
      <c r="F27" s="263">
        <v>2.668704940247864</v>
      </c>
      <c r="G27" s="263">
        <v>2.635182918259277</v>
      </c>
      <c r="H27" s="263">
        <v>2.6527184151530498</v>
      </c>
      <c r="I27" s="263">
        <v>2.6002548765757409</v>
      </c>
      <c r="J27" s="263">
        <v>2.2461977782638538</v>
      </c>
      <c r="K27" s="263">
        <v>1.845417925231976</v>
      </c>
      <c r="L27" s="263">
        <v>1.8494479845200611</v>
      </c>
      <c r="M27" s="263">
        <v>1.9370060574114101</v>
      </c>
      <c r="N27" s="263">
        <v>1.907606169085079</v>
      </c>
      <c r="O27" s="263">
        <v>1.770778706272315</v>
      </c>
      <c r="P27" s="263">
        <v>1.6756571323491689</v>
      </c>
      <c r="Q27" s="263">
        <v>1.6660066267033</v>
      </c>
      <c r="R27" s="263">
        <v>1.7530387719091629</v>
      </c>
      <c r="S27" s="263">
        <v>1.78166716113373</v>
      </c>
      <c r="T27" s="263">
        <v>1.7429498634719811</v>
      </c>
      <c r="U27" s="263">
        <v>1.7036838380938151</v>
      </c>
      <c r="V27" s="263">
        <v>1.722733489639185</v>
      </c>
      <c r="W27" s="263">
        <v>1.818965387423551</v>
      </c>
      <c r="DA27" s="70" t="s">
        <v>2962</v>
      </c>
    </row>
    <row r="28" spans="1:105" ht="12" customHeight="1" x14ac:dyDescent="0.3">
      <c r="A28" s="57" t="s">
        <v>2914</v>
      </c>
      <c r="B28" s="263">
        <f t="shared" ref="B28:W28" si="0">B29+B35+B46+B47</f>
        <v>4.159944011630464</v>
      </c>
      <c r="C28" s="263">
        <f t="shared" si="0"/>
        <v>3.9482028335806132</v>
      </c>
      <c r="D28" s="263">
        <f t="shared" si="0"/>
        <v>3.0720195862084938</v>
      </c>
      <c r="E28" s="263">
        <f t="shared" si="0"/>
        <v>2.6714753710314825</v>
      </c>
      <c r="F28" s="263">
        <f t="shared" si="0"/>
        <v>2.6612477692629848</v>
      </c>
      <c r="G28" s="263">
        <f t="shared" si="0"/>
        <v>2.6294334203890162</v>
      </c>
      <c r="H28" s="263">
        <f t="shared" si="0"/>
        <v>2.8482533752663812</v>
      </c>
      <c r="I28" s="263">
        <f t="shared" si="0"/>
        <v>3.2019358413385168</v>
      </c>
      <c r="J28" s="263">
        <f t="shared" si="0"/>
        <v>3.2845322035217026</v>
      </c>
      <c r="K28" s="263">
        <f t="shared" si="0"/>
        <v>2.720311227087632</v>
      </c>
      <c r="L28" s="263">
        <f t="shared" si="0"/>
        <v>2.923656069881388</v>
      </c>
      <c r="M28" s="263">
        <f t="shared" si="0"/>
        <v>2.6703406404697896</v>
      </c>
      <c r="N28" s="263">
        <f t="shared" si="0"/>
        <v>1.9339347999889536</v>
      </c>
      <c r="O28" s="263">
        <f t="shared" si="0"/>
        <v>1.6351535235111405</v>
      </c>
      <c r="P28" s="263">
        <f t="shared" si="0"/>
        <v>1.456556129573872</v>
      </c>
      <c r="Q28" s="263">
        <f t="shared" si="0"/>
        <v>1.6904537331798442</v>
      </c>
      <c r="R28" s="263">
        <f t="shared" si="0"/>
        <v>1.9363230397210187</v>
      </c>
      <c r="S28" s="263">
        <f t="shared" si="0"/>
        <v>2.1535323185519237</v>
      </c>
      <c r="T28" s="263">
        <f t="shared" si="0"/>
        <v>2.4366742354472799</v>
      </c>
      <c r="U28" s="263">
        <f t="shared" si="0"/>
        <v>2.2744402413674463</v>
      </c>
      <c r="V28" s="263">
        <f t="shared" si="0"/>
        <v>1.5176733774813331</v>
      </c>
      <c r="W28" s="263">
        <f t="shared" si="0"/>
        <v>1.6416710308523943</v>
      </c>
      <c r="DA28" s="70"/>
    </row>
    <row r="29" spans="1:105" ht="12" customHeight="1" x14ac:dyDescent="0.3">
      <c r="A29" s="60" t="s">
        <v>2915</v>
      </c>
      <c r="B29" s="331">
        <v>2.0780408342648382</v>
      </c>
      <c r="C29" s="331">
        <v>1.982491310042195</v>
      </c>
      <c r="D29" s="331">
        <v>1.5447211891187349</v>
      </c>
      <c r="E29" s="331">
        <v>1.338944302352387</v>
      </c>
      <c r="F29" s="331">
        <v>1.3335753023682799</v>
      </c>
      <c r="G29" s="331">
        <v>1.30003362333307</v>
      </c>
      <c r="H29" s="331">
        <v>1.423499856993568</v>
      </c>
      <c r="I29" s="331">
        <v>1.5877896634051401</v>
      </c>
      <c r="J29" s="331">
        <v>1.663053924002224</v>
      </c>
      <c r="K29" s="331">
        <v>1.3728509101378481</v>
      </c>
      <c r="L29" s="331">
        <v>1.4948195936377311</v>
      </c>
      <c r="M29" s="331">
        <v>1.3207103955420281</v>
      </c>
      <c r="N29" s="331">
        <v>0.89168373729825889</v>
      </c>
      <c r="O29" s="331">
        <v>0.73838852041425396</v>
      </c>
      <c r="P29" s="331">
        <v>0.68335557184583751</v>
      </c>
      <c r="Q29" s="331">
        <v>0.78032427525208314</v>
      </c>
      <c r="R29" s="331">
        <v>0.86391468044313235</v>
      </c>
      <c r="S29" s="331">
        <v>0.94140978251157426</v>
      </c>
      <c r="T29" s="331">
        <v>1.080250555393429</v>
      </c>
      <c r="U29" s="331">
        <v>0.99663125242649886</v>
      </c>
      <c r="V29" s="331">
        <v>0.69318830967643219</v>
      </c>
      <c r="W29" s="331">
        <v>0.77974453577739866</v>
      </c>
      <c r="DA29" s="72" t="s">
        <v>2963</v>
      </c>
    </row>
    <row r="30" spans="1:105" ht="12" customHeight="1" x14ac:dyDescent="0.3">
      <c r="A30" s="59" t="s">
        <v>30</v>
      </c>
      <c r="B30" s="232">
        <v>0.23625935976294751</v>
      </c>
      <c r="C30" s="232">
        <v>0</v>
      </c>
      <c r="D30" s="232">
        <v>0</v>
      </c>
      <c r="E30" s="232">
        <v>4.361955863736016E-2</v>
      </c>
      <c r="F30" s="232">
        <v>4.1207183669970213E-2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2964</v>
      </c>
    </row>
    <row r="31" spans="1:105" ht="12" customHeight="1" x14ac:dyDescent="0.3">
      <c r="A31" s="59" t="s">
        <v>33</v>
      </c>
      <c r="B31" s="297">
        <v>0.1190027235721683</v>
      </c>
      <c r="C31" s="297">
        <v>0.1232850502744033</v>
      </c>
      <c r="D31" s="297">
        <v>0.1024679989669449</v>
      </c>
      <c r="E31" s="297">
        <v>8.7883862617252881E-2</v>
      </c>
      <c r="F31" s="297">
        <v>8.3023455111116085E-2</v>
      </c>
      <c r="G31" s="297">
        <v>0.1029876834629769</v>
      </c>
      <c r="H31" s="297">
        <v>9.7318951575761287E-2</v>
      </c>
      <c r="I31" s="297">
        <v>0</v>
      </c>
      <c r="J31" s="297">
        <v>0.35360418896320678</v>
      </c>
      <c r="K31" s="297">
        <v>0.24625964327123251</v>
      </c>
      <c r="L31" s="297">
        <v>0.33847114348334251</v>
      </c>
      <c r="M31" s="297">
        <v>0.28324305428483598</v>
      </c>
      <c r="N31" s="297">
        <v>0</v>
      </c>
      <c r="O31" s="297">
        <v>0</v>
      </c>
      <c r="P31" s="297">
        <v>0</v>
      </c>
      <c r="Q31" s="297">
        <v>1.525715887504416E-2</v>
      </c>
      <c r="R31" s="297">
        <v>1.589059582601688E-2</v>
      </c>
      <c r="S31" s="297">
        <v>1.8190743693038431E-2</v>
      </c>
      <c r="T31" s="297">
        <v>7.4865214302561513E-3</v>
      </c>
      <c r="U31" s="297">
        <v>1.364173973748881E-2</v>
      </c>
      <c r="V31" s="297">
        <v>1.570956674542992E-2</v>
      </c>
      <c r="W31" s="297">
        <v>1.5182156876411661E-2</v>
      </c>
      <c r="DA31" s="122" t="s">
        <v>2965</v>
      </c>
    </row>
    <row r="32" spans="1:105" ht="12" customHeight="1" x14ac:dyDescent="0.3">
      <c r="A32" s="59" t="s">
        <v>160</v>
      </c>
      <c r="B32" s="297">
        <v>0.59926825165029807</v>
      </c>
      <c r="C32" s="297">
        <v>0.82946961779112371</v>
      </c>
      <c r="D32" s="297">
        <v>0.61386062895952398</v>
      </c>
      <c r="E32" s="297">
        <v>0.60799355992749271</v>
      </c>
      <c r="F32" s="297">
        <v>0.64739451393307523</v>
      </c>
      <c r="G32" s="297">
        <v>0.44570066863734131</v>
      </c>
      <c r="H32" s="297">
        <v>0.50402061269672449</v>
      </c>
      <c r="I32" s="297">
        <v>0.65397127224903351</v>
      </c>
      <c r="J32" s="297">
        <v>0.60210930100689497</v>
      </c>
      <c r="K32" s="297">
        <v>0.5258297951045694</v>
      </c>
      <c r="L32" s="297">
        <v>0.47974900512780999</v>
      </c>
      <c r="M32" s="297">
        <v>0.36417857926092501</v>
      </c>
      <c r="N32" s="297">
        <v>0.15405535743337209</v>
      </c>
      <c r="O32" s="297">
        <v>0.16587775193445639</v>
      </c>
      <c r="P32" s="297">
        <v>0.26940981554091947</v>
      </c>
      <c r="Q32" s="297">
        <v>0.28747084206895568</v>
      </c>
      <c r="R32" s="297">
        <v>0.30373093160691539</v>
      </c>
      <c r="S32" s="297">
        <v>0.28837611204467289</v>
      </c>
      <c r="T32" s="297">
        <v>0.33955528830062098</v>
      </c>
      <c r="U32" s="297">
        <v>0.27974705124997912</v>
      </c>
      <c r="V32" s="297">
        <v>0.1791827020224635</v>
      </c>
      <c r="W32" s="297">
        <v>0.30110105001322729</v>
      </c>
      <c r="DA32" s="122" t="s">
        <v>2966</v>
      </c>
    </row>
    <row r="33" spans="1:105" ht="12" customHeight="1" x14ac:dyDescent="0.3">
      <c r="A33" s="59" t="s">
        <v>70</v>
      </c>
      <c r="B33" s="297">
        <v>0.74966180844721897</v>
      </c>
      <c r="C33" s="297">
        <v>0.58248100554623927</v>
      </c>
      <c r="D33" s="297">
        <v>0.48412733694580867</v>
      </c>
      <c r="E33" s="297">
        <v>0.27681679352388122</v>
      </c>
      <c r="F33" s="297">
        <v>0.26150747073127928</v>
      </c>
      <c r="G33" s="297">
        <v>0.40548316762656023</v>
      </c>
      <c r="H33" s="297">
        <v>0.45979979443074859</v>
      </c>
      <c r="I33" s="297">
        <v>0.29946743692661631</v>
      </c>
      <c r="J33" s="297">
        <v>0.27674128073968213</v>
      </c>
      <c r="K33" s="297">
        <v>0.19271945641191979</v>
      </c>
      <c r="L33" s="297">
        <v>0.26489770388650941</v>
      </c>
      <c r="M33" s="297">
        <v>0.22166217220620071</v>
      </c>
      <c r="N33" s="297">
        <v>0.27701536971376339</v>
      </c>
      <c r="O33" s="297">
        <v>0.14848303492211901</v>
      </c>
      <c r="P33" s="297">
        <v>0.1204928935837203</v>
      </c>
      <c r="Q33" s="297">
        <v>0.14892572887493491</v>
      </c>
      <c r="R33" s="297">
        <v>0.15535773985022841</v>
      </c>
      <c r="S33" s="297">
        <v>0.18007014008518041</v>
      </c>
      <c r="T33" s="297">
        <v>0.18381198585940289</v>
      </c>
      <c r="U33" s="297">
        <v>0.2183106646558344</v>
      </c>
      <c r="V33" s="297">
        <v>0.16307246692019159</v>
      </c>
      <c r="W33" s="297">
        <v>9.6840265428348712E-2</v>
      </c>
      <c r="DA33" s="122" t="s">
        <v>2967</v>
      </c>
    </row>
    <row r="34" spans="1:105" ht="12" customHeight="1" x14ac:dyDescent="0.3">
      <c r="A34" s="59" t="s">
        <v>162</v>
      </c>
      <c r="B34" s="297">
        <v>0.37384869083220479</v>
      </c>
      <c r="C34" s="297">
        <v>0.44725563643042882</v>
      </c>
      <c r="D34" s="297">
        <v>0.34426522424645739</v>
      </c>
      <c r="E34" s="297">
        <v>0.32263052764639999</v>
      </c>
      <c r="F34" s="297">
        <v>0.3004426789228391</v>
      </c>
      <c r="G34" s="297">
        <v>0.34586210360619229</v>
      </c>
      <c r="H34" s="297">
        <v>0.36236049829033351</v>
      </c>
      <c r="I34" s="297">
        <v>0.63435095422949062</v>
      </c>
      <c r="J34" s="297">
        <v>0.43059915329244031</v>
      </c>
      <c r="K34" s="297">
        <v>0.40804201535012607</v>
      </c>
      <c r="L34" s="297">
        <v>0.4117017411400688</v>
      </c>
      <c r="M34" s="297">
        <v>0.45162658979006642</v>
      </c>
      <c r="N34" s="297">
        <v>0.46061301015112333</v>
      </c>
      <c r="O34" s="297">
        <v>0.42402773355767859</v>
      </c>
      <c r="P34" s="297">
        <v>0.29345286272119769</v>
      </c>
      <c r="Q34" s="297">
        <v>0.32867054543314839</v>
      </c>
      <c r="R34" s="297">
        <v>0.38893541315997182</v>
      </c>
      <c r="S34" s="297">
        <v>0.4547727866886826</v>
      </c>
      <c r="T34" s="297">
        <v>0.5493967598031485</v>
      </c>
      <c r="U34" s="297">
        <v>0.48493179678319659</v>
      </c>
      <c r="V34" s="297">
        <v>0.33522357398834718</v>
      </c>
      <c r="W34" s="297">
        <v>0.36662106345941092</v>
      </c>
      <c r="DA34" s="122" t="s">
        <v>2968</v>
      </c>
    </row>
    <row r="35" spans="1:105" ht="12" customHeight="1" x14ac:dyDescent="0.3">
      <c r="A35" s="60" t="s">
        <v>2922</v>
      </c>
      <c r="B35" s="331">
        <v>1.853183403717944</v>
      </c>
      <c r="C35" s="331">
        <v>1.7592743285480541</v>
      </c>
      <c r="D35" s="331">
        <v>1.3179755699456011</v>
      </c>
      <c r="E35" s="331">
        <v>1.1140578860627071</v>
      </c>
      <c r="F35" s="331">
        <v>1.1010255670230109</v>
      </c>
      <c r="G35" s="331">
        <v>1.1055998444981201</v>
      </c>
      <c r="H35" s="331">
        <v>1.199464316773021</v>
      </c>
      <c r="I35" s="331">
        <v>1.3933125826699719</v>
      </c>
      <c r="J35" s="331">
        <v>1.4307139296416289</v>
      </c>
      <c r="K35" s="331">
        <v>1.190733267281028</v>
      </c>
      <c r="L35" s="331">
        <v>1.271767163018459</v>
      </c>
      <c r="M35" s="331">
        <v>1.1851248283401139</v>
      </c>
      <c r="N35" s="331">
        <v>0.88024251019815303</v>
      </c>
      <c r="O35" s="331">
        <v>0.74637688859137163</v>
      </c>
      <c r="P35" s="331">
        <v>0.63089089712555579</v>
      </c>
      <c r="Q35" s="331">
        <v>0.76863939231079148</v>
      </c>
      <c r="R35" s="331">
        <v>0.92352685611283791</v>
      </c>
      <c r="S35" s="331">
        <v>1.0608096904034481</v>
      </c>
      <c r="T35" s="331">
        <v>1.208399004403111</v>
      </c>
      <c r="U35" s="331">
        <v>1.133119085444307</v>
      </c>
      <c r="V35" s="331">
        <v>0.6781773217355278</v>
      </c>
      <c r="W35" s="331">
        <v>0.70744599788103746</v>
      </c>
      <c r="DA35" s="72" t="s">
        <v>2969</v>
      </c>
    </row>
    <row r="36" spans="1:105" ht="12" customHeight="1" x14ac:dyDescent="0.3">
      <c r="A36" s="64" t="s">
        <v>30</v>
      </c>
      <c r="B36" s="231">
        <v>3.2487133992171673E-2</v>
      </c>
      <c r="C36" s="231">
        <v>0</v>
      </c>
      <c r="D36" s="231">
        <v>0</v>
      </c>
      <c r="E36" s="231">
        <v>9.1897335770927922E-3</v>
      </c>
      <c r="F36" s="231">
        <v>9.3565350735907923E-3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2970</v>
      </c>
    </row>
    <row r="37" spans="1:105" ht="12" customHeight="1" x14ac:dyDescent="0.3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2971</v>
      </c>
    </row>
    <row r="38" spans="1:105" ht="12" customHeight="1" x14ac:dyDescent="0.3">
      <c r="A38" s="64" t="s">
        <v>33</v>
      </c>
      <c r="B38" s="231">
        <v>1.6526722112898531E-2</v>
      </c>
      <c r="C38" s="231">
        <v>1.6227673099938451E-2</v>
      </c>
      <c r="D38" s="231">
        <v>1.7681396526080001E-2</v>
      </c>
      <c r="E38" s="231">
        <v>1.8699854921863261E-2</v>
      </c>
      <c r="F38" s="231">
        <v>1.903927322589738E-2</v>
      </c>
      <c r="G38" s="231">
        <v>1.7645105242426681E-2</v>
      </c>
      <c r="H38" s="231">
        <v>1.8040971507134389E-2</v>
      </c>
      <c r="I38" s="231">
        <v>0</v>
      </c>
      <c r="J38" s="231">
        <v>4.9815933886224038E-2</v>
      </c>
      <c r="K38" s="231">
        <v>3.2477026456460903E-2</v>
      </c>
      <c r="L38" s="231">
        <v>5.0872724417959411E-2</v>
      </c>
      <c r="M38" s="231">
        <v>2.98943527540779E-2</v>
      </c>
      <c r="N38" s="231">
        <v>0</v>
      </c>
      <c r="O38" s="231">
        <v>0</v>
      </c>
      <c r="P38" s="231">
        <v>0</v>
      </c>
      <c r="Q38" s="231">
        <v>1.0454409278910289E-3</v>
      </c>
      <c r="R38" s="231">
        <v>8.0294472950091702E-4</v>
      </c>
      <c r="S38" s="231">
        <v>7.667169965068038E-4</v>
      </c>
      <c r="T38" s="231">
        <v>3.2077347788785478E-4</v>
      </c>
      <c r="U38" s="231">
        <v>5.615236288261542E-4</v>
      </c>
      <c r="V38" s="231">
        <v>1.112978394866058E-3</v>
      </c>
      <c r="W38" s="231">
        <v>1.4724695592543389E-3</v>
      </c>
      <c r="DA38" s="73" t="s">
        <v>2972</v>
      </c>
    </row>
    <row r="39" spans="1:105" ht="12" customHeight="1" x14ac:dyDescent="0.3">
      <c r="A39" s="64" t="s">
        <v>160</v>
      </c>
      <c r="B39" s="231">
        <v>8.4807147676339831E-2</v>
      </c>
      <c r="C39" s="231">
        <v>0.1112570857743672</v>
      </c>
      <c r="D39" s="231">
        <v>0.10793926381711851</v>
      </c>
      <c r="E39" s="231">
        <v>0.13182854016963311</v>
      </c>
      <c r="F39" s="231">
        <v>0.1512864183295935</v>
      </c>
      <c r="G39" s="231">
        <v>7.781505203077832E-2</v>
      </c>
      <c r="H39" s="231">
        <v>9.5212103501521345E-2</v>
      </c>
      <c r="I39" s="231">
        <v>8.4029189565047901E-2</v>
      </c>
      <c r="J39" s="231">
        <v>8.643857012904077E-2</v>
      </c>
      <c r="K39" s="231">
        <v>7.0665846720504563E-2</v>
      </c>
      <c r="L39" s="231">
        <v>7.3478248171982258E-2</v>
      </c>
      <c r="M39" s="231">
        <v>3.9167481451262073E-2</v>
      </c>
      <c r="N39" s="231">
        <v>1.106734920769087E-2</v>
      </c>
      <c r="O39" s="231">
        <v>1.032306954000149E-2</v>
      </c>
      <c r="P39" s="231">
        <v>2.5114409359618069E-2</v>
      </c>
      <c r="Q39" s="231">
        <v>2.0072478150065309E-2</v>
      </c>
      <c r="R39" s="231">
        <v>1.5639247600372601E-2</v>
      </c>
      <c r="S39" s="231">
        <v>1.2385834749521559E-2</v>
      </c>
      <c r="T39" s="231">
        <v>1.4825530495802789E-2</v>
      </c>
      <c r="U39" s="231">
        <v>1.1733974954291499E-2</v>
      </c>
      <c r="V39" s="231">
        <v>1.293599891650651E-2</v>
      </c>
      <c r="W39" s="231">
        <v>2.9758188038446629E-2</v>
      </c>
      <c r="DA39" s="73" t="s">
        <v>2973</v>
      </c>
    </row>
    <row r="40" spans="1:105" ht="12" customHeight="1" x14ac:dyDescent="0.3">
      <c r="A40" s="64" t="s">
        <v>70</v>
      </c>
      <c r="B40" s="231">
        <v>0.1028522893226472</v>
      </c>
      <c r="C40" s="231">
        <v>7.5743671803043061E-2</v>
      </c>
      <c r="D40" s="231">
        <v>8.2529016159189728E-2</v>
      </c>
      <c r="E40" s="231">
        <v>5.8188918741780123E-2</v>
      </c>
      <c r="F40" s="231">
        <v>5.9245097209230303E-2</v>
      </c>
      <c r="G40" s="231">
        <v>6.8632615069378275E-2</v>
      </c>
      <c r="H40" s="231">
        <v>8.4207354709999724E-2</v>
      </c>
      <c r="I40" s="231">
        <v>3.7304266007646608E-2</v>
      </c>
      <c r="J40" s="231">
        <v>3.8516212530517638E-2</v>
      </c>
      <c r="K40" s="231">
        <v>2.5108879238148508E-2</v>
      </c>
      <c r="L40" s="231">
        <v>3.9333291837181289E-2</v>
      </c>
      <c r="M40" s="231">
        <v>2.31121434165482E-2</v>
      </c>
      <c r="N40" s="231">
        <v>1.9293368666204559E-2</v>
      </c>
      <c r="O40" s="231">
        <v>8.9584925631322927E-3</v>
      </c>
      <c r="P40" s="231">
        <v>1.0889511001937481E-2</v>
      </c>
      <c r="Q40" s="231">
        <v>1.008124842298137E-2</v>
      </c>
      <c r="R40" s="231">
        <v>7.7552734838540437E-3</v>
      </c>
      <c r="S40" s="231">
        <v>7.4979940480206812E-3</v>
      </c>
      <c r="T40" s="231">
        <v>7.780561873631576E-3</v>
      </c>
      <c r="U40" s="231">
        <v>8.8775265766325735E-3</v>
      </c>
      <c r="V40" s="231">
        <v>1.1413580864491389E-2</v>
      </c>
      <c r="W40" s="231">
        <v>9.2787094285119859E-3</v>
      </c>
      <c r="DA40" s="73" t="s">
        <v>2974</v>
      </c>
    </row>
    <row r="41" spans="1:105" ht="12" customHeight="1" x14ac:dyDescent="0.3">
      <c r="A41" s="64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3.8081276072835922E-4</v>
      </c>
      <c r="R41" s="231">
        <v>0</v>
      </c>
      <c r="S41" s="231">
        <v>1.1215718295083969E-3</v>
      </c>
      <c r="T41" s="231">
        <v>1.9892684852008068E-3</v>
      </c>
      <c r="U41" s="231">
        <v>1.6293221771312861E-3</v>
      </c>
      <c r="V41" s="231">
        <v>1.5649839482038521E-3</v>
      </c>
      <c r="W41" s="231">
        <v>0</v>
      </c>
      <c r="DA41" s="73" t="s">
        <v>2975</v>
      </c>
    </row>
    <row r="42" spans="1:105" ht="12" customHeight="1" x14ac:dyDescent="0.3">
      <c r="A42" s="64" t="s">
        <v>162</v>
      </c>
      <c r="B42" s="231">
        <v>5.1794195938923572E-2</v>
      </c>
      <c r="C42" s="231">
        <v>5.8729602815410793E-2</v>
      </c>
      <c r="D42" s="231">
        <v>5.9262077358834847E-2</v>
      </c>
      <c r="E42" s="231">
        <v>6.8484133727862634E-2</v>
      </c>
      <c r="F42" s="231">
        <v>6.8733205193260816E-2</v>
      </c>
      <c r="G42" s="231">
        <v>5.9114953140514147E-2</v>
      </c>
      <c r="H42" s="231">
        <v>6.7012952805896489E-2</v>
      </c>
      <c r="I42" s="231">
        <v>7.9794902042179164E-2</v>
      </c>
      <c r="J42" s="231">
        <v>6.051728754091288E-2</v>
      </c>
      <c r="K42" s="231">
        <v>5.3683806776420137E-2</v>
      </c>
      <c r="L42" s="231">
        <v>6.1730736559460299E-2</v>
      </c>
      <c r="M42" s="231">
        <v>4.7551563041159331E-2</v>
      </c>
      <c r="N42" s="231">
        <v>3.2394930499813887E-2</v>
      </c>
      <c r="O42" s="231">
        <v>2.58338431858662E-2</v>
      </c>
      <c r="P42" s="231">
        <v>2.678070153256789E-2</v>
      </c>
      <c r="Q42" s="231">
        <v>2.2466841565965949E-2</v>
      </c>
      <c r="R42" s="231">
        <v>1.9605520008240111E-2</v>
      </c>
      <c r="S42" s="231">
        <v>1.9122052776302131E-2</v>
      </c>
      <c r="T42" s="231">
        <v>2.34833408678632E-2</v>
      </c>
      <c r="U42" s="231">
        <v>1.991289233071707E-2</v>
      </c>
      <c r="V42" s="231">
        <v>2.3692587088476599E-2</v>
      </c>
      <c r="W42" s="231">
        <v>3.547199961126575E-2</v>
      </c>
      <c r="DA42" s="73" t="s">
        <v>2976</v>
      </c>
    </row>
    <row r="43" spans="1:105" ht="12" customHeight="1" x14ac:dyDescent="0.3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2977</v>
      </c>
    </row>
    <row r="44" spans="1:105" ht="12" customHeight="1" x14ac:dyDescent="0.3">
      <c r="A44" s="64" t="s">
        <v>73</v>
      </c>
      <c r="B44" s="231">
        <v>1.4363873314329481</v>
      </c>
      <c r="C44" s="231">
        <v>1.3795891966127549</v>
      </c>
      <c r="D44" s="231">
        <v>0.92614199448300205</v>
      </c>
      <c r="E44" s="231">
        <v>0.69096821126629138</v>
      </c>
      <c r="F44" s="231">
        <v>0.66280488036059015</v>
      </c>
      <c r="G44" s="231">
        <v>0.76466502057037855</v>
      </c>
      <c r="H44" s="231">
        <v>0.82005380594117983</v>
      </c>
      <c r="I44" s="231">
        <v>1.0923117303230081</v>
      </c>
      <c r="J44" s="231">
        <v>1.110618064395311</v>
      </c>
      <c r="K44" s="231">
        <v>0.9345913317293254</v>
      </c>
      <c r="L44" s="231">
        <v>0.97326056855626109</v>
      </c>
      <c r="M44" s="231">
        <v>0.97342448570328843</v>
      </c>
      <c r="N44" s="231">
        <v>0.73714214943583056</v>
      </c>
      <c r="O44" s="231">
        <v>0.6376545831222552</v>
      </c>
      <c r="P44" s="231">
        <v>0.52737552328584691</v>
      </c>
      <c r="Q44" s="231">
        <v>0.68164521255039712</v>
      </c>
      <c r="R44" s="231">
        <v>0.83093655231082597</v>
      </c>
      <c r="S44" s="231">
        <v>0.97231931238601588</v>
      </c>
      <c r="T44" s="231">
        <v>1.1136125095066749</v>
      </c>
      <c r="U44" s="231">
        <v>1.044209653390261</v>
      </c>
      <c r="V44" s="231">
        <v>0.57631577446965132</v>
      </c>
      <c r="W44" s="231">
        <v>0.57750713102100082</v>
      </c>
      <c r="DA44" s="73" t="s">
        <v>2978</v>
      </c>
    </row>
    <row r="45" spans="1:105" ht="12" customHeight="1" x14ac:dyDescent="0.3">
      <c r="A45" s="64" t="s">
        <v>79</v>
      </c>
      <c r="B45" s="231">
        <v>0.12832858324201579</v>
      </c>
      <c r="C45" s="231">
        <v>0.11772709844253949</v>
      </c>
      <c r="D45" s="231">
        <v>0.12442182160137551</v>
      </c>
      <c r="E45" s="231">
        <v>0.13669849365818401</v>
      </c>
      <c r="F45" s="231">
        <v>0.13056015763084819</v>
      </c>
      <c r="G45" s="231">
        <v>0.117727098444644</v>
      </c>
      <c r="H45" s="231">
        <v>0.11493712830728919</v>
      </c>
      <c r="I45" s="231">
        <v>9.9872494732090381E-2</v>
      </c>
      <c r="J45" s="231">
        <v>8.4807861159622355E-2</v>
      </c>
      <c r="K45" s="231">
        <v>7.4206376360168552E-2</v>
      </c>
      <c r="L45" s="231">
        <v>7.309159347561521E-2</v>
      </c>
      <c r="M45" s="231">
        <v>7.1974801973778549E-2</v>
      </c>
      <c r="N45" s="231">
        <v>8.034471238861321E-2</v>
      </c>
      <c r="O45" s="231">
        <v>6.3606900180116374E-2</v>
      </c>
      <c r="P45" s="231">
        <v>4.0730751945585522E-2</v>
      </c>
      <c r="Q45" s="231">
        <v>3.2947357932762412E-2</v>
      </c>
      <c r="R45" s="231">
        <v>4.8787317980044313E-2</v>
      </c>
      <c r="S45" s="231">
        <v>4.7596207617572932E-2</v>
      </c>
      <c r="T45" s="231">
        <v>4.6387019696049393E-2</v>
      </c>
      <c r="U45" s="231">
        <v>4.6194192386447813E-2</v>
      </c>
      <c r="V45" s="231">
        <v>5.1141418053332E-2</v>
      </c>
      <c r="W45" s="231">
        <v>5.3957500222557929E-2</v>
      </c>
      <c r="DA45" s="73" t="s">
        <v>2979</v>
      </c>
    </row>
    <row r="46" spans="1:105" ht="12" customHeight="1" x14ac:dyDescent="0.3">
      <c r="A46" s="60" t="s">
        <v>2934</v>
      </c>
      <c r="B46" s="331">
        <v>0.22871977364768201</v>
      </c>
      <c r="C46" s="331">
        <v>0.20643719499036389</v>
      </c>
      <c r="D46" s="331">
        <v>0.20932282714415801</v>
      </c>
      <c r="E46" s="331">
        <v>0.21847318261638879</v>
      </c>
      <c r="F46" s="331">
        <v>0.22664689987169381</v>
      </c>
      <c r="G46" s="331">
        <v>0.22379995255782609</v>
      </c>
      <c r="H46" s="331">
        <v>0.22528920149979201</v>
      </c>
      <c r="I46" s="331">
        <v>0.22083359526340471</v>
      </c>
      <c r="J46" s="331">
        <v>0.19076434987784949</v>
      </c>
      <c r="K46" s="331">
        <v>0.15672704966875561</v>
      </c>
      <c r="L46" s="331">
        <v>0.1570693132251976</v>
      </c>
      <c r="M46" s="331">
        <v>0.1645054165876477</v>
      </c>
      <c r="N46" s="331">
        <v>0.16200855249254159</v>
      </c>
      <c r="O46" s="331">
        <v>0.1503881145055149</v>
      </c>
      <c r="P46" s="331">
        <v>0.14230966060247871</v>
      </c>
      <c r="Q46" s="331">
        <v>0.14149006561696961</v>
      </c>
      <c r="R46" s="331">
        <v>0.14888150316504861</v>
      </c>
      <c r="S46" s="331">
        <v>0.15131284563690139</v>
      </c>
      <c r="T46" s="331">
        <v>0.1480246756507396</v>
      </c>
      <c r="U46" s="331">
        <v>0.14468990349664079</v>
      </c>
      <c r="V46" s="331">
        <v>0.14630774606937311</v>
      </c>
      <c r="W46" s="331">
        <v>0.15448049719395809</v>
      </c>
      <c r="DA46" s="72" t="s">
        <v>2980</v>
      </c>
    </row>
    <row r="47" spans="1:105" ht="12" customHeight="1" x14ac:dyDescent="0.3">
      <c r="A47" s="60" t="s">
        <v>2936</v>
      </c>
      <c r="B47" s="331">
        <v>0</v>
      </c>
      <c r="C47" s="331">
        <v>0</v>
      </c>
      <c r="D47" s="331">
        <v>0</v>
      </c>
      <c r="E47" s="331">
        <v>0</v>
      </c>
      <c r="F47" s="331">
        <v>0</v>
      </c>
      <c r="G47" s="331">
        <v>0</v>
      </c>
      <c r="H47" s="331">
        <v>0</v>
      </c>
      <c r="I47" s="331">
        <v>0</v>
      </c>
      <c r="J47" s="331">
        <v>0</v>
      </c>
      <c r="K47" s="331">
        <v>0</v>
      </c>
      <c r="L47" s="331">
        <v>0</v>
      </c>
      <c r="M47" s="331">
        <v>0</v>
      </c>
      <c r="N47" s="331">
        <v>0</v>
      </c>
      <c r="O47" s="331">
        <v>0</v>
      </c>
      <c r="P47" s="331">
        <v>0</v>
      </c>
      <c r="Q47" s="331">
        <v>0</v>
      </c>
      <c r="R47" s="331">
        <v>0</v>
      </c>
      <c r="S47" s="331">
        <v>0</v>
      </c>
      <c r="T47" s="331">
        <v>0</v>
      </c>
      <c r="U47" s="331">
        <v>0</v>
      </c>
      <c r="V47" s="331">
        <v>0</v>
      </c>
      <c r="W47" s="331">
        <v>0</v>
      </c>
      <c r="DA47" s="72" t="s">
        <v>2981</v>
      </c>
    </row>
    <row r="48" spans="1:105" ht="12" customHeight="1" x14ac:dyDescent="0.3">
      <c r="A48" s="132" t="s">
        <v>2938</v>
      </c>
      <c r="B48" s="318">
        <v>2.4851059669093392</v>
      </c>
      <c r="C48" s="318">
        <v>2.2429993562901531</v>
      </c>
      <c r="D48" s="318">
        <v>2.2743525776113032</v>
      </c>
      <c r="E48" s="318">
        <v>2.3737738153150878</v>
      </c>
      <c r="F48" s="318">
        <v>2.4625835985666131</v>
      </c>
      <c r="G48" s="318">
        <v>2.4316506991310471</v>
      </c>
      <c r="H48" s="318">
        <v>2.4478318161935091</v>
      </c>
      <c r="I48" s="318">
        <v>2.3994203759946351</v>
      </c>
      <c r="J48" s="318">
        <v>2.0727093971563528</v>
      </c>
      <c r="K48" s="318">
        <v>1.7028843641122069</v>
      </c>
      <c r="L48" s="318">
        <v>1.7066031558581269</v>
      </c>
      <c r="M48" s="318">
        <v>1.787398552521317</v>
      </c>
      <c r="N48" s="318">
        <v>1.7602694077064569</v>
      </c>
      <c r="O48" s="318">
        <v>1.6340100147422809</v>
      </c>
      <c r="P48" s="318">
        <v>1.54623529514693</v>
      </c>
      <c r="Q48" s="318">
        <v>1.5373301604641949</v>
      </c>
      <c r="R48" s="318">
        <v>1.6176402502383449</v>
      </c>
      <c r="S48" s="318">
        <v>1.644057483816536</v>
      </c>
      <c r="T48" s="318">
        <v>1.6083305734471229</v>
      </c>
      <c r="U48" s="318">
        <v>1.572097317151584</v>
      </c>
      <c r="V48" s="318">
        <v>1.589675640909503</v>
      </c>
      <c r="W48" s="318">
        <v>1.6784749268735459</v>
      </c>
      <c r="DA48" s="139" t="s">
        <v>2982</v>
      </c>
    </row>
    <row r="49" spans="1:105" ht="12" customHeight="1" x14ac:dyDescent="0.3">
      <c r="A49" s="201"/>
      <c r="B49" s="201"/>
      <c r="C49" s="201"/>
      <c r="D49" s="201"/>
      <c r="E49" s="201"/>
      <c r="F49" s="201"/>
      <c r="G49" s="201"/>
      <c r="H49" s="201"/>
      <c r="I49" s="201"/>
      <c r="J49" s="201"/>
      <c r="K49" s="201"/>
      <c r="L49" s="201"/>
      <c r="M49" s="201"/>
      <c r="N49" s="201"/>
      <c r="O49" s="201"/>
      <c r="P49" s="201"/>
      <c r="Q49" s="201"/>
      <c r="R49" s="201"/>
      <c r="S49" s="201"/>
      <c r="T49" s="201"/>
      <c r="U49" s="201"/>
      <c r="V49" s="201"/>
      <c r="W49" s="201"/>
      <c r="DA49" s="173"/>
    </row>
    <row r="50" spans="1:105" ht="15" customHeight="1" x14ac:dyDescent="0.3">
      <c r="A50" s="32" t="s">
        <v>102</v>
      </c>
      <c r="B50" s="259"/>
      <c r="C50" s="259"/>
      <c r="D50" s="259"/>
      <c r="E50" s="259"/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U50" s="259"/>
      <c r="V50" s="259"/>
      <c r="W50" s="259"/>
      <c r="DA50" s="88"/>
    </row>
    <row r="51" spans="1:105" ht="12" customHeight="1" x14ac:dyDescent="0.3">
      <c r="A51" s="201"/>
      <c r="B51" s="201"/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DA51" s="173"/>
    </row>
    <row r="52" spans="1:105" ht="12" customHeight="1" x14ac:dyDescent="0.3">
      <c r="A52" s="35" t="s">
        <v>28</v>
      </c>
      <c r="B52" s="234">
        <f t="shared" ref="B52:W52" si="1">SUM(B$53:B$57,B$58,B$59,B$61:B$64,B$65)</f>
        <v>0.99999999999999989</v>
      </c>
      <c r="C52" s="234">
        <f t="shared" si="1"/>
        <v>1</v>
      </c>
      <c r="D52" s="234">
        <f t="shared" si="1"/>
        <v>1.0000000000000002</v>
      </c>
      <c r="E52" s="234">
        <f t="shared" si="1"/>
        <v>0.99999999999999989</v>
      </c>
      <c r="F52" s="234">
        <f t="shared" si="1"/>
        <v>1.0000000000000002</v>
      </c>
      <c r="G52" s="234">
        <f t="shared" si="1"/>
        <v>1.0000000000000002</v>
      </c>
      <c r="H52" s="234">
        <f t="shared" si="1"/>
        <v>0.99999999999999989</v>
      </c>
      <c r="I52" s="234">
        <f t="shared" si="1"/>
        <v>0.99999999999999978</v>
      </c>
      <c r="J52" s="234">
        <f t="shared" si="1"/>
        <v>0.99999999999999989</v>
      </c>
      <c r="K52" s="234">
        <f t="shared" si="1"/>
        <v>1</v>
      </c>
      <c r="L52" s="234">
        <f t="shared" si="1"/>
        <v>0.99999999999999989</v>
      </c>
      <c r="M52" s="234">
        <f t="shared" si="1"/>
        <v>1.0000000000000002</v>
      </c>
      <c r="N52" s="234">
        <f t="shared" si="1"/>
        <v>1</v>
      </c>
      <c r="O52" s="234">
        <f t="shared" si="1"/>
        <v>1.0000000000000004</v>
      </c>
      <c r="P52" s="234">
        <f t="shared" si="1"/>
        <v>1</v>
      </c>
      <c r="Q52" s="234">
        <f t="shared" si="1"/>
        <v>0.99999999999999978</v>
      </c>
      <c r="R52" s="234">
        <f t="shared" si="1"/>
        <v>1</v>
      </c>
      <c r="S52" s="234">
        <f t="shared" si="1"/>
        <v>1</v>
      </c>
      <c r="T52" s="234">
        <f t="shared" si="1"/>
        <v>1.0000000000000004</v>
      </c>
      <c r="U52" s="234">
        <f t="shared" si="1"/>
        <v>1.0000000000000004</v>
      </c>
      <c r="V52" s="234">
        <f t="shared" si="1"/>
        <v>1</v>
      </c>
      <c r="W52" s="234">
        <f t="shared" si="1"/>
        <v>1.0000000000000002</v>
      </c>
      <c r="DA52" s="95"/>
    </row>
    <row r="53" spans="1:105" ht="12" customHeight="1" x14ac:dyDescent="0.3">
      <c r="A53" s="55" t="s">
        <v>92</v>
      </c>
      <c r="B53" s="301">
        <f t="shared" ref="B53:W53" si="2">IF(B$6=0,0,B$6/B$5)</f>
        <v>1.0369437223496383E-2</v>
      </c>
      <c r="C53" s="301">
        <f t="shared" si="2"/>
        <v>9.9925765286049909E-3</v>
      </c>
      <c r="D53" s="301">
        <f t="shared" si="2"/>
        <v>1.2361145135677791E-2</v>
      </c>
      <c r="E53" s="301">
        <f t="shared" si="2"/>
        <v>1.4183637780267492E-2</v>
      </c>
      <c r="F53" s="301">
        <f t="shared" si="2"/>
        <v>1.4620316663667001E-2</v>
      </c>
      <c r="G53" s="301">
        <f t="shared" si="2"/>
        <v>1.4450036540934385E-2</v>
      </c>
      <c r="H53" s="301">
        <f t="shared" si="2"/>
        <v>1.3767832896819359E-2</v>
      </c>
      <c r="I53" s="301">
        <f t="shared" si="2"/>
        <v>1.2321143270847913E-2</v>
      </c>
      <c r="J53" s="301">
        <f t="shared" si="2"/>
        <v>1.0890464618702068E-2</v>
      </c>
      <c r="K53" s="301">
        <f t="shared" si="2"/>
        <v>1.0753392852126941E-2</v>
      </c>
      <c r="L53" s="301">
        <f t="shared" si="2"/>
        <v>1.025071508248874E-2</v>
      </c>
      <c r="M53" s="301">
        <f t="shared" si="2"/>
        <v>1.1160529456936845E-2</v>
      </c>
      <c r="N53" s="301">
        <f t="shared" si="2"/>
        <v>1.3502777455864656E-2</v>
      </c>
      <c r="O53" s="301">
        <f t="shared" si="2"/>
        <v>1.4267727747516622E-2</v>
      </c>
      <c r="P53" s="301">
        <f t="shared" si="2"/>
        <v>1.5221271612241653E-2</v>
      </c>
      <c r="Q53" s="301">
        <f t="shared" si="2"/>
        <v>1.3421568455186368E-2</v>
      </c>
      <c r="R53" s="301">
        <f t="shared" si="2"/>
        <v>1.2318085739603423E-2</v>
      </c>
      <c r="S53" s="301">
        <f t="shared" si="2"/>
        <v>1.1356886684001071E-2</v>
      </c>
      <c r="T53" s="301">
        <f t="shared" si="2"/>
        <v>1.0161856779356649E-2</v>
      </c>
      <c r="U53" s="301">
        <f t="shared" si="2"/>
        <v>1.0437291033927504E-2</v>
      </c>
      <c r="V53" s="301">
        <f t="shared" si="2"/>
        <v>1.4693573436668123E-2</v>
      </c>
      <c r="W53" s="301">
        <f t="shared" si="2"/>
        <v>1.4766690564034891E-2</v>
      </c>
      <c r="DA53" s="67"/>
    </row>
    <row r="54" spans="1:105" ht="12" customHeight="1" x14ac:dyDescent="0.3">
      <c r="A54" s="202" t="s">
        <v>93</v>
      </c>
      <c r="B54" s="235">
        <f t="shared" ref="B54:W54" si="3">IF(B$7=0,0,B$7/B$5)</f>
        <v>2.9240985361635376E-3</v>
      </c>
      <c r="C54" s="235">
        <f t="shared" si="3"/>
        <v>2.8178268280160128E-3</v>
      </c>
      <c r="D54" s="235">
        <f t="shared" si="3"/>
        <v>3.4857442711199492E-3</v>
      </c>
      <c r="E54" s="235">
        <f t="shared" si="3"/>
        <v>3.9996726511614513E-3</v>
      </c>
      <c r="F54" s="235">
        <f t="shared" si="3"/>
        <v>4.1228126110455484E-3</v>
      </c>
      <c r="G54" s="235">
        <f t="shared" si="3"/>
        <v>4.07479497547976E-3</v>
      </c>
      <c r="H54" s="235">
        <f t="shared" si="3"/>
        <v>3.8824189926634461E-3</v>
      </c>
      <c r="I54" s="235">
        <f t="shared" si="3"/>
        <v>3.4744640645020019E-3</v>
      </c>
      <c r="J54" s="235">
        <f t="shared" si="3"/>
        <v>3.0710241031721114E-3</v>
      </c>
      <c r="K54" s="235">
        <f t="shared" si="3"/>
        <v>3.0323709589992081E-3</v>
      </c>
      <c r="L54" s="235">
        <f t="shared" si="3"/>
        <v>2.890619839948083E-3</v>
      </c>
      <c r="M54" s="235">
        <f t="shared" si="3"/>
        <v>3.1471802321047593E-3</v>
      </c>
      <c r="N54" s="235">
        <f t="shared" si="3"/>
        <v>3.8076754737826307E-3</v>
      </c>
      <c r="O54" s="235">
        <f t="shared" si="3"/>
        <v>4.0233853507843443E-3</v>
      </c>
      <c r="P54" s="235">
        <f t="shared" si="3"/>
        <v>4.2922771101839971E-3</v>
      </c>
      <c r="Q54" s="235">
        <f t="shared" si="3"/>
        <v>3.7847751837390593E-3</v>
      </c>
      <c r="R54" s="235">
        <f t="shared" si="3"/>
        <v>3.4736018650939151E-3</v>
      </c>
      <c r="S54" s="235">
        <f t="shared" si="3"/>
        <v>3.2025514029646986E-3</v>
      </c>
      <c r="T54" s="235">
        <f t="shared" si="3"/>
        <v>2.8655625076633782E-3</v>
      </c>
      <c r="U54" s="235">
        <f t="shared" si="3"/>
        <v>2.9432327691482525E-3</v>
      </c>
      <c r="V54" s="235">
        <f t="shared" si="3"/>
        <v>4.143470436352722E-3</v>
      </c>
      <c r="W54" s="235">
        <f t="shared" si="3"/>
        <v>4.1640888827055439E-3</v>
      </c>
      <c r="DA54" s="174"/>
    </row>
    <row r="55" spans="1:105" ht="12" customHeight="1" x14ac:dyDescent="0.3">
      <c r="A55" s="202" t="s">
        <v>94</v>
      </c>
      <c r="B55" s="235">
        <f t="shared" ref="B55:W55" si="4">IF(B$8=0,0,B$8/B$5)</f>
        <v>3.9668303674893636E-2</v>
      </c>
      <c r="C55" s="235">
        <f t="shared" si="4"/>
        <v>3.8226622302426391E-2</v>
      </c>
      <c r="D55" s="235">
        <f t="shared" si="4"/>
        <v>4.7287586437228579E-2</v>
      </c>
      <c r="E55" s="235">
        <f t="shared" si="4"/>
        <v>5.4259535841293512E-2</v>
      </c>
      <c r="F55" s="235">
        <f t="shared" si="4"/>
        <v>5.5930051818366397E-2</v>
      </c>
      <c r="G55" s="235">
        <f t="shared" si="4"/>
        <v>5.5278644854539115E-2</v>
      </c>
      <c r="H55" s="235">
        <f t="shared" si="4"/>
        <v>5.2668873394468581E-2</v>
      </c>
      <c r="I55" s="235">
        <f t="shared" si="4"/>
        <v>4.7134559220087226E-2</v>
      </c>
      <c r="J55" s="235">
        <f t="shared" si="4"/>
        <v>4.1661495059390867E-2</v>
      </c>
      <c r="K55" s="235">
        <f t="shared" si="4"/>
        <v>4.1137126731142983E-2</v>
      </c>
      <c r="L55" s="235">
        <f t="shared" si="4"/>
        <v>3.9214131877435492E-2</v>
      </c>
      <c r="M55" s="235">
        <f t="shared" si="4"/>
        <v>4.2694628660000677E-2</v>
      </c>
      <c r="N55" s="235">
        <f t="shared" si="4"/>
        <v>5.1654903253577092E-2</v>
      </c>
      <c r="O55" s="235">
        <f t="shared" si="4"/>
        <v>5.4581222185976906E-2</v>
      </c>
      <c r="P55" s="235">
        <f t="shared" si="4"/>
        <v>5.8229006224587446E-2</v>
      </c>
      <c r="Q55" s="235">
        <f t="shared" si="4"/>
        <v>5.1344238052505098E-2</v>
      </c>
      <c r="R55" s="235">
        <f t="shared" si="4"/>
        <v>4.7122862627949409E-2</v>
      </c>
      <c r="S55" s="235">
        <f t="shared" si="4"/>
        <v>4.3445793640708989E-2</v>
      </c>
      <c r="T55" s="235">
        <f t="shared" si="4"/>
        <v>3.887420425391002E-2</v>
      </c>
      <c r="U55" s="235">
        <f t="shared" si="4"/>
        <v>3.9927878567886023E-2</v>
      </c>
      <c r="V55" s="235">
        <f t="shared" si="4"/>
        <v>5.6210295755912708E-2</v>
      </c>
      <c r="W55" s="235">
        <f t="shared" si="4"/>
        <v>5.6490005478794118E-2</v>
      </c>
      <c r="DA55" s="174"/>
    </row>
    <row r="56" spans="1:105" ht="12" customHeight="1" x14ac:dyDescent="0.3">
      <c r="A56" s="202" t="s">
        <v>95</v>
      </c>
      <c r="B56" s="235">
        <f t="shared" ref="B56:W56" si="5">IF(B$9=0,0,B$9/B$5)</f>
        <v>9.0496561752701002E-2</v>
      </c>
      <c r="C56" s="235">
        <f t="shared" si="5"/>
        <v>8.7207608223947672E-2</v>
      </c>
      <c r="D56" s="235">
        <f t="shared" si="5"/>
        <v>0.10787867364394725</v>
      </c>
      <c r="E56" s="235">
        <f t="shared" si="5"/>
        <v>0.12378400337401571</v>
      </c>
      <c r="F56" s="235">
        <f t="shared" si="5"/>
        <v>0.12759500455816092</v>
      </c>
      <c r="G56" s="235">
        <f t="shared" si="5"/>
        <v>0.1261089291511743</v>
      </c>
      <c r="H56" s="235">
        <f t="shared" si="5"/>
        <v>0.12015517458601026</v>
      </c>
      <c r="I56" s="235">
        <f t="shared" si="5"/>
        <v>0.10752956779058447</v>
      </c>
      <c r="J56" s="235">
        <f t="shared" si="5"/>
        <v>9.5043692597780935E-2</v>
      </c>
      <c r="K56" s="235">
        <f t="shared" si="5"/>
        <v>9.3847434467174751E-2</v>
      </c>
      <c r="L56" s="235">
        <f t="shared" si="5"/>
        <v>8.9460445198490543E-2</v>
      </c>
      <c r="M56" s="235">
        <f t="shared" si="5"/>
        <v>9.7400613111766732E-2</v>
      </c>
      <c r="N56" s="235">
        <f t="shared" si="5"/>
        <v>0.11784197228165619</v>
      </c>
      <c r="O56" s="235">
        <f t="shared" si="5"/>
        <v>0.12451787665468905</v>
      </c>
      <c r="P56" s="235">
        <f t="shared" si="5"/>
        <v>0.13283968230123525</v>
      </c>
      <c r="Q56" s="235">
        <f t="shared" si="5"/>
        <v>0.11713324188613343</v>
      </c>
      <c r="R56" s="235">
        <f t="shared" si="5"/>
        <v>0.10750288398324628</v>
      </c>
      <c r="S56" s="235">
        <f t="shared" si="5"/>
        <v>9.9114269652773868E-2</v>
      </c>
      <c r="T56" s="235">
        <f t="shared" si="5"/>
        <v>8.8684957508723544E-2</v>
      </c>
      <c r="U56" s="235">
        <f t="shared" si="5"/>
        <v>9.1088738204854275E-2</v>
      </c>
      <c r="V56" s="235">
        <f t="shared" si="5"/>
        <v>0.12823433395847567</v>
      </c>
      <c r="W56" s="235">
        <f t="shared" si="5"/>
        <v>0.12887244463789943</v>
      </c>
      <c r="DA56" s="174"/>
    </row>
    <row r="57" spans="1:105" ht="12" customHeight="1" x14ac:dyDescent="0.3">
      <c r="A57" s="56" t="s">
        <v>96</v>
      </c>
      <c r="B57" s="302">
        <f t="shared" ref="B57:W57" si="6">IF(B$10=0,0,B$10/B$5)</f>
        <v>4.1522738426995588E-2</v>
      </c>
      <c r="C57" s="302">
        <f t="shared" si="6"/>
        <v>4.0379119553138054E-2</v>
      </c>
      <c r="D57" s="302">
        <f t="shared" si="6"/>
        <v>4.6375676877798228E-2</v>
      </c>
      <c r="E57" s="302">
        <f t="shared" si="6"/>
        <v>5.016522870747895E-2</v>
      </c>
      <c r="F57" s="302">
        <f t="shared" si="6"/>
        <v>5.0891367937422563E-2</v>
      </c>
      <c r="G57" s="302">
        <f t="shared" si="6"/>
        <v>5.276970188272042E-2</v>
      </c>
      <c r="H57" s="302">
        <f t="shared" si="6"/>
        <v>5.1936053244314634E-2</v>
      </c>
      <c r="I57" s="302">
        <f t="shared" si="6"/>
        <v>4.9104803421069668E-2</v>
      </c>
      <c r="J57" s="302">
        <f t="shared" si="6"/>
        <v>4.8022780968930104E-2</v>
      </c>
      <c r="K57" s="302">
        <f t="shared" si="6"/>
        <v>5.1339346524883769E-2</v>
      </c>
      <c r="L57" s="302">
        <f t="shared" si="6"/>
        <v>5.1190429656363411E-2</v>
      </c>
      <c r="M57" s="302">
        <f t="shared" si="6"/>
        <v>5.4179947935388294E-2</v>
      </c>
      <c r="N57" s="302">
        <f t="shared" si="6"/>
        <v>6.2661048322248725E-2</v>
      </c>
      <c r="O57" s="302">
        <f t="shared" si="6"/>
        <v>6.7207488290554868E-2</v>
      </c>
      <c r="P57" s="302">
        <f t="shared" si="6"/>
        <v>7.0730912544589769E-2</v>
      </c>
      <c r="Q57" s="302">
        <f t="shared" si="6"/>
        <v>6.8330726311230827E-2</v>
      </c>
      <c r="R57" s="302">
        <f t="shared" si="6"/>
        <v>6.6752302792433466E-2</v>
      </c>
      <c r="S57" s="302">
        <f t="shared" si="6"/>
        <v>6.3507146322250838E-2</v>
      </c>
      <c r="T57" s="302">
        <f t="shared" si="6"/>
        <v>6.2952040160196732E-2</v>
      </c>
      <c r="U57" s="302">
        <f t="shared" si="6"/>
        <v>6.7294607572764342E-2</v>
      </c>
      <c r="V57" s="302">
        <f t="shared" si="6"/>
        <v>7.9315887838158461E-2</v>
      </c>
      <c r="W57" s="302">
        <f t="shared" si="6"/>
        <v>7.9565461183574507E-2</v>
      </c>
      <c r="DA57" s="68"/>
    </row>
    <row r="58" spans="1:105" ht="12" customHeight="1" x14ac:dyDescent="0.3">
      <c r="A58" s="203" t="s">
        <v>2900</v>
      </c>
      <c r="B58" s="303">
        <f t="shared" ref="B58:W58" si="7">IF(B$16=0,0,B$16/B$5)</f>
        <v>0.6458097864760548</v>
      </c>
      <c r="C58" s="303">
        <f t="shared" si="7"/>
        <v>0.65457263411557998</v>
      </c>
      <c r="D58" s="303">
        <f t="shared" si="7"/>
        <v>0.59825208335050217</v>
      </c>
      <c r="E58" s="303">
        <f t="shared" si="7"/>
        <v>0.55594521834133948</v>
      </c>
      <c r="F58" s="303">
        <f t="shared" si="7"/>
        <v>0.54593274692732718</v>
      </c>
      <c r="G58" s="303">
        <f t="shared" si="7"/>
        <v>0.54870847705792325</v>
      </c>
      <c r="H58" s="303">
        <f t="shared" si="7"/>
        <v>0.56343949818421357</v>
      </c>
      <c r="I58" s="303">
        <f t="shared" si="7"/>
        <v>0.59754300844230579</v>
      </c>
      <c r="J58" s="303">
        <f t="shared" si="7"/>
        <v>0.62782230734612554</v>
      </c>
      <c r="K58" s="303">
        <f t="shared" si="7"/>
        <v>0.62798719274797288</v>
      </c>
      <c r="L58" s="303">
        <f t="shared" si="7"/>
        <v>0.63797721819612396</v>
      </c>
      <c r="M58" s="303">
        <f t="shared" si="7"/>
        <v>0.61802129255385274</v>
      </c>
      <c r="N58" s="303">
        <f t="shared" si="7"/>
        <v>0.56392617385726418</v>
      </c>
      <c r="O58" s="303">
        <f t="shared" si="7"/>
        <v>0.54429485352682438</v>
      </c>
      <c r="P58" s="303">
        <f t="shared" si="7"/>
        <v>0.51868723440010456</v>
      </c>
      <c r="Q58" s="303">
        <f t="shared" si="7"/>
        <v>0.56044720340058896</v>
      </c>
      <c r="R58" s="303">
        <f t="shared" si="7"/>
        <v>0.58733617758982493</v>
      </c>
      <c r="S58" s="303">
        <f t="shared" si="7"/>
        <v>0.61200605309424017</v>
      </c>
      <c r="T58" s="303">
        <f t="shared" si="7"/>
        <v>0.63765248410862041</v>
      </c>
      <c r="U58" s="303">
        <f t="shared" si="7"/>
        <v>0.62828959379094274</v>
      </c>
      <c r="V58" s="303">
        <f t="shared" si="7"/>
        <v>0.52352583291054011</v>
      </c>
      <c r="W58" s="303">
        <f t="shared" si="7"/>
        <v>0.51980153231847759</v>
      </c>
      <c r="DA58" s="175"/>
    </row>
    <row r="59" spans="1:105" ht="12" customHeight="1" x14ac:dyDescent="0.3">
      <c r="A59" s="203" t="s">
        <v>2912</v>
      </c>
      <c r="B59" s="303">
        <f t="shared" ref="B59:W59" si="8">IF(B$27=0,0,B$27/B$5)</f>
        <v>4.8799650700534901E-2</v>
      </c>
      <c r="C59" s="303">
        <f t="shared" si="8"/>
        <v>4.7026105051231122E-2</v>
      </c>
      <c r="D59" s="303">
        <f t="shared" si="8"/>
        <v>5.8172835408351858E-2</v>
      </c>
      <c r="E59" s="303">
        <f t="shared" si="8"/>
        <v>6.6749675456985083E-2</v>
      </c>
      <c r="F59" s="303">
        <f t="shared" si="8"/>
        <v>6.8804731726568244E-2</v>
      </c>
      <c r="G59" s="303">
        <f t="shared" si="8"/>
        <v>6.8003375748274017E-2</v>
      </c>
      <c r="H59" s="303">
        <f t="shared" si="8"/>
        <v>6.4792854403488823E-2</v>
      </c>
      <c r="I59" s="303">
        <f t="shared" si="8"/>
        <v>5.7984582469547762E-2</v>
      </c>
      <c r="J59" s="303">
        <f t="shared" si="8"/>
        <v>5.1251659844660256E-2</v>
      </c>
      <c r="K59" s="303">
        <f t="shared" si="8"/>
        <v>5.0606585846370913E-2</v>
      </c>
      <c r="L59" s="303">
        <f t="shared" si="8"/>
        <v>4.8240931949775266E-2</v>
      </c>
      <c r="M59" s="303">
        <f t="shared" si="8"/>
        <v>5.2522613078505066E-2</v>
      </c>
      <c r="N59" s="303">
        <f t="shared" si="8"/>
        <v>6.3545475914562041E-2</v>
      </c>
      <c r="O59" s="303">
        <f t="shared" si="8"/>
        <v>6.7145411593935528E-2</v>
      </c>
      <c r="P59" s="303">
        <f t="shared" si="8"/>
        <v>7.1632888254749907E-2</v>
      </c>
      <c r="Q59" s="303">
        <f t="shared" si="8"/>
        <v>6.316329790611043E-2</v>
      </c>
      <c r="R59" s="303">
        <f t="shared" si="8"/>
        <v>5.7970193409319984E-2</v>
      </c>
      <c r="S59" s="303">
        <f t="shared" si="8"/>
        <v>5.3446690623576459E-2</v>
      </c>
      <c r="T59" s="303">
        <f t="shared" si="8"/>
        <v>4.7822755527928307E-2</v>
      </c>
      <c r="U59" s="303">
        <f t="shared" si="8"/>
        <v>4.9118977793835235E-2</v>
      </c>
      <c r="V59" s="303">
        <f t="shared" si="8"/>
        <v>6.9149485723998635E-2</v>
      </c>
      <c r="W59" s="303">
        <f t="shared" si="8"/>
        <v>6.9493582534540993E-2</v>
      </c>
      <c r="DA59" s="175"/>
    </row>
    <row r="60" spans="1:105" ht="12" customHeight="1" x14ac:dyDescent="0.3">
      <c r="A60" s="203" t="s">
        <v>2914</v>
      </c>
      <c r="B60" s="303">
        <f t="shared" ref="B60:W60" si="9">IF(B$28=0,0,B$28/B$5)</f>
        <v>7.5378885131107964E-2</v>
      </c>
      <c r="C60" s="303">
        <f t="shared" si="9"/>
        <v>7.6383532567872697E-2</v>
      </c>
      <c r="D60" s="303">
        <f t="shared" si="9"/>
        <v>7.2506483763091975E-2</v>
      </c>
      <c r="E60" s="303">
        <f t="shared" si="9"/>
        <v>6.9318861511951352E-2</v>
      </c>
      <c r="F60" s="303">
        <f t="shared" si="9"/>
        <v>6.8612470438587064E-2</v>
      </c>
      <c r="G60" s="303">
        <f t="shared" si="9"/>
        <v>6.7855004543631595E-2</v>
      </c>
      <c r="H60" s="303">
        <f t="shared" si="9"/>
        <v>6.9568811070824771E-2</v>
      </c>
      <c r="I60" s="303">
        <f t="shared" si="9"/>
        <v>7.1401813155636623E-2</v>
      </c>
      <c r="J60" s="303">
        <f t="shared" si="9"/>
        <v>7.4943412762984496E-2</v>
      </c>
      <c r="K60" s="303">
        <f t="shared" si="9"/>
        <v>7.4598637934630313E-2</v>
      </c>
      <c r="L60" s="303">
        <f t="shared" si="9"/>
        <v>7.6260535409594571E-2</v>
      </c>
      <c r="M60" s="303">
        <f t="shared" si="9"/>
        <v>7.2407242977151468E-2</v>
      </c>
      <c r="N60" s="303">
        <f t="shared" si="9"/>
        <v>6.4422525594983224E-2</v>
      </c>
      <c r="O60" s="303">
        <f t="shared" si="9"/>
        <v>6.2002697438437122E-2</v>
      </c>
      <c r="P60" s="303">
        <f t="shared" si="9"/>
        <v>6.2266510524299004E-2</v>
      </c>
      <c r="Q60" s="303">
        <f t="shared" si="9"/>
        <v>6.4090160887667683E-2</v>
      </c>
      <c r="R60" s="303">
        <f t="shared" si="9"/>
        <v>6.4031111527159207E-2</v>
      </c>
      <c r="S60" s="303">
        <f t="shared" si="9"/>
        <v>6.4601951525152884E-2</v>
      </c>
      <c r="T60" s="303">
        <f t="shared" si="9"/>
        <v>6.6857044316163225E-2</v>
      </c>
      <c r="U60" s="303">
        <f t="shared" si="9"/>
        <v>6.5574478791868993E-2</v>
      </c>
      <c r="V60" s="303">
        <f t="shared" si="9"/>
        <v>6.0918496204435277E-2</v>
      </c>
      <c r="W60" s="303">
        <f t="shared" si="9"/>
        <v>6.2720050676005917E-2</v>
      </c>
      <c r="DA60" s="175"/>
    </row>
    <row r="61" spans="1:105" ht="12" customHeight="1" x14ac:dyDescent="0.3">
      <c r="A61" s="62" t="s">
        <v>2915</v>
      </c>
      <c r="B61" s="304">
        <f t="shared" ref="B61:W61" si="10">IF(B$29=0,0,B$29/B$5)</f>
        <v>3.7654449412266679E-2</v>
      </c>
      <c r="C61" s="304">
        <f t="shared" si="10"/>
        <v>3.8354080559939593E-2</v>
      </c>
      <c r="D61" s="304">
        <f t="shared" si="10"/>
        <v>3.6458850171452076E-2</v>
      </c>
      <c r="E61" s="304">
        <f t="shared" si="10"/>
        <v>3.4742635351770065E-2</v>
      </c>
      <c r="F61" s="304">
        <f t="shared" si="10"/>
        <v>3.4382328871510416E-2</v>
      </c>
      <c r="G61" s="304">
        <f t="shared" si="10"/>
        <v>3.3548591393916478E-2</v>
      </c>
      <c r="H61" s="304">
        <f t="shared" si="10"/>
        <v>3.4769095148099241E-2</v>
      </c>
      <c r="I61" s="304">
        <f t="shared" si="10"/>
        <v>3.5407037022175951E-2</v>
      </c>
      <c r="J61" s="304">
        <f t="shared" si="10"/>
        <v>3.7946023649871694E-2</v>
      </c>
      <c r="K61" s="304">
        <f t="shared" si="10"/>
        <v>3.7647459953780466E-2</v>
      </c>
      <c r="L61" s="304">
        <f t="shared" si="10"/>
        <v>3.8990818286020468E-2</v>
      </c>
      <c r="M61" s="304">
        <f t="shared" si="10"/>
        <v>3.5811535451011803E-2</v>
      </c>
      <c r="N61" s="304">
        <f t="shared" si="10"/>
        <v>2.9703441082427135E-2</v>
      </c>
      <c r="O61" s="304">
        <f t="shared" si="10"/>
        <v>2.7998643164070046E-2</v>
      </c>
      <c r="P61" s="304">
        <f t="shared" si="10"/>
        <v>2.9212857673137266E-2</v>
      </c>
      <c r="Q61" s="304">
        <f t="shared" si="10"/>
        <v>2.9584428939906461E-2</v>
      </c>
      <c r="R61" s="304">
        <f t="shared" si="10"/>
        <v>2.8568279217177694E-2</v>
      </c>
      <c r="S61" s="304">
        <f t="shared" si="10"/>
        <v>2.824053700573757E-2</v>
      </c>
      <c r="T61" s="304">
        <f t="shared" si="10"/>
        <v>2.9639727052492581E-2</v>
      </c>
      <c r="U61" s="304">
        <f t="shared" si="10"/>
        <v>2.8733916036529143E-2</v>
      </c>
      <c r="V61" s="304">
        <f t="shared" si="10"/>
        <v>2.7824161666499307E-2</v>
      </c>
      <c r="W61" s="304">
        <f t="shared" si="10"/>
        <v>2.9790144236695341E-2</v>
      </c>
      <c r="DA61" s="72"/>
    </row>
    <row r="62" spans="1:105" ht="12" customHeight="1" x14ac:dyDescent="0.3">
      <c r="A62" s="62" t="s">
        <v>2922</v>
      </c>
      <c r="B62" s="304">
        <f t="shared" ref="B62:W62" si="11">IF(B$35=0,0,B$35/B$5)</f>
        <v>3.3579994953100246E-2</v>
      </c>
      <c r="C62" s="304">
        <f t="shared" si="11"/>
        <v>3.4035634346729904E-2</v>
      </c>
      <c r="D62" s="304">
        <f t="shared" si="11"/>
        <v>3.1107150062267528E-2</v>
      </c>
      <c r="E62" s="304">
        <f t="shared" si="11"/>
        <v>2.8907331565800908E-2</v>
      </c>
      <c r="F62" s="304">
        <f t="shared" si="11"/>
        <v>2.838671582631945E-2</v>
      </c>
      <c r="G62" s="304">
        <f t="shared" si="11"/>
        <v>2.853104470725077E-2</v>
      </c>
      <c r="H62" s="304">
        <f t="shared" si="11"/>
        <v>2.9297009586436124E-2</v>
      </c>
      <c r="I62" s="304">
        <f t="shared" si="11"/>
        <v>3.1070280488072099E-2</v>
      </c>
      <c r="J62" s="304">
        <f t="shared" si="11"/>
        <v>3.2644704917162697E-2</v>
      </c>
      <c r="K62" s="304">
        <f t="shared" si="11"/>
        <v>3.2653278418335666E-2</v>
      </c>
      <c r="L62" s="304">
        <f t="shared" si="11"/>
        <v>3.3172727041065234E-2</v>
      </c>
      <c r="M62" s="304">
        <f t="shared" si="11"/>
        <v>3.2135084229845977E-2</v>
      </c>
      <c r="N62" s="304">
        <f t="shared" si="11"/>
        <v>2.9322315128388354E-2</v>
      </c>
      <c r="O62" s="304">
        <f t="shared" si="11"/>
        <v>2.8301550730846475E-2</v>
      </c>
      <c r="P62" s="304">
        <f t="shared" si="11"/>
        <v>2.6970038358250941E-2</v>
      </c>
      <c r="Q62" s="304">
        <f t="shared" si="11"/>
        <v>2.9141420052433243E-2</v>
      </c>
      <c r="R62" s="304">
        <f t="shared" si="11"/>
        <v>3.0539558693991376E-2</v>
      </c>
      <c r="S62" s="304">
        <f t="shared" si="11"/>
        <v>3.1822311467764326E-2</v>
      </c>
      <c r="T62" s="304">
        <f t="shared" si="11"/>
        <v>3.3155841931474424E-2</v>
      </c>
      <c r="U62" s="304">
        <f t="shared" si="11"/>
        <v>3.2669002282714001E-2</v>
      </c>
      <c r="V62" s="304">
        <f t="shared" si="11"/>
        <v>2.7221629642500581E-2</v>
      </c>
      <c r="W62" s="304">
        <f t="shared" si="11"/>
        <v>2.7027978202549964E-2</v>
      </c>
      <c r="DA62" s="72"/>
    </row>
    <row r="63" spans="1:105" ht="12" customHeight="1" x14ac:dyDescent="0.3">
      <c r="A63" s="62" t="s">
        <v>2934</v>
      </c>
      <c r="B63" s="304">
        <f t="shared" ref="B63:W63" si="12">IF(B$46=0,0,B$46/B$5)</f>
        <v>4.1444407657410453E-3</v>
      </c>
      <c r="C63" s="304">
        <f t="shared" si="12"/>
        <v>3.9938176612031931E-3</v>
      </c>
      <c r="D63" s="304">
        <f t="shared" si="12"/>
        <v>4.9404835293723739E-3</v>
      </c>
      <c r="E63" s="304">
        <f t="shared" si="12"/>
        <v>5.6688945943803876E-3</v>
      </c>
      <c r="F63" s="304">
        <f t="shared" si="12"/>
        <v>5.8434257407571971E-3</v>
      </c>
      <c r="G63" s="304">
        <f t="shared" si="12"/>
        <v>5.775368442464352E-3</v>
      </c>
      <c r="H63" s="304">
        <f t="shared" si="12"/>
        <v>5.5027063362894065E-3</v>
      </c>
      <c r="I63" s="304">
        <f t="shared" si="12"/>
        <v>4.9244956453885673E-3</v>
      </c>
      <c r="J63" s="304">
        <f t="shared" si="12"/>
        <v>4.3526841959500981E-3</v>
      </c>
      <c r="K63" s="304">
        <f t="shared" si="12"/>
        <v>4.2978995625141715E-3</v>
      </c>
      <c r="L63" s="304">
        <f t="shared" si="12"/>
        <v>4.0969900825088617E-3</v>
      </c>
      <c r="M63" s="304">
        <f t="shared" si="12"/>
        <v>4.4606232962936801E-3</v>
      </c>
      <c r="N63" s="304">
        <f t="shared" si="12"/>
        <v>5.3967693841677393E-3</v>
      </c>
      <c r="O63" s="304">
        <f t="shared" si="12"/>
        <v>5.702503543520602E-3</v>
      </c>
      <c r="P63" s="304">
        <f t="shared" si="12"/>
        <v>6.083614492910794E-3</v>
      </c>
      <c r="Q63" s="304">
        <f t="shared" si="12"/>
        <v>5.3643118953279863E-3</v>
      </c>
      <c r="R63" s="304">
        <f t="shared" si="12"/>
        <v>4.9232736159901484E-3</v>
      </c>
      <c r="S63" s="304">
        <f t="shared" si="12"/>
        <v>4.5391030516509787E-3</v>
      </c>
      <c r="T63" s="304">
        <f t="shared" si="12"/>
        <v>4.0614753321962091E-3</v>
      </c>
      <c r="U63" s="304">
        <f t="shared" si="12"/>
        <v>4.1715604726258529E-3</v>
      </c>
      <c r="V63" s="304">
        <f t="shared" si="12"/>
        <v>5.8727048954353893E-3</v>
      </c>
      <c r="W63" s="304">
        <f t="shared" si="12"/>
        <v>5.9019282367606084E-3</v>
      </c>
      <c r="DA63" s="72"/>
    </row>
    <row r="64" spans="1:105" ht="12" customHeight="1" x14ac:dyDescent="0.3">
      <c r="A64" s="62" t="s">
        <v>2936</v>
      </c>
      <c r="B64" s="304">
        <f t="shared" ref="B64:W64" si="13">IF(B$47=0,0,B$47/B$5)</f>
        <v>0</v>
      </c>
      <c r="C64" s="304">
        <f t="shared" si="13"/>
        <v>0</v>
      </c>
      <c r="D64" s="304">
        <f t="shared" si="13"/>
        <v>0</v>
      </c>
      <c r="E64" s="304">
        <f t="shared" si="13"/>
        <v>0</v>
      </c>
      <c r="F64" s="304">
        <f t="shared" si="13"/>
        <v>0</v>
      </c>
      <c r="G64" s="304">
        <f t="shared" si="13"/>
        <v>0</v>
      </c>
      <c r="H64" s="304">
        <f t="shared" si="13"/>
        <v>0</v>
      </c>
      <c r="I64" s="304">
        <f t="shared" si="13"/>
        <v>0</v>
      </c>
      <c r="J64" s="304">
        <f t="shared" si="13"/>
        <v>0</v>
      </c>
      <c r="K64" s="304">
        <f t="shared" si="13"/>
        <v>0</v>
      </c>
      <c r="L64" s="304">
        <f t="shared" si="13"/>
        <v>0</v>
      </c>
      <c r="M64" s="304">
        <f t="shared" si="13"/>
        <v>0</v>
      </c>
      <c r="N64" s="304">
        <f t="shared" si="13"/>
        <v>0</v>
      </c>
      <c r="O64" s="304">
        <f t="shared" si="13"/>
        <v>0</v>
      </c>
      <c r="P64" s="304">
        <f t="shared" si="13"/>
        <v>0</v>
      </c>
      <c r="Q64" s="304">
        <f t="shared" si="13"/>
        <v>0</v>
      </c>
      <c r="R64" s="304">
        <f t="shared" si="13"/>
        <v>0</v>
      </c>
      <c r="S64" s="304">
        <f t="shared" si="13"/>
        <v>0</v>
      </c>
      <c r="T64" s="304">
        <f t="shared" si="13"/>
        <v>0</v>
      </c>
      <c r="U64" s="304">
        <f t="shared" si="13"/>
        <v>0</v>
      </c>
      <c r="V64" s="304">
        <f t="shared" si="13"/>
        <v>0</v>
      </c>
      <c r="W64" s="304">
        <f t="shared" si="13"/>
        <v>0</v>
      </c>
      <c r="DA64" s="72"/>
    </row>
    <row r="65" spans="1:105" ht="12" customHeight="1" x14ac:dyDescent="0.3">
      <c r="A65" s="41" t="s">
        <v>2938</v>
      </c>
      <c r="B65" s="237">
        <f t="shared" ref="B65:W65" si="14">IF(B$48=0,0,B$48/B$5)</f>
        <v>4.5030538078052018E-2</v>
      </c>
      <c r="C65" s="237">
        <f t="shared" si="14"/>
        <v>4.3393974829183071E-2</v>
      </c>
      <c r="D65" s="237">
        <f t="shared" si="14"/>
        <v>5.3679771112282365E-2</v>
      </c>
      <c r="E65" s="237">
        <f t="shared" si="14"/>
        <v>6.1594166335506823E-2</v>
      </c>
      <c r="F65" s="237">
        <f t="shared" si="14"/>
        <v>6.3490497318855268E-2</v>
      </c>
      <c r="G65" s="237">
        <f t="shared" si="14"/>
        <v>6.27510352453233E-2</v>
      </c>
      <c r="H65" s="237">
        <f t="shared" si="14"/>
        <v>5.9788483227196591E-2</v>
      </c>
      <c r="I65" s="237">
        <f t="shared" si="14"/>
        <v>5.3506058165418313E-2</v>
      </c>
      <c r="J65" s="237">
        <f t="shared" si="14"/>
        <v>4.7293162698253607E-2</v>
      </c>
      <c r="K65" s="237">
        <f t="shared" si="14"/>
        <v>4.6697911936698214E-2</v>
      </c>
      <c r="L65" s="237">
        <f t="shared" si="14"/>
        <v>4.4514972789779804E-2</v>
      </c>
      <c r="M65" s="237">
        <f t="shared" si="14"/>
        <v>4.8465951994293516E-2</v>
      </c>
      <c r="N65" s="237">
        <f t="shared" si="14"/>
        <v>5.8637447846061265E-2</v>
      </c>
      <c r="O65" s="237">
        <f t="shared" si="14"/>
        <v>6.1959337211281475E-2</v>
      </c>
      <c r="P65" s="237">
        <f t="shared" si="14"/>
        <v>6.6100217028008418E-2</v>
      </c>
      <c r="Q65" s="237">
        <f t="shared" si="14"/>
        <v>5.8284787916837978E-2</v>
      </c>
      <c r="R65" s="237">
        <f t="shared" si="14"/>
        <v>5.3492780465369399E-2</v>
      </c>
      <c r="S65" s="237">
        <f t="shared" si="14"/>
        <v>4.9318657054331021E-2</v>
      </c>
      <c r="T65" s="237">
        <f t="shared" si="14"/>
        <v>4.4129094837437904E-2</v>
      </c>
      <c r="U65" s="237">
        <f t="shared" si="14"/>
        <v>4.5325201474772932E-2</v>
      </c>
      <c r="V65" s="237">
        <f t="shared" si="14"/>
        <v>6.3808623735458439E-2</v>
      </c>
      <c r="W65" s="237">
        <f t="shared" si="14"/>
        <v>6.4126143723967258E-2</v>
      </c>
      <c r="DA65" s="97"/>
    </row>
    <row r="66" spans="1:105" ht="12" customHeight="1" x14ac:dyDescent="0.3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DA66" s="172"/>
    </row>
    <row r="67" spans="1:105" ht="15" customHeight="1" x14ac:dyDescent="0.3">
      <c r="A67" s="32" t="s">
        <v>343</v>
      </c>
      <c r="B67" s="259"/>
      <c r="C67" s="259"/>
      <c r="D67" s="259"/>
      <c r="E67" s="259"/>
      <c r="F67" s="259"/>
      <c r="G67" s="259"/>
      <c r="H67" s="259"/>
      <c r="I67" s="259"/>
      <c r="J67" s="259"/>
      <c r="K67" s="259"/>
      <c r="L67" s="259"/>
      <c r="M67" s="259"/>
      <c r="N67" s="259"/>
      <c r="O67" s="259"/>
      <c r="P67" s="259"/>
      <c r="Q67" s="259"/>
      <c r="R67" s="259"/>
      <c r="S67" s="259"/>
      <c r="T67" s="259"/>
      <c r="U67" s="259"/>
      <c r="V67" s="259"/>
      <c r="W67" s="259"/>
      <c r="DA67" s="88"/>
    </row>
    <row r="68" spans="1:105" ht="12" customHeight="1" x14ac:dyDescent="0.3">
      <c r="A68" s="201"/>
      <c r="B68" s="201"/>
      <c r="C68" s="201"/>
      <c r="D68" s="201"/>
      <c r="E68" s="201"/>
      <c r="F68" s="201"/>
      <c r="G68" s="201"/>
      <c r="H68" s="201"/>
      <c r="I68" s="201"/>
      <c r="J68" s="201"/>
      <c r="K68" s="201"/>
      <c r="L68" s="201"/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DA68" s="173"/>
    </row>
    <row r="69" spans="1:105" ht="12" customHeight="1" x14ac:dyDescent="0.3">
      <c r="A69" s="35" t="s">
        <v>28</v>
      </c>
      <c r="B69" s="324">
        <f>IF(B$5=0,0,B$5/WWP_fec!B$5)</f>
        <v>0.42717165156401232</v>
      </c>
      <c r="C69" s="324">
        <f>IF(C$5=0,0,C$5/WWP_fec!C$5)</f>
        <v>0.42730380119818751</v>
      </c>
      <c r="D69" s="324">
        <f>IF(D$5=0,0,D$5/WWP_fec!D$5)</f>
        <v>0.43590340792208265</v>
      </c>
      <c r="E69" s="324">
        <f>IF(E$5=0,0,E$5/WWP_fec!E$5)</f>
        <v>0.44352188131513998</v>
      </c>
      <c r="F69" s="324">
        <f>IF(F$5=0,0,F$5/WWP_fec!F$5)</f>
        <v>0.44490458682529138</v>
      </c>
      <c r="G69" s="324">
        <f>IF(G$5=0,0,G$5/WWP_fec!G$5)</f>
        <v>0.44237610099855984</v>
      </c>
      <c r="H69" s="324">
        <f>IF(H$5=0,0,H$5/WWP_fec!H$5)</f>
        <v>0.44067269947180271</v>
      </c>
      <c r="I69" s="324">
        <f>IF(I$5=0,0,I$5/WWP_fec!I$5)</f>
        <v>0.43540184757717421</v>
      </c>
      <c r="J69" s="324">
        <f>IF(J$5=0,0,J$5/WWP_fec!J$5)</f>
        <v>0.43240455714549325</v>
      </c>
      <c r="K69" s="324">
        <f>IF(K$5=0,0,K$5/WWP_fec!K$5)</f>
        <v>0.4331466032395615</v>
      </c>
      <c r="L69" s="324">
        <f>IF(L$5=0,0,L$5/WWP_fec!L$5)</f>
        <v>0.43243845181732288</v>
      </c>
      <c r="M69" s="324">
        <f>IF(M$5=0,0,M$5/WWP_fec!M$5)</f>
        <v>0.43376565138539586</v>
      </c>
      <c r="N69" s="324">
        <f>IF(N$5=0,0,N$5/WWP_fec!N$5)</f>
        <v>0.44065099438390826</v>
      </c>
      <c r="O69" s="324">
        <f>IF(O$5=0,0,O$5/WWP_fec!O$5)</f>
        <v>0.443406568255241</v>
      </c>
      <c r="P69" s="324">
        <f>IF(P$5=0,0,P$5/WWP_fec!P$5)</f>
        <v>0.44600826641517261</v>
      </c>
      <c r="Q69" s="324">
        <f>IF(Q$5=0,0,Q$5/WWP_fec!Q$5)</f>
        <v>0.44006584984497377</v>
      </c>
      <c r="R69" s="324">
        <f>IF(R$5=0,0,R$5/WWP_fec!R$5)</f>
        <v>0.43757001058126271</v>
      </c>
      <c r="S69" s="324">
        <f>IF(S$5=0,0,S$5/WWP_fec!S$5)</f>
        <v>0.43427994544378268</v>
      </c>
      <c r="T69" s="324">
        <f>IF(T$5=0,0,T$5/WWP_fec!T$5)</f>
        <v>0.43156093759178038</v>
      </c>
      <c r="U69" s="324">
        <f>IF(U$5=0,0,U$5/WWP_fec!U$5)</f>
        <v>0.43328129268051357</v>
      </c>
      <c r="V69" s="324">
        <f>IF(V$5=0,0,V$5/WWP_fec!V$5)</f>
        <v>0.44739916887806952</v>
      </c>
      <c r="W69" s="324">
        <f>IF(W$5=0,0,W$5/WWP_fec!W$5)</f>
        <v>0.44881851212374912</v>
      </c>
      <c r="DA69" s="95"/>
    </row>
    <row r="70" spans="1:105" ht="12" customHeight="1" x14ac:dyDescent="0.3">
      <c r="A70" s="55" t="s">
        <v>92</v>
      </c>
      <c r="B70" s="336">
        <f>IF(B$6=0,0,B$6/WWP_fec!B$6)</f>
        <v>0.47284750506185902</v>
      </c>
      <c r="C70" s="336">
        <f>IF(C$6=0,0,C$6/WWP_fec!C$6)</f>
        <v>0.4728475050618588</v>
      </c>
      <c r="D70" s="336">
        <f>IF(D$6=0,0,D$6/WWP_fec!D$6)</f>
        <v>0.47284750506185896</v>
      </c>
      <c r="E70" s="336">
        <f>IF(E$6=0,0,E$6/WWP_fec!E$6)</f>
        <v>0.47284750506185869</v>
      </c>
      <c r="F70" s="336">
        <f>IF(F$6=0,0,F$6/WWP_fec!F$6)</f>
        <v>0.47284750506185896</v>
      </c>
      <c r="G70" s="336">
        <f>IF(G$6=0,0,G$6/WWP_fec!G$6)</f>
        <v>0.47284750506185863</v>
      </c>
      <c r="H70" s="336">
        <f>IF(H$6=0,0,H$6/WWP_fec!H$6)</f>
        <v>0.47284750506185885</v>
      </c>
      <c r="I70" s="336">
        <f>IF(I$6=0,0,I$6/WWP_fec!I$6)</f>
        <v>0.47284750506185874</v>
      </c>
      <c r="J70" s="336">
        <f>IF(J$6=0,0,J$6/WWP_fec!J$6)</f>
        <v>0.47284750506185869</v>
      </c>
      <c r="K70" s="336">
        <f>IF(K$6=0,0,K$6/WWP_fec!K$6)</f>
        <v>0.47284750506185885</v>
      </c>
      <c r="L70" s="336">
        <f>IF(L$6=0,0,L$6/WWP_fec!L$6)</f>
        <v>0.47284750506185891</v>
      </c>
      <c r="M70" s="336">
        <f>IF(M$6=0,0,M$6/WWP_fec!M$6)</f>
        <v>0.47284750506185885</v>
      </c>
      <c r="N70" s="336">
        <f>IF(N$6=0,0,N$6/WWP_fec!N$6)</f>
        <v>0.47284750506185885</v>
      </c>
      <c r="O70" s="336">
        <f>IF(O$6=0,0,O$6/WWP_fec!O$6)</f>
        <v>0.4728475050618588</v>
      </c>
      <c r="P70" s="336">
        <f>IF(P$6=0,0,P$6/WWP_fec!P$6)</f>
        <v>0.47284750506185874</v>
      </c>
      <c r="Q70" s="336">
        <f>IF(Q$6=0,0,Q$6/WWP_fec!Q$6)</f>
        <v>0.47284750506185874</v>
      </c>
      <c r="R70" s="336">
        <f>IF(R$6=0,0,R$6/WWP_fec!R$6)</f>
        <v>0.47284750506185885</v>
      </c>
      <c r="S70" s="336">
        <f>IF(S$6=0,0,S$6/WWP_fec!S$6)</f>
        <v>0.47284750506185874</v>
      </c>
      <c r="T70" s="336">
        <f>IF(T$6=0,0,T$6/WWP_fec!T$6)</f>
        <v>0.47284750506185885</v>
      </c>
      <c r="U70" s="336">
        <f>IF(U$6=0,0,U$6/WWP_fec!U$6)</f>
        <v>0.47284750506185885</v>
      </c>
      <c r="V70" s="336">
        <f>IF(V$6=0,0,V$6/WWP_fec!V$6)</f>
        <v>0.4728475050618588</v>
      </c>
      <c r="W70" s="336">
        <f>IF(W$6=0,0,W$6/WWP_fec!W$6)</f>
        <v>0.47284750506185874</v>
      </c>
      <c r="DA70" s="67"/>
    </row>
    <row r="71" spans="1:105" ht="12" customHeight="1" x14ac:dyDescent="0.3">
      <c r="A71" s="202" t="s">
        <v>93</v>
      </c>
      <c r="B71" s="337">
        <f>IF(B$7=0,0,B$7/WWP_fec!B$7)</f>
        <v>0.12267208472097357</v>
      </c>
      <c r="C71" s="337">
        <f>IF(C$7=0,0,C$7/WWP_fec!C$7)</f>
        <v>0.12267208472097355</v>
      </c>
      <c r="D71" s="337">
        <f>IF(D$7=0,0,D$7/WWP_fec!D$7)</f>
        <v>0.12267208472097361</v>
      </c>
      <c r="E71" s="337">
        <f>IF(E$7=0,0,E$7/WWP_fec!E$7)</f>
        <v>0.12267208472097355</v>
      </c>
      <c r="F71" s="337">
        <f>IF(F$7=0,0,F$7/WWP_fec!F$7)</f>
        <v>0.12267208472097355</v>
      </c>
      <c r="G71" s="337">
        <f>IF(G$7=0,0,G$7/WWP_fec!G$7)</f>
        <v>0.1226720847209735</v>
      </c>
      <c r="H71" s="337">
        <f>IF(H$7=0,0,H$7/WWP_fec!H$7)</f>
        <v>0.12267208472097352</v>
      </c>
      <c r="I71" s="337">
        <f>IF(I$7=0,0,I$7/WWP_fec!I$7)</f>
        <v>0.12267208472097357</v>
      </c>
      <c r="J71" s="337">
        <f>IF(J$7=0,0,J$7/WWP_fec!J$7)</f>
        <v>0.12267208472097352</v>
      </c>
      <c r="K71" s="337">
        <f>IF(K$7=0,0,K$7/WWP_fec!K$7)</f>
        <v>0.12267208472097349</v>
      </c>
      <c r="L71" s="337">
        <f>IF(L$7=0,0,L$7/WWP_fec!L$7)</f>
        <v>0.12267208472097355</v>
      </c>
      <c r="M71" s="337">
        <f>IF(M$7=0,0,M$7/WWP_fec!M$7)</f>
        <v>0.12267208472097359</v>
      </c>
      <c r="N71" s="337">
        <f>IF(N$7=0,0,N$7/WWP_fec!N$7)</f>
        <v>0.12267208472097353</v>
      </c>
      <c r="O71" s="337">
        <f>IF(O$7=0,0,O$7/WWP_fec!O$7)</f>
        <v>0.12267208472097353</v>
      </c>
      <c r="P71" s="337">
        <f>IF(P$7=0,0,P$7/WWP_fec!P$7)</f>
        <v>0.12267208472097355</v>
      </c>
      <c r="Q71" s="337">
        <f>IF(Q$7=0,0,Q$7/WWP_fec!Q$7)</f>
        <v>0.12267208472097355</v>
      </c>
      <c r="R71" s="337">
        <f>IF(R$7=0,0,R$7/WWP_fec!R$7)</f>
        <v>0.12267208472097357</v>
      </c>
      <c r="S71" s="337">
        <f>IF(S$7=0,0,S$7/WWP_fec!S$7)</f>
        <v>0.12267208472097353</v>
      </c>
      <c r="T71" s="337">
        <f>IF(T$7=0,0,T$7/WWP_fec!T$7)</f>
        <v>0.12267208472097348</v>
      </c>
      <c r="U71" s="337">
        <f>IF(U$7=0,0,U$7/WWP_fec!U$7)</f>
        <v>0.12267208472097357</v>
      </c>
      <c r="V71" s="337">
        <f>IF(V$7=0,0,V$7/WWP_fec!V$7)</f>
        <v>0.1226720847209736</v>
      </c>
      <c r="W71" s="337">
        <f>IF(W$7=0,0,W$7/WWP_fec!W$7)</f>
        <v>0.12267208472097353</v>
      </c>
      <c r="DA71" s="174"/>
    </row>
    <row r="72" spans="1:105" ht="12" customHeight="1" x14ac:dyDescent="0.3">
      <c r="A72" s="202" t="s">
        <v>94</v>
      </c>
      <c r="B72" s="337">
        <f>IF(B$8=0,0,B$8/WWP_fec!B$8)</f>
        <v>0.67103580054061396</v>
      </c>
      <c r="C72" s="337">
        <f>IF(C$8=0,0,C$8/WWP_fec!C$8)</f>
        <v>0.67103580054061385</v>
      </c>
      <c r="D72" s="337">
        <f>IF(D$8=0,0,D$8/WWP_fec!D$8)</f>
        <v>0.67103580054061385</v>
      </c>
      <c r="E72" s="337">
        <f>IF(E$8=0,0,E$8/WWP_fec!E$8)</f>
        <v>0.67103580054061396</v>
      </c>
      <c r="F72" s="337">
        <f>IF(F$8=0,0,F$8/WWP_fec!F$8)</f>
        <v>0.67103580054061385</v>
      </c>
      <c r="G72" s="337">
        <f>IF(G$8=0,0,G$8/WWP_fec!G$8)</f>
        <v>0.67103580054061374</v>
      </c>
      <c r="H72" s="337">
        <f>IF(H$8=0,0,H$8/WWP_fec!H$8)</f>
        <v>0.67103580054061385</v>
      </c>
      <c r="I72" s="337">
        <f>IF(I$8=0,0,I$8/WWP_fec!I$8)</f>
        <v>0.67103580054061385</v>
      </c>
      <c r="J72" s="337">
        <f>IF(J$8=0,0,J$8/WWP_fec!J$8)</f>
        <v>0.67103580054061396</v>
      </c>
      <c r="K72" s="337">
        <f>IF(K$8=0,0,K$8/WWP_fec!K$8)</f>
        <v>0.67103580054061385</v>
      </c>
      <c r="L72" s="337">
        <f>IF(L$8=0,0,L$8/WWP_fec!L$8)</f>
        <v>0.67103580054061396</v>
      </c>
      <c r="M72" s="337">
        <f>IF(M$8=0,0,M$8/WWP_fec!M$8)</f>
        <v>0.67103580054061385</v>
      </c>
      <c r="N72" s="337">
        <f>IF(N$8=0,0,N$8/WWP_fec!N$8)</f>
        <v>0.67103580054061407</v>
      </c>
      <c r="O72" s="337">
        <f>IF(O$8=0,0,O$8/WWP_fec!O$8)</f>
        <v>0.67103580054061407</v>
      </c>
      <c r="P72" s="337">
        <f>IF(P$8=0,0,P$8/WWP_fec!P$8)</f>
        <v>0.67103580054061385</v>
      </c>
      <c r="Q72" s="337">
        <f>IF(Q$8=0,0,Q$8/WWP_fec!Q$8)</f>
        <v>0.67103580054061374</v>
      </c>
      <c r="R72" s="337">
        <f>IF(R$8=0,0,R$8/WWP_fec!R$8)</f>
        <v>0.67103580054061385</v>
      </c>
      <c r="S72" s="337">
        <f>IF(S$8=0,0,S$8/WWP_fec!S$8)</f>
        <v>0.67103580054061351</v>
      </c>
      <c r="T72" s="337">
        <f>IF(T$8=0,0,T$8/WWP_fec!T$8)</f>
        <v>0.67103580054061374</v>
      </c>
      <c r="U72" s="337">
        <f>IF(U$8=0,0,U$8/WWP_fec!U$8)</f>
        <v>0.67103580054061363</v>
      </c>
      <c r="V72" s="337">
        <f>IF(V$8=0,0,V$8/WWP_fec!V$8)</f>
        <v>0.67103580054061429</v>
      </c>
      <c r="W72" s="337">
        <f>IF(W$8=0,0,W$8/WWP_fec!W$8)</f>
        <v>0.67103580054061385</v>
      </c>
      <c r="DA72" s="174"/>
    </row>
    <row r="73" spans="1:105" ht="12" customHeight="1" x14ac:dyDescent="0.3">
      <c r="A73" s="202" t="s">
        <v>95</v>
      </c>
      <c r="B73" s="337">
        <f>IF(B$9=0,0,B$9/WWP_fec!B$9)</f>
        <v>0.49954225446652151</v>
      </c>
      <c r="C73" s="337">
        <f>IF(C$9=0,0,C$9/WWP_fec!C$9)</f>
        <v>0.49954225446652162</v>
      </c>
      <c r="D73" s="337">
        <f>IF(D$9=0,0,D$9/WWP_fec!D$9)</f>
        <v>0.49954225446652145</v>
      </c>
      <c r="E73" s="337">
        <f>IF(E$9=0,0,E$9/WWP_fec!E$9)</f>
        <v>0.49954225446652145</v>
      </c>
      <c r="F73" s="337">
        <f>IF(F$9=0,0,F$9/WWP_fec!F$9)</f>
        <v>0.49954225446652162</v>
      </c>
      <c r="G73" s="337">
        <f>IF(G$9=0,0,G$9/WWP_fec!G$9)</f>
        <v>0.49954225446652167</v>
      </c>
      <c r="H73" s="337">
        <f>IF(H$9=0,0,H$9/WWP_fec!H$9)</f>
        <v>0.49954225446652145</v>
      </c>
      <c r="I73" s="337">
        <f>IF(I$9=0,0,I$9/WWP_fec!I$9)</f>
        <v>0.49954225446652151</v>
      </c>
      <c r="J73" s="337">
        <f>IF(J$9=0,0,J$9/WWP_fec!J$9)</f>
        <v>0.49954225446652156</v>
      </c>
      <c r="K73" s="337">
        <f>IF(K$9=0,0,K$9/WWP_fec!K$9)</f>
        <v>0.49954225446652162</v>
      </c>
      <c r="L73" s="337">
        <f>IF(L$9=0,0,L$9/WWP_fec!L$9)</f>
        <v>0.49954225446652162</v>
      </c>
      <c r="M73" s="337">
        <f>IF(M$9=0,0,M$9/WWP_fec!M$9)</f>
        <v>0.49954225446652145</v>
      </c>
      <c r="N73" s="337">
        <f>IF(N$9=0,0,N$9/WWP_fec!N$9)</f>
        <v>0.49954225446652156</v>
      </c>
      <c r="O73" s="337">
        <f>IF(O$9=0,0,O$9/WWP_fec!O$9)</f>
        <v>0.49954225446652156</v>
      </c>
      <c r="P73" s="337">
        <f>IF(P$9=0,0,P$9/WWP_fec!P$9)</f>
        <v>0.49954225446652167</v>
      </c>
      <c r="Q73" s="337">
        <f>IF(Q$9=0,0,Q$9/WWP_fec!Q$9)</f>
        <v>0.49954225446652156</v>
      </c>
      <c r="R73" s="337">
        <f>IF(R$9=0,0,R$9/WWP_fec!R$9)</f>
        <v>0.49954225446652156</v>
      </c>
      <c r="S73" s="337">
        <f>IF(S$9=0,0,S$9/WWP_fec!S$9)</f>
        <v>0.49954225446652151</v>
      </c>
      <c r="T73" s="337">
        <f>IF(T$9=0,0,T$9/WWP_fec!T$9)</f>
        <v>0.49954225446652156</v>
      </c>
      <c r="U73" s="337">
        <f>IF(U$9=0,0,U$9/WWP_fec!U$9)</f>
        <v>0.4995422544665214</v>
      </c>
      <c r="V73" s="337">
        <f>IF(V$9=0,0,V$9/WWP_fec!V$9)</f>
        <v>0.49954225446652151</v>
      </c>
      <c r="W73" s="337">
        <f>IF(W$9=0,0,W$9/WWP_fec!W$9)</f>
        <v>0.49954225446652151</v>
      </c>
      <c r="DA73" s="174"/>
    </row>
    <row r="74" spans="1:105" ht="12" customHeight="1" x14ac:dyDescent="0.3">
      <c r="A74" s="56" t="s">
        <v>96</v>
      </c>
      <c r="B74" s="338">
        <f>IF(B$10=0,0,B$10/WWP_fec!B$10)</f>
        <v>0.83216564656188563</v>
      </c>
      <c r="C74" s="338">
        <f>IF(C$10=0,0,C$10/WWP_fec!C$10)</f>
        <v>0.81943410659618743</v>
      </c>
      <c r="D74" s="338">
        <f>IF(D$10=0,0,D$10/WWP_fec!D$10)</f>
        <v>0.83538652460783658</v>
      </c>
      <c r="E74" s="338">
        <f>IF(E$10=0,0,E$10/WWP_fec!E$10)</f>
        <v>0.83817986605025452</v>
      </c>
      <c r="F74" s="338">
        <f>IF(F$10=0,0,F$10/WWP_fec!F$10)</f>
        <v>0.83757938402707455</v>
      </c>
      <c r="G74" s="338">
        <f>IF(G$10=0,0,G$10/WWP_fec!G$10)</f>
        <v>0.84936155368023514</v>
      </c>
      <c r="H74" s="338">
        <f>IF(H$10=0,0,H$10/WWP_fec!H$10)</f>
        <v>0.84930861213583164</v>
      </c>
      <c r="I74" s="338">
        <f>IF(I$10=0,0,I$10/WWP_fec!I$10)</f>
        <v>0.84997435768661167</v>
      </c>
      <c r="J74" s="338">
        <f>IF(J$10=0,0,J$10/WWP_fec!J$10)</f>
        <v>0.85075921131607923</v>
      </c>
      <c r="K74" s="338">
        <f>IF(K$10=0,0,K$10/WWP_fec!K$10)</f>
        <v>0.86210058639995657</v>
      </c>
      <c r="L74" s="338">
        <f>IF(L$10=0,0,L$10/WWP_fec!L$10)</f>
        <v>0.86112369746755812</v>
      </c>
      <c r="M74" s="338">
        <f>IF(M$10=0,0,M$10/WWP_fec!M$10)</f>
        <v>0.87633435096980705</v>
      </c>
      <c r="N74" s="338">
        <f>IF(N$10=0,0,N$10/WWP_fec!N$10)</f>
        <v>0.88657993183919959</v>
      </c>
      <c r="O74" s="338">
        <f>IF(O$10=0,0,O$10/WWP_fec!O$10)</f>
        <v>0.89012765953539286</v>
      </c>
      <c r="P74" s="338">
        <f>IF(P$10=0,0,P$10/WWP_fec!P$10)</f>
        <v>0.88874310002624324</v>
      </c>
      <c r="Q74" s="338">
        <f>IF(Q$10=0,0,Q$10/WWP_fec!Q$10)</f>
        <v>0.89570926401499018</v>
      </c>
      <c r="R74" s="338">
        <f>IF(R$10=0,0,R$10/WWP_fec!R$10)</f>
        <v>0.90083054067384916</v>
      </c>
      <c r="S74" s="338">
        <f>IF(S$10=0,0,S$10/WWP_fec!S$10)</f>
        <v>0.90253439940320057</v>
      </c>
      <c r="T74" s="338">
        <f>IF(T$10=0,0,T$10/WWP_fec!T$10)</f>
        <v>0.90690124754504187</v>
      </c>
      <c r="U74" s="338">
        <f>IF(U$10=0,0,U$10/WWP_fec!U$10)</f>
        <v>0.91160404868809208</v>
      </c>
      <c r="V74" s="338">
        <f>IF(V$10=0,0,V$10/WWP_fec!V$10)</f>
        <v>0.90332693615812776</v>
      </c>
      <c r="W74" s="338">
        <f>IF(W$10=0,0,W$10/WWP_fec!W$10)</f>
        <v>0.90249314018478921</v>
      </c>
      <c r="DA74" s="68"/>
    </row>
    <row r="75" spans="1:105" ht="12" customHeight="1" x14ac:dyDescent="0.3">
      <c r="A75" s="203" t="s">
        <v>2900</v>
      </c>
      <c r="B75" s="351">
        <f>IF(B$16=0,0,B$16/WWP_fec!B$16)</f>
        <v>0.41771536487219357</v>
      </c>
      <c r="C75" s="351">
        <f>IF(C$16=0,0,C$16/WWP_fec!C$16)</f>
        <v>0.41882370126092777</v>
      </c>
      <c r="D75" s="351">
        <f>IF(D$16=0,0,D$16/WWP_fec!D$16)</f>
        <v>0.42271850637602204</v>
      </c>
      <c r="E75" s="351">
        <f>IF(E$16=0,0,E$16/WWP_fec!E$16)</f>
        <v>0.42766077826217708</v>
      </c>
      <c r="F75" s="351">
        <f>IF(F$16=0,0,F$16/WWP_fec!F$16)</f>
        <v>0.42839064845709718</v>
      </c>
      <c r="G75" s="351">
        <f>IF(G$16=0,0,G$16/WWP_fec!G$16)</f>
        <v>0.42374830163912319</v>
      </c>
      <c r="H75" s="351">
        <f>IF(H$16=0,0,H$16/WWP_fec!H$16)</f>
        <v>0.42358836823345569</v>
      </c>
      <c r="I75" s="351">
        <f>IF(I$16=0,0,I$16/WWP_fec!I$16)</f>
        <v>0.42003344045176177</v>
      </c>
      <c r="J75" s="351">
        <f>IF(J$16=0,0,J$16/WWP_fec!J$16)</f>
        <v>0.4201310733517421</v>
      </c>
      <c r="K75" s="351">
        <f>IF(K$16=0,0,K$16/WWP_fec!K$16)</f>
        <v>0.42002334235762201</v>
      </c>
      <c r="L75" s="351">
        <f>IF(L$16=0,0,L$16/WWP_fec!L$16)</f>
        <v>0.42062549666616561</v>
      </c>
      <c r="M75" s="351">
        <f>IF(M$16=0,0,M$16/WWP_fec!M$16)</f>
        <v>0.41823889924947677</v>
      </c>
      <c r="N75" s="351">
        <f>IF(N$16=0,0,N$16/WWP_fec!N$16)</f>
        <v>0.41774989450953559</v>
      </c>
      <c r="O75" s="351">
        <f>IF(O$16=0,0,O$16/WWP_fec!O$16)</f>
        <v>0.41719751230424473</v>
      </c>
      <c r="P75" s="351">
        <f>IF(P$16=0,0,P$16/WWP_fec!P$16)</f>
        <v>0.41754619312974395</v>
      </c>
      <c r="Q75" s="351">
        <f>IF(Q$16=0,0,Q$16/WWP_fec!Q$16)</f>
        <v>0.41463748087293778</v>
      </c>
      <c r="R75" s="351">
        <f>IF(R$16=0,0,R$16/WWP_fec!R$16)</f>
        <v>0.41429812424517432</v>
      </c>
      <c r="S75" s="351">
        <f>IF(S$16=0,0,S$16/WWP_fec!S$16)</f>
        <v>0.41331722556400452</v>
      </c>
      <c r="T75" s="351">
        <f>IF(T$16=0,0,T$16/WWP_fec!T$16)</f>
        <v>0.41298588253685781</v>
      </c>
      <c r="U75" s="351">
        <f>IF(U$16=0,0,U$16/WWP_fec!U$16)</f>
        <v>0.4129523022696695</v>
      </c>
      <c r="V75" s="351">
        <f>IF(V$16=0,0,V$16/WWP_fec!V$16)</f>
        <v>0.41694089615870383</v>
      </c>
      <c r="W75" s="351">
        <f>IF(W$16=0,0,W$16/WWP_fec!W$16)</f>
        <v>0.41906097067701692</v>
      </c>
      <c r="DA75" s="175"/>
    </row>
    <row r="76" spans="1:105" ht="12" customHeight="1" x14ac:dyDescent="0.3">
      <c r="A76" s="203" t="s">
        <v>2912</v>
      </c>
      <c r="B76" s="351">
        <f>IF(B$27=0,0,B$27/WWP_fec!B$27)</f>
        <v>0.43744615422074551</v>
      </c>
      <c r="C76" s="351">
        <f>IF(C$27=0,0,C$27/WWP_fec!C$27)</f>
        <v>0.43744615422074551</v>
      </c>
      <c r="D76" s="351">
        <f>IF(D$27=0,0,D$27/WWP_fec!D$27)</f>
        <v>0.4374461542207454</v>
      </c>
      <c r="E76" s="351">
        <f>IF(E$27=0,0,E$27/WWP_fec!E$27)</f>
        <v>0.43744615422074556</v>
      </c>
      <c r="F76" s="351">
        <f>IF(F$27=0,0,F$27/WWP_fec!F$27)</f>
        <v>0.4374461542207454</v>
      </c>
      <c r="G76" s="351">
        <f>IF(G$27=0,0,G$27/WWP_fec!G$27)</f>
        <v>0.43744615422074545</v>
      </c>
      <c r="H76" s="351">
        <f>IF(H$27=0,0,H$27/WWP_fec!H$27)</f>
        <v>0.43744615422074545</v>
      </c>
      <c r="I76" s="351">
        <f>IF(I$27=0,0,I$27/WWP_fec!I$27)</f>
        <v>0.4374461542207454</v>
      </c>
      <c r="J76" s="351">
        <f>IF(J$27=0,0,J$27/WWP_fec!J$27)</f>
        <v>0.4374461542207454</v>
      </c>
      <c r="K76" s="351">
        <f>IF(K$27=0,0,K$27/WWP_fec!K$27)</f>
        <v>0.43744615422074556</v>
      </c>
      <c r="L76" s="351">
        <f>IF(L$27=0,0,L$27/WWP_fec!L$27)</f>
        <v>0.43744615422074562</v>
      </c>
      <c r="M76" s="351">
        <f>IF(M$27=0,0,M$27/WWP_fec!M$27)</f>
        <v>0.43744615422074545</v>
      </c>
      <c r="N76" s="351">
        <f>IF(N$27=0,0,N$27/WWP_fec!N$27)</f>
        <v>0.43744615422074551</v>
      </c>
      <c r="O76" s="351">
        <f>IF(O$27=0,0,O$27/WWP_fec!O$27)</f>
        <v>0.43744615422074545</v>
      </c>
      <c r="P76" s="351">
        <f>IF(P$27=0,0,P$27/WWP_fec!P$27)</f>
        <v>0.43744615422074551</v>
      </c>
      <c r="Q76" s="351">
        <f>IF(Q$27=0,0,Q$27/WWP_fec!Q$27)</f>
        <v>0.4374461542207454</v>
      </c>
      <c r="R76" s="351">
        <f>IF(R$27=0,0,R$27/WWP_fec!R$27)</f>
        <v>0.43744615422074556</v>
      </c>
      <c r="S76" s="351">
        <f>IF(S$27=0,0,S$27/WWP_fec!S$27)</f>
        <v>0.43744615422074562</v>
      </c>
      <c r="T76" s="351">
        <f>IF(T$27=0,0,T$27/WWP_fec!T$27)</f>
        <v>0.43744615422074545</v>
      </c>
      <c r="U76" s="351">
        <f>IF(U$27=0,0,U$27/WWP_fec!U$27)</f>
        <v>0.43744615422074568</v>
      </c>
      <c r="V76" s="351">
        <f>IF(V$27=0,0,V$27/WWP_fec!V$27)</f>
        <v>0.43744615422074551</v>
      </c>
      <c r="W76" s="351">
        <f>IF(W$27=0,0,W$27/WWP_fec!W$27)</f>
        <v>0.4374461542207454</v>
      </c>
      <c r="DA76" s="175"/>
    </row>
    <row r="77" spans="1:105" ht="12" customHeight="1" x14ac:dyDescent="0.3">
      <c r="A77" s="203" t="s">
        <v>2914</v>
      </c>
      <c r="B77" s="351">
        <f>IF(B$28=0,0,B$28/WWP_fec!B$28)</f>
        <v>0.29081402833314157</v>
      </c>
      <c r="C77" s="351">
        <f>IF(C$28=0,0,C$28/WWP_fec!C$28)</f>
        <v>0.29387149730490242</v>
      </c>
      <c r="D77" s="351">
        <f>IF(D$28=0,0,D$28/WWP_fec!D$28)</f>
        <v>0.29694247972253401</v>
      </c>
      <c r="E77" s="351">
        <f>IF(E$28=0,0,E$28/WWP_fec!E$28)</f>
        <v>0.30095637999641783</v>
      </c>
      <c r="F77" s="351">
        <f>IF(F$28=0,0,F$28/WWP_fec!F$28)</f>
        <v>0.30154123354477624</v>
      </c>
      <c r="G77" s="351">
        <f>IF(G$28=0,0,G$28/WWP_fec!G$28)</f>
        <v>0.29960198511555797</v>
      </c>
      <c r="H77" s="351">
        <f>IF(H$28=0,0,H$28/WWP_fec!H$28)</f>
        <v>0.29871126728819192</v>
      </c>
      <c r="I77" s="351">
        <f>IF(I$28=0,0,I$28/WWP_fec!I$28)</f>
        <v>0.29865639668036542</v>
      </c>
      <c r="J77" s="351">
        <f>IF(J$28=0,0,J$28/WWP_fec!J$28)</f>
        <v>0.29785312591150043</v>
      </c>
      <c r="K77" s="351">
        <f>IF(K$28=0,0,K$28/WWP_fec!K$28)</f>
        <v>0.29816576757895541</v>
      </c>
      <c r="L77" s="351">
        <f>IF(L$28=0,0,L$28/WWP_fec!L$28)</f>
        <v>0.29787020148039478</v>
      </c>
      <c r="M77" s="351">
        <f>IF(M$28=0,0,M$28/WWP_fec!M$28)</f>
        <v>0.2979761521494626</v>
      </c>
      <c r="N77" s="351">
        <f>IF(N$28=0,0,N$28/WWP_fec!N$28)</f>
        <v>0.29805218559462682</v>
      </c>
      <c r="O77" s="351">
        <f>IF(O$28=0,0,O$28/WWP_fec!O$28)</f>
        <v>0.30004536487685834</v>
      </c>
      <c r="P77" s="351">
        <f>IF(P$28=0,0,P$28/WWP_fec!P$28)</f>
        <v>0.30058747499469335</v>
      </c>
      <c r="Q77" s="351">
        <f>IF(Q$28=0,0,Q$28/WWP_fec!Q$28)</f>
        <v>0.29724286481092649</v>
      </c>
      <c r="R77" s="351">
        <f>IF(R$28=0,0,R$28/WWP_fec!R$28)</f>
        <v>0.29581908182760575</v>
      </c>
      <c r="S77" s="351">
        <f>IF(S$28=0,0,S$28/WWP_fec!S$28)</f>
        <v>0.2943342821175205</v>
      </c>
      <c r="T77" s="351">
        <f>IF(T$28=0,0,T$28/WWP_fec!T$28)</f>
        <v>0.29368959090293806</v>
      </c>
      <c r="U77" s="351">
        <f>IF(U$28=0,0,U$28/WWP_fec!U$28)</f>
        <v>0.29315920967383075</v>
      </c>
      <c r="V77" s="351">
        <f>IF(V$28=0,0,V$28/WWP_fec!V$28)</f>
        <v>0.29968442148168561</v>
      </c>
      <c r="W77" s="351">
        <f>IF(W$28=0,0,W$28/WWP_fec!W$28)</f>
        <v>0.30202750260248901</v>
      </c>
      <c r="DA77" s="175"/>
    </row>
    <row r="78" spans="1:105" ht="12" customHeight="1" x14ac:dyDescent="0.3">
      <c r="A78" s="41" t="s">
        <v>2938</v>
      </c>
      <c r="B78" s="339">
        <f>IF(B$48=0,0,B$48/WWP_fec!B$48)</f>
        <v>0.5103538465908698</v>
      </c>
      <c r="C78" s="339">
        <f>IF(C$48=0,0,C$48/WWP_fec!C$48)</f>
        <v>0.5103538465908698</v>
      </c>
      <c r="D78" s="339">
        <f>IF(D$48=0,0,D$48/WWP_fec!D$48)</f>
        <v>0.51035384659086969</v>
      </c>
      <c r="E78" s="339">
        <f>IF(E$48=0,0,E$48/WWP_fec!E$48)</f>
        <v>0.51035384659086969</v>
      </c>
      <c r="F78" s="339">
        <f>IF(F$48=0,0,F$48/WWP_fec!F$48)</f>
        <v>0.5103538465908698</v>
      </c>
      <c r="G78" s="339">
        <f>IF(G$48=0,0,G$48/WWP_fec!G$48)</f>
        <v>0.5103538465908698</v>
      </c>
      <c r="H78" s="339">
        <f>IF(H$48=0,0,H$48/WWP_fec!H$48)</f>
        <v>0.5103538465908698</v>
      </c>
      <c r="I78" s="339">
        <f>IF(I$48=0,0,I$48/WWP_fec!I$48)</f>
        <v>0.5103538465908698</v>
      </c>
      <c r="J78" s="339">
        <f>IF(J$48=0,0,J$48/WWP_fec!J$48)</f>
        <v>0.51035384659086969</v>
      </c>
      <c r="K78" s="339">
        <f>IF(K$48=0,0,K$48/WWP_fec!K$48)</f>
        <v>0.51035384659086969</v>
      </c>
      <c r="L78" s="339">
        <f>IF(L$48=0,0,L$48/WWP_fec!L$48)</f>
        <v>0.51035384659086969</v>
      </c>
      <c r="M78" s="339">
        <f>IF(M$48=0,0,M$48/WWP_fec!M$48)</f>
        <v>0.5103538465908698</v>
      </c>
      <c r="N78" s="339">
        <f>IF(N$48=0,0,N$48/WWP_fec!N$48)</f>
        <v>0.51035384659086958</v>
      </c>
      <c r="O78" s="339">
        <f>IF(O$48=0,0,O$48/WWP_fec!O$48)</f>
        <v>0.51035384659086969</v>
      </c>
      <c r="P78" s="339">
        <f>IF(P$48=0,0,P$48/WWP_fec!P$48)</f>
        <v>0.51035384659086958</v>
      </c>
      <c r="Q78" s="339">
        <f>IF(Q$48=0,0,Q$48/WWP_fec!Q$48)</f>
        <v>0.5103538465908698</v>
      </c>
      <c r="R78" s="339">
        <f>IF(R$48=0,0,R$48/WWP_fec!R$48)</f>
        <v>0.51035384659086969</v>
      </c>
      <c r="S78" s="339">
        <f>IF(S$48=0,0,S$48/WWP_fec!S$48)</f>
        <v>0.51035384659086991</v>
      </c>
      <c r="T78" s="339">
        <f>IF(T$48=0,0,T$48/WWP_fec!T$48)</f>
        <v>0.5103538465908698</v>
      </c>
      <c r="U78" s="339">
        <f>IF(U$48=0,0,U$48/WWP_fec!U$48)</f>
        <v>0.51035384659086991</v>
      </c>
      <c r="V78" s="339">
        <f>IF(V$48=0,0,V$48/WWP_fec!V$48)</f>
        <v>0.51035384659086946</v>
      </c>
      <c r="W78" s="339">
        <f>IF(W$48=0,0,W$48/WWP_fec!W$48)</f>
        <v>0.51035384659086991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8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Wood and wood products / CO2 emissions"</f>
        <v>DK: Wood and wood products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3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3">
      <c r="J4" s="131"/>
    </row>
    <row r="5" spans="1:105" ht="15" customHeight="1" x14ac:dyDescent="0.3">
      <c r="A5" s="34" t="s">
        <v>28</v>
      </c>
      <c r="B5" s="225">
        <v>65.384327304167229</v>
      </c>
      <c r="C5" s="225">
        <v>56.801680474336742</v>
      </c>
      <c r="D5" s="225">
        <v>52.779793234289471</v>
      </c>
      <c r="E5" s="225">
        <v>52.765596333788153</v>
      </c>
      <c r="F5" s="225">
        <v>55.778379808144763</v>
      </c>
      <c r="G5" s="225">
        <v>44.034473224161538</v>
      </c>
      <c r="H5" s="225">
        <v>51.37959884604161</v>
      </c>
      <c r="I5" s="225">
        <v>41.793468108991533</v>
      </c>
      <c r="J5" s="225">
        <v>46.565528039581068</v>
      </c>
      <c r="K5" s="225">
        <v>36.462865679651493</v>
      </c>
      <c r="L5" s="225">
        <v>43.401285719478388</v>
      </c>
      <c r="M5" s="225">
        <v>29.9480176014611</v>
      </c>
      <c r="N5" s="225">
        <v>16.3878989085798</v>
      </c>
      <c r="O5" s="225">
        <v>12.135226286167009</v>
      </c>
      <c r="P5" s="225">
        <v>14.274148320272699</v>
      </c>
      <c r="Q5" s="225">
        <v>14.06893212020571</v>
      </c>
      <c r="R5" s="225">
        <v>13.45108784813136</v>
      </c>
      <c r="S5" s="225">
        <v>13.632607790457151</v>
      </c>
      <c r="T5" s="225">
        <v>15.70563287977672</v>
      </c>
      <c r="U5" s="225">
        <v>14.38010675982256</v>
      </c>
      <c r="V5" s="225">
        <v>12.629859120229961</v>
      </c>
      <c r="W5" s="225">
        <v>16.419979080296901</v>
      </c>
      <c r="DA5" s="89" t="s">
        <v>2983</v>
      </c>
    </row>
    <row r="6" spans="1:105" ht="12" customHeight="1" x14ac:dyDescent="0.3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2984</v>
      </c>
    </row>
    <row r="7" spans="1:105" ht="12" customHeight="1" x14ac:dyDescent="0.3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2985</v>
      </c>
    </row>
    <row r="8" spans="1:105" ht="12" customHeight="1" x14ac:dyDescent="0.3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2986</v>
      </c>
    </row>
    <row r="9" spans="1:105" ht="12" customHeight="1" x14ac:dyDescent="0.3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2987</v>
      </c>
    </row>
    <row r="10" spans="1:105" ht="12" customHeight="1" x14ac:dyDescent="0.3">
      <c r="A10" s="56" t="s">
        <v>96</v>
      </c>
      <c r="B10" s="262">
        <v>1.476071615609603</v>
      </c>
      <c r="C10" s="262">
        <v>1.819482742707218</v>
      </c>
      <c r="D10" s="262">
        <v>1.0947999050980539</v>
      </c>
      <c r="E10" s="262">
        <v>0.88229009748014409</v>
      </c>
      <c r="F10" s="262">
        <v>0.88887327896843904</v>
      </c>
      <c r="G10" s="262">
        <v>0.59931454362361025</v>
      </c>
      <c r="H10" s="262">
        <v>0.7765370017731017</v>
      </c>
      <c r="I10" s="262">
        <v>0.98835765871766035</v>
      </c>
      <c r="J10" s="262">
        <v>1.1541807004656059</v>
      </c>
      <c r="K10" s="262">
        <v>0.91381439720358904</v>
      </c>
      <c r="L10" s="262">
        <v>1.0530659305461521</v>
      </c>
      <c r="M10" s="262">
        <v>0.60226279790453829</v>
      </c>
      <c r="N10" s="262">
        <v>0.18607565251719449</v>
      </c>
      <c r="O10" s="262">
        <v>0.12972222318899171</v>
      </c>
      <c r="P10" s="262">
        <v>0.1561109919030283</v>
      </c>
      <c r="Q10" s="262">
        <v>0.17823232818986279</v>
      </c>
      <c r="R10" s="262">
        <v>0.18081072180551519</v>
      </c>
      <c r="S10" s="262">
        <v>0.1974443792967657</v>
      </c>
      <c r="T10" s="262">
        <v>0.28253879336422538</v>
      </c>
      <c r="U10" s="262">
        <v>0.21042905548122151</v>
      </c>
      <c r="V10" s="262">
        <v>0.1036740075117201</v>
      </c>
      <c r="W10" s="262">
        <v>0.1745760960385187</v>
      </c>
      <c r="DA10" s="68" t="s">
        <v>2988</v>
      </c>
    </row>
    <row r="11" spans="1:105" ht="12" customHeight="1" x14ac:dyDescent="0.3">
      <c r="A11" s="37" t="s">
        <v>160</v>
      </c>
      <c r="B11" s="228">
        <v>1.0277876205941909</v>
      </c>
      <c r="C11" s="228">
        <v>1.321347187762357</v>
      </c>
      <c r="D11" s="228">
        <v>0.78643677493330932</v>
      </c>
      <c r="E11" s="228">
        <v>0.6435344965115537</v>
      </c>
      <c r="F11" s="228">
        <v>0.67111873333468597</v>
      </c>
      <c r="G11" s="228">
        <v>0.38852347216933592</v>
      </c>
      <c r="H11" s="228">
        <v>0.51677751539556827</v>
      </c>
      <c r="I11" s="228">
        <v>0.58894549449792533</v>
      </c>
      <c r="J11" s="228">
        <v>0.76945197643710339</v>
      </c>
      <c r="K11" s="228">
        <v>0.59240735319589233</v>
      </c>
      <c r="L11" s="228">
        <v>0.65817039637500196</v>
      </c>
      <c r="M11" s="228">
        <v>0.32257584525721011</v>
      </c>
      <c r="N11" s="228">
        <v>6.0210370680788411E-2</v>
      </c>
      <c r="O11" s="228">
        <v>4.6541564387015018E-2</v>
      </c>
      <c r="P11" s="228">
        <v>8.8621223779186437E-2</v>
      </c>
      <c r="Q11" s="228">
        <v>9.9053196328262927E-2</v>
      </c>
      <c r="R11" s="228">
        <v>9.5400030550986586E-2</v>
      </c>
      <c r="S11" s="228">
        <v>9.3905725273082982E-2</v>
      </c>
      <c r="T11" s="228">
        <v>0.13257077589908811</v>
      </c>
      <c r="U11" s="228">
        <v>9.5132142557579402E-2</v>
      </c>
      <c r="V11" s="228">
        <v>4.4919063252282197E-2</v>
      </c>
      <c r="W11" s="228">
        <v>9.429941602439007E-2</v>
      </c>
      <c r="DA11" s="69" t="s">
        <v>2989</v>
      </c>
    </row>
    <row r="12" spans="1:105" ht="12" customHeight="1" x14ac:dyDescent="0.3">
      <c r="A12" s="37" t="s">
        <v>162</v>
      </c>
      <c r="B12" s="228">
        <v>0.44828399501541127</v>
      </c>
      <c r="C12" s="228">
        <v>0.49813555494486128</v>
      </c>
      <c r="D12" s="228">
        <v>0.30836313016474481</v>
      </c>
      <c r="E12" s="228">
        <v>0.23875560096859039</v>
      </c>
      <c r="F12" s="228">
        <v>0.2177545456337531</v>
      </c>
      <c r="G12" s="228">
        <v>0.21079107145427439</v>
      </c>
      <c r="H12" s="228">
        <v>0.25975948637753349</v>
      </c>
      <c r="I12" s="228">
        <v>0.39941216421973502</v>
      </c>
      <c r="J12" s="228">
        <v>0.38472872402850222</v>
      </c>
      <c r="K12" s="228">
        <v>0.32140704400769671</v>
      </c>
      <c r="L12" s="228">
        <v>0.39489553417114998</v>
      </c>
      <c r="M12" s="228">
        <v>0.27968695264732818</v>
      </c>
      <c r="N12" s="228">
        <v>0.12586528183640611</v>
      </c>
      <c r="O12" s="228">
        <v>8.3180658801976656E-2</v>
      </c>
      <c r="P12" s="228">
        <v>6.7489768123841859E-2</v>
      </c>
      <c r="Q12" s="228">
        <v>7.917913186159993E-2</v>
      </c>
      <c r="R12" s="228">
        <v>8.5410691254528631E-2</v>
      </c>
      <c r="S12" s="228">
        <v>0.1035386540236827</v>
      </c>
      <c r="T12" s="228">
        <v>0.14996801746513719</v>
      </c>
      <c r="U12" s="228">
        <v>0.11529691292364209</v>
      </c>
      <c r="V12" s="228">
        <v>5.8754944259437912E-2</v>
      </c>
      <c r="W12" s="228">
        <v>8.0276680014128618E-2</v>
      </c>
      <c r="DA12" s="69" t="s">
        <v>2990</v>
      </c>
    </row>
    <row r="13" spans="1:105" ht="12" customHeight="1" x14ac:dyDescent="0.3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2991</v>
      </c>
    </row>
    <row r="14" spans="1:105" ht="12" customHeight="1" x14ac:dyDescent="0.3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2992</v>
      </c>
    </row>
    <row r="15" spans="1:105" ht="12" customHeight="1" x14ac:dyDescent="0.3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2993</v>
      </c>
    </row>
    <row r="16" spans="1:105" ht="12" customHeight="1" x14ac:dyDescent="0.3">
      <c r="A16" s="57" t="s">
        <v>2900</v>
      </c>
      <c r="B16" s="263">
        <v>39.363498344507441</v>
      </c>
      <c r="C16" s="263">
        <v>33.28443926326851</v>
      </c>
      <c r="D16" s="263">
        <v>34.081127139153701</v>
      </c>
      <c r="E16" s="263">
        <v>36.154433159452459</v>
      </c>
      <c r="F16" s="263">
        <v>38.941070385477417</v>
      </c>
      <c r="G16" s="263">
        <v>28.812186949319521</v>
      </c>
      <c r="H16" s="263">
        <v>34.273352605754098</v>
      </c>
      <c r="I16" s="263">
        <v>24.45622018692961</v>
      </c>
      <c r="J16" s="263">
        <v>28.086050611605408</v>
      </c>
      <c r="K16" s="263">
        <v>21.500185851978109</v>
      </c>
      <c r="L16" s="263">
        <v>26.74719014092716</v>
      </c>
      <c r="M16" s="263">
        <v>16.398416574281761</v>
      </c>
      <c r="N16" s="263">
        <v>7.6931929973696356</v>
      </c>
      <c r="O16" s="263">
        <v>5.2746921916250162</v>
      </c>
      <c r="P16" s="263">
        <v>7.4062705150984831</v>
      </c>
      <c r="Q16" s="263">
        <v>6.3894290162492489</v>
      </c>
      <c r="R16" s="263">
        <v>5.202291770033046</v>
      </c>
      <c r="S16" s="263">
        <v>4.7961314928517851</v>
      </c>
      <c r="T16" s="263">
        <v>5.5887646913557409</v>
      </c>
      <c r="U16" s="263">
        <v>4.9970031943370721</v>
      </c>
      <c r="V16" s="263">
        <v>5.9385749552178062</v>
      </c>
      <c r="W16" s="263">
        <v>8.7370177487352141</v>
      </c>
      <c r="DA16" s="70" t="s">
        <v>2994</v>
      </c>
    </row>
    <row r="17" spans="1:105" ht="12" customHeight="1" x14ac:dyDescent="0.3">
      <c r="A17" s="46" t="s">
        <v>30</v>
      </c>
      <c r="B17" s="231">
        <v>6.1331251079888416</v>
      </c>
      <c r="C17" s="231">
        <v>0</v>
      </c>
      <c r="D17" s="231">
        <v>0</v>
      </c>
      <c r="E17" s="231">
        <v>1.7348955974687481</v>
      </c>
      <c r="F17" s="231">
        <v>1.76638543115086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2995</v>
      </c>
    </row>
    <row r="18" spans="1:105" ht="12" customHeight="1" x14ac:dyDescent="0.3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2996</v>
      </c>
    </row>
    <row r="19" spans="1:105" ht="12" customHeight="1" x14ac:dyDescent="0.3">
      <c r="A19" s="46" t="s">
        <v>33</v>
      </c>
      <c r="B19" s="231">
        <v>1.7866908126409671</v>
      </c>
      <c r="C19" s="231">
        <v>1.754360861163891</v>
      </c>
      <c r="D19" s="231">
        <v>1.911521747143871</v>
      </c>
      <c r="E19" s="231">
        <v>2.0216264761017571</v>
      </c>
      <c r="F19" s="231">
        <v>2.0583207196012978</v>
      </c>
      <c r="G19" s="231">
        <v>1.9075983252675071</v>
      </c>
      <c r="H19" s="231">
        <v>1.9503951130004931</v>
      </c>
      <c r="I19" s="231">
        <v>0</v>
      </c>
      <c r="J19" s="231">
        <v>5.3855610803899534</v>
      </c>
      <c r="K19" s="231">
        <v>3.511065557662445</v>
      </c>
      <c r="L19" s="231">
        <v>5.4998098661466814</v>
      </c>
      <c r="M19" s="231">
        <v>3.2318547532104391</v>
      </c>
      <c r="N19" s="231">
        <v>0</v>
      </c>
      <c r="O19" s="231">
        <v>0</v>
      </c>
      <c r="P19" s="231">
        <v>0</v>
      </c>
      <c r="Q19" s="231">
        <v>0.1130217890917361</v>
      </c>
      <c r="R19" s="231">
        <v>8.6805717519635006E-2</v>
      </c>
      <c r="S19" s="231">
        <v>8.28891660546065E-2</v>
      </c>
      <c r="T19" s="231">
        <v>3.467856614069998E-2</v>
      </c>
      <c r="U19" s="231">
        <v>6.0705873908383168E-2</v>
      </c>
      <c r="V19" s="231">
        <v>0.1203232110512153</v>
      </c>
      <c r="W19" s="231">
        <v>0.15918751555457791</v>
      </c>
      <c r="DA19" s="73" t="s">
        <v>2997</v>
      </c>
    </row>
    <row r="20" spans="1:105" ht="12" customHeight="1" x14ac:dyDescent="0.3">
      <c r="A20" s="46" t="s">
        <v>160</v>
      </c>
      <c r="B20" s="231">
        <v>11.053039004141549</v>
      </c>
      <c r="C20" s="231">
        <v>14.500297937673491</v>
      </c>
      <c r="D20" s="231">
        <v>14.06788137247756</v>
      </c>
      <c r="E20" s="231">
        <v>17.181405533351171</v>
      </c>
      <c r="F20" s="231">
        <v>19.717379117331021</v>
      </c>
      <c r="G20" s="231">
        <v>10.141749000779701</v>
      </c>
      <c r="H20" s="231">
        <v>12.409132042561071</v>
      </c>
      <c r="I20" s="231">
        <v>10.951646591080859</v>
      </c>
      <c r="J20" s="231">
        <v>11.265664667142911</v>
      </c>
      <c r="K20" s="231">
        <v>9.2099826661230217</v>
      </c>
      <c r="L20" s="231">
        <v>9.5765270410986165</v>
      </c>
      <c r="M20" s="231">
        <v>5.1047548707450447</v>
      </c>
      <c r="N20" s="231">
        <v>1.442423732158961</v>
      </c>
      <c r="O20" s="231">
        <v>1.3454206796762129</v>
      </c>
      <c r="P20" s="231">
        <v>3.273197529024789</v>
      </c>
      <c r="Q20" s="231">
        <v>2.6160752953179149</v>
      </c>
      <c r="R20" s="231">
        <v>2.0382859046510728</v>
      </c>
      <c r="S20" s="231">
        <v>1.6142638720475131</v>
      </c>
      <c r="T20" s="231">
        <v>1.932232969944762</v>
      </c>
      <c r="U20" s="231">
        <v>1.5293060360711499</v>
      </c>
      <c r="V20" s="231">
        <v>1.685967568763894</v>
      </c>
      <c r="W20" s="231">
        <v>3.8784279638412298</v>
      </c>
      <c r="DA20" s="73" t="s">
        <v>2998</v>
      </c>
    </row>
    <row r="21" spans="1:105" ht="12" customHeight="1" x14ac:dyDescent="0.3">
      <c r="A21" s="46" t="s">
        <v>70</v>
      </c>
      <c r="B21" s="231">
        <v>15.49332230242222</v>
      </c>
      <c r="C21" s="231">
        <v>11.409771501848679</v>
      </c>
      <c r="D21" s="231">
        <v>12.431892912417551</v>
      </c>
      <c r="E21" s="231">
        <v>8.7653826515006354</v>
      </c>
      <c r="F21" s="231">
        <v>8.9244818170403661</v>
      </c>
      <c r="G21" s="231">
        <v>10.338585876219449</v>
      </c>
      <c r="H21" s="231">
        <v>12.684712176544069</v>
      </c>
      <c r="I21" s="231">
        <v>5.6193889345397254</v>
      </c>
      <c r="J21" s="231">
        <v>5.8019524750870577</v>
      </c>
      <c r="K21" s="231">
        <v>3.782316963980048</v>
      </c>
      <c r="L21" s="231">
        <v>5.9250345486913432</v>
      </c>
      <c r="M21" s="231">
        <v>3.481535407822371</v>
      </c>
      <c r="N21" s="231">
        <v>2.9062880468052139</v>
      </c>
      <c r="O21" s="231">
        <v>1.3494771340388561</v>
      </c>
      <c r="P21" s="231">
        <v>1.64035924508722</v>
      </c>
      <c r="Q21" s="231">
        <v>1.518605293636802</v>
      </c>
      <c r="R21" s="231">
        <v>1.168228266187191</v>
      </c>
      <c r="S21" s="231">
        <v>1.129472558877195</v>
      </c>
      <c r="T21" s="231">
        <v>1.1720376240139629</v>
      </c>
      <c r="U21" s="231">
        <v>1.3372806906477059</v>
      </c>
      <c r="V21" s="231">
        <v>1.7193033633271451</v>
      </c>
      <c r="W21" s="231">
        <v>1.397713523667828</v>
      </c>
      <c r="DA21" s="73" t="s">
        <v>2999</v>
      </c>
    </row>
    <row r="22" spans="1:105" ht="12" customHeight="1" x14ac:dyDescent="0.3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5.0541512975814613E-2</v>
      </c>
      <c r="R22" s="231">
        <v>0</v>
      </c>
      <c r="S22" s="231">
        <v>0.14885514095164981</v>
      </c>
      <c r="T22" s="231">
        <v>0.26401593991981048</v>
      </c>
      <c r="U22" s="231">
        <v>0.21624382491742189</v>
      </c>
      <c r="V22" s="231">
        <v>0.20770484784649229</v>
      </c>
      <c r="W22" s="231">
        <v>0</v>
      </c>
      <c r="DA22" s="73" t="s">
        <v>3000</v>
      </c>
    </row>
    <row r="23" spans="1:105" ht="12" customHeight="1" x14ac:dyDescent="0.3">
      <c r="A23" s="46" t="s">
        <v>162</v>
      </c>
      <c r="B23" s="231">
        <v>4.8209380834662916</v>
      </c>
      <c r="C23" s="231">
        <v>5.4664769615023259</v>
      </c>
      <c r="D23" s="231">
        <v>5.5160390168317779</v>
      </c>
      <c r="E23" s="231">
        <v>6.3744163301845198</v>
      </c>
      <c r="F23" s="231">
        <v>6.3975995863636248</v>
      </c>
      <c r="G23" s="231">
        <v>5.5023448811425393</v>
      </c>
      <c r="H23" s="231">
        <v>6.2374806754107874</v>
      </c>
      <c r="I23" s="231">
        <v>7.4272083029386344</v>
      </c>
      <c r="J23" s="231">
        <v>5.6328723889854881</v>
      </c>
      <c r="K23" s="231">
        <v>4.9968206642125992</v>
      </c>
      <c r="L23" s="231">
        <v>5.7458186849905148</v>
      </c>
      <c r="M23" s="231">
        <v>4.4260391929589913</v>
      </c>
      <c r="N23" s="231">
        <v>3.015279054470871</v>
      </c>
      <c r="O23" s="231">
        <v>2.4045813666825091</v>
      </c>
      <c r="P23" s="231">
        <v>2.4927137409864728</v>
      </c>
      <c r="Q23" s="231">
        <v>2.0911851252269811</v>
      </c>
      <c r="R23" s="231">
        <v>1.824856942761325</v>
      </c>
      <c r="S23" s="231">
        <v>1.779856425844212</v>
      </c>
      <c r="T23" s="231">
        <v>2.1857995913365049</v>
      </c>
      <c r="U23" s="231">
        <v>1.853466768792412</v>
      </c>
      <c r="V23" s="231">
        <v>2.2052759642290591</v>
      </c>
      <c r="W23" s="231">
        <v>3.3016887456715782</v>
      </c>
      <c r="DA23" s="73" t="s">
        <v>3001</v>
      </c>
    </row>
    <row r="24" spans="1:105" ht="12" customHeight="1" x14ac:dyDescent="0.3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3002</v>
      </c>
    </row>
    <row r="25" spans="1:105" ht="12" customHeight="1" x14ac:dyDescent="0.3">
      <c r="A25" s="46" t="s">
        <v>73</v>
      </c>
      <c r="B25" s="231">
        <v>7.6383033847564535E-2</v>
      </c>
      <c r="C25" s="231">
        <v>0.1535320010801221</v>
      </c>
      <c r="D25" s="231">
        <v>0.15379209028294111</v>
      </c>
      <c r="E25" s="231">
        <v>7.6706570845633246E-2</v>
      </c>
      <c r="F25" s="231">
        <v>7.6903713990245551E-2</v>
      </c>
      <c r="G25" s="231">
        <v>0.92190886591031107</v>
      </c>
      <c r="H25" s="231">
        <v>0.99163259823767402</v>
      </c>
      <c r="I25" s="231">
        <v>0.45797635837039302</v>
      </c>
      <c r="J25" s="231">
        <v>0</v>
      </c>
      <c r="K25" s="231">
        <v>0</v>
      </c>
      <c r="L25" s="231">
        <v>0</v>
      </c>
      <c r="M25" s="231">
        <v>0.1542323495449085</v>
      </c>
      <c r="N25" s="231">
        <v>0.32920216393458979</v>
      </c>
      <c r="O25" s="231">
        <v>0.17521301122743779</v>
      </c>
      <c r="P25" s="231">
        <v>0</v>
      </c>
      <c r="Q25" s="231">
        <v>0</v>
      </c>
      <c r="R25" s="231">
        <v>8.4114938913821199E-2</v>
      </c>
      <c r="S25" s="231">
        <v>4.0794329076609723E-2</v>
      </c>
      <c r="T25" s="231">
        <v>0</v>
      </c>
      <c r="U25" s="231">
        <v>0</v>
      </c>
      <c r="V25" s="231">
        <v>0</v>
      </c>
      <c r="W25" s="231">
        <v>0</v>
      </c>
      <c r="DA25" s="73" t="s">
        <v>3003</v>
      </c>
    </row>
    <row r="26" spans="1:105" ht="12" customHeight="1" x14ac:dyDescent="0.3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3004</v>
      </c>
    </row>
    <row r="27" spans="1:105" ht="12" customHeight="1" x14ac:dyDescent="0.3">
      <c r="A27" s="57" t="s">
        <v>2912</v>
      </c>
      <c r="B27" s="263">
        <v>0</v>
      </c>
      <c r="C27" s="263">
        <v>0</v>
      </c>
      <c r="D27" s="263">
        <v>0</v>
      </c>
      <c r="E27" s="263">
        <v>0</v>
      </c>
      <c r="F27" s="263">
        <v>0</v>
      </c>
      <c r="G27" s="263">
        <v>0</v>
      </c>
      <c r="H27" s="263">
        <v>0</v>
      </c>
      <c r="I27" s="263">
        <v>0</v>
      </c>
      <c r="J27" s="263">
        <v>0</v>
      </c>
      <c r="K27" s="263">
        <v>0</v>
      </c>
      <c r="L27" s="263">
        <v>0</v>
      </c>
      <c r="M27" s="263">
        <v>0</v>
      </c>
      <c r="N27" s="263">
        <v>0</v>
      </c>
      <c r="O27" s="263">
        <v>0</v>
      </c>
      <c r="P27" s="263">
        <v>0</v>
      </c>
      <c r="Q27" s="263">
        <v>0</v>
      </c>
      <c r="R27" s="263">
        <v>0</v>
      </c>
      <c r="S27" s="263">
        <v>0</v>
      </c>
      <c r="T27" s="263">
        <v>0</v>
      </c>
      <c r="U27" s="263">
        <v>0</v>
      </c>
      <c r="V27" s="263">
        <v>0</v>
      </c>
      <c r="W27" s="263">
        <v>0</v>
      </c>
      <c r="DA27" s="70" t="s">
        <v>3005</v>
      </c>
    </row>
    <row r="28" spans="1:105" ht="12" customHeight="1" x14ac:dyDescent="0.3">
      <c r="A28" s="57" t="s">
        <v>2914</v>
      </c>
      <c r="B28" s="263">
        <f t="shared" ref="B28:W28" si="0">B29+B35+B46+B47</f>
        <v>24.544757344050197</v>
      </c>
      <c r="C28" s="263">
        <f t="shared" si="0"/>
        <v>21.697758468361016</v>
      </c>
      <c r="D28" s="263">
        <f t="shared" si="0"/>
        <v>17.603866190037714</v>
      </c>
      <c r="E28" s="263">
        <f t="shared" si="0"/>
        <v>15.728873076855542</v>
      </c>
      <c r="F28" s="263">
        <f t="shared" si="0"/>
        <v>15.94843614369891</v>
      </c>
      <c r="G28" s="263">
        <f t="shared" si="0"/>
        <v>14.622971731218412</v>
      </c>
      <c r="H28" s="263">
        <f t="shared" si="0"/>
        <v>16.329709238514411</v>
      </c>
      <c r="I28" s="263">
        <f t="shared" si="0"/>
        <v>16.348890263344256</v>
      </c>
      <c r="J28" s="263">
        <f t="shared" si="0"/>
        <v>17.325296727510057</v>
      </c>
      <c r="K28" s="263">
        <f t="shared" si="0"/>
        <v>14.048865430469782</v>
      </c>
      <c r="L28" s="263">
        <f t="shared" si="0"/>
        <v>15.601029648005085</v>
      </c>
      <c r="M28" s="263">
        <f t="shared" si="0"/>
        <v>12.947338229274791</v>
      </c>
      <c r="N28" s="263">
        <f t="shared" si="0"/>
        <v>8.5086302586929765</v>
      </c>
      <c r="O28" s="263">
        <f t="shared" si="0"/>
        <v>6.7308118713530058</v>
      </c>
      <c r="P28" s="263">
        <f t="shared" si="0"/>
        <v>6.7117668132711916</v>
      </c>
      <c r="Q28" s="263">
        <f t="shared" si="0"/>
        <v>7.5012707757665948</v>
      </c>
      <c r="R28" s="263">
        <f t="shared" si="0"/>
        <v>8.0679853562927981</v>
      </c>
      <c r="S28" s="263">
        <f t="shared" si="0"/>
        <v>8.6390319183086</v>
      </c>
      <c r="T28" s="263">
        <f t="shared" si="0"/>
        <v>9.8343293950567503</v>
      </c>
      <c r="U28" s="263">
        <f t="shared" si="0"/>
        <v>9.1726745100042688</v>
      </c>
      <c r="V28" s="263">
        <f t="shared" si="0"/>
        <v>6.587610157500432</v>
      </c>
      <c r="W28" s="263">
        <f t="shared" si="0"/>
        <v>7.5083852355231624</v>
      </c>
      <c r="DA28" s="70"/>
    </row>
    <row r="29" spans="1:105" ht="12" customHeight="1" x14ac:dyDescent="0.3">
      <c r="A29" s="60" t="s">
        <v>2915</v>
      </c>
      <c r="B29" s="331">
        <v>21.355734155747221</v>
      </c>
      <c r="C29" s="331">
        <v>19.001228609880179</v>
      </c>
      <c r="D29" s="331">
        <v>14.84279287843688</v>
      </c>
      <c r="E29" s="331">
        <v>12.79983143791463</v>
      </c>
      <c r="F29" s="331">
        <v>12.793635842420461</v>
      </c>
      <c r="G29" s="331">
        <v>12.28876018622444</v>
      </c>
      <c r="H29" s="331">
        <v>13.55306283264726</v>
      </c>
      <c r="I29" s="331">
        <v>14.367576189280401</v>
      </c>
      <c r="J29" s="331">
        <v>15.04991292182353</v>
      </c>
      <c r="K29" s="331">
        <v>12.307033679777611</v>
      </c>
      <c r="L29" s="331">
        <v>13.43411326179249</v>
      </c>
      <c r="M29" s="331">
        <v>11.61882493888699</v>
      </c>
      <c r="N29" s="331">
        <v>7.8853683055509194</v>
      </c>
      <c r="O29" s="331">
        <v>6.3034841078743833</v>
      </c>
      <c r="P29" s="331">
        <v>6.1117498075471737</v>
      </c>
      <c r="Q29" s="331">
        <v>6.983632909474716</v>
      </c>
      <c r="R29" s="331">
        <v>7.6465230934177804</v>
      </c>
      <c r="S29" s="331">
        <v>8.2504746206062052</v>
      </c>
      <c r="T29" s="331">
        <v>9.3815571328274387</v>
      </c>
      <c r="U29" s="331">
        <v>8.7678436456512649</v>
      </c>
      <c r="V29" s="331">
        <v>6.1064981112102821</v>
      </c>
      <c r="W29" s="331">
        <v>6.8005581020331576</v>
      </c>
      <c r="DA29" s="72" t="s">
        <v>3006</v>
      </c>
    </row>
    <row r="30" spans="1:105" ht="12" customHeight="1" x14ac:dyDescent="0.3">
      <c r="A30" s="59" t="s">
        <v>30</v>
      </c>
      <c r="B30" s="232">
        <v>3.333851017425292</v>
      </c>
      <c r="C30" s="232">
        <v>0</v>
      </c>
      <c r="D30" s="232">
        <v>0</v>
      </c>
      <c r="E30" s="232">
        <v>0.61551470421622501</v>
      </c>
      <c r="F30" s="232">
        <v>0.58147373014639847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3007</v>
      </c>
    </row>
    <row r="31" spans="1:105" ht="12" customHeight="1" x14ac:dyDescent="0.3">
      <c r="A31" s="59" t="s">
        <v>33</v>
      </c>
      <c r="B31" s="297">
        <v>0.97121139364802123</v>
      </c>
      <c r="C31" s="297">
        <v>1.006160547412654</v>
      </c>
      <c r="D31" s="297">
        <v>0.83626731467753834</v>
      </c>
      <c r="E31" s="297">
        <v>0.71724248092449117</v>
      </c>
      <c r="F31" s="297">
        <v>0.67757546317871897</v>
      </c>
      <c r="G31" s="297">
        <v>0.84050859158699009</v>
      </c>
      <c r="H31" s="297">
        <v>0.79424463366117959</v>
      </c>
      <c r="I31" s="297">
        <v>0</v>
      </c>
      <c r="J31" s="297">
        <v>2.8858534229636108</v>
      </c>
      <c r="K31" s="297">
        <v>2.00978737428371</v>
      </c>
      <c r="L31" s="297">
        <v>2.7623488026535998</v>
      </c>
      <c r="M31" s="297">
        <v>2.311618366669332</v>
      </c>
      <c r="N31" s="297">
        <v>0</v>
      </c>
      <c r="O31" s="297">
        <v>0</v>
      </c>
      <c r="P31" s="297">
        <v>0</v>
      </c>
      <c r="Q31" s="297">
        <v>0.1245175411901787</v>
      </c>
      <c r="R31" s="297">
        <v>0.12968718072006119</v>
      </c>
      <c r="S31" s="297">
        <v>0.14845927053842389</v>
      </c>
      <c r="T31" s="297">
        <v>6.1099399186821272E-2</v>
      </c>
      <c r="U31" s="297">
        <v>0.11133369610818469</v>
      </c>
      <c r="V31" s="297">
        <v>0.12820975650345451</v>
      </c>
      <c r="W31" s="297">
        <v>0.12390543086671971</v>
      </c>
      <c r="DA31" s="122" t="s">
        <v>3008</v>
      </c>
    </row>
    <row r="32" spans="1:105" ht="12" customHeight="1" x14ac:dyDescent="0.3">
      <c r="A32" s="59" t="s">
        <v>160</v>
      </c>
      <c r="B32" s="297">
        <v>6.0082233251038693</v>
      </c>
      <c r="C32" s="297">
        <v>8.3162067927900427</v>
      </c>
      <c r="D32" s="297">
        <v>6.1545255219523849</v>
      </c>
      <c r="E32" s="297">
        <v>6.0957026810774178</v>
      </c>
      <c r="F32" s="297">
        <v>6.490734005089271</v>
      </c>
      <c r="G32" s="297">
        <v>4.4685650306799998</v>
      </c>
      <c r="H32" s="297">
        <v>5.0532768809263473</v>
      </c>
      <c r="I32" s="297">
        <v>6.5566721431579813</v>
      </c>
      <c r="J32" s="297">
        <v>6.0367074955318358</v>
      </c>
      <c r="K32" s="297">
        <v>5.2719342819874058</v>
      </c>
      <c r="L32" s="297">
        <v>4.8099313702444002</v>
      </c>
      <c r="M32" s="297">
        <v>3.6512300266083839</v>
      </c>
      <c r="N32" s="297">
        <v>1.544548688069882</v>
      </c>
      <c r="O32" s="297">
        <v>1.6630792229420091</v>
      </c>
      <c r="P32" s="297">
        <v>2.701084753426013</v>
      </c>
      <c r="Q32" s="297">
        <v>2.88216339485618</v>
      </c>
      <c r="R32" s="297">
        <v>3.0451859627316029</v>
      </c>
      <c r="S32" s="297">
        <v>2.8912395709570191</v>
      </c>
      <c r="T32" s="297">
        <v>3.404358561815938</v>
      </c>
      <c r="U32" s="297">
        <v>2.8047251857920381</v>
      </c>
      <c r="V32" s="297">
        <v>1.796473760760368</v>
      </c>
      <c r="W32" s="297">
        <v>3.0188189461410451</v>
      </c>
      <c r="DA32" s="122" t="s">
        <v>3009</v>
      </c>
    </row>
    <row r="33" spans="1:105" ht="12" customHeight="1" x14ac:dyDescent="0.3">
      <c r="A33" s="59" t="s">
        <v>70</v>
      </c>
      <c r="B33" s="297">
        <v>8.4218774950387481</v>
      </c>
      <c r="C33" s="297">
        <v>6.5437289409985961</v>
      </c>
      <c r="D33" s="297">
        <v>5.4388006402543221</v>
      </c>
      <c r="E33" s="297">
        <v>3.1098251202851599</v>
      </c>
      <c r="F33" s="297">
        <v>2.9378365787341929</v>
      </c>
      <c r="G33" s="297">
        <v>4.5552935011115547</v>
      </c>
      <c r="H33" s="297">
        <v>5.1654992922217211</v>
      </c>
      <c r="I33" s="297">
        <v>3.364287788347132</v>
      </c>
      <c r="J33" s="297">
        <v>3.108976791864706</v>
      </c>
      <c r="K33" s="297">
        <v>2.165055808529857</v>
      </c>
      <c r="L33" s="297">
        <v>2.9759232572754231</v>
      </c>
      <c r="M33" s="297">
        <v>2.490205101246318</v>
      </c>
      <c r="N33" s="297">
        <v>3.1120559720182679</v>
      </c>
      <c r="O33" s="297">
        <v>1.6680934204129061</v>
      </c>
      <c r="P33" s="297">
        <v>1.3536455737110951</v>
      </c>
      <c r="Q33" s="297">
        <v>1.6730667486475841</v>
      </c>
      <c r="R33" s="297">
        <v>1.7453254763435671</v>
      </c>
      <c r="S33" s="297">
        <v>2.022950406734811</v>
      </c>
      <c r="T33" s="297">
        <v>2.0649871843333711</v>
      </c>
      <c r="U33" s="297">
        <v>2.4525534752800082</v>
      </c>
      <c r="V33" s="297">
        <v>1.83199453905795</v>
      </c>
      <c r="W33" s="297">
        <v>1.08792637271185</v>
      </c>
      <c r="DA33" s="122" t="s">
        <v>3010</v>
      </c>
    </row>
    <row r="34" spans="1:105" ht="12" customHeight="1" x14ac:dyDescent="0.3">
      <c r="A34" s="59" t="s">
        <v>162</v>
      </c>
      <c r="B34" s="297">
        <v>2.6205709245312971</v>
      </c>
      <c r="C34" s="297">
        <v>3.1351323286788841</v>
      </c>
      <c r="D34" s="297">
        <v>2.413199401552637</v>
      </c>
      <c r="E34" s="297">
        <v>2.2615464514113381</v>
      </c>
      <c r="F34" s="297">
        <v>2.106016065271882</v>
      </c>
      <c r="G34" s="297">
        <v>2.4243930628458989</v>
      </c>
      <c r="H34" s="297">
        <v>2.5400420258380079</v>
      </c>
      <c r="I34" s="297">
        <v>4.4466162577752826</v>
      </c>
      <c r="J34" s="297">
        <v>3.0183752114633799</v>
      </c>
      <c r="K34" s="297">
        <v>2.8602562149766388</v>
      </c>
      <c r="L34" s="297">
        <v>2.8859098316190619</v>
      </c>
      <c r="M34" s="297">
        <v>3.165771444362961</v>
      </c>
      <c r="N34" s="297">
        <v>3.228763645462768</v>
      </c>
      <c r="O34" s="297">
        <v>2.9723114645194681</v>
      </c>
      <c r="P34" s="297">
        <v>2.057019480410065</v>
      </c>
      <c r="Q34" s="297">
        <v>2.303885224780772</v>
      </c>
      <c r="R34" s="297">
        <v>2.7263244736225478</v>
      </c>
      <c r="S34" s="297">
        <v>3.187825372375952</v>
      </c>
      <c r="T34" s="297">
        <v>3.8511119874913078</v>
      </c>
      <c r="U34" s="297">
        <v>3.3992312884710341</v>
      </c>
      <c r="V34" s="297">
        <v>2.34982005488851</v>
      </c>
      <c r="W34" s="297">
        <v>2.5699073523135429</v>
      </c>
      <c r="DA34" s="122" t="s">
        <v>3011</v>
      </c>
    </row>
    <row r="35" spans="1:105" ht="12" customHeight="1" x14ac:dyDescent="0.3">
      <c r="A35" s="60" t="s">
        <v>2922</v>
      </c>
      <c r="B35" s="331">
        <v>3.189023188302976</v>
      </c>
      <c r="C35" s="331">
        <v>2.696529858480837</v>
      </c>
      <c r="D35" s="331">
        <v>2.7610733116008319</v>
      </c>
      <c r="E35" s="331">
        <v>2.929041638940912</v>
      </c>
      <c r="F35" s="331">
        <v>3.1548003012784491</v>
      </c>
      <c r="G35" s="331">
        <v>2.3342115449939711</v>
      </c>
      <c r="H35" s="331">
        <v>2.7766464058671492</v>
      </c>
      <c r="I35" s="331">
        <v>1.981314074063856</v>
      </c>
      <c r="J35" s="331">
        <v>2.275383805686527</v>
      </c>
      <c r="K35" s="331">
        <v>1.741831750692171</v>
      </c>
      <c r="L35" s="331">
        <v>2.166916386212594</v>
      </c>
      <c r="M35" s="331">
        <v>1.3285132903878021</v>
      </c>
      <c r="N35" s="331">
        <v>0.62326195314205723</v>
      </c>
      <c r="O35" s="331">
        <v>0.42732776347862228</v>
      </c>
      <c r="P35" s="331">
        <v>0.60001700572401795</v>
      </c>
      <c r="Q35" s="331">
        <v>0.51763786629187869</v>
      </c>
      <c r="R35" s="331">
        <v>0.42146226287501759</v>
      </c>
      <c r="S35" s="331">
        <v>0.38855729770239489</v>
      </c>
      <c r="T35" s="331">
        <v>0.45277226222931127</v>
      </c>
      <c r="U35" s="331">
        <v>0.40483086435300358</v>
      </c>
      <c r="V35" s="331">
        <v>0.48111204629014981</v>
      </c>
      <c r="W35" s="331">
        <v>0.70782713349000503</v>
      </c>
      <c r="DA35" s="72" t="s">
        <v>3012</v>
      </c>
    </row>
    <row r="36" spans="1:105" ht="12" customHeight="1" x14ac:dyDescent="0.3">
      <c r="A36" s="64" t="s">
        <v>30</v>
      </c>
      <c r="B36" s="231">
        <v>0.49687347437880158</v>
      </c>
      <c r="C36" s="231">
        <v>0</v>
      </c>
      <c r="D36" s="231">
        <v>0</v>
      </c>
      <c r="E36" s="231">
        <v>0.14055209832193619</v>
      </c>
      <c r="F36" s="231">
        <v>0.14310323869389141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3013</v>
      </c>
    </row>
    <row r="37" spans="1:105" ht="12" customHeight="1" x14ac:dyDescent="0.3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3014</v>
      </c>
    </row>
    <row r="38" spans="1:105" ht="12" customHeight="1" x14ac:dyDescent="0.3">
      <c r="A38" s="64" t="s">
        <v>33</v>
      </c>
      <c r="B38" s="231">
        <v>0.1447482736918623</v>
      </c>
      <c r="C38" s="231">
        <v>0.1421290714036213</v>
      </c>
      <c r="D38" s="231">
        <v>0.1548614181401336</v>
      </c>
      <c r="E38" s="231">
        <v>0.16378152302297391</v>
      </c>
      <c r="F38" s="231">
        <v>0.1667542972508417</v>
      </c>
      <c r="G38" s="231">
        <v>0.15454356317633661</v>
      </c>
      <c r="H38" s="231">
        <v>0.15801073337729041</v>
      </c>
      <c r="I38" s="231">
        <v>0</v>
      </c>
      <c r="J38" s="231">
        <v>0.43630977656187009</v>
      </c>
      <c r="K38" s="231">
        <v>0.28444802799392971</v>
      </c>
      <c r="L38" s="231">
        <v>0.44556561108716991</v>
      </c>
      <c r="M38" s="231">
        <v>0.26182784007187682</v>
      </c>
      <c r="N38" s="231">
        <v>0</v>
      </c>
      <c r="O38" s="231">
        <v>0</v>
      </c>
      <c r="P38" s="231">
        <v>0</v>
      </c>
      <c r="Q38" s="231">
        <v>9.1564297218345997E-3</v>
      </c>
      <c r="R38" s="231">
        <v>7.0325417630473534E-3</v>
      </c>
      <c r="S38" s="231">
        <v>6.7152434037692646E-3</v>
      </c>
      <c r="T38" s="231">
        <v>2.8094746709732389E-3</v>
      </c>
      <c r="U38" s="231">
        <v>4.9180699811210609E-3</v>
      </c>
      <c r="V38" s="231">
        <v>9.7479524501393727E-3</v>
      </c>
      <c r="W38" s="231">
        <v>1.289653358420885E-2</v>
      </c>
      <c r="DA38" s="73" t="s">
        <v>3015</v>
      </c>
    </row>
    <row r="39" spans="1:105" ht="12" customHeight="1" x14ac:dyDescent="0.3">
      <c r="A39" s="64" t="s">
        <v>160</v>
      </c>
      <c r="B39" s="231">
        <v>0.89545897005729413</v>
      </c>
      <c r="C39" s="231">
        <v>1.1747377216282131</v>
      </c>
      <c r="D39" s="231">
        <v>1.139705610372568</v>
      </c>
      <c r="E39" s="231">
        <v>1.3919469294613469</v>
      </c>
      <c r="F39" s="231">
        <v>1.5973981445300911</v>
      </c>
      <c r="G39" s="231">
        <v>0.82163105652797974</v>
      </c>
      <c r="H39" s="231">
        <v>1.0053224813531481</v>
      </c>
      <c r="I39" s="231">
        <v>0.88724469109411241</v>
      </c>
      <c r="J39" s="231">
        <v>0.91268478072598036</v>
      </c>
      <c r="K39" s="231">
        <v>0.74614425854842803</v>
      </c>
      <c r="L39" s="231">
        <v>0.77583975210209766</v>
      </c>
      <c r="M39" s="231">
        <v>0.41356033731895231</v>
      </c>
      <c r="N39" s="231">
        <v>0.1168575691356278</v>
      </c>
      <c r="O39" s="231">
        <v>0.1089988930343249</v>
      </c>
      <c r="P39" s="231">
        <v>0.26517721388989712</v>
      </c>
      <c r="Q39" s="231">
        <v>0.21194063358140239</v>
      </c>
      <c r="R39" s="231">
        <v>0.16513118212803291</v>
      </c>
      <c r="S39" s="231">
        <v>0.13077915166342369</v>
      </c>
      <c r="T39" s="231">
        <v>0.15653933226230071</v>
      </c>
      <c r="U39" s="231">
        <v>0.1238963155245858</v>
      </c>
      <c r="V39" s="231">
        <v>0.1365882072893827</v>
      </c>
      <c r="W39" s="231">
        <v>0.31420979412461669</v>
      </c>
      <c r="DA39" s="73" t="s">
        <v>3016</v>
      </c>
    </row>
    <row r="40" spans="1:105" ht="12" customHeight="1" x14ac:dyDescent="0.3">
      <c r="A40" s="64" t="s">
        <v>70</v>
      </c>
      <c r="B40" s="231">
        <v>1.255187322372995</v>
      </c>
      <c r="C40" s="231">
        <v>0.92435955702374772</v>
      </c>
      <c r="D40" s="231">
        <v>1.0071664470780179</v>
      </c>
      <c r="E40" s="231">
        <v>0.71012510842762944</v>
      </c>
      <c r="F40" s="231">
        <v>0.7230144843592442</v>
      </c>
      <c r="G40" s="231">
        <v>0.83757774283610975</v>
      </c>
      <c r="H40" s="231">
        <v>1.0276485314876129</v>
      </c>
      <c r="I40" s="231">
        <v>0.45525327702081259</v>
      </c>
      <c r="J40" s="231">
        <v>0.47004361295713482</v>
      </c>
      <c r="K40" s="231">
        <v>0.30642338742555209</v>
      </c>
      <c r="L40" s="231">
        <v>0.480015073911983</v>
      </c>
      <c r="M40" s="231">
        <v>0.28205565087922652</v>
      </c>
      <c r="N40" s="231">
        <v>0.2354521412714535</v>
      </c>
      <c r="O40" s="231">
        <v>0.1093275255890726</v>
      </c>
      <c r="P40" s="231">
        <v>0.13289326126320369</v>
      </c>
      <c r="Q40" s="231">
        <v>0.123029397765993</v>
      </c>
      <c r="R40" s="231">
        <v>9.464369750616361E-2</v>
      </c>
      <c r="S40" s="231">
        <v>9.1503914344388093E-2</v>
      </c>
      <c r="T40" s="231">
        <v>9.4952311601785855E-2</v>
      </c>
      <c r="U40" s="231">
        <v>0.1083394340213772</v>
      </c>
      <c r="V40" s="231">
        <v>0.13928889768362299</v>
      </c>
      <c r="W40" s="231">
        <v>0.1132353836686701</v>
      </c>
      <c r="DA40" s="73" t="s">
        <v>3017</v>
      </c>
    </row>
    <row r="41" spans="1:105" ht="12" customHeight="1" x14ac:dyDescent="0.3">
      <c r="A41" s="64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4.0946070250455378E-3</v>
      </c>
      <c r="R41" s="231">
        <v>0</v>
      </c>
      <c r="S41" s="231">
        <v>1.2059459046001079E-2</v>
      </c>
      <c r="T41" s="231">
        <v>2.1389180075336529E-2</v>
      </c>
      <c r="U41" s="231">
        <v>1.7518935079234681E-2</v>
      </c>
      <c r="V41" s="231">
        <v>1.6827152157776391E-2</v>
      </c>
      <c r="W41" s="231">
        <v>0</v>
      </c>
      <c r="DA41" s="73" t="s">
        <v>3018</v>
      </c>
    </row>
    <row r="42" spans="1:105" ht="12" customHeight="1" x14ac:dyDescent="0.3">
      <c r="A42" s="64" t="s">
        <v>162</v>
      </c>
      <c r="B42" s="231">
        <v>0.39056699694203179</v>
      </c>
      <c r="C42" s="231">
        <v>0.44286515481892819</v>
      </c>
      <c r="D42" s="231">
        <v>0.44688041134725531</v>
      </c>
      <c r="E42" s="231">
        <v>0.51642161758450711</v>
      </c>
      <c r="F42" s="231">
        <v>0.51829980282323984</v>
      </c>
      <c r="G42" s="231">
        <v>0.44577098464248083</v>
      </c>
      <c r="H42" s="231">
        <v>0.50532781249236325</v>
      </c>
      <c r="I42" s="231">
        <v>0.60171327495165705</v>
      </c>
      <c r="J42" s="231">
        <v>0.45634563544154128</v>
      </c>
      <c r="K42" s="231">
        <v>0.4048160767242614</v>
      </c>
      <c r="L42" s="231">
        <v>0.46549594911134312</v>
      </c>
      <c r="M42" s="231">
        <v>0.3585743699696729</v>
      </c>
      <c r="N42" s="231">
        <v>0.2442820183245632</v>
      </c>
      <c r="O42" s="231">
        <v>0.1948065100667499</v>
      </c>
      <c r="P42" s="231">
        <v>0.2019465305709173</v>
      </c>
      <c r="Q42" s="231">
        <v>0.16941679819760319</v>
      </c>
      <c r="R42" s="231">
        <v>0.14784029241683411</v>
      </c>
      <c r="S42" s="231">
        <v>0.1441945876911431</v>
      </c>
      <c r="T42" s="231">
        <v>0.1770819636189149</v>
      </c>
      <c r="U42" s="231">
        <v>0.15015810974668481</v>
      </c>
      <c r="V42" s="231">
        <v>0.1786598367092283</v>
      </c>
      <c r="W42" s="231">
        <v>0.26748542211250931</v>
      </c>
      <c r="DA42" s="73" t="s">
        <v>3019</v>
      </c>
    </row>
    <row r="43" spans="1:105" ht="12" customHeight="1" x14ac:dyDescent="0.3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3020</v>
      </c>
    </row>
    <row r="44" spans="1:105" ht="12" customHeight="1" x14ac:dyDescent="0.3">
      <c r="A44" s="64" t="s">
        <v>73</v>
      </c>
      <c r="B44" s="231">
        <v>6.1881508599909074E-3</v>
      </c>
      <c r="C44" s="231">
        <v>1.2438353606327401E-2</v>
      </c>
      <c r="D44" s="231">
        <v>1.2459424662856929E-2</v>
      </c>
      <c r="E44" s="231">
        <v>6.2143621225185701E-3</v>
      </c>
      <c r="F44" s="231">
        <v>6.2303336211410104E-3</v>
      </c>
      <c r="G44" s="231">
        <v>7.4688197811064491E-2</v>
      </c>
      <c r="H44" s="231">
        <v>8.0336847156734656E-2</v>
      </c>
      <c r="I44" s="231">
        <v>3.7102830997274072E-2</v>
      </c>
      <c r="J44" s="231">
        <v>0</v>
      </c>
      <c r="K44" s="231">
        <v>0</v>
      </c>
      <c r="L44" s="231">
        <v>0</v>
      </c>
      <c r="M44" s="231">
        <v>1.24950921480736E-2</v>
      </c>
      <c r="N44" s="231">
        <v>2.6670224410412759E-2</v>
      </c>
      <c r="O44" s="231">
        <v>1.419483478847491E-2</v>
      </c>
      <c r="P44" s="231">
        <v>0</v>
      </c>
      <c r="Q44" s="231">
        <v>0</v>
      </c>
      <c r="R44" s="231">
        <v>6.8145490609396869E-3</v>
      </c>
      <c r="S44" s="231">
        <v>3.3049415536696909E-3</v>
      </c>
      <c r="T44" s="231">
        <v>0</v>
      </c>
      <c r="U44" s="231">
        <v>0</v>
      </c>
      <c r="V44" s="231">
        <v>0</v>
      </c>
      <c r="W44" s="231">
        <v>0</v>
      </c>
      <c r="DA44" s="73" t="s">
        <v>3021</v>
      </c>
    </row>
    <row r="45" spans="1:105" ht="12" customHeight="1" x14ac:dyDescent="0.3">
      <c r="A45" s="64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3022</v>
      </c>
    </row>
    <row r="46" spans="1:105" ht="12" customHeight="1" x14ac:dyDescent="0.3">
      <c r="A46" s="60" t="s">
        <v>2934</v>
      </c>
      <c r="B46" s="331">
        <v>0</v>
      </c>
      <c r="C46" s="331">
        <v>0</v>
      </c>
      <c r="D46" s="331">
        <v>0</v>
      </c>
      <c r="E46" s="331">
        <v>0</v>
      </c>
      <c r="F46" s="331">
        <v>0</v>
      </c>
      <c r="G46" s="331">
        <v>0</v>
      </c>
      <c r="H46" s="331">
        <v>0</v>
      </c>
      <c r="I46" s="331">
        <v>0</v>
      </c>
      <c r="J46" s="331">
        <v>0</v>
      </c>
      <c r="K46" s="331">
        <v>0</v>
      </c>
      <c r="L46" s="331">
        <v>0</v>
      </c>
      <c r="M46" s="331">
        <v>0</v>
      </c>
      <c r="N46" s="331">
        <v>0</v>
      </c>
      <c r="O46" s="331">
        <v>0</v>
      </c>
      <c r="P46" s="331">
        <v>0</v>
      </c>
      <c r="Q46" s="331">
        <v>0</v>
      </c>
      <c r="R46" s="331">
        <v>0</v>
      </c>
      <c r="S46" s="331">
        <v>0</v>
      </c>
      <c r="T46" s="331">
        <v>0</v>
      </c>
      <c r="U46" s="331">
        <v>0</v>
      </c>
      <c r="V46" s="331">
        <v>0</v>
      </c>
      <c r="W46" s="331">
        <v>0</v>
      </c>
      <c r="DA46" s="72" t="s">
        <v>3023</v>
      </c>
    </row>
    <row r="47" spans="1:105" ht="12" customHeight="1" x14ac:dyDescent="0.3">
      <c r="A47" s="60" t="s">
        <v>2936</v>
      </c>
      <c r="B47" s="331">
        <v>0</v>
      </c>
      <c r="C47" s="331">
        <v>0</v>
      </c>
      <c r="D47" s="331">
        <v>0</v>
      </c>
      <c r="E47" s="331">
        <v>0</v>
      </c>
      <c r="F47" s="331">
        <v>0</v>
      </c>
      <c r="G47" s="331">
        <v>0</v>
      </c>
      <c r="H47" s="331">
        <v>0</v>
      </c>
      <c r="I47" s="331">
        <v>0</v>
      </c>
      <c r="J47" s="331">
        <v>0</v>
      </c>
      <c r="K47" s="331">
        <v>0</v>
      </c>
      <c r="L47" s="331">
        <v>0</v>
      </c>
      <c r="M47" s="331">
        <v>0</v>
      </c>
      <c r="N47" s="331">
        <v>0</v>
      </c>
      <c r="O47" s="331">
        <v>0</v>
      </c>
      <c r="P47" s="331">
        <v>0</v>
      </c>
      <c r="Q47" s="331">
        <v>0</v>
      </c>
      <c r="R47" s="331">
        <v>0</v>
      </c>
      <c r="S47" s="331">
        <v>0</v>
      </c>
      <c r="T47" s="331">
        <v>0</v>
      </c>
      <c r="U47" s="331">
        <v>0</v>
      </c>
      <c r="V47" s="331">
        <v>0</v>
      </c>
      <c r="W47" s="331">
        <v>0</v>
      </c>
      <c r="DA47" s="72" t="s">
        <v>3024</v>
      </c>
    </row>
    <row r="48" spans="1:105" ht="12" customHeight="1" x14ac:dyDescent="0.3">
      <c r="A48" s="132" t="s">
        <v>2938</v>
      </c>
      <c r="B48" s="318">
        <v>0</v>
      </c>
      <c r="C48" s="318">
        <v>0</v>
      </c>
      <c r="D48" s="318">
        <v>0</v>
      </c>
      <c r="E48" s="318">
        <v>0</v>
      </c>
      <c r="F48" s="318">
        <v>0</v>
      </c>
      <c r="G48" s="318">
        <v>0</v>
      </c>
      <c r="H48" s="318">
        <v>0</v>
      </c>
      <c r="I48" s="318">
        <v>0</v>
      </c>
      <c r="J48" s="318">
        <v>0</v>
      </c>
      <c r="K48" s="318">
        <v>0</v>
      </c>
      <c r="L48" s="318">
        <v>0</v>
      </c>
      <c r="M48" s="318">
        <v>0</v>
      </c>
      <c r="N48" s="318">
        <v>0</v>
      </c>
      <c r="O48" s="318">
        <v>0</v>
      </c>
      <c r="P48" s="318">
        <v>0</v>
      </c>
      <c r="Q48" s="318">
        <v>0</v>
      </c>
      <c r="R48" s="318">
        <v>0</v>
      </c>
      <c r="S48" s="318">
        <v>0</v>
      </c>
      <c r="T48" s="318">
        <v>0</v>
      </c>
      <c r="U48" s="318">
        <v>0</v>
      </c>
      <c r="V48" s="318">
        <v>0</v>
      </c>
      <c r="W48" s="318">
        <v>0</v>
      </c>
      <c r="DA48" s="139" t="s">
        <v>3025</v>
      </c>
    </row>
    <row r="49" spans="1:105" ht="12" customHeight="1" x14ac:dyDescent="0.3">
      <c r="A49" s="201"/>
      <c r="B49" s="201"/>
      <c r="C49" s="201"/>
      <c r="D49" s="201"/>
      <c r="E49" s="201"/>
      <c r="F49" s="201"/>
      <c r="G49" s="201"/>
      <c r="H49" s="201"/>
      <c r="I49" s="201"/>
      <c r="J49" s="201"/>
      <c r="K49" s="201"/>
      <c r="L49" s="201"/>
      <c r="M49" s="201"/>
      <c r="N49" s="201"/>
      <c r="O49" s="201"/>
      <c r="P49" s="201"/>
      <c r="Q49" s="201"/>
      <c r="R49" s="201"/>
      <c r="S49" s="201"/>
      <c r="T49" s="201"/>
      <c r="U49" s="201"/>
      <c r="V49" s="201"/>
      <c r="W49" s="201"/>
      <c r="DA49" s="173"/>
    </row>
    <row r="50" spans="1:105" ht="15" customHeight="1" x14ac:dyDescent="0.3">
      <c r="A50" s="32" t="s">
        <v>431</v>
      </c>
      <c r="B50" s="259"/>
      <c r="C50" s="259"/>
      <c r="D50" s="259"/>
      <c r="E50" s="259"/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U50" s="259"/>
      <c r="V50" s="259"/>
      <c r="W50" s="259"/>
      <c r="DA50" s="88"/>
    </row>
    <row r="51" spans="1:105" ht="12" customHeight="1" x14ac:dyDescent="0.3">
      <c r="A51" s="201"/>
      <c r="B51" s="201"/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DA51" s="173"/>
    </row>
    <row r="52" spans="1:105" ht="12" customHeight="1" x14ac:dyDescent="0.3">
      <c r="A52" s="35" t="s">
        <v>28</v>
      </c>
      <c r="B52" s="234">
        <f t="shared" ref="B52:W52" si="1">SUM(B$53:B$57,B$58,B$59,B$61:B$64,B$65)</f>
        <v>1.0000000000000002</v>
      </c>
      <c r="C52" s="234">
        <f t="shared" si="1"/>
        <v>0.99999999999999989</v>
      </c>
      <c r="D52" s="234">
        <f t="shared" si="1"/>
        <v>0.99999999999999989</v>
      </c>
      <c r="E52" s="234">
        <f t="shared" si="1"/>
        <v>0.99999999999999989</v>
      </c>
      <c r="F52" s="234">
        <f t="shared" si="1"/>
        <v>1</v>
      </c>
      <c r="G52" s="234">
        <f t="shared" si="1"/>
        <v>1.0000000000000002</v>
      </c>
      <c r="H52" s="234">
        <f t="shared" si="1"/>
        <v>0.99999999999999989</v>
      </c>
      <c r="I52" s="234">
        <f t="shared" si="1"/>
        <v>0.99999999999999989</v>
      </c>
      <c r="J52" s="234">
        <f t="shared" si="1"/>
        <v>1</v>
      </c>
      <c r="K52" s="234">
        <f t="shared" si="1"/>
        <v>0.99999999999999956</v>
      </c>
      <c r="L52" s="234">
        <f t="shared" si="1"/>
        <v>1.0000000000000002</v>
      </c>
      <c r="M52" s="234">
        <f t="shared" si="1"/>
        <v>0.99999999999999967</v>
      </c>
      <c r="N52" s="234">
        <f t="shared" si="1"/>
        <v>1.0000000000000004</v>
      </c>
      <c r="O52" s="234">
        <f t="shared" si="1"/>
        <v>1.0000000000000004</v>
      </c>
      <c r="P52" s="234">
        <f t="shared" si="1"/>
        <v>1.0000000000000002</v>
      </c>
      <c r="Q52" s="234">
        <f t="shared" si="1"/>
        <v>0.99999999999999967</v>
      </c>
      <c r="R52" s="234">
        <f t="shared" si="1"/>
        <v>0.99999999999999989</v>
      </c>
      <c r="S52" s="234">
        <f t="shared" si="1"/>
        <v>1</v>
      </c>
      <c r="T52" s="234">
        <f t="shared" si="1"/>
        <v>0.99999999999999967</v>
      </c>
      <c r="U52" s="234">
        <f t="shared" si="1"/>
        <v>1</v>
      </c>
      <c r="V52" s="234">
        <f t="shared" si="1"/>
        <v>0.99999999999999978</v>
      </c>
      <c r="W52" s="234">
        <f t="shared" si="1"/>
        <v>0.99999999999999967</v>
      </c>
      <c r="DA52" s="95"/>
    </row>
    <row r="53" spans="1:105" ht="12" customHeight="1" x14ac:dyDescent="0.3">
      <c r="A53" s="55" t="s">
        <v>92</v>
      </c>
      <c r="B53" s="301">
        <f t="shared" ref="B53:W53" si="2">IF(B$6=0,0,B$6/B$5)</f>
        <v>0</v>
      </c>
      <c r="C53" s="301">
        <f t="shared" si="2"/>
        <v>0</v>
      </c>
      <c r="D53" s="301">
        <f t="shared" si="2"/>
        <v>0</v>
      </c>
      <c r="E53" s="301">
        <f t="shared" si="2"/>
        <v>0</v>
      </c>
      <c r="F53" s="301">
        <f t="shared" si="2"/>
        <v>0</v>
      </c>
      <c r="G53" s="301">
        <f t="shared" si="2"/>
        <v>0</v>
      </c>
      <c r="H53" s="301">
        <f t="shared" si="2"/>
        <v>0</v>
      </c>
      <c r="I53" s="301">
        <f t="shared" si="2"/>
        <v>0</v>
      </c>
      <c r="J53" s="301">
        <f t="shared" si="2"/>
        <v>0</v>
      </c>
      <c r="K53" s="301">
        <f t="shared" si="2"/>
        <v>0</v>
      </c>
      <c r="L53" s="301">
        <f t="shared" si="2"/>
        <v>0</v>
      </c>
      <c r="M53" s="301">
        <f t="shared" si="2"/>
        <v>0</v>
      </c>
      <c r="N53" s="301">
        <f t="shared" si="2"/>
        <v>0</v>
      </c>
      <c r="O53" s="301">
        <f t="shared" si="2"/>
        <v>0</v>
      </c>
      <c r="P53" s="301">
        <f t="shared" si="2"/>
        <v>0</v>
      </c>
      <c r="Q53" s="301">
        <f t="shared" si="2"/>
        <v>0</v>
      </c>
      <c r="R53" s="301">
        <f t="shared" si="2"/>
        <v>0</v>
      </c>
      <c r="S53" s="301">
        <f t="shared" si="2"/>
        <v>0</v>
      </c>
      <c r="T53" s="301">
        <f t="shared" si="2"/>
        <v>0</v>
      </c>
      <c r="U53" s="301">
        <f t="shared" si="2"/>
        <v>0</v>
      </c>
      <c r="V53" s="301">
        <f t="shared" si="2"/>
        <v>0</v>
      </c>
      <c r="W53" s="301">
        <f t="shared" si="2"/>
        <v>0</v>
      </c>
      <c r="DA53" s="67"/>
    </row>
    <row r="54" spans="1:105" ht="12" customHeight="1" x14ac:dyDescent="0.3">
      <c r="A54" s="202" t="s">
        <v>93</v>
      </c>
      <c r="B54" s="235">
        <f t="shared" ref="B54:W54" si="3">IF(B$7=0,0,B$7/B$5)</f>
        <v>0</v>
      </c>
      <c r="C54" s="235">
        <f t="shared" si="3"/>
        <v>0</v>
      </c>
      <c r="D54" s="235">
        <f t="shared" si="3"/>
        <v>0</v>
      </c>
      <c r="E54" s="235">
        <f t="shared" si="3"/>
        <v>0</v>
      </c>
      <c r="F54" s="235">
        <f t="shared" si="3"/>
        <v>0</v>
      </c>
      <c r="G54" s="235">
        <f t="shared" si="3"/>
        <v>0</v>
      </c>
      <c r="H54" s="235">
        <f t="shared" si="3"/>
        <v>0</v>
      </c>
      <c r="I54" s="235">
        <f t="shared" si="3"/>
        <v>0</v>
      </c>
      <c r="J54" s="235">
        <f t="shared" si="3"/>
        <v>0</v>
      </c>
      <c r="K54" s="235">
        <f t="shared" si="3"/>
        <v>0</v>
      </c>
      <c r="L54" s="235">
        <f t="shared" si="3"/>
        <v>0</v>
      </c>
      <c r="M54" s="235">
        <f t="shared" si="3"/>
        <v>0</v>
      </c>
      <c r="N54" s="235">
        <f t="shared" si="3"/>
        <v>0</v>
      </c>
      <c r="O54" s="235">
        <f t="shared" si="3"/>
        <v>0</v>
      </c>
      <c r="P54" s="235">
        <f t="shared" si="3"/>
        <v>0</v>
      </c>
      <c r="Q54" s="235">
        <f t="shared" si="3"/>
        <v>0</v>
      </c>
      <c r="R54" s="235">
        <f t="shared" si="3"/>
        <v>0</v>
      </c>
      <c r="S54" s="235">
        <f t="shared" si="3"/>
        <v>0</v>
      </c>
      <c r="T54" s="235">
        <f t="shared" si="3"/>
        <v>0</v>
      </c>
      <c r="U54" s="235">
        <f t="shared" si="3"/>
        <v>0</v>
      </c>
      <c r="V54" s="235">
        <f t="shared" si="3"/>
        <v>0</v>
      </c>
      <c r="W54" s="235">
        <f t="shared" si="3"/>
        <v>0</v>
      </c>
      <c r="DA54" s="174"/>
    </row>
    <row r="55" spans="1:105" ht="12" customHeight="1" x14ac:dyDescent="0.3">
      <c r="A55" s="202" t="s">
        <v>94</v>
      </c>
      <c r="B55" s="235">
        <f t="shared" ref="B55:W55" si="4">IF(B$8=0,0,B$8/B$5)</f>
        <v>0</v>
      </c>
      <c r="C55" s="235">
        <f t="shared" si="4"/>
        <v>0</v>
      </c>
      <c r="D55" s="235">
        <f t="shared" si="4"/>
        <v>0</v>
      </c>
      <c r="E55" s="235">
        <f t="shared" si="4"/>
        <v>0</v>
      </c>
      <c r="F55" s="235">
        <f t="shared" si="4"/>
        <v>0</v>
      </c>
      <c r="G55" s="235">
        <f t="shared" si="4"/>
        <v>0</v>
      </c>
      <c r="H55" s="235">
        <f t="shared" si="4"/>
        <v>0</v>
      </c>
      <c r="I55" s="235">
        <f t="shared" si="4"/>
        <v>0</v>
      </c>
      <c r="J55" s="235">
        <f t="shared" si="4"/>
        <v>0</v>
      </c>
      <c r="K55" s="235">
        <f t="shared" si="4"/>
        <v>0</v>
      </c>
      <c r="L55" s="235">
        <f t="shared" si="4"/>
        <v>0</v>
      </c>
      <c r="M55" s="235">
        <f t="shared" si="4"/>
        <v>0</v>
      </c>
      <c r="N55" s="235">
        <f t="shared" si="4"/>
        <v>0</v>
      </c>
      <c r="O55" s="235">
        <f t="shared" si="4"/>
        <v>0</v>
      </c>
      <c r="P55" s="235">
        <f t="shared" si="4"/>
        <v>0</v>
      </c>
      <c r="Q55" s="235">
        <f t="shared" si="4"/>
        <v>0</v>
      </c>
      <c r="R55" s="235">
        <f t="shared" si="4"/>
        <v>0</v>
      </c>
      <c r="S55" s="235">
        <f t="shared" si="4"/>
        <v>0</v>
      </c>
      <c r="T55" s="235">
        <f t="shared" si="4"/>
        <v>0</v>
      </c>
      <c r="U55" s="235">
        <f t="shared" si="4"/>
        <v>0</v>
      </c>
      <c r="V55" s="235">
        <f t="shared" si="4"/>
        <v>0</v>
      </c>
      <c r="W55" s="235">
        <f t="shared" si="4"/>
        <v>0</v>
      </c>
      <c r="DA55" s="174"/>
    </row>
    <row r="56" spans="1:105" ht="12" customHeight="1" x14ac:dyDescent="0.3">
      <c r="A56" s="202" t="s">
        <v>95</v>
      </c>
      <c r="B56" s="235">
        <f t="shared" ref="B56:W56" si="5">IF(B$9=0,0,B$9/B$5)</f>
        <v>0</v>
      </c>
      <c r="C56" s="235">
        <f t="shared" si="5"/>
        <v>0</v>
      </c>
      <c r="D56" s="235">
        <f t="shared" si="5"/>
        <v>0</v>
      </c>
      <c r="E56" s="235">
        <f t="shared" si="5"/>
        <v>0</v>
      </c>
      <c r="F56" s="235">
        <f t="shared" si="5"/>
        <v>0</v>
      </c>
      <c r="G56" s="235">
        <f t="shared" si="5"/>
        <v>0</v>
      </c>
      <c r="H56" s="235">
        <f t="shared" si="5"/>
        <v>0</v>
      </c>
      <c r="I56" s="235">
        <f t="shared" si="5"/>
        <v>0</v>
      </c>
      <c r="J56" s="235">
        <f t="shared" si="5"/>
        <v>0</v>
      </c>
      <c r="K56" s="235">
        <f t="shared" si="5"/>
        <v>0</v>
      </c>
      <c r="L56" s="235">
        <f t="shared" si="5"/>
        <v>0</v>
      </c>
      <c r="M56" s="235">
        <f t="shared" si="5"/>
        <v>0</v>
      </c>
      <c r="N56" s="235">
        <f t="shared" si="5"/>
        <v>0</v>
      </c>
      <c r="O56" s="235">
        <f t="shared" si="5"/>
        <v>0</v>
      </c>
      <c r="P56" s="235">
        <f t="shared" si="5"/>
        <v>0</v>
      </c>
      <c r="Q56" s="235">
        <f t="shared" si="5"/>
        <v>0</v>
      </c>
      <c r="R56" s="235">
        <f t="shared" si="5"/>
        <v>0</v>
      </c>
      <c r="S56" s="235">
        <f t="shared" si="5"/>
        <v>0</v>
      </c>
      <c r="T56" s="235">
        <f t="shared" si="5"/>
        <v>0</v>
      </c>
      <c r="U56" s="235">
        <f t="shared" si="5"/>
        <v>0</v>
      </c>
      <c r="V56" s="235">
        <f t="shared" si="5"/>
        <v>0</v>
      </c>
      <c r="W56" s="235">
        <f t="shared" si="5"/>
        <v>0</v>
      </c>
      <c r="DA56" s="174"/>
    </row>
    <row r="57" spans="1:105" ht="12" customHeight="1" x14ac:dyDescent="0.3">
      <c r="A57" s="56" t="s">
        <v>96</v>
      </c>
      <c r="B57" s="302">
        <f t="shared" ref="B57:W57" si="6">IF(B$10=0,0,B$10/B$5)</f>
        <v>2.257531241000512E-2</v>
      </c>
      <c r="C57" s="302">
        <f t="shared" si="6"/>
        <v>3.2032199179903992E-2</v>
      </c>
      <c r="D57" s="302">
        <f t="shared" si="6"/>
        <v>2.0742785032109499E-2</v>
      </c>
      <c r="E57" s="302">
        <f t="shared" si="6"/>
        <v>1.6720934828422938E-2</v>
      </c>
      <c r="F57" s="302">
        <f t="shared" si="6"/>
        <v>1.5935803119879178E-2</v>
      </c>
      <c r="G57" s="302">
        <f t="shared" si="6"/>
        <v>1.3610121791913904E-2</v>
      </c>
      <c r="H57" s="302">
        <f t="shared" si="6"/>
        <v>1.5113722551629608E-2</v>
      </c>
      <c r="I57" s="302">
        <f t="shared" si="6"/>
        <v>2.364861552384601E-2</v>
      </c>
      <c r="J57" s="302">
        <f t="shared" si="6"/>
        <v>2.478616154603773E-2</v>
      </c>
      <c r="K57" s="302">
        <f t="shared" si="6"/>
        <v>2.5061507925131437E-2</v>
      </c>
      <c r="L57" s="302">
        <f t="shared" si="6"/>
        <v>2.4263473145763024E-2</v>
      </c>
      <c r="M57" s="302">
        <f t="shared" si="6"/>
        <v>2.0110272603658254E-2</v>
      </c>
      <c r="N57" s="302">
        <f t="shared" si="6"/>
        <v>1.1354454500556844E-2</v>
      </c>
      <c r="O57" s="302">
        <f t="shared" si="6"/>
        <v>1.0689724289431881E-2</v>
      </c>
      <c r="P57" s="302">
        <f t="shared" si="6"/>
        <v>1.0936623916210357E-2</v>
      </c>
      <c r="Q57" s="302">
        <f t="shared" si="6"/>
        <v>1.2668504380221343E-2</v>
      </c>
      <c r="R57" s="302">
        <f t="shared" si="6"/>
        <v>1.3442089134124093E-2</v>
      </c>
      <c r="S57" s="302">
        <f t="shared" si="6"/>
        <v>1.4483243582711821E-2</v>
      </c>
      <c r="T57" s="302">
        <f t="shared" si="6"/>
        <v>1.7989647123869492E-2</v>
      </c>
      <c r="U57" s="302">
        <f t="shared" si="6"/>
        <v>1.4633344452570534E-2</v>
      </c>
      <c r="V57" s="302">
        <f t="shared" si="6"/>
        <v>8.2086432259295405E-3</v>
      </c>
      <c r="W57" s="302">
        <f t="shared" si="6"/>
        <v>1.0631931696429547E-2</v>
      </c>
      <c r="DA57" s="68"/>
    </row>
    <row r="58" spans="1:105" ht="12" customHeight="1" x14ac:dyDescent="0.3">
      <c r="A58" s="203" t="s">
        <v>2900</v>
      </c>
      <c r="B58" s="303">
        <f t="shared" ref="B58:W58" si="7">IF(B$16=0,0,B$16/B$5)</f>
        <v>0.60203262719808748</v>
      </c>
      <c r="C58" s="303">
        <f t="shared" si="7"/>
        <v>0.58597631241397108</v>
      </c>
      <c r="D58" s="303">
        <f t="shared" si="7"/>
        <v>0.64572301350002637</v>
      </c>
      <c r="E58" s="303">
        <f t="shared" si="7"/>
        <v>0.68518951118725768</v>
      </c>
      <c r="F58" s="303">
        <f t="shared" si="7"/>
        <v>0.69813914494144624</v>
      </c>
      <c r="G58" s="303">
        <f t="shared" si="7"/>
        <v>0.65430979048275273</v>
      </c>
      <c r="H58" s="303">
        <f t="shared" si="7"/>
        <v>0.66706150642502704</v>
      </c>
      <c r="I58" s="303">
        <f t="shared" si="7"/>
        <v>0.58516847951338236</v>
      </c>
      <c r="J58" s="303">
        <f t="shared" si="7"/>
        <v>0.60315112474902122</v>
      </c>
      <c r="K58" s="303">
        <f t="shared" si="7"/>
        <v>0.58964608105326533</v>
      </c>
      <c r="L58" s="303">
        <f t="shared" si="7"/>
        <v>0.61627644659667513</v>
      </c>
      <c r="M58" s="303">
        <f t="shared" si="7"/>
        <v>0.54756267317946672</v>
      </c>
      <c r="N58" s="303">
        <f t="shared" si="7"/>
        <v>0.46944352294862546</v>
      </c>
      <c r="O58" s="303">
        <f t="shared" si="7"/>
        <v>0.43465956606327627</v>
      </c>
      <c r="P58" s="303">
        <f t="shared" si="7"/>
        <v>0.5188590134361859</v>
      </c>
      <c r="Q58" s="303">
        <f t="shared" si="7"/>
        <v>0.45415166991052519</v>
      </c>
      <c r="R58" s="303">
        <f t="shared" si="7"/>
        <v>0.38675621100458085</v>
      </c>
      <c r="S58" s="303">
        <f t="shared" si="7"/>
        <v>0.35181320893050894</v>
      </c>
      <c r="T58" s="303">
        <f t="shared" si="7"/>
        <v>0.35584460264266626</v>
      </c>
      <c r="U58" s="303">
        <f t="shared" si="7"/>
        <v>0.34749416522403698</v>
      </c>
      <c r="V58" s="303">
        <f t="shared" si="7"/>
        <v>0.47020120325060905</v>
      </c>
      <c r="W58" s="303">
        <f t="shared" si="7"/>
        <v>0.53209676492335911</v>
      </c>
      <c r="DA58" s="175"/>
    </row>
    <row r="59" spans="1:105" ht="12" customHeight="1" x14ac:dyDescent="0.3">
      <c r="A59" s="203" t="s">
        <v>2912</v>
      </c>
      <c r="B59" s="303">
        <f t="shared" ref="B59:W59" si="8">IF(B$27=0,0,B$27/B$5)</f>
        <v>0</v>
      </c>
      <c r="C59" s="303">
        <f t="shared" si="8"/>
        <v>0</v>
      </c>
      <c r="D59" s="303">
        <f t="shared" si="8"/>
        <v>0</v>
      </c>
      <c r="E59" s="303">
        <f t="shared" si="8"/>
        <v>0</v>
      </c>
      <c r="F59" s="303">
        <f t="shared" si="8"/>
        <v>0</v>
      </c>
      <c r="G59" s="303">
        <f t="shared" si="8"/>
        <v>0</v>
      </c>
      <c r="H59" s="303">
        <f t="shared" si="8"/>
        <v>0</v>
      </c>
      <c r="I59" s="303">
        <f t="shared" si="8"/>
        <v>0</v>
      </c>
      <c r="J59" s="303">
        <f t="shared" si="8"/>
        <v>0</v>
      </c>
      <c r="K59" s="303">
        <f t="shared" si="8"/>
        <v>0</v>
      </c>
      <c r="L59" s="303">
        <f t="shared" si="8"/>
        <v>0</v>
      </c>
      <c r="M59" s="303">
        <f t="shared" si="8"/>
        <v>0</v>
      </c>
      <c r="N59" s="303">
        <f t="shared" si="8"/>
        <v>0</v>
      </c>
      <c r="O59" s="303">
        <f t="shared" si="8"/>
        <v>0</v>
      </c>
      <c r="P59" s="303">
        <f t="shared" si="8"/>
        <v>0</v>
      </c>
      <c r="Q59" s="303">
        <f t="shared" si="8"/>
        <v>0</v>
      </c>
      <c r="R59" s="303">
        <f t="shared" si="8"/>
        <v>0</v>
      </c>
      <c r="S59" s="303">
        <f t="shared" si="8"/>
        <v>0</v>
      </c>
      <c r="T59" s="303">
        <f t="shared" si="8"/>
        <v>0</v>
      </c>
      <c r="U59" s="303">
        <f t="shared" si="8"/>
        <v>0</v>
      </c>
      <c r="V59" s="303">
        <f t="shared" si="8"/>
        <v>0</v>
      </c>
      <c r="W59" s="303">
        <f t="shared" si="8"/>
        <v>0</v>
      </c>
      <c r="DA59" s="175"/>
    </row>
    <row r="60" spans="1:105" ht="12" customHeight="1" x14ac:dyDescent="0.3">
      <c r="A60" s="203" t="s">
        <v>2914</v>
      </c>
      <c r="B60" s="303">
        <f t="shared" ref="B60:W60" si="9">IF(B$28=0,0,B$28/B$5)</f>
        <v>0.37539206039190759</v>
      </c>
      <c r="C60" s="303">
        <f t="shared" si="9"/>
        <v>0.3819914884061249</v>
      </c>
      <c r="D60" s="303">
        <f t="shared" si="9"/>
        <v>0.33353420146786406</v>
      </c>
      <c r="E60" s="303">
        <f t="shared" si="9"/>
        <v>0.29808955398431924</v>
      </c>
      <c r="F60" s="303">
        <f t="shared" si="9"/>
        <v>0.28592505193867462</v>
      </c>
      <c r="G60" s="303">
        <f t="shared" si="9"/>
        <v>0.33208008772533348</v>
      </c>
      <c r="H60" s="303">
        <f t="shared" si="9"/>
        <v>0.31782477102334333</v>
      </c>
      <c r="I60" s="303">
        <f t="shared" si="9"/>
        <v>0.39118290496277147</v>
      </c>
      <c r="J60" s="303">
        <f t="shared" si="9"/>
        <v>0.37206271370494109</v>
      </c>
      <c r="K60" s="303">
        <f t="shared" si="9"/>
        <v>0.38529241102160294</v>
      </c>
      <c r="L60" s="303">
        <f t="shared" si="9"/>
        <v>0.3594600802575621</v>
      </c>
      <c r="M60" s="303">
        <f t="shared" si="9"/>
        <v>0.43232705421687473</v>
      </c>
      <c r="N60" s="303">
        <f t="shared" si="9"/>
        <v>0.51920202255081815</v>
      </c>
      <c r="O60" s="303">
        <f t="shared" si="9"/>
        <v>0.55465070964729224</v>
      </c>
      <c r="P60" s="303">
        <f t="shared" si="9"/>
        <v>0.47020436264760401</v>
      </c>
      <c r="Q60" s="303">
        <f t="shared" si="9"/>
        <v>0.53317982570925315</v>
      </c>
      <c r="R60" s="303">
        <f t="shared" si="9"/>
        <v>0.59980169986129495</v>
      </c>
      <c r="S60" s="303">
        <f t="shared" si="9"/>
        <v>0.63370354748677926</v>
      </c>
      <c r="T60" s="303">
        <f t="shared" si="9"/>
        <v>0.62616575023346399</v>
      </c>
      <c r="U60" s="303">
        <f t="shared" si="9"/>
        <v>0.63787249032339266</v>
      </c>
      <c r="V60" s="303">
        <f t="shared" si="9"/>
        <v>0.52159015352346116</v>
      </c>
      <c r="W60" s="303">
        <f t="shared" si="9"/>
        <v>0.45727130338021099</v>
      </c>
      <c r="DA60" s="175"/>
    </row>
    <row r="61" spans="1:105" ht="12" customHeight="1" x14ac:dyDescent="0.3">
      <c r="A61" s="62" t="s">
        <v>2915</v>
      </c>
      <c r="B61" s="304">
        <f t="shared" ref="B61:W61" si="10">IF(B$29=0,0,B$29/B$5)</f>
        <v>0.32661854967782361</v>
      </c>
      <c r="C61" s="304">
        <f t="shared" si="10"/>
        <v>0.33451877569828276</v>
      </c>
      <c r="D61" s="304">
        <f t="shared" si="10"/>
        <v>0.28122112590607795</v>
      </c>
      <c r="E61" s="304">
        <f t="shared" si="10"/>
        <v>0.24257911077029429</v>
      </c>
      <c r="F61" s="304">
        <f t="shared" si="10"/>
        <v>0.22936549764309097</v>
      </c>
      <c r="G61" s="304">
        <f t="shared" si="10"/>
        <v>0.27907135674514322</v>
      </c>
      <c r="H61" s="304">
        <f t="shared" si="10"/>
        <v>0.26378296321967909</v>
      </c>
      <c r="I61" s="304">
        <f t="shared" si="10"/>
        <v>0.34377563861921595</v>
      </c>
      <c r="J61" s="304">
        <f t="shared" si="10"/>
        <v>0.32319858821381742</v>
      </c>
      <c r="K61" s="304">
        <f t="shared" si="10"/>
        <v>0.33752239299846604</v>
      </c>
      <c r="L61" s="304">
        <f t="shared" si="10"/>
        <v>0.30953261036143209</v>
      </c>
      <c r="M61" s="304">
        <f t="shared" si="10"/>
        <v>0.38796641211804722</v>
      </c>
      <c r="N61" s="304">
        <f t="shared" si="10"/>
        <v>0.48117018231193603</v>
      </c>
      <c r="O61" s="304">
        <f t="shared" si="10"/>
        <v>0.51943688228210039</v>
      </c>
      <c r="P61" s="304">
        <f t="shared" si="10"/>
        <v>0.42816913979148091</v>
      </c>
      <c r="Q61" s="304">
        <f t="shared" si="10"/>
        <v>0.49638685081470163</v>
      </c>
      <c r="R61" s="304">
        <f t="shared" si="10"/>
        <v>0.56846874986992546</v>
      </c>
      <c r="S61" s="304">
        <f t="shared" si="10"/>
        <v>0.60520149537211454</v>
      </c>
      <c r="T61" s="304">
        <f t="shared" si="10"/>
        <v>0.59733709584588301</v>
      </c>
      <c r="U61" s="304">
        <f t="shared" si="10"/>
        <v>0.60972034436825373</v>
      </c>
      <c r="V61" s="304">
        <f t="shared" si="10"/>
        <v>0.48349693001952476</v>
      </c>
      <c r="W61" s="304">
        <f t="shared" si="10"/>
        <v>0.4141636276621975</v>
      </c>
      <c r="DA61" s="72"/>
    </row>
    <row r="62" spans="1:105" ht="12" customHeight="1" x14ac:dyDescent="0.3">
      <c r="A62" s="62" t="s">
        <v>2922</v>
      </c>
      <c r="B62" s="304">
        <f t="shared" ref="B62:W62" si="11">IF(B$35=0,0,B$35/B$5)</f>
        <v>4.8773510714084013E-2</v>
      </c>
      <c r="C62" s="304">
        <f t="shared" si="11"/>
        <v>4.7472712707842181E-2</v>
      </c>
      <c r="D62" s="304">
        <f t="shared" si="11"/>
        <v>5.2313075561786097E-2</v>
      </c>
      <c r="E62" s="304">
        <f t="shared" si="11"/>
        <v>5.5510443214024978E-2</v>
      </c>
      <c r="F62" s="304">
        <f t="shared" si="11"/>
        <v>5.6559554295583625E-2</v>
      </c>
      <c r="G62" s="304">
        <f t="shared" si="11"/>
        <v>5.300873098019028E-2</v>
      </c>
      <c r="H62" s="304">
        <f t="shared" si="11"/>
        <v>5.404180780366423E-2</v>
      </c>
      <c r="I62" s="304">
        <f t="shared" si="11"/>
        <v>4.7407266343555535E-2</v>
      </c>
      <c r="J62" s="304">
        <f t="shared" si="11"/>
        <v>4.8864125491123664E-2</v>
      </c>
      <c r="K62" s="304">
        <f t="shared" si="11"/>
        <v>4.7770018023136879E-2</v>
      </c>
      <c r="L62" s="304">
        <f t="shared" si="11"/>
        <v>4.9927469896129999E-2</v>
      </c>
      <c r="M62" s="304">
        <f t="shared" si="11"/>
        <v>4.4360642098827494E-2</v>
      </c>
      <c r="N62" s="304">
        <f t="shared" si="11"/>
        <v>3.8031840238882099E-2</v>
      </c>
      <c r="O62" s="304">
        <f t="shared" si="11"/>
        <v>3.5213827365191769E-2</v>
      </c>
      <c r="P62" s="304">
        <f t="shared" si="11"/>
        <v>4.2035222856123086E-2</v>
      </c>
      <c r="Q62" s="304">
        <f t="shared" si="11"/>
        <v>3.6792974894551557E-2</v>
      </c>
      <c r="R62" s="304">
        <f t="shared" si="11"/>
        <v>3.1332949991369478E-2</v>
      </c>
      <c r="S62" s="304">
        <f t="shared" si="11"/>
        <v>2.8502052114664788E-2</v>
      </c>
      <c r="T62" s="304">
        <f t="shared" si="11"/>
        <v>2.882865438758098E-2</v>
      </c>
      <c r="U62" s="304">
        <f t="shared" si="11"/>
        <v>2.8152145955138853E-2</v>
      </c>
      <c r="V62" s="304">
        <f t="shared" si="11"/>
        <v>3.809322350393643E-2</v>
      </c>
      <c r="W62" s="304">
        <f t="shared" si="11"/>
        <v>4.3107675718013543E-2</v>
      </c>
      <c r="DA62" s="72"/>
    </row>
    <row r="63" spans="1:105" ht="12" customHeight="1" x14ac:dyDescent="0.3">
      <c r="A63" s="62" t="s">
        <v>2934</v>
      </c>
      <c r="B63" s="304">
        <f t="shared" ref="B63:W63" si="12">IF(B$46=0,0,B$46/B$5)</f>
        <v>0</v>
      </c>
      <c r="C63" s="304">
        <f t="shared" si="12"/>
        <v>0</v>
      </c>
      <c r="D63" s="304">
        <f t="shared" si="12"/>
        <v>0</v>
      </c>
      <c r="E63" s="304">
        <f t="shared" si="12"/>
        <v>0</v>
      </c>
      <c r="F63" s="304">
        <f t="shared" si="12"/>
        <v>0</v>
      </c>
      <c r="G63" s="304">
        <f t="shared" si="12"/>
        <v>0</v>
      </c>
      <c r="H63" s="304">
        <f t="shared" si="12"/>
        <v>0</v>
      </c>
      <c r="I63" s="304">
        <f t="shared" si="12"/>
        <v>0</v>
      </c>
      <c r="J63" s="304">
        <f t="shared" si="12"/>
        <v>0</v>
      </c>
      <c r="K63" s="304">
        <f t="shared" si="12"/>
        <v>0</v>
      </c>
      <c r="L63" s="304">
        <f t="shared" si="12"/>
        <v>0</v>
      </c>
      <c r="M63" s="304">
        <f t="shared" si="12"/>
        <v>0</v>
      </c>
      <c r="N63" s="304">
        <f t="shared" si="12"/>
        <v>0</v>
      </c>
      <c r="O63" s="304">
        <f t="shared" si="12"/>
        <v>0</v>
      </c>
      <c r="P63" s="304">
        <f t="shared" si="12"/>
        <v>0</v>
      </c>
      <c r="Q63" s="304">
        <f t="shared" si="12"/>
        <v>0</v>
      </c>
      <c r="R63" s="304">
        <f t="shared" si="12"/>
        <v>0</v>
      </c>
      <c r="S63" s="304">
        <f t="shared" si="12"/>
        <v>0</v>
      </c>
      <c r="T63" s="304">
        <f t="shared" si="12"/>
        <v>0</v>
      </c>
      <c r="U63" s="304">
        <f t="shared" si="12"/>
        <v>0</v>
      </c>
      <c r="V63" s="304">
        <f t="shared" si="12"/>
        <v>0</v>
      </c>
      <c r="W63" s="304">
        <f t="shared" si="12"/>
        <v>0</v>
      </c>
      <c r="DA63" s="72"/>
    </row>
    <row r="64" spans="1:105" ht="12" customHeight="1" x14ac:dyDescent="0.3">
      <c r="A64" s="62" t="s">
        <v>2936</v>
      </c>
      <c r="B64" s="304">
        <f t="shared" ref="B64:W64" si="13">IF(B$47=0,0,B$47/B$5)</f>
        <v>0</v>
      </c>
      <c r="C64" s="304">
        <f t="shared" si="13"/>
        <v>0</v>
      </c>
      <c r="D64" s="304">
        <f t="shared" si="13"/>
        <v>0</v>
      </c>
      <c r="E64" s="304">
        <f t="shared" si="13"/>
        <v>0</v>
      </c>
      <c r="F64" s="304">
        <f t="shared" si="13"/>
        <v>0</v>
      </c>
      <c r="G64" s="304">
        <f t="shared" si="13"/>
        <v>0</v>
      </c>
      <c r="H64" s="304">
        <f t="shared" si="13"/>
        <v>0</v>
      </c>
      <c r="I64" s="304">
        <f t="shared" si="13"/>
        <v>0</v>
      </c>
      <c r="J64" s="304">
        <f t="shared" si="13"/>
        <v>0</v>
      </c>
      <c r="K64" s="304">
        <f t="shared" si="13"/>
        <v>0</v>
      </c>
      <c r="L64" s="304">
        <f t="shared" si="13"/>
        <v>0</v>
      </c>
      <c r="M64" s="304">
        <f t="shared" si="13"/>
        <v>0</v>
      </c>
      <c r="N64" s="304">
        <f t="shared" si="13"/>
        <v>0</v>
      </c>
      <c r="O64" s="304">
        <f t="shared" si="13"/>
        <v>0</v>
      </c>
      <c r="P64" s="304">
        <f t="shared" si="13"/>
        <v>0</v>
      </c>
      <c r="Q64" s="304">
        <f t="shared" si="13"/>
        <v>0</v>
      </c>
      <c r="R64" s="304">
        <f t="shared" si="13"/>
        <v>0</v>
      </c>
      <c r="S64" s="304">
        <f t="shared" si="13"/>
        <v>0</v>
      </c>
      <c r="T64" s="304">
        <f t="shared" si="13"/>
        <v>0</v>
      </c>
      <c r="U64" s="304">
        <f t="shared" si="13"/>
        <v>0</v>
      </c>
      <c r="V64" s="304">
        <f t="shared" si="13"/>
        <v>0</v>
      </c>
      <c r="W64" s="304">
        <f t="shared" si="13"/>
        <v>0</v>
      </c>
      <c r="DA64" s="72"/>
    </row>
    <row r="65" spans="1:105" ht="12" customHeight="1" x14ac:dyDescent="0.3">
      <c r="A65" s="41" t="s">
        <v>2938</v>
      </c>
      <c r="B65" s="237">
        <f t="shared" ref="B65:W65" si="14">IF(B$48=0,0,B$48/B$5)</f>
        <v>0</v>
      </c>
      <c r="C65" s="237">
        <f t="shared" si="14"/>
        <v>0</v>
      </c>
      <c r="D65" s="237">
        <f t="shared" si="14"/>
        <v>0</v>
      </c>
      <c r="E65" s="237">
        <f t="shared" si="14"/>
        <v>0</v>
      </c>
      <c r="F65" s="237">
        <f t="shared" si="14"/>
        <v>0</v>
      </c>
      <c r="G65" s="237">
        <f t="shared" si="14"/>
        <v>0</v>
      </c>
      <c r="H65" s="237">
        <f t="shared" si="14"/>
        <v>0</v>
      </c>
      <c r="I65" s="237">
        <f t="shared" si="14"/>
        <v>0</v>
      </c>
      <c r="J65" s="237">
        <f t="shared" si="14"/>
        <v>0</v>
      </c>
      <c r="K65" s="237">
        <f t="shared" si="14"/>
        <v>0</v>
      </c>
      <c r="L65" s="237">
        <f t="shared" si="14"/>
        <v>0</v>
      </c>
      <c r="M65" s="237">
        <f t="shared" si="14"/>
        <v>0</v>
      </c>
      <c r="N65" s="237">
        <f t="shared" si="14"/>
        <v>0</v>
      </c>
      <c r="O65" s="237">
        <f t="shared" si="14"/>
        <v>0</v>
      </c>
      <c r="P65" s="237">
        <f t="shared" si="14"/>
        <v>0</v>
      </c>
      <c r="Q65" s="237">
        <f t="shared" si="14"/>
        <v>0</v>
      </c>
      <c r="R65" s="237">
        <f t="shared" si="14"/>
        <v>0</v>
      </c>
      <c r="S65" s="237">
        <f t="shared" si="14"/>
        <v>0</v>
      </c>
      <c r="T65" s="237">
        <f t="shared" si="14"/>
        <v>0</v>
      </c>
      <c r="U65" s="237">
        <f t="shared" si="14"/>
        <v>0</v>
      </c>
      <c r="V65" s="237">
        <f t="shared" si="14"/>
        <v>0</v>
      </c>
      <c r="W65" s="237">
        <f t="shared" si="14"/>
        <v>0</v>
      </c>
      <c r="DA65" s="97"/>
    </row>
    <row r="66" spans="1:105" ht="12" customHeight="1" x14ac:dyDescent="0.3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DA66" s="172"/>
    </row>
    <row r="67" spans="1:105" ht="15" customHeight="1" x14ac:dyDescent="0.3">
      <c r="A67" s="32" t="s">
        <v>432</v>
      </c>
      <c r="B67" s="259"/>
      <c r="C67" s="259"/>
      <c r="D67" s="259"/>
      <c r="E67" s="259"/>
      <c r="F67" s="259"/>
      <c r="G67" s="259"/>
      <c r="H67" s="259"/>
      <c r="I67" s="259"/>
      <c r="J67" s="259"/>
      <c r="K67" s="259"/>
      <c r="L67" s="259"/>
      <c r="M67" s="259"/>
      <c r="N67" s="259"/>
      <c r="O67" s="259"/>
      <c r="P67" s="259"/>
      <c r="Q67" s="259"/>
      <c r="R67" s="259"/>
      <c r="S67" s="259"/>
      <c r="T67" s="259"/>
      <c r="U67" s="259"/>
      <c r="V67" s="259"/>
      <c r="W67" s="259"/>
      <c r="DA67" s="88"/>
    </row>
    <row r="68" spans="1:105" ht="12" customHeight="1" x14ac:dyDescent="0.3">
      <c r="A68" s="201"/>
      <c r="B68" s="201"/>
      <c r="C68" s="201"/>
      <c r="D68" s="201"/>
      <c r="E68" s="201"/>
      <c r="F68" s="201"/>
      <c r="G68" s="201"/>
      <c r="H68" s="201"/>
      <c r="I68" s="201"/>
      <c r="J68" s="201"/>
      <c r="K68" s="201"/>
      <c r="L68" s="201"/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DA68" s="173"/>
    </row>
    <row r="69" spans="1:105" ht="12" customHeight="1" x14ac:dyDescent="0.3">
      <c r="A69" s="35" t="s">
        <v>28</v>
      </c>
      <c r="B69" s="324">
        <f>IF(B$5=0,0,B$5/WWP_fec!B$5)</f>
        <v>0.50610229665026973</v>
      </c>
      <c r="C69" s="324">
        <f>IF(C$5=0,0,C$5/WWP_fec!C$5)</f>
        <v>0.46956770961530225</v>
      </c>
      <c r="D69" s="324">
        <f>IF(D$5=0,0,D$5/WWP_fec!D$5)</f>
        <v>0.54301373268992303</v>
      </c>
      <c r="E69" s="324">
        <f>IF(E$5=0,0,E$5/WWP_fec!E$5)</f>
        <v>0.60724807687577831</v>
      </c>
      <c r="F69" s="324">
        <f>IF(F$5=0,0,F$5/WWP_fec!F$5)</f>
        <v>0.6398092648540723</v>
      </c>
      <c r="G69" s="324">
        <f>IF(G$5=0,0,G$5/WWP_fec!G$5)</f>
        <v>0.50269453887956739</v>
      </c>
      <c r="H69" s="324">
        <f>IF(H$5=0,0,H$5/WWP_fec!H$5)</f>
        <v>0.55302251854408735</v>
      </c>
      <c r="I69" s="324">
        <f>IF(I$5=0,0,I$5/WWP_fec!I$5)</f>
        <v>0.40578435015765113</v>
      </c>
      <c r="J69" s="324">
        <f>IF(J$5=0,0,J$5/WWP_fec!J$5)</f>
        <v>0.4594251186936385</v>
      </c>
      <c r="K69" s="324">
        <f>IF(K$5=0,0,K$5/WWP_fec!K$5)</f>
        <v>0.4331098039718731</v>
      </c>
      <c r="L69" s="324">
        <f>IF(L$5=0,0,L$5/WWP_fec!L$5)</f>
        <v>0.48955384616755004</v>
      </c>
      <c r="M69" s="324">
        <f>IF(M$5=0,0,M$5/WWP_fec!M$5)</f>
        <v>0.35223992839048862</v>
      </c>
      <c r="N69" s="324">
        <f>IF(N$5=0,0,N$5/WWP_fec!N$5)</f>
        <v>0.24055475678244853</v>
      </c>
      <c r="O69" s="324">
        <f>IF(O$5=0,0,O$5/WWP_fec!O$5)</f>
        <v>0.20403376828114142</v>
      </c>
      <c r="P69" s="324">
        <f>IF(P$5=0,0,P$5/WWP_fec!P$5)</f>
        <v>0.27215756845932026</v>
      </c>
      <c r="Q69" s="324">
        <f>IF(Q$5=0,0,Q$5/WWP_fec!Q$5)</f>
        <v>0.23472906822161321</v>
      </c>
      <c r="R69" s="324">
        <f>IF(R$5=0,0,R$5/WWP_fec!R$5)</f>
        <v>0.19463376616257783</v>
      </c>
      <c r="S69" s="324">
        <f>IF(S$5=0,0,S$5/WWP_fec!S$5)</f>
        <v>0.17759999888222119</v>
      </c>
      <c r="T69" s="324">
        <f>IF(T$5=0,0,T$5/WWP_fec!T$5)</f>
        <v>0.18597187564816689</v>
      </c>
      <c r="U69" s="324">
        <f>IF(U$5=0,0,U$5/WWP_fec!U$5)</f>
        <v>0.17963558200179217</v>
      </c>
      <c r="V69" s="324">
        <f>IF(V$5=0,0,V$5/WWP_fec!V$5)</f>
        <v>0.2268112214257984</v>
      </c>
      <c r="W69" s="324">
        <f>IF(W$5=0,0,W$5/WWP_fec!W$5)</f>
        <v>0.28155524824856287</v>
      </c>
      <c r="DA69" s="95"/>
    </row>
    <row r="70" spans="1:105" ht="12" customHeight="1" x14ac:dyDescent="0.3">
      <c r="A70" s="55" t="s">
        <v>92</v>
      </c>
      <c r="B70" s="336">
        <f>IF(B$6=0,0,B$6/WWP_fec!B$6)</f>
        <v>0</v>
      </c>
      <c r="C70" s="336">
        <f>IF(C$6=0,0,C$6/WWP_fec!C$6)</f>
        <v>0</v>
      </c>
      <c r="D70" s="336">
        <f>IF(D$6=0,0,D$6/WWP_fec!D$6)</f>
        <v>0</v>
      </c>
      <c r="E70" s="336">
        <f>IF(E$6=0,0,E$6/WWP_fec!E$6)</f>
        <v>0</v>
      </c>
      <c r="F70" s="336">
        <f>IF(F$6=0,0,F$6/WWP_fec!F$6)</f>
        <v>0</v>
      </c>
      <c r="G70" s="336">
        <f>IF(G$6=0,0,G$6/WWP_fec!G$6)</f>
        <v>0</v>
      </c>
      <c r="H70" s="336">
        <f>IF(H$6=0,0,H$6/WWP_fec!H$6)</f>
        <v>0</v>
      </c>
      <c r="I70" s="336">
        <f>IF(I$6=0,0,I$6/WWP_fec!I$6)</f>
        <v>0</v>
      </c>
      <c r="J70" s="336">
        <f>IF(J$6=0,0,J$6/WWP_fec!J$6)</f>
        <v>0</v>
      </c>
      <c r="K70" s="336">
        <f>IF(K$6=0,0,K$6/WWP_fec!K$6)</f>
        <v>0</v>
      </c>
      <c r="L70" s="336">
        <f>IF(L$6=0,0,L$6/WWP_fec!L$6)</f>
        <v>0</v>
      </c>
      <c r="M70" s="336">
        <f>IF(M$6=0,0,M$6/WWP_fec!M$6)</f>
        <v>0</v>
      </c>
      <c r="N70" s="336">
        <f>IF(N$6=0,0,N$6/WWP_fec!N$6)</f>
        <v>0</v>
      </c>
      <c r="O70" s="336">
        <f>IF(O$6=0,0,O$6/WWP_fec!O$6)</f>
        <v>0</v>
      </c>
      <c r="P70" s="336">
        <f>IF(P$6=0,0,P$6/WWP_fec!P$6)</f>
        <v>0</v>
      </c>
      <c r="Q70" s="336">
        <f>IF(Q$6=0,0,Q$6/WWP_fec!Q$6)</f>
        <v>0</v>
      </c>
      <c r="R70" s="336">
        <f>IF(R$6=0,0,R$6/WWP_fec!R$6)</f>
        <v>0</v>
      </c>
      <c r="S70" s="336">
        <f>IF(S$6=0,0,S$6/WWP_fec!S$6)</f>
        <v>0</v>
      </c>
      <c r="T70" s="336">
        <f>IF(T$6=0,0,T$6/WWP_fec!T$6)</f>
        <v>0</v>
      </c>
      <c r="U70" s="336">
        <f>IF(U$6=0,0,U$6/WWP_fec!U$6)</f>
        <v>0</v>
      </c>
      <c r="V70" s="336">
        <f>IF(V$6=0,0,V$6/WWP_fec!V$6)</f>
        <v>0</v>
      </c>
      <c r="W70" s="336">
        <f>IF(W$6=0,0,W$6/WWP_fec!W$6)</f>
        <v>0</v>
      </c>
      <c r="DA70" s="67"/>
    </row>
    <row r="71" spans="1:105" ht="12" customHeight="1" x14ac:dyDescent="0.3">
      <c r="A71" s="202" t="s">
        <v>93</v>
      </c>
      <c r="B71" s="337">
        <f>IF(B$7=0,0,B$7/WWP_fec!B$7)</f>
        <v>0</v>
      </c>
      <c r="C71" s="337">
        <f>IF(C$7=0,0,C$7/WWP_fec!C$7)</f>
        <v>0</v>
      </c>
      <c r="D71" s="337">
        <f>IF(D$7=0,0,D$7/WWP_fec!D$7)</f>
        <v>0</v>
      </c>
      <c r="E71" s="337">
        <f>IF(E$7=0,0,E$7/WWP_fec!E$7)</f>
        <v>0</v>
      </c>
      <c r="F71" s="337">
        <f>IF(F$7=0,0,F$7/WWP_fec!F$7)</f>
        <v>0</v>
      </c>
      <c r="G71" s="337">
        <f>IF(G$7=0,0,G$7/WWP_fec!G$7)</f>
        <v>0</v>
      </c>
      <c r="H71" s="337">
        <f>IF(H$7=0,0,H$7/WWP_fec!H$7)</f>
        <v>0</v>
      </c>
      <c r="I71" s="337">
        <f>IF(I$7=0,0,I$7/WWP_fec!I$7)</f>
        <v>0</v>
      </c>
      <c r="J71" s="337">
        <f>IF(J$7=0,0,J$7/WWP_fec!J$7)</f>
        <v>0</v>
      </c>
      <c r="K71" s="337">
        <f>IF(K$7=0,0,K$7/WWP_fec!K$7)</f>
        <v>0</v>
      </c>
      <c r="L71" s="337">
        <f>IF(L$7=0,0,L$7/WWP_fec!L$7)</f>
        <v>0</v>
      </c>
      <c r="M71" s="337">
        <f>IF(M$7=0,0,M$7/WWP_fec!M$7)</f>
        <v>0</v>
      </c>
      <c r="N71" s="337">
        <f>IF(N$7=0,0,N$7/WWP_fec!N$7)</f>
        <v>0</v>
      </c>
      <c r="O71" s="337">
        <f>IF(O$7=0,0,O$7/WWP_fec!O$7)</f>
        <v>0</v>
      </c>
      <c r="P71" s="337">
        <f>IF(P$7=0,0,P$7/WWP_fec!P$7)</f>
        <v>0</v>
      </c>
      <c r="Q71" s="337">
        <f>IF(Q$7=0,0,Q$7/WWP_fec!Q$7)</f>
        <v>0</v>
      </c>
      <c r="R71" s="337">
        <f>IF(R$7=0,0,R$7/WWP_fec!R$7)</f>
        <v>0</v>
      </c>
      <c r="S71" s="337">
        <f>IF(S$7=0,0,S$7/WWP_fec!S$7)</f>
        <v>0</v>
      </c>
      <c r="T71" s="337">
        <f>IF(T$7=0,0,T$7/WWP_fec!T$7)</f>
        <v>0</v>
      </c>
      <c r="U71" s="337">
        <f>IF(U$7=0,0,U$7/WWP_fec!U$7)</f>
        <v>0</v>
      </c>
      <c r="V71" s="337">
        <f>IF(V$7=0,0,V$7/WWP_fec!V$7)</f>
        <v>0</v>
      </c>
      <c r="W71" s="337">
        <f>IF(W$7=0,0,W$7/WWP_fec!W$7)</f>
        <v>0</v>
      </c>
      <c r="DA71" s="174"/>
    </row>
    <row r="72" spans="1:105" ht="12" customHeight="1" x14ac:dyDescent="0.3">
      <c r="A72" s="202" t="s">
        <v>94</v>
      </c>
      <c r="B72" s="337">
        <f>IF(B$8=0,0,B$8/WWP_fec!B$8)</f>
        <v>0</v>
      </c>
      <c r="C72" s="337">
        <f>IF(C$8=0,0,C$8/WWP_fec!C$8)</f>
        <v>0</v>
      </c>
      <c r="D72" s="337">
        <f>IF(D$8=0,0,D$8/WWP_fec!D$8)</f>
        <v>0</v>
      </c>
      <c r="E72" s="337">
        <f>IF(E$8=0,0,E$8/WWP_fec!E$8)</f>
        <v>0</v>
      </c>
      <c r="F72" s="337">
        <f>IF(F$8=0,0,F$8/WWP_fec!F$8)</f>
        <v>0</v>
      </c>
      <c r="G72" s="337">
        <f>IF(G$8=0,0,G$8/WWP_fec!G$8)</f>
        <v>0</v>
      </c>
      <c r="H72" s="337">
        <f>IF(H$8=0,0,H$8/WWP_fec!H$8)</f>
        <v>0</v>
      </c>
      <c r="I72" s="337">
        <f>IF(I$8=0,0,I$8/WWP_fec!I$8)</f>
        <v>0</v>
      </c>
      <c r="J72" s="337">
        <f>IF(J$8=0,0,J$8/WWP_fec!J$8)</f>
        <v>0</v>
      </c>
      <c r="K72" s="337">
        <f>IF(K$8=0,0,K$8/WWP_fec!K$8)</f>
        <v>0</v>
      </c>
      <c r="L72" s="337">
        <f>IF(L$8=0,0,L$8/WWP_fec!L$8)</f>
        <v>0</v>
      </c>
      <c r="M72" s="337">
        <f>IF(M$8=0,0,M$8/WWP_fec!M$8)</f>
        <v>0</v>
      </c>
      <c r="N72" s="337">
        <f>IF(N$8=0,0,N$8/WWP_fec!N$8)</f>
        <v>0</v>
      </c>
      <c r="O72" s="337">
        <f>IF(O$8=0,0,O$8/WWP_fec!O$8)</f>
        <v>0</v>
      </c>
      <c r="P72" s="337">
        <f>IF(P$8=0,0,P$8/WWP_fec!P$8)</f>
        <v>0</v>
      </c>
      <c r="Q72" s="337">
        <f>IF(Q$8=0,0,Q$8/WWP_fec!Q$8)</f>
        <v>0</v>
      </c>
      <c r="R72" s="337">
        <f>IF(R$8=0,0,R$8/WWP_fec!R$8)</f>
        <v>0</v>
      </c>
      <c r="S72" s="337">
        <f>IF(S$8=0,0,S$8/WWP_fec!S$8)</f>
        <v>0</v>
      </c>
      <c r="T72" s="337">
        <f>IF(T$8=0,0,T$8/WWP_fec!T$8)</f>
        <v>0</v>
      </c>
      <c r="U72" s="337">
        <f>IF(U$8=0,0,U$8/WWP_fec!U$8)</f>
        <v>0</v>
      </c>
      <c r="V72" s="337">
        <f>IF(V$8=0,0,V$8/WWP_fec!V$8)</f>
        <v>0</v>
      </c>
      <c r="W72" s="337">
        <f>IF(W$8=0,0,W$8/WWP_fec!W$8)</f>
        <v>0</v>
      </c>
      <c r="DA72" s="174"/>
    </row>
    <row r="73" spans="1:105" ht="12" customHeight="1" x14ac:dyDescent="0.3">
      <c r="A73" s="202" t="s">
        <v>95</v>
      </c>
      <c r="B73" s="337">
        <f>IF(B$9=0,0,B$9/WWP_fec!B$9)</f>
        <v>0</v>
      </c>
      <c r="C73" s="337">
        <f>IF(C$9=0,0,C$9/WWP_fec!C$9)</f>
        <v>0</v>
      </c>
      <c r="D73" s="337">
        <f>IF(D$9=0,0,D$9/WWP_fec!D$9)</f>
        <v>0</v>
      </c>
      <c r="E73" s="337">
        <f>IF(E$9=0,0,E$9/WWP_fec!E$9)</f>
        <v>0</v>
      </c>
      <c r="F73" s="337">
        <f>IF(F$9=0,0,F$9/WWP_fec!F$9)</f>
        <v>0</v>
      </c>
      <c r="G73" s="337">
        <f>IF(G$9=0,0,G$9/WWP_fec!G$9)</f>
        <v>0</v>
      </c>
      <c r="H73" s="337">
        <f>IF(H$9=0,0,H$9/WWP_fec!H$9)</f>
        <v>0</v>
      </c>
      <c r="I73" s="337">
        <f>IF(I$9=0,0,I$9/WWP_fec!I$9)</f>
        <v>0</v>
      </c>
      <c r="J73" s="337">
        <f>IF(J$9=0,0,J$9/WWP_fec!J$9)</f>
        <v>0</v>
      </c>
      <c r="K73" s="337">
        <f>IF(K$9=0,0,K$9/WWP_fec!K$9)</f>
        <v>0</v>
      </c>
      <c r="L73" s="337">
        <f>IF(L$9=0,0,L$9/WWP_fec!L$9)</f>
        <v>0</v>
      </c>
      <c r="M73" s="337">
        <f>IF(M$9=0,0,M$9/WWP_fec!M$9)</f>
        <v>0</v>
      </c>
      <c r="N73" s="337">
        <f>IF(N$9=0,0,N$9/WWP_fec!N$9)</f>
        <v>0</v>
      </c>
      <c r="O73" s="337">
        <f>IF(O$9=0,0,O$9/WWP_fec!O$9)</f>
        <v>0</v>
      </c>
      <c r="P73" s="337">
        <f>IF(P$9=0,0,P$9/WWP_fec!P$9)</f>
        <v>0</v>
      </c>
      <c r="Q73" s="337">
        <f>IF(Q$9=0,0,Q$9/WWP_fec!Q$9)</f>
        <v>0</v>
      </c>
      <c r="R73" s="337">
        <f>IF(R$9=0,0,R$9/WWP_fec!R$9)</f>
        <v>0</v>
      </c>
      <c r="S73" s="337">
        <f>IF(S$9=0,0,S$9/WWP_fec!S$9)</f>
        <v>0</v>
      </c>
      <c r="T73" s="337">
        <f>IF(T$9=0,0,T$9/WWP_fec!T$9)</f>
        <v>0</v>
      </c>
      <c r="U73" s="337">
        <f>IF(U$9=0,0,U$9/WWP_fec!U$9)</f>
        <v>0</v>
      </c>
      <c r="V73" s="337">
        <f>IF(V$9=0,0,V$9/WWP_fec!V$9)</f>
        <v>0</v>
      </c>
      <c r="W73" s="337">
        <f>IF(W$9=0,0,W$9/WWP_fec!W$9)</f>
        <v>0</v>
      </c>
      <c r="DA73" s="174"/>
    </row>
    <row r="74" spans="1:105" ht="12" customHeight="1" x14ac:dyDescent="0.3">
      <c r="A74" s="56" t="s">
        <v>96</v>
      </c>
      <c r="B74" s="338">
        <f>IF(B$10=0,0,B$10/WWP_fec!B$10)</f>
        <v>0.5360353721490223</v>
      </c>
      <c r="C74" s="338">
        <f>IF(C$10=0,0,C$10/WWP_fec!C$10)</f>
        <v>0.71434073399384579</v>
      </c>
      <c r="D74" s="338">
        <f>IF(D$10=0,0,D$10/WWP_fec!D$10)</f>
        <v>0.46546263012347489</v>
      </c>
      <c r="E74" s="338">
        <f>IF(E$10=0,0,E$10/WWP_fec!E$10)</f>
        <v>0.38251289409777589</v>
      </c>
      <c r="F74" s="338">
        <f>IF(F$10=0,0,F$10/WWP_fec!F$10)</f>
        <v>0.37717200596765998</v>
      </c>
      <c r="G74" s="338">
        <f>IF(G$10=0,0,G$10/WWP_fec!G$10)</f>
        <v>0.24893300419506201</v>
      </c>
      <c r="H74" s="338">
        <f>IF(H$10=0,0,H$10/WWP_fec!H$10)</f>
        <v>0.31016636457025254</v>
      </c>
      <c r="I74" s="338">
        <f>IF(I$10=0,0,I$10/WWP_fec!I$10)</f>
        <v>0.38149828842920963</v>
      </c>
      <c r="J74" s="338">
        <f>IF(J$10=0,0,J$10/WWP_fec!J$10)</f>
        <v>0.46654453177758093</v>
      </c>
      <c r="K74" s="338">
        <f>IF(K$10=0,0,K$10/WWP_fec!K$10)</f>
        <v>0.42080210554293268</v>
      </c>
      <c r="L74" s="338">
        <f>IF(L$10=0,0,L$10/WWP_fec!L$10)</f>
        <v>0.46206800363024003</v>
      </c>
      <c r="M74" s="338">
        <f>IF(M$10=0,0,M$10/WWP_fec!M$10)</f>
        <v>0.2641390646720807</v>
      </c>
      <c r="N74" s="338">
        <f>IF(N$10=0,0,N$10/WWP_fec!N$10)</f>
        <v>8.7701235028963834E-2</v>
      </c>
      <c r="O74" s="338">
        <f>IF(O$10=0,0,O$10/WWP_fec!O$10)</f>
        <v>6.5147996412127526E-2</v>
      </c>
      <c r="P74" s="338">
        <f>IF(P$10=0,0,P$10/WWP_fec!P$10)</f>
        <v>8.3854768996706824E-2</v>
      </c>
      <c r="Q74" s="338">
        <f>IF(Q$10=0,0,Q$10/WWP_fec!Q$10)</f>
        <v>8.8577941255265261E-2</v>
      </c>
      <c r="R74" s="338">
        <f>IF(R$10=0,0,R$10/WWP_fec!R$10)</f>
        <v>8.0688985833626423E-2</v>
      </c>
      <c r="S74" s="338">
        <f>IF(S$10=0,0,S$10/WWP_fec!S$10)</f>
        <v>8.417443003362983E-2</v>
      </c>
      <c r="T74" s="338">
        <f>IF(T$10=0,0,T$10/WWP_fec!T$10)</f>
        <v>0.1116806615225175</v>
      </c>
      <c r="U74" s="338">
        <f>IF(U$10=0,0,U$10/WWP_fec!U$10)</f>
        <v>8.218489468738216E-2</v>
      </c>
      <c r="V74" s="338">
        <f>IF(V$10=0,0,V$10/WWP_fec!V$10)</f>
        <v>4.7394234739601346E-2</v>
      </c>
      <c r="W74" s="338">
        <f>IF(W$10=0,0,W$10/WWP_fec!W$10)</f>
        <v>7.5652688861519476E-2</v>
      </c>
      <c r="DA74" s="68"/>
    </row>
    <row r="75" spans="1:105" ht="12" customHeight="1" x14ac:dyDescent="0.3">
      <c r="A75" s="203" t="s">
        <v>2900</v>
      </c>
      <c r="B75" s="351">
        <f>IF(B$16=0,0,B$16/WWP_fec!B$16)</f>
        <v>0.46135129190658686</v>
      </c>
      <c r="C75" s="351">
        <f>IF(C$16=0,0,C$16/WWP_fec!C$16)</f>
        <v>0.41201680916206918</v>
      </c>
      <c r="D75" s="351">
        <f>IF(D$16=0,0,D$16/WWP_fec!D$16)</f>
        <v>0.56837354465867329</v>
      </c>
      <c r="E75" s="351">
        <f>IF(E$16=0,0,E$16/WWP_fec!E$16)</f>
        <v>0.72165433741670826</v>
      </c>
      <c r="F75" s="351">
        <f>IF(F$16=0,0,F$16/WWP_fec!F$16)</f>
        <v>0.78781903067212777</v>
      </c>
      <c r="G75" s="351">
        <f>IF(G$16=0,0,G$16/WWP_fec!G$16)</f>
        <v>0.57419873354276318</v>
      </c>
      <c r="H75" s="351">
        <f>IF(H$16=0,0,H$16/WWP_fec!H$16)</f>
        <v>0.62934572562214364</v>
      </c>
      <c r="I75" s="351">
        <f>IF(I$16=0,0,I$16/WWP_fec!I$16)</f>
        <v>0.38335457352234703</v>
      </c>
      <c r="J75" s="351">
        <f>IF(J$16=0,0,J$16/WWP_fec!J$16)</f>
        <v>0.42884334689633624</v>
      </c>
      <c r="K75" s="351">
        <f>IF(K$16=0,0,K$16/WWP_fec!K$16)</f>
        <v>0.39434574382983212</v>
      </c>
      <c r="L75" s="351">
        <f>IF(L$16=0,0,L$16/WWP_fec!L$16)</f>
        <v>0.45998339749630562</v>
      </c>
      <c r="M75" s="351">
        <f>IF(M$16=0,0,M$16/WWP_fec!M$16)</f>
        <v>0.30091112581843749</v>
      </c>
      <c r="N75" s="351">
        <f>IF(N$16=0,0,N$16/WWP_fec!N$16)</f>
        <v>0.18984389806345167</v>
      </c>
      <c r="O75" s="351">
        <f>IF(O$16=0,0,O$16/WWP_fec!O$16)</f>
        <v>0.15330511764272617</v>
      </c>
      <c r="P75" s="351">
        <f>IF(P$16=0,0,P$16/WWP_fec!P$16)</f>
        <v>0.25487418058325118</v>
      </c>
      <c r="Q75" s="351">
        <f>IF(Q$16=0,0,Q$16/WWP_fec!Q$16)</f>
        <v>0.17921896854926023</v>
      </c>
      <c r="R75" s="351">
        <f>IF(R$16=0,0,R$16/WWP_fec!R$16)</f>
        <v>0.12134842621690013</v>
      </c>
      <c r="S75" s="351">
        <f>IF(S$16=0,0,S$16/WWP_fec!S$16)</f>
        <v>9.7165728947473828E-2</v>
      </c>
      <c r="T75" s="351">
        <f>IF(T$16=0,0,T$16/WWP_fec!T$16)</f>
        <v>9.931541835428577E-2</v>
      </c>
      <c r="U75" s="351">
        <f>IF(U$16=0,0,U$16/WWP_fec!U$16)</f>
        <v>9.4691275986457019E-2</v>
      </c>
      <c r="V75" s="351">
        <f>IF(V$16=0,0,V$16/WWP_fec!V$16)</f>
        <v>0.18984076690236595</v>
      </c>
      <c r="W75" s="351">
        <f>IF(W$16=0,0,W$16/WWP_fec!W$16)</f>
        <v>0.2691058526321638</v>
      </c>
      <c r="DA75" s="175"/>
    </row>
    <row r="76" spans="1:105" ht="12" customHeight="1" x14ac:dyDescent="0.3">
      <c r="A76" s="203" t="s">
        <v>2912</v>
      </c>
      <c r="B76" s="351">
        <f>IF(B$27=0,0,B$27/WWP_fec!B$27)</f>
        <v>0</v>
      </c>
      <c r="C76" s="351">
        <f>IF(C$27=0,0,C$27/WWP_fec!C$27)</f>
        <v>0</v>
      </c>
      <c r="D76" s="351">
        <f>IF(D$27=0,0,D$27/WWP_fec!D$27)</f>
        <v>0</v>
      </c>
      <c r="E76" s="351">
        <f>IF(E$27=0,0,E$27/WWP_fec!E$27)</f>
        <v>0</v>
      </c>
      <c r="F76" s="351">
        <f>IF(F$27=0,0,F$27/WWP_fec!F$27)</f>
        <v>0</v>
      </c>
      <c r="G76" s="351">
        <f>IF(G$27=0,0,G$27/WWP_fec!G$27)</f>
        <v>0</v>
      </c>
      <c r="H76" s="351">
        <f>IF(H$27=0,0,H$27/WWP_fec!H$27)</f>
        <v>0</v>
      </c>
      <c r="I76" s="351">
        <f>IF(I$27=0,0,I$27/WWP_fec!I$27)</f>
        <v>0</v>
      </c>
      <c r="J76" s="351">
        <f>IF(J$27=0,0,J$27/WWP_fec!J$27)</f>
        <v>0</v>
      </c>
      <c r="K76" s="351">
        <f>IF(K$27=0,0,K$27/WWP_fec!K$27)</f>
        <v>0</v>
      </c>
      <c r="L76" s="351">
        <f>IF(L$27=0,0,L$27/WWP_fec!L$27)</f>
        <v>0</v>
      </c>
      <c r="M76" s="351">
        <f>IF(M$27=0,0,M$27/WWP_fec!M$27)</f>
        <v>0</v>
      </c>
      <c r="N76" s="351">
        <f>IF(N$27=0,0,N$27/WWP_fec!N$27)</f>
        <v>0</v>
      </c>
      <c r="O76" s="351">
        <f>IF(O$27=0,0,O$27/WWP_fec!O$27)</f>
        <v>0</v>
      </c>
      <c r="P76" s="351">
        <f>IF(P$27=0,0,P$27/WWP_fec!P$27)</f>
        <v>0</v>
      </c>
      <c r="Q76" s="351">
        <f>IF(Q$27=0,0,Q$27/WWP_fec!Q$27)</f>
        <v>0</v>
      </c>
      <c r="R76" s="351">
        <f>IF(R$27=0,0,R$27/WWP_fec!R$27)</f>
        <v>0</v>
      </c>
      <c r="S76" s="351">
        <f>IF(S$27=0,0,S$27/WWP_fec!S$27)</f>
        <v>0</v>
      </c>
      <c r="T76" s="351">
        <f>IF(T$27=0,0,T$27/WWP_fec!T$27)</f>
        <v>0</v>
      </c>
      <c r="U76" s="351">
        <f>IF(U$27=0,0,U$27/WWP_fec!U$27)</f>
        <v>0</v>
      </c>
      <c r="V76" s="351">
        <f>IF(V$27=0,0,V$27/WWP_fec!V$27)</f>
        <v>0</v>
      </c>
      <c r="W76" s="351">
        <f>IF(W$27=0,0,W$27/WWP_fec!W$27)</f>
        <v>0</v>
      </c>
      <c r="DA76" s="175"/>
    </row>
    <row r="77" spans="1:105" ht="12" customHeight="1" x14ac:dyDescent="0.3">
      <c r="A77" s="203" t="s">
        <v>2914</v>
      </c>
      <c r="B77" s="351">
        <f>IF(B$28=0,0,B$28/WWP_fec!B$28)</f>
        <v>1.7158788045527134</v>
      </c>
      <c r="C77" s="351">
        <f>IF(C$28=0,0,C$28/WWP_fec!C$28)</f>
        <v>1.6150013152882228</v>
      </c>
      <c r="D77" s="351">
        <f>IF(D$28=0,0,D$28/WWP_fec!D$28)</f>
        <v>1.7015958175009838</v>
      </c>
      <c r="E77" s="351">
        <f>IF(E$28=0,0,E$28/WWP_fec!E$28)</f>
        <v>1.7719439804552017</v>
      </c>
      <c r="F77" s="351">
        <f>IF(F$28=0,0,F$28/WWP_fec!F$28)</f>
        <v>1.807088826311319</v>
      </c>
      <c r="G77" s="351">
        <f>IF(G$28=0,0,G$28/WWP_fec!G$28)</f>
        <v>1.6661655415916778</v>
      </c>
      <c r="H77" s="351">
        <f>IF(H$28=0,0,H$28/WWP_fec!H$28)</f>
        <v>1.7125822384492517</v>
      </c>
      <c r="I77" s="351">
        <f>IF(I$28=0,0,I$28/WWP_fec!I$28)</f>
        <v>1.524921453058214</v>
      </c>
      <c r="J77" s="351">
        <f>IF(J$28=0,0,J$28/WWP_fec!J$28)</f>
        <v>1.5711198636141068</v>
      </c>
      <c r="K77" s="351">
        <f>IF(K$28=0,0,K$28/WWP_fec!K$28)</f>
        <v>1.5398571689071419</v>
      </c>
      <c r="L77" s="351">
        <f>IF(L$28=0,0,L$28/WWP_fec!L$28)</f>
        <v>1.5894762357398002</v>
      </c>
      <c r="M77" s="351">
        <f>IF(M$28=0,0,M$28/WWP_fec!M$28)</f>
        <v>1.4447587576161094</v>
      </c>
      <c r="N77" s="351">
        <f>IF(N$28=0,0,N$28/WWP_fec!N$28)</f>
        <v>1.3113243761033215</v>
      </c>
      <c r="O77" s="351">
        <f>IF(O$28=0,0,O$28/WWP_fec!O$28)</f>
        <v>1.2350821343802969</v>
      </c>
      <c r="P77" s="351">
        <f>IF(P$28=0,0,P$28/WWP_fec!P$28)</f>
        <v>1.3850980392664964</v>
      </c>
      <c r="Q77" s="351">
        <f>IF(Q$28=0,0,Q$28/WWP_fec!Q$28)</f>
        <v>1.3189945228001871</v>
      </c>
      <c r="R77" s="351">
        <f>IF(R$28=0,0,R$28/WWP_fec!R$28)</f>
        <v>1.2325753354879099</v>
      </c>
      <c r="S77" s="351">
        <f>IF(S$28=0,0,S$28/WWP_fec!S$28)</f>
        <v>1.1807407002721511</v>
      </c>
      <c r="T77" s="351">
        <f>IF(T$28=0,0,T$28/WWP_fec!T$28)</f>
        <v>1.1853206041343418</v>
      </c>
      <c r="U77" s="351">
        <f>IF(U$28=0,0,U$28/WWP_fec!U$28)</f>
        <v>1.1822926630648349</v>
      </c>
      <c r="V77" s="351">
        <f>IF(V$28=0,0,V$28/WWP_fec!V$28)</f>
        <v>1.3008096262937017</v>
      </c>
      <c r="W77" s="351">
        <f>IF(W$28=0,0,W$28/WWP_fec!W$28)</f>
        <v>1.3813600889850621</v>
      </c>
      <c r="DA77" s="175"/>
    </row>
    <row r="78" spans="1:105" ht="12" customHeight="1" x14ac:dyDescent="0.3">
      <c r="A78" s="41" t="s">
        <v>2938</v>
      </c>
      <c r="B78" s="339">
        <f>IF(B$48=0,0,B$48/WWP_fec!B$48)</f>
        <v>0</v>
      </c>
      <c r="C78" s="339">
        <f>IF(C$48=0,0,C$48/WWP_fec!C$48)</f>
        <v>0</v>
      </c>
      <c r="D78" s="339">
        <f>IF(D$48=0,0,D$48/WWP_fec!D$48)</f>
        <v>0</v>
      </c>
      <c r="E78" s="339">
        <f>IF(E$48=0,0,E$48/WWP_fec!E$48)</f>
        <v>0</v>
      </c>
      <c r="F78" s="339">
        <f>IF(F$48=0,0,F$48/WWP_fec!F$48)</f>
        <v>0</v>
      </c>
      <c r="G78" s="339">
        <f>IF(G$48=0,0,G$48/WWP_fec!G$48)</f>
        <v>0</v>
      </c>
      <c r="H78" s="339">
        <f>IF(H$48=0,0,H$48/WWP_fec!H$48)</f>
        <v>0</v>
      </c>
      <c r="I78" s="339">
        <f>IF(I$48=0,0,I$48/WWP_fec!I$48)</f>
        <v>0</v>
      </c>
      <c r="J78" s="339">
        <f>IF(J$48=0,0,J$48/WWP_fec!J$48)</f>
        <v>0</v>
      </c>
      <c r="K78" s="339">
        <f>IF(K$48=0,0,K$48/WWP_fec!K$48)</f>
        <v>0</v>
      </c>
      <c r="L78" s="339">
        <f>IF(L$48=0,0,L$48/WWP_fec!L$48)</f>
        <v>0</v>
      </c>
      <c r="M78" s="339">
        <f>IF(M$48=0,0,M$48/WWP_fec!M$48)</f>
        <v>0</v>
      </c>
      <c r="N78" s="339">
        <f>IF(N$48=0,0,N$48/WWP_fec!N$48)</f>
        <v>0</v>
      </c>
      <c r="O78" s="339">
        <f>IF(O$48=0,0,O$48/WWP_fec!O$48)</f>
        <v>0</v>
      </c>
      <c r="P78" s="339">
        <f>IF(P$48=0,0,P$48/WWP_fec!P$48)</f>
        <v>0</v>
      </c>
      <c r="Q78" s="339">
        <f>IF(Q$48=0,0,Q$48/WWP_fec!Q$48)</f>
        <v>0</v>
      </c>
      <c r="R78" s="339">
        <f>IF(R$48=0,0,R$48/WWP_fec!R$48)</f>
        <v>0</v>
      </c>
      <c r="S78" s="339">
        <f>IF(S$48=0,0,S$48/WWP_fec!S$48)</f>
        <v>0</v>
      </c>
      <c r="T78" s="339">
        <f>IF(T$48=0,0,T$48/WWP_fec!T$48)</f>
        <v>0</v>
      </c>
      <c r="U78" s="339">
        <f>IF(U$48=0,0,U$48/WWP_fec!U$48)</f>
        <v>0</v>
      </c>
      <c r="V78" s="339">
        <f>IF(V$48=0,0,V$48/WWP_fec!V$48)</f>
        <v>0</v>
      </c>
      <c r="W78" s="339">
        <f>IF(W$48=0,0,W$48/WWP_fec!W$48)</f>
        <v>0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11">
    <tabColor theme="6" tint="-0.249977111117893"/>
    <pageSetUpPr fitToPage="1"/>
  </sheetPr>
  <dimension ref="A1:DA40"/>
  <sheetViews>
    <sheetView workbookViewId="0">
      <pane xSplit="1" ySplit="1" topLeftCell="B2" activePane="bottomRight" state="frozen"/>
      <selection activeCell="DB3" sqref="DB3"/>
      <selection pane="topRight" activeCell="DB3" sqref="DB3"/>
      <selection pane="bottomLeft" activeCell="DB3" sqref="DB3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Other industrial sectors"</f>
        <v>DK: Other industrial sectors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3">
      <c r="A3" s="30" t="s">
        <v>55</v>
      </c>
      <c r="B3" s="205">
        <v>21733.517750115261</v>
      </c>
      <c r="C3" s="205">
        <v>20079.387131346011</v>
      </c>
      <c r="D3" s="205">
        <v>19934.205433857111</v>
      </c>
      <c r="E3" s="205">
        <v>20145.378364652111</v>
      </c>
      <c r="F3" s="205">
        <v>21736.827086512571</v>
      </c>
      <c r="G3" s="205">
        <v>24189.606146772341</v>
      </c>
      <c r="H3" s="205">
        <v>26603.82954491529</v>
      </c>
      <c r="I3" s="205">
        <v>26052.73782196948</v>
      </c>
      <c r="J3" s="205">
        <v>26922.551202627921</v>
      </c>
      <c r="K3" s="205">
        <v>20485.53255312394</v>
      </c>
      <c r="L3" s="205">
        <v>19926.890515898671</v>
      </c>
      <c r="M3" s="205">
        <v>21629.566300412698</v>
      </c>
      <c r="N3" s="205">
        <v>21440.32201610081</v>
      </c>
      <c r="O3" s="205">
        <v>20172.906253187801</v>
      </c>
      <c r="P3" s="205">
        <v>19652.259608616081</v>
      </c>
      <c r="Q3" s="205">
        <v>18630.099999999999</v>
      </c>
      <c r="R3" s="205">
        <v>19983.980896472811</v>
      </c>
      <c r="S3" s="205">
        <v>20599.348022465729</v>
      </c>
      <c r="T3" s="205">
        <v>21293.46871033877</v>
      </c>
      <c r="U3" s="205">
        <v>20286.86903762865</v>
      </c>
      <c r="V3" s="205">
        <v>18823.74910133236</v>
      </c>
      <c r="W3" s="205">
        <v>19787.17047620684</v>
      </c>
      <c r="DA3" s="112" t="s">
        <v>3026</v>
      </c>
    </row>
    <row r="4" spans="1:105" ht="12" customHeight="1" x14ac:dyDescent="0.3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3">
      <c r="A5" s="30" t="s">
        <v>2112</v>
      </c>
      <c r="B5" s="205">
        <v>18830.967968857141</v>
      </c>
      <c r="C5" s="205">
        <v>19963.588540334109</v>
      </c>
      <c r="D5" s="205">
        <v>18718.739159411991</v>
      </c>
      <c r="E5" s="205">
        <v>19602.077947777751</v>
      </c>
      <c r="F5" s="205">
        <v>20341.357677705069</v>
      </c>
      <c r="G5" s="205">
        <v>19710.306652291882</v>
      </c>
      <c r="H5" s="205">
        <v>21064.525885148199</v>
      </c>
      <c r="I5" s="205">
        <v>22335.587699990141</v>
      </c>
      <c r="J5" s="205">
        <v>22040.478152161431</v>
      </c>
      <c r="K5" s="205">
        <v>19050.177374239291</v>
      </c>
      <c r="L5" s="205">
        <v>18257.416055913269</v>
      </c>
      <c r="M5" s="205">
        <v>17858.272662657851</v>
      </c>
      <c r="N5" s="205">
        <v>14870.627032497239</v>
      </c>
      <c r="O5" s="205">
        <v>13964.837630220511</v>
      </c>
      <c r="P5" s="205">
        <v>13530.24848154042</v>
      </c>
      <c r="Q5" s="205">
        <v>14467.57306425768</v>
      </c>
      <c r="R5" s="205">
        <v>14444.578498478129</v>
      </c>
      <c r="S5" s="205">
        <v>15451.59184794254</v>
      </c>
      <c r="T5" s="205">
        <v>15525.939985265821</v>
      </c>
      <c r="U5" s="205">
        <v>14791.591626863181</v>
      </c>
      <c r="V5" s="205">
        <v>16266.999200691929</v>
      </c>
      <c r="W5" s="205">
        <v>17431.995091125871</v>
      </c>
      <c r="DA5" s="112" t="s">
        <v>3027</v>
      </c>
    </row>
    <row r="6" spans="1:105" ht="12" customHeight="1" x14ac:dyDescent="0.3">
      <c r="A6" s="154" t="s">
        <v>2114</v>
      </c>
      <c r="B6" s="340">
        <v>23538.709961071429</v>
      </c>
      <c r="C6" s="340">
        <v>22565.395623017939</v>
      </c>
      <c r="D6" s="340">
        <v>22452.312596102791</v>
      </c>
      <c r="E6" s="340">
        <v>23423.9546094371</v>
      </c>
      <c r="F6" s="340">
        <v>22473.185165213828</v>
      </c>
      <c r="G6" s="340">
        <v>22461.912718298721</v>
      </c>
      <c r="H6" s="340">
        <v>23627.575769437179</v>
      </c>
      <c r="I6" s="340">
        <v>25336.76594479875</v>
      </c>
      <c r="J6" s="340">
        <v>25336.76594479875</v>
      </c>
      <c r="K6" s="340">
        <v>24159.830446745171</v>
      </c>
      <c r="L6" s="340">
        <v>22982.894948691599</v>
      </c>
      <c r="M6" s="340">
        <v>22020.85305755322</v>
      </c>
      <c r="N6" s="340">
        <v>21805.959450638031</v>
      </c>
      <c r="O6" s="340">
        <v>20629.023952584459</v>
      </c>
      <c r="P6" s="340">
        <v>20515.940925669311</v>
      </c>
      <c r="Q6" s="340">
        <v>19452.08845453088</v>
      </c>
      <c r="R6" s="340">
        <v>18275.152956477312</v>
      </c>
      <c r="S6" s="340">
        <v>18162.06992956216</v>
      </c>
      <c r="T6" s="340">
        <v>18060.259349562119</v>
      </c>
      <c r="U6" s="340">
        <v>16883.32385150855</v>
      </c>
      <c r="V6" s="340">
        <v>18807.4076337853</v>
      </c>
      <c r="W6" s="340">
        <v>18592.514026870111</v>
      </c>
      <c r="DA6" s="160" t="s">
        <v>3028</v>
      </c>
    </row>
    <row r="7" spans="1:105" ht="12" customHeight="1" x14ac:dyDescent="0.3">
      <c r="A7" s="156" t="s">
        <v>2116</v>
      </c>
      <c r="B7" s="341">
        <v>0</v>
      </c>
      <c r="C7" s="342">
        <v>203.62116000008399</v>
      </c>
      <c r="D7" s="342">
        <v>0</v>
      </c>
      <c r="E7" s="342">
        <v>2035.4944844727311</v>
      </c>
      <c r="F7" s="342">
        <v>226.1660538303035</v>
      </c>
      <c r="G7" s="342">
        <v>101.81058000004199</v>
      </c>
      <c r="H7" s="342">
        <v>2229.5155222768822</v>
      </c>
      <c r="I7" s="342">
        <v>2886.125673415133</v>
      </c>
      <c r="J7" s="342">
        <v>0</v>
      </c>
      <c r="K7" s="342">
        <v>0</v>
      </c>
      <c r="L7" s="342">
        <v>0</v>
      </c>
      <c r="M7" s="342">
        <v>0</v>
      </c>
      <c r="N7" s="342">
        <v>0</v>
      </c>
      <c r="O7" s="342">
        <v>0</v>
      </c>
      <c r="P7" s="342">
        <v>0</v>
      </c>
      <c r="Q7" s="342">
        <v>0</v>
      </c>
      <c r="R7" s="342">
        <v>0</v>
      </c>
      <c r="S7" s="342">
        <v>0</v>
      </c>
      <c r="T7" s="342">
        <v>962.04189113837776</v>
      </c>
      <c r="U7" s="342">
        <v>0</v>
      </c>
      <c r="V7" s="342">
        <v>1924.083782276756</v>
      </c>
      <c r="W7" s="342">
        <v>962.04189113837776</v>
      </c>
      <c r="DA7" s="161" t="s">
        <v>3029</v>
      </c>
    </row>
    <row r="8" spans="1:105" ht="12" customHeight="1" x14ac:dyDescent="0.3">
      <c r="A8" s="157" t="s">
        <v>2118</v>
      </c>
      <c r="B8" s="343"/>
      <c r="C8" s="344">
        <f t="shared" ref="C8:W8" si="0">B6+C7-C6</f>
        <v>1176.9354980535718</v>
      </c>
      <c r="D8" s="344">
        <f t="shared" si="0"/>
        <v>113.08302691514837</v>
      </c>
      <c r="E8" s="344">
        <f t="shared" si="0"/>
        <v>1063.8524711384234</v>
      </c>
      <c r="F8" s="344">
        <f t="shared" si="0"/>
        <v>1176.9354980535754</v>
      </c>
      <c r="G8" s="344">
        <f t="shared" si="0"/>
        <v>113.08302691514837</v>
      </c>
      <c r="H8" s="344">
        <f t="shared" si="0"/>
        <v>1063.8524711384234</v>
      </c>
      <c r="I8" s="344">
        <f t="shared" si="0"/>
        <v>1176.9354980535609</v>
      </c>
      <c r="J8" s="344">
        <f t="shared" si="0"/>
        <v>0</v>
      </c>
      <c r="K8" s="344">
        <f t="shared" si="0"/>
        <v>1176.9354980535791</v>
      </c>
      <c r="L8" s="344">
        <f t="shared" si="0"/>
        <v>1176.9354980535718</v>
      </c>
      <c r="M8" s="344">
        <f t="shared" si="0"/>
        <v>962.04189113837856</v>
      </c>
      <c r="N8" s="344">
        <f t="shared" si="0"/>
        <v>214.89360691518959</v>
      </c>
      <c r="O8" s="344">
        <f t="shared" si="0"/>
        <v>1176.9354980535718</v>
      </c>
      <c r="P8" s="344">
        <f t="shared" si="0"/>
        <v>113.08302691514837</v>
      </c>
      <c r="Q8" s="344">
        <f t="shared" si="0"/>
        <v>1063.8524711384307</v>
      </c>
      <c r="R8" s="344">
        <f t="shared" si="0"/>
        <v>1176.9354980535682</v>
      </c>
      <c r="S8" s="344">
        <f t="shared" si="0"/>
        <v>113.083026915152</v>
      </c>
      <c r="T8" s="344">
        <f t="shared" si="0"/>
        <v>1063.8524711384198</v>
      </c>
      <c r="U8" s="344">
        <f t="shared" si="0"/>
        <v>1176.9354980535682</v>
      </c>
      <c r="V8" s="344">
        <f t="shared" si="0"/>
        <v>0</v>
      </c>
      <c r="W8" s="344">
        <f t="shared" si="0"/>
        <v>1176.9354980535682</v>
      </c>
      <c r="DA8" s="162"/>
    </row>
    <row r="9" spans="1:105" ht="12" customHeight="1" x14ac:dyDescent="0.3">
      <c r="A9" s="155" t="s">
        <v>2119</v>
      </c>
      <c r="B9" s="345">
        <f t="shared" ref="B9:W9" si="1">B6-B5</f>
        <v>4707.7419922142872</v>
      </c>
      <c r="C9" s="345">
        <f t="shared" si="1"/>
        <v>2601.8070826838302</v>
      </c>
      <c r="D9" s="345">
        <f t="shared" si="1"/>
        <v>3733.5734366908</v>
      </c>
      <c r="E9" s="345">
        <f t="shared" si="1"/>
        <v>3821.8766616593493</v>
      </c>
      <c r="F9" s="345">
        <f t="shared" si="1"/>
        <v>2131.8274875087591</v>
      </c>
      <c r="G9" s="345">
        <f t="shared" si="1"/>
        <v>2751.6060660068397</v>
      </c>
      <c r="H9" s="345">
        <f t="shared" si="1"/>
        <v>2563.0498842889792</v>
      </c>
      <c r="I9" s="345">
        <f t="shared" si="1"/>
        <v>3001.1782448086087</v>
      </c>
      <c r="J9" s="345">
        <f t="shared" si="1"/>
        <v>3296.2877926373185</v>
      </c>
      <c r="K9" s="345">
        <f t="shared" si="1"/>
        <v>5109.6530725058801</v>
      </c>
      <c r="L9" s="345">
        <f t="shared" si="1"/>
        <v>4725.4788927783302</v>
      </c>
      <c r="M9" s="345">
        <f t="shared" si="1"/>
        <v>4162.580394895369</v>
      </c>
      <c r="N9" s="345">
        <f t="shared" si="1"/>
        <v>6935.3324181407916</v>
      </c>
      <c r="O9" s="345">
        <f t="shared" si="1"/>
        <v>6664.1863223639484</v>
      </c>
      <c r="P9" s="345">
        <f t="shared" si="1"/>
        <v>6985.6924441288902</v>
      </c>
      <c r="Q9" s="345">
        <f t="shared" si="1"/>
        <v>4984.5153902732</v>
      </c>
      <c r="R9" s="345">
        <f t="shared" si="1"/>
        <v>3830.5744579991824</v>
      </c>
      <c r="S9" s="345">
        <f t="shared" si="1"/>
        <v>2710.4780816196198</v>
      </c>
      <c r="T9" s="345">
        <f t="shared" si="1"/>
        <v>2534.3193642962979</v>
      </c>
      <c r="U9" s="345">
        <f t="shared" si="1"/>
        <v>2091.7322246453696</v>
      </c>
      <c r="V9" s="345">
        <f t="shared" si="1"/>
        <v>2540.4084330933711</v>
      </c>
      <c r="W9" s="345">
        <f t="shared" si="1"/>
        <v>1160.5189357442396</v>
      </c>
      <c r="DA9" s="163"/>
    </row>
    <row r="10" spans="1:105" ht="12" customHeight="1" x14ac:dyDescent="0.3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3">
      <c r="A11" s="30" t="s">
        <v>3030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3">
      <c r="A12" s="31" t="s">
        <v>68</v>
      </c>
      <c r="B12" s="212">
        <v>511.20068438216123</v>
      </c>
      <c r="C12" s="212">
        <v>541.13358532901202</v>
      </c>
      <c r="D12" s="212">
        <v>521.89273565890323</v>
      </c>
      <c r="E12" s="212">
        <v>547.61699043369038</v>
      </c>
      <c r="F12" s="212">
        <v>554.84431222219109</v>
      </c>
      <c r="G12" s="212">
        <v>549.06772202949071</v>
      </c>
      <c r="H12" s="212">
        <v>526.69765363478621</v>
      </c>
      <c r="I12" s="212">
        <v>498.36541065038239</v>
      </c>
      <c r="J12" s="212">
        <v>474.28883447561452</v>
      </c>
      <c r="K12" s="212">
        <v>401.4184222506799</v>
      </c>
      <c r="L12" s="212">
        <v>412.19943549789252</v>
      </c>
      <c r="M12" s="212">
        <v>409.10480814763218</v>
      </c>
      <c r="N12" s="212">
        <v>364.74775799358861</v>
      </c>
      <c r="O12" s="212">
        <v>347.84043354585828</v>
      </c>
      <c r="P12" s="212">
        <v>327.60834440987458</v>
      </c>
      <c r="Q12" s="212">
        <v>347.16012172610732</v>
      </c>
      <c r="R12" s="212">
        <v>335.4951760109638</v>
      </c>
      <c r="S12" s="212">
        <v>355.88207333835288</v>
      </c>
      <c r="T12" s="212">
        <v>349.74561759517081</v>
      </c>
      <c r="U12" s="212">
        <v>338.70543919018752</v>
      </c>
      <c r="V12" s="212">
        <v>363.37252946162391</v>
      </c>
      <c r="W12" s="212">
        <v>422.67339372305929</v>
      </c>
      <c r="DA12" s="109" t="s">
        <v>3031</v>
      </c>
    </row>
    <row r="13" spans="1:105" ht="12" customHeight="1" x14ac:dyDescent="0.3">
      <c r="A13" s="24" t="s">
        <v>30</v>
      </c>
      <c r="B13" s="215">
        <v>18.35528804815133</v>
      </c>
      <c r="C13" s="215">
        <v>13.29174548581255</v>
      </c>
      <c r="D13" s="215">
        <v>11.392949269131559</v>
      </c>
      <c r="E13" s="215">
        <v>1.265864144453998</v>
      </c>
      <c r="F13" s="215">
        <v>1.8987962166809971</v>
      </c>
      <c r="G13" s="215">
        <v>1.8987962166809971</v>
      </c>
      <c r="H13" s="215">
        <v>1.8987962166809971</v>
      </c>
      <c r="I13" s="215">
        <v>1.8987962166809971</v>
      </c>
      <c r="J13" s="215">
        <v>5.5481513327601029</v>
      </c>
      <c r="K13" s="215">
        <v>2.4008598452278589</v>
      </c>
      <c r="L13" s="215">
        <v>2.9186586414445399</v>
      </c>
      <c r="M13" s="215">
        <v>2.9115219260533101</v>
      </c>
      <c r="N13" s="215">
        <v>2.31487532244196</v>
      </c>
      <c r="O13" s="215">
        <v>2.339724849527085</v>
      </c>
      <c r="P13" s="215">
        <v>2.3597592433361991</v>
      </c>
      <c r="Q13" s="215">
        <v>2.4699914015477211</v>
      </c>
      <c r="R13" s="215">
        <v>2.8071367153912292</v>
      </c>
      <c r="S13" s="215">
        <v>3.187618228718831</v>
      </c>
      <c r="T13" s="215">
        <v>2.7776440240756659</v>
      </c>
      <c r="U13" s="215">
        <v>3.9116938950988822</v>
      </c>
      <c r="V13" s="215">
        <v>5.4311263972484953</v>
      </c>
      <c r="W13" s="215">
        <v>6.4351676698194318</v>
      </c>
      <c r="DA13" s="85" t="s">
        <v>3032</v>
      </c>
    </row>
    <row r="14" spans="1:105" ht="12" customHeight="1" x14ac:dyDescent="0.3">
      <c r="A14" s="14" t="s">
        <v>31</v>
      </c>
      <c r="B14" s="206">
        <f t="shared" ref="B14:W14" si="2">B15+B16+B17+B18+B19</f>
        <v>210.00524505588993</v>
      </c>
      <c r="C14" s="206">
        <f t="shared" si="2"/>
        <v>230.54978503869302</v>
      </c>
      <c r="D14" s="206">
        <f t="shared" si="2"/>
        <v>224.46027515047294</v>
      </c>
      <c r="E14" s="206">
        <f t="shared" si="2"/>
        <v>229.83430782459152</v>
      </c>
      <c r="F14" s="206">
        <f t="shared" si="2"/>
        <v>234.93370593293204</v>
      </c>
      <c r="G14" s="206">
        <f t="shared" si="2"/>
        <v>240.31840068787622</v>
      </c>
      <c r="H14" s="206">
        <f t="shared" si="2"/>
        <v>223.64694754944108</v>
      </c>
      <c r="I14" s="206">
        <f t="shared" si="2"/>
        <v>211.27007738607048</v>
      </c>
      <c r="J14" s="206">
        <f t="shared" si="2"/>
        <v>206.37239896818573</v>
      </c>
      <c r="K14" s="206">
        <f t="shared" si="2"/>
        <v>170.39036973344798</v>
      </c>
      <c r="L14" s="206">
        <f t="shared" si="2"/>
        <v>172.53284608770417</v>
      </c>
      <c r="M14" s="206">
        <f t="shared" si="2"/>
        <v>162.25528804815136</v>
      </c>
      <c r="N14" s="206">
        <f t="shared" si="2"/>
        <v>135.79346517626828</v>
      </c>
      <c r="O14" s="206">
        <f t="shared" si="2"/>
        <v>135.84840928632846</v>
      </c>
      <c r="P14" s="206">
        <f t="shared" si="2"/>
        <v>133.72983662940666</v>
      </c>
      <c r="Q14" s="206">
        <f t="shared" si="2"/>
        <v>137.56242476354259</v>
      </c>
      <c r="R14" s="206">
        <f t="shared" si="2"/>
        <v>141.42691315563192</v>
      </c>
      <c r="S14" s="206">
        <f t="shared" si="2"/>
        <v>148.42794496990541</v>
      </c>
      <c r="T14" s="206">
        <f t="shared" si="2"/>
        <v>157.45253654342221</v>
      </c>
      <c r="U14" s="206">
        <f t="shared" si="2"/>
        <v>149.11685296646607</v>
      </c>
      <c r="V14" s="206">
        <f t="shared" si="2"/>
        <v>161.96861564918311</v>
      </c>
      <c r="W14" s="206">
        <f t="shared" si="2"/>
        <v>206.19277730008594</v>
      </c>
      <c r="DA14" s="71"/>
    </row>
    <row r="15" spans="1:105" ht="12" customHeight="1" x14ac:dyDescent="0.3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3033</v>
      </c>
    </row>
    <row r="16" spans="1:105" ht="12" customHeight="1" x14ac:dyDescent="0.3">
      <c r="A16" s="18" t="s">
        <v>33</v>
      </c>
      <c r="B16" s="206">
        <v>6.5921754084264821</v>
      </c>
      <c r="C16" s="206">
        <v>6.5921754084264821</v>
      </c>
      <c r="D16" s="206">
        <v>7.6908856405846944</v>
      </c>
      <c r="E16" s="206">
        <v>8.7895958727429058</v>
      </c>
      <c r="F16" s="206">
        <v>8.7895958727429058</v>
      </c>
      <c r="G16" s="206">
        <v>12.085640584694749</v>
      </c>
      <c r="H16" s="206">
        <v>9.8882201203783318</v>
      </c>
      <c r="I16" s="206">
        <v>6.592175408426483</v>
      </c>
      <c r="J16" s="206">
        <v>7.6908856405846926</v>
      </c>
      <c r="K16" s="206">
        <v>3.2961306964746342</v>
      </c>
      <c r="L16" s="206">
        <v>5.493551160791057</v>
      </c>
      <c r="M16" s="206">
        <v>4.3948409286328447</v>
      </c>
      <c r="N16" s="206">
        <v>4.3948409286328447</v>
      </c>
      <c r="O16" s="206">
        <v>4.3948409286328447</v>
      </c>
      <c r="P16" s="206">
        <v>3.2961306964746342</v>
      </c>
      <c r="Q16" s="206">
        <v>2.9335339638865001</v>
      </c>
      <c r="R16" s="206">
        <v>3.6542562338779021</v>
      </c>
      <c r="S16" s="206">
        <v>4.2035253654342224</v>
      </c>
      <c r="T16" s="206">
        <v>4.3398968185726572</v>
      </c>
      <c r="U16" s="206">
        <v>4.4892519346517634</v>
      </c>
      <c r="V16" s="206">
        <v>5.2495270851246767</v>
      </c>
      <c r="W16" s="206">
        <v>5.8405846947549449</v>
      </c>
      <c r="DA16" s="71" t="s">
        <v>3034</v>
      </c>
    </row>
    <row r="17" spans="1:105" ht="12" customHeight="1" x14ac:dyDescent="0.3">
      <c r="A17" s="18" t="s">
        <v>69</v>
      </c>
      <c r="B17" s="206">
        <v>190.7159931212382</v>
      </c>
      <c r="C17" s="206">
        <v>214.17317282889081</v>
      </c>
      <c r="D17" s="206">
        <v>206.01410146173691</v>
      </c>
      <c r="E17" s="206">
        <v>214.17308684436799</v>
      </c>
      <c r="F17" s="206">
        <v>219.27248495270851</v>
      </c>
      <c r="G17" s="206">
        <v>222.3320722269992</v>
      </c>
      <c r="H17" s="206">
        <v>203.9743766122098</v>
      </c>
      <c r="I17" s="206">
        <v>196.83533963886501</v>
      </c>
      <c r="J17" s="206">
        <v>193.77558039552881</v>
      </c>
      <c r="K17" s="206">
        <v>164.19939810834049</v>
      </c>
      <c r="L17" s="206">
        <v>163.17953568357689</v>
      </c>
      <c r="M17" s="206">
        <v>154.0006878761823</v>
      </c>
      <c r="N17" s="206">
        <v>128.50386930352539</v>
      </c>
      <c r="O17" s="206">
        <v>129.52373172828891</v>
      </c>
      <c r="P17" s="206">
        <v>128.50386930352531</v>
      </c>
      <c r="Q17" s="206">
        <v>132.00197764402409</v>
      </c>
      <c r="R17" s="206">
        <v>135.9203783319002</v>
      </c>
      <c r="S17" s="206">
        <v>143.14617368873601</v>
      </c>
      <c r="T17" s="206">
        <v>151.45614789337921</v>
      </c>
      <c r="U17" s="206">
        <v>142.8982803095443</v>
      </c>
      <c r="V17" s="206">
        <v>155.20412725709369</v>
      </c>
      <c r="W17" s="206">
        <v>199.0698194325021</v>
      </c>
      <c r="DA17" s="71" t="s">
        <v>3035</v>
      </c>
    </row>
    <row r="18" spans="1:105" ht="12" customHeight="1" x14ac:dyDescent="0.3">
      <c r="A18" s="18" t="s">
        <v>70</v>
      </c>
      <c r="B18" s="206">
        <v>11.65090283748925</v>
      </c>
      <c r="C18" s="206">
        <v>8.738263112639725</v>
      </c>
      <c r="D18" s="206">
        <v>9.7091143594153042</v>
      </c>
      <c r="E18" s="206">
        <v>5.8254514187446258</v>
      </c>
      <c r="F18" s="206">
        <v>5.8254514187446258</v>
      </c>
      <c r="G18" s="206">
        <v>4.8545141874462594</v>
      </c>
      <c r="H18" s="206">
        <v>8.7381771281169378</v>
      </c>
      <c r="I18" s="206">
        <v>6.7963886500429922</v>
      </c>
      <c r="J18" s="206">
        <v>3.8597592433362</v>
      </c>
      <c r="K18" s="206">
        <v>2.894840928632846</v>
      </c>
      <c r="L18" s="206">
        <v>3.8597592433362</v>
      </c>
      <c r="M18" s="206">
        <v>3.8597592433362</v>
      </c>
      <c r="N18" s="206">
        <v>2.8947549441100602</v>
      </c>
      <c r="O18" s="206">
        <v>1.9298366294067071</v>
      </c>
      <c r="P18" s="206">
        <v>1.9298366294067071</v>
      </c>
      <c r="Q18" s="206">
        <v>2.0167669819432499</v>
      </c>
      <c r="R18" s="206">
        <v>1.683834909716251</v>
      </c>
      <c r="S18" s="206">
        <v>0.75537403267411873</v>
      </c>
      <c r="T18" s="206">
        <v>0.56792777300085973</v>
      </c>
      <c r="U18" s="206">
        <v>0.67867583834909717</v>
      </c>
      <c r="V18" s="206">
        <v>0.66698194325021498</v>
      </c>
      <c r="W18" s="206">
        <v>0.46895958727429049</v>
      </c>
      <c r="DA18" s="71" t="s">
        <v>3036</v>
      </c>
    </row>
    <row r="19" spans="1:105" ht="12" customHeight="1" x14ac:dyDescent="0.3">
      <c r="A19" s="18" t="s">
        <v>34</v>
      </c>
      <c r="B19" s="206">
        <v>1.0461736887360269</v>
      </c>
      <c r="C19" s="206">
        <v>1.0461736887360269</v>
      </c>
      <c r="D19" s="206">
        <v>1.0461736887360269</v>
      </c>
      <c r="E19" s="206">
        <v>1.0461736887360269</v>
      </c>
      <c r="F19" s="206">
        <v>1.0461736887360269</v>
      </c>
      <c r="G19" s="206">
        <v>1.0461736887360269</v>
      </c>
      <c r="H19" s="206">
        <v>1.0461736887360269</v>
      </c>
      <c r="I19" s="206">
        <v>1.0461736887360269</v>
      </c>
      <c r="J19" s="206">
        <v>1.0461736887360269</v>
      </c>
      <c r="K19" s="206">
        <v>0</v>
      </c>
      <c r="L19" s="206">
        <v>0</v>
      </c>
      <c r="M19" s="206">
        <v>0</v>
      </c>
      <c r="N19" s="206">
        <v>0</v>
      </c>
      <c r="O19" s="206">
        <v>0</v>
      </c>
      <c r="P19" s="206">
        <v>0</v>
      </c>
      <c r="Q19" s="206">
        <v>0.61014617368873592</v>
      </c>
      <c r="R19" s="206">
        <v>0.16844368013757521</v>
      </c>
      <c r="S19" s="206">
        <v>0.32287188306104903</v>
      </c>
      <c r="T19" s="206">
        <v>1.088564058469476</v>
      </c>
      <c r="U19" s="206">
        <v>1.0506448839208939</v>
      </c>
      <c r="V19" s="206">
        <v>0.84797936371453131</v>
      </c>
      <c r="W19" s="206">
        <v>0.81341358555460008</v>
      </c>
      <c r="DA19" s="71" t="s">
        <v>3037</v>
      </c>
    </row>
    <row r="20" spans="1:105" ht="12" customHeight="1" x14ac:dyDescent="0.3">
      <c r="A20" s="14" t="s">
        <v>35</v>
      </c>
      <c r="B20" s="206">
        <f t="shared" ref="B20:W20" si="3">B21+B22</f>
        <v>89.875064488392098</v>
      </c>
      <c r="C20" s="206">
        <f t="shared" si="3"/>
        <v>103.82656921754079</v>
      </c>
      <c r="D20" s="206">
        <f t="shared" si="3"/>
        <v>95.035597592433348</v>
      </c>
      <c r="E20" s="206">
        <f t="shared" si="3"/>
        <v>95.764832330180553</v>
      </c>
      <c r="F20" s="206">
        <f t="shared" si="3"/>
        <v>93.207050730868445</v>
      </c>
      <c r="G20" s="206">
        <f t="shared" si="3"/>
        <v>84.545227858985385</v>
      </c>
      <c r="H20" s="206">
        <f t="shared" si="3"/>
        <v>79.964918314703368</v>
      </c>
      <c r="I20" s="206">
        <f t="shared" si="3"/>
        <v>74.35511607910577</v>
      </c>
      <c r="J20" s="206">
        <f t="shared" si="3"/>
        <v>49.742562338779017</v>
      </c>
      <c r="K20" s="206">
        <f t="shared" si="3"/>
        <v>44.475838349097167</v>
      </c>
      <c r="L20" s="206">
        <f t="shared" si="3"/>
        <v>47.850730868443677</v>
      </c>
      <c r="M20" s="206">
        <f t="shared" si="3"/>
        <v>51.311865864144437</v>
      </c>
      <c r="N20" s="206">
        <f t="shared" si="3"/>
        <v>48.194926913155633</v>
      </c>
      <c r="O20" s="206">
        <f t="shared" si="3"/>
        <v>44.689939810834048</v>
      </c>
      <c r="P20" s="206">
        <f t="shared" si="3"/>
        <v>41.22940670679278</v>
      </c>
      <c r="Q20" s="206">
        <f t="shared" si="3"/>
        <v>39.121066208082539</v>
      </c>
      <c r="R20" s="206">
        <f t="shared" si="3"/>
        <v>42.02794496990542</v>
      </c>
      <c r="S20" s="206">
        <f t="shared" si="3"/>
        <v>45.073172828890797</v>
      </c>
      <c r="T20" s="206">
        <f t="shared" si="3"/>
        <v>43.616423043852109</v>
      </c>
      <c r="U20" s="206">
        <f t="shared" si="3"/>
        <v>44.356663800515904</v>
      </c>
      <c r="V20" s="206">
        <f t="shared" si="3"/>
        <v>46.434565778159943</v>
      </c>
      <c r="W20" s="206">
        <f t="shared" si="3"/>
        <v>47.831470335339638</v>
      </c>
      <c r="DA20" s="71"/>
    </row>
    <row r="21" spans="1:105" ht="12" customHeight="1" x14ac:dyDescent="0.3">
      <c r="A21" s="18" t="s">
        <v>72</v>
      </c>
      <c r="B21" s="206">
        <v>89.875064488392098</v>
      </c>
      <c r="C21" s="206">
        <v>103.82656921754079</v>
      </c>
      <c r="D21" s="206">
        <v>95.035597592433348</v>
      </c>
      <c r="E21" s="206">
        <v>95.764832330180553</v>
      </c>
      <c r="F21" s="206">
        <v>93.207050730868445</v>
      </c>
      <c r="G21" s="206">
        <v>84.545227858985385</v>
      </c>
      <c r="H21" s="206">
        <v>79.964918314703368</v>
      </c>
      <c r="I21" s="206">
        <v>74.35511607910577</v>
      </c>
      <c r="J21" s="206">
        <v>49.742562338779017</v>
      </c>
      <c r="K21" s="206">
        <v>44.475838349097167</v>
      </c>
      <c r="L21" s="206">
        <v>47.850730868443677</v>
      </c>
      <c r="M21" s="206">
        <v>51.311865864144437</v>
      </c>
      <c r="N21" s="206">
        <v>48.194926913155633</v>
      </c>
      <c r="O21" s="206">
        <v>44.689939810834048</v>
      </c>
      <c r="P21" s="206">
        <v>41.22940670679278</v>
      </c>
      <c r="Q21" s="206">
        <v>39.121066208082539</v>
      </c>
      <c r="R21" s="206">
        <v>42.02794496990542</v>
      </c>
      <c r="S21" s="206">
        <v>45.073172828890797</v>
      </c>
      <c r="T21" s="206">
        <v>43.616423043852109</v>
      </c>
      <c r="U21" s="206">
        <v>44.356663800515904</v>
      </c>
      <c r="V21" s="206">
        <v>46.434565778159943</v>
      </c>
      <c r="W21" s="206">
        <v>47.831470335339638</v>
      </c>
      <c r="DA21" s="71" t="s">
        <v>3038</v>
      </c>
    </row>
    <row r="22" spans="1:105" ht="12" customHeight="1" x14ac:dyDescent="0.3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3039</v>
      </c>
    </row>
    <row r="23" spans="1:105" ht="12" customHeight="1" x14ac:dyDescent="0.3">
      <c r="A23" s="14" t="s">
        <v>37</v>
      </c>
      <c r="B23" s="206">
        <f t="shared" ref="B23:W23" si="4">B24+B25+B26+B27+B28+B29</f>
        <v>27.45923984217815</v>
      </c>
      <c r="C23" s="206">
        <f t="shared" si="4"/>
        <v>31.346397022907993</v>
      </c>
      <c r="D23" s="206">
        <f t="shared" si="4"/>
        <v>24.781471686418392</v>
      </c>
      <c r="E23" s="206">
        <f t="shared" si="4"/>
        <v>43.475717862752845</v>
      </c>
      <c r="F23" s="206">
        <f t="shared" si="4"/>
        <v>42.914045670170928</v>
      </c>
      <c r="G23" s="206">
        <f t="shared" si="4"/>
        <v>38.422580155028065</v>
      </c>
      <c r="H23" s="206">
        <f t="shared" si="4"/>
        <v>44.068418897038839</v>
      </c>
      <c r="I23" s="206">
        <f t="shared" si="4"/>
        <v>47.375298870502412</v>
      </c>
      <c r="J23" s="206">
        <f t="shared" si="4"/>
        <v>57.514371878881811</v>
      </c>
      <c r="K23" s="206">
        <f t="shared" si="4"/>
        <v>51.133297573122334</v>
      </c>
      <c r="L23" s="206">
        <f t="shared" si="4"/>
        <v>53.691266968228078</v>
      </c>
      <c r="M23" s="206">
        <f t="shared" si="4"/>
        <v>60.429743659239563</v>
      </c>
      <c r="N23" s="206">
        <f t="shared" si="4"/>
        <v>50.222478543889103</v>
      </c>
      <c r="O23" s="206">
        <f t="shared" si="4"/>
        <v>43.045850570793789</v>
      </c>
      <c r="P23" s="206">
        <f t="shared" si="4"/>
        <v>35.84875713558381</v>
      </c>
      <c r="Q23" s="206">
        <f t="shared" si="4"/>
        <v>50.916613557577278</v>
      </c>
      <c r="R23" s="206">
        <f t="shared" si="4"/>
        <v>31.738684179493696</v>
      </c>
      <c r="S23" s="206">
        <f t="shared" si="4"/>
        <v>38.168229830184622</v>
      </c>
      <c r="T23" s="206">
        <f t="shared" si="4"/>
        <v>26.167113725867502</v>
      </c>
      <c r="U23" s="206">
        <f t="shared" si="4"/>
        <v>26.662017006180733</v>
      </c>
      <c r="V23" s="206">
        <f t="shared" si="4"/>
        <v>31.50752516239762</v>
      </c>
      <c r="W23" s="206">
        <f t="shared" si="4"/>
        <v>33.10151066201086</v>
      </c>
      <c r="DA23" s="71"/>
    </row>
    <row r="24" spans="1:105" ht="12" customHeight="1" x14ac:dyDescent="0.3">
      <c r="A24" s="18" t="s">
        <v>73</v>
      </c>
      <c r="B24" s="206">
        <v>23.597936371453141</v>
      </c>
      <c r="C24" s="206">
        <v>27.276268271711089</v>
      </c>
      <c r="D24" s="206">
        <v>20.516852966466029</v>
      </c>
      <c r="E24" s="206">
        <v>39.003439380911431</v>
      </c>
      <c r="F24" s="206">
        <v>38.430266552020647</v>
      </c>
      <c r="G24" s="206">
        <v>33.581771281169381</v>
      </c>
      <c r="H24" s="206">
        <v>38.90799656061909</v>
      </c>
      <c r="I24" s="206">
        <v>42.132330180567493</v>
      </c>
      <c r="J24" s="206">
        <v>51.877300085984523</v>
      </c>
      <c r="K24" s="206">
        <v>45.237489251934647</v>
      </c>
      <c r="L24" s="206">
        <v>47.440584694754932</v>
      </c>
      <c r="M24" s="206">
        <v>53.849355116079103</v>
      </c>
      <c r="N24" s="206">
        <v>43.590025795356837</v>
      </c>
      <c r="O24" s="206">
        <v>35.959243336199478</v>
      </c>
      <c r="P24" s="206">
        <v>28.69750644883921</v>
      </c>
      <c r="Q24" s="206">
        <v>42.920292347377483</v>
      </c>
      <c r="R24" s="206">
        <v>23.706792777300091</v>
      </c>
      <c r="S24" s="206">
        <v>29.968787618228721</v>
      </c>
      <c r="T24" s="206">
        <v>17.515391229578668</v>
      </c>
      <c r="U24" s="206">
        <v>17.306878761822869</v>
      </c>
      <c r="V24" s="206">
        <v>20.704557179707649</v>
      </c>
      <c r="W24" s="206">
        <v>20.334651762682721</v>
      </c>
      <c r="DA24" s="71" t="s">
        <v>3040</v>
      </c>
    </row>
    <row r="25" spans="1:105" ht="12" customHeight="1" x14ac:dyDescent="0.3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0</v>
      </c>
      <c r="V25" s="206">
        <v>0</v>
      </c>
      <c r="W25" s="206">
        <v>0</v>
      </c>
      <c r="DA25" s="71" t="s">
        <v>3041</v>
      </c>
    </row>
    <row r="26" spans="1:105" ht="12" customHeight="1" x14ac:dyDescent="0.3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0</v>
      </c>
      <c r="W26" s="206">
        <v>0</v>
      </c>
      <c r="DA26" s="71" t="s">
        <v>3042</v>
      </c>
    </row>
    <row r="27" spans="1:105" ht="12" customHeight="1" x14ac:dyDescent="0.3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3043</v>
      </c>
    </row>
    <row r="28" spans="1:105" ht="12" customHeight="1" x14ac:dyDescent="0.3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3044</v>
      </c>
    </row>
    <row r="29" spans="1:105" ht="12" customHeight="1" x14ac:dyDescent="0.3">
      <c r="A29" s="18" t="s">
        <v>78</v>
      </c>
      <c r="B29" s="206">
        <v>3.8613034707250078</v>
      </c>
      <c r="C29" s="206">
        <v>4.0701287511969024</v>
      </c>
      <c r="D29" s="206">
        <v>4.2646187199523622</v>
      </c>
      <c r="E29" s="206">
        <v>4.4722784818414159</v>
      </c>
      <c r="F29" s="206">
        <v>4.4837791181502791</v>
      </c>
      <c r="G29" s="206">
        <v>4.8408088738586841</v>
      </c>
      <c r="H29" s="206">
        <v>5.1604223364197512</v>
      </c>
      <c r="I29" s="206">
        <v>5.2429686899349219</v>
      </c>
      <c r="J29" s="206">
        <v>5.637071792897288</v>
      </c>
      <c r="K29" s="206">
        <v>5.8958083211876842</v>
      </c>
      <c r="L29" s="206">
        <v>6.2506822734731422</v>
      </c>
      <c r="M29" s="206">
        <v>6.5803885431604616</v>
      </c>
      <c r="N29" s="206">
        <v>6.6324527485322662</v>
      </c>
      <c r="O29" s="206">
        <v>7.0866072345943092</v>
      </c>
      <c r="P29" s="206">
        <v>7.1512506867445973</v>
      </c>
      <c r="Q29" s="206">
        <v>7.9963212101997936</v>
      </c>
      <c r="R29" s="206">
        <v>8.0318914021936028</v>
      </c>
      <c r="S29" s="206">
        <v>8.1994422119559012</v>
      </c>
      <c r="T29" s="206">
        <v>8.6517224962888353</v>
      </c>
      <c r="U29" s="206">
        <v>9.3551382443578639</v>
      </c>
      <c r="V29" s="206">
        <v>10.802967982689969</v>
      </c>
      <c r="W29" s="206">
        <v>12.76685889932814</v>
      </c>
      <c r="DA29" s="71" t="s">
        <v>3045</v>
      </c>
    </row>
    <row r="30" spans="1:105" ht="12" customHeight="1" x14ac:dyDescent="0.3">
      <c r="A30" s="14" t="s">
        <v>79</v>
      </c>
      <c r="B30" s="206">
        <v>21.997678417884782</v>
      </c>
      <c r="C30" s="206">
        <v>21.878331900257951</v>
      </c>
      <c r="D30" s="206">
        <v>23.144196044711951</v>
      </c>
      <c r="E30" s="206">
        <v>26.20146173688736</v>
      </c>
      <c r="F30" s="206">
        <v>25.054944110060191</v>
      </c>
      <c r="G30" s="206">
        <v>23.263628546861568</v>
      </c>
      <c r="H30" s="206">
        <v>21.400601891659509</v>
      </c>
      <c r="I30" s="206">
        <v>17.292433361994838</v>
      </c>
      <c r="J30" s="206">
        <v>15.64445399828031</v>
      </c>
      <c r="K30" s="206">
        <v>14.18744625967326</v>
      </c>
      <c r="L30" s="206">
        <v>14.13972484952709</v>
      </c>
      <c r="M30" s="206">
        <v>13.27979363714531</v>
      </c>
      <c r="N30" s="206">
        <v>13.948581255374039</v>
      </c>
      <c r="O30" s="206">
        <v>11.51238177128117</v>
      </c>
      <c r="P30" s="206">
        <v>7.4758383490971623</v>
      </c>
      <c r="Q30" s="206">
        <v>6.3729148753224418</v>
      </c>
      <c r="R30" s="206">
        <v>8.6584694754944085</v>
      </c>
      <c r="S30" s="206">
        <v>8.4699054170249344</v>
      </c>
      <c r="T30" s="206">
        <v>8.2778159931212372</v>
      </c>
      <c r="U30" s="206">
        <v>8.1874462596732585</v>
      </c>
      <c r="V30" s="206">
        <v>9.0121238177128102</v>
      </c>
      <c r="W30" s="206">
        <v>9.510576096302664</v>
      </c>
      <c r="DA30" s="71" t="s">
        <v>3046</v>
      </c>
    </row>
    <row r="31" spans="1:105" ht="12" customHeight="1" x14ac:dyDescent="0.3">
      <c r="A31" s="21" t="s">
        <v>38</v>
      </c>
      <c r="B31" s="209">
        <v>143.50816852966469</v>
      </c>
      <c r="C31" s="209">
        <v>140.24075666380051</v>
      </c>
      <c r="D31" s="209">
        <v>143.07824591573521</v>
      </c>
      <c r="E31" s="209">
        <v>151.07480653482369</v>
      </c>
      <c r="F31" s="209">
        <v>156.835769561479</v>
      </c>
      <c r="G31" s="209">
        <v>160.6190885640585</v>
      </c>
      <c r="H31" s="209">
        <v>155.71797076526221</v>
      </c>
      <c r="I31" s="209">
        <v>146.17368873602749</v>
      </c>
      <c r="J31" s="209">
        <v>139.46689595872741</v>
      </c>
      <c r="K31" s="209">
        <v>118.83061049011179</v>
      </c>
      <c r="L31" s="209">
        <v>121.0662080825451</v>
      </c>
      <c r="M31" s="209">
        <v>118.9165950128977</v>
      </c>
      <c r="N31" s="209">
        <v>114.2734307824591</v>
      </c>
      <c r="O31" s="209">
        <v>110.40412725709371</v>
      </c>
      <c r="P31" s="209">
        <v>106.9647463456578</v>
      </c>
      <c r="Q31" s="209">
        <v>110.7171109200344</v>
      </c>
      <c r="R31" s="209">
        <v>108.83602751504731</v>
      </c>
      <c r="S31" s="209">
        <v>112.5552020636285</v>
      </c>
      <c r="T31" s="209">
        <v>111.4540842648323</v>
      </c>
      <c r="U31" s="209">
        <v>106.4707652622528</v>
      </c>
      <c r="V31" s="209">
        <v>109.01857265692171</v>
      </c>
      <c r="W31" s="209">
        <v>119.60189165950131</v>
      </c>
      <c r="DA31" s="86" t="s">
        <v>3047</v>
      </c>
    </row>
    <row r="32" spans="1:105" ht="12" customHeight="1" x14ac:dyDescent="0.3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3">
      <c r="A33" s="30" t="s">
        <v>85</v>
      </c>
      <c r="B33" s="205">
        <f>OIS_emi!B5</f>
        <v>934.54466119807978</v>
      </c>
      <c r="C33" s="205">
        <f>OIS_emi!C5</f>
        <v>1011.225419801456</v>
      </c>
      <c r="D33" s="205">
        <f>OIS_emi!D5</f>
        <v>963.51114869804439</v>
      </c>
      <c r="E33" s="205">
        <f>OIS_emi!E5</f>
        <v>942.89980968079544</v>
      </c>
      <c r="F33" s="205">
        <f>OIS_emi!F5</f>
        <v>956.20897876106483</v>
      </c>
      <c r="G33" s="205">
        <f>OIS_emi!G5</f>
        <v>953.99028621948275</v>
      </c>
      <c r="H33" s="205">
        <f>OIS_emi!H5</f>
        <v>893.44932181520812</v>
      </c>
      <c r="I33" s="205">
        <f>OIS_emi!I5</f>
        <v>844.19231027974706</v>
      </c>
      <c r="J33" s="205">
        <f>OIS_emi!J5</f>
        <v>781.2361678274475</v>
      </c>
      <c r="K33" s="205">
        <f>OIS_emi!K5</f>
        <v>646.65679048720881</v>
      </c>
      <c r="L33" s="205">
        <f>OIS_emi!L5</f>
        <v>663.53565413952458</v>
      </c>
      <c r="M33" s="205">
        <f>OIS_emi!M5</f>
        <v>639.37613867416439</v>
      </c>
      <c r="N33" s="205">
        <f>OIS_emi!N5</f>
        <v>542.08779266020974</v>
      </c>
      <c r="O33" s="205">
        <f>OIS_emi!O5</f>
        <v>533.96676502720732</v>
      </c>
      <c r="P33" s="205">
        <f>OIS_emi!P5</f>
        <v>519.86963663782001</v>
      </c>
      <c r="Q33" s="205">
        <f>OIS_emi!Q5</f>
        <v>527.3656820652327</v>
      </c>
      <c r="R33" s="205">
        <f>OIS_emi!R5</f>
        <v>547.32296430228689</v>
      </c>
      <c r="S33" s="205">
        <f>OIS_emi!S5</f>
        <v>577.96322350337937</v>
      </c>
      <c r="T33" s="205">
        <f>OIS_emi!T5</f>
        <v>601.46806531369521</v>
      </c>
      <c r="U33" s="205">
        <f>OIS_emi!U5</f>
        <v>580.92800189871105</v>
      </c>
      <c r="V33" s="205">
        <f>OIS_emi!V5</f>
        <v>630.51605564198553</v>
      </c>
      <c r="W33" s="205">
        <f>OIS_emi!W5</f>
        <v>774.59197014683093</v>
      </c>
      <c r="DA33" s="112"/>
    </row>
    <row r="34" spans="1:105" ht="12" customHeight="1" x14ac:dyDescent="0.3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3">
      <c r="A35" s="115" t="s">
        <v>87</v>
      </c>
      <c r="B35" s="286">
        <f t="shared" ref="B35:W35" si="5">IF(B$12=0,"",B$12/B$3*1000)</f>
        <v>23.521304294121929</v>
      </c>
      <c r="C35" s="286">
        <f t="shared" si="5"/>
        <v>26.949706272869562</v>
      </c>
      <c r="D35" s="286">
        <f t="shared" si="5"/>
        <v>26.180764384644007</v>
      </c>
      <c r="E35" s="286">
        <f t="shared" si="5"/>
        <v>27.183256651786749</v>
      </c>
      <c r="F35" s="286">
        <f t="shared" si="5"/>
        <v>25.525542896114082</v>
      </c>
      <c r="G35" s="286">
        <f t="shared" si="5"/>
        <v>22.698497805130806</v>
      </c>
      <c r="H35" s="286">
        <f t="shared" si="5"/>
        <v>19.797813421769288</v>
      </c>
      <c r="I35" s="286">
        <f t="shared" si="5"/>
        <v>19.129099369745546</v>
      </c>
      <c r="J35" s="286">
        <f t="shared" si="5"/>
        <v>17.616786422132201</v>
      </c>
      <c r="K35" s="286">
        <f t="shared" si="5"/>
        <v>19.595215365268384</v>
      </c>
      <c r="L35" s="286">
        <f t="shared" si="5"/>
        <v>20.68558740607418</v>
      </c>
      <c r="M35" s="286">
        <f t="shared" si="5"/>
        <v>18.914147536089356</v>
      </c>
      <c r="N35" s="286">
        <f t="shared" si="5"/>
        <v>17.01223319872145</v>
      </c>
      <c r="O35" s="286">
        <f t="shared" si="5"/>
        <v>17.242950974943991</v>
      </c>
      <c r="P35" s="286">
        <f t="shared" si="5"/>
        <v>16.670263416744312</v>
      </c>
      <c r="Q35" s="286">
        <f t="shared" si="5"/>
        <v>18.634367057938892</v>
      </c>
      <c r="R35" s="286">
        <f t="shared" si="5"/>
        <v>16.788205400565559</v>
      </c>
      <c r="S35" s="286">
        <f t="shared" si="5"/>
        <v>17.27637558966558</v>
      </c>
      <c r="T35" s="286">
        <f t="shared" si="5"/>
        <v>16.42501850463454</v>
      </c>
      <c r="U35" s="286">
        <f t="shared" si="5"/>
        <v>16.695796604293506</v>
      </c>
      <c r="V35" s="286">
        <f t="shared" si="5"/>
        <v>19.303940331201296</v>
      </c>
      <c r="W35" s="286">
        <f t="shared" si="5"/>
        <v>21.360982068219634</v>
      </c>
      <c r="DA35" s="118"/>
    </row>
    <row r="36" spans="1:105" ht="12" customHeight="1" x14ac:dyDescent="0.3">
      <c r="A36" s="158" t="s">
        <v>2137</v>
      </c>
      <c r="B36" s="346">
        <f t="shared" ref="B36:W36" si="6">IF(B$12=0,"",B$12/B$5*1000)</f>
        <v>27.146808662602499</v>
      </c>
      <c r="C36" s="346">
        <f t="shared" si="6"/>
        <v>27.10602776828998</v>
      </c>
      <c r="D36" s="346">
        <f t="shared" si="6"/>
        <v>27.880763293637209</v>
      </c>
      <c r="E36" s="346">
        <f t="shared" si="6"/>
        <v>27.936680585221971</v>
      </c>
      <c r="F36" s="346">
        <f t="shared" si="6"/>
        <v>27.276660732942243</v>
      </c>
      <c r="G36" s="346">
        <f t="shared" si="6"/>
        <v>27.856883797677803</v>
      </c>
      <c r="H36" s="346">
        <f t="shared" si="6"/>
        <v>25.004011792458183</v>
      </c>
      <c r="I36" s="346">
        <f t="shared" si="6"/>
        <v>22.312616858100508</v>
      </c>
      <c r="J36" s="346">
        <f t="shared" si="6"/>
        <v>21.518990250631322</v>
      </c>
      <c r="K36" s="346">
        <f t="shared" si="6"/>
        <v>21.071636991343723</v>
      </c>
      <c r="L36" s="346">
        <f t="shared" si="6"/>
        <v>22.577096026925897</v>
      </c>
      <c r="M36" s="346">
        <f t="shared" si="6"/>
        <v>22.908419860957874</v>
      </c>
      <c r="N36" s="346">
        <f t="shared" si="6"/>
        <v>24.528068466547786</v>
      </c>
      <c r="O36" s="346">
        <f t="shared" si="6"/>
        <v>24.908304898090371</v>
      </c>
      <c r="P36" s="346">
        <f t="shared" si="6"/>
        <v>24.213032366466656</v>
      </c>
      <c r="Q36" s="346">
        <f t="shared" si="6"/>
        <v>23.99574000312262</v>
      </c>
      <c r="R36" s="346">
        <f t="shared" si="6"/>
        <v>23.226373552285473</v>
      </c>
      <c r="S36" s="346">
        <f t="shared" si="6"/>
        <v>23.032065358737807</v>
      </c>
      <c r="T36" s="346">
        <f t="shared" si="6"/>
        <v>22.526534169723753</v>
      </c>
      <c r="U36" s="346">
        <f t="shared" si="6"/>
        <v>22.898512055664156</v>
      </c>
      <c r="V36" s="346">
        <f t="shared" si="6"/>
        <v>22.338018523180818</v>
      </c>
      <c r="W36" s="346">
        <f t="shared" si="6"/>
        <v>24.246989028710214</v>
      </c>
      <c r="DA36" s="119"/>
    </row>
    <row r="37" spans="1:105" ht="12" customHeight="1" x14ac:dyDescent="0.3">
      <c r="A37" s="158" t="s">
        <v>2138</v>
      </c>
      <c r="B37" s="346">
        <f>IF(OIS_ued!B$5=0,"",OIS_ued!B$5/B$5*1000)</f>
        <v>9.9393096854860108</v>
      </c>
      <c r="C37" s="346">
        <f>IF(OIS_ued!C$5=0,"",OIS_ued!C$5/C$5*1000)</f>
        <v>9.8830644217974033</v>
      </c>
      <c r="D37" s="346">
        <f>IF(OIS_ued!D$5=0,"",OIS_ued!D$5/D$5*1000)</f>
        <v>10.246094892122809</v>
      </c>
      <c r="E37" s="346">
        <f>IF(OIS_ued!E$5=0,"",OIS_ued!E$5/E$5*1000)</f>
        <v>10.250003515974672</v>
      </c>
      <c r="F37" s="346">
        <f>IF(OIS_ued!F$5=0,"",OIS_ued!F$5/F$5*1000)</f>
        <v>10.038899140323567</v>
      </c>
      <c r="G37" s="346">
        <f>IF(OIS_ued!G$5=0,"",OIS_ued!G$5/G$5*1000)</f>
        <v>10.325957737494745</v>
      </c>
      <c r="H37" s="346">
        <f>IF(OIS_ued!H$5=0,"",OIS_ued!H$5/H$5*1000)</f>
        <v>9.2620133524460755</v>
      </c>
      <c r="I37" s="346">
        <f>IF(OIS_ued!I$5=0,"",OIS_ued!I$5/I$5*1000)</f>
        <v>8.2370095717926262</v>
      </c>
      <c r="J37" s="346">
        <f>IF(OIS_ued!J$5=0,"",OIS_ued!J$5/J$5*1000)</f>
        <v>8.03396151418203</v>
      </c>
      <c r="K37" s="346">
        <f>IF(OIS_ued!K$5=0,"",OIS_ued!K$5/K$5*1000)</f>
        <v>7.9203756170568136</v>
      </c>
      <c r="L37" s="346">
        <f>IF(OIS_ued!L$5=0,"",OIS_ued!L$5/L$5*1000)</f>
        <v>8.4924639161217481</v>
      </c>
      <c r="M37" s="346">
        <f>IF(OIS_ued!M$5=0,"",OIS_ued!M$5/M$5*1000)</f>
        <v>8.6145028141881301</v>
      </c>
      <c r="N37" s="346">
        <f>IF(OIS_ued!N$5=0,"",OIS_ued!N$5/N$5*1000)</f>
        <v>9.3725327284213407</v>
      </c>
      <c r="O37" s="346">
        <f>IF(OIS_ued!O$5=0,"",OIS_ued!O$5/O$5*1000)</f>
        <v>9.5656314392232762</v>
      </c>
      <c r="P37" s="346">
        <f>IF(OIS_ued!P$5=0,"",OIS_ued!P$5/P$5*1000)</f>
        <v>9.3392668045839251</v>
      </c>
      <c r="Q37" s="346">
        <f>IF(OIS_ued!Q$5=0,"",OIS_ued!Q$5/Q$5*1000)</f>
        <v>9.3573831911499372</v>
      </c>
      <c r="R37" s="346">
        <f>IF(OIS_ued!R$5=0,"",OIS_ued!R$5/R$5*1000)</f>
        <v>8.9617793896016309</v>
      </c>
      <c r="S37" s="346">
        <f>IF(OIS_ued!S$5=0,"",OIS_ued!S$5/S$5*1000)</f>
        <v>8.8678382432062506</v>
      </c>
      <c r="T37" s="346">
        <f>IF(OIS_ued!T$5=0,"",OIS_ued!T$5/T$5*1000)</f>
        <v>8.6369961945608864</v>
      </c>
      <c r="U37" s="346">
        <f>IF(OIS_ued!U$5=0,"",OIS_ued!U$5/U$5*1000)</f>
        <v>8.8173218934424415</v>
      </c>
      <c r="V37" s="346">
        <f>IF(OIS_ued!V$5=0,"",OIS_ued!V$5/V$5*1000)</f>
        <v>8.6010187190637843</v>
      </c>
      <c r="W37" s="346">
        <f>IF(OIS_ued!W$5=0,"",OIS_ued!W$5/W$5*1000)</f>
        <v>9.3056404241875939</v>
      </c>
      <c r="DA37" s="119"/>
    </row>
    <row r="38" spans="1:105" ht="12" customHeight="1" x14ac:dyDescent="0.3">
      <c r="A38" s="159" t="s">
        <v>88</v>
      </c>
      <c r="B38" s="347">
        <f t="shared" ref="B38:W38" si="7">IF(B$12=0,"",B$33/B$12)</f>
        <v>1.8281365611385545</v>
      </c>
      <c r="C38" s="347">
        <f t="shared" si="7"/>
        <v>1.868716796032214</v>
      </c>
      <c r="D38" s="347">
        <f t="shared" si="7"/>
        <v>1.8461861659783143</v>
      </c>
      <c r="E38" s="347">
        <f t="shared" si="7"/>
        <v>1.7218235119660132</v>
      </c>
      <c r="F38" s="347">
        <f t="shared" si="7"/>
        <v>1.7233825015370161</v>
      </c>
      <c r="G38" s="347">
        <f t="shared" si="7"/>
        <v>1.7374728980485279</v>
      </c>
      <c r="H38" s="347">
        <f t="shared" si="7"/>
        <v>1.6963229580565564</v>
      </c>
      <c r="I38" s="347">
        <f t="shared" si="7"/>
        <v>1.6939223554420637</v>
      </c>
      <c r="J38" s="347">
        <f t="shared" si="7"/>
        <v>1.6471738549173345</v>
      </c>
      <c r="K38" s="347">
        <f t="shared" si="7"/>
        <v>1.6109295304922033</v>
      </c>
      <c r="L38" s="347">
        <f t="shared" si="7"/>
        <v>1.6097442087421712</v>
      </c>
      <c r="M38" s="347">
        <f t="shared" si="7"/>
        <v>1.5628663509704708</v>
      </c>
      <c r="N38" s="347">
        <f t="shared" si="7"/>
        <v>1.4861991082334174</v>
      </c>
      <c r="O38" s="347">
        <f t="shared" si="7"/>
        <v>1.5350911324022676</v>
      </c>
      <c r="P38" s="347">
        <f t="shared" si="7"/>
        <v>1.5868632332130257</v>
      </c>
      <c r="Q38" s="347">
        <f t="shared" si="7"/>
        <v>1.519084851805931</v>
      </c>
      <c r="R38" s="347">
        <f t="shared" si="7"/>
        <v>1.631388477205409</v>
      </c>
      <c r="S38" s="347">
        <f t="shared" si="7"/>
        <v>1.6240301684257192</v>
      </c>
      <c r="T38" s="347">
        <f t="shared" si="7"/>
        <v>1.719730098262138</v>
      </c>
      <c r="U38" s="347">
        <f t="shared" si="7"/>
        <v>1.7151422288571883</v>
      </c>
      <c r="V38" s="347">
        <f t="shared" si="7"/>
        <v>1.7351781010418259</v>
      </c>
      <c r="W38" s="347">
        <f t="shared" si="7"/>
        <v>1.8326016769684654</v>
      </c>
      <c r="DA38" s="164"/>
    </row>
    <row r="40" spans="1:105" ht="12" customHeight="1" x14ac:dyDescent="0.3">
      <c r="A40" s="8" t="s">
        <v>3048</v>
      </c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37">
    <tabColor theme="6" tint="-0.249977111117893"/>
    <pageSetUpPr fitToPage="1"/>
  </sheetPr>
  <dimension ref="A1:DA107"/>
  <sheetViews>
    <sheetView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9.109375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Other industrial sectors / final energy consumption"</f>
        <v>DK: Other industrial sectors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3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3">
      <c r="J4" s="131"/>
    </row>
    <row r="5" spans="1:105" ht="15" customHeight="1" x14ac:dyDescent="0.3">
      <c r="A5" s="34" t="s">
        <v>29</v>
      </c>
      <c r="B5" s="225">
        <v>511.20068438216123</v>
      </c>
      <c r="C5" s="225">
        <v>541.13358532901202</v>
      </c>
      <c r="D5" s="225">
        <v>521.89273565890323</v>
      </c>
      <c r="E5" s="225">
        <v>547.61699043369038</v>
      </c>
      <c r="F5" s="225">
        <v>554.84431222219109</v>
      </c>
      <c r="G5" s="225">
        <v>549.06772202949071</v>
      </c>
      <c r="H5" s="225">
        <v>526.69765363478621</v>
      </c>
      <c r="I5" s="225">
        <v>498.36541065038239</v>
      </c>
      <c r="J5" s="225">
        <v>474.28883447561452</v>
      </c>
      <c r="K5" s="225">
        <v>401.4184222506799</v>
      </c>
      <c r="L5" s="225">
        <v>412.19943549789252</v>
      </c>
      <c r="M5" s="225">
        <v>409.10480814763218</v>
      </c>
      <c r="N5" s="225">
        <v>364.74775799358861</v>
      </c>
      <c r="O5" s="225">
        <v>347.84043354585828</v>
      </c>
      <c r="P5" s="225">
        <v>327.60834440987458</v>
      </c>
      <c r="Q5" s="225">
        <v>347.16012172610732</v>
      </c>
      <c r="R5" s="225">
        <v>335.4951760109638</v>
      </c>
      <c r="S5" s="225">
        <v>355.88207333835288</v>
      </c>
      <c r="T5" s="225">
        <v>349.74561759517081</v>
      </c>
      <c r="U5" s="225">
        <v>338.70543919018752</v>
      </c>
      <c r="V5" s="225">
        <v>363.37252946162391</v>
      </c>
      <c r="W5" s="225">
        <v>422.67339372305929</v>
      </c>
      <c r="DA5" s="89" t="s">
        <v>3031</v>
      </c>
    </row>
    <row r="6" spans="1:105" ht="12" customHeight="1" x14ac:dyDescent="0.3">
      <c r="A6" s="55" t="s">
        <v>92</v>
      </c>
      <c r="B6" s="261">
        <v>7.5831868581859174</v>
      </c>
      <c r="C6" s="261">
        <v>7.4593507240153434</v>
      </c>
      <c r="D6" s="261">
        <v>7.619863988540545</v>
      </c>
      <c r="E6" s="261">
        <v>7.7269886329254778</v>
      </c>
      <c r="F6" s="261">
        <v>8.0029557934369642</v>
      </c>
      <c r="G6" s="261">
        <v>8.1488838176910328</v>
      </c>
      <c r="H6" s="261">
        <v>8.1384910322601662</v>
      </c>
      <c r="I6" s="261">
        <v>8.0201260632692399</v>
      </c>
      <c r="J6" s="261">
        <v>7.9878602482864256</v>
      </c>
      <c r="K6" s="261">
        <v>6.8708310821009064</v>
      </c>
      <c r="L6" s="261">
        <v>7.0040421333801088</v>
      </c>
      <c r="M6" s="261">
        <v>6.8420983605737771</v>
      </c>
      <c r="N6" s="261">
        <v>6.9515296670686997</v>
      </c>
      <c r="O6" s="261">
        <v>6.6510007161250062</v>
      </c>
      <c r="P6" s="261">
        <v>6.4390110114291037</v>
      </c>
      <c r="Q6" s="261">
        <v>6.6866817816457527</v>
      </c>
      <c r="R6" s="261">
        <v>6.6436288287670342</v>
      </c>
      <c r="S6" s="261">
        <v>6.977319121948832</v>
      </c>
      <c r="T6" s="261">
        <v>6.9876938829921</v>
      </c>
      <c r="U6" s="261">
        <v>6.630282000670066</v>
      </c>
      <c r="V6" s="261">
        <v>6.8872919335356908</v>
      </c>
      <c r="W6" s="261">
        <v>7.7997309071641512</v>
      </c>
      <c r="DA6" s="67" t="s">
        <v>3049</v>
      </c>
    </row>
    <row r="7" spans="1:105" ht="12" customHeight="1" x14ac:dyDescent="0.3">
      <c r="A7" s="202" t="s">
        <v>93</v>
      </c>
      <c r="B7" s="226">
        <v>4.0046429017548446</v>
      </c>
      <c r="C7" s="226">
        <v>3.93128393502933</v>
      </c>
      <c r="D7" s="226">
        <v>4.0125346510335129</v>
      </c>
      <c r="E7" s="226">
        <v>4.1342430849254779</v>
      </c>
      <c r="F7" s="226">
        <v>4.2848737889755206</v>
      </c>
      <c r="G7" s="226">
        <v>4.370499388759896</v>
      </c>
      <c r="H7" s="226">
        <v>4.3144205408632832</v>
      </c>
      <c r="I7" s="226">
        <v>4.1738478431805817</v>
      </c>
      <c r="J7" s="226">
        <v>4.089436181442677</v>
      </c>
      <c r="K7" s="226">
        <v>3.5071737933947018</v>
      </c>
      <c r="L7" s="226">
        <v>3.5747132954835119</v>
      </c>
      <c r="M7" s="226">
        <v>3.500008922883481</v>
      </c>
      <c r="N7" s="226">
        <v>3.483733782965388</v>
      </c>
      <c r="O7" s="226">
        <v>3.3458321766677588</v>
      </c>
      <c r="P7" s="226">
        <v>3.2401807015366839</v>
      </c>
      <c r="Q7" s="226">
        <v>3.3612709121510131</v>
      </c>
      <c r="R7" s="226">
        <v>3.327898733357717</v>
      </c>
      <c r="S7" s="226">
        <v>3.4758524322262292</v>
      </c>
      <c r="T7" s="226">
        <v>3.4684221142887899</v>
      </c>
      <c r="U7" s="226">
        <v>3.3003177258597578</v>
      </c>
      <c r="V7" s="226">
        <v>3.4125303866214161</v>
      </c>
      <c r="W7" s="226">
        <v>3.8231333377898178</v>
      </c>
      <c r="DA7" s="174" t="s">
        <v>3050</v>
      </c>
    </row>
    <row r="8" spans="1:105" ht="12" customHeight="1" x14ac:dyDescent="0.3">
      <c r="A8" s="202" t="s">
        <v>94</v>
      </c>
      <c r="B8" s="226">
        <v>7.085113089837682</v>
      </c>
      <c r="C8" s="226">
        <v>6.9464850314492121</v>
      </c>
      <c r="D8" s="226">
        <v>7.0863326585000124</v>
      </c>
      <c r="E8" s="226">
        <v>7.3739804307990404</v>
      </c>
      <c r="F8" s="226">
        <v>7.6459134035640108</v>
      </c>
      <c r="G8" s="226">
        <v>7.8069100649885934</v>
      </c>
      <c r="H8" s="226">
        <v>7.6515255515309857</v>
      </c>
      <c r="I8" s="226">
        <v>7.3161489151249341</v>
      </c>
      <c r="J8" s="226">
        <v>7.0920052002436664</v>
      </c>
      <c r="K8" s="226">
        <v>6.0703291387955289</v>
      </c>
      <c r="L8" s="226">
        <v>6.1867034415368227</v>
      </c>
      <c r="M8" s="226">
        <v>6.0665446288119416</v>
      </c>
      <c r="N8" s="226">
        <v>5.9555187610536819</v>
      </c>
      <c r="O8" s="226">
        <v>5.7346400932215467</v>
      </c>
      <c r="P8" s="226">
        <v>5.5547126529347253</v>
      </c>
      <c r="Q8" s="226">
        <v>5.7581750855675562</v>
      </c>
      <c r="R8" s="226">
        <v>5.6873233629113118</v>
      </c>
      <c r="S8" s="226">
        <v>5.9177036498881286</v>
      </c>
      <c r="T8" s="226">
        <v>5.890225241690807</v>
      </c>
      <c r="U8" s="226">
        <v>5.615729881301224</v>
      </c>
      <c r="V8" s="226">
        <v>5.7881538210389092</v>
      </c>
      <c r="W8" s="226">
        <v>6.4354952239676839</v>
      </c>
      <c r="DA8" s="174" t="s">
        <v>3051</v>
      </c>
    </row>
    <row r="9" spans="1:105" ht="12" customHeight="1" x14ac:dyDescent="0.3">
      <c r="A9" s="202" t="s">
        <v>95</v>
      </c>
      <c r="B9" s="226">
        <v>2.674951618513981</v>
      </c>
      <c r="C9" s="226">
        <v>2.6323841729348652</v>
      </c>
      <c r="D9" s="226">
        <v>2.6894973934336428</v>
      </c>
      <c r="E9" s="226">
        <v>2.718159531692844</v>
      </c>
      <c r="F9" s="226">
        <v>2.8148206669076679</v>
      </c>
      <c r="G9" s="226">
        <v>2.865096911250129</v>
      </c>
      <c r="H9" s="226">
        <v>2.8685187728189652</v>
      </c>
      <c r="I9" s="226">
        <v>2.8377029344273059</v>
      </c>
      <c r="J9" s="226">
        <v>2.8357603179925119</v>
      </c>
      <c r="K9" s="226">
        <v>2.4406611605578168</v>
      </c>
      <c r="L9" s="226">
        <v>2.4880445427737361</v>
      </c>
      <c r="M9" s="226">
        <v>2.429403709132067</v>
      </c>
      <c r="N9" s="226">
        <v>2.4783821382482079</v>
      </c>
      <c r="O9" s="226">
        <v>2.3694562252472631</v>
      </c>
      <c r="P9" s="226">
        <v>2.2937948053225972</v>
      </c>
      <c r="Q9" s="226">
        <v>2.3825195861108601</v>
      </c>
      <c r="R9" s="226">
        <v>2.3688229137511692</v>
      </c>
      <c r="S9" s="226">
        <v>2.4904916186614989</v>
      </c>
      <c r="T9" s="226">
        <v>2.495959910131091</v>
      </c>
      <c r="U9" s="226">
        <v>2.3669915383985352</v>
      </c>
      <c r="V9" s="226">
        <v>2.460945446002051</v>
      </c>
      <c r="W9" s="226">
        <v>2.792788752623665</v>
      </c>
      <c r="DA9" s="174" t="s">
        <v>3052</v>
      </c>
    </row>
    <row r="10" spans="1:105" ht="12" customHeight="1" x14ac:dyDescent="0.3">
      <c r="A10" s="56" t="s">
        <v>96</v>
      </c>
      <c r="B10" s="262">
        <v>9.6196341880498899</v>
      </c>
      <c r="C10" s="262">
        <v>10.09984156641648</v>
      </c>
      <c r="D10" s="262">
        <v>9.9890861170174965</v>
      </c>
      <c r="E10" s="262">
        <v>10.339750367278739</v>
      </c>
      <c r="F10" s="262">
        <v>10.47920525468796</v>
      </c>
      <c r="G10" s="262">
        <v>10.726741981383499</v>
      </c>
      <c r="H10" s="262">
        <v>10.613646854202729</v>
      </c>
      <c r="I10" s="262">
        <v>10.259505973084259</v>
      </c>
      <c r="J10" s="262">
        <v>10.08041158970264</v>
      </c>
      <c r="K10" s="262">
        <v>9.3310981620881925</v>
      </c>
      <c r="L10" s="262">
        <v>9.728145691902828</v>
      </c>
      <c r="M10" s="262">
        <v>9.846842711624717</v>
      </c>
      <c r="N10" s="262">
        <v>9.6309540519296792</v>
      </c>
      <c r="O10" s="262">
        <v>9.8444333148732834</v>
      </c>
      <c r="P10" s="262">
        <v>9.7797493117237</v>
      </c>
      <c r="Q10" s="262">
        <v>10.580716300798221</v>
      </c>
      <c r="R10" s="262">
        <v>10.60288149897918</v>
      </c>
      <c r="S10" s="262">
        <v>10.933234162792431</v>
      </c>
      <c r="T10" s="262">
        <v>11.278501679256401</v>
      </c>
      <c r="U10" s="262">
        <v>11.69036021307986</v>
      </c>
      <c r="V10" s="262">
        <v>13.097879510818149</v>
      </c>
      <c r="W10" s="262">
        <v>15.38628255231114</v>
      </c>
      <c r="DA10" s="68" t="s">
        <v>3053</v>
      </c>
    </row>
    <row r="11" spans="1:105" ht="12" customHeight="1" x14ac:dyDescent="0.3">
      <c r="A11" s="37" t="s">
        <v>160</v>
      </c>
      <c r="B11" s="228">
        <v>1.697523155251115</v>
      </c>
      <c r="C11" s="228">
        <v>1.9646380141130151</v>
      </c>
      <c r="D11" s="228">
        <v>1.7963552229768669</v>
      </c>
      <c r="E11" s="228">
        <v>1.9560298259101869</v>
      </c>
      <c r="F11" s="228">
        <v>1.9926015068598879</v>
      </c>
      <c r="G11" s="228">
        <v>1.8827476829303651</v>
      </c>
      <c r="H11" s="228">
        <v>1.602876979623318</v>
      </c>
      <c r="I11" s="228">
        <v>1.475745204136327</v>
      </c>
      <c r="J11" s="228">
        <v>1.337991144358248</v>
      </c>
      <c r="K11" s="228">
        <v>1.0094130593904229</v>
      </c>
      <c r="L11" s="228">
        <v>0.97993603980248012</v>
      </c>
      <c r="M11" s="228">
        <v>0.89636898280728627</v>
      </c>
      <c r="N11" s="228">
        <v>0.62557441084148513</v>
      </c>
      <c r="O11" s="228">
        <v>0.61016079749247498</v>
      </c>
      <c r="P11" s="228">
        <v>0.5858477816024763</v>
      </c>
      <c r="Q11" s="228">
        <v>0.57636279143170532</v>
      </c>
      <c r="R11" s="228">
        <v>0.59623009421483897</v>
      </c>
      <c r="S11" s="228">
        <v>0.63946518071955394</v>
      </c>
      <c r="T11" s="228">
        <v>0.66731263869964508</v>
      </c>
      <c r="U11" s="228">
        <v>0.59379026214060282</v>
      </c>
      <c r="V11" s="228">
        <v>0.62661184700016614</v>
      </c>
      <c r="W11" s="228">
        <v>0.81172346294230091</v>
      </c>
      <c r="DA11" s="69" t="s">
        <v>3054</v>
      </c>
    </row>
    <row r="12" spans="1:105" ht="12" customHeight="1" x14ac:dyDescent="0.3">
      <c r="A12" s="37" t="s">
        <v>162</v>
      </c>
      <c r="B12" s="228">
        <v>1.8174713661530211</v>
      </c>
      <c r="C12" s="228">
        <v>2.0519279260740069</v>
      </c>
      <c r="D12" s="228">
        <v>1.745153010390966</v>
      </c>
      <c r="E12" s="228">
        <v>1.702386499081598</v>
      </c>
      <c r="F12" s="228">
        <v>1.62261673999505</v>
      </c>
      <c r="G12" s="228">
        <v>1.343462716515976</v>
      </c>
      <c r="H12" s="228">
        <v>1.25754768360983</v>
      </c>
      <c r="I12" s="228">
        <v>1.126522732984726</v>
      </c>
      <c r="J12" s="228">
        <v>0.6168430500270492</v>
      </c>
      <c r="K12" s="228">
        <v>0.46522454695019161</v>
      </c>
      <c r="L12" s="228">
        <v>0.52519737027786695</v>
      </c>
      <c r="M12" s="228">
        <v>0.52282525542548575</v>
      </c>
      <c r="N12" s="228">
        <v>0.41349304849411572</v>
      </c>
      <c r="O12" s="228">
        <v>0.36759942627697711</v>
      </c>
      <c r="P12" s="228">
        <v>0.33069423730313557</v>
      </c>
      <c r="Q12" s="228">
        <v>0.26740675989279211</v>
      </c>
      <c r="R12" s="228">
        <v>0.33756084194956792</v>
      </c>
      <c r="S12" s="228">
        <v>0.36132334160274332</v>
      </c>
      <c r="T12" s="228">
        <v>0.33670888581917391</v>
      </c>
      <c r="U12" s="228">
        <v>0.33743371462506688</v>
      </c>
      <c r="V12" s="228">
        <v>0.3474393902169331</v>
      </c>
      <c r="W12" s="228">
        <v>0.36526660027202912</v>
      </c>
      <c r="DA12" s="69" t="s">
        <v>3055</v>
      </c>
    </row>
    <row r="13" spans="1:105" ht="12" customHeight="1" x14ac:dyDescent="0.3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3056</v>
      </c>
    </row>
    <row r="14" spans="1:105" ht="12" customHeight="1" x14ac:dyDescent="0.3">
      <c r="A14" s="37" t="s">
        <v>78</v>
      </c>
      <c r="B14" s="228">
        <v>3.861303470720006</v>
      </c>
      <c r="C14" s="228">
        <v>4.070128751189233</v>
      </c>
      <c r="D14" s="228">
        <v>4.2646187199462551</v>
      </c>
      <c r="E14" s="228">
        <v>4.4722784818313368</v>
      </c>
      <c r="F14" s="228">
        <v>4.483779118146435</v>
      </c>
      <c r="G14" s="228">
        <v>4.8408088738543773</v>
      </c>
      <c r="H14" s="228">
        <v>5.160422336413018</v>
      </c>
      <c r="I14" s="228">
        <v>5.2429686899296781</v>
      </c>
      <c r="J14" s="228">
        <v>5.637071792876724</v>
      </c>
      <c r="K14" s="228">
        <v>5.8958083211667063</v>
      </c>
      <c r="L14" s="228">
        <v>6.2506822734424379</v>
      </c>
      <c r="M14" s="228">
        <v>6.5803885431316154</v>
      </c>
      <c r="N14" s="228">
        <v>6.6324527485033986</v>
      </c>
      <c r="O14" s="228">
        <v>7.0866072345806597</v>
      </c>
      <c r="P14" s="228">
        <v>7.1512506867278649</v>
      </c>
      <c r="Q14" s="228">
        <v>7.9963212101780936</v>
      </c>
      <c r="R14" s="228">
        <v>8.0318914021772621</v>
      </c>
      <c r="S14" s="228">
        <v>8.1994422119471579</v>
      </c>
      <c r="T14" s="228">
        <v>8.6517224962078458</v>
      </c>
      <c r="U14" s="228">
        <v>9.3551382442717799</v>
      </c>
      <c r="V14" s="228">
        <v>10.80296798264755</v>
      </c>
      <c r="W14" s="228">
        <v>12.766858899254091</v>
      </c>
      <c r="DA14" s="69" t="s">
        <v>3057</v>
      </c>
    </row>
    <row r="15" spans="1:105" ht="12" customHeight="1" x14ac:dyDescent="0.3">
      <c r="A15" s="37" t="s">
        <v>38</v>
      </c>
      <c r="B15" s="228">
        <v>2.2433361959257478</v>
      </c>
      <c r="C15" s="228">
        <v>2.0131468750402242</v>
      </c>
      <c r="D15" s="228">
        <v>2.182959163703408</v>
      </c>
      <c r="E15" s="228">
        <v>2.2090555604556199</v>
      </c>
      <c r="F15" s="228">
        <v>2.380207889686587</v>
      </c>
      <c r="G15" s="228">
        <v>2.6597227080827861</v>
      </c>
      <c r="H15" s="228">
        <v>2.59279985455656</v>
      </c>
      <c r="I15" s="228">
        <v>2.414269346033532</v>
      </c>
      <c r="J15" s="228">
        <v>2.48850560244062</v>
      </c>
      <c r="K15" s="228">
        <v>1.9606522345808719</v>
      </c>
      <c r="L15" s="228">
        <v>1.9723300083800419</v>
      </c>
      <c r="M15" s="228">
        <v>1.847259930260331</v>
      </c>
      <c r="N15" s="228">
        <v>1.95943384409068</v>
      </c>
      <c r="O15" s="228">
        <v>1.7800658565231731</v>
      </c>
      <c r="P15" s="228">
        <v>1.7119566060902229</v>
      </c>
      <c r="Q15" s="228">
        <v>1.740625539295632</v>
      </c>
      <c r="R15" s="228">
        <v>1.63719916063751</v>
      </c>
      <c r="S15" s="228">
        <v>1.733003428522973</v>
      </c>
      <c r="T15" s="228">
        <v>1.6227576585297401</v>
      </c>
      <c r="U15" s="228">
        <v>1.4039979920424071</v>
      </c>
      <c r="V15" s="228">
        <v>1.320860290953507</v>
      </c>
      <c r="W15" s="228">
        <v>1.4424335898427181</v>
      </c>
      <c r="DA15" s="69" t="s">
        <v>3058</v>
      </c>
    </row>
    <row r="16" spans="1:105" ht="12" customHeight="1" x14ac:dyDescent="0.3">
      <c r="A16" s="57" t="s">
        <v>3059</v>
      </c>
      <c r="B16" s="263">
        <v>87.614661852625417</v>
      </c>
      <c r="C16" s="263">
        <v>93.379900933854884</v>
      </c>
      <c r="D16" s="263">
        <v>86.424648960165356</v>
      </c>
      <c r="E16" s="263">
        <v>100.8250994081169</v>
      </c>
      <c r="F16" s="263">
        <v>100.05685877193071</v>
      </c>
      <c r="G16" s="263">
        <v>92.629221926958536</v>
      </c>
      <c r="H16" s="263">
        <v>91.09474006810963</v>
      </c>
      <c r="I16" s="263">
        <v>87.513923126218529</v>
      </c>
      <c r="J16" s="263">
        <v>89.98504992168327</v>
      </c>
      <c r="K16" s="263">
        <v>76.551995028937938</v>
      </c>
      <c r="L16" s="263">
        <v>79.498396443571295</v>
      </c>
      <c r="M16" s="263">
        <v>82.553520839744778</v>
      </c>
      <c r="N16" s="263">
        <v>70.161887186705968</v>
      </c>
      <c r="O16" s="263">
        <v>61.373982550034803</v>
      </c>
      <c r="P16" s="263">
        <v>51.760420513506723</v>
      </c>
      <c r="Q16" s="263">
        <v>65.440784166876853</v>
      </c>
      <c r="R16" s="263">
        <v>49.642049963285018</v>
      </c>
      <c r="S16" s="263">
        <v>56.933075253505592</v>
      </c>
      <c r="T16" s="263">
        <v>46.60000559215716</v>
      </c>
      <c r="U16" s="263">
        <v>45.700217662976748</v>
      </c>
      <c r="V16" s="263">
        <v>51.154235918863449</v>
      </c>
      <c r="W16" s="263">
        <v>55.866044350585163</v>
      </c>
      <c r="DA16" s="70" t="s">
        <v>3060</v>
      </c>
    </row>
    <row r="17" spans="1:105" ht="12" customHeight="1" x14ac:dyDescent="0.3">
      <c r="A17" s="46" t="s">
        <v>30</v>
      </c>
      <c r="B17" s="231">
        <v>3.0890221412878991</v>
      </c>
      <c r="C17" s="231">
        <v>2.2185492565330671</v>
      </c>
      <c r="D17" s="231">
        <v>1.87492621707311</v>
      </c>
      <c r="E17" s="231">
        <v>0.1934243196460193</v>
      </c>
      <c r="F17" s="231">
        <v>0.28721632486090343</v>
      </c>
      <c r="G17" s="231">
        <v>0.2827204039000874</v>
      </c>
      <c r="H17" s="231">
        <v>0.25806776343102511</v>
      </c>
      <c r="I17" s="231">
        <v>0.20503393988282839</v>
      </c>
      <c r="J17" s="231">
        <v>0.22288125548709531</v>
      </c>
      <c r="K17" s="231">
        <v>8.6302836429547947E-2</v>
      </c>
      <c r="L17" s="231">
        <v>0.1119300013419371</v>
      </c>
      <c r="M17" s="231">
        <v>8.6909428495410071E-2</v>
      </c>
      <c r="N17" s="231">
        <v>7.7425840312405861E-2</v>
      </c>
      <c r="O17" s="231">
        <v>8.602741614300824E-2</v>
      </c>
      <c r="P17" s="231">
        <v>9.596481027597889E-2</v>
      </c>
      <c r="Q17" s="231">
        <v>4.6585777446393133E-2</v>
      </c>
      <c r="R17" s="231">
        <v>0.15068225757489689</v>
      </c>
      <c r="S17" s="231">
        <v>0.1190725726968983</v>
      </c>
      <c r="T17" s="231">
        <v>0.26964690026062849</v>
      </c>
      <c r="U17" s="231">
        <v>0.36646613353738522</v>
      </c>
      <c r="V17" s="231">
        <v>0.37993839119621697</v>
      </c>
      <c r="W17" s="231">
        <v>0.58849625280694806</v>
      </c>
      <c r="DA17" s="73" t="s">
        <v>3061</v>
      </c>
    </row>
    <row r="18" spans="1:105" ht="12" customHeight="1" x14ac:dyDescent="0.3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3062</v>
      </c>
    </row>
    <row r="19" spans="1:105" ht="12" customHeight="1" x14ac:dyDescent="0.3">
      <c r="A19" s="46" t="s">
        <v>33</v>
      </c>
      <c r="B19" s="231">
        <v>1.4364247364246809</v>
      </c>
      <c r="C19" s="231">
        <v>1.426330733030053</v>
      </c>
      <c r="D19" s="231">
        <v>1.6408002411609259</v>
      </c>
      <c r="E19" s="231">
        <v>1.7138235505113999</v>
      </c>
      <c r="F19" s="231">
        <v>1.7243627458551489</v>
      </c>
      <c r="G19" s="231">
        <v>2.5611115918112701</v>
      </c>
      <c r="H19" s="231">
        <v>1.9182802819029039</v>
      </c>
      <c r="I19" s="231">
        <v>1.254241306016902</v>
      </c>
      <c r="J19" s="231">
        <v>1.331312083175789</v>
      </c>
      <c r="K19" s="231">
        <v>0.63182935969097143</v>
      </c>
      <c r="L19" s="231">
        <v>0.91855409302202695</v>
      </c>
      <c r="M19" s="231">
        <v>0.63054930283877808</v>
      </c>
      <c r="N19" s="231">
        <v>0.61035192860170495</v>
      </c>
      <c r="O19" s="231">
        <v>0.63387082131560479</v>
      </c>
      <c r="P19" s="231">
        <v>0.64477962553568546</v>
      </c>
      <c r="Q19" s="231">
        <v>0.48435601967619829</v>
      </c>
      <c r="R19" s="231">
        <v>0.62324527688013742</v>
      </c>
      <c r="S19" s="231">
        <v>0.71513571330461756</v>
      </c>
      <c r="T19" s="231">
        <v>0.77645451705200563</v>
      </c>
      <c r="U19" s="231">
        <v>0.81074802857612371</v>
      </c>
      <c r="V19" s="231">
        <v>0.95149424293698504</v>
      </c>
      <c r="W19" s="231">
        <v>1.082705976623757</v>
      </c>
      <c r="DA19" s="73" t="s">
        <v>3063</v>
      </c>
    </row>
    <row r="20" spans="1:105" ht="12" customHeight="1" x14ac:dyDescent="0.3">
      <c r="A20" s="46" t="s">
        <v>160</v>
      </c>
      <c r="B20" s="231">
        <v>21.074267650881811</v>
      </c>
      <c r="C20" s="231">
        <v>22.970842770906032</v>
      </c>
      <c r="D20" s="231">
        <v>22.19759155984282</v>
      </c>
      <c r="E20" s="231">
        <v>23.084327667470781</v>
      </c>
      <c r="F20" s="231">
        <v>23.94380632219152</v>
      </c>
      <c r="G20" s="231">
        <v>23.373434871280921</v>
      </c>
      <c r="H20" s="231">
        <v>20.86837806848818</v>
      </c>
      <c r="I20" s="231">
        <v>20.369280091599091</v>
      </c>
      <c r="J20" s="231">
        <v>18.602126917601161</v>
      </c>
      <c r="K20" s="231">
        <v>15.81917546011228</v>
      </c>
      <c r="L20" s="231">
        <v>15.667319072058611</v>
      </c>
      <c r="M20" s="231">
        <v>14.466383944679929</v>
      </c>
      <c r="N20" s="231">
        <v>11.93289480650415</v>
      </c>
      <c r="O20" s="231">
        <v>12.065099645565009</v>
      </c>
      <c r="P20" s="231">
        <v>12.1743385149407</v>
      </c>
      <c r="Q20" s="231">
        <v>12.351248757444869</v>
      </c>
      <c r="R20" s="231">
        <v>13.254865916787329</v>
      </c>
      <c r="S20" s="231">
        <v>14.088003291453701</v>
      </c>
      <c r="T20" s="231">
        <v>14.65051306287268</v>
      </c>
      <c r="U20" s="231">
        <v>13.65106525092377</v>
      </c>
      <c r="V20" s="231">
        <v>14.782774424058699</v>
      </c>
      <c r="W20" s="231">
        <v>18.68075542747458</v>
      </c>
      <c r="DA20" s="73" t="s">
        <v>3064</v>
      </c>
    </row>
    <row r="21" spans="1:105" ht="12" customHeight="1" x14ac:dyDescent="0.3">
      <c r="A21" s="46" t="s">
        <v>70</v>
      </c>
      <c r="B21" s="231">
        <v>2.212294850609807</v>
      </c>
      <c r="C21" s="231">
        <v>1.5884424524436409</v>
      </c>
      <c r="D21" s="231">
        <v>1.739039167714538</v>
      </c>
      <c r="E21" s="231">
        <v>0.89013025784661093</v>
      </c>
      <c r="F21" s="231">
        <v>0.88117130866848747</v>
      </c>
      <c r="G21" s="231">
        <v>0.72281069435272094</v>
      </c>
      <c r="H21" s="231">
        <v>1.1876165583787499</v>
      </c>
      <c r="I21" s="231">
        <v>0.85573902186117856</v>
      </c>
      <c r="J21" s="231">
        <v>0.15505488845502091</v>
      </c>
      <c r="K21" s="231">
        <v>0.10405979493136561</v>
      </c>
      <c r="L21" s="231">
        <v>0.14802102964406719</v>
      </c>
      <c r="M21" s="231">
        <v>0.25195741430260649</v>
      </c>
      <c r="N21" s="231">
        <v>0.20888469828416509</v>
      </c>
      <c r="O21" s="231">
        <v>7.0956573735389272E-2</v>
      </c>
      <c r="P21" s="231">
        <v>7.8481059679130952E-2</v>
      </c>
      <c r="Q21" s="231">
        <v>0.1164630630417787</v>
      </c>
      <c r="R21" s="231">
        <v>0.13536280114457719</v>
      </c>
      <c r="S21" s="231">
        <v>8.4017337880851292E-2</v>
      </c>
      <c r="T21" s="231">
        <v>7.9389169261867384E-2</v>
      </c>
      <c r="U21" s="231">
        <v>9.5917541373335052E-2</v>
      </c>
      <c r="V21" s="231">
        <v>8.7916431271031936E-2</v>
      </c>
      <c r="W21" s="231">
        <v>6.8773720982462844E-2</v>
      </c>
      <c r="DA21" s="73" t="s">
        <v>3065</v>
      </c>
    </row>
    <row r="22" spans="1:105" ht="12" customHeight="1" x14ac:dyDescent="0.3">
      <c r="A22" s="46" t="s">
        <v>34</v>
      </c>
      <c r="B22" s="231">
        <v>1.0461736887399249</v>
      </c>
      <c r="C22" s="231">
        <v>1.046173688742293</v>
      </c>
      <c r="D22" s="231">
        <v>1.0461736887395079</v>
      </c>
      <c r="E22" s="231">
        <v>1.046173688742561</v>
      </c>
      <c r="F22" s="231">
        <v>1.046173688739485</v>
      </c>
      <c r="G22" s="231">
        <v>1.0461736887398381</v>
      </c>
      <c r="H22" s="231">
        <v>1.046173688740647</v>
      </c>
      <c r="I22" s="231">
        <v>1.0461736887411801</v>
      </c>
      <c r="J22" s="231">
        <v>1.046173688742509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0.53887143525410164</v>
      </c>
      <c r="R22" s="231">
        <v>0.16515276177345309</v>
      </c>
      <c r="S22" s="231">
        <v>0.31061997919323819</v>
      </c>
      <c r="T22" s="231">
        <v>1.0194832656151249</v>
      </c>
      <c r="U22" s="231">
        <v>1.00136658685439</v>
      </c>
      <c r="V22" s="231">
        <v>0.8296869863132762</v>
      </c>
      <c r="W22" s="231">
        <v>0.80274303207213038</v>
      </c>
      <c r="DA22" s="73" t="s">
        <v>3066</v>
      </c>
    </row>
    <row r="23" spans="1:105" ht="12" customHeight="1" x14ac:dyDescent="0.3">
      <c r="A23" s="46" t="s">
        <v>162</v>
      </c>
      <c r="B23" s="231">
        <v>20.256354672264091</v>
      </c>
      <c r="C23" s="231">
        <v>22.553263028101568</v>
      </c>
      <c r="D23" s="231">
        <v>20.91339375287734</v>
      </c>
      <c r="E23" s="231">
        <v>18.676665951562288</v>
      </c>
      <c r="F23" s="231">
        <v>18.325025867238569</v>
      </c>
      <c r="G23" s="231">
        <v>16.242523258665571</v>
      </c>
      <c r="H23" s="231">
        <v>14.292909910817251</v>
      </c>
      <c r="I23" s="231">
        <v>12.53454369881692</v>
      </c>
      <c r="J23" s="231">
        <v>7.8015549331326506</v>
      </c>
      <c r="K23" s="231">
        <v>6.4137757539300733</v>
      </c>
      <c r="L23" s="231">
        <v>7.1135055448409714</v>
      </c>
      <c r="M23" s="231">
        <v>6.6059534939566582</v>
      </c>
      <c r="N23" s="231">
        <v>5.7352266585180036</v>
      </c>
      <c r="O23" s="231">
        <v>5.4977618510348663</v>
      </c>
      <c r="P23" s="231">
        <v>5.5079832009380896</v>
      </c>
      <c r="Q23" s="231">
        <v>5.0402312706804508</v>
      </c>
      <c r="R23" s="231">
        <v>5.7197426289038837</v>
      </c>
      <c r="S23" s="231">
        <v>5.9160332889557452</v>
      </c>
      <c r="T23" s="231">
        <v>6.971642110435174</v>
      </c>
      <c r="U23" s="231">
        <v>7.0332891600906056</v>
      </c>
      <c r="V23" s="231">
        <v>6.9635288285441286</v>
      </c>
      <c r="W23" s="231">
        <v>7.4425281270325447</v>
      </c>
      <c r="DA23" s="73" t="s">
        <v>3067</v>
      </c>
    </row>
    <row r="24" spans="1:105" ht="12" customHeight="1" x14ac:dyDescent="0.3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3068</v>
      </c>
    </row>
    <row r="25" spans="1:105" ht="12" customHeight="1" x14ac:dyDescent="0.3">
      <c r="A25" s="46" t="s">
        <v>73</v>
      </c>
      <c r="B25" s="231">
        <v>19.882005159574579</v>
      </c>
      <c r="C25" s="231">
        <v>23.049831567600041</v>
      </c>
      <c r="D25" s="231">
        <v>17.414300500108421</v>
      </c>
      <c r="E25" s="231">
        <v>33.087237190763148</v>
      </c>
      <c r="F25" s="231">
        <v>32.684223361576372</v>
      </c>
      <c r="G25" s="231">
        <v>28.777571831207499</v>
      </c>
      <c r="H25" s="231">
        <v>33.470615869283378</v>
      </c>
      <c r="I25" s="231">
        <v>36.647466238471488</v>
      </c>
      <c r="J25" s="231">
        <v>47.607340630175933</v>
      </c>
      <c r="K25" s="231">
        <v>41.49780929124779</v>
      </c>
      <c r="L25" s="231">
        <v>43.579838828264279</v>
      </c>
      <c r="M25" s="231">
        <v>49.262085596640787</v>
      </c>
      <c r="N25" s="231">
        <v>39.714249977080812</v>
      </c>
      <c r="O25" s="231">
        <v>33.233280202950453</v>
      </c>
      <c r="P25" s="231">
        <v>26.914825942549299</v>
      </c>
      <c r="Q25" s="231">
        <v>41.442513290605532</v>
      </c>
      <c r="R25" s="231">
        <v>22.23947057799252</v>
      </c>
      <c r="S25" s="231">
        <v>28.506180976976569</v>
      </c>
      <c r="T25" s="231">
        <v>15.80139261772776</v>
      </c>
      <c r="U25" s="231">
        <v>15.77980716235059</v>
      </c>
      <c r="V25" s="231">
        <v>19.48905434411304</v>
      </c>
      <c r="W25" s="231">
        <v>19.1060422397398</v>
      </c>
      <c r="DA25" s="73" t="s">
        <v>3069</v>
      </c>
    </row>
    <row r="26" spans="1:105" ht="12" customHeight="1" x14ac:dyDescent="0.3">
      <c r="A26" s="46" t="s">
        <v>79</v>
      </c>
      <c r="B26" s="231">
        <v>18.618118952842622</v>
      </c>
      <c r="C26" s="231">
        <v>18.526467436498201</v>
      </c>
      <c r="D26" s="231">
        <v>19.598423832648699</v>
      </c>
      <c r="E26" s="231">
        <v>22.133316781574109</v>
      </c>
      <c r="F26" s="231">
        <v>21.164879152800211</v>
      </c>
      <c r="G26" s="231">
        <v>19.622875587000621</v>
      </c>
      <c r="H26" s="231">
        <v>18.052697927067499</v>
      </c>
      <c r="I26" s="231">
        <v>14.60144514082894</v>
      </c>
      <c r="J26" s="231">
        <v>13.218605524913119</v>
      </c>
      <c r="K26" s="231">
        <v>11.99904253259591</v>
      </c>
      <c r="L26" s="231">
        <v>11.959227874399421</v>
      </c>
      <c r="M26" s="231">
        <v>11.2496816588306</v>
      </c>
      <c r="N26" s="231">
        <v>11.88285327740472</v>
      </c>
      <c r="O26" s="231">
        <v>9.7869860392904684</v>
      </c>
      <c r="P26" s="231">
        <v>6.3440473595878251</v>
      </c>
      <c r="Q26" s="231">
        <v>5.4205145527275338</v>
      </c>
      <c r="R26" s="231">
        <v>7.353527742228211</v>
      </c>
      <c r="S26" s="231">
        <v>7.1940120930439546</v>
      </c>
      <c r="T26" s="231">
        <v>7.0314839489319034</v>
      </c>
      <c r="U26" s="231">
        <v>6.9615577992705582</v>
      </c>
      <c r="V26" s="231">
        <v>7.6698422704300784</v>
      </c>
      <c r="W26" s="231">
        <v>8.0939995738529316</v>
      </c>
      <c r="DA26" s="73" t="s">
        <v>3070</v>
      </c>
    </row>
    <row r="27" spans="1:105" ht="12" customHeight="1" x14ac:dyDescent="0.3">
      <c r="A27" s="57" t="s">
        <v>3071</v>
      </c>
      <c r="B27" s="263">
        <f t="shared" ref="B27:W27" si="0">B28+B34</f>
        <v>177.00210870091902</v>
      </c>
      <c r="C27" s="263">
        <f t="shared" si="0"/>
        <v>190.92840008595067</v>
      </c>
      <c r="D27" s="263">
        <f t="shared" si="0"/>
        <v>181.66603034306146</v>
      </c>
      <c r="E27" s="263">
        <f t="shared" si="0"/>
        <v>181.27298497391311</v>
      </c>
      <c r="F27" s="263">
        <f t="shared" si="0"/>
        <v>182.65543933277729</v>
      </c>
      <c r="G27" s="263">
        <f t="shared" si="0"/>
        <v>180.07410405881672</v>
      </c>
      <c r="H27" s="263">
        <f t="shared" si="0"/>
        <v>171.1509534535075</v>
      </c>
      <c r="I27" s="263">
        <f t="shared" si="0"/>
        <v>161.27373250754971</v>
      </c>
      <c r="J27" s="263">
        <f t="shared" si="0"/>
        <v>145.67927907172759</v>
      </c>
      <c r="K27" s="263">
        <f t="shared" si="0"/>
        <v>121.26755261851984</v>
      </c>
      <c r="L27" s="263">
        <f t="shared" si="0"/>
        <v>125.3769241462157</v>
      </c>
      <c r="M27" s="263">
        <f t="shared" si="0"/>
        <v>123.05123281039187</v>
      </c>
      <c r="N27" s="263">
        <f t="shared" si="0"/>
        <v>107.08334791077478</v>
      </c>
      <c r="O27" s="263">
        <f t="shared" si="0"/>
        <v>104.17302092414818</v>
      </c>
      <c r="P27" s="263">
        <f t="shared" si="0"/>
        <v>99.806495759404314</v>
      </c>
      <c r="Q27" s="263">
        <f t="shared" si="0"/>
        <v>100.48813505611598</v>
      </c>
      <c r="R27" s="263">
        <f t="shared" si="0"/>
        <v>104.68824061068833</v>
      </c>
      <c r="S27" s="263">
        <f t="shared" si="0"/>
        <v>110.76955457958074</v>
      </c>
      <c r="T27" s="263">
        <f t="shared" si="0"/>
        <v>111.53138762249691</v>
      </c>
      <c r="U27" s="263">
        <f t="shared" si="0"/>
        <v>108.87078885238481</v>
      </c>
      <c r="V27" s="263">
        <f t="shared" si="0"/>
        <v>118.38099912205134</v>
      </c>
      <c r="W27" s="263">
        <f t="shared" si="0"/>
        <v>140.98511271922183</v>
      </c>
      <c r="DA27" s="70"/>
    </row>
    <row r="28" spans="1:105" ht="12" customHeight="1" x14ac:dyDescent="0.3">
      <c r="A28" s="60" t="s">
        <v>3072</v>
      </c>
      <c r="B28" s="264">
        <v>170.54317066148789</v>
      </c>
      <c r="C28" s="264">
        <v>184.63703498385109</v>
      </c>
      <c r="D28" s="264">
        <v>175.26536777035699</v>
      </c>
      <c r="E28" s="264">
        <v>174.27305846246159</v>
      </c>
      <c r="F28" s="264">
        <v>175.38229064990759</v>
      </c>
      <c r="G28" s="264">
        <v>172.60988605817991</v>
      </c>
      <c r="H28" s="264">
        <v>164.09015958056261</v>
      </c>
      <c r="I28" s="264">
        <v>154.9226086656096</v>
      </c>
      <c r="J28" s="264">
        <v>139.8810963249181</v>
      </c>
      <c r="K28" s="264">
        <v>116.3612446083707</v>
      </c>
      <c r="L28" s="264">
        <v>120.3790594524268</v>
      </c>
      <c r="M28" s="264">
        <v>118.10693491169749</v>
      </c>
      <c r="N28" s="264">
        <v>102.6235024488773</v>
      </c>
      <c r="O28" s="264">
        <v>99.806874605349691</v>
      </c>
      <c r="P28" s="264">
        <v>95.571780748209505</v>
      </c>
      <c r="Q28" s="264">
        <v>96.118148524850398</v>
      </c>
      <c r="R28" s="264">
        <v>100.4378789646844</v>
      </c>
      <c r="S28" s="264">
        <v>106.4554337694352</v>
      </c>
      <c r="T28" s="264">
        <v>107.3091131902561</v>
      </c>
      <c r="U28" s="264">
        <v>104.7919360768294</v>
      </c>
      <c r="V28" s="264">
        <v>114.26662530606851</v>
      </c>
      <c r="W28" s="264">
        <v>136.64928836596829</v>
      </c>
      <c r="DA28" s="72" t="s">
        <v>3073</v>
      </c>
    </row>
    <row r="29" spans="1:105" ht="12" customHeight="1" x14ac:dyDescent="0.3">
      <c r="A29" s="59" t="s">
        <v>30</v>
      </c>
      <c r="B29" s="232">
        <v>15.266265906720911</v>
      </c>
      <c r="C29" s="232">
        <v>11.073196229210881</v>
      </c>
      <c r="D29" s="232">
        <v>9.5180230519607107</v>
      </c>
      <c r="E29" s="232">
        <v>1.0724398247963449</v>
      </c>
      <c r="F29" s="232">
        <v>1.611579891803457</v>
      </c>
      <c r="G29" s="232">
        <v>1.6160758127700361</v>
      </c>
      <c r="H29" s="232">
        <v>1.640728453230675</v>
      </c>
      <c r="I29" s="232">
        <v>1.6937622767842</v>
      </c>
      <c r="J29" s="232">
        <v>5.325270077273732</v>
      </c>
      <c r="K29" s="232">
        <v>2.3145570088088081</v>
      </c>
      <c r="L29" s="232">
        <v>2.8067286401070861</v>
      </c>
      <c r="M29" s="232">
        <v>2.8246124975768252</v>
      </c>
      <c r="N29" s="232">
        <v>2.23744948215771</v>
      </c>
      <c r="O29" s="232">
        <v>2.2536974334193158</v>
      </c>
      <c r="P29" s="232">
        <v>2.2637944330769129</v>
      </c>
      <c r="Q29" s="232">
        <v>2.4234056241318869</v>
      </c>
      <c r="R29" s="232">
        <v>2.6564544578312201</v>
      </c>
      <c r="S29" s="232">
        <v>3.0685456560554538</v>
      </c>
      <c r="T29" s="232">
        <v>2.507997123862185</v>
      </c>
      <c r="U29" s="232">
        <v>3.5452277616091701</v>
      </c>
      <c r="V29" s="232">
        <v>5.0511880059962104</v>
      </c>
      <c r="W29" s="232">
        <v>5.8466714169688823</v>
      </c>
      <c r="DA29" s="71" t="s">
        <v>3074</v>
      </c>
    </row>
    <row r="30" spans="1:105" ht="12" customHeight="1" x14ac:dyDescent="0.3">
      <c r="A30" s="59" t="s">
        <v>33</v>
      </c>
      <c r="B30" s="232">
        <v>4.8475041069346068</v>
      </c>
      <c r="C30" s="232">
        <v>4.8581374578544896</v>
      </c>
      <c r="D30" s="232">
        <v>5.74165792206845</v>
      </c>
      <c r="E30" s="232">
        <v>6.7717837476140703</v>
      </c>
      <c r="F30" s="232">
        <v>6.7606721116493942</v>
      </c>
      <c r="G30" s="232">
        <v>8.7633005982672714</v>
      </c>
      <c r="H30" s="232">
        <v>7.5164035526035669</v>
      </c>
      <c r="I30" s="232">
        <v>5.186789661498957</v>
      </c>
      <c r="J30" s="232">
        <v>6.0583889060907881</v>
      </c>
      <c r="K30" s="232">
        <v>2.51474619637212</v>
      </c>
      <c r="L30" s="232">
        <v>4.2748565320309506</v>
      </c>
      <c r="M30" s="232">
        <v>3.6163313654372842</v>
      </c>
      <c r="N30" s="232">
        <v>3.637658991593256</v>
      </c>
      <c r="O30" s="232">
        <v>3.613210132320424</v>
      </c>
      <c r="P30" s="232">
        <v>2.5011898245105342</v>
      </c>
      <c r="Q30" s="232">
        <v>2.3504644506522081</v>
      </c>
      <c r="R30" s="232">
        <v>2.9641539796763139</v>
      </c>
      <c r="S30" s="232">
        <v>3.417071781354676</v>
      </c>
      <c r="T30" s="232">
        <v>3.4577854021246441</v>
      </c>
      <c r="U30" s="232">
        <v>3.5436151555534372</v>
      </c>
      <c r="V30" s="232">
        <v>4.1348789025746946</v>
      </c>
      <c r="W30" s="232">
        <v>4.5700897081325582</v>
      </c>
      <c r="DA30" s="71" t="s">
        <v>3075</v>
      </c>
    </row>
    <row r="31" spans="1:105" ht="12" customHeight="1" x14ac:dyDescent="0.3">
      <c r="A31" s="59" t="s">
        <v>160</v>
      </c>
      <c r="B31" s="232">
        <v>82.191201092713328</v>
      </c>
      <c r="C31" s="232">
        <v>91.619518048158938</v>
      </c>
      <c r="D31" s="232">
        <v>88.216939424960231</v>
      </c>
      <c r="E31" s="232">
        <v>94.926959947671008</v>
      </c>
      <c r="F31" s="232">
        <v>97.390923134807124</v>
      </c>
      <c r="G31" s="232">
        <v>98.407143641872167</v>
      </c>
      <c r="H31" s="232">
        <v>89.773953290501268</v>
      </c>
      <c r="I31" s="232">
        <v>87.942788187846105</v>
      </c>
      <c r="J31" s="232">
        <v>88.434471646917501</v>
      </c>
      <c r="K31" s="232">
        <v>75.158640935241962</v>
      </c>
      <c r="L31" s="232">
        <v>73.698837517504387</v>
      </c>
      <c r="M31" s="232">
        <v>67.850857572898704</v>
      </c>
      <c r="N31" s="232">
        <v>55.333557974626167</v>
      </c>
      <c r="O31" s="232">
        <v>55.992018305359991</v>
      </c>
      <c r="P31" s="232">
        <v>55.941103349329758</v>
      </c>
      <c r="Q31" s="232">
        <v>57.962985165264271</v>
      </c>
      <c r="R31" s="232">
        <v>59.854043207629744</v>
      </c>
      <c r="S31" s="232">
        <v>63.271888445748871</v>
      </c>
      <c r="T31" s="232">
        <v>67.49104502403145</v>
      </c>
      <c r="U31" s="232">
        <v>62.979162112677059</v>
      </c>
      <c r="V31" s="232">
        <v>68.19519630709425</v>
      </c>
      <c r="W31" s="232">
        <v>88.483527029601518</v>
      </c>
      <c r="DA31" s="71" t="s">
        <v>3076</v>
      </c>
    </row>
    <row r="32" spans="1:105" ht="12" customHeight="1" x14ac:dyDescent="0.3">
      <c r="A32" s="59" t="s">
        <v>70</v>
      </c>
      <c r="B32" s="232">
        <v>9.1662205952327298</v>
      </c>
      <c r="C32" s="232">
        <v>7.0138592459869491</v>
      </c>
      <c r="D32" s="232">
        <v>7.8337955283683636</v>
      </c>
      <c r="E32" s="232">
        <v>4.9353211608444774</v>
      </c>
      <c r="F32" s="232">
        <v>4.9442801100250966</v>
      </c>
      <c r="G32" s="232">
        <v>4.1317034930657366</v>
      </c>
      <c r="H32" s="232">
        <v>7.5505605696493827</v>
      </c>
      <c r="I32" s="232">
        <v>5.8070823228432866</v>
      </c>
      <c r="J32" s="232">
        <v>3.704704354881684</v>
      </c>
      <c r="K32" s="232">
        <v>2.7907811337141362</v>
      </c>
      <c r="L32" s="232">
        <v>3.7117382136980619</v>
      </c>
      <c r="M32" s="232">
        <v>3.4778589552111021</v>
      </c>
      <c r="N32" s="232">
        <v>2.5569199911191069</v>
      </c>
      <c r="O32" s="232">
        <v>1.8588800557003839</v>
      </c>
      <c r="P32" s="232">
        <v>1.8513555697412281</v>
      </c>
      <c r="Q32" s="232">
        <v>1.849134018939212</v>
      </c>
      <c r="R32" s="232">
        <v>1.51321895942753</v>
      </c>
      <c r="S32" s="232">
        <v>0.63322095066105377</v>
      </c>
      <c r="T32" s="232">
        <v>0.46409982696523361</v>
      </c>
      <c r="U32" s="232">
        <v>0.5526182763050328</v>
      </c>
      <c r="V32" s="232">
        <v>0.5480021834212071</v>
      </c>
      <c r="W32" s="232">
        <v>0.37838541568323031</v>
      </c>
      <c r="DA32" s="71" t="s">
        <v>3077</v>
      </c>
    </row>
    <row r="33" spans="1:105" ht="12" customHeight="1" x14ac:dyDescent="0.3">
      <c r="A33" s="59" t="s">
        <v>162</v>
      </c>
      <c r="B33" s="232">
        <v>59.071978959886259</v>
      </c>
      <c r="C33" s="232">
        <v>70.07232400263986</v>
      </c>
      <c r="D33" s="232">
        <v>63.954951842999272</v>
      </c>
      <c r="E33" s="232">
        <v>66.566553781535674</v>
      </c>
      <c r="F33" s="232">
        <v>64.674835401622516</v>
      </c>
      <c r="G33" s="232">
        <v>59.691662512204722</v>
      </c>
      <c r="H33" s="232">
        <v>57.60851371457769</v>
      </c>
      <c r="I33" s="232">
        <v>54.292186216637077</v>
      </c>
      <c r="J33" s="232">
        <v>36.358261339754428</v>
      </c>
      <c r="K33" s="232">
        <v>33.582519334233659</v>
      </c>
      <c r="L33" s="232">
        <v>35.886898549086332</v>
      </c>
      <c r="M33" s="232">
        <v>40.337274520573537</v>
      </c>
      <c r="N33" s="232">
        <v>38.857916009381057</v>
      </c>
      <c r="O33" s="232">
        <v>36.08906867854958</v>
      </c>
      <c r="P33" s="232">
        <v>33.014337571551067</v>
      </c>
      <c r="Q33" s="232">
        <v>31.532159265862809</v>
      </c>
      <c r="R33" s="232">
        <v>33.450008360119639</v>
      </c>
      <c r="S33" s="232">
        <v>36.064706935615114</v>
      </c>
      <c r="T33" s="232">
        <v>33.388185813272628</v>
      </c>
      <c r="U33" s="232">
        <v>34.171312770684743</v>
      </c>
      <c r="V33" s="232">
        <v>36.337359906982137</v>
      </c>
      <c r="W33" s="232">
        <v>37.370614795582149</v>
      </c>
      <c r="DA33" s="71" t="s">
        <v>3078</v>
      </c>
    </row>
    <row r="34" spans="1:105" ht="12" customHeight="1" x14ac:dyDescent="0.3">
      <c r="A34" s="60" t="s">
        <v>3079</v>
      </c>
      <c r="B34" s="264">
        <v>6.4589380394311418</v>
      </c>
      <c r="C34" s="264">
        <v>6.2913651020995784</v>
      </c>
      <c r="D34" s="264">
        <v>6.4006625727044719</v>
      </c>
      <c r="E34" s="264">
        <v>6.9999265114515277</v>
      </c>
      <c r="F34" s="264">
        <v>7.2731486828697074</v>
      </c>
      <c r="G34" s="264">
        <v>7.4642180006367926</v>
      </c>
      <c r="H34" s="264">
        <v>7.0607938729448723</v>
      </c>
      <c r="I34" s="264">
        <v>6.3511238419400966</v>
      </c>
      <c r="J34" s="264">
        <v>5.7981827468094957</v>
      </c>
      <c r="K34" s="264">
        <v>4.9063080101491474</v>
      </c>
      <c r="L34" s="264">
        <v>4.997864693788892</v>
      </c>
      <c r="M34" s="264">
        <v>4.9442978986943702</v>
      </c>
      <c r="N34" s="264">
        <v>4.4598454618974701</v>
      </c>
      <c r="O34" s="264">
        <v>4.3661463187984806</v>
      </c>
      <c r="P34" s="264">
        <v>4.2347150111948144</v>
      </c>
      <c r="Q34" s="264">
        <v>4.369986531265587</v>
      </c>
      <c r="R34" s="264">
        <v>4.2503616460039204</v>
      </c>
      <c r="S34" s="264">
        <v>4.3141208101455337</v>
      </c>
      <c r="T34" s="264">
        <v>4.2222744322408161</v>
      </c>
      <c r="U34" s="264">
        <v>4.0788527755554087</v>
      </c>
      <c r="V34" s="264">
        <v>4.114373815982832</v>
      </c>
      <c r="W34" s="264">
        <v>4.3358243532535381</v>
      </c>
      <c r="DA34" s="72" t="s">
        <v>3080</v>
      </c>
    </row>
    <row r="35" spans="1:105" ht="12" customHeight="1" x14ac:dyDescent="0.3">
      <c r="A35" s="57" t="s">
        <v>3081</v>
      </c>
      <c r="B35" s="263">
        <f t="shared" ref="B35:W35" si="1">B36+B42+B53</f>
        <v>16.647066784247009</v>
      </c>
      <c r="C35" s="263">
        <f t="shared" si="1"/>
        <v>17.280206797806457</v>
      </c>
      <c r="D35" s="263">
        <f t="shared" si="1"/>
        <v>15.77032980573756</v>
      </c>
      <c r="E35" s="263">
        <f t="shared" si="1"/>
        <v>19.532159016740518</v>
      </c>
      <c r="F35" s="263">
        <f t="shared" si="1"/>
        <v>19.295879480180815</v>
      </c>
      <c r="G35" s="263">
        <f t="shared" si="1"/>
        <v>16.995588130218657</v>
      </c>
      <c r="H35" s="263">
        <f t="shared" si="1"/>
        <v>16.387180090031389</v>
      </c>
      <c r="I35" s="263">
        <f t="shared" si="1"/>
        <v>15.189910261177937</v>
      </c>
      <c r="J35" s="263">
        <f t="shared" si="1"/>
        <v>12.093615995655101</v>
      </c>
      <c r="K35" s="263">
        <f t="shared" si="1"/>
        <v>10.078280647281504</v>
      </c>
      <c r="L35" s="263">
        <f t="shared" si="1"/>
        <v>10.565139232101625</v>
      </c>
      <c r="M35" s="263">
        <f t="shared" si="1"/>
        <v>10.331921601692265</v>
      </c>
      <c r="N35" s="263">
        <f t="shared" si="1"/>
        <v>8.8156443854933304</v>
      </c>
      <c r="O35" s="263">
        <f t="shared" si="1"/>
        <v>6.9953184972412128</v>
      </c>
      <c r="P35" s="263">
        <f t="shared" si="1"/>
        <v>5.3162179482938763</v>
      </c>
      <c r="Q35" s="263">
        <f t="shared" si="1"/>
        <v>4.8456841562877955</v>
      </c>
      <c r="R35" s="263">
        <f t="shared" si="1"/>
        <v>5.306337147763819</v>
      </c>
      <c r="S35" s="263">
        <f t="shared" si="1"/>
        <v>5.4384303436501513</v>
      </c>
      <c r="T35" s="263">
        <f t="shared" si="1"/>
        <v>5.8327046971145506</v>
      </c>
      <c r="U35" s="263">
        <f t="shared" si="1"/>
        <v>5.5557095735723703</v>
      </c>
      <c r="V35" s="263">
        <f t="shared" si="1"/>
        <v>5.3641668253280521</v>
      </c>
      <c r="W35" s="263">
        <f t="shared" si="1"/>
        <v>5.5821687235778485</v>
      </c>
      <c r="DA35" s="70"/>
    </row>
    <row r="36" spans="1:105" ht="12" customHeight="1" x14ac:dyDescent="0.3">
      <c r="A36" s="60" t="s">
        <v>3082</v>
      </c>
      <c r="B36" s="264">
        <v>5.6734698146992768</v>
      </c>
      <c r="C36" s="264">
        <v>5.8587425432737206</v>
      </c>
      <c r="D36" s="264">
        <v>5.3785671176383092</v>
      </c>
      <c r="E36" s="264">
        <v>6.2614245140290379</v>
      </c>
      <c r="F36" s="264">
        <v>6.2319360985903032</v>
      </c>
      <c r="G36" s="264">
        <v>5.4501677314365429</v>
      </c>
      <c r="H36" s="264">
        <v>5.0749483343614186</v>
      </c>
      <c r="I36" s="264">
        <v>4.704006276802045</v>
      </c>
      <c r="J36" s="264">
        <v>3.648707845602507</v>
      </c>
      <c r="K36" s="264">
        <v>2.9181799722023771</v>
      </c>
      <c r="L36" s="264">
        <v>3.127612046821262</v>
      </c>
      <c r="M36" s="264">
        <v>2.7874545242598909</v>
      </c>
      <c r="N36" s="264">
        <v>2.2340931129855348</v>
      </c>
      <c r="O36" s="264">
        <v>1.8400779630520829</v>
      </c>
      <c r="P36" s="264">
        <v>1.525309388320039</v>
      </c>
      <c r="Q36" s="264">
        <v>1.414098410115284</v>
      </c>
      <c r="R36" s="264">
        <v>1.5648017929091449</v>
      </c>
      <c r="S36" s="264">
        <v>1.6346822508415659</v>
      </c>
      <c r="T36" s="264">
        <v>1.749859764298936</v>
      </c>
      <c r="U36" s="264">
        <v>1.688972788394177</v>
      </c>
      <c r="V36" s="264">
        <v>1.658978920858682</v>
      </c>
      <c r="W36" s="264">
        <v>1.7306028890990111</v>
      </c>
      <c r="DA36" s="72" t="s">
        <v>3083</v>
      </c>
    </row>
    <row r="37" spans="1:105" ht="12" customHeight="1" x14ac:dyDescent="0.3">
      <c r="A37" s="59" t="s">
        <v>30</v>
      </c>
      <c r="B37" s="232">
        <v>0</v>
      </c>
      <c r="C37" s="232">
        <v>0</v>
      </c>
      <c r="D37" s="232">
        <v>0</v>
      </c>
      <c r="E37" s="232">
        <v>0</v>
      </c>
      <c r="F37" s="232">
        <v>0</v>
      </c>
      <c r="G37" s="232">
        <v>0</v>
      </c>
      <c r="H37" s="232">
        <v>0</v>
      </c>
      <c r="I37" s="232">
        <v>0</v>
      </c>
      <c r="J37" s="232">
        <v>0</v>
      </c>
      <c r="K37" s="232">
        <v>0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0</v>
      </c>
      <c r="T37" s="232">
        <v>0</v>
      </c>
      <c r="U37" s="232">
        <v>0</v>
      </c>
      <c r="V37" s="232">
        <v>0</v>
      </c>
      <c r="W37" s="232">
        <v>0</v>
      </c>
      <c r="DA37" s="71" t="s">
        <v>3084</v>
      </c>
    </row>
    <row r="38" spans="1:105" ht="12" customHeight="1" x14ac:dyDescent="0.3">
      <c r="A38" s="59" t="s">
        <v>33</v>
      </c>
      <c r="B38" s="232">
        <v>0.18107769691786921</v>
      </c>
      <c r="C38" s="232">
        <v>0.182826865081648</v>
      </c>
      <c r="D38" s="232">
        <v>0.18049097683237281</v>
      </c>
      <c r="E38" s="232">
        <v>0.1948868664470631</v>
      </c>
      <c r="F38" s="232">
        <v>0.19303037348386429</v>
      </c>
      <c r="G38" s="232">
        <v>0.48309449896222229</v>
      </c>
      <c r="H38" s="232">
        <v>0.30021863419617179</v>
      </c>
      <c r="I38" s="232">
        <v>0.100199586158269</v>
      </c>
      <c r="J38" s="232">
        <v>0.20398032318461121</v>
      </c>
      <c r="K38" s="232">
        <v>0.1053538767264304</v>
      </c>
      <c r="L38" s="232">
        <v>0.20736651422321839</v>
      </c>
      <c r="M38" s="232">
        <v>0.11052626244395029</v>
      </c>
      <c r="N38" s="232">
        <v>0.11419180386990339</v>
      </c>
      <c r="O38" s="232">
        <v>0.11117581167044149</v>
      </c>
      <c r="P38" s="232">
        <v>0.10338820280708221</v>
      </c>
      <c r="Q38" s="232">
        <v>6.5976941772015241E-2</v>
      </c>
      <c r="R38" s="232">
        <v>4.4728747117415722E-2</v>
      </c>
      <c r="S38" s="232">
        <v>4.67559276603862E-2</v>
      </c>
      <c r="T38" s="232">
        <v>7.0025243049400221E-2</v>
      </c>
      <c r="U38" s="232">
        <v>8.7957629912376489E-2</v>
      </c>
      <c r="V38" s="232">
        <v>0.1037579011155893</v>
      </c>
      <c r="W38" s="232">
        <v>0.1189025340337497</v>
      </c>
      <c r="DA38" s="71" t="s">
        <v>3085</v>
      </c>
    </row>
    <row r="39" spans="1:105" ht="12" customHeight="1" x14ac:dyDescent="0.3">
      <c r="A39" s="59" t="s">
        <v>160</v>
      </c>
      <c r="B39" s="232">
        <v>1.4875144291656981</v>
      </c>
      <c r="C39" s="232">
        <v>1.5002302337233979</v>
      </c>
      <c r="D39" s="232">
        <v>1.4021504080597149</v>
      </c>
      <c r="E39" s="232">
        <v>1.9563205881002339</v>
      </c>
      <c r="F39" s="232">
        <v>2.115608548398761</v>
      </c>
      <c r="G39" s="232">
        <v>1.6819005739256001</v>
      </c>
      <c r="H39" s="232">
        <v>1.55986515824141</v>
      </c>
      <c r="I39" s="232">
        <v>1.469803508392199</v>
      </c>
      <c r="J39" s="232">
        <v>1.031632378685811</v>
      </c>
      <c r="K39" s="232">
        <v>0.77628171040715088</v>
      </c>
      <c r="L39" s="232">
        <v>0.76358329011925841</v>
      </c>
      <c r="M39" s="232">
        <v>0.50946738812940351</v>
      </c>
      <c r="N39" s="232">
        <v>0.21087471289617121</v>
      </c>
      <c r="O39" s="232">
        <v>0.20562922313338911</v>
      </c>
      <c r="P39" s="232">
        <v>0.19141240818304109</v>
      </c>
      <c r="Q39" s="232">
        <v>0.15444606312205059</v>
      </c>
      <c r="R39" s="232">
        <v>0.2147025332082865</v>
      </c>
      <c r="S39" s="232">
        <v>0.18682247126195431</v>
      </c>
      <c r="T39" s="232">
        <v>0.17697084520220799</v>
      </c>
      <c r="U39" s="232">
        <v>0.17180596825196351</v>
      </c>
      <c r="V39" s="232">
        <v>0.1713525529882835</v>
      </c>
      <c r="W39" s="232">
        <v>0.3405128516431008</v>
      </c>
      <c r="DA39" s="71" t="s">
        <v>3086</v>
      </c>
    </row>
    <row r="40" spans="1:105" ht="12" customHeight="1" x14ac:dyDescent="0.3">
      <c r="A40" s="59" t="s">
        <v>70</v>
      </c>
      <c r="B40" s="232">
        <v>0.16001242876413529</v>
      </c>
      <c r="C40" s="232">
        <v>8.07826326695089E-2</v>
      </c>
      <c r="D40" s="232">
        <v>7.9750513006384208E-2</v>
      </c>
      <c r="E40" s="232">
        <v>0</v>
      </c>
      <c r="F40" s="232">
        <v>0</v>
      </c>
      <c r="G40" s="232">
        <v>0</v>
      </c>
      <c r="H40" s="232">
        <v>0</v>
      </c>
      <c r="I40" s="232">
        <v>8.8547012591890323E-2</v>
      </c>
      <c r="J40" s="232">
        <v>0</v>
      </c>
      <c r="K40" s="232">
        <v>0</v>
      </c>
      <c r="L40" s="232">
        <v>0</v>
      </c>
      <c r="M40" s="232">
        <v>9.7067281041321854E-2</v>
      </c>
      <c r="N40" s="232">
        <v>0.10028646290718871</v>
      </c>
      <c r="O40" s="232">
        <v>0</v>
      </c>
      <c r="P40" s="232">
        <v>0</v>
      </c>
      <c r="Q40" s="232">
        <v>3.4200324489215048E-2</v>
      </c>
      <c r="R40" s="232">
        <v>2.358511043022184E-2</v>
      </c>
      <c r="S40" s="232">
        <v>2.500175726339695E-2</v>
      </c>
      <c r="T40" s="232">
        <v>1.6197061368121449E-2</v>
      </c>
      <c r="U40" s="232">
        <v>1.9653564685837909E-2</v>
      </c>
      <c r="V40" s="232">
        <v>1.975475296462673E-2</v>
      </c>
      <c r="W40" s="232">
        <v>1.380341064726932E-2</v>
      </c>
      <c r="DA40" s="71" t="s">
        <v>3087</v>
      </c>
    </row>
    <row r="41" spans="1:105" ht="12" customHeight="1" x14ac:dyDescent="0.3">
      <c r="A41" s="59" t="s">
        <v>162</v>
      </c>
      <c r="B41" s="232">
        <v>3.844865259851574</v>
      </c>
      <c r="C41" s="232">
        <v>4.0949028117991659</v>
      </c>
      <c r="D41" s="232">
        <v>3.7161752197398372</v>
      </c>
      <c r="E41" s="232">
        <v>4.1102170594817409</v>
      </c>
      <c r="F41" s="232">
        <v>3.9232971767076781</v>
      </c>
      <c r="G41" s="232">
        <v>3.2851726585487202</v>
      </c>
      <c r="H41" s="232">
        <v>3.2148645419238369</v>
      </c>
      <c r="I41" s="232">
        <v>3.045456169659686</v>
      </c>
      <c r="J41" s="232">
        <v>2.413095143732086</v>
      </c>
      <c r="K41" s="232">
        <v>2.0365443850687961</v>
      </c>
      <c r="L41" s="232">
        <v>2.1566622424787849</v>
      </c>
      <c r="M41" s="232">
        <v>2.0703935926452162</v>
      </c>
      <c r="N41" s="232">
        <v>1.8087401333122719</v>
      </c>
      <c r="O41" s="232">
        <v>1.523272928248252</v>
      </c>
      <c r="P41" s="232">
        <v>1.230508777329915</v>
      </c>
      <c r="Q41" s="232">
        <v>1.1594750807320029</v>
      </c>
      <c r="R41" s="232">
        <v>1.2817854021532209</v>
      </c>
      <c r="S41" s="232">
        <v>1.376102094655828</v>
      </c>
      <c r="T41" s="232">
        <v>1.4866666146792069</v>
      </c>
      <c r="U41" s="232">
        <v>1.4095556255439989</v>
      </c>
      <c r="V41" s="232">
        <v>1.364113713790182</v>
      </c>
      <c r="W41" s="232">
        <v>1.2573840927748909</v>
      </c>
      <c r="DA41" s="71" t="s">
        <v>3088</v>
      </c>
    </row>
    <row r="42" spans="1:105" ht="12" customHeight="1" x14ac:dyDescent="0.3">
      <c r="A42" s="60" t="s">
        <v>3089</v>
      </c>
      <c r="B42" s="264">
        <v>10.304635529749509</v>
      </c>
      <c r="C42" s="264">
        <v>10.769858583243851</v>
      </c>
      <c r="D42" s="264">
        <v>9.7288369216405748</v>
      </c>
      <c r="E42" s="264">
        <v>12.54574211402543</v>
      </c>
      <c r="F42" s="264">
        <v>12.31065298229329</v>
      </c>
      <c r="G42" s="264">
        <v>10.772340677287589</v>
      </c>
      <c r="H42" s="264">
        <v>10.58093524740068</v>
      </c>
      <c r="I42" s="264">
        <v>9.8281090150320978</v>
      </c>
      <c r="J42" s="264">
        <v>7.8443820798473247</v>
      </c>
      <c r="K42" s="264">
        <v>6.6519473454565361</v>
      </c>
      <c r="L42" s="264">
        <v>6.9198911991379424</v>
      </c>
      <c r="M42" s="264">
        <v>7.0323790807818867</v>
      </c>
      <c r="N42" s="264">
        <v>6.1196387068112719</v>
      </c>
      <c r="O42" s="264">
        <v>4.7030325225992868</v>
      </c>
      <c r="P42" s="264">
        <v>3.3523130766715168</v>
      </c>
      <c r="Q42" s="264">
        <v>2.9789799982914338</v>
      </c>
      <c r="R42" s="264">
        <v>3.3013193272328398</v>
      </c>
      <c r="S42" s="264">
        <v>3.3569284374720838</v>
      </c>
      <c r="T42" s="264">
        <v>3.6455379380478168</v>
      </c>
      <c r="U42" s="264">
        <v>3.4442841762813829</v>
      </c>
      <c r="V42" s="264">
        <v>3.279056330671148</v>
      </c>
      <c r="W42" s="264">
        <v>3.402498312177578</v>
      </c>
      <c r="DA42" s="72" t="s">
        <v>3090</v>
      </c>
    </row>
    <row r="43" spans="1:105" ht="12" customHeight="1" x14ac:dyDescent="0.3">
      <c r="A43" s="64" t="s">
        <v>30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3091</v>
      </c>
    </row>
    <row r="44" spans="1:105" ht="12" customHeight="1" x14ac:dyDescent="0.3">
      <c r="A44" s="64" t="s">
        <v>32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3092</v>
      </c>
    </row>
    <row r="45" spans="1:105" ht="12" customHeight="1" x14ac:dyDescent="0.3">
      <c r="A45" s="64" t="s">
        <v>33</v>
      </c>
      <c r="B45" s="231">
        <v>0.1182707549281522</v>
      </c>
      <c r="C45" s="231">
        <v>0.1161423686226514</v>
      </c>
      <c r="D45" s="231">
        <v>0.11898467541983949</v>
      </c>
      <c r="E45" s="231">
        <v>0.1014677694199974</v>
      </c>
      <c r="F45" s="231">
        <v>0.1037267484467691</v>
      </c>
      <c r="G45" s="231">
        <v>0.25867263180140587</v>
      </c>
      <c r="H45" s="231">
        <v>0.14258988595072061</v>
      </c>
      <c r="I45" s="231">
        <v>4.7380200208087947E-2</v>
      </c>
      <c r="J45" s="231">
        <v>9.0402859150990444E-2</v>
      </c>
      <c r="K45" s="231">
        <v>4.1108463917435091E-2</v>
      </c>
      <c r="L45" s="231">
        <v>8.6282544833178099E-2</v>
      </c>
      <c r="M45" s="231">
        <v>3.4814709462189682E-2</v>
      </c>
      <c r="N45" s="231">
        <v>3.0354481833248272E-2</v>
      </c>
      <c r="O45" s="231">
        <v>3.4024338526802873E-2</v>
      </c>
      <c r="P45" s="231">
        <v>4.3500294239104551E-2</v>
      </c>
      <c r="Q45" s="231">
        <v>3.0445947607118499E-2</v>
      </c>
      <c r="R45" s="231">
        <v>2.0579899248794949E-2</v>
      </c>
      <c r="S45" s="231">
        <v>2.2843323214599809E-2</v>
      </c>
      <c r="T45" s="231">
        <v>3.3138479267461281E-2</v>
      </c>
      <c r="U45" s="231">
        <v>4.3647310466553992E-2</v>
      </c>
      <c r="V45" s="231">
        <v>5.524004748771319E-2</v>
      </c>
      <c r="W45" s="231">
        <v>6.4066431028999823E-2</v>
      </c>
      <c r="DA45" s="73" t="s">
        <v>3093</v>
      </c>
    </row>
    <row r="46" spans="1:105" ht="12" customHeight="1" x14ac:dyDescent="0.3">
      <c r="A46" s="64" t="s">
        <v>160</v>
      </c>
      <c r="B46" s="231">
        <v>0.97156887622522725</v>
      </c>
      <c r="C46" s="231">
        <v>0.95303440632828296</v>
      </c>
      <c r="D46" s="231">
        <v>0.92433657416417292</v>
      </c>
      <c r="E46" s="231">
        <v>1.018557535270687</v>
      </c>
      <c r="F46" s="231">
        <v>1.13684282815697</v>
      </c>
      <c r="G46" s="231">
        <v>0.90057255634296018</v>
      </c>
      <c r="H46" s="231">
        <v>0.74086338980147759</v>
      </c>
      <c r="I46" s="231">
        <v>0.69500870377023427</v>
      </c>
      <c r="J46" s="231">
        <v>0.45721329964522051</v>
      </c>
      <c r="K46" s="231">
        <v>0.30290056401912541</v>
      </c>
      <c r="L46" s="231">
        <v>0.31771720574258311</v>
      </c>
      <c r="M46" s="231">
        <v>0.1604773264379632</v>
      </c>
      <c r="N46" s="231">
        <v>5.6054746704858133E-2</v>
      </c>
      <c r="O46" s="231">
        <v>6.2930939687072751E-2</v>
      </c>
      <c r="P46" s="231">
        <v>8.0536229965373768E-2</v>
      </c>
      <c r="Q46" s="231">
        <v>7.1271214149155632E-2</v>
      </c>
      <c r="R46" s="231">
        <v>9.8785608510084152E-2</v>
      </c>
      <c r="S46" s="231">
        <v>9.1274974283161475E-2</v>
      </c>
      <c r="T46" s="231">
        <v>8.3749008633090385E-2</v>
      </c>
      <c r="U46" s="231">
        <v>8.5255462701425172E-2</v>
      </c>
      <c r="V46" s="231">
        <v>9.1227010786087512E-2</v>
      </c>
      <c r="W46" s="231">
        <v>0.183473323773643</v>
      </c>
      <c r="DA46" s="73" t="s">
        <v>3094</v>
      </c>
    </row>
    <row r="47" spans="1:105" ht="12" customHeight="1" x14ac:dyDescent="0.3">
      <c r="A47" s="64" t="s">
        <v>70</v>
      </c>
      <c r="B47" s="231">
        <v>0.104511991647459</v>
      </c>
      <c r="C47" s="231">
        <v>5.1317875508177332E-2</v>
      </c>
      <c r="D47" s="231">
        <v>5.2573757819722483E-2</v>
      </c>
      <c r="E47" s="231">
        <v>0</v>
      </c>
      <c r="F47" s="231">
        <v>0</v>
      </c>
      <c r="G47" s="231">
        <v>0</v>
      </c>
      <c r="H47" s="231">
        <v>0</v>
      </c>
      <c r="I47" s="231">
        <v>4.1870184751113579E-2</v>
      </c>
      <c r="J47" s="231">
        <v>0</v>
      </c>
      <c r="K47" s="231">
        <v>0</v>
      </c>
      <c r="L47" s="231">
        <v>0</v>
      </c>
      <c r="M47" s="231">
        <v>3.057525978906659E-2</v>
      </c>
      <c r="N47" s="231">
        <v>2.665816208582817E-2</v>
      </c>
      <c r="O47" s="231">
        <v>0</v>
      </c>
      <c r="P47" s="231">
        <v>0</v>
      </c>
      <c r="Q47" s="231">
        <v>1.5782199956208859E-2</v>
      </c>
      <c r="R47" s="231">
        <v>1.085161619107099E-2</v>
      </c>
      <c r="S47" s="231">
        <v>1.221499071196115E-2</v>
      </c>
      <c r="T47" s="231">
        <v>7.6650356209779424E-3</v>
      </c>
      <c r="U47" s="231">
        <v>9.7527098043891768E-3</v>
      </c>
      <c r="V47" s="231">
        <v>1.0517304996930651E-2</v>
      </c>
      <c r="W47" s="231">
        <v>7.4374803143154944E-3</v>
      </c>
      <c r="DA47" s="73" t="s">
        <v>3095</v>
      </c>
    </row>
    <row r="48" spans="1:105" ht="12" customHeight="1" x14ac:dyDescent="0.3">
      <c r="A48" s="64" t="s">
        <v>34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6.6287584734405339E-2</v>
      </c>
      <c r="R48" s="231">
        <v>3.0606500246996449E-3</v>
      </c>
      <c r="S48" s="231">
        <v>1.139462779757725E-2</v>
      </c>
      <c r="T48" s="231">
        <v>6.4247151384881698E-2</v>
      </c>
      <c r="U48" s="231">
        <v>4.5830252967757452E-2</v>
      </c>
      <c r="V48" s="231">
        <v>1.701244429311621E-2</v>
      </c>
      <c r="W48" s="231">
        <v>9.9239258376570307E-3</v>
      </c>
      <c r="DA48" s="73" t="s">
        <v>3096</v>
      </c>
    </row>
    <row r="49" spans="1:105" ht="12" customHeight="1" x14ac:dyDescent="0.3">
      <c r="A49" s="64" t="s">
        <v>162</v>
      </c>
      <c r="B49" s="231">
        <v>2.5112707120740789</v>
      </c>
      <c r="C49" s="231">
        <v>2.6013229053045239</v>
      </c>
      <c r="D49" s="231">
        <v>2.449806134822182</v>
      </c>
      <c r="E49" s="231">
        <v>2.1399828755054511</v>
      </c>
      <c r="F49" s="231">
        <v>2.108221892676875</v>
      </c>
      <c r="G49" s="231">
        <v>1.7590435397925559</v>
      </c>
      <c r="H49" s="231">
        <v>1.5269111113216201</v>
      </c>
      <c r="I49" s="231">
        <v>1.4400690519371431</v>
      </c>
      <c r="J49" s="231">
        <v>1.069469334055887</v>
      </c>
      <c r="K49" s="231">
        <v>0.79464765769604329</v>
      </c>
      <c r="L49" s="231">
        <v>0.89735947640220748</v>
      </c>
      <c r="M49" s="231">
        <v>0.65215406552696309</v>
      </c>
      <c r="N49" s="231">
        <v>0.48079956404090779</v>
      </c>
      <c r="O49" s="231">
        <v>0.46618372288630228</v>
      </c>
      <c r="P49" s="231">
        <v>0.51773309163263093</v>
      </c>
      <c r="Q49" s="231">
        <v>0.53505537861561603</v>
      </c>
      <c r="R49" s="231">
        <v>0.58975527227809121</v>
      </c>
      <c r="S49" s="231">
        <v>0.67231571476537921</v>
      </c>
      <c r="T49" s="231">
        <v>0.70354444544260264</v>
      </c>
      <c r="U49" s="231">
        <v>0.6994653228979254</v>
      </c>
      <c r="V49" s="231">
        <v>0.72624547642366255</v>
      </c>
      <c r="W49" s="231">
        <v>0.67749700972612326</v>
      </c>
      <c r="DA49" s="73" t="s">
        <v>3097</v>
      </c>
    </row>
    <row r="50" spans="1:105" ht="12" customHeight="1" x14ac:dyDescent="0.3">
      <c r="A50" s="64" t="s">
        <v>36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3098</v>
      </c>
    </row>
    <row r="51" spans="1:105" ht="12" customHeight="1" x14ac:dyDescent="0.3">
      <c r="A51" s="64" t="s">
        <v>73</v>
      </c>
      <c r="B51" s="231">
        <v>3.4559243630898671</v>
      </c>
      <c r="C51" s="231">
        <v>3.9307093543495508</v>
      </c>
      <c r="D51" s="231">
        <v>2.885464247031321</v>
      </c>
      <c r="E51" s="231">
        <v>5.5022405206929896</v>
      </c>
      <c r="F51" s="231">
        <v>5.3439876899653003</v>
      </c>
      <c r="G51" s="231">
        <v>4.4680455524056732</v>
      </c>
      <c r="H51" s="231">
        <v>5.0569225668770539</v>
      </c>
      <c r="I51" s="231">
        <v>5.1010833743645971</v>
      </c>
      <c r="J51" s="231">
        <v>3.9711867822284752</v>
      </c>
      <c r="K51" s="231">
        <v>3.478011391681024</v>
      </c>
      <c r="L51" s="231">
        <v>3.5906062138109962</v>
      </c>
      <c r="M51" s="231">
        <v>4.2662943926448271</v>
      </c>
      <c r="N51" s="231">
        <v>3.6045845072129739</v>
      </c>
      <c r="O51" s="231">
        <v>2.5352251875557288</v>
      </c>
      <c r="P51" s="231">
        <v>1.6579448436822071</v>
      </c>
      <c r="Q51" s="231">
        <v>1.3743776063361719</v>
      </c>
      <c r="R51" s="231">
        <v>1.3646524239998481</v>
      </c>
      <c r="S51" s="231">
        <v>1.3602668172537999</v>
      </c>
      <c r="T51" s="231">
        <v>1.594068680195196</v>
      </c>
      <c r="U51" s="231">
        <v>1.4202211088794221</v>
      </c>
      <c r="V51" s="231">
        <v>1.130453074056601</v>
      </c>
      <c r="W51" s="231">
        <v>1.1426426758872399</v>
      </c>
      <c r="DA51" s="73" t="s">
        <v>3099</v>
      </c>
    </row>
    <row r="52" spans="1:105" ht="12" customHeight="1" x14ac:dyDescent="0.3">
      <c r="A52" s="64" t="s">
        <v>79</v>
      </c>
      <c r="B52" s="231">
        <v>3.1430888317847221</v>
      </c>
      <c r="C52" s="231">
        <v>3.117331673130662</v>
      </c>
      <c r="D52" s="231">
        <v>3.2976715323833381</v>
      </c>
      <c r="E52" s="231">
        <v>3.78349341313631</v>
      </c>
      <c r="F52" s="231">
        <v>3.617873823047371</v>
      </c>
      <c r="G52" s="231">
        <v>3.3860063969449961</v>
      </c>
      <c r="H52" s="231">
        <v>3.1136482934498089</v>
      </c>
      <c r="I52" s="231">
        <v>2.5026975000009211</v>
      </c>
      <c r="J52" s="231">
        <v>2.2561098047667518</v>
      </c>
      <c r="K52" s="231">
        <v>2.0352792681429088</v>
      </c>
      <c r="L52" s="231">
        <v>2.0279257583489771</v>
      </c>
      <c r="M52" s="231">
        <v>1.8880633269208771</v>
      </c>
      <c r="N52" s="231">
        <v>1.9211872449334551</v>
      </c>
      <c r="O52" s="231">
        <v>1.6046683339433789</v>
      </c>
      <c r="P52" s="231">
        <v>1.052598617152201</v>
      </c>
      <c r="Q52" s="231">
        <v>0.88576006689275788</v>
      </c>
      <c r="R52" s="231">
        <v>1.2136338569802521</v>
      </c>
      <c r="S52" s="231">
        <v>1.1866179894456059</v>
      </c>
      <c r="T52" s="231">
        <v>1.1591251375036069</v>
      </c>
      <c r="U52" s="231">
        <v>1.1401120085639089</v>
      </c>
      <c r="V52" s="231">
        <v>1.248360972627037</v>
      </c>
      <c r="W52" s="231">
        <v>1.317457465609599</v>
      </c>
      <c r="DA52" s="73" t="s">
        <v>3100</v>
      </c>
    </row>
    <row r="53" spans="1:105" ht="12" customHeight="1" x14ac:dyDescent="0.3">
      <c r="A53" s="60" t="s">
        <v>3101</v>
      </c>
      <c r="B53" s="264">
        <v>0.6689614397982252</v>
      </c>
      <c r="C53" s="264">
        <v>0.65160567128888502</v>
      </c>
      <c r="D53" s="264">
        <v>0.66292576645867762</v>
      </c>
      <c r="E53" s="264">
        <v>0.72499238868605098</v>
      </c>
      <c r="F53" s="264">
        <v>0.75329039929721964</v>
      </c>
      <c r="G53" s="264">
        <v>0.77307972149452464</v>
      </c>
      <c r="H53" s="264">
        <v>0.73129650826929038</v>
      </c>
      <c r="I53" s="264">
        <v>0.65779496934379555</v>
      </c>
      <c r="J53" s="264">
        <v>0.60052607020526927</v>
      </c>
      <c r="K53" s="264">
        <v>0.5081533296225903</v>
      </c>
      <c r="L53" s="264">
        <v>0.51763598614242112</v>
      </c>
      <c r="M53" s="264">
        <v>0.51208799665048843</v>
      </c>
      <c r="N53" s="264">
        <v>0.46191256569652361</v>
      </c>
      <c r="O53" s="264">
        <v>0.4522080115898427</v>
      </c>
      <c r="P53" s="264">
        <v>0.43859548330232012</v>
      </c>
      <c r="Q53" s="264">
        <v>0.45260574788107849</v>
      </c>
      <c r="R53" s="264">
        <v>0.44021602762183448</v>
      </c>
      <c r="S53" s="264">
        <v>0.44681965533650192</v>
      </c>
      <c r="T53" s="264">
        <v>0.43730699476779877</v>
      </c>
      <c r="U53" s="264">
        <v>0.4224526088968103</v>
      </c>
      <c r="V53" s="264">
        <v>0.42613157379822192</v>
      </c>
      <c r="W53" s="264">
        <v>0.44906752230125913</v>
      </c>
      <c r="DA53" s="72" t="s">
        <v>3102</v>
      </c>
    </row>
    <row r="54" spans="1:105" ht="12" customHeight="1" x14ac:dyDescent="0.3">
      <c r="A54" s="57" t="s">
        <v>3103</v>
      </c>
      <c r="B54" s="263">
        <f t="shared" ref="B54:W54" si="2">B55+B56+B67</f>
        <v>7.2500384437769672</v>
      </c>
      <c r="C54" s="263">
        <f t="shared" si="2"/>
        <v>7.2466531816451027</v>
      </c>
      <c r="D54" s="263">
        <f t="shared" si="2"/>
        <v>7.0556250199161221</v>
      </c>
      <c r="E54" s="263">
        <f t="shared" si="2"/>
        <v>8.0018557830897059</v>
      </c>
      <c r="F54" s="263">
        <f t="shared" si="2"/>
        <v>8.1520834422817927</v>
      </c>
      <c r="G54" s="263">
        <f t="shared" si="2"/>
        <v>7.859852958032894</v>
      </c>
      <c r="H54" s="263">
        <f t="shared" si="2"/>
        <v>7.4357363524636009</v>
      </c>
      <c r="I54" s="263">
        <f t="shared" si="2"/>
        <v>6.7663741533704194</v>
      </c>
      <c r="J54" s="263">
        <f t="shared" si="2"/>
        <v>5.8446998096253173</v>
      </c>
      <c r="K54" s="263">
        <f t="shared" si="2"/>
        <v>4.8829915772461838</v>
      </c>
      <c r="L54" s="263">
        <f t="shared" si="2"/>
        <v>5.0442236387111867</v>
      </c>
      <c r="M54" s="263">
        <f t="shared" si="2"/>
        <v>4.887708326831298</v>
      </c>
      <c r="N54" s="263">
        <f t="shared" si="2"/>
        <v>4.2856018097350308</v>
      </c>
      <c r="O54" s="263">
        <f t="shared" si="2"/>
        <v>3.9651816147379328</v>
      </c>
      <c r="P54" s="263">
        <f t="shared" si="2"/>
        <v>3.6544704506155128</v>
      </c>
      <c r="Q54" s="263">
        <f t="shared" si="2"/>
        <v>3.6735270140698155</v>
      </c>
      <c r="R54" s="263">
        <f t="shared" si="2"/>
        <v>3.6765518060578146</v>
      </c>
      <c r="S54" s="263">
        <f t="shared" si="2"/>
        <v>3.7504774104404914</v>
      </c>
      <c r="T54" s="263">
        <f t="shared" si="2"/>
        <v>3.7558129653394703</v>
      </c>
      <c r="U54" s="263">
        <f t="shared" si="2"/>
        <v>3.6216375844710198</v>
      </c>
      <c r="V54" s="263">
        <f t="shared" si="2"/>
        <v>3.6210592161663078</v>
      </c>
      <c r="W54" s="263">
        <f t="shared" si="2"/>
        <v>3.8034216595646435</v>
      </c>
      <c r="DA54" s="70"/>
    </row>
    <row r="55" spans="1:105" ht="12" customHeight="1" x14ac:dyDescent="0.3">
      <c r="A55" s="60" t="s">
        <v>3104</v>
      </c>
      <c r="B55" s="264">
        <v>2.184187790042933</v>
      </c>
      <c r="C55" s="264">
        <v>2.257117728808391</v>
      </c>
      <c r="D55" s="264">
        <v>2.0718061976784181</v>
      </c>
      <c r="E55" s="264">
        <v>2.408024316041836</v>
      </c>
      <c r="F55" s="264">
        <v>2.3944413465540522</v>
      </c>
      <c r="G55" s="264">
        <v>2.091021339121609</v>
      </c>
      <c r="H55" s="264">
        <v>1.949294026894371</v>
      </c>
      <c r="I55" s="264">
        <v>1.8079944554451031</v>
      </c>
      <c r="J55" s="264">
        <v>1.402876895655673</v>
      </c>
      <c r="K55" s="264">
        <v>1.1233412678456309</v>
      </c>
      <c r="L55" s="264">
        <v>1.2035947470914261</v>
      </c>
      <c r="M55" s="264">
        <v>1.0742000538354859</v>
      </c>
      <c r="N55" s="264">
        <v>0.8625784919339099</v>
      </c>
      <c r="O55" s="264">
        <v>0.71097982083448263</v>
      </c>
      <c r="P55" s="264">
        <v>0.58919812247550363</v>
      </c>
      <c r="Q55" s="264">
        <v>0.5464835027103131</v>
      </c>
      <c r="R55" s="264">
        <v>0.60472216227141473</v>
      </c>
      <c r="S55" s="264">
        <v>0.63210970724985649</v>
      </c>
      <c r="T55" s="264">
        <v>0.67674393145839229</v>
      </c>
      <c r="U55" s="264">
        <v>0.65298285709287929</v>
      </c>
      <c r="V55" s="264">
        <v>0.64123930416859831</v>
      </c>
      <c r="W55" s="264">
        <v>0.66720814821467955</v>
      </c>
      <c r="DA55" s="72" t="s">
        <v>3105</v>
      </c>
    </row>
    <row r="56" spans="1:105" ht="12" customHeight="1" x14ac:dyDescent="0.3">
      <c r="A56" s="60" t="s">
        <v>3106</v>
      </c>
      <c r="B56" s="264">
        <v>0.7752703846833483</v>
      </c>
      <c r="C56" s="264">
        <v>0.81027149215627681</v>
      </c>
      <c r="D56" s="264">
        <v>0.73195011322687709</v>
      </c>
      <c r="E56" s="264">
        <v>0.94388028444078509</v>
      </c>
      <c r="F56" s="264">
        <v>0.92619332782143826</v>
      </c>
      <c r="G56" s="264">
        <v>0.81045823277398821</v>
      </c>
      <c r="H56" s="264">
        <v>0.7960578242558507</v>
      </c>
      <c r="I56" s="264">
        <v>0.73941886006511059</v>
      </c>
      <c r="J56" s="264">
        <v>0.59017294644619345</v>
      </c>
      <c r="K56" s="264">
        <v>0.50045998837290562</v>
      </c>
      <c r="L56" s="264">
        <v>0.52061877360285447</v>
      </c>
      <c r="M56" s="264">
        <v>0.52908181172026736</v>
      </c>
      <c r="N56" s="264">
        <v>0.46041168954065992</v>
      </c>
      <c r="O56" s="264">
        <v>0.35383316784446028</v>
      </c>
      <c r="P56" s="264">
        <v>0.25221164213202629</v>
      </c>
      <c r="Q56" s="264">
        <v>0.2241238870187913</v>
      </c>
      <c r="R56" s="264">
        <v>0.24837512179808199</v>
      </c>
      <c r="S56" s="264">
        <v>0.25255887930824461</v>
      </c>
      <c r="T56" s="264">
        <v>0.27427244674967899</v>
      </c>
      <c r="U56" s="264">
        <v>0.25913109790204752</v>
      </c>
      <c r="V56" s="264">
        <v>0.24670016280911461</v>
      </c>
      <c r="W56" s="264">
        <v>0.25598733383154182</v>
      </c>
      <c r="DA56" s="72" t="s">
        <v>3107</v>
      </c>
    </row>
    <row r="57" spans="1:105" ht="12" customHeight="1" x14ac:dyDescent="0.3">
      <c r="A57" s="64" t="s">
        <v>30</v>
      </c>
      <c r="B57" s="231">
        <v>0</v>
      </c>
      <c r="C57" s="231">
        <v>0</v>
      </c>
      <c r="D57" s="231">
        <v>0</v>
      </c>
      <c r="E57" s="231">
        <v>0</v>
      </c>
      <c r="F57" s="231">
        <v>0</v>
      </c>
      <c r="G57" s="231">
        <v>0</v>
      </c>
      <c r="H57" s="231">
        <v>0</v>
      </c>
      <c r="I57" s="231">
        <v>0</v>
      </c>
      <c r="J57" s="231">
        <v>0</v>
      </c>
      <c r="K57" s="231">
        <v>0</v>
      </c>
      <c r="L57" s="231">
        <v>0</v>
      </c>
      <c r="M57" s="231">
        <v>0</v>
      </c>
      <c r="N57" s="231">
        <v>0</v>
      </c>
      <c r="O57" s="231">
        <v>0</v>
      </c>
      <c r="P57" s="231">
        <v>0</v>
      </c>
      <c r="Q57" s="231">
        <v>0</v>
      </c>
      <c r="R57" s="231">
        <v>0</v>
      </c>
      <c r="S57" s="231">
        <v>0</v>
      </c>
      <c r="T57" s="231">
        <v>0</v>
      </c>
      <c r="U57" s="231">
        <v>0</v>
      </c>
      <c r="V57" s="231">
        <v>0</v>
      </c>
      <c r="W57" s="231">
        <v>0</v>
      </c>
      <c r="DA57" s="73" t="s">
        <v>3108</v>
      </c>
    </row>
    <row r="58" spans="1:105" ht="12" customHeight="1" x14ac:dyDescent="0.3">
      <c r="A58" s="64" t="s">
        <v>32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3109</v>
      </c>
    </row>
    <row r="59" spans="1:105" ht="12" customHeight="1" x14ac:dyDescent="0.3">
      <c r="A59" s="64" t="s">
        <v>33</v>
      </c>
      <c r="B59" s="231">
        <v>8.8981132234346519E-3</v>
      </c>
      <c r="C59" s="231">
        <v>8.7379838462182894E-3</v>
      </c>
      <c r="D59" s="231">
        <v>8.9518251099565769E-3</v>
      </c>
      <c r="E59" s="231">
        <v>7.6339387651408672E-3</v>
      </c>
      <c r="F59" s="231">
        <v>7.8038933000704001E-3</v>
      </c>
      <c r="G59" s="231">
        <v>1.946126383458853E-2</v>
      </c>
      <c r="H59" s="231">
        <v>1.07277657141608E-2</v>
      </c>
      <c r="I59" s="231">
        <v>3.5646545611100651E-3</v>
      </c>
      <c r="J59" s="231">
        <v>6.8014690270337616E-3</v>
      </c>
      <c r="K59" s="231">
        <v>3.0927997931612609E-3</v>
      </c>
      <c r="L59" s="231">
        <v>6.4914767272610486E-3</v>
      </c>
      <c r="M59" s="231">
        <v>2.61928848618355E-3</v>
      </c>
      <c r="N59" s="231">
        <v>2.2837227711534742E-3</v>
      </c>
      <c r="O59" s="231">
        <v>2.559824842141907E-3</v>
      </c>
      <c r="P59" s="231">
        <v>3.272749409838586E-3</v>
      </c>
      <c r="Q59" s="231">
        <v>2.290604208686031E-3</v>
      </c>
      <c r="R59" s="231">
        <v>1.548330977965764E-3</v>
      </c>
      <c r="S59" s="231">
        <v>1.718619928371146E-3</v>
      </c>
      <c r="T59" s="231">
        <v>2.493177123570754E-3</v>
      </c>
      <c r="U59" s="231">
        <v>3.283810191841052E-3</v>
      </c>
      <c r="V59" s="231">
        <v>4.1559910335583596E-3</v>
      </c>
      <c r="W59" s="231">
        <v>4.8200449676990458E-3</v>
      </c>
      <c r="DA59" s="73" t="s">
        <v>3110</v>
      </c>
    </row>
    <row r="60" spans="1:105" ht="12" customHeight="1" x14ac:dyDescent="0.3">
      <c r="A60" s="64" t="s">
        <v>160</v>
      </c>
      <c r="B60" s="231">
        <v>7.3096091001270999E-2</v>
      </c>
      <c r="C60" s="231">
        <v>7.1701648125011869E-2</v>
      </c>
      <c r="D60" s="231">
        <v>6.9542563573480085E-2</v>
      </c>
      <c r="E60" s="231">
        <v>7.6631287920051722E-2</v>
      </c>
      <c r="F60" s="231">
        <v>8.5530494908361385E-2</v>
      </c>
      <c r="G60" s="231">
        <v>6.7754675085363758E-2</v>
      </c>
      <c r="H60" s="231">
        <v>5.5738938417666029E-2</v>
      </c>
      <c r="I60" s="231">
        <v>5.2289056083027023E-2</v>
      </c>
      <c r="J60" s="231">
        <v>3.4398492763276757E-2</v>
      </c>
      <c r="K60" s="231">
        <v>2.27887571675831E-2</v>
      </c>
      <c r="L60" s="231">
        <v>2.3903488833297789E-2</v>
      </c>
      <c r="M60" s="231">
        <v>1.2073529261790341E-2</v>
      </c>
      <c r="N60" s="231">
        <v>4.2172850185473194E-3</v>
      </c>
      <c r="O60" s="231">
        <v>4.734616152005473E-3</v>
      </c>
      <c r="P60" s="231">
        <v>6.0591520977083708E-3</v>
      </c>
      <c r="Q60" s="231">
        <v>5.3620976162374124E-3</v>
      </c>
      <c r="R60" s="231">
        <v>7.43214609480257E-3</v>
      </c>
      <c r="S60" s="231">
        <v>6.8670827046892627E-3</v>
      </c>
      <c r="T60" s="231">
        <v>6.3008658532732569E-3</v>
      </c>
      <c r="U60" s="231">
        <v>6.414204090389352E-3</v>
      </c>
      <c r="V60" s="231">
        <v>6.863474165724452E-3</v>
      </c>
      <c r="W60" s="231">
        <v>1.380363564441201E-2</v>
      </c>
      <c r="DA60" s="73" t="s">
        <v>3111</v>
      </c>
    </row>
    <row r="61" spans="1:105" ht="12" customHeight="1" x14ac:dyDescent="0.3">
      <c r="A61" s="64" t="s">
        <v>70</v>
      </c>
      <c r="B61" s="231">
        <v>7.8629711584295141E-3</v>
      </c>
      <c r="C61" s="231">
        <v>3.8609059943456301E-3</v>
      </c>
      <c r="D61" s="231">
        <v>3.9553924378474582E-3</v>
      </c>
      <c r="E61" s="231">
        <v>0</v>
      </c>
      <c r="F61" s="231">
        <v>0</v>
      </c>
      <c r="G61" s="231">
        <v>0</v>
      </c>
      <c r="H61" s="231">
        <v>0</v>
      </c>
      <c r="I61" s="231">
        <v>3.150107943657447E-3</v>
      </c>
      <c r="J61" s="231">
        <v>0</v>
      </c>
      <c r="K61" s="231">
        <v>0</v>
      </c>
      <c r="L61" s="231">
        <v>0</v>
      </c>
      <c r="M61" s="231">
        <v>2.3003330248827529E-3</v>
      </c>
      <c r="N61" s="231">
        <v>2.0056297494039999E-3</v>
      </c>
      <c r="O61" s="231">
        <v>0</v>
      </c>
      <c r="P61" s="231">
        <v>0</v>
      </c>
      <c r="Q61" s="231">
        <v>1.1873755452947101E-3</v>
      </c>
      <c r="R61" s="231">
        <v>8.1642253475142264E-4</v>
      </c>
      <c r="S61" s="231">
        <v>9.189961664171401E-4</v>
      </c>
      <c r="T61" s="231">
        <v>5.7667979593564441E-4</v>
      </c>
      <c r="U61" s="231">
        <v>7.3374619217974983E-4</v>
      </c>
      <c r="V61" s="231">
        <v>7.9127059538036226E-4</v>
      </c>
      <c r="W61" s="231">
        <v>5.5955964747201193E-4</v>
      </c>
      <c r="DA61" s="73" t="s">
        <v>3112</v>
      </c>
    </row>
    <row r="62" spans="1:105" ht="12" customHeight="1" x14ac:dyDescent="0.3">
      <c r="A62" s="64" t="s">
        <v>34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4.9871537104254782E-3</v>
      </c>
      <c r="R62" s="231">
        <v>2.3026834041627419E-4</v>
      </c>
      <c r="S62" s="231">
        <v>8.5727607254499673E-4</v>
      </c>
      <c r="T62" s="231">
        <v>4.8336414835020713E-3</v>
      </c>
      <c r="U62" s="231">
        <v>3.4480441104268911E-3</v>
      </c>
      <c r="V62" s="231">
        <v>1.2799331129617209E-3</v>
      </c>
      <c r="W62" s="231">
        <v>7.466276492281152E-4</v>
      </c>
      <c r="DA62" s="73" t="s">
        <v>3113</v>
      </c>
    </row>
    <row r="63" spans="1:105" ht="12" customHeight="1" x14ac:dyDescent="0.3">
      <c r="A63" s="64" t="s">
        <v>162</v>
      </c>
      <c r="B63" s="231">
        <v>0.18893572755416271</v>
      </c>
      <c r="C63" s="231">
        <v>0.1957108141921898</v>
      </c>
      <c r="D63" s="231">
        <v>0.1843114333408537</v>
      </c>
      <c r="E63" s="231">
        <v>0.16100184643301191</v>
      </c>
      <c r="F63" s="231">
        <v>0.15861230540515681</v>
      </c>
      <c r="G63" s="231">
        <v>0.13234183371480049</v>
      </c>
      <c r="H63" s="231">
        <v>0.1148773249897144</v>
      </c>
      <c r="I63" s="231">
        <v>0.1083437531237976</v>
      </c>
      <c r="J63" s="231">
        <v>8.0461642687590207E-2</v>
      </c>
      <c r="K63" s="231">
        <v>5.9785403713808923E-2</v>
      </c>
      <c r="L63" s="231">
        <v>6.7512938663488967E-2</v>
      </c>
      <c r="M63" s="231">
        <v>4.9064882672874968E-2</v>
      </c>
      <c r="N63" s="231">
        <v>3.6173007952920957E-2</v>
      </c>
      <c r="O63" s="231">
        <v>3.5073383540035273E-2</v>
      </c>
      <c r="P63" s="231">
        <v>3.8951705953552178E-2</v>
      </c>
      <c r="Q63" s="231">
        <v>4.0254950115281463E-2</v>
      </c>
      <c r="R63" s="231">
        <v>4.4370302616533512E-2</v>
      </c>
      <c r="S63" s="231">
        <v>5.0581746565420367E-2</v>
      </c>
      <c r="T63" s="231">
        <v>5.2931243544271027E-2</v>
      </c>
      <c r="U63" s="231">
        <v>5.26243503120696E-2</v>
      </c>
      <c r="V63" s="231">
        <v>5.4639158100839809E-2</v>
      </c>
      <c r="W63" s="231">
        <v>5.0971561860272588E-2</v>
      </c>
      <c r="DA63" s="73" t="s">
        <v>3114</v>
      </c>
    </row>
    <row r="64" spans="1:105" ht="12" customHeight="1" x14ac:dyDescent="0.3">
      <c r="A64" s="64" t="s">
        <v>36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3115</v>
      </c>
    </row>
    <row r="65" spans="1:105" ht="12" customHeight="1" x14ac:dyDescent="0.3">
      <c r="A65" s="64" t="s">
        <v>73</v>
      </c>
      <c r="B65" s="231">
        <v>0.26000684863372042</v>
      </c>
      <c r="C65" s="231">
        <v>0.29572734954353991</v>
      </c>
      <c r="D65" s="231">
        <v>0.21708821921238769</v>
      </c>
      <c r="E65" s="231">
        <v>0.41396166926843808</v>
      </c>
      <c r="F65" s="231">
        <v>0.40205550018547709</v>
      </c>
      <c r="G65" s="231">
        <v>0.33615389735967449</v>
      </c>
      <c r="H65" s="231">
        <v>0.38045812415375962</v>
      </c>
      <c r="I65" s="231">
        <v>0.38378056735031441</v>
      </c>
      <c r="J65" s="231">
        <v>0.29877267327110768</v>
      </c>
      <c r="K65" s="231">
        <v>0.26166856865311777</v>
      </c>
      <c r="L65" s="231">
        <v>0.27013965244973009</v>
      </c>
      <c r="M65" s="231">
        <v>0.32097512671936013</v>
      </c>
      <c r="N65" s="231">
        <v>0.27119131088749648</v>
      </c>
      <c r="O65" s="231">
        <v>0.1907379451452586</v>
      </c>
      <c r="P65" s="231">
        <v>0.12473566222060491</v>
      </c>
      <c r="Q65" s="231">
        <v>0.10340145000648319</v>
      </c>
      <c r="R65" s="231">
        <v>0.1026697748463835</v>
      </c>
      <c r="S65" s="231">
        <v>0.1023398232416652</v>
      </c>
      <c r="T65" s="231">
        <v>0.1199299320523031</v>
      </c>
      <c r="U65" s="231">
        <v>0.106850490950176</v>
      </c>
      <c r="V65" s="231">
        <v>8.5049761057549897E-2</v>
      </c>
      <c r="W65" s="231">
        <v>8.5966847088695147E-2</v>
      </c>
      <c r="DA65" s="73" t="s">
        <v>3116</v>
      </c>
    </row>
    <row r="66" spans="1:105" ht="12" customHeight="1" x14ac:dyDescent="0.3">
      <c r="A66" s="64" t="s">
        <v>79</v>
      </c>
      <c r="B66" s="231">
        <v>0.2364706331123301</v>
      </c>
      <c r="C66" s="231">
        <v>0.2345327904549713</v>
      </c>
      <c r="D66" s="231">
        <v>0.24810067955235141</v>
      </c>
      <c r="E66" s="231">
        <v>0.28465154205414239</v>
      </c>
      <c r="F66" s="231">
        <v>0.27219113402237272</v>
      </c>
      <c r="G66" s="231">
        <v>0.25474656277956081</v>
      </c>
      <c r="H66" s="231">
        <v>0.23425567098054989</v>
      </c>
      <c r="I66" s="231">
        <v>0.18829072100320399</v>
      </c>
      <c r="J66" s="231">
        <v>0.16973866869718501</v>
      </c>
      <c r="K66" s="231">
        <v>0.15312445904523461</v>
      </c>
      <c r="L66" s="231">
        <v>0.15257121692907669</v>
      </c>
      <c r="M66" s="231">
        <v>0.14204865155517571</v>
      </c>
      <c r="N66" s="231">
        <v>0.14454073316113769</v>
      </c>
      <c r="O66" s="231">
        <v>0.1207273981650191</v>
      </c>
      <c r="P66" s="231">
        <v>7.9192372450322332E-2</v>
      </c>
      <c r="Q66" s="231">
        <v>6.664025581638304E-2</v>
      </c>
      <c r="R66" s="231">
        <v>9.1307876387228967E-2</v>
      </c>
      <c r="S66" s="231">
        <v>8.9275334629136435E-2</v>
      </c>
      <c r="T66" s="231">
        <v>8.7206906896823089E-2</v>
      </c>
      <c r="U66" s="231">
        <v>8.5776452054964925E-2</v>
      </c>
      <c r="V66" s="231">
        <v>9.3920574743099991E-2</v>
      </c>
      <c r="W66" s="231">
        <v>9.9119056973762915E-2</v>
      </c>
      <c r="DA66" s="73" t="s">
        <v>3117</v>
      </c>
    </row>
    <row r="67" spans="1:105" ht="12" customHeight="1" x14ac:dyDescent="0.3">
      <c r="A67" s="60" t="s">
        <v>3118</v>
      </c>
      <c r="B67" s="264">
        <v>4.290580269050686</v>
      </c>
      <c r="C67" s="264">
        <v>4.1792639606804354</v>
      </c>
      <c r="D67" s="264">
        <v>4.2518687090108269</v>
      </c>
      <c r="E67" s="264">
        <v>4.6499511826070856</v>
      </c>
      <c r="F67" s="264">
        <v>4.831448767906303</v>
      </c>
      <c r="G67" s="264">
        <v>4.9583733861372972</v>
      </c>
      <c r="H67" s="264">
        <v>4.6903845013133791</v>
      </c>
      <c r="I67" s="264">
        <v>4.2189608378602053</v>
      </c>
      <c r="J67" s="264">
        <v>3.8516499675234508</v>
      </c>
      <c r="K67" s="264">
        <v>3.2591903210276469</v>
      </c>
      <c r="L67" s="264">
        <v>3.3200101180169059</v>
      </c>
      <c r="M67" s="264">
        <v>3.2844264612755452</v>
      </c>
      <c r="N67" s="264">
        <v>2.9626116282604609</v>
      </c>
      <c r="O67" s="264">
        <v>2.9003686260589898</v>
      </c>
      <c r="P67" s="264">
        <v>2.813060686007983</v>
      </c>
      <c r="Q67" s="264">
        <v>2.9029196243407109</v>
      </c>
      <c r="R67" s="264">
        <v>2.8234545219883178</v>
      </c>
      <c r="S67" s="264">
        <v>2.8658088238823902</v>
      </c>
      <c r="T67" s="264">
        <v>2.8047965871313991</v>
      </c>
      <c r="U67" s="264">
        <v>2.7095236294760929</v>
      </c>
      <c r="V67" s="264">
        <v>2.733119749188595</v>
      </c>
      <c r="W67" s="264">
        <v>2.8802261775184221</v>
      </c>
      <c r="DA67" s="72" t="s">
        <v>3119</v>
      </c>
    </row>
    <row r="68" spans="1:105" ht="12" customHeight="1" x14ac:dyDescent="0.3">
      <c r="A68" s="57" t="s">
        <v>3120</v>
      </c>
      <c r="B68" s="263">
        <v>83.220821826162393</v>
      </c>
      <c r="C68" s="263">
        <v>95.09320770805779</v>
      </c>
      <c r="D68" s="263">
        <v>91.407185708214826</v>
      </c>
      <c r="E68" s="263">
        <v>91.154259992450264</v>
      </c>
      <c r="F68" s="263">
        <v>92.607172117290276</v>
      </c>
      <c r="G68" s="263">
        <v>96.018518225694365</v>
      </c>
      <c r="H68" s="263">
        <v>89.372700787260328</v>
      </c>
      <c r="I68" s="263">
        <v>84.830424887425991</v>
      </c>
      <c r="J68" s="263">
        <v>83.877746516600482</v>
      </c>
      <c r="K68" s="263">
        <v>71.110197623068302</v>
      </c>
      <c r="L68" s="263">
        <v>71.728239070585389</v>
      </c>
      <c r="M68" s="263">
        <v>70.105059132920587</v>
      </c>
      <c r="N68" s="263">
        <v>60.340695367650298</v>
      </c>
      <c r="O68" s="263">
        <v>60.583158201703448</v>
      </c>
      <c r="P68" s="263">
        <v>59.524571868079327</v>
      </c>
      <c r="Q68" s="263">
        <v>60.88030155575683</v>
      </c>
      <c r="R68" s="263">
        <v>61.894318826219489</v>
      </c>
      <c r="S68" s="263">
        <v>64.861852243397948</v>
      </c>
      <c r="T68" s="263">
        <v>68.380256449060269</v>
      </c>
      <c r="U68" s="263">
        <v>65.410787049590482</v>
      </c>
      <c r="V68" s="263">
        <v>71.330101641546548</v>
      </c>
      <c r="W68" s="263">
        <v>90.556023701909041</v>
      </c>
      <c r="DA68" s="70" t="s">
        <v>3121</v>
      </c>
    </row>
    <row r="69" spans="1:105" ht="12" customHeight="1" x14ac:dyDescent="0.3">
      <c r="A69" s="41" t="s">
        <v>3122</v>
      </c>
      <c r="B69" s="352">
        <v>108.498458118088</v>
      </c>
      <c r="C69" s="352">
        <v>106.1358711918519</v>
      </c>
      <c r="D69" s="352">
        <v>108.1716010132827</v>
      </c>
      <c r="E69" s="352">
        <v>114.53750921175831</v>
      </c>
      <c r="F69" s="352">
        <v>118.8491101701581</v>
      </c>
      <c r="G69" s="352">
        <v>121.5723045656963</v>
      </c>
      <c r="H69" s="352">
        <v>117.6697401317377</v>
      </c>
      <c r="I69" s="352">
        <v>110.1837139855535</v>
      </c>
      <c r="J69" s="352">
        <v>104.7229696226549</v>
      </c>
      <c r="K69" s="352">
        <v>89.307311418689011</v>
      </c>
      <c r="L69" s="352">
        <v>91.004863861630255</v>
      </c>
      <c r="M69" s="352">
        <v>89.490467103025523</v>
      </c>
      <c r="N69" s="352">
        <v>85.560462931963542</v>
      </c>
      <c r="O69" s="352">
        <v>82.804409231857932</v>
      </c>
      <c r="P69" s="352">
        <v>80.238719387028056</v>
      </c>
      <c r="Q69" s="352">
        <v>83.062326110726573</v>
      </c>
      <c r="R69" s="352">
        <v>81.657122319182889</v>
      </c>
      <c r="S69" s="352">
        <v>84.334082522261014</v>
      </c>
      <c r="T69" s="352">
        <v>83.524647440643122</v>
      </c>
      <c r="U69" s="352">
        <v>79.942617107882612</v>
      </c>
      <c r="V69" s="352">
        <v>81.875165639651982</v>
      </c>
      <c r="W69" s="352">
        <v>89.643191794344276</v>
      </c>
      <c r="DA69" s="97" t="s">
        <v>3123</v>
      </c>
    </row>
    <row r="70" spans="1:105" ht="12" customHeight="1" x14ac:dyDescent="0.3">
      <c r="A70" s="201"/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  <c r="M70" s="201"/>
      <c r="N70" s="201"/>
      <c r="O70" s="201"/>
      <c r="P70" s="201"/>
      <c r="Q70" s="201"/>
      <c r="R70" s="201"/>
      <c r="S70" s="201"/>
      <c r="T70" s="201"/>
      <c r="U70" s="201"/>
      <c r="V70" s="201"/>
      <c r="W70" s="201"/>
      <c r="DA70" s="173"/>
    </row>
    <row r="71" spans="1:105" ht="15" customHeight="1" x14ac:dyDescent="0.3">
      <c r="A71" s="32" t="s">
        <v>100</v>
      </c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259"/>
      <c r="R71" s="259"/>
      <c r="S71" s="259"/>
      <c r="T71" s="259"/>
      <c r="U71" s="259"/>
      <c r="V71" s="259"/>
      <c r="W71" s="259"/>
      <c r="DA71" s="88"/>
    </row>
    <row r="72" spans="1:105" ht="12" customHeight="1" x14ac:dyDescent="0.3">
      <c r="A72" s="201"/>
      <c r="B72" s="201"/>
      <c r="C72" s="201"/>
      <c r="D72" s="201"/>
      <c r="E72" s="201"/>
      <c r="F72" s="201"/>
      <c r="G72" s="201"/>
      <c r="H72" s="201"/>
      <c r="I72" s="201"/>
      <c r="J72" s="201"/>
      <c r="K72" s="201"/>
      <c r="L72" s="201"/>
      <c r="M72" s="201"/>
      <c r="N72" s="201"/>
      <c r="O72" s="201"/>
      <c r="P72" s="201"/>
      <c r="Q72" s="201"/>
      <c r="R72" s="201"/>
      <c r="S72" s="201"/>
      <c r="T72" s="201"/>
      <c r="U72" s="201"/>
      <c r="V72" s="201"/>
      <c r="W72" s="201"/>
      <c r="DA72" s="173"/>
    </row>
    <row r="73" spans="1:105" ht="12" customHeight="1" x14ac:dyDescent="0.3">
      <c r="A73" s="35" t="s">
        <v>29</v>
      </c>
      <c r="B73" s="234">
        <f t="shared" ref="B73:W73" si="3">SUM(B$74:B$78,B$79,B$81:B$82,B$84:B$86,B$88:B$90,B$91:B$92)</f>
        <v>0.99999999999999978</v>
      </c>
      <c r="C73" s="234">
        <f t="shared" si="3"/>
        <v>1.0000000000000002</v>
      </c>
      <c r="D73" s="234">
        <f t="shared" si="3"/>
        <v>1</v>
      </c>
      <c r="E73" s="234">
        <f t="shared" si="3"/>
        <v>1</v>
      </c>
      <c r="F73" s="234">
        <f t="shared" si="3"/>
        <v>1</v>
      </c>
      <c r="G73" s="234">
        <f t="shared" si="3"/>
        <v>1</v>
      </c>
      <c r="H73" s="234">
        <f t="shared" si="3"/>
        <v>1</v>
      </c>
      <c r="I73" s="234">
        <f t="shared" si="3"/>
        <v>1</v>
      </c>
      <c r="J73" s="234">
        <f t="shared" si="3"/>
        <v>1.0000000000000002</v>
      </c>
      <c r="K73" s="234">
        <f t="shared" si="3"/>
        <v>1</v>
      </c>
      <c r="L73" s="234">
        <f t="shared" si="3"/>
        <v>1</v>
      </c>
      <c r="M73" s="234">
        <f t="shared" si="3"/>
        <v>1</v>
      </c>
      <c r="N73" s="234">
        <f t="shared" si="3"/>
        <v>1</v>
      </c>
      <c r="O73" s="234">
        <f t="shared" si="3"/>
        <v>1.0000000000000002</v>
      </c>
      <c r="P73" s="234">
        <f t="shared" si="3"/>
        <v>1.0000000000000002</v>
      </c>
      <c r="Q73" s="234">
        <f t="shared" si="3"/>
        <v>1</v>
      </c>
      <c r="R73" s="234">
        <f t="shared" si="3"/>
        <v>0.99999999999999978</v>
      </c>
      <c r="S73" s="234">
        <f t="shared" si="3"/>
        <v>1.0000000000000004</v>
      </c>
      <c r="T73" s="234">
        <f t="shared" si="3"/>
        <v>0.99999999999999956</v>
      </c>
      <c r="U73" s="234">
        <f t="shared" si="3"/>
        <v>0.99999999999999989</v>
      </c>
      <c r="V73" s="234">
        <f t="shared" si="3"/>
        <v>0.99999999999999978</v>
      </c>
      <c r="W73" s="234">
        <f t="shared" si="3"/>
        <v>0.99999999999999989</v>
      </c>
      <c r="DA73" s="95"/>
    </row>
    <row r="74" spans="1:105" ht="12" customHeight="1" x14ac:dyDescent="0.3">
      <c r="A74" s="55" t="s">
        <v>92</v>
      </c>
      <c r="B74" s="301">
        <f t="shared" ref="B74:W74" si="4">IF(B$6=0,0,B$6/B$5)</f>
        <v>1.4834070238679319E-2</v>
      </c>
      <c r="C74" s="301">
        <f t="shared" si="4"/>
        <v>1.3784675219299167E-2</v>
      </c>
      <c r="D74" s="301">
        <f t="shared" si="4"/>
        <v>1.4600440795406488E-2</v>
      </c>
      <c r="E74" s="301">
        <f t="shared" si="4"/>
        <v>1.4110206162168229E-2</v>
      </c>
      <c r="F74" s="301">
        <f t="shared" si="4"/>
        <v>1.4423786307522113E-2</v>
      </c>
      <c r="G74" s="301">
        <f t="shared" si="4"/>
        <v>1.4841309169606135E-2</v>
      </c>
      <c r="H74" s="301">
        <f t="shared" si="4"/>
        <v>1.5451921944393968E-2</v>
      </c>
      <c r="I74" s="301">
        <f t="shared" si="4"/>
        <v>1.6092862570062247E-2</v>
      </c>
      <c r="J74" s="301">
        <f t="shared" si="4"/>
        <v>1.6841763220333875E-2</v>
      </c>
      <c r="K74" s="301">
        <f t="shared" si="4"/>
        <v>1.7116382062331393E-2</v>
      </c>
      <c r="L74" s="301">
        <f t="shared" si="4"/>
        <v>1.6991877062907619E-2</v>
      </c>
      <c r="M74" s="301">
        <f t="shared" si="4"/>
        <v>1.6724561100989781E-2</v>
      </c>
      <c r="N74" s="301">
        <f t="shared" si="4"/>
        <v>1.9058457563407124E-2</v>
      </c>
      <c r="O74" s="301">
        <f t="shared" si="4"/>
        <v>1.9120838392262862E-2</v>
      </c>
      <c r="P74" s="301">
        <f t="shared" si="4"/>
        <v>1.9654600138551973E-2</v>
      </c>
      <c r="Q74" s="301">
        <f t="shared" si="4"/>
        <v>1.9261088365792267E-2</v>
      </c>
      <c r="R74" s="301">
        <f t="shared" si="4"/>
        <v>1.9802457095686895E-2</v>
      </c>
      <c r="S74" s="301">
        <f t="shared" si="4"/>
        <v>1.9605705498167043E-2</v>
      </c>
      <c r="T74" s="301">
        <f t="shared" si="4"/>
        <v>1.9979360802399898E-2</v>
      </c>
      <c r="U74" s="301">
        <f t="shared" si="4"/>
        <v>1.9575363231610451E-2</v>
      </c>
      <c r="V74" s="301">
        <f t="shared" si="4"/>
        <v>1.8953804636085082E-2</v>
      </c>
      <c r="W74" s="301">
        <f t="shared" si="4"/>
        <v>1.8453328321570744E-2</v>
      </c>
      <c r="DA74" s="67"/>
    </row>
    <row r="75" spans="1:105" ht="12" customHeight="1" x14ac:dyDescent="0.3">
      <c r="A75" s="202" t="s">
        <v>93</v>
      </c>
      <c r="B75" s="235">
        <f t="shared" ref="B75:W75" si="5">IF(B$7=0,0,B$7/B$5)</f>
        <v>7.8337980055618837E-3</v>
      </c>
      <c r="C75" s="235">
        <f t="shared" si="5"/>
        <v>7.2649047141272686E-3</v>
      </c>
      <c r="D75" s="235">
        <f t="shared" si="5"/>
        <v>7.6884278643341965E-3</v>
      </c>
      <c r="E75" s="235">
        <f t="shared" si="5"/>
        <v>7.5495157329784918E-3</v>
      </c>
      <c r="F75" s="235">
        <f t="shared" si="5"/>
        <v>7.7226596625173914E-3</v>
      </c>
      <c r="G75" s="235">
        <f t="shared" si="5"/>
        <v>7.9598548838482885E-3</v>
      </c>
      <c r="H75" s="235">
        <f t="shared" si="5"/>
        <v>8.1914557831976147E-3</v>
      </c>
      <c r="I75" s="235">
        <f t="shared" si="5"/>
        <v>8.3750753041499822E-3</v>
      </c>
      <c r="J75" s="235">
        <f t="shared" si="5"/>
        <v>8.622248478533252E-3</v>
      </c>
      <c r="K75" s="235">
        <f t="shared" si="5"/>
        <v>8.7369527629813752E-3</v>
      </c>
      <c r="L75" s="235">
        <f t="shared" si="5"/>
        <v>8.6722906138035905E-3</v>
      </c>
      <c r="M75" s="235">
        <f t="shared" si="5"/>
        <v>8.5552866971449655E-3</v>
      </c>
      <c r="N75" s="235">
        <f t="shared" si="5"/>
        <v>9.5510766183424314E-3</v>
      </c>
      <c r="O75" s="235">
        <f t="shared" si="5"/>
        <v>9.6188707637022142E-3</v>
      </c>
      <c r="P75" s="235">
        <f t="shared" si="5"/>
        <v>9.8904095601510585E-3</v>
      </c>
      <c r="Q75" s="235">
        <f t="shared" si="5"/>
        <v>9.6821918814825585E-3</v>
      </c>
      <c r="R75" s="235">
        <f t="shared" si="5"/>
        <v>9.9193638875122395E-3</v>
      </c>
      <c r="S75" s="235">
        <f t="shared" si="5"/>
        <v>9.7668657474679309E-3</v>
      </c>
      <c r="T75" s="235">
        <f t="shared" si="5"/>
        <v>9.9169852023806484E-3</v>
      </c>
      <c r="U75" s="235">
        <f t="shared" si="5"/>
        <v>9.743917114973126E-3</v>
      </c>
      <c r="V75" s="235">
        <f t="shared" si="5"/>
        <v>9.3912723443278796E-3</v>
      </c>
      <c r="W75" s="235">
        <f t="shared" si="5"/>
        <v>9.0451241894226753E-3</v>
      </c>
      <c r="DA75" s="174"/>
    </row>
    <row r="76" spans="1:105" ht="12" customHeight="1" x14ac:dyDescent="0.3">
      <c r="A76" s="202" t="s">
        <v>94</v>
      </c>
      <c r="B76" s="235">
        <f t="shared" ref="B76:W76" si="6">IF(B$8=0,0,B$8/B$5)</f>
        <v>1.3859748835040727E-2</v>
      </c>
      <c r="C76" s="235">
        <f t="shared" si="6"/>
        <v>1.2836913508566861E-2</v>
      </c>
      <c r="D76" s="235">
        <f t="shared" si="6"/>
        <v>1.3578140055069614E-2</v>
      </c>
      <c r="E76" s="235">
        <f t="shared" si="6"/>
        <v>1.3465580067117983E-2</v>
      </c>
      <c r="F76" s="235">
        <f t="shared" si="6"/>
        <v>1.3780286172424805E-2</v>
      </c>
      <c r="G76" s="235">
        <f t="shared" si="6"/>
        <v>1.4218482988095374E-2</v>
      </c>
      <c r="H76" s="235">
        <f t="shared" si="6"/>
        <v>1.4527358340647891E-2</v>
      </c>
      <c r="I76" s="235">
        <f t="shared" si="6"/>
        <v>1.4680290322671334E-2</v>
      </c>
      <c r="J76" s="235">
        <f t="shared" si="6"/>
        <v>1.4952924641552574E-2</v>
      </c>
      <c r="K76" s="235">
        <f t="shared" si="6"/>
        <v>1.5122198689238775E-2</v>
      </c>
      <c r="L76" s="235">
        <f t="shared" si="6"/>
        <v>1.5009005128946746E-2</v>
      </c>
      <c r="M76" s="235">
        <f t="shared" si="6"/>
        <v>1.4828827498460319E-2</v>
      </c>
      <c r="N76" s="235">
        <f t="shared" si="6"/>
        <v>1.6327773455864163E-2</v>
      </c>
      <c r="O76" s="235">
        <f t="shared" si="6"/>
        <v>1.6486410262208658E-2</v>
      </c>
      <c r="P76" s="235">
        <f t="shared" si="6"/>
        <v>1.6955345453549132E-2</v>
      </c>
      <c r="Q76" s="235">
        <f t="shared" si="6"/>
        <v>1.6586510734405376E-2</v>
      </c>
      <c r="R76" s="235">
        <f t="shared" si="6"/>
        <v>1.6952027240849071E-2</v>
      </c>
      <c r="S76" s="235">
        <f t="shared" si="6"/>
        <v>1.6628271253949632E-2</v>
      </c>
      <c r="T76" s="235">
        <f t="shared" si="6"/>
        <v>1.6841455461805727E-2</v>
      </c>
      <c r="U76" s="235">
        <f t="shared" si="6"/>
        <v>1.6579981398373467E-2</v>
      </c>
      <c r="V76" s="235">
        <f t="shared" si="6"/>
        <v>1.592898018354522E-2</v>
      </c>
      <c r="W76" s="235">
        <f t="shared" si="6"/>
        <v>1.5225692744181334E-2</v>
      </c>
      <c r="DA76" s="174"/>
    </row>
    <row r="77" spans="1:105" ht="12" customHeight="1" x14ac:dyDescent="0.3">
      <c r="A77" s="202" t="s">
        <v>95</v>
      </c>
      <c r="B77" s="235">
        <f t="shared" ref="B77:W77" si="7">IF(B$9=0,0,B$9/B$5)</f>
        <v>5.2326839541440287E-3</v>
      </c>
      <c r="C77" s="235">
        <f t="shared" si="7"/>
        <v>4.8645736363496306E-3</v>
      </c>
      <c r="D77" s="235">
        <f t="shared" si="7"/>
        <v>5.1533528054152388E-3</v>
      </c>
      <c r="E77" s="235">
        <f t="shared" si="7"/>
        <v>4.963614312879833E-3</v>
      </c>
      <c r="F77" s="235">
        <f t="shared" si="7"/>
        <v>5.0731720680962013E-3</v>
      </c>
      <c r="G77" s="235">
        <f t="shared" si="7"/>
        <v>5.2181120767034331E-3</v>
      </c>
      <c r="H77" s="235">
        <f t="shared" si="7"/>
        <v>5.4462341972155532E-3</v>
      </c>
      <c r="I77" s="235">
        <f t="shared" si="7"/>
        <v>5.6940206398433937E-3</v>
      </c>
      <c r="J77" s="235">
        <f t="shared" si="7"/>
        <v>5.9789733847051213E-3</v>
      </c>
      <c r="K77" s="235">
        <f t="shared" si="7"/>
        <v>6.0800925549791031E-3</v>
      </c>
      <c r="L77" s="235">
        <f t="shared" si="7"/>
        <v>6.0360212278516255E-3</v>
      </c>
      <c r="M77" s="235">
        <f t="shared" si="7"/>
        <v>5.9383406421744545E-3</v>
      </c>
      <c r="N77" s="235">
        <f t="shared" si="7"/>
        <v>6.7947837483123665E-3</v>
      </c>
      <c r="O77" s="235">
        <f t="shared" si="7"/>
        <v>6.8119056806973562E-3</v>
      </c>
      <c r="P77" s="235">
        <f t="shared" si="7"/>
        <v>7.0016373040022572E-3</v>
      </c>
      <c r="Q77" s="235">
        <f t="shared" si="7"/>
        <v>6.8628838308524209E-3</v>
      </c>
      <c r="R77" s="235">
        <f t="shared" si="7"/>
        <v>7.060676525714806E-3</v>
      </c>
      <c r="S77" s="235">
        <f t="shared" si="7"/>
        <v>6.9980811208034018E-3</v>
      </c>
      <c r="T77" s="235">
        <f t="shared" si="7"/>
        <v>7.1365008868249915E-3</v>
      </c>
      <c r="U77" s="235">
        <f t="shared" si="7"/>
        <v>6.9883481766864642E-3</v>
      </c>
      <c r="V77" s="235">
        <f t="shared" si="7"/>
        <v>6.7725137330777599E-3</v>
      </c>
      <c r="W77" s="235">
        <f t="shared" si="7"/>
        <v>6.6074392050651147E-3</v>
      </c>
      <c r="DA77" s="174"/>
    </row>
    <row r="78" spans="1:105" ht="12" customHeight="1" x14ac:dyDescent="0.3">
      <c r="A78" s="56" t="s">
        <v>96</v>
      </c>
      <c r="B78" s="302">
        <f t="shared" ref="B78:W78" si="8">IF(B$10=0,0,B$10/B$5)</f>
        <v>1.8817725566381449E-2</v>
      </c>
      <c r="C78" s="302">
        <f t="shared" si="8"/>
        <v>1.8664229758121046E-2</v>
      </c>
      <c r="D78" s="302">
        <f t="shared" si="8"/>
        <v>1.9140113349931983E-2</v>
      </c>
      <c r="E78" s="302">
        <f t="shared" si="8"/>
        <v>1.8881354209061479E-2</v>
      </c>
      <c r="F78" s="302">
        <f t="shared" si="8"/>
        <v>1.8886748992195657E-2</v>
      </c>
      <c r="G78" s="302">
        <f t="shared" si="8"/>
        <v>1.9536282230787117E-2</v>
      </c>
      <c r="H78" s="302">
        <f t="shared" si="8"/>
        <v>2.0151308404275262E-2</v>
      </c>
      <c r="I78" s="302">
        <f t="shared" si="8"/>
        <v>2.0586312279769346E-2</v>
      </c>
      <c r="J78" s="302">
        <f t="shared" si="8"/>
        <v>2.1253740035537191E-2</v>
      </c>
      <c r="K78" s="302">
        <f t="shared" si="8"/>
        <v>2.3245316220841153E-2</v>
      </c>
      <c r="L78" s="302">
        <f t="shared" si="8"/>
        <v>2.3600579850751799E-2</v>
      </c>
      <c r="M78" s="302">
        <f t="shared" si="8"/>
        <v>2.4069242197885199E-2</v>
      </c>
      <c r="N78" s="302">
        <f t="shared" si="8"/>
        <v>2.6404422894626727E-2</v>
      </c>
      <c r="O78" s="302">
        <f t="shared" si="8"/>
        <v>2.8301578440780725E-2</v>
      </c>
      <c r="P78" s="302">
        <f t="shared" si="8"/>
        <v>2.9851954257575756E-2</v>
      </c>
      <c r="Q78" s="302">
        <f t="shared" si="8"/>
        <v>3.0477913903791919E-2</v>
      </c>
      <c r="R78" s="302">
        <f t="shared" si="8"/>
        <v>3.1603677957601044E-2</v>
      </c>
      <c r="S78" s="302">
        <f t="shared" si="8"/>
        <v>3.0721508561061237E-2</v>
      </c>
      <c r="T78" s="302">
        <f t="shared" si="8"/>
        <v>3.2247728382721934E-2</v>
      </c>
      <c r="U78" s="302">
        <f t="shared" si="8"/>
        <v>3.4514828699032406E-2</v>
      </c>
      <c r="V78" s="302">
        <f t="shared" si="8"/>
        <v>3.6045321120515325E-2</v>
      </c>
      <c r="W78" s="302">
        <f t="shared" si="8"/>
        <v>3.6402297331240153E-2</v>
      </c>
      <c r="DA78" s="68"/>
    </row>
    <row r="79" spans="1:105" ht="12" customHeight="1" x14ac:dyDescent="0.3">
      <c r="A79" s="203" t="s">
        <v>3059</v>
      </c>
      <c r="B79" s="303">
        <f t="shared" ref="B79:W79" si="9">IF(B$16=0,0,B$16/B$5)</f>
        <v>0.17138995414005906</v>
      </c>
      <c r="C79" s="303">
        <f t="shared" si="9"/>
        <v>0.17256349165073431</v>
      </c>
      <c r="D79" s="303">
        <f t="shared" si="9"/>
        <v>0.16559848998674406</v>
      </c>
      <c r="E79" s="303">
        <f t="shared" si="9"/>
        <v>0.18411609056955577</v>
      </c>
      <c r="F79" s="303">
        <f t="shared" si="9"/>
        <v>0.18033321522427767</v>
      </c>
      <c r="G79" s="303">
        <f t="shared" si="9"/>
        <v>0.16870272684137746</v>
      </c>
      <c r="H79" s="303">
        <f t="shared" si="9"/>
        <v>0.17295452037702641</v>
      </c>
      <c r="I79" s="303">
        <f t="shared" si="9"/>
        <v>0.17560192030985886</v>
      </c>
      <c r="J79" s="303">
        <f t="shared" si="9"/>
        <v>0.18972626674033549</v>
      </c>
      <c r="K79" s="303">
        <f t="shared" si="9"/>
        <v>0.19070374149677752</v>
      </c>
      <c r="L79" s="303">
        <f t="shared" si="9"/>
        <v>0.19286391391474322</v>
      </c>
      <c r="M79" s="303">
        <f t="shared" si="9"/>
        <v>0.20179063945382422</v>
      </c>
      <c r="N79" s="303">
        <f t="shared" si="9"/>
        <v>0.19235728157084175</v>
      </c>
      <c r="O79" s="303">
        <f t="shared" si="9"/>
        <v>0.17644292218818039</v>
      </c>
      <c r="P79" s="303">
        <f t="shared" si="9"/>
        <v>0.15799481727714684</v>
      </c>
      <c r="Q79" s="303">
        <f t="shared" si="9"/>
        <v>0.18850317208526182</v>
      </c>
      <c r="R79" s="303">
        <f t="shared" si="9"/>
        <v>0.14796650894814278</v>
      </c>
      <c r="S79" s="303">
        <f t="shared" si="9"/>
        <v>0.15997736193746626</v>
      </c>
      <c r="T79" s="303">
        <f t="shared" si="9"/>
        <v>0.13323971265909179</v>
      </c>
      <c r="U79" s="303">
        <f t="shared" si="9"/>
        <v>0.13492614046069534</v>
      </c>
      <c r="V79" s="303">
        <f t="shared" si="9"/>
        <v>0.14077628816535481</v>
      </c>
      <c r="W79" s="303">
        <f t="shared" si="9"/>
        <v>0.13217308016124921</v>
      </c>
      <c r="DA79" s="175"/>
    </row>
    <row r="80" spans="1:105" ht="12" customHeight="1" x14ac:dyDescent="0.3">
      <c r="A80" s="203" t="s">
        <v>3071</v>
      </c>
      <c r="B80" s="303">
        <f t="shared" ref="B80:W80" si="10">IF(B$27=0,0,B$27/B$5)</f>
        <v>0.34624779290904967</v>
      </c>
      <c r="C80" s="303">
        <f t="shared" si="10"/>
        <v>0.35283043829161925</v>
      </c>
      <c r="D80" s="303">
        <f t="shared" si="10"/>
        <v>0.34809074342394009</v>
      </c>
      <c r="E80" s="303">
        <f t="shared" si="10"/>
        <v>0.3310214769456884</v>
      </c>
      <c r="F80" s="303">
        <f t="shared" si="10"/>
        <v>0.3292012467447476</v>
      </c>
      <c r="G80" s="303">
        <f t="shared" si="10"/>
        <v>0.32796337652706681</v>
      </c>
      <c r="H80" s="303">
        <f t="shared" si="10"/>
        <v>0.32495104596039098</v>
      </c>
      <c r="I80" s="303">
        <f t="shared" si="10"/>
        <v>0.323605388859316</v>
      </c>
      <c r="J80" s="303">
        <f t="shared" si="10"/>
        <v>0.30715308580433737</v>
      </c>
      <c r="K80" s="303">
        <f t="shared" si="10"/>
        <v>0.30209762655783157</v>
      </c>
      <c r="L80" s="303">
        <f t="shared" si="10"/>
        <v>0.30416568619210715</v>
      </c>
      <c r="M80" s="303">
        <f t="shared" si="10"/>
        <v>0.30078168322574889</v>
      </c>
      <c r="N80" s="303">
        <f t="shared" si="10"/>
        <v>0.29358192220240337</v>
      </c>
      <c r="O80" s="303">
        <f t="shared" si="10"/>
        <v>0.29948508246214078</v>
      </c>
      <c r="P80" s="303">
        <f t="shared" si="10"/>
        <v>0.30465187307480562</v>
      </c>
      <c r="Q80" s="303">
        <f t="shared" si="10"/>
        <v>0.28945759828773276</v>
      </c>
      <c r="R80" s="303">
        <f t="shared" si="10"/>
        <v>0.31204097136486747</v>
      </c>
      <c r="S80" s="303">
        <f t="shared" si="10"/>
        <v>0.31125353839969122</v>
      </c>
      <c r="T80" s="303">
        <f t="shared" si="10"/>
        <v>0.31889288102987484</v>
      </c>
      <c r="U80" s="303">
        <f t="shared" si="10"/>
        <v>0.32143206531517327</v>
      </c>
      <c r="V80" s="303">
        <f t="shared" si="10"/>
        <v>0.32578411829162129</v>
      </c>
      <c r="W80" s="303">
        <f t="shared" si="10"/>
        <v>0.33355568344951703</v>
      </c>
      <c r="DA80" s="175"/>
    </row>
    <row r="81" spans="1:105" ht="12" customHeight="1" x14ac:dyDescent="0.3">
      <c r="A81" s="62" t="s">
        <v>3072</v>
      </c>
      <c r="B81" s="304">
        <f t="shared" ref="B81:W81" si="11">IF(B$28=0,0,B$28/B$5)</f>
        <v>0.33361295450456391</v>
      </c>
      <c r="C81" s="304">
        <f t="shared" si="11"/>
        <v>0.34120416841543999</v>
      </c>
      <c r="D81" s="304">
        <f t="shared" si="11"/>
        <v>0.33582641756659032</v>
      </c>
      <c r="E81" s="304">
        <f t="shared" si="11"/>
        <v>0.31823895442770034</v>
      </c>
      <c r="F81" s="304">
        <f t="shared" si="11"/>
        <v>0.3160927971803279</v>
      </c>
      <c r="G81" s="304">
        <f t="shared" si="11"/>
        <v>0.31436902795919397</v>
      </c>
      <c r="H81" s="304">
        <f t="shared" si="11"/>
        <v>0.31154526405834959</v>
      </c>
      <c r="I81" s="304">
        <f t="shared" si="11"/>
        <v>0.31086147905696498</v>
      </c>
      <c r="J81" s="304">
        <f t="shared" si="11"/>
        <v>0.29492808212441707</v>
      </c>
      <c r="K81" s="304">
        <f t="shared" si="11"/>
        <v>0.28987519794421596</v>
      </c>
      <c r="L81" s="304">
        <f t="shared" si="11"/>
        <v>0.29204081589054548</v>
      </c>
      <c r="M81" s="304">
        <f t="shared" si="11"/>
        <v>0.2886960323113012</v>
      </c>
      <c r="N81" s="304">
        <f t="shared" si="11"/>
        <v>0.28135471760920649</v>
      </c>
      <c r="O81" s="304">
        <f t="shared" si="11"/>
        <v>0.28693292952727256</v>
      </c>
      <c r="P81" s="304">
        <f t="shared" si="11"/>
        <v>0.2917257218230026</v>
      </c>
      <c r="Q81" s="304">
        <f t="shared" si="11"/>
        <v>0.27686978575460636</v>
      </c>
      <c r="R81" s="304">
        <f t="shared" si="11"/>
        <v>0.29937205106460946</v>
      </c>
      <c r="S81" s="304">
        <f t="shared" si="11"/>
        <v>0.29913120593805043</v>
      </c>
      <c r="T81" s="304">
        <f t="shared" si="11"/>
        <v>0.30682046548033087</v>
      </c>
      <c r="U81" s="304">
        <f t="shared" si="11"/>
        <v>0.30938958738713185</v>
      </c>
      <c r="V81" s="304">
        <f t="shared" si="11"/>
        <v>0.31446137514953865</v>
      </c>
      <c r="W81" s="304">
        <f t="shared" si="11"/>
        <v>0.32329758720394536</v>
      </c>
      <c r="DA81" s="72"/>
    </row>
    <row r="82" spans="1:105" ht="12" customHeight="1" x14ac:dyDescent="0.3">
      <c r="A82" s="62" t="s">
        <v>3079</v>
      </c>
      <c r="B82" s="304">
        <f t="shared" ref="B82:W82" si="12">IF(B$34=0,0,B$34/B$5)</f>
        <v>1.2634838404485774E-2</v>
      </c>
      <c r="C82" s="304">
        <f t="shared" si="12"/>
        <v>1.1626269876179273E-2</v>
      </c>
      <c r="D82" s="304">
        <f t="shared" si="12"/>
        <v>1.2264325857349725E-2</v>
      </c>
      <c r="E82" s="304">
        <f t="shared" si="12"/>
        <v>1.2782522517988112E-2</v>
      </c>
      <c r="F82" s="304">
        <f t="shared" si="12"/>
        <v>1.3108449564419661E-2</v>
      </c>
      <c r="G82" s="304">
        <f t="shared" si="12"/>
        <v>1.3594348567872809E-2</v>
      </c>
      <c r="H82" s="304">
        <f t="shared" si="12"/>
        <v>1.3405781902041372E-2</v>
      </c>
      <c r="I82" s="304">
        <f t="shared" si="12"/>
        <v>1.2743909802351015E-2</v>
      </c>
      <c r="J82" s="304">
        <f t="shared" si="12"/>
        <v>1.2225003679920295E-2</v>
      </c>
      <c r="K82" s="304">
        <f t="shared" si="12"/>
        <v>1.2222428613615621E-2</v>
      </c>
      <c r="L82" s="304">
        <f t="shared" si="12"/>
        <v>1.2124870301561693E-2</v>
      </c>
      <c r="M82" s="304">
        <f t="shared" si="12"/>
        <v>1.2085650914447672E-2</v>
      </c>
      <c r="N82" s="304">
        <f t="shared" si="12"/>
        <v>1.2227204593196879E-2</v>
      </c>
      <c r="O82" s="304">
        <f t="shared" si="12"/>
        <v>1.2552152934868225E-2</v>
      </c>
      <c r="P82" s="304">
        <f t="shared" si="12"/>
        <v>1.2926151251803018E-2</v>
      </c>
      <c r="Q82" s="304">
        <f t="shared" si="12"/>
        <v>1.2587812533126418E-2</v>
      </c>
      <c r="R82" s="304">
        <f t="shared" si="12"/>
        <v>1.2668920300257971E-2</v>
      </c>
      <c r="S82" s="304">
        <f t="shared" si="12"/>
        <v>1.2122332461640763E-2</v>
      </c>
      <c r="T82" s="304">
        <f t="shared" si="12"/>
        <v>1.2072415549544017E-2</v>
      </c>
      <c r="U82" s="304">
        <f t="shared" si="12"/>
        <v>1.2042477928041421E-2</v>
      </c>
      <c r="V82" s="304">
        <f t="shared" si="12"/>
        <v>1.1322743142082661E-2</v>
      </c>
      <c r="W82" s="304">
        <f t="shared" si="12"/>
        <v>1.0258096245571641E-2</v>
      </c>
      <c r="DA82" s="72"/>
    </row>
    <row r="83" spans="1:105" ht="12" customHeight="1" x14ac:dyDescent="0.3">
      <c r="A83" s="203" t="s">
        <v>3081</v>
      </c>
      <c r="B83" s="303">
        <f t="shared" ref="B83:W83" si="13">IF(B$35=0,0,B$35/B$5)</f>
        <v>3.2564641035969476E-2</v>
      </c>
      <c r="C83" s="303">
        <f t="shared" si="13"/>
        <v>3.1933347451165876E-2</v>
      </c>
      <c r="D83" s="303">
        <f t="shared" si="13"/>
        <v>3.0217569106086726E-2</v>
      </c>
      <c r="E83" s="303">
        <f t="shared" si="13"/>
        <v>3.5667554801891453E-2</v>
      </c>
      <c r="F83" s="303">
        <f t="shared" si="13"/>
        <v>3.4777106037006018E-2</v>
      </c>
      <c r="G83" s="303">
        <f t="shared" si="13"/>
        <v>3.0953537147291668E-2</v>
      </c>
      <c r="H83" s="303">
        <f t="shared" si="13"/>
        <v>3.1113068336154601E-2</v>
      </c>
      <c r="I83" s="303">
        <f t="shared" si="13"/>
        <v>3.0479463334653647E-2</v>
      </c>
      <c r="J83" s="303">
        <f t="shared" si="13"/>
        <v>2.5498420195841427E-2</v>
      </c>
      <c r="K83" s="303">
        <f t="shared" si="13"/>
        <v>2.5106671962822291E-2</v>
      </c>
      <c r="L83" s="303">
        <f t="shared" si="13"/>
        <v>2.5631134645635979E-2</v>
      </c>
      <c r="M83" s="303">
        <f t="shared" si="13"/>
        <v>2.5254950310835314E-2</v>
      </c>
      <c r="N83" s="303">
        <f t="shared" si="13"/>
        <v>2.4169153044247878E-2</v>
      </c>
      <c r="O83" s="303">
        <f t="shared" si="13"/>
        <v>2.0110711184238936E-2</v>
      </c>
      <c r="P83" s="303">
        <f t="shared" si="13"/>
        <v>1.6227358182435959E-2</v>
      </c>
      <c r="Q83" s="303">
        <f t="shared" si="13"/>
        <v>1.3958066762376606E-2</v>
      </c>
      <c r="R83" s="303">
        <f t="shared" si="13"/>
        <v>1.5816433520315091E-2</v>
      </c>
      <c r="S83" s="303">
        <f t="shared" si="13"/>
        <v>1.5281551814720361E-2</v>
      </c>
      <c r="T83" s="303">
        <f t="shared" si="13"/>
        <v>1.6676991515204298E-2</v>
      </c>
      <c r="U83" s="303">
        <f t="shared" si="13"/>
        <v>1.6402776367735763E-2</v>
      </c>
      <c r="V83" s="303">
        <f t="shared" si="13"/>
        <v>1.4762169372780191E-2</v>
      </c>
      <c r="W83" s="303">
        <f t="shared" si="13"/>
        <v>1.3206813597629362E-2</v>
      </c>
      <c r="DA83" s="175"/>
    </row>
    <row r="84" spans="1:105" ht="12" customHeight="1" x14ac:dyDescent="0.3">
      <c r="A84" s="62" t="s">
        <v>3082</v>
      </c>
      <c r="B84" s="304">
        <f t="shared" ref="B84:W84" si="14">IF(B$36=0,0,B$36/B$5)</f>
        <v>1.1098322025050202E-2</v>
      </c>
      <c r="C84" s="304">
        <f t="shared" si="14"/>
        <v>1.0826795272209125E-2</v>
      </c>
      <c r="D84" s="304">
        <f t="shared" si="14"/>
        <v>1.0305886152731609E-2</v>
      </c>
      <c r="E84" s="304">
        <f t="shared" si="14"/>
        <v>1.1433948587077703E-2</v>
      </c>
      <c r="F84" s="304">
        <f t="shared" si="14"/>
        <v>1.1231864437126433E-2</v>
      </c>
      <c r="G84" s="304">
        <f t="shared" si="14"/>
        <v>9.9262213252881981E-3</v>
      </c>
      <c r="H84" s="304">
        <f t="shared" si="14"/>
        <v>9.6354109408666611E-3</v>
      </c>
      <c r="I84" s="304">
        <f t="shared" si="14"/>
        <v>9.4388699060457878E-3</v>
      </c>
      <c r="J84" s="304">
        <f t="shared" si="14"/>
        <v>7.693008100510333E-3</v>
      </c>
      <c r="K84" s="304">
        <f t="shared" si="14"/>
        <v>7.2696712717883602E-3</v>
      </c>
      <c r="L84" s="304">
        <f t="shared" si="14"/>
        <v>7.5876184620278378E-3</v>
      </c>
      <c r="M84" s="304">
        <f t="shared" si="14"/>
        <v>6.8135462325194483E-3</v>
      </c>
      <c r="N84" s="304">
        <f t="shared" si="14"/>
        <v>6.1250359022763474E-3</v>
      </c>
      <c r="O84" s="304">
        <f t="shared" si="14"/>
        <v>5.2900059498387567E-3</v>
      </c>
      <c r="P84" s="304">
        <f t="shared" si="14"/>
        <v>4.6558929720413554E-3</v>
      </c>
      <c r="Q84" s="304">
        <f t="shared" si="14"/>
        <v>4.0733319342218105E-3</v>
      </c>
      <c r="R84" s="304">
        <f t="shared" si="14"/>
        <v>4.6641558651144598E-3</v>
      </c>
      <c r="S84" s="304">
        <f t="shared" si="14"/>
        <v>4.5933256359541354E-3</v>
      </c>
      <c r="T84" s="304">
        <f t="shared" si="14"/>
        <v>5.0032357126612859E-3</v>
      </c>
      <c r="U84" s="304">
        <f t="shared" si="14"/>
        <v>4.986553485625593E-3</v>
      </c>
      <c r="V84" s="304">
        <f t="shared" si="14"/>
        <v>4.5655045066742951E-3</v>
      </c>
      <c r="W84" s="304">
        <f t="shared" si="14"/>
        <v>4.0944211648981221E-3</v>
      </c>
      <c r="DA84" s="72"/>
    </row>
    <row r="85" spans="1:105" ht="12" customHeight="1" x14ac:dyDescent="0.3">
      <c r="A85" s="62" t="s">
        <v>3089</v>
      </c>
      <c r="B85" s="304">
        <f t="shared" ref="B85:W85" si="15">IF(B$42=0,0,B$42/B$5)</f>
        <v>2.0157710747597542E-2</v>
      </c>
      <c r="C85" s="304">
        <f t="shared" si="15"/>
        <v>1.9902402798923895E-2</v>
      </c>
      <c r="D85" s="304">
        <f t="shared" si="15"/>
        <v>1.8641449203843898E-2</v>
      </c>
      <c r="E85" s="304">
        <f t="shared" si="15"/>
        <v>2.2909702096879266E-2</v>
      </c>
      <c r="F85" s="304">
        <f t="shared" si="15"/>
        <v>2.2187580752136119E-2</v>
      </c>
      <c r="G85" s="304">
        <f t="shared" si="15"/>
        <v>1.9619329720330932E-2</v>
      </c>
      <c r="H85" s="304">
        <f t="shared" si="15"/>
        <v>2.0089201412576509E-2</v>
      </c>
      <c r="I85" s="304">
        <f t="shared" si="15"/>
        <v>1.9720688484792935E-2</v>
      </c>
      <c r="J85" s="304">
        <f t="shared" si="15"/>
        <v>1.6539250999910778E-2</v>
      </c>
      <c r="K85" s="304">
        <f t="shared" si="15"/>
        <v>1.6571106298909451E-2</v>
      </c>
      <c r="L85" s="304">
        <f t="shared" si="15"/>
        <v>1.6787726045232109E-2</v>
      </c>
      <c r="M85" s="304">
        <f t="shared" si="15"/>
        <v>1.718967594789093E-2</v>
      </c>
      <c r="N85" s="304">
        <f t="shared" si="15"/>
        <v>1.6777728094818995E-2</v>
      </c>
      <c r="O85" s="304">
        <f t="shared" si="15"/>
        <v>1.3520660823288828E-2</v>
      </c>
      <c r="P85" s="304">
        <f t="shared" si="15"/>
        <v>1.0232685259315005E-2</v>
      </c>
      <c r="Q85" s="304">
        <f t="shared" si="15"/>
        <v>8.5809971015095628E-3</v>
      </c>
      <c r="R85" s="304">
        <f t="shared" si="15"/>
        <v>9.8401394812453417E-3</v>
      </c>
      <c r="S85" s="304">
        <f t="shared" si="15"/>
        <v>9.4326988880962907E-3</v>
      </c>
      <c r="T85" s="304">
        <f t="shared" si="15"/>
        <v>1.0423398477768813E-2</v>
      </c>
      <c r="U85" s="304">
        <f t="shared" si="15"/>
        <v>1.0168966239563022E-2</v>
      </c>
      <c r="V85" s="304">
        <f t="shared" si="15"/>
        <v>9.0239521835330481E-3</v>
      </c>
      <c r="W85" s="304">
        <f t="shared" si="15"/>
        <v>8.0499467501541772E-3</v>
      </c>
      <c r="DA85" s="72"/>
    </row>
    <row r="86" spans="1:105" ht="12" customHeight="1" x14ac:dyDescent="0.3">
      <c r="A86" s="62" t="s">
        <v>3101</v>
      </c>
      <c r="B86" s="304">
        <f t="shared" ref="B86:W86" si="16">IF(B$53=0,0,B$53/B$5)</f>
        <v>1.3086082633217404E-3</v>
      </c>
      <c r="C86" s="304">
        <f t="shared" si="16"/>
        <v>1.2041493800328533E-3</v>
      </c>
      <c r="D86" s="304">
        <f t="shared" si="16"/>
        <v>1.2702337495112219E-3</v>
      </c>
      <c r="E86" s="304">
        <f t="shared" si="16"/>
        <v>1.3239041179344828E-3</v>
      </c>
      <c r="F86" s="304">
        <f t="shared" si="16"/>
        <v>1.3576608477434647E-3</v>
      </c>
      <c r="G86" s="304">
        <f t="shared" si="16"/>
        <v>1.4079861016725404E-3</v>
      </c>
      <c r="H86" s="304">
        <f t="shared" si="16"/>
        <v>1.3884559827114279E-3</v>
      </c>
      <c r="I86" s="304">
        <f t="shared" si="16"/>
        <v>1.3199049438149262E-3</v>
      </c>
      <c r="J86" s="304">
        <f t="shared" si="16"/>
        <v>1.2661610954203164E-3</v>
      </c>
      <c r="K86" s="304">
        <f t="shared" si="16"/>
        <v>1.2658943921244751E-3</v>
      </c>
      <c r="L86" s="304">
        <f t="shared" si="16"/>
        <v>1.255790138376033E-3</v>
      </c>
      <c r="M86" s="304">
        <f t="shared" si="16"/>
        <v>1.2517281304249377E-3</v>
      </c>
      <c r="N86" s="304">
        <f t="shared" si="16"/>
        <v>1.2663890471525335E-3</v>
      </c>
      <c r="O86" s="304">
        <f t="shared" si="16"/>
        <v>1.300044411111352E-3</v>
      </c>
      <c r="P86" s="304">
        <f t="shared" si="16"/>
        <v>1.3387799510795983E-3</v>
      </c>
      <c r="Q86" s="304">
        <f t="shared" si="16"/>
        <v>1.3037377266452359E-3</v>
      </c>
      <c r="R86" s="304">
        <f t="shared" si="16"/>
        <v>1.3121381739552894E-3</v>
      </c>
      <c r="S86" s="304">
        <f t="shared" si="16"/>
        <v>1.2555272906699367E-3</v>
      </c>
      <c r="T86" s="304">
        <f t="shared" si="16"/>
        <v>1.2503573247742018E-3</v>
      </c>
      <c r="U86" s="304">
        <f t="shared" si="16"/>
        <v>1.2472566425471474E-3</v>
      </c>
      <c r="V86" s="304">
        <f t="shared" si="16"/>
        <v>1.1727126825728472E-3</v>
      </c>
      <c r="W86" s="304">
        <f t="shared" si="16"/>
        <v>1.0624456825770623E-3</v>
      </c>
      <c r="DA86" s="72"/>
    </row>
    <row r="87" spans="1:105" ht="12" customHeight="1" x14ac:dyDescent="0.3">
      <c r="A87" s="203" t="s">
        <v>3103</v>
      </c>
      <c r="B87" s="303">
        <f t="shared" ref="B87:W87" si="17">IF(B$54=0,0,B$54/B$5)</f>
        <v>1.4182372334926325E-2</v>
      </c>
      <c r="C87" s="303">
        <f t="shared" si="17"/>
        <v>1.3391616004094628E-2</v>
      </c>
      <c r="D87" s="303">
        <f t="shared" si="17"/>
        <v>1.3519301070570011E-2</v>
      </c>
      <c r="E87" s="303">
        <f t="shared" si="17"/>
        <v>1.4612139365421372E-2</v>
      </c>
      <c r="F87" s="303">
        <f t="shared" si="17"/>
        <v>1.4692560169954913E-2</v>
      </c>
      <c r="G87" s="303">
        <f t="shared" si="17"/>
        <v>1.4314906235939211E-2</v>
      </c>
      <c r="H87" s="303">
        <f t="shared" si="17"/>
        <v>1.4117656118551012E-2</v>
      </c>
      <c r="I87" s="303">
        <f t="shared" si="17"/>
        <v>1.3577134385269817E-2</v>
      </c>
      <c r="J87" s="303">
        <f t="shared" si="17"/>
        <v>1.2323081179187704E-2</v>
      </c>
      <c r="K87" s="303">
        <f t="shared" si="17"/>
        <v>1.216434350438662E-2</v>
      </c>
      <c r="L87" s="303">
        <f t="shared" si="17"/>
        <v>1.2237337570873448E-2</v>
      </c>
      <c r="M87" s="303">
        <f t="shared" si="17"/>
        <v>1.1947325549563055E-2</v>
      </c>
      <c r="N87" s="303">
        <f t="shared" si="17"/>
        <v>1.1749494591301536E-2</v>
      </c>
      <c r="O87" s="303">
        <f t="shared" si="17"/>
        <v>1.1399426956542056E-2</v>
      </c>
      <c r="P87" s="303">
        <f t="shared" si="17"/>
        <v>1.1154998073075217E-2</v>
      </c>
      <c r="Q87" s="303">
        <f t="shared" si="17"/>
        <v>1.0581650322637149E-2</v>
      </c>
      <c r="R87" s="303">
        <f t="shared" si="17"/>
        <v>1.0958583219502587E-2</v>
      </c>
      <c r="S87" s="303">
        <f t="shared" si="17"/>
        <v>1.0538539846244928E-2</v>
      </c>
      <c r="T87" s="303">
        <f t="shared" si="17"/>
        <v>1.0738699147009211E-2</v>
      </c>
      <c r="U87" s="303">
        <f t="shared" si="17"/>
        <v>1.0692587615746622E-2</v>
      </c>
      <c r="V87" s="303">
        <f t="shared" si="17"/>
        <v>9.9651429939717848E-3</v>
      </c>
      <c r="W87" s="303">
        <f t="shared" si="17"/>
        <v>8.9984884689872178E-3</v>
      </c>
      <c r="DA87" s="175"/>
    </row>
    <row r="88" spans="1:105" ht="12" customHeight="1" x14ac:dyDescent="0.3">
      <c r="A88" s="62" t="s">
        <v>3104</v>
      </c>
      <c r="B88" s="304">
        <f t="shared" ref="B88:W88" si="18">IF(B$55=0,0,B$55/B$5)</f>
        <v>4.2726621007613663E-3</v>
      </c>
      <c r="C88" s="304">
        <f t="shared" si="18"/>
        <v>4.1710915566921464E-3</v>
      </c>
      <c r="D88" s="304">
        <f t="shared" si="18"/>
        <v>3.9697931320364296E-3</v>
      </c>
      <c r="E88" s="304">
        <f t="shared" si="18"/>
        <v>4.397278313324024E-3</v>
      </c>
      <c r="F88" s="304">
        <f t="shared" si="18"/>
        <v>4.3155193156151203E-3</v>
      </c>
      <c r="G88" s="304">
        <f t="shared" si="18"/>
        <v>3.8083122631807141E-3</v>
      </c>
      <c r="H88" s="304">
        <f t="shared" si="18"/>
        <v>3.7009734397754077E-3</v>
      </c>
      <c r="I88" s="304">
        <f t="shared" si="18"/>
        <v>3.6278489975570616E-3</v>
      </c>
      <c r="J88" s="304">
        <f t="shared" si="18"/>
        <v>2.9578535138967132E-3</v>
      </c>
      <c r="K88" s="304">
        <f t="shared" si="18"/>
        <v>2.798429781939905E-3</v>
      </c>
      <c r="L88" s="304">
        <f t="shared" si="18"/>
        <v>2.919933031052343E-3</v>
      </c>
      <c r="M88" s="304">
        <f t="shared" si="18"/>
        <v>2.6257331432972138E-3</v>
      </c>
      <c r="N88" s="304">
        <f t="shared" si="18"/>
        <v>2.3648630403619148E-3</v>
      </c>
      <c r="O88" s="304">
        <f t="shared" si="18"/>
        <v>2.0439826778813771E-3</v>
      </c>
      <c r="P88" s="304">
        <f t="shared" si="18"/>
        <v>1.7984832576130939E-3</v>
      </c>
      <c r="Q88" s="304">
        <f t="shared" si="18"/>
        <v>1.5741540243538177E-3</v>
      </c>
      <c r="R88" s="304">
        <f t="shared" si="18"/>
        <v>1.8024764751063149E-3</v>
      </c>
      <c r="S88" s="304">
        <f t="shared" si="18"/>
        <v>1.7761774323734529E-3</v>
      </c>
      <c r="T88" s="304">
        <f t="shared" si="18"/>
        <v>1.9349604324184007E-3</v>
      </c>
      <c r="U88" s="304">
        <f t="shared" si="18"/>
        <v>1.9278782727968561E-3</v>
      </c>
      <c r="V88" s="304">
        <f t="shared" si="18"/>
        <v>1.7646884455428272E-3</v>
      </c>
      <c r="W88" s="304">
        <f t="shared" si="18"/>
        <v>1.5785430503152096E-3</v>
      </c>
      <c r="DA88" s="72"/>
    </row>
    <row r="89" spans="1:105" ht="12" customHeight="1" x14ac:dyDescent="0.3">
      <c r="A89" s="62" t="s">
        <v>3106</v>
      </c>
      <c r="B89" s="304">
        <f t="shared" ref="B89:W89" si="19">IF(B$56=0,0,B$56/B$5)</f>
        <v>1.5165675797565541E-3</v>
      </c>
      <c r="C89" s="304">
        <f t="shared" si="19"/>
        <v>1.4973594582262484E-3</v>
      </c>
      <c r="D89" s="304">
        <f t="shared" si="19"/>
        <v>1.402491476151265E-3</v>
      </c>
      <c r="E89" s="304">
        <f t="shared" si="19"/>
        <v>1.7236139508623907E-3</v>
      </c>
      <c r="F89" s="304">
        <f t="shared" si="19"/>
        <v>1.6692850722610237E-3</v>
      </c>
      <c r="G89" s="304">
        <f t="shared" si="19"/>
        <v>1.4760624241001333E-3</v>
      </c>
      <c r="H89" s="304">
        <f t="shared" si="19"/>
        <v>1.5114132724195497E-3</v>
      </c>
      <c r="I89" s="304">
        <f t="shared" si="19"/>
        <v>1.4836881618652987E-3</v>
      </c>
      <c r="J89" s="304">
        <f t="shared" si="19"/>
        <v>1.2443323636296504E-3</v>
      </c>
      <c r="K89" s="304">
        <f t="shared" si="19"/>
        <v>1.246729000544912E-3</v>
      </c>
      <c r="L89" s="304">
        <f t="shared" si="19"/>
        <v>1.2630264109265532E-3</v>
      </c>
      <c r="M89" s="304">
        <f t="shared" si="19"/>
        <v>1.2932671559541767E-3</v>
      </c>
      <c r="N89" s="304">
        <f t="shared" si="19"/>
        <v>1.2622742140302693E-3</v>
      </c>
      <c r="O89" s="304">
        <f t="shared" si="19"/>
        <v>1.0172284004982186E-3</v>
      </c>
      <c r="P89" s="304">
        <f t="shared" si="19"/>
        <v>7.6985719819297829E-4</v>
      </c>
      <c r="Q89" s="304">
        <f t="shared" si="19"/>
        <v>6.4559225842078223E-4</v>
      </c>
      <c r="R89" s="304">
        <f t="shared" si="19"/>
        <v>7.4032397351062127E-4</v>
      </c>
      <c r="S89" s="304">
        <f t="shared" si="19"/>
        <v>7.0967013578153925E-4</v>
      </c>
      <c r="T89" s="304">
        <f t="shared" si="19"/>
        <v>7.8420552810799836E-4</v>
      </c>
      <c r="U89" s="304">
        <f t="shared" si="19"/>
        <v>7.6506329075082269E-4</v>
      </c>
      <c r="V89" s="304">
        <f t="shared" si="19"/>
        <v>6.789180326169065E-4</v>
      </c>
      <c r="W89" s="304">
        <f t="shared" si="19"/>
        <v>6.0563862697084691E-4</v>
      </c>
      <c r="DA89" s="72"/>
    </row>
    <row r="90" spans="1:105" ht="12" customHeight="1" x14ac:dyDescent="0.3">
      <c r="A90" s="62" t="s">
        <v>3118</v>
      </c>
      <c r="B90" s="304">
        <f t="shared" ref="B90:W90" si="20">IF(B$67=0,0,B$67/B$5)</f>
        <v>8.3931426544084052E-3</v>
      </c>
      <c r="C90" s="304">
        <f t="shared" si="20"/>
        <v>7.7231649891762334E-3</v>
      </c>
      <c r="D90" s="304">
        <f t="shared" si="20"/>
        <v>8.1470164623823164E-3</v>
      </c>
      <c r="E90" s="304">
        <f t="shared" si="20"/>
        <v>8.4912471012349583E-3</v>
      </c>
      <c r="F90" s="304">
        <f t="shared" si="20"/>
        <v>8.7077557820787709E-3</v>
      </c>
      <c r="G90" s="304">
        <f t="shared" si="20"/>
        <v>9.0305315486583649E-3</v>
      </c>
      <c r="H90" s="304">
        <f t="shared" si="20"/>
        <v>8.9052694063560534E-3</v>
      </c>
      <c r="I90" s="304">
        <f t="shared" si="20"/>
        <v>8.4655972258474554E-3</v>
      </c>
      <c r="J90" s="304">
        <f t="shared" si="20"/>
        <v>8.1208953016613395E-3</v>
      </c>
      <c r="K90" s="304">
        <f t="shared" si="20"/>
        <v>8.1191847219018037E-3</v>
      </c>
      <c r="L90" s="304">
        <f t="shared" si="20"/>
        <v>8.0543781288945522E-3</v>
      </c>
      <c r="M90" s="304">
        <f t="shared" si="20"/>
        <v>8.0283252503116666E-3</v>
      </c>
      <c r="N90" s="304">
        <f t="shared" si="20"/>
        <v>8.1223573369093513E-3</v>
      </c>
      <c r="O90" s="304">
        <f t="shared" si="20"/>
        <v>8.3382158781624607E-3</v>
      </c>
      <c r="P90" s="304">
        <f t="shared" si="20"/>
        <v>8.5866576172691448E-3</v>
      </c>
      <c r="Q90" s="304">
        <f t="shared" si="20"/>
        <v>8.3619040398625489E-3</v>
      </c>
      <c r="R90" s="304">
        <f t="shared" si="20"/>
        <v>8.4157827708856506E-3</v>
      </c>
      <c r="S90" s="304">
        <f t="shared" si="20"/>
        <v>8.0526922780899349E-3</v>
      </c>
      <c r="T90" s="304">
        <f t="shared" si="20"/>
        <v>8.0195331864828124E-3</v>
      </c>
      <c r="U90" s="304">
        <f t="shared" si="20"/>
        <v>7.999646052198944E-3</v>
      </c>
      <c r="V90" s="304">
        <f t="shared" si="20"/>
        <v>7.5215365158120525E-3</v>
      </c>
      <c r="W90" s="304">
        <f t="shared" si="20"/>
        <v>6.8143067917011621E-3</v>
      </c>
      <c r="DA90" s="72"/>
    </row>
    <row r="91" spans="1:105" ht="12" customHeight="1" x14ac:dyDescent="0.3">
      <c r="A91" s="203" t="s">
        <v>3124</v>
      </c>
      <c r="B91" s="303">
        <f t="shared" ref="B91:W91" si="21">IF(B$68=0,0,B$68/B$5)</f>
        <v>0.16279481692545725</v>
      </c>
      <c r="C91" s="303">
        <f t="shared" si="21"/>
        <v>0.17572963550255458</v>
      </c>
      <c r="D91" s="303">
        <f t="shared" si="21"/>
        <v>0.17514554133966026</v>
      </c>
      <c r="E91" s="303">
        <f t="shared" si="21"/>
        <v>0.16645623051297184</v>
      </c>
      <c r="F91" s="303">
        <f t="shared" si="21"/>
        <v>0.16690658997006194</v>
      </c>
      <c r="G91" s="303">
        <f t="shared" si="21"/>
        <v>0.17487554699224728</v>
      </c>
      <c r="H91" s="303">
        <f t="shared" si="21"/>
        <v>0.16968501790446866</v>
      </c>
      <c r="I91" s="303">
        <f t="shared" si="21"/>
        <v>0.170217320613643</v>
      </c>
      <c r="J91" s="303">
        <f t="shared" si="21"/>
        <v>0.17684950692406198</v>
      </c>
      <c r="K91" s="303">
        <f t="shared" si="21"/>
        <v>0.17714731980751255</v>
      </c>
      <c r="L91" s="303">
        <f t="shared" si="21"/>
        <v>0.17401343353113863</v>
      </c>
      <c r="M91" s="303">
        <f t="shared" si="21"/>
        <v>0.17136210021668097</v>
      </c>
      <c r="N91" s="303">
        <f t="shared" si="21"/>
        <v>0.16543129887781502</v>
      </c>
      <c r="O91" s="303">
        <f t="shared" si="21"/>
        <v>0.17416939596160072</v>
      </c>
      <c r="P91" s="303">
        <f t="shared" si="21"/>
        <v>0.18169430932933578</v>
      </c>
      <c r="Q91" s="303">
        <f t="shared" si="21"/>
        <v>0.17536663270267103</v>
      </c>
      <c r="R91" s="303">
        <f t="shared" si="21"/>
        <v>0.18448646434247631</v>
      </c>
      <c r="S91" s="303">
        <f t="shared" si="21"/>
        <v>0.18225658751215296</v>
      </c>
      <c r="T91" s="303">
        <f t="shared" si="21"/>
        <v>0.19551426239230293</v>
      </c>
      <c r="U91" s="303">
        <f t="shared" si="21"/>
        <v>0.19311997825007313</v>
      </c>
      <c r="V91" s="303">
        <f t="shared" si="21"/>
        <v>0.19630020394560338</v>
      </c>
      <c r="W91" s="303">
        <f t="shared" si="21"/>
        <v>0.21424585755033931</v>
      </c>
      <c r="DA91" s="175"/>
    </row>
    <row r="92" spans="1:105" ht="12" customHeight="1" x14ac:dyDescent="0.3">
      <c r="A92" s="41" t="s">
        <v>3122</v>
      </c>
      <c r="B92" s="237">
        <f t="shared" ref="B92:W92" si="22">IF(B$69=0,0,B$69/B$5)</f>
        <v>0.21224239605473058</v>
      </c>
      <c r="C92" s="237">
        <f t="shared" si="22"/>
        <v>0.19613617426336741</v>
      </c>
      <c r="D92" s="237">
        <f t="shared" si="22"/>
        <v>0.20726788020284134</v>
      </c>
      <c r="E92" s="237">
        <f t="shared" si="22"/>
        <v>0.20915623732026514</v>
      </c>
      <c r="F92" s="237">
        <f t="shared" si="22"/>
        <v>0.21420262865119574</v>
      </c>
      <c r="G92" s="237">
        <f t="shared" si="22"/>
        <v>0.22141586490703707</v>
      </c>
      <c r="H92" s="237">
        <f t="shared" si="22"/>
        <v>0.2234104126336782</v>
      </c>
      <c r="I92" s="237">
        <f t="shared" si="22"/>
        <v>0.2210902113807624</v>
      </c>
      <c r="J92" s="237">
        <f t="shared" si="22"/>
        <v>0.22079998939557413</v>
      </c>
      <c r="K92" s="237">
        <f t="shared" si="22"/>
        <v>0.22247935438029776</v>
      </c>
      <c r="L92" s="237">
        <f t="shared" si="22"/>
        <v>0.22077872026124001</v>
      </c>
      <c r="M92" s="237">
        <f t="shared" si="22"/>
        <v>0.21874704310669313</v>
      </c>
      <c r="N92" s="237">
        <f t="shared" si="22"/>
        <v>0.23457433543283765</v>
      </c>
      <c r="O92" s="237">
        <f t="shared" si="22"/>
        <v>0.23805285770764553</v>
      </c>
      <c r="P92" s="237">
        <f t="shared" si="22"/>
        <v>0.24492269734937053</v>
      </c>
      <c r="Q92" s="237">
        <f t="shared" si="22"/>
        <v>0.23926229112299588</v>
      </c>
      <c r="R92" s="237">
        <f t="shared" si="22"/>
        <v>0.24339283589733157</v>
      </c>
      <c r="S92" s="237">
        <f t="shared" si="22"/>
        <v>0.23697198830827554</v>
      </c>
      <c r="T92" s="237">
        <f t="shared" si="22"/>
        <v>0.23881542252038329</v>
      </c>
      <c r="U92" s="237">
        <f t="shared" si="22"/>
        <v>0.23602401336989984</v>
      </c>
      <c r="V92" s="237">
        <f t="shared" si="22"/>
        <v>0.2253201852131172</v>
      </c>
      <c r="W92" s="237">
        <f t="shared" si="22"/>
        <v>0.21208619498079781</v>
      </c>
      <c r="DA92" s="97"/>
    </row>
    <row r="93" spans="1:105" ht="12" customHeight="1" x14ac:dyDescent="0.3">
      <c r="A93" s="201"/>
      <c r="B93" s="201"/>
      <c r="C93" s="201"/>
      <c r="D93" s="201"/>
      <c r="E93" s="201"/>
      <c r="F93" s="201"/>
      <c r="G93" s="201"/>
      <c r="H93" s="201"/>
      <c r="I93" s="201"/>
      <c r="J93" s="201"/>
      <c r="K93" s="201"/>
      <c r="L93" s="201"/>
      <c r="M93" s="201"/>
      <c r="N93" s="201"/>
      <c r="O93" s="201"/>
      <c r="P93" s="201"/>
      <c r="Q93" s="201"/>
      <c r="R93" s="201"/>
      <c r="S93" s="201"/>
      <c r="T93" s="201"/>
      <c r="U93" s="201"/>
      <c r="V93" s="201"/>
      <c r="W93" s="201"/>
      <c r="DA93" s="173"/>
    </row>
    <row r="94" spans="1:105" ht="15" customHeight="1" x14ac:dyDescent="0.3">
      <c r="A94" s="32" t="s">
        <v>54</v>
      </c>
      <c r="B94" s="259"/>
      <c r="C94" s="259"/>
      <c r="D94" s="259"/>
      <c r="E94" s="259"/>
      <c r="F94" s="259"/>
      <c r="G94" s="259"/>
      <c r="H94" s="259"/>
      <c r="I94" s="259"/>
      <c r="J94" s="259"/>
      <c r="K94" s="259"/>
      <c r="L94" s="259"/>
      <c r="M94" s="259"/>
      <c r="N94" s="259"/>
      <c r="O94" s="259"/>
      <c r="P94" s="259"/>
      <c r="Q94" s="259"/>
      <c r="R94" s="259"/>
      <c r="S94" s="259"/>
      <c r="T94" s="259"/>
      <c r="U94" s="259"/>
      <c r="V94" s="259"/>
      <c r="W94" s="259"/>
      <c r="DA94" s="88"/>
    </row>
    <row r="95" spans="1:105" ht="12" customHeight="1" x14ac:dyDescent="0.3">
      <c r="A95" s="201"/>
      <c r="B95" s="201"/>
      <c r="C95" s="201"/>
      <c r="D95" s="201"/>
      <c r="E95" s="201"/>
      <c r="F95" s="201"/>
      <c r="G95" s="201"/>
      <c r="H95" s="201"/>
      <c r="I95" s="201"/>
      <c r="J95" s="201"/>
      <c r="K95" s="201"/>
      <c r="L95" s="201"/>
      <c r="M95" s="201"/>
      <c r="N95" s="201"/>
      <c r="O95" s="201"/>
      <c r="P95" s="201"/>
      <c r="Q95" s="201"/>
      <c r="R95" s="201"/>
      <c r="S95" s="201"/>
      <c r="T95" s="201"/>
      <c r="U95" s="201"/>
      <c r="V95" s="201"/>
      <c r="W95" s="201"/>
      <c r="DA95" s="173"/>
    </row>
    <row r="96" spans="1:105" ht="12" customHeight="1" x14ac:dyDescent="0.3">
      <c r="A96" s="35" t="s">
        <v>29</v>
      </c>
      <c r="B96" s="322">
        <f t="shared" ref="B96:W96" si="23">SUM(B$97:B$107)</f>
        <v>27.146808662602488</v>
      </c>
      <c r="C96" s="322">
        <f t="shared" si="23"/>
        <v>27.106027768289984</v>
      </c>
      <c r="D96" s="322">
        <f t="shared" si="23"/>
        <v>27.880763293637205</v>
      </c>
      <c r="E96" s="322">
        <f t="shared" si="23"/>
        <v>27.936680585221964</v>
      </c>
      <c r="F96" s="322">
        <f t="shared" si="23"/>
        <v>27.276660732942243</v>
      </c>
      <c r="G96" s="322">
        <f t="shared" si="23"/>
        <v>27.856883797677796</v>
      </c>
      <c r="H96" s="322">
        <f t="shared" si="23"/>
        <v>25.004011792458183</v>
      </c>
      <c r="I96" s="322">
        <f t="shared" si="23"/>
        <v>22.312616858100512</v>
      </c>
      <c r="J96" s="322">
        <f t="shared" si="23"/>
        <v>21.518990250631326</v>
      </c>
      <c r="K96" s="322">
        <f t="shared" si="23"/>
        <v>21.071636991343727</v>
      </c>
      <c r="L96" s="322">
        <f t="shared" si="23"/>
        <v>22.577096026925894</v>
      </c>
      <c r="M96" s="322">
        <f t="shared" si="23"/>
        <v>22.908419860957878</v>
      </c>
      <c r="N96" s="322">
        <f t="shared" si="23"/>
        <v>24.528068466547783</v>
      </c>
      <c r="O96" s="322">
        <f t="shared" si="23"/>
        <v>24.908304898090375</v>
      </c>
      <c r="P96" s="322">
        <f t="shared" si="23"/>
        <v>24.213032366466663</v>
      </c>
      <c r="Q96" s="322">
        <f t="shared" si="23"/>
        <v>23.995740003122613</v>
      </c>
      <c r="R96" s="322">
        <f t="shared" si="23"/>
        <v>23.22637355228547</v>
      </c>
      <c r="S96" s="322">
        <f t="shared" si="23"/>
        <v>23.032065358737821</v>
      </c>
      <c r="T96" s="322">
        <f t="shared" si="23"/>
        <v>22.526534169723742</v>
      </c>
      <c r="U96" s="322">
        <f t="shared" si="23"/>
        <v>22.898512055664149</v>
      </c>
      <c r="V96" s="322">
        <f t="shared" si="23"/>
        <v>22.338018523180821</v>
      </c>
      <c r="W96" s="322">
        <f t="shared" si="23"/>
        <v>24.24698902871021</v>
      </c>
      <c r="DA96" s="95"/>
    </row>
    <row r="97" spans="1:105" ht="12" customHeight="1" x14ac:dyDescent="0.3">
      <c r="A97" s="55" t="s">
        <v>92</v>
      </c>
      <c r="B97" s="332">
        <f>IF(B$6=0,0,B$6/OIS!B$5*1000)</f>
        <v>0.40269766645703364</v>
      </c>
      <c r="C97" s="332">
        <f>IF(C$6=0,0,C$6/OIS!C$5*1000)</f>
        <v>0.37364778927118203</v>
      </c>
      <c r="D97" s="332">
        <f>IF(D$6=0,0,D$6/OIS!D$5*1000)</f>
        <v>0.40707143379949245</v>
      </c>
      <c r="E97" s="332">
        <f>IF(E$6=0,0,E$6/OIS!E$5*1000)</f>
        <v>0.39419232254412451</v>
      </c>
      <c r="F97" s="332">
        <f>IF(F$6=0,0,F$6/OIS!F$5*1000)</f>
        <v>0.39343272559473841</v>
      </c>
      <c r="G97" s="332">
        <f>IF(G$6=0,0,G$6/OIS!G$5*1000)</f>
        <v>0.4134326249431281</v>
      </c>
      <c r="H97" s="332">
        <f>IF(H$6=0,0,H$6/OIS!H$5*1000)</f>
        <v>0.3863600385137701</v>
      </c>
      <c r="I97" s="332">
        <f>IF(I$6=0,0,I$6/OIS!I$5*1000)</f>
        <v>0.3590738766758656</v>
      </c>
      <c r="J97" s="332">
        <f>IF(J$6=0,0,J$6/OIS!J$5*1000)</f>
        <v>0.36241773854180587</v>
      </c>
      <c r="K97" s="332">
        <f>IF(K$6=0,0,K$6/OIS!K$5*1000)</f>
        <v>0.36067018942259438</v>
      </c>
      <c r="L97" s="332">
        <f>IF(L$6=0,0,L$6/OIS!L$5*1000)</f>
        <v>0.38362724012698485</v>
      </c>
      <c r="M97" s="332">
        <f>IF(M$6=0,0,M$6/OIS!M$5*1000)</f>
        <v>0.38313326769171785</v>
      </c>
      <c r="N97" s="332">
        <f>IF(N$6=0,0,N$6/OIS!N$5*1000)</f>
        <v>0.46746715198204536</v>
      </c>
      <c r="O97" s="332">
        <f>IF(O$6=0,0,O$6/OIS!O$5*1000)</f>
        <v>0.47626767258159552</v>
      </c>
      <c r="P97" s="332">
        <f>IF(P$6=0,0,P$6/OIS!P$5*1000)</f>
        <v>0.47589746930471905</v>
      </c>
      <c r="Q97" s="332">
        <f>IF(Q$6=0,0,Q$6/OIS!Q$5*1000)</f>
        <v>0.46218406860272121</v>
      </c>
      <c r="R97" s="332">
        <f>IF(R$6=0,0,R$6/OIS!R$5*1000)</f>
        <v>0.45993926575752991</v>
      </c>
      <c r="S97" s="332">
        <f>IF(S$6=0,0,S$6/OIS!S$5*1000)</f>
        <v>0.45155989043794853</v>
      </c>
      <c r="T97" s="332">
        <f>IF(T$6=0,0,T$6/OIS!T$5*1000)</f>
        <v>0.4500657538045007</v>
      </c>
      <c r="U97" s="332">
        <f>IF(U$6=0,0,U$6/OIS!U$5*1000)</f>
        <v>0.44824669095303671</v>
      </c>
      <c r="V97" s="332">
        <f>IF(V$6=0,0,V$6/OIS!V$5*1000)</f>
        <v>0.42339043904561907</v>
      </c>
      <c r="W97" s="332">
        <f>IF(W$6=0,0,W$6/OIS!W$5*1000)</f>
        <v>0.44743764935631325</v>
      </c>
      <c r="DA97" s="67"/>
    </row>
    <row r="98" spans="1:105" ht="12" customHeight="1" x14ac:dyDescent="0.3">
      <c r="A98" s="202" t="s">
        <v>93</v>
      </c>
      <c r="B98" s="333">
        <f>IF(B$7=0,0,B$7/OIS!B$5*1000)</f>
        <v>0.21266261555846552</v>
      </c>
      <c r="C98" s="333">
        <f>IF(C$7=0,0,C$7/OIS!C$5*1000)</f>
        <v>0.19692270891511454</v>
      </c>
      <c r="D98" s="333">
        <f>IF(D$7=0,0,D$7/OIS!D$5*1000)</f>
        <v>0.21435923738570636</v>
      </c>
      <c r="E98" s="333">
        <f>IF(E$7=0,0,E$7/OIS!E$5*1000)</f>
        <v>0.21090840960532803</v>
      </c>
      <c r="F98" s="333">
        <f>IF(F$7=0,0,F$7/OIS!F$5*1000)</f>
        <v>0.21064836757046512</v>
      </c>
      <c r="G98" s="333">
        <f>IF(G$7=0,0,G$7/OIS!G$5*1000)</f>
        <v>0.22173675254573991</v>
      </c>
      <c r="H98" s="333">
        <f>IF(H$7=0,0,H$7/OIS!H$5*1000)</f>
        <v>0.20481925700047293</v>
      </c>
      <c r="I98" s="333">
        <f>IF(I$7=0,0,I$7/OIS!I$5*1000)</f>
        <v>0.18686984641923812</v>
      </c>
      <c r="J98" s="333">
        <f>IF(J$7=0,0,J$7/OIS!J$5*1000)</f>
        <v>0.18554208094807784</v>
      </c>
      <c r="K98" s="333">
        <f>IF(K$7=0,0,K$7/OIS!K$5*1000)</f>
        <v>0.18410189703206109</v>
      </c>
      <c r="L98" s="333">
        <f>IF(L$7=0,0,L$7/OIS!L$5*1000)</f>
        <v>0.19579513796125178</v>
      </c>
      <c r="M98" s="333">
        <f>IF(M$7=0,0,M$7/OIS!M$5*1000)</f>
        <v>0.19598809968906442</v>
      </c>
      <c r="N98" s="333">
        <f>IF(N$7=0,0,N$7/OIS!N$5*1000)</f>
        <v>0.23426946122394687</v>
      </c>
      <c r="O98" s="333">
        <f>IF(O$7=0,0,O$7/OIS!O$5*1000)</f>
        <v>0.23958976575762211</v>
      </c>
      <c r="P98" s="333">
        <f>IF(P$7=0,0,P$7/OIS!P$5*1000)</f>
        <v>0.23947680679754885</v>
      </c>
      <c r="Q98" s="333">
        <f>IF(Q$7=0,0,Q$7/OIS!Q$5*1000)</f>
        <v>0.2323313590484001</v>
      </c>
      <c r="R98" s="333">
        <f>IF(R$7=0,0,R$7/OIS!R$5*1000)</f>
        <v>0.23039085105240989</v>
      </c>
      <c r="S98" s="333">
        <f>IF(S$7=0,0,S$7/OIS!S$5*1000)</f>
        <v>0.22495109024569901</v>
      </c>
      <c r="T98" s="333">
        <f>IF(T$7=0,0,T$7/OIS!T$5*1000)</f>
        <v>0.2233953060220725</v>
      </c>
      <c r="U98" s="333">
        <f>IF(U$7=0,0,U$7/OIS!U$5*1000)</f>
        <v>0.22312120352660444</v>
      </c>
      <c r="V98" s="333">
        <f>IF(V$7=0,0,V$7/OIS!V$5*1000)</f>
        <v>0.20978241558383193</v>
      </c>
      <c r="W98" s="333">
        <f>IF(W$7=0,0,W$7/OIS!W$5*1000)</f>
        <v>0.21931702698425296</v>
      </c>
      <c r="DA98" s="174"/>
    </row>
    <row r="99" spans="1:105" ht="12" customHeight="1" x14ac:dyDescent="0.3">
      <c r="A99" s="202" t="s">
        <v>94</v>
      </c>
      <c r="B99" s="333">
        <f>IF(B$8=0,0,B$8/OIS!B$5*1000)</f>
        <v>0.37624794973657849</v>
      </c>
      <c r="C99" s="333">
        <f>IF(C$8=0,0,C$8/OIS!C$5*1000)</f>
        <v>0.34795773402235008</v>
      </c>
      <c r="D99" s="333">
        <f>IF(D$8=0,0,D$8/OIS!D$5*1000)</f>
        <v>0.37856890884325001</v>
      </c>
      <c r="E99" s="333">
        <f>IF(E$8=0,0,E$8/OIS!E$5*1000)</f>
        <v>0.37618360922980687</v>
      </c>
      <c r="F99" s="333">
        <f>IF(F$8=0,0,F$8/OIS!F$5*1000)</f>
        <v>0.37588019072808665</v>
      </c>
      <c r="G99" s="333">
        <f>IF(G$8=0,0,G$8/OIS!G$5*1000)</f>
        <v>0.39608262837863151</v>
      </c>
      <c r="H99" s="333">
        <f>IF(H$8=0,0,H$8/OIS!H$5*1000)</f>
        <v>0.36324223926282562</v>
      </c>
      <c r="I99" s="333">
        <f>IF(I$8=0,0,I$8/OIS!I$5*1000)</f>
        <v>0.32755569333544615</v>
      </c>
      <c r="J99" s="333">
        <f>IF(J$8=0,0,J$8/OIS!J$5*1000)</f>
        <v>0.32177183957999472</v>
      </c>
      <c r="K99" s="333">
        <f>IF(K$8=0,0,K$8/OIS!K$5*1000)</f>
        <v>0.31864948129061338</v>
      </c>
      <c r="L99" s="333">
        <f>IF(L$8=0,0,L$8/OIS!L$5*1000)</f>
        <v>0.33885975006485397</v>
      </c>
      <c r="M99" s="333">
        <f>IF(M$8=0,0,M$8/OIS!M$5*1000)</f>
        <v>0.33970500638044665</v>
      </c>
      <c r="N99" s="333">
        <f>IF(N$8=0,0,N$8/OIS!N$5*1000)</f>
        <v>0.40048874523171774</v>
      </c>
      <c r="O99" s="333">
        <f>IF(O$8=0,0,O$8/OIS!O$5*1000)</f>
        <v>0.41064853348609925</v>
      </c>
      <c r="P99" s="333">
        <f>IF(P$8=0,0,P$8/OIS!P$5*1000)</f>
        <v>0.41054032825140846</v>
      </c>
      <c r="Q99" s="333">
        <f>IF(Q$8=0,0,Q$8/OIS!Q$5*1000)</f>
        <v>0.39800559914179384</v>
      </c>
      <c r="R99" s="333">
        <f>IF(R$8=0,0,R$8/OIS!R$5*1000)</f>
        <v>0.3937341171644797</v>
      </c>
      <c r="S99" s="333">
        <f>IF(S$8=0,0,S$8/OIS!S$5*1000)</f>
        <v>0.38298343032378906</v>
      </c>
      <c r="T99" s="333">
        <f>IF(T$8=0,0,T$8/OIS!T$5*1000)</f>
        <v>0.37937962192824748</v>
      </c>
      <c r="U99" s="333">
        <f>IF(U$8=0,0,U$8/OIS!U$5*1000)</f>
        <v>0.37965690393334223</v>
      </c>
      <c r="V99" s="333">
        <f>IF(V$8=0,0,V$8/OIS!V$5*1000)</f>
        <v>0.35582185439541336</v>
      </c>
      <c r="W99" s="333">
        <f>IF(W$8=0,0,W$8/OIS!W$5*1000)</f>
        <v>0.36917720492267753</v>
      </c>
      <c r="DA99" s="174"/>
    </row>
    <row r="100" spans="1:105" ht="12" customHeight="1" x14ac:dyDescent="0.3">
      <c r="A100" s="202" t="s">
        <v>95</v>
      </c>
      <c r="B100" s="333">
        <f>IF(B$9=0,0,B$9/OIS!B$5*1000)</f>
        <v>0.14205067009501823</v>
      </c>
      <c r="C100" s="333">
        <f>IF(C$9=0,0,C$9/OIS!C$5*1000)</f>
        <v>0.13185926806778445</v>
      </c>
      <c r="D100" s="333">
        <f>IF(D$9=0,0,D$9/OIS!D$5*1000)</f>
        <v>0.14367940973638355</v>
      </c>
      <c r="E100" s="333">
        <f>IF(E$9=0,0,E$9/OIS!E$5*1000)</f>
        <v>0.13866690760715991</v>
      </c>
      <c r="F100" s="333">
        <f>IF(F$9=0,0,F$9/OIS!F$5*1000)</f>
        <v>0.13837919334129906</v>
      </c>
      <c r="G100" s="333">
        <f>IF(G$9=0,0,G$9/OIS!G$5*1000)</f>
        <v>0.14536034176398671</v>
      </c>
      <c r="H100" s="333">
        <f>IF(H$9=0,0,H$9/OIS!H$5*1000)</f>
        <v>0.13617770409166668</v>
      </c>
      <c r="I100" s="333">
        <f>IF(I$9=0,0,I$9/OIS!I$5*1000)</f>
        <v>0.12704850091894196</v>
      </c>
      <c r="J100" s="333">
        <f>IF(J$9=0,0,J$9/OIS!J$5*1000)</f>
        <v>0.12866146997425365</v>
      </c>
      <c r="K100" s="333">
        <f>IF(K$9=0,0,K$9/OIS!K$5*1000)</f>
        <v>0.12811750319229123</v>
      </c>
      <c r="L100" s="333">
        <f>IF(L$9=0,0,L$9/OIS!L$5*1000)</f>
        <v>0.13627583088176931</v>
      </c>
      <c r="M100" s="333">
        <f>IF(M$9=0,0,M$9/OIS!M$5*1000)</f>
        <v>0.13603800070832262</v>
      </c>
      <c r="N100" s="333">
        <f>IF(N$9=0,0,N$9/OIS!N$5*1000)</f>
        <v>0.16666292099399191</v>
      </c>
      <c r="O100" s="333">
        <f>IF(O$9=0,0,O$9/OIS!O$5*1000)</f>
        <v>0.16967302363184356</v>
      </c>
      <c r="P100" s="333">
        <f>IF(P$9=0,0,P$9/OIS!P$5*1000)</f>
        <v>0.169530870660067</v>
      </c>
      <c r="Q100" s="333">
        <f>IF(Q$9=0,0,Q$9/OIS!Q$5*1000)</f>
        <v>0.16467997607676885</v>
      </c>
      <c r="R100" s="333">
        <f>IF(R$9=0,0,R$9/OIS!R$5*1000)</f>
        <v>0.16399391051810522</v>
      </c>
      <c r="S100" s="333">
        <f>IF(S$9=0,0,S$9/OIS!S$5*1000)</f>
        <v>0.16118026176009309</v>
      </c>
      <c r="T100" s="333">
        <f>IF(T$9=0,0,T$9/OIS!T$5*1000)</f>
        <v>0.16076063107932703</v>
      </c>
      <c r="U100" s="333">
        <f>IF(U$9=0,0,U$9/OIS!U$5*1000)</f>
        <v>0.1600227749730336</v>
      </c>
      <c r="V100" s="333">
        <f>IF(V$9=0,0,V$9/OIS!V$5*1000)</f>
        <v>0.15128453721798749</v>
      </c>
      <c r="W100" s="333">
        <f>IF(W$9=0,0,W$9/OIS!W$5*1000)</f>
        <v>0.16021050591308358</v>
      </c>
      <c r="DA100" s="174"/>
    </row>
    <row r="101" spans="1:105" ht="12" customHeight="1" x14ac:dyDescent="0.3">
      <c r="A101" s="56" t="s">
        <v>96</v>
      </c>
      <c r="B101" s="334">
        <f>IF(B$10=0,0,B$10/OIS!B$5*1000)</f>
        <v>0.51084119541592043</v>
      </c>
      <c r="C101" s="334">
        <f>IF(C$10=0,0,C$10/OIS!C$5*1000)</f>
        <v>0.50591313009737326</v>
      </c>
      <c r="D101" s="334">
        <f>IF(D$10=0,0,D$10/OIS!D$5*1000)</f>
        <v>0.53364096972283903</v>
      </c>
      <c r="E101" s="334">
        <f>IF(E$10=0,0,E$10/OIS!E$5*1000)</f>
        <v>0.52748236155498696</v>
      </c>
      <c r="F101" s="334">
        <f>IF(F$10=0,0,F$10/OIS!F$5*1000)</f>
        <v>0.51516744460835973</v>
      </c>
      <c r="G101" s="334">
        <f>IF(G$10=0,0,G$10/OIS!G$5*1000)</f>
        <v>0.54421994394167439</v>
      </c>
      <c r="H101" s="334">
        <f>IF(H$10=0,0,H$10/OIS!H$5*1000)</f>
        <v>0.50386355297396035</v>
      </c>
      <c r="I101" s="334">
        <f>IF(I$10=0,0,I$10/OIS!I$5*1000)</f>
        <v>0.45933449841970303</v>
      </c>
      <c r="J101" s="334">
        <f>IF(J$10=0,0,J$10/OIS!J$5*1000)</f>
        <v>0.45735902461417743</v>
      </c>
      <c r="K101" s="334">
        <f>IF(K$10=0,0,K$10/OIS!K$5*1000)</f>
        <v>0.4898168651545588</v>
      </c>
      <c r="L101" s="334">
        <f>IF(L$10=0,0,L$10/OIS!L$5*1000)</f>
        <v>0.53283255758155579</v>
      </c>
      <c r="M101" s="334">
        <f>IF(M$10=0,0,M$10/OIS!M$5*1000)</f>
        <v>0.5513883060042386</v>
      </c>
      <c r="N101" s="334">
        <f>IF(N$10=0,0,N$10/OIS!N$5*1000)</f>
        <v>0.64764949257908622</v>
      </c>
      <c r="O101" s="334">
        <f>IF(O$10=0,0,O$10/OIS!O$5*1000)</f>
        <v>0.70494434490018743</v>
      </c>
      <c r="P101" s="334">
        <f>IF(P$10=0,0,P$10/OIS!P$5*1000)</f>
        <v>0.722806334640964</v>
      </c>
      <c r="Q101" s="334">
        <f>IF(Q$10=0,0,Q$10/OIS!Q$5*1000)</f>
        <v>0.73134009787294685</v>
      </c>
      <c r="R101" s="334">
        <f>IF(R$10=0,0,R$10/OIS!R$5*1000)</f>
        <v>0.73403882986937219</v>
      </c>
      <c r="S101" s="334">
        <f>IF(S$10=0,0,S$10/OIS!S$5*1000)</f>
        <v>0.7075797930973855</v>
      </c>
      <c r="T101" s="334">
        <f>IF(T$10=0,0,T$10/OIS!T$5*1000)</f>
        <v>0.72642955530935616</v>
      </c>
      <c r="U101" s="334">
        <f>IF(U$10=0,0,U$10/OIS!U$5*1000)</f>
        <v>0.79033822106397666</v>
      </c>
      <c r="V101" s="334">
        <f>IF(V$10=0,0,V$10/OIS!V$5*1000)</f>
        <v>0.8051810508640721</v>
      </c>
      <c r="W101" s="334">
        <f>IF(W$10=0,0,W$10/OIS!W$5*1000)</f>
        <v>0.88264610401042709</v>
      </c>
      <c r="DA101" s="68"/>
    </row>
    <row r="102" spans="1:105" ht="12" customHeight="1" x14ac:dyDescent="0.3">
      <c r="A102" s="203" t="s">
        <v>3059</v>
      </c>
      <c r="B102" s="350">
        <f>IF(B$16=0,0,B$16/OIS!B$5*1000)</f>
        <v>4.6526902917324007</v>
      </c>
      <c r="C102" s="350">
        <f>IF(C$16=0,0,C$16/OIS!C$5*1000)</f>
        <v>4.6775107964778799</v>
      </c>
      <c r="D102" s="350">
        <f>IF(D$16=0,0,D$16/OIS!D$5*1000)</f>
        <v>4.6170123011041628</v>
      </c>
      <c r="E102" s="350">
        <f>IF(E$16=0,0,E$16/OIS!E$5*1000)</f>
        <v>5.1435924128414783</v>
      </c>
      <c r="F102" s="350">
        <f>IF(F$16=0,0,F$16/OIS!F$5*1000)</f>
        <v>4.9188879305532769</v>
      </c>
      <c r="G102" s="350">
        <f>IF(G$16=0,0,G$16/OIS!G$5*1000)</f>
        <v>4.6995322579716312</v>
      </c>
      <c r="H102" s="350">
        <f>IF(H$16=0,0,H$16/OIS!H$5*1000)</f>
        <v>4.324556867066117</v>
      </c>
      <c r="I102" s="350">
        <f>IF(I$16=0,0,I$16/OIS!I$5*1000)</f>
        <v>3.9181383674205792</v>
      </c>
      <c r="J102" s="350">
        <f>IF(J$16=0,0,J$16/OIS!J$5*1000)</f>
        <v>4.0827176842739572</v>
      </c>
      <c r="K102" s="350">
        <f>IF(K$16=0,0,K$16/OIS!K$5*1000)</f>
        <v>4.0184400137111487</v>
      </c>
      <c r="L102" s="350">
        <f>IF(L$16=0,0,L$16/OIS!L$5*1000)</f>
        <v>4.3543071045819275</v>
      </c>
      <c r="M102" s="350">
        <f>IF(M$16=0,0,M$16/OIS!M$5*1000)</f>
        <v>4.6227046926193767</v>
      </c>
      <c r="N102" s="350">
        <f>IF(N$16=0,0,N$16/OIS!N$5*1000)</f>
        <v>4.7181525724086164</v>
      </c>
      <c r="O102" s="350">
        <f>IF(O$16=0,0,O$16/OIS!O$5*1000)</f>
        <v>4.3948941029732316</v>
      </c>
      <c r="P102" s="350">
        <f>IF(P$16=0,0,P$16/OIS!P$5*1000)</f>
        <v>3.825533624465542</v>
      </c>
      <c r="Q102" s="350">
        <f>IF(Q$16=0,0,Q$16/OIS!Q$5*1000)</f>
        <v>4.5232731071218248</v>
      </c>
      <c r="R102" s="350">
        <f>IF(R$16=0,0,R$16/OIS!R$5*1000)</f>
        <v>3.4367254100571554</v>
      </c>
      <c r="S102" s="350">
        <f>IF(S$16=0,0,S$16/OIS!S$5*1000)</f>
        <v>3.6846090560621771</v>
      </c>
      <c r="T102" s="350">
        <f>IF(T$16=0,0,T$16/OIS!T$5*1000)</f>
        <v>3.0014289399792062</v>
      </c>
      <c r="U102" s="350">
        <f>IF(U$16=0,0,U$16/OIS!U$5*1000)</f>
        <v>3.0896078539634675</v>
      </c>
      <c r="V102" s="350">
        <f>IF(V$16=0,0,V$16/OIS!V$5*1000)</f>
        <v>3.1446633326623368</v>
      </c>
      <c r="W102" s="350">
        <f>IF(W$16=0,0,W$16/OIS!W$5*1000)</f>
        <v>3.2047992245606451</v>
      </c>
      <c r="DA102" s="175"/>
    </row>
    <row r="103" spans="1:105" ht="12" customHeight="1" x14ac:dyDescent="0.3">
      <c r="A103" s="203" t="s">
        <v>3071</v>
      </c>
      <c r="B103" s="350">
        <f>IF(B$27=0,0,B$27/OIS!B$5*1000)</f>
        <v>9.3995225839503842</v>
      </c>
      <c r="C103" s="350">
        <f>IF(C$27=0,0,C$27/OIS!C$5*1000)</f>
        <v>9.5638316578305567</v>
      </c>
      <c r="D103" s="350">
        <f>IF(D$27=0,0,D$27/OIS!D$5*1000)</f>
        <v>9.7050356221090759</v>
      </c>
      <c r="E103" s="350">
        <f>IF(E$27=0,0,E$27/OIS!E$5*1000)</f>
        <v>9.2476412682801143</v>
      </c>
      <c r="F103" s="350">
        <f>IF(F$27=0,0,F$27/OIS!F$5*1000)</f>
        <v>8.9795107203180855</v>
      </c>
      <c r="G103" s="350">
        <f>IF(G$27=0,0,G$27/OIS!G$5*1000)</f>
        <v>9.1360376698085517</v>
      </c>
      <c r="H103" s="350">
        <f>IF(H$27=0,0,H$27/OIS!H$5*1000)</f>
        <v>8.1250797851652372</v>
      </c>
      <c r="I103" s="350">
        <f>IF(I$27=0,0,I$27/OIS!I$5*1000)</f>
        <v>7.2204830548345456</v>
      </c>
      <c r="J103" s="350">
        <f>IF(J$27=0,0,J$27/OIS!J$5*1000)</f>
        <v>6.6096242588748622</v>
      </c>
      <c r="K103" s="350">
        <f>IF(K$27=0,0,K$27/OIS!K$5*1000)</f>
        <v>6.3656915227731456</v>
      </c>
      <c r="L103" s="350">
        <f>IF(L$27=0,0,L$27/OIS!L$5*1000)</f>
        <v>6.8671779052550121</v>
      </c>
      <c r="M103" s="350">
        <f>IF(M$27=0,0,M$27/OIS!M$5*1000)</f>
        <v>6.8904330858210852</v>
      </c>
      <c r="N103" s="350">
        <f>IF(N$27=0,0,N$27/OIS!N$5*1000)</f>
        <v>7.2009974883212546</v>
      </c>
      <c r="O103" s="350">
        <f>IF(O$27=0,0,O$27/OIS!O$5*1000)</f>
        <v>7.4596657463967402</v>
      </c>
      <c r="P103" s="350">
        <f>IF(P$27=0,0,P$27/OIS!P$5*1000)</f>
        <v>7.3765456632649613</v>
      </c>
      <c r="Q103" s="350">
        <f>IF(Q$27=0,0,Q$27/OIS!Q$5*1000)</f>
        <v>6.9457492704407464</v>
      </c>
      <c r="R103" s="350">
        <f>IF(R$27=0,0,R$27/OIS!R$5*1000)</f>
        <v>7.2475801645384257</v>
      </c>
      <c r="S103" s="350">
        <f>IF(S$27=0,0,S$27/OIS!S$5*1000)</f>
        <v>7.1688118395600959</v>
      </c>
      <c r="T103" s="350">
        <f>IF(T$27=0,0,T$27/OIS!T$5*1000)</f>
        <v>7.1835513810011271</v>
      </c>
      <c r="U103" s="350">
        <f>IF(U$27=0,0,U$27/OIS!U$5*1000)</f>
        <v>7.360316022696523</v>
      </c>
      <c r="V103" s="350">
        <f>IF(V$27=0,0,V$27/OIS!V$5*1000)</f>
        <v>7.2773716689563681</v>
      </c>
      <c r="W103" s="350">
        <f>IF(W$27=0,0,W$27/OIS!W$5*1000)</f>
        <v>8.0877209970643751</v>
      </c>
      <c r="DA103" s="175"/>
    </row>
    <row r="104" spans="1:105" ht="12" customHeight="1" x14ac:dyDescent="0.3">
      <c r="A104" s="203" t="s">
        <v>3081</v>
      </c>
      <c r="B104" s="350">
        <f>IF(B$35=0,0,B$35/OIS!B$5*1000)</f>
        <v>0.88402607936979705</v>
      </c>
      <c r="C104" s="350">
        <f>IF(C$35=0,0,C$35/OIS!C$5*1000)</f>
        <v>0.86558620274575437</v>
      </c>
      <c r="D104" s="350">
        <f>IF(D$35=0,0,D$35/OIS!D$5*1000)</f>
        <v>0.84248889155592843</v>
      </c>
      <c r="E104" s="350">
        <f>IF(E$35=0,0,E$35/OIS!E$5*1000)</f>
        <v>0.9964330857563416</v>
      </c>
      <c r="F104" s="350">
        <f>IF(F$35=0,0,F$35/OIS!F$5*1000)</f>
        <v>0.94860332264497071</v>
      </c>
      <c r="G104" s="350">
        <f>IF(G$35=0,0,G$35/OIS!G$5*1000)</f>
        <v>0.86226908743920727</v>
      </c>
      <c r="H104" s="350">
        <f>IF(H$35=0,0,H$35/OIS!H$5*1000)</f>
        <v>0.77795152757676689</v>
      </c>
      <c r="I104" s="350">
        <f>IF(I$35=0,0,I$35/OIS!I$5*1000)</f>
        <v>0.68007658742664923</v>
      </c>
      <c r="J104" s="350">
        <f>IF(J$35=0,0,J$35/OIS!J$5*1000)</f>
        <v>0.54870025560081248</v>
      </c>
      <c r="K104" s="350">
        <f>IF(K$35=0,0,K$35/OIS!K$5*1000)</f>
        <v>0.5290386776613385</v>
      </c>
      <c r="L104" s="350">
        <f>IF(L$35=0,0,L$35/OIS!L$5*1000)</f>
        <v>0.5786765881735908</v>
      </c>
      <c r="M104" s="350">
        <f>IF(M$35=0,0,M$35/OIS!M$5*1000)</f>
        <v>0.57855100528824399</v>
      </c>
      <c r="N104" s="350">
        <f>IF(N$35=0,0,N$35/OIS!N$5*1000)</f>
        <v>0.59282264064778378</v>
      </c>
      <c r="O104" s="350">
        <f>IF(O$35=0,0,O$35/OIS!O$5*1000)</f>
        <v>0.50092372589445955</v>
      </c>
      <c r="P104" s="350">
        <f>IF(P$35=0,0,P$35/OIS!P$5*1000)</f>
        <v>0.3929135488935695</v>
      </c>
      <c r="Q104" s="350">
        <f>IF(Q$35=0,0,Q$35/OIS!Q$5*1000)</f>
        <v>0.3349341409762166</v>
      </c>
      <c r="R104" s="350">
        <f>IF(R$35=0,0,R$35/OIS!R$5*1000)</f>
        <v>0.36735839320772778</v>
      </c>
      <c r="S104" s="350">
        <f>IF(S$35=0,0,S$35/OIS!S$5*1000)</f>
        <v>0.35196570017957773</v>
      </c>
      <c r="T104" s="350">
        <f>IF(T$35=0,0,T$35/OIS!T$5*1000)</f>
        <v>0.37567481921544271</v>
      </c>
      <c r="U104" s="350">
        <f>IF(U$35=0,0,U$35/OIS!U$5*1000)</f>
        <v>0.37559917240296048</v>
      </c>
      <c r="V104" s="350">
        <f>IF(V$35=0,0,V$35/OIS!V$5*1000)</f>
        <v>0.32975761289149647</v>
      </c>
      <c r="W104" s="350">
        <f>IF(W$35=0,0,W$35/OIS!W$5*1000)</f>
        <v>0.32022546440594002</v>
      </c>
      <c r="DA104" s="175"/>
    </row>
    <row r="105" spans="1:105" ht="12" customHeight="1" x14ac:dyDescent="0.3">
      <c r="A105" s="203" t="s">
        <v>3103</v>
      </c>
      <c r="B105" s="350">
        <f>IF(B$54=0,0,B$54/OIS!B$5*1000)</f>
        <v>0.38500614815803197</v>
      </c>
      <c r="C105" s="350">
        <f>IF(C$54=0,0,C$54/OIS!C$5*1000)</f>
        <v>0.36299351526926549</v>
      </c>
      <c r="D105" s="350">
        <f>IF(D$54=0,0,D$54/OIS!D$5*1000)</f>
        <v>0.37692843304397855</v>
      </c>
      <c r="E105" s="350">
        <f>IF(E$54=0,0,E$54/OIS!E$5*1000)</f>
        <v>0.40821467011852491</v>
      </c>
      <c r="F105" s="350">
        <f>IF(F$54=0,0,F$54/OIS!F$5*1000)</f>
        <v>0.40076397905420041</v>
      </c>
      <c r="G105" s="350">
        <f>IF(G$54=0,0,G$54/OIS!G$5*1000)</f>
        <v>0.39876867958921192</v>
      </c>
      <c r="H105" s="350">
        <f>IF(H$54=0,0,H$54/OIS!H$5*1000)</f>
        <v>0.35299804007011892</v>
      </c>
      <c r="I105" s="350">
        <f>IF(I$54=0,0,I$54/OIS!I$5*1000)</f>
        <v>0.30294139756946742</v>
      </c>
      <c r="J105" s="350">
        <f>IF(J$54=0,0,J$54/OIS!J$5*1000)</f>
        <v>0.26518026375267856</v>
      </c>
      <c r="K105" s="350">
        <f>IF(K$54=0,0,K$54/OIS!K$5*1000)</f>
        <v>0.25632263056244486</v>
      </c>
      <c r="L105" s="350">
        <f>IF(L$54=0,0,L$54/OIS!L$5*1000)</f>
        <v>0.27628354545151795</v>
      </c>
      <c r="M105" s="350">
        <f>IF(M$54=0,0,M$54/OIS!M$5*1000)</f>
        <v>0.27369434990493979</v>
      </c>
      <c r="N105" s="350">
        <f>IF(N$54=0,0,N$54/OIS!N$5*1000)</f>
        <v>0.28819240778277694</v>
      </c>
      <c r="O105" s="350">
        <f>IF(O$54=0,0,O$54/OIS!O$5*1000)</f>
        <v>0.28394040229705991</v>
      </c>
      <c r="P105" s="350">
        <f>IF(P$54=0,0,P$54/OIS!P$5*1000)</f>
        <v>0.27009632939124345</v>
      </c>
      <c r="Q105" s="350">
        <f>IF(Q$54=0,0,Q$54/OIS!Q$5*1000)</f>
        <v>0.25391452994595959</v>
      </c>
      <c r="R105" s="350">
        <f>IF(R$54=0,0,R$54/OIS!R$5*1000)</f>
        <v>0.25452814745997426</v>
      </c>
      <c r="S105" s="350">
        <f>IF(S$54=0,0,S$54/OIS!S$5*1000)</f>
        <v>0.24272433852437586</v>
      </c>
      <c r="T105" s="350">
        <f>IF(T$54=0,0,T$54/OIS!T$5*1000)</f>
        <v>0.2419056732734863</v>
      </c>
      <c r="U105" s="350">
        <f>IF(U$54=0,0,U$54/OIS!U$5*1000)</f>
        <v>0.2448443464254193</v>
      </c>
      <c r="V105" s="350">
        <f>IF(V$54=0,0,V$54/OIS!V$5*1000)</f>
        <v>0.22260154878548732</v>
      </c>
      <c r="W105" s="350">
        <f>IF(W$54=0,0,W$54/OIS!W$5*1000)</f>
        <v>0.21818625118250845</v>
      </c>
      <c r="DA105" s="175"/>
    </row>
    <row r="106" spans="1:105" ht="12" customHeight="1" x14ac:dyDescent="0.3">
      <c r="A106" s="203" t="s">
        <v>3124</v>
      </c>
      <c r="B106" s="350">
        <f>IF(B$68=0,0,B$68/OIS!B$5*1000)</f>
        <v>4.4193597463387908</v>
      </c>
      <c r="C106" s="350">
        <f>IF(C$68=0,0,C$68/OIS!C$5*1000)</f>
        <v>4.763332379643721</v>
      </c>
      <c r="D106" s="350">
        <f>IF(D$68=0,0,D$68/OIS!D$5*1000)</f>
        <v>4.8831913800270179</v>
      </c>
      <c r="E106" s="350">
        <f>IF(E$68=0,0,E$68/OIS!E$5*1000)</f>
        <v>4.6502345432609733</v>
      </c>
      <c r="F106" s="350">
        <f>IF(F$68=0,0,F$68/OIS!F$5*1000)</f>
        <v>4.5526544287056803</v>
      </c>
      <c r="G106" s="350">
        <f>IF(G$68=0,0,G$68/OIS!G$5*1000)</f>
        <v>4.8714877916183754</v>
      </c>
      <c r="H106" s="350">
        <f>IF(H$68=0,0,H$68/OIS!H$5*1000)</f>
        <v>4.2428061886868118</v>
      </c>
      <c r="I106" s="350">
        <f>IF(I$68=0,0,I$68/OIS!I$5*1000)</f>
        <v>3.7979938574646699</v>
      </c>
      <c r="J106" s="350">
        <f>IF(J$68=0,0,J$68/OIS!J$5*1000)</f>
        <v>3.8056228153278466</v>
      </c>
      <c r="K106" s="350">
        <f>IF(K$68=0,0,K$68/OIS!K$5*1000)</f>
        <v>3.7327840169733784</v>
      </c>
      <c r="L106" s="350">
        <f>IF(L$68=0,0,L$68/OIS!L$5*1000)</f>
        <v>3.9287179988076035</v>
      </c>
      <c r="M106" s="350">
        <f>IF(M$68=0,0,M$68/OIS!M$5*1000)</f>
        <v>3.9256349400192683</v>
      </c>
      <c r="N106" s="350">
        <f>IF(N$68=0,0,N$68/OIS!N$5*1000)</f>
        <v>4.0577102253849766</v>
      </c>
      <c r="O106" s="350">
        <f>IF(O$68=0,0,O$68/OIS!O$5*1000)</f>
        <v>4.3382644185277801</v>
      </c>
      <c r="P106" s="350">
        <f>IF(P$68=0,0,P$68/OIS!P$5*1000)</f>
        <v>4.3993701925940121</v>
      </c>
      <c r="Q106" s="350">
        <f>IF(Q$68=0,0,Q$68/OIS!Q$5*1000)</f>
        <v>4.2080521235563948</v>
      </c>
      <c r="R106" s="350">
        <f>IF(R$68=0,0,R$68/OIS!R$5*1000)</f>
        <v>4.2849515361587489</v>
      </c>
      <c r="S106" s="350">
        <f>IF(S$68=0,0,S$68/OIS!S$5*1000)</f>
        <v>4.1977456356404241</v>
      </c>
      <c r="T106" s="350">
        <f>IF(T$68=0,0,T$68/OIS!T$5*1000)</f>
        <v>4.4042587124485477</v>
      </c>
      <c r="U106" s="350">
        <f>IF(U$68=0,0,U$68/OIS!U$5*1000)</f>
        <v>4.4221601501488994</v>
      </c>
      <c r="V106" s="350">
        <f>IF(V$68=0,0,V$68/OIS!V$5*1000)</f>
        <v>4.3849575918410615</v>
      </c>
      <c r="W106" s="350">
        <f>IF(W$68=0,0,W$68/OIS!W$5*1000)</f>
        <v>5.1948169574696879</v>
      </c>
      <c r="DA106" s="175"/>
    </row>
    <row r="107" spans="1:105" ht="12" customHeight="1" x14ac:dyDescent="0.3">
      <c r="A107" s="41" t="s">
        <v>3122</v>
      </c>
      <c r="B107" s="335">
        <f>IF(B$69=0,0,B$69/OIS!B$5*1000)</f>
        <v>5.7617037157900715</v>
      </c>
      <c r="C107" s="335">
        <f>IF(C$69=0,0,C$69/OIS!C$5*1000)</f>
        <v>5.3164725859490005</v>
      </c>
      <c r="D107" s="335">
        <f>IF(D$69=0,0,D$69/OIS!D$5*1000)</f>
        <v>5.778786706309373</v>
      </c>
      <c r="E107" s="335">
        <f>IF(E$69=0,0,E$69/OIS!E$5*1000)</f>
        <v>5.8431309944231291</v>
      </c>
      <c r="F107" s="335">
        <f>IF(F$69=0,0,F$69/OIS!F$5*1000)</f>
        <v>5.8427324298230801</v>
      </c>
      <c r="G107" s="335">
        <f>IF(G$69=0,0,G$69/OIS!G$5*1000)</f>
        <v>6.1679560196776588</v>
      </c>
      <c r="H107" s="335">
        <f>IF(H$69=0,0,H$69/OIS!H$5*1000)</f>
        <v>5.586156592050437</v>
      </c>
      <c r="I107" s="335">
        <f>IF(I$69=0,0,I$69/OIS!I$5*1000)</f>
        <v>4.9331011776154039</v>
      </c>
      <c r="J107" s="335">
        <f>IF(J$69=0,0,J$69/OIS!J$5*1000)</f>
        <v>4.7513928191428594</v>
      </c>
      <c r="K107" s="335">
        <f>IF(K$69=0,0,K$69/OIS!K$5*1000)</f>
        <v>4.6880041935701513</v>
      </c>
      <c r="L107" s="335">
        <f>IF(L$69=0,0,L$69/OIS!L$5*1000)</f>
        <v>4.9845423680398255</v>
      </c>
      <c r="M107" s="335">
        <f>IF(M$69=0,0,M$69/OIS!M$5*1000)</f>
        <v>5.0111491068311773</v>
      </c>
      <c r="N107" s="335">
        <f>IF(N$69=0,0,N$69/OIS!N$5*1000)</f>
        <v>5.7536553599915878</v>
      </c>
      <c r="O107" s="335">
        <f>IF(O$69=0,0,O$69/OIS!O$5*1000)</f>
        <v>5.9294931616437578</v>
      </c>
      <c r="P107" s="335">
        <f>IF(P$69=0,0,P$69/OIS!P$5*1000)</f>
        <v>5.9303211982026269</v>
      </c>
      <c r="Q107" s="335">
        <f>IF(Q$69=0,0,Q$69/OIS!Q$5*1000)</f>
        <v>5.7412757303388418</v>
      </c>
      <c r="R107" s="335">
        <f>IF(R$69=0,0,R$69/OIS!R$5*1000)</f>
        <v>5.6531329265015406</v>
      </c>
      <c r="S107" s="335">
        <f>IF(S$69=0,0,S$69/OIS!S$5*1000)</f>
        <v>5.4579543229062537</v>
      </c>
      <c r="T107" s="335">
        <f>IF(T$69=0,0,T$69/OIS!T$5*1000)</f>
        <v>5.3796837756624294</v>
      </c>
      <c r="U107" s="335">
        <f>IF(U$69=0,0,U$69/OIS!U$5*1000)</f>
        <v>5.4045987155768884</v>
      </c>
      <c r="V107" s="335">
        <f>IF(V$69=0,0,V$69/OIS!V$5*1000)</f>
        <v>5.0332064709371451</v>
      </c>
      <c r="W107" s="335">
        <f>IF(W$69=0,0,W$69/OIS!W$5*1000)</f>
        <v>5.1424516428402995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26">
    <tabColor theme="6" tint="-0.249977111117893"/>
    <pageSetUpPr fitToPage="1"/>
  </sheetPr>
  <dimension ref="A1:DA107"/>
  <sheetViews>
    <sheetView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9.109375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Other industrial sectors / useful energy demand"</f>
        <v>DK: Other industrial sectors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3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3">
      <c r="J4" s="131"/>
    </row>
    <row r="5" spans="1:105" ht="15" customHeight="1" x14ac:dyDescent="0.3">
      <c r="A5" s="34" t="s">
        <v>29</v>
      </c>
      <c r="B5" s="225">
        <v>187.1668223199386</v>
      </c>
      <c r="C5" s="225">
        <v>197.30143163437839</v>
      </c>
      <c r="D5" s="225">
        <v>191.7939776882304</v>
      </c>
      <c r="E5" s="225">
        <v>200.9213678851315</v>
      </c>
      <c r="F5" s="225">
        <v>204.20483810372761</v>
      </c>
      <c r="G5" s="225">
        <v>203.52779348462749</v>
      </c>
      <c r="H5" s="225">
        <v>195.0999200111886</v>
      </c>
      <c r="I5" s="225">
        <v>183.9784496764324</v>
      </c>
      <c r="J5" s="225">
        <v>177.0723532286348</v>
      </c>
      <c r="K5" s="225">
        <v>150.88456037553229</v>
      </c>
      <c r="L5" s="225">
        <v>155.05044705646529</v>
      </c>
      <c r="M5" s="225">
        <v>153.84014010900501</v>
      </c>
      <c r="N5" s="225">
        <v>139.37543855422749</v>
      </c>
      <c r="O5" s="225">
        <v>133.58248987928559</v>
      </c>
      <c r="P5" s="225">
        <v>126.36260050142251</v>
      </c>
      <c r="Q5" s="225">
        <v>135.37862500821839</v>
      </c>
      <c r="R5" s="225">
        <v>129.44912587914419</v>
      </c>
      <c r="S5" s="225">
        <v>137.02221710759881</v>
      </c>
      <c r="T5" s="225">
        <v>134.09748456972159</v>
      </c>
      <c r="U5" s="225">
        <v>130.42222469040061</v>
      </c>
      <c r="V5" s="225">
        <v>139.9127646281469</v>
      </c>
      <c r="W5" s="225">
        <v>162.21587819422061</v>
      </c>
      <c r="DA5" s="89" t="s">
        <v>3125</v>
      </c>
    </row>
    <row r="6" spans="1:105" ht="12" customHeight="1" x14ac:dyDescent="0.3">
      <c r="A6" s="55" t="s">
        <v>92</v>
      </c>
      <c r="B6" s="261">
        <v>3.5624294274243971</v>
      </c>
      <c r="C6" s="261">
        <v>3.5084414491810421</v>
      </c>
      <c r="D6" s="261">
        <v>3.5842567404641348</v>
      </c>
      <c r="E6" s="261">
        <v>3.615292730070625</v>
      </c>
      <c r="F6" s="261">
        <v>3.745404777103106</v>
      </c>
      <c r="G6" s="261">
        <v>3.8025895783943171</v>
      </c>
      <c r="H6" s="261">
        <v>3.8027474152524929</v>
      </c>
      <c r="I6" s="261">
        <v>3.7580290438553998</v>
      </c>
      <c r="J6" s="261">
        <v>3.7513674031003581</v>
      </c>
      <c r="K6" s="261">
        <v>3.2319407809869789</v>
      </c>
      <c r="L6" s="261">
        <v>3.2944426746175588</v>
      </c>
      <c r="M6" s="261">
        <v>3.225337331978062</v>
      </c>
      <c r="N6" s="261">
        <v>3.3032172463177711</v>
      </c>
      <c r="O6" s="261">
        <v>3.1514003138010569</v>
      </c>
      <c r="P6" s="261">
        <v>3.0445237072315829</v>
      </c>
      <c r="Q6" s="261">
        <v>3.1707152393048359</v>
      </c>
      <c r="R6" s="261">
        <v>3.1445053446165132</v>
      </c>
      <c r="S6" s="261">
        <v>3.3030218710105821</v>
      </c>
      <c r="T6" s="261">
        <v>3.3089563999652629</v>
      </c>
      <c r="U6" s="261">
        <v>3.1432155850905978</v>
      </c>
      <c r="V6" s="261">
        <v>3.2690241136443459</v>
      </c>
      <c r="W6" s="261">
        <v>3.702877487119514</v>
      </c>
      <c r="DA6" s="67" t="s">
        <v>3126</v>
      </c>
    </row>
    <row r="7" spans="1:105" ht="12" customHeight="1" x14ac:dyDescent="0.3">
      <c r="A7" s="202" t="s">
        <v>93</v>
      </c>
      <c r="B7" s="226">
        <v>0.4789200055997041</v>
      </c>
      <c r="C7" s="226">
        <v>0.47068084617520661</v>
      </c>
      <c r="D7" s="226">
        <v>0.48046326938657608</v>
      </c>
      <c r="E7" s="226">
        <v>0.49242030582167262</v>
      </c>
      <c r="F7" s="226">
        <v>0.51046587444131641</v>
      </c>
      <c r="G7" s="226">
        <v>0.51932010548690888</v>
      </c>
      <c r="H7" s="226">
        <v>0.51345632557939247</v>
      </c>
      <c r="I7" s="226">
        <v>0.49831313572942298</v>
      </c>
      <c r="J7" s="226">
        <v>0.48955147322067122</v>
      </c>
      <c r="K7" s="226">
        <v>0.4205110139859477</v>
      </c>
      <c r="L7" s="226">
        <v>0.42859263129276498</v>
      </c>
      <c r="M7" s="226">
        <v>0.42043013472135582</v>
      </c>
      <c r="N7" s="226">
        <v>0.42197464009683228</v>
      </c>
      <c r="O7" s="226">
        <v>0.40412409297626872</v>
      </c>
      <c r="P7" s="226">
        <v>0.39059678162156491</v>
      </c>
      <c r="Q7" s="226">
        <v>0.40628881647008869</v>
      </c>
      <c r="R7" s="226">
        <v>0.40164223893720558</v>
      </c>
      <c r="S7" s="226">
        <v>0.41968169134237432</v>
      </c>
      <c r="T7" s="226">
        <v>0.41898148784710088</v>
      </c>
      <c r="U7" s="226">
        <v>0.39903276950739891</v>
      </c>
      <c r="V7" s="226">
        <v>0.41316658809015783</v>
      </c>
      <c r="W7" s="226">
        <v>0.4632344994127211</v>
      </c>
      <c r="DA7" s="174" t="s">
        <v>3127</v>
      </c>
    </row>
    <row r="8" spans="1:105" ht="12" customHeight="1" x14ac:dyDescent="0.3">
      <c r="A8" s="202" t="s">
        <v>94</v>
      </c>
      <c r="B8" s="226">
        <v>4.5730322142620992</v>
      </c>
      <c r="C8" s="226">
        <v>4.487438147322937</v>
      </c>
      <c r="D8" s="226">
        <v>4.5783447124912149</v>
      </c>
      <c r="E8" s="226">
        <v>4.7433827150751187</v>
      </c>
      <c r="F8" s="226">
        <v>4.9187771166617926</v>
      </c>
      <c r="G8" s="226">
        <v>5.0134074607994057</v>
      </c>
      <c r="H8" s="226">
        <v>4.9217354017139421</v>
      </c>
      <c r="I8" s="226">
        <v>4.7208838483955837</v>
      </c>
      <c r="J8" s="226">
        <v>4.5890185240263346</v>
      </c>
      <c r="K8" s="226">
        <v>3.932817544069775</v>
      </c>
      <c r="L8" s="226">
        <v>4.0081427482614993</v>
      </c>
      <c r="M8" s="226">
        <v>3.9347341490179049</v>
      </c>
      <c r="N8" s="226">
        <v>3.889898990244594</v>
      </c>
      <c r="O8" s="226">
        <v>3.7374190294624832</v>
      </c>
      <c r="P8" s="226">
        <v>3.6152570062904048</v>
      </c>
      <c r="Q8" s="226">
        <v>3.7548365700752879</v>
      </c>
      <c r="R8" s="226">
        <v>3.7056766778548531</v>
      </c>
      <c r="S8" s="226">
        <v>3.8584008029888559</v>
      </c>
      <c r="T8" s="226">
        <v>3.8426968277298701</v>
      </c>
      <c r="U8" s="226">
        <v>3.6651492575785292</v>
      </c>
      <c r="V8" s="226">
        <v>3.7824749229415771</v>
      </c>
      <c r="W8" s="226">
        <v>4.2110295798363921</v>
      </c>
      <c r="DA8" s="174" t="s">
        <v>3128</v>
      </c>
    </row>
    <row r="9" spans="1:105" ht="12" customHeight="1" x14ac:dyDescent="0.3">
      <c r="A9" s="202" t="s">
        <v>95</v>
      </c>
      <c r="B9" s="226">
        <v>1.2521102336115171</v>
      </c>
      <c r="C9" s="226">
        <v>1.233782624545595</v>
      </c>
      <c r="D9" s="226">
        <v>1.260646401461075</v>
      </c>
      <c r="E9" s="226">
        <v>1.26697799585027</v>
      </c>
      <c r="F9" s="226">
        <v>1.3124581454304429</v>
      </c>
      <c r="G9" s="226">
        <v>1.331528635902467</v>
      </c>
      <c r="H9" s="226">
        <v>1.334658295971709</v>
      </c>
      <c r="I9" s="226">
        <v>1.323834855651159</v>
      </c>
      <c r="J9" s="226">
        <v>1.3256736371247551</v>
      </c>
      <c r="K9" s="226">
        <v>1.142937917734772</v>
      </c>
      <c r="L9" s="226">
        <v>1.1650592351058231</v>
      </c>
      <c r="M9" s="226">
        <v>1.1405021582202159</v>
      </c>
      <c r="N9" s="226">
        <v>1.173298704761857</v>
      </c>
      <c r="O9" s="226">
        <v>1.118260438405011</v>
      </c>
      <c r="P9" s="226">
        <v>1.0799910725193489</v>
      </c>
      <c r="Q9" s="226">
        <v>1.125363046262051</v>
      </c>
      <c r="R9" s="226">
        <v>1.1164566854124349</v>
      </c>
      <c r="S9" s="226">
        <v>1.173837892754916</v>
      </c>
      <c r="T9" s="226">
        <v>1.176697283144043</v>
      </c>
      <c r="U9" s="226">
        <v>1.1173929165636121</v>
      </c>
      <c r="V9" s="226">
        <v>1.1631723170172019</v>
      </c>
      <c r="W9" s="226">
        <v>1.319899857124728</v>
      </c>
      <c r="DA9" s="174" t="s">
        <v>3129</v>
      </c>
    </row>
    <row r="10" spans="1:105" ht="12" customHeight="1" x14ac:dyDescent="0.3">
      <c r="A10" s="56" t="s">
        <v>96</v>
      </c>
      <c r="B10" s="262">
        <v>7.7375733674627636</v>
      </c>
      <c r="C10" s="262">
        <v>8.1077862066683686</v>
      </c>
      <c r="D10" s="262">
        <v>8.1089936019919726</v>
      </c>
      <c r="E10" s="262">
        <v>8.3310253774249876</v>
      </c>
      <c r="F10" s="262">
        <v>8.4541342308939598</v>
      </c>
      <c r="G10" s="262">
        <v>8.7845714105705266</v>
      </c>
      <c r="H10" s="262">
        <v>8.7851374780674369</v>
      </c>
      <c r="I10" s="262">
        <v>8.5316709216777316</v>
      </c>
      <c r="J10" s="262">
        <v>8.5650849787700434</v>
      </c>
      <c r="K10" s="262">
        <v>8.0748870563409216</v>
      </c>
      <c r="L10" s="262">
        <v>8.4546064541078749</v>
      </c>
      <c r="M10" s="262">
        <v>8.5997543376041321</v>
      </c>
      <c r="N10" s="262">
        <v>8.5148875037602387</v>
      </c>
      <c r="O10" s="262">
        <v>8.7622457738367832</v>
      </c>
      <c r="P10" s="262">
        <v>8.7308589681741502</v>
      </c>
      <c r="Q10" s="262">
        <v>9.5651984930223612</v>
      </c>
      <c r="R10" s="262">
        <v>9.5114104470429783</v>
      </c>
      <c r="S10" s="262">
        <v>9.8063969548460683</v>
      </c>
      <c r="T10" s="262">
        <v>10.10456310853848</v>
      </c>
      <c r="U10" s="262">
        <v>10.5598801138281</v>
      </c>
      <c r="V10" s="262">
        <v>11.919816957387059</v>
      </c>
      <c r="W10" s="262">
        <v>14.09326019048369</v>
      </c>
      <c r="DA10" s="68" t="s">
        <v>3130</v>
      </c>
    </row>
    <row r="11" spans="1:105" ht="12" customHeight="1" x14ac:dyDescent="0.3">
      <c r="A11" s="37" t="s">
        <v>160</v>
      </c>
      <c r="B11" s="228">
        <v>1.0241936551234601</v>
      </c>
      <c r="C11" s="228">
        <v>1.1953039230990949</v>
      </c>
      <c r="D11" s="228">
        <v>1.0931831361267801</v>
      </c>
      <c r="E11" s="228">
        <v>1.1882072822959</v>
      </c>
      <c r="F11" s="228">
        <v>1.2132827344598729</v>
      </c>
      <c r="G11" s="228">
        <v>1.1610139491822471</v>
      </c>
      <c r="H11" s="228">
        <v>0.98065476175197797</v>
      </c>
      <c r="I11" s="228">
        <v>0.893206588076916</v>
      </c>
      <c r="J11" s="228">
        <v>0.82315785671800301</v>
      </c>
      <c r="K11" s="228">
        <v>0.62030731249797333</v>
      </c>
      <c r="L11" s="228">
        <v>0.60299434210759051</v>
      </c>
      <c r="M11" s="228">
        <v>0.54641657222012308</v>
      </c>
      <c r="N11" s="228">
        <v>0.38016432310233111</v>
      </c>
      <c r="O11" s="228">
        <v>0.37174144910000761</v>
      </c>
      <c r="P11" s="228">
        <v>0.35727674678280152</v>
      </c>
      <c r="Q11" s="228">
        <v>0.35107864772087027</v>
      </c>
      <c r="R11" s="228">
        <v>0.36240526337174489</v>
      </c>
      <c r="S11" s="228">
        <v>0.38706067042749481</v>
      </c>
      <c r="T11" s="228">
        <v>0.40811029334443522</v>
      </c>
      <c r="U11" s="228">
        <v>0.36293700111206573</v>
      </c>
      <c r="V11" s="228">
        <v>0.3820845056852934</v>
      </c>
      <c r="W11" s="228">
        <v>0.50477715827702352</v>
      </c>
      <c r="DA11" s="69" t="s">
        <v>3131</v>
      </c>
    </row>
    <row r="12" spans="1:105" ht="12" customHeight="1" x14ac:dyDescent="0.3">
      <c r="A12" s="37" t="s">
        <v>162</v>
      </c>
      <c r="B12" s="228">
        <v>1.287768018757133</v>
      </c>
      <c r="C12" s="228">
        <v>1.4545868204411889</v>
      </c>
      <c r="D12" s="228">
        <v>1.2447213533725769</v>
      </c>
      <c r="E12" s="228">
        <v>1.193945265020536</v>
      </c>
      <c r="F12" s="228">
        <v>1.1427499224108379</v>
      </c>
      <c r="G12" s="228">
        <v>0.96331757576172294</v>
      </c>
      <c r="H12" s="228">
        <v>0.90184754770753783</v>
      </c>
      <c r="I12" s="228">
        <v>0.80269822240913391</v>
      </c>
      <c r="J12" s="228">
        <v>0.43238423199900577</v>
      </c>
      <c r="K12" s="228">
        <v>0.32656716495572569</v>
      </c>
      <c r="L12" s="228">
        <v>0.36958613038334082</v>
      </c>
      <c r="M12" s="228">
        <v>0.3692522279111311</v>
      </c>
      <c r="N12" s="228">
        <v>0.29428994831130378</v>
      </c>
      <c r="O12" s="228">
        <v>0.26626276363242568</v>
      </c>
      <c r="P12" s="228">
        <v>0.24320463374345261</v>
      </c>
      <c r="Q12" s="228">
        <v>0.19609780745743999</v>
      </c>
      <c r="R12" s="228">
        <v>0.25184176140452202</v>
      </c>
      <c r="S12" s="228">
        <v>0.269347365759526</v>
      </c>
      <c r="T12" s="228">
        <v>0.24996348071294941</v>
      </c>
      <c r="U12" s="228">
        <v>0.25172179310311737</v>
      </c>
      <c r="V12" s="228">
        <v>0.25984595376955821</v>
      </c>
      <c r="W12" s="228">
        <v>0.27453605791029068</v>
      </c>
      <c r="DA12" s="69" t="s">
        <v>3132</v>
      </c>
    </row>
    <row r="13" spans="1:105" ht="12" customHeight="1" x14ac:dyDescent="0.3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3133</v>
      </c>
    </row>
    <row r="14" spans="1:105" ht="12" customHeight="1" x14ac:dyDescent="0.3">
      <c r="A14" s="37" t="s">
        <v>78</v>
      </c>
      <c r="B14" s="228">
        <v>3.6514923599078601</v>
      </c>
      <c r="C14" s="228">
        <v>3.8701431517747542</v>
      </c>
      <c r="D14" s="228">
        <v>4.0484613929082416</v>
      </c>
      <c r="E14" s="228">
        <v>4.2117012244542034</v>
      </c>
      <c r="F14" s="228">
        <v>4.2261767680152627</v>
      </c>
      <c r="G14" s="228">
        <v>4.5749969601517826</v>
      </c>
      <c r="H14" s="228">
        <v>4.8616314299000543</v>
      </c>
      <c r="I14" s="228">
        <v>4.923991430675434</v>
      </c>
      <c r="J14" s="228">
        <v>5.3311186574701983</v>
      </c>
      <c r="K14" s="228">
        <v>5.5672659701523797</v>
      </c>
      <c r="L14" s="228">
        <v>5.9109737808389289</v>
      </c>
      <c r="M14" s="228">
        <v>6.2127815452426329</v>
      </c>
      <c r="N14" s="228">
        <v>6.2530653102531142</v>
      </c>
      <c r="O14" s="228">
        <v>6.693616270984986</v>
      </c>
      <c r="P14" s="228">
        <v>6.7601315760050342</v>
      </c>
      <c r="Q14" s="228">
        <v>7.6230983534154158</v>
      </c>
      <c r="R14" s="228">
        <v>7.5841679110583451</v>
      </c>
      <c r="S14" s="228">
        <v>7.759074337086556</v>
      </c>
      <c r="T14" s="228">
        <v>8.1414958758404143</v>
      </c>
      <c r="U14" s="228">
        <v>8.8160855548124015</v>
      </c>
      <c r="V14" s="228">
        <v>10.215555422566119</v>
      </c>
      <c r="W14" s="228">
        <v>12.155516879646941</v>
      </c>
      <c r="DA14" s="69" t="s">
        <v>3134</v>
      </c>
    </row>
    <row r="15" spans="1:105" ht="12" customHeight="1" x14ac:dyDescent="0.3">
      <c r="A15" s="37" t="s">
        <v>38</v>
      </c>
      <c r="B15" s="228">
        <v>1.7741193336743111</v>
      </c>
      <c r="C15" s="228">
        <v>1.5877523113533301</v>
      </c>
      <c r="D15" s="228">
        <v>1.722627719584372</v>
      </c>
      <c r="E15" s="228">
        <v>1.7371716056543469</v>
      </c>
      <c r="F15" s="228">
        <v>1.8719248060079849</v>
      </c>
      <c r="G15" s="228">
        <v>2.0852429254747742</v>
      </c>
      <c r="H15" s="228">
        <v>2.0410037387078672</v>
      </c>
      <c r="I15" s="228">
        <v>1.9117746805162481</v>
      </c>
      <c r="J15" s="228">
        <v>1.9784242325828361</v>
      </c>
      <c r="K15" s="228">
        <v>1.5607466087348441</v>
      </c>
      <c r="L15" s="228">
        <v>1.571052200778015</v>
      </c>
      <c r="M15" s="228">
        <v>1.471303992230246</v>
      </c>
      <c r="N15" s="228">
        <v>1.587367922093488</v>
      </c>
      <c r="O15" s="228">
        <v>1.4306252901193639</v>
      </c>
      <c r="P15" s="228">
        <v>1.3702460116428621</v>
      </c>
      <c r="Q15" s="228">
        <v>1.394923684428635</v>
      </c>
      <c r="R15" s="228">
        <v>1.3129955112083671</v>
      </c>
      <c r="S15" s="228">
        <v>1.390914581572491</v>
      </c>
      <c r="T15" s="228">
        <v>1.3049934586406839</v>
      </c>
      <c r="U15" s="228">
        <v>1.129135764800518</v>
      </c>
      <c r="V15" s="228">
        <v>1.062331075366084</v>
      </c>
      <c r="W15" s="228">
        <v>1.1584300946494379</v>
      </c>
      <c r="DA15" s="69" t="s">
        <v>3135</v>
      </c>
    </row>
    <row r="16" spans="1:105" ht="12" customHeight="1" x14ac:dyDescent="0.3">
      <c r="A16" s="57" t="s">
        <v>3059</v>
      </c>
      <c r="B16" s="263">
        <v>34.387313203225887</v>
      </c>
      <c r="C16" s="263">
        <v>36.751801730546553</v>
      </c>
      <c r="D16" s="263">
        <v>34.327240347120288</v>
      </c>
      <c r="E16" s="263">
        <v>39.086622549958321</v>
      </c>
      <c r="F16" s="263">
        <v>38.808725597196357</v>
      </c>
      <c r="G16" s="263">
        <v>36.199639444383493</v>
      </c>
      <c r="H16" s="263">
        <v>35.237120018461233</v>
      </c>
      <c r="I16" s="263">
        <v>33.579075833684733</v>
      </c>
      <c r="J16" s="263">
        <v>35.10388426016894</v>
      </c>
      <c r="K16" s="263">
        <v>29.911991574716041</v>
      </c>
      <c r="L16" s="263">
        <v>31.075127412680629</v>
      </c>
      <c r="M16" s="263">
        <v>32.098121843070061</v>
      </c>
      <c r="N16" s="263">
        <v>27.378492620467739</v>
      </c>
      <c r="O16" s="263">
        <v>24.218168149977579</v>
      </c>
      <c r="P16" s="263">
        <v>20.587740694542539</v>
      </c>
      <c r="Q16" s="263">
        <v>26.388609172673199</v>
      </c>
      <c r="R16" s="263">
        <v>19.833848485269279</v>
      </c>
      <c r="S16" s="263">
        <v>22.824544840664739</v>
      </c>
      <c r="T16" s="263">
        <v>18.430495913576699</v>
      </c>
      <c r="U16" s="263">
        <v>18.164132397545959</v>
      </c>
      <c r="V16" s="263">
        <v>20.54108766454663</v>
      </c>
      <c r="W16" s="263">
        <v>22.54210693694645</v>
      </c>
      <c r="DA16" s="70" t="s">
        <v>3136</v>
      </c>
    </row>
    <row r="17" spans="1:105" ht="12" customHeight="1" x14ac:dyDescent="0.3">
      <c r="A17" s="46" t="s">
        <v>30</v>
      </c>
      <c r="B17" s="231">
        <v>1.271534815761618</v>
      </c>
      <c r="C17" s="231">
        <v>0.91322188418750216</v>
      </c>
      <c r="D17" s="231">
        <v>0.7717762621794334</v>
      </c>
      <c r="E17" s="231">
        <v>7.9619292253559515E-2</v>
      </c>
      <c r="F17" s="231">
        <v>0.1182269145417888</v>
      </c>
      <c r="G17" s="231">
        <v>0.1163762576772166</v>
      </c>
      <c r="H17" s="231">
        <v>0.1062284862391662</v>
      </c>
      <c r="I17" s="231">
        <v>8.4398162605948332E-2</v>
      </c>
      <c r="J17" s="231">
        <v>9.1744656778129777E-2</v>
      </c>
      <c r="K17" s="231">
        <v>3.5524854209493577E-2</v>
      </c>
      <c r="L17" s="231">
        <v>4.6073769343452892E-2</v>
      </c>
      <c r="M17" s="231">
        <v>3.5774545825620001E-2</v>
      </c>
      <c r="N17" s="231">
        <v>3.1870814482338763E-2</v>
      </c>
      <c r="O17" s="231">
        <v>3.5411482900618393E-2</v>
      </c>
      <c r="P17" s="231">
        <v>3.9502014479893259E-2</v>
      </c>
      <c r="Q17" s="231">
        <v>1.9176113097627179E-2</v>
      </c>
      <c r="R17" s="231">
        <v>6.2025368501942443E-2</v>
      </c>
      <c r="S17" s="231">
        <v>4.9013867451039889E-2</v>
      </c>
      <c r="T17" s="231">
        <v>0.1109948087004127</v>
      </c>
      <c r="U17" s="231">
        <v>0.15084852949485619</v>
      </c>
      <c r="V17" s="231">
        <v>0.1563941176702047</v>
      </c>
      <c r="W17" s="231">
        <v>0.24224283289769519</v>
      </c>
      <c r="DA17" s="73" t="s">
        <v>3137</v>
      </c>
    </row>
    <row r="18" spans="1:105" ht="12" customHeight="1" x14ac:dyDescent="0.3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3138</v>
      </c>
    </row>
    <row r="19" spans="1:105" ht="12" customHeight="1" x14ac:dyDescent="0.3">
      <c r="A19" s="46" t="s">
        <v>33</v>
      </c>
      <c r="B19" s="231">
        <v>0.56523164657786973</v>
      </c>
      <c r="C19" s="231">
        <v>0.56147741630097558</v>
      </c>
      <c r="D19" s="231">
        <v>0.64835790456081321</v>
      </c>
      <c r="E19" s="231">
        <v>0.69366708973896651</v>
      </c>
      <c r="F19" s="231">
        <v>0.69745366605010573</v>
      </c>
      <c r="G19" s="231">
        <v>1.01207413694153</v>
      </c>
      <c r="H19" s="231">
        <v>0.76864841297919828</v>
      </c>
      <c r="I19" s="231">
        <v>0.5029238835766261</v>
      </c>
      <c r="J19" s="231">
        <v>0.5304141260688493</v>
      </c>
      <c r="K19" s="231">
        <v>0.25045619514569428</v>
      </c>
      <c r="L19" s="231">
        <v>0.36283085186854119</v>
      </c>
      <c r="M19" s="231">
        <v>0.25345759367833548</v>
      </c>
      <c r="N19" s="231">
        <v>0.24627666372334631</v>
      </c>
      <c r="O19" s="231">
        <v>0.25551477849990911</v>
      </c>
      <c r="P19" s="231">
        <v>0.25532961688219008</v>
      </c>
      <c r="Q19" s="231">
        <v>0.19295013671796429</v>
      </c>
      <c r="R19" s="231">
        <v>0.25271608744875917</v>
      </c>
      <c r="S19" s="231">
        <v>0.28917023196276392</v>
      </c>
      <c r="T19" s="231">
        <v>0.31543499454094209</v>
      </c>
      <c r="U19" s="231">
        <v>0.32807018211583189</v>
      </c>
      <c r="V19" s="231">
        <v>0.38252656539816537</v>
      </c>
      <c r="W19" s="231">
        <v>0.43663038043606428</v>
      </c>
      <c r="DA19" s="73" t="s">
        <v>3139</v>
      </c>
    </row>
    <row r="20" spans="1:105" ht="12" customHeight="1" x14ac:dyDescent="0.3">
      <c r="A20" s="46" t="s">
        <v>160</v>
      </c>
      <c r="B20" s="231">
        <v>8.2799614695331858</v>
      </c>
      <c r="C20" s="231">
        <v>9.1006573483505697</v>
      </c>
      <c r="D20" s="231">
        <v>8.7816765944767496</v>
      </c>
      <c r="E20" s="231">
        <v>9.1454674321895961</v>
      </c>
      <c r="F20" s="231">
        <v>9.4830113342335931</v>
      </c>
      <c r="G20" s="231">
        <v>9.3319950552753141</v>
      </c>
      <c r="H20" s="231">
        <v>8.2770872124046733</v>
      </c>
      <c r="I20" s="231">
        <v>8.0263337597862261</v>
      </c>
      <c r="J20" s="231">
        <v>7.3384858740805567</v>
      </c>
      <c r="K20" s="231">
        <v>6.2526457357088372</v>
      </c>
      <c r="L20" s="231">
        <v>6.1908609805209238</v>
      </c>
      <c r="M20" s="231">
        <v>5.7263931234349457</v>
      </c>
      <c r="N20" s="231">
        <v>4.734590382100845</v>
      </c>
      <c r="O20" s="231">
        <v>4.7879923226442553</v>
      </c>
      <c r="P20" s="231">
        <v>4.8299276519010501</v>
      </c>
      <c r="Q20" s="231">
        <v>4.8954643658114039</v>
      </c>
      <c r="R20" s="231">
        <v>5.256685421639232</v>
      </c>
      <c r="S20" s="231">
        <v>5.5818197823810589</v>
      </c>
      <c r="T20" s="231">
        <v>5.8409564998028944</v>
      </c>
      <c r="U20" s="231">
        <v>5.4380595341686524</v>
      </c>
      <c r="V20" s="231">
        <v>5.8753637896505531</v>
      </c>
      <c r="W20" s="231">
        <v>7.4775812453547248</v>
      </c>
      <c r="DA20" s="73" t="s">
        <v>3140</v>
      </c>
    </row>
    <row r="21" spans="1:105" ht="12" customHeight="1" x14ac:dyDescent="0.3">
      <c r="A21" s="46" t="s">
        <v>70</v>
      </c>
      <c r="B21" s="231">
        <v>0.87518209143388015</v>
      </c>
      <c r="C21" s="231">
        <v>0.6370908064017885</v>
      </c>
      <c r="D21" s="231">
        <v>0.70042844203433174</v>
      </c>
      <c r="E21" s="231">
        <v>0.37810614668666409</v>
      </c>
      <c r="F21" s="231">
        <v>0.3743005983163652</v>
      </c>
      <c r="G21" s="231">
        <v>0.30703277864835249</v>
      </c>
      <c r="H21" s="231">
        <v>0.50447124639509466</v>
      </c>
      <c r="I21" s="231">
        <v>0.34230255263519332</v>
      </c>
      <c r="J21" s="231">
        <v>6.5863626005129267E-2</v>
      </c>
      <c r="K21" s="231">
        <v>4.4202124059558978E-2</v>
      </c>
      <c r="L21" s="231">
        <v>6.2875810201876284E-2</v>
      </c>
      <c r="M21" s="231">
        <v>9.1548076445373633E-2</v>
      </c>
      <c r="N21" s="231">
        <v>7.5234677444650164E-2</v>
      </c>
      <c r="O21" s="231">
        <v>3.0140663617121349E-2</v>
      </c>
      <c r="P21" s="231">
        <v>3.3336886148494282E-2</v>
      </c>
      <c r="Q21" s="231">
        <v>4.1481663855667497E-2</v>
      </c>
      <c r="R21" s="231">
        <v>5.2005722885083427E-2</v>
      </c>
      <c r="S21" s="231">
        <v>2.9505241348583979E-2</v>
      </c>
      <c r="T21" s="231">
        <v>2.984252839575639E-2</v>
      </c>
      <c r="U21" s="231">
        <v>3.5806590431962229E-2</v>
      </c>
      <c r="V21" s="231">
        <v>3.2020865225375013E-2</v>
      </c>
      <c r="W21" s="231">
        <v>2.544852891434379E-2</v>
      </c>
      <c r="DA21" s="73" t="s">
        <v>3141</v>
      </c>
    </row>
    <row r="22" spans="1:105" ht="12" customHeight="1" x14ac:dyDescent="0.3">
      <c r="A22" s="46" t="s">
        <v>34</v>
      </c>
      <c r="B22" s="231">
        <v>0.38121379341770928</v>
      </c>
      <c r="C22" s="231">
        <v>0.38121379341857231</v>
      </c>
      <c r="D22" s="231">
        <v>0.38121379341755729</v>
      </c>
      <c r="E22" s="231">
        <v>0.3812137934186699</v>
      </c>
      <c r="F22" s="231">
        <v>0.38121379341754891</v>
      </c>
      <c r="G22" s="231">
        <v>0.38121379341767758</v>
      </c>
      <c r="H22" s="231">
        <v>0.38121379341797229</v>
      </c>
      <c r="I22" s="231">
        <v>0.38121379341816658</v>
      </c>
      <c r="J22" s="231">
        <v>0.38121379341865058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0.1864048765006969</v>
      </c>
      <c r="R22" s="231">
        <v>5.9720200714819177E-2</v>
      </c>
      <c r="S22" s="231">
        <v>0.1114753699188034</v>
      </c>
      <c r="T22" s="231">
        <v>0.36184075272791522</v>
      </c>
      <c r="U22" s="231">
        <v>0.35800472302658731</v>
      </c>
      <c r="V22" s="231">
        <v>0.29977391216992189</v>
      </c>
      <c r="W22" s="231">
        <v>0.29102025382593549</v>
      </c>
      <c r="DA22" s="73" t="s">
        <v>3142</v>
      </c>
    </row>
    <row r="23" spans="1:105" ht="12" customHeight="1" x14ac:dyDescent="0.3">
      <c r="A23" s="46" t="s">
        <v>162</v>
      </c>
      <c r="B23" s="231">
        <v>8.5363712300063703</v>
      </c>
      <c r="C23" s="231">
        <v>9.6222238357349408</v>
      </c>
      <c r="D23" s="231">
        <v>8.8962786049724549</v>
      </c>
      <c r="E23" s="231">
        <v>7.953240749412366</v>
      </c>
      <c r="F23" s="231">
        <v>7.7971764054027064</v>
      </c>
      <c r="G23" s="231">
        <v>6.9605179049956147</v>
      </c>
      <c r="H23" s="231">
        <v>6.0942755662380224</v>
      </c>
      <c r="I23" s="231">
        <v>5.269536351970797</v>
      </c>
      <c r="J23" s="231">
        <v>3.138709164936655</v>
      </c>
      <c r="K23" s="231">
        <v>2.595642476731673</v>
      </c>
      <c r="L23" s="231">
        <v>2.878339104843989</v>
      </c>
      <c r="M23" s="231">
        <v>2.7003464885169999</v>
      </c>
      <c r="N23" s="231">
        <v>2.3691680395551251</v>
      </c>
      <c r="O23" s="231">
        <v>2.2764097363465861</v>
      </c>
      <c r="P23" s="231">
        <v>2.27833248568415</v>
      </c>
      <c r="Q23" s="231">
        <v>2.050237778686661</v>
      </c>
      <c r="R23" s="231">
        <v>2.3828206427045182</v>
      </c>
      <c r="S23" s="231">
        <v>2.4319514890507241</v>
      </c>
      <c r="T23" s="231">
        <v>2.954983275730291</v>
      </c>
      <c r="U23" s="231">
        <v>2.9848922872790529</v>
      </c>
      <c r="V23" s="231">
        <v>2.9206629781651552</v>
      </c>
      <c r="W23" s="231">
        <v>3.181139854988793</v>
      </c>
      <c r="DA23" s="73" t="s">
        <v>3143</v>
      </c>
    </row>
    <row r="24" spans="1:105" ht="12" customHeight="1" x14ac:dyDescent="0.3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3144</v>
      </c>
    </row>
    <row r="25" spans="1:105" ht="12" customHeight="1" x14ac:dyDescent="0.3">
      <c r="A25" s="46" t="s">
        <v>73</v>
      </c>
      <c r="B25" s="231">
        <v>6.6128086686516454</v>
      </c>
      <c r="C25" s="231">
        <v>7.7043562292462697</v>
      </c>
      <c r="D25" s="231">
        <v>5.8627917845311659</v>
      </c>
      <c r="E25" s="231">
        <v>11.12940454757207</v>
      </c>
      <c r="F25" s="231">
        <v>11.039454112022851</v>
      </c>
      <c r="G25" s="231">
        <v>9.8385160621278995</v>
      </c>
      <c r="H25" s="231">
        <v>11.51285496740751</v>
      </c>
      <c r="I25" s="231">
        <v>12.82346558656414</v>
      </c>
      <c r="J25" s="231">
        <v>17.985986129211859</v>
      </c>
      <c r="K25" s="231">
        <v>15.669588233456521</v>
      </c>
      <c r="L25" s="231">
        <v>16.486710433748328</v>
      </c>
      <c r="M25" s="231">
        <v>18.532620883358749</v>
      </c>
      <c r="N25" s="231">
        <v>14.858109411557351</v>
      </c>
      <c r="O25" s="231">
        <v>12.673938932615609</v>
      </c>
      <c r="P25" s="231">
        <v>10.46191958466579</v>
      </c>
      <c r="Q25" s="231">
        <v>16.698039542403279</v>
      </c>
      <c r="R25" s="231">
        <v>8.6472325106102446</v>
      </c>
      <c r="S25" s="231">
        <v>11.27830750183262</v>
      </c>
      <c r="T25" s="231">
        <v>5.8317716415027601</v>
      </c>
      <c r="U25" s="231">
        <v>5.9096263762372088</v>
      </c>
      <c r="V25" s="231">
        <v>7.6105148530751556</v>
      </c>
      <c r="W25" s="231">
        <v>7.4437476043723567</v>
      </c>
      <c r="DA25" s="73" t="s">
        <v>3145</v>
      </c>
    </row>
    <row r="26" spans="1:105" ht="12" customHeight="1" x14ac:dyDescent="0.3">
      <c r="A26" s="46" t="s">
        <v>79</v>
      </c>
      <c r="B26" s="231">
        <v>7.8650094878436079</v>
      </c>
      <c r="C26" s="231">
        <v>7.8315604169059316</v>
      </c>
      <c r="D26" s="231">
        <v>8.2847169609477813</v>
      </c>
      <c r="E26" s="231">
        <v>9.3259034986864311</v>
      </c>
      <c r="F26" s="231">
        <v>8.9178887732114003</v>
      </c>
      <c r="G26" s="231">
        <v>8.2519134552998796</v>
      </c>
      <c r="H26" s="231">
        <v>7.5923403333795916</v>
      </c>
      <c r="I26" s="231">
        <v>6.1489017431276327</v>
      </c>
      <c r="J26" s="231">
        <v>5.5714668896691046</v>
      </c>
      <c r="K26" s="231">
        <v>5.0639319554042679</v>
      </c>
      <c r="L26" s="231">
        <v>5.0474364621535157</v>
      </c>
      <c r="M26" s="231">
        <v>4.7579811318100296</v>
      </c>
      <c r="N26" s="231">
        <v>5.0632426316040799</v>
      </c>
      <c r="O26" s="231">
        <v>4.1587602333534814</v>
      </c>
      <c r="P26" s="231">
        <v>2.6893924547809762</v>
      </c>
      <c r="Q26" s="231">
        <v>2.3048546955998979</v>
      </c>
      <c r="R26" s="231">
        <v>3.120642530764675</v>
      </c>
      <c r="S26" s="231">
        <v>3.05330135671915</v>
      </c>
      <c r="T26" s="231">
        <v>2.984671412175723</v>
      </c>
      <c r="U26" s="231">
        <v>2.9588241747918089</v>
      </c>
      <c r="V26" s="231">
        <v>3.2638305831920968</v>
      </c>
      <c r="W26" s="231">
        <v>3.4442962361565308</v>
      </c>
      <c r="DA26" s="73" t="s">
        <v>3146</v>
      </c>
    </row>
    <row r="27" spans="1:105" ht="12" customHeight="1" x14ac:dyDescent="0.3">
      <c r="A27" s="57" t="s">
        <v>3071</v>
      </c>
      <c r="B27" s="263">
        <f t="shared" ref="B27:W27" si="0">B28+B34</f>
        <v>44.918072113938337</v>
      </c>
      <c r="C27" s="263">
        <f t="shared" si="0"/>
        <v>48.935997319695325</v>
      </c>
      <c r="D27" s="263">
        <f t="shared" si="0"/>
        <v>46.481017212604328</v>
      </c>
      <c r="E27" s="263">
        <f t="shared" si="0"/>
        <v>46.346171309823973</v>
      </c>
      <c r="F27" s="263">
        <f t="shared" si="0"/>
        <v>46.699423481047546</v>
      </c>
      <c r="G27" s="263">
        <f t="shared" si="0"/>
        <v>46.194062355191591</v>
      </c>
      <c r="H27" s="263">
        <f t="shared" si="0"/>
        <v>43.709878458872041</v>
      </c>
      <c r="I27" s="263">
        <f t="shared" si="0"/>
        <v>40.903118342560262</v>
      </c>
      <c r="J27" s="263">
        <f t="shared" si="0"/>
        <v>36.589097421733079</v>
      </c>
      <c r="K27" s="263">
        <f t="shared" si="0"/>
        <v>30.523888643464986</v>
      </c>
      <c r="L27" s="263">
        <f t="shared" si="0"/>
        <v>31.665764150356289</v>
      </c>
      <c r="M27" s="263">
        <f t="shared" si="0"/>
        <v>31.104574023064409</v>
      </c>
      <c r="N27" s="263">
        <f t="shared" si="0"/>
        <v>27.216149807342678</v>
      </c>
      <c r="O27" s="263">
        <f t="shared" si="0"/>
        <v>26.551147861273982</v>
      </c>
      <c r="P27" s="263">
        <f t="shared" si="0"/>
        <v>25.452758125925591</v>
      </c>
      <c r="Q27" s="263">
        <f t="shared" si="0"/>
        <v>25.639228483521226</v>
      </c>
      <c r="R27" s="263">
        <f t="shared" si="0"/>
        <v>26.718516453165108</v>
      </c>
      <c r="S27" s="263">
        <f t="shared" si="0"/>
        <v>28.258964044130373</v>
      </c>
      <c r="T27" s="263">
        <f t="shared" si="0"/>
        <v>28.354282975040736</v>
      </c>
      <c r="U27" s="263">
        <f t="shared" si="0"/>
        <v>27.78600951629922</v>
      </c>
      <c r="V27" s="263">
        <f t="shared" si="0"/>
        <v>30.203987679720356</v>
      </c>
      <c r="W27" s="263">
        <f t="shared" si="0"/>
        <v>36.059490963754904</v>
      </c>
      <c r="DA27" s="70"/>
    </row>
    <row r="28" spans="1:105" ht="12" customHeight="1" x14ac:dyDescent="0.3">
      <c r="A28" s="60" t="s">
        <v>3072</v>
      </c>
      <c r="B28" s="264">
        <v>43.010753780840112</v>
      </c>
      <c r="C28" s="264">
        <v>47.078163117510329</v>
      </c>
      <c r="D28" s="264">
        <v>44.590907570064687</v>
      </c>
      <c r="E28" s="264">
        <v>44.279099589345343</v>
      </c>
      <c r="F28" s="264">
        <v>44.551669510116383</v>
      </c>
      <c r="G28" s="264">
        <v>43.989885794285897</v>
      </c>
      <c r="H28" s="264">
        <v>41.624832663746027</v>
      </c>
      <c r="I28" s="264">
        <v>39.027637440660101</v>
      </c>
      <c r="J28" s="264">
        <v>34.876899505585001</v>
      </c>
      <c r="K28" s="264">
        <v>29.075060498891499</v>
      </c>
      <c r="L28" s="264">
        <v>30.189899403146629</v>
      </c>
      <c r="M28" s="264">
        <v>29.64452750010545</v>
      </c>
      <c r="N28" s="264">
        <v>25.899161633693758</v>
      </c>
      <c r="O28" s="264">
        <v>25.26182895652612</v>
      </c>
      <c r="P28" s="264">
        <v>24.202250762797291</v>
      </c>
      <c r="Q28" s="264">
        <v>24.348775567640761</v>
      </c>
      <c r="R28" s="264">
        <v>25.463388653481989</v>
      </c>
      <c r="S28" s="264">
        <v>26.985008223195479</v>
      </c>
      <c r="T28" s="264">
        <v>27.107449303186211</v>
      </c>
      <c r="U28" s="264">
        <v>26.58152812487987</v>
      </c>
      <c r="V28" s="264">
        <v>28.989016958444559</v>
      </c>
      <c r="W28" s="264">
        <v>34.779126106936651</v>
      </c>
      <c r="DA28" s="72" t="s">
        <v>3147</v>
      </c>
    </row>
    <row r="29" spans="1:105" ht="12" customHeight="1" x14ac:dyDescent="0.3">
      <c r="A29" s="59" t="s">
        <v>30</v>
      </c>
      <c r="B29" s="232">
        <v>3.875782865171244</v>
      </c>
      <c r="C29" s="232">
        <v>2.811250928687163</v>
      </c>
      <c r="D29" s="232">
        <v>2.4164252660405738</v>
      </c>
      <c r="E29" s="232">
        <v>0.27226984792941561</v>
      </c>
      <c r="F29" s="232">
        <v>0.40914613754739643</v>
      </c>
      <c r="G29" s="232">
        <v>0.41028755703739511</v>
      </c>
      <c r="H29" s="232">
        <v>0.41654634239213628</v>
      </c>
      <c r="I29" s="232">
        <v>0.43001051142071173</v>
      </c>
      <c r="J29" s="232">
        <v>1.351973733722283</v>
      </c>
      <c r="K29" s="232">
        <v>0.58761719794582246</v>
      </c>
      <c r="L29" s="232">
        <v>0.71256919255699025</v>
      </c>
      <c r="M29" s="232">
        <v>0.71710952670077488</v>
      </c>
      <c r="N29" s="232">
        <v>0.56804122354605202</v>
      </c>
      <c r="O29" s="232">
        <v>0.57216623561374735</v>
      </c>
      <c r="P29" s="232">
        <v>0.57472965082619465</v>
      </c>
      <c r="Q29" s="232">
        <v>0.6152515651672843</v>
      </c>
      <c r="R29" s="232">
        <v>0.6744177477766391</v>
      </c>
      <c r="S29" s="232">
        <v>0.77903900976200924</v>
      </c>
      <c r="T29" s="232">
        <v>0.63672756245418394</v>
      </c>
      <c r="U29" s="232">
        <v>0.90005854054494161</v>
      </c>
      <c r="V29" s="232">
        <v>1.282390077705891</v>
      </c>
      <c r="W29" s="232">
        <v>1.484346534681956</v>
      </c>
      <c r="DA29" s="71" t="s">
        <v>3148</v>
      </c>
    </row>
    <row r="30" spans="1:105" ht="12" customHeight="1" x14ac:dyDescent="0.3">
      <c r="A30" s="59" t="s">
        <v>33</v>
      </c>
      <c r="B30" s="232">
        <v>1.1821297542032341</v>
      </c>
      <c r="C30" s="232">
        <v>1.1845463252196851</v>
      </c>
      <c r="D30" s="232">
        <v>1.40461884796631</v>
      </c>
      <c r="E30" s="232">
        <v>1.7017209976292369</v>
      </c>
      <c r="F30" s="232">
        <v>1.69927706852172</v>
      </c>
      <c r="G30" s="232">
        <v>2.1596602053573162</v>
      </c>
      <c r="H30" s="232">
        <v>1.8740380259632341</v>
      </c>
      <c r="I30" s="232">
        <v>1.277083586653379</v>
      </c>
      <c r="J30" s="232">
        <v>1.5287662737200081</v>
      </c>
      <c r="K30" s="232">
        <v>0.61176453371863659</v>
      </c>
      <c r="L30" s="232">
        <v>1.084778934878835</v>
      </c>
      <c r="M30" s="232">
        <v>0.93404951533295832</v>
      </c>
      <c r="N30" s="232">
        <v>0.93869449002979111</v>
      </c>
      <c r="O30" s="232">
        <v>0.93283926620670665</v>
      </c>
      <c r="P30" s="232">
        <v>0.60864915592612179</v>
      </c>
      <c r="Q30" s="232">
        <v>0.60059739297585235</v>
      </c>
      <c r="R30" s="232">
        <v>0.75634186556559801</v>
      </c>
      <c r="S30" s="232">
        <v>0.87086456458308403</v>
      </c>
      <c r="T30" s="232">
        <v>0.87782920387751895</v>
      </c>
      <c r="U30" s="232">
        <v>0.90045982361119126</v>
      </c>
      <c r="V30" s="232">
        <v>1.0493628301953859</v>
      </c>
      <c r="W30" s="232">
        <v>1.1599325054104419</v>
      </c>
      <c r="DA30" s="71" t="s">
        <v>3149</v>
      </c>
    </row>
    <row r="31" spans="1:105" ht="12" customHeight="1" x14ac:dyDescent="0.3">
      <c r="A31" s="59" t="s">
        <v>160</v>
      </c>
      <c r="B31" s="232">
        <v>19.58610469918343</v>
      </c>
      <c r="C31" s="232">
        <v>22.0235290892461</v>
      </c>
      <c r="D31" s="232">
        <v>21.182670027137551</v>
      </c>
      <c r="E31" s="232">
        <v>22.83511977618636</v>
      </c>
      <c r="F31" s="232">
        <v>23.46056981011667</v>
      </c>
      <c r="G31" s="232">
        <v>23.892539578038509</v>
      </c>
      <c r="H31" s="232">
        <v>21.60214744329344</v>
      </c>
      <c r="I31" s="232">
        <v>21.014761918985709</v>
      </c>
      <c r="J31" s="232">
        <v>21.3642142236321</v>
      </c>
      <c r="K31" s="232">
        <v>18.185781032692429</v>
      </c>
      <c r="L31" s="232">
        <v>17.826864763261771</v>
      </c>
      <c r="M31" s="232">
        <v>16.319505526929209</v>
      </c>
      <c r="N31" s="232">
        <v>13.28926078640445</v>
      </c>
      <c r="O31" s="232">
        <v>13.46418258131623</v>
      </c>
      <c r="P31" s="232">
        <v>13.457102729619249</v>
      </c>
      <c r="Q31" s="232">
        <v>13.96649301179677</v>
      </c>
      <c r="R31" s="232">
        <v>14.35003421173564</v>
      </c>
      <c r="S31" s="232">
        <v>15.13034433820294</v>
      </c>
      <c r="T31" s="232">
        <v>16.258571836280481</v>
      </c>
      <c r="U31" s="232">
        <v>15.160369795438401</v>
      </c>
      <c r="V31" s="232">
        <v>16.392486306723999</v>
      </c>
      <c r="W31" s="232">
        <v>21.566192221768588</v>
      </c>
      <c r="DA31" s="71" t="s">
        <v>3150</v>
      </c>
    </row>
    <row r="32" spans="1:105" ht="12" customHeight="1" x14ac:dyDescent="0.3">
      <c r="A32" s="59" t="s">
        <v>70</v>
      </c>
      <c r="B32" s="232">
        <v>2.3105077065435511</v>
      </c>
      <c r="C32" s="232">
        <v>1.7769430794219709</v>
      </c>
      <c r="D32" s="232">
        <v>1.992647065338264</v>
      </c>
      <c r="E32" s="232">
        <v>1.295891895880146</v>
      </c>
      <c r="F32" s="232">
        <v>1.298244291856091</v>
      </c>
      <c r="G32" s="232">
        <v>1.084881996195648</v>
      </c>
      <c r="H32" s="232">
        <v>1.9825883529505841</v>
      </c>
      <c r="I32" s="232">
        <v>1.489502299028999</v>
      </c>
      <c r="J32" s="232">
        <v>0.97276270249889552</v>
      </c>
      <c r="K32" s="232">
        <v>0.7327893234280487</v>
      </c>
      <c r="L32" s="232">
        <v>0.97460961789504563</v>
      </c>
      <c r="M32" s="232">
        <v>0.87451056846768316</v>
      </c>
      <c r="N32" s="232">
        <v>0.63141195815899631</v>
      </c>
      <c r="O32" s="232">
        <v>0.48809540880682561</v>
      </c>
      <c r="P32" s="232">
        <v>0.48611966699441927</v>
      </c>
      <c r="Q32" s="232">
        <v>0.47190508486939281</v>
      </c>
      <c r="R32" s="232">
        <v>0.38793310882834647</v>
      </c>
      <c r="S32" s="232">
        <v>0.15630300762257149</v>
      </c>
      <c r="T32" s="232">
        <v>0.1154053272370323</v>
      </c>
      <c r="U32" s="232">
        <v>0.1372703959568892</v>
      </c>
      <c r="V32" s="232">
        <v>0.13601799470592121</v>
      </c>
      <c r="W32" s="232">
        <v>9.3852906526397523E-2</v>
      </c>
      <c r="DA32" s="71" t="s">
        <v>3151</v>
      </c>
    </row>
    <row r="33" spans="1:105" ht="12" customHeight="1" x14ac:dyDescent="0.3">
      <c r="A33" s="59" t="s">
        <v>162</v>
      </c>
      <c r="B33" s="232">
        <v>16.056228755738651</v>
      </c>
      <c r="C33" s="232">
        <v>19.281893694935398</v>
      </c>
      <c r="D33" s="232">
        <v>17.594546363582001</v>
      </c>
      <c r="E33" s="232">
        <v>18.174097071720169</v>
      </c>
      <c r="F33" s="232">
        <v>17.6844322020745</v>
      </c>
      <c r="G33" s="232">
        <v>16.442516457657039</v>
      </c>
      <c r="H33" s="232">
        <v>15.749512499146631</v>
      </c>
      <c r="I33" s="232">
        <v>14.816279124571301</v>
      </c>
      <c r="J33" s="232">
        <v>9.6591825720117122</v>
      </c>
      <c r="K33" s="232">
        <v>8.9571084111065673</v>
      </c>
      <c r="L33" s="232">
        <v>9.5910768945539857</v>
      </c>
      <c r="M33" s="232">
        <v>10.79935236267483</v>
      </c>
      <c r="N33" s="232">
        <v>10.47175317555447</v>
      </c>
      <c r="O33" s="232">
        <v>9.8045454645826062</v>
      </c>
      <c r="P33" s="232">
        <v>9.0756495594313087</v>
      </c>
      <c r="Q33" s="232">
        <v>8.6945285128314644</v>
      </c>
      <c r="R33" s="232">
        <v>9.2946617195757657</v>
      </c>
      <c r="S33" s="232">
        <v>10.04845730302487</v>
      </c>
      <c r="T33" s="232">
        <v>9.2189153733369888</v>
      </c>
      <c r="U33" s="232">
        <v>9.4833695693284525</v>
      </c>
      <c r="V33" s="232">
        <v>10.12875974911336</v>
      </c>
      <c r="W33" s="232">
        <v>10.474801938549261</v>
      </c>
      <c r="DA33" s="71" t="s">
        <v>3152</v>
      </c>
    </row>
    <row r="34" spans="1:105" ht="12" customHeight="1" x14ac:dyDescent="0.3">
      <c r="A34" s="60" t="s">
        <v>3079</v>
      </c>
      <c r="B34" s="264">
        <v>1.907318333098222</v>
      </c>
      <c r="C34" s="264">
        <v>1.857834202184999</v>
      </c>
      <c r="D34" s="264">
        <v>1.8901096425396391</v>
      </c>
      <c r="E34" s="264">
        <v>2.0670717204786269</v>
      </c>
      <c r="F34" s="264">
        <v>2.1477539709311642</v>
      </c>
      <c r="G34" s="264">
        <v>2.204176560905696</v>
      </c>
      <c r="H34" s="264">
        <v>2.0850457951260131</v>
      </c>
      <c r="I34" s="264">
        <v>1.875480901900159</v>
      </c>
      <c r="J34" s="264">
        <v>1.712197916148078</v>
      </c>
      <c r="K34" s="264">
        <v>1.448828144573485</v>
      </c>
      <c r="L34" s="264">
        <v>1.475864747209658</v>
      </c>
      <c r="M34" s="264">
        <v>1.4600465229589581</v>
      </c>
      <c r="N34" s="264">
        <v>1.31698817364892</v>
      </c>
      <c r="O34" s="264">
        <v>1.289318904747861</v>
      </c>
      <c r="P34" s="264">
        <v>1.2505073631282999</v>
      </c>
      <c r="Q34" s="264">
        <v>1.2904529158804641</v>
      </c>
      <c r="R34" s="264">
        <v>1.25512779968312</v>
      </c>
      <c r="S34" s="264">
        <v>1.273955820934896</v>
      </c>
      <c r="T34" s="264">
        <v>1.246833671854525</v>
      </c>
      <c r="U34" s="264">
        <v>1.2044813914193511</v>
      </c>
      <c r="V34" s="264">
        <v>1.2149707212757981</v>
      </c>
      <c r="W34" s="264">
        <v>1.280364856818252</v>
      </c>
      <c r="DA34" s="72" t="s">
        <v>3153</v>
      </c>
    </row>
    <row r="35" spans="1:105" ht="12" customHeight="1" x14ac:dyDescent="0.3">
      <c r="A35" s="57" t="s">
        <v>3081</v>
      </c>
      <c r="B35" s="263">
        <f t="shared" ref="B35:W35" si="1">B36+B42+B53</f>
        <v>3.9762311922971709</v>
      </c>
      <c r="C35" s="263">
        <f t="shared" si="1"/>
        <v>4.1126250703543397</v>
      </c>
      <c r="D35" s="263">
        <f t="shared" si="1"/>
        <v>3.7934699857897587</v>
      </c>
      <c r="E35" s="263">
        <f t="shared" si="1"/>
        <v>4.5919482579224047</v>
      </c>
      <c r="F35" s="263">
        <f t="shared" si="1"/>
        <v>4.5402012135531349</v>
      </c>
      <c r="G35" s="263">
        <f t="shared" si="1"/>
        <v>4.0235811183490764</v>
      </c>
      <c r="H35" s="263">
        <f t="shared" si="1"/>
        <v>3.8432405528446201</v>
      </c>
      <c r="I35" s="263">
        <f t="shared" si="1"/>
        <v>3.5366165358021275</v>
      </c>
      <c r="J35" s="263">
        <f t="shared" si="1"/>
        <v>2.8334714433942487</v>
      </c>
      <c r="K35" s="263">
        <f t="shared" si="1"/>
        <v>2.3545831396571617</v>
      </c>
      <c r="L35" s="263">
        <f t="shared" si="1"/>
        <v>2.4708790578906878</v>
      </c>
      <c r="M35" s="263">
        <f t="shared" si="1"/>
        <v>2.3757277611029641</v>
      </c>
      <c r="N35" s="263">
        <f t="shared" si="1"/>
        <v>2.0319855162176323</v>
      </c>
      <c r="O35" s="263">
        <f t="shared" si="1"/>
        <v>1.6432681805577125</v>
      </c>
      <c r="P35" s="263">
        <f t="shared" si="1"/>
        <v>1.2752333607967372</v>
      </c>
      <c r="Q35" s="263">
        <f t="shared" si="1"/>
        <v>1.1717254156415182</v>
      </c>
      <c r="R35" s="263">
        <f t="shared" si="1"/>
        <v>1.2869363251109416</v>
      </c>
      <c r="S35" s="263">
        <f t="shared" si="1"/>
        <v>1.3213610565111218</v>
      </c>
      <c r="T35" s="263">
        <f t="shared" si="1"/>
        <v>1.4044092364427598</v>
      </c>
      <c r="U35" s="263">
        <f t="shared" si="1"/>
        <v>1.3436391022417864</v>
      </c>
      <c r="V35" s="263">
        <f t="shared" si="1"/>
        <v>1.3123235985452506</v>
      </c>
      <c r="W35" s="263">
        <f t="shared" si="1"/>
        <v>1.363966791817667</v>
      </c>
      <c r="DA35" s="70"/>
    </row>
    <row r="36" spans="1:105" ht="12" customHeight="1" x14ac:dyDescent="0.3">
      <c r="A36" s="60" t="s">
        <v>3082</v>
      </c>
      <c r="B36" s="264">
        <v>1.566395443112367</v>
      </c>
      <c r="C36" s="264">
        <v>1.621692346633993</v>
      </c>
      <c r="D36" s="264">
        <v>1.4878996433818701</v>
      </c>
      <c r="E36" s="264">
        <v>1.7289125727432639</v>
      </c>
      <c r="F36" s="264">
        <v>1.717128151775257</v>
      </c>
      <c r="G36" s="264">
        <v>1.502349575811744</v>
      </c>
      <c r="H36" s="264">
        <v>1.4004924142884509</v>
      </c>
      <c r="I36" s="264">
        <v>1.295829540051554</v>
      </c>
      <c r="J36" s="264">
        <v>1.008965352640133</v>
      </c>
      <c r="K36" s="264">
        <v>0.80856748893066532</v>
      </c>
      <c r="L36" s="264">
        <v>0.86717162179329677</v>
      </c>
      <c r="M36" s="264">
        <v>0.77345427676452738</v>
      </c>
      <c r="N36" s="264">
        <v>0.62305552725458158</v>
      </c>
      <c r="O36" s="264">
        <v>0.51556839856555059</v>
      </c>
      <c r="P36" s="264">
        <v>0.42681188225969141</v>
      </c>
      <c r="Q36" s="264">
        <v>0.39513088763417131</v>
      </c>
      <c r="R36" s="264">
        <v>0.4371253979565829</v>
      </c>
      <c r="S36" s="264">
        <v>0.45744366653081148</v>
      </c>
      <c r="T36" s="264">
        <v>0.49039762854379709</v>
      </c>
      <c r="U36" s="264">
        <v>0.47295845670836362</v>
      </c>
      <c r="V36" s="264">
        <v>0.46431851543412361</v>
      </c>
      <c r="W36" s="264">
        <v>0.48102537017199271</v>
      </c>
      <c r="DA36" s="72" t="s">
        <v>3154</v>
      </c>
    </row>
    <row r="37" spans="1:105" ht="12" customHeight="1" x14ac:dyDescent="0.3">
      <c r="A37" s="59" t="s">
        <v>30</v>
      </c>
      <c r="B37" s="232">
        <v>0</v>
      </c>
      <c r="C37" s="232">
        <v>0</v>
      </c>
      <c r="D37" s="232">
        <v>0</v>
      </c>
      <c r="E37" s="232">
        <v>0</v>
      </c>
      <c r="F37" s="232">
        <v>0</v>
      </c>
      <c r="G37" s="232">
        <v>0</v>
      </c>
      <c r="H37" s="232">
        <v>0</v>
      </c>
      <c r="I37" s="232">
        <v>0</v>
      </c>
      <c r="J37" s="232">
        <v>0</v>
      </c>
      <c r="K37" s="232">
        <v>0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0</v>
      </c>
      <c r="T37" s="232">
        <v>0</v>
      </c>
      <c r="U37" s="232">
        <v>0</v>
      </c>
      <c r="V37" s="232">
        <v>0</v>
      </c>
      <c r="W37" s="232">
        <v>0</v>
      </c>
      <c r="DA37" s="71" t="s">
        <v>3155</v>
      </c>
    </row>
    <row r="38" spans="1:105" ht="12" customHeight="1" x14ac:dyDescent="0.3">
      <c r="A38" s="59" t="s">
        <v>33</v>
      </c>
      <c r="B38" s="232">
        <v>4.9539648696619573E-2</v>
      </c>
      <c r="C38" s="232">
        <v>5.001819010630084E-2</v>
      </c>
      <c r="D38" s="232">
        <v>4.9379132479473703E-2</v>
      </c>
      <c r="E38" s="232">
        <v>5.331759274446448E-2</v>
      </c>
      <c r="F38" s="232">
        <v>5.2809689171743827E-2</v>
      </c>
      <c r="G38" s="232">
        <v>0.13216609319209999</v>
      </c>
      <c r="H38" s="232">
        <v>8.2134497640551835E-2</v>
      </c>
      <c r="I38" s="232">
        <v>2.741283096878987E-2</v>
      </c>
      <c r="J38" s="232">
        <v>5.5805401347532632E-2</v>
      </c>
      <c r="K38" s="232">
        <v>2.8822953520452471E-2</v>
      </c>
      <c r="L38" s="232">
        <v>5.6731803203352173E-2</v>
      </c>
      <c r="M38" s="232">
        <v>3.0238026584285229E-2</v>
      </c>
      <c r="N38" s="232">
        <v>3.124085375524812E-2</v>
      </c>
      <c r="O38" s="232">
        <v>3.0415731740907191E-2</v>
      </c>
      <c r="P38" s="232">
        <v>2.82851799731073E-2</v>
      </c>
      <c r="Q38" s="232">
        <v>1.8050121981314081E-2</v>
      </c>
      <c r="R38" s="232">
        <v>1.2236992498539139E-2</v>
      </c>
      <c r="S38" s="232">
        <v>1.279159316804584E-2</v>
      </c>
      <c r="T38" s="232">
        <v>1.9157665464102532E-2</v>
      </c>
      <c r="U38" s="232">
        <v>2.406364870005373E-2</v>
      </c>
      <c r="V38" s="232">
        <v>2.8386322878274049E-2</v>
      </c>
      <c r="W38" s="232">
        <v>3.2529626041364418E-2</v>
      </c>
      <c r="DA38" s="71" t="s">
        <v>3156</v>
      </c>
    </row>
    <row r="39" spans="1:105" ht="12" customHeight="1" x14ac:dyDescent="0.3">
      <c r="A39" s="59" t="s">
        <v>160</v>
      </c>
      <c r="B39" s="232">
        <v>0.38901833153503917</v>
      </c>
      <c r="C39" s="232">
        <v>0.39234379915819129</v>
      </c>
      <c r="D39" s="232">
        <v>0.3666937285512572</v>
      </c>
      <c r="E39" s="232">
        <v>0.51162163956772289</v>
      </c>
      <c r="F39" s="232">
        <v>0.55327900794949192</v>
      </c>
      <c r="G39" s="232">
        <v>0.43985466106929372</v>
      </c>
      <c r="H39" s="232">
        <v>0.40793966726027547</v>
      </c>
      <c r="I39" s="232">
        <v>0.38438652917119931</v>
      </c>
      <c r="J39" s="232">
        <v>0.26979496725888458</v>
      </c>
      <c r="K39" s="232">
        <v>0.203015049711573</v>
      </c>
      <c r="L39" s="232">
        <v>0.19969412846424281</v>
      </c>
      <c r="M39" s="232">
        <v>0.13323712995024509</v>
      </c>
      <c r="N39" s="232">
        <v>5.5148459312632972E-2</v>
      </c>
      <c r="O39" s="232">
        <v>5.377664628306382E-2</v>
      </c>
      <c r="P39" s="232">
        <v>5.0058630831725487E-2</v>
      </c>
      <c r="Q39" s="232">
        <v>4.0391103850732961E-2</v>
      </c>
      <c r="R39" s="232">
        <v>5.6149520036507888E-2</v>
      </c>
      <c r="S39" s="232">
        <v>4.8858259549348242E-2</v>
      </c>
      <c r="T39" s="232">
        <v>4.628183873787476E-2</v>
      </c>
      <c r="U39" s="232">
        <v>4.493110776386007E-2</v>
      </c>
      <c r="V39" s="232">
        <v>4.481252951956817E-2</v>
      </c>
      <c r="W39" s="232">
        <v>8.905173544214523E-2</v>
      </c>
      <c r="DA39" s="71" t="s">
        <v>3157</v>
      </c>
    </row>
    <row r="40" spans="1:105" ht="12" customHeight="1" x14ac:dyDescent="0.3">
      <c r="A40" s="59" t="s">
        <v>70</v>
      </c>
      <c r="B40" s="232">
        <v>3.9009161296768458E-2</v>
      </c>
      <c r="C40" s="232">
        <v>1.969386235882687E-2</v>
      </c>
      <c r="D40" s="232">
        <v>1.944224363941011E-2</v>
      </c>
      <c r="E40" s="232">
        <v>0</v>
      </c>
      <c r="F40" s="232">
        <v>0</v>
      </c>
      <c r="G40" s="232">
        <v>0</v>
      </c>
      <c r="H40" s="232">
        <v>0</v>
      </c>
      <c r="I40" s="232">
        <v>2.15867275012467E-2</v>
      </c>
      <c r="J40" s="232">
        <v>0</v>
      </c>
      <c r="K40" s="232">
        <v>0</v>
      </c>
      <c r="L40" s="232">
        <v>0</v>
      </c>
      <c r="M40" s="232">
        <v>2.366386943829939E-2</v>
      </c>
      <c r="N40" s="232">
        <v>2.4448668379351259E-2</v>
      </c>
      <c r="O40" s="232">
        <v>0</v>
      </c>
      <c r="P40" s="232">
        <v>0</v>
      </c>
      <c r="Q40" s="232">
        <v>8.337639674029106E-3</v>
      </c>
      <c r="R40" s="232">
        <v>5.7497744648997802E-3</v>
      </c>
      <c r="S40" s="232">
        <v>6.0951364173600026E-3</v>
      </c>
      <c r="T40" s="232">
        <v>3.9486543909289396E-3</v>
      </c>
      <c r="U40" s="232">
        <v>4.7913095301892117E-3</v>
      </c>
      <c r="V40" s="232">
        <v>4.8159780507479096E-3</v>
      </c>
      <c r="W40" s="232">
        <v>3.3651103013914671E-3</v>
      </c>
      <c r="DA40" s="71" t="s">
        <v>3158</v>
      </c>
    </row>
    <row r="41" spans="1:105" ht="12" customHeight="1" x14ac:dyDescent="0.3">
      <c r="A41" s="59" t="s">
        <v>162</v>
      </c>
      <c r="B41" s="232">
        <v>1.08882830158394</v>
      </c>
      <c r="C41" s="232">
        <v>1.1596364950106739</v>
      </c>
      <c r="D41" s="232">
        <v>1.052384538711729</v>
      </c>
      <c r="E41" s="232">
        <v>1.163973340431077</v>
      </c>
      <c r="F41" s="232">
        <v>1.111039454654021</v>
      </c>
      <c r="G41" s="232">
        <v>0.93032882155035079</v>
      </c>
      <c r="H41" s="232">
        <v>0.91041824938762361</v>
      </c>
      <c r="I41" s="232">
        <v>0.86244345241031806</v>
      </c>
      <c r="J41" s="232">
        <v>0.68336498403371571</v>
      </c>
      <c r="K41" s="232">
        <v>0.5767294856986398</v>
      </c>
      <c r="L41" s="232">
        <v>0.61074569012570179</v>
      </c>
      <c r="M41" s="232">
        <v>0.58631525079169755</v>
      </c>
      <c r="N41" s="232">
        <v>0.51221754580734924</v>
      </c>
      <c r="O41" s="232">
        <v>0.43137602054157959</v>
      </c>
      <c r="P41" s="232">
        <v>0.34846807145485859</v>
      </c>
      <c r="Q41" s="232">
        <v>0.32835202212809511</v>
      </c>
      <c r="R41" s="232">
        <v>0.36298911095663611</v>
      </c>
      <c r="S41" s="232">
        <v>0.38969867739605751</v>
      </c>
      <c r="T41" s="232">
        <v>0.42100946995089089</v>
      </c>
      <c r="U41" s="232">
        <v>0.39917239071426058</v>
      </c>
      <c r="V41" s="232">
        <v>0.38630368498553352</v>
      </c>
      <c r="W41" s="232">
        <v>0.3560788983870915</v>
      </c>
      <c r="DA41" s="71" t="s">
        <v>3159</v>
      </c>
    </row>
    <row r="42" spans="1:105" ht="12" customHeight="1" x14ac:dyDescent="0.3">
      <c r="A42" s="60" t="s">
        <v>3089</v>
      </c>
      <c r="B42" s="264">
        <v>2.1720609788798502</v>
      </c>
      <c r="C42" s="264">
        <v>2.2593268648432612</v>
      </c>
      <c r="D42" s="264">
        <v>2.0699408838601858</v>
      </c>
      <c r="E42" s="264">
        <v>2.6053453484316882</v>
      </c>
      <c r="F42" s="264">
        <v>2.555324517527183</v>
      </c>
      <c r="G42" s="264">
        <v>2.2464491077512219</v>
      </c>
      <c r="H42" s="264">
        <v>2.1828170738732888</v>
      </c>
      <c r="I42" s="264">
        <v>2.006981220950383</v>
      </c>
      <c r="J42" s="264">
        <v>1.611055897797907</v>
      </c>
      <c r="K42" s="264">
        <v>1.3653983026366681</v>
      </c>
      <c r="L42" s="264">
        <v>1.4197195851029949</v>
      </c>
      <c r="M42" s="264">
        <v>1.4202576033988421</v>
      </c>
      <c r="N42" s="264">
        <v>1.244748396908073</v>
      </c>
      <c r="O42" s="264">
        <v>0.96696756382684235</v>
      </c>
      <c r="P42" s="264">
        <v>0.69252767944086058</v>
      </c>
      <c r="Q42" s="264">
        <v>0.61572093898017455</v>
      </c>
      <c r="R42" s="264">
        <v>0.69334112392636915</v>
      </c>
      <c r="S42" s="264">
        <v>0.70510040204237989</v>
      </c>
      <c r="T42" s="264">
        <v>0.75857578746508836</v>
      </c>
      <c r="U42" s="264">
        <v>0.7205246483873613</v>
      </c>
      <c r="V42" s="264">
        <v>0.69654143954129411</v>
      </c>
      <c r="W42" s="264">
        <v>0.72332545484375665</v>
      </c>
      <c r="DA42" s="72" t="s">
        <v>3160</v>
      </c>
    </row>
    <row r="43" spans="1:105" ht="12" customHeight="1" x14ac:dyDescent="0.3">
      <c r="A43" s="64" t="s">
        <v>30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3161</v>
      </c>
    </row>
    <row r="44" spans="1:105" ht="12" customHeight="1" x14ac:dyDescent="0.3">
      <c r="A44" s="64" t="s">
        <v>32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3162</v>
      </c>
    </row>
    <row r="45" spans="1:105" ht="12" customHeight="1" x14ac:dyDescent="0.3">
      <c r="A45" s="64" t="s">
        <v>33</v>
      </c>
      <c r="B45" s="231">
        <v>2.5148867985999371E-2</v>
      </c>
      <c r="C45" s="231">
        <v>2.469629197722387E-2</v>
      </c>
      <c r="D45" s="231">
        <v>2.53006746791151E-2</v>
      </c>
      <c r="E45" s="231">
        <v>2.1575913162366459E-2</v>
      </c>
      <c r="F45" s="231">
        <v>2.2056258158573969E-2</v>
      </c>
      <c r="G45" s="231">
        <v>5.5003655575856167E-2</v>
      </c>
      <c r="H45" s="231">
        <v>3.0320041671263599E-2</v>
      </c>
      <c r="I45" s="231">
        <v>1.007483549849055E-2</v>
      </c>
      <c r="J45" s="231">
        <v>1.922309172479951E-2</v>
      </c>
      <c r="K45" s="231">
        <v>8.7412254432199347E-3</v>
      </c>
      <c r="L45" s="231">
        <v>1.8346955938717529E-2</v>
      </c>
      <c r="M45" s="231">
        <v>7.4029334873816927E-3</v>
      </c>
      <c r="N45" s="231">
        <v>6.4545191824599384E-3</v>
      </c>
      <c r="O45" s="231">
        <v>7.2348705175791523E-3</v>
      </c>
      <c r="P45" s="231">
        <v>9.2498196856521993E-3</v>
      </c>
      <c r="Q45" s="231">
        <v>6.4739682903454604E-3</v>
      </c>
      <c r="R45" s="231">
        <v>4.3760705652679957E-3</v>
      </c>
      <c r="S45" s="231">
        <v>4.857360724842553E-3</v>
      </c>
      <c r="T45" s="231">
        <v>7.0465030925052994E-3</v>
      </c>
      <c r="U45" s="231">
        <v>9.2810809361462184E-3</v>
      </c>
      <c r="V45" s="231">
        <v>1.17461384486196E-2</v>
      </c>
      <c r="W45" s="231">
        <v>1.362296382788146E-2</v>
      </c>
      <c r="DA45" s="73" t="s">
        <v>3163</v>
      </c>
    </row>
    <row r="46" spans="1:105" ht="12" customHeight="1" x14ac:dyDescent="0.3">
      <c r="A46" s="64" t="s">
        <v>160</v>
      </c>
      <c r="B46" s="231">
        <v>0.20124122326621491</v>
      </c>
      <c r="C46" s="231">
        <v>0.19740217542727689</v>
      </c>
      <c r="D46" s="231">
        <v>0.19145798866798919</v>
      </c>
      <c r="E46" s="231">
        <v>0.21097399204601211</v>
      </c>
      <c r="F46" s="231">
        <v>0.23547444447643751</v>
      </c>
      <c r="G46" s="231">
        <v>0.1865357436958763</v>
      </c>
      <c r="H46" s="231">
        <v>0.1534551574110343</v>
      </c>
      <c r="I46" s="231">
        <v>0.1439572686506739</v>
      </c>
      <c r="J46" s="231">
        <v>9.4702666960337065E-2</v>
      </c>
      <c r="K46" s="231">
        <v>6.2739844310435194E-2</v>
      </c>
      <c r="L46" s="231">
        <v>6.5808817780139736E-2</v>
      </c>
      <c r="M46" s="231">
        <v>3.3239695372231051E-2</v>
      </c>
      <c r="N46" s="231">
        <v>1.1610629027754541E-2</v>
      </c>
      <c r="O46" s="231">
        <v>1.303489602623201E-2</v>
      </c>
      <c r="P46" s="231">
        <v>1.668148273589189E-2</v>
      </c>
      <c r="Q46" s="231">
        <v>1.476241846565652E-2</v>
      </c>
      <c r="R46" s="231">
        <v>2.046147955552486E-2</v>
      </c>
      <c r="S46" s="231">
        <v>1.890580063628718E-2</v>
      </c>
      <c r="T46" s="231">
        <v>1.734694611681745E-2</v>
      </c>
      <c r="U46" s="231">
        <v>1.76589781990759E-2</v>
      </c>
      <c r="V46" s="231">
        <v>1.889586594914406E-2</v>
      </c>
      <c r="W46" s="231">
        <v>3.8002860133167712E-2</v>
      </c>
      <c r="DA46" s="73" t="s">
        <v>3164</v>
      </c>
    </row>
    <row r="47" spans="1:105" ht="12" customHeight="1" x14ac:dyDescent="0.3">
      <c r="A47" s="64" t="s">
        <v>70</v>
      </c>
      <c r="B47" s="231">
        <v>1.9563695044175659E-2</v>
      </c>
      <c r="C47" s="231">
        <v>9.6062399245394319E-3</v>
      </c>
      <c r="D47" s="231">
        <v>9.8413296799554663E-3</v>
      </c>
      <c r="E47" s="231">
        <v>0</v>
      </c>
      <c r="F47" s="231">
        <v>0</v>
      </c>
      <c r="G47" s="231">
        <v>0</v>
      </c>
      <c r="H47" s="231">
        <v>0</v>
      </c>
      <c r="I47" s="231">
        <v>7.8377180742779922E-3</v>
      </c>
      <c r="J47" s="231">
        <v>0</v>
      </c>
      <c r="K47" s="231">
        <v>0</v>
      </c>
      <c r="L47" s="231">
        <v>0</v>
      </c>
      <c r="M47" s="231">
        <v>5.7234107682827646E-3</v>
      </c>
      <c r="N47" s="231">
        <v>4.9901656763425388E-3</v>
      </c>
      <c r="O47" s="231">
        <v>0</v>
      </c>
      <c r="P47" s="231">
        <v>0</v>
      </c>
      <c r="Q47" s="231">
        <v>2.9542844050946702E-3</v>
      </c>
      <c r="R47" s="231">
        <v>2.0313239328045431E-3</v>
      </c>
      <c r="S47" s="231">
        <v>2.2865352529338788E-3</v>
      </c>
      <c r="T47" s="231">
        <v>1.4348250093385521E-3</v>
      </c>
      <c r="U47" s="231">
        <v>1.825618643944872E-3</v>
      </c>
      <c r="V47" s="231">
        <v>1.9687439154408128E-3</v>
      </c>
      <c r="W47" s="231">
        <v>1.3922287239262049E-3</v>
      </c>
      <c r="DA47" s="73" t="s">
        <v>3165</v>
      </c>
    </row>
    <row r="48" spans="1:105" ht="12" customHeight="1" x14ac:dyDescent="0.3">
      <c r="A48" s="64" t="s">
        <v>34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1.260965128850855E-2</v>
      </c>
      <c r="R48" s="231">
        <v>5.8221655959047561E-4</v>
      </c>
      <c r="S48" s="231">
        <v>2.16755948592014E-3</v>
      </c>
      <c r="T48" s="231">
        <v>1.222150691550076E-2</v>
      </c>
      <c r="U48" s="231">
        <v>8.7181258859112647E-3</v>
      </c>
      <c r="V48" s="231">
        <v>3.236216720836859E-3</v>
      </c>
      <c r="W48" s="231">
        <v>1.8877930871559589E-3</v>
      </c>
      <c r="DA48" s="73" t="s">
        <v>3166</v>
      </c>
    </row>
    <row r="49" spans="1:105" ht="12" customHeight="1" x14ac:dyDescent="0.3">
      <c r="A49" s="64" t="s">
        <v>162</v>
      </c>
      <c r="B49" s="231">
        <v>0.55141722330378073</v>
      </c>
      <c r="C49" s="231">
        <v>0.57119061137572447</v>
      </c>
      <c r="D49" s="231">
        <v>0.53792101743603915</v>
      </c>
      <c r="E49" s="231">
        <v>0.46989096374809569</v>
      </c>
      <c r="F49" s="231">
        <v>0.46291698325426539</v>
      </c>
      <c r="G49" s="231">
        <v>0.38624545721785652</v>
      </c>
      <c r="H49" s="231">
        <v>0.33527452105761701</v>
      </c>
      <c r="I49" s="231">
        <v>0.31620600446100489</v>
      </c>
      <c r="J49" s="231">
        <v>0.2348308399242959</v>
      </c>
      <c r="K49" s="231">
        <v>0.17448632789959431</v>
      </c>
      <c r="L49" s="231">
        <v>0.19703947822270601</v>
      </c>
      <c r="M49" s="231">
        <v>0.14319801614782729</v>
      </c>
      <c r="N49" s="231">
        <v>0.1055725132676516</v>
      </c>
      <c r="O49" s="231">
        <v>0.1023632110976497</v>
      </c>
      <c r="P49" s="231">
        <v>0.1136822654873242</v>
      </c>
      <c r="Q49" s="231">
        <v>0.1174858408420258</v>
      </c>
      <c r="R49" s="231">
        <v>0.12949667795861161</v>
      </c>
      <c r="S49" s="231">
        <v>0.14762505007404639</v>
      </c>
      <c r="T49" s="231">
        <v>0.1544821602511941</v>
      </c>
      <c r="U49" s="231">
        <v>0.15358647886714921</v>
      </c>
      <c r="V49" s="231">
        <v>0.15946678393573929</v>
      </c>
      <c r="W49" s="231">
        <v>0.1487627431417968</v>
      </c>
      <c r="DA49" s="73" t="s">
        <v>3167</v>
      </c>
    </row>
    <row r="50" spans="1:105" ht="12" customHeight="1" x14ac:dyDescent="0.3">
      <c r="A50" s="64" t="s">
        <v>36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3168</v>
      </c>
    </row>
    <row r="51" spans="1:105" ht="12" customHeight="1" x14ac:dyDescent="0.3">
      <c r="A51" s="64" t="s">
        <v>73</v>
      </c>
      <c r="B51" s="231">
        <v>0.63888158844806286</v>
      </c>
      <c r="C51" s="231">
        <v>0.72665300862928606</v>
      </c>
      <c r="D51" s="231">
        <v>0.53342312732367136</v>
      </c>
      <c r="E51" s="231">
        <v>1.017175086766279</v>
      </c>
      <c r="F51" s="231">
        <v>0.98791957962858457</v>
      </c>
      <c r="G51" s="231">
        <v>0.82598799622658603</v>
      </c>
      <c r="H51" s="231">
        <v>0.93485110863268484</v>
      </c>
      <c r="I51" s="231">
        <v>0.9430149235402443</v>
      </c>
      <c r="J51" s="231">
        <v>0.73413589329417417</v>
      </c>
      <c r="K51" s="231">
        <v>0.64296472060833953</v>
      </c>
      <c r="L51" s="231">
        <v>0.66377963183200672</v>
      </c>
      <c r="M51" s="231">
        <v>0.78869114366931348</v>
      </c>
      <c r="N51" s="231">
        <v>0.66636373766135548</v>
      </c>
      <c r="O51" s="231">
        <v>0.4686759676218713</v>
      </c>
      <c r="P51" s="231">
        <v>0.306496995884461</v>
      </c>
      <c r="Q51" s="231">
        <v>0.25407516369323591</v>
      </c>
      <c r="R51" s="231">
        <v>0.25227731186368291</v>
      </c>
      <c r="S51" s="231">
        <v>0.25146656396822892</v>
      </c>
      <c r="T51" s="231">
        <v>0.29468848953275861</v>
      </c>
      <c r="U51" s="231">
        <v>0.26255005105988771</v>
      </c>
      <c r="V51" s="231">
        <v>0.20898190461944899</v>
      </c>
      <c r="W51" s="231">
        <v>0.2112353428784812</v>
      </c>
      <c r="DA51" s="73" t="s">
        <v>3169</v>
      </c>
    </row>
    <row r="52" spans="1:105" ht="12" customHeight="1" x14ac:dyDescent="0.3">
      <c r="A52" s="64" t="s">
        <v>79</v>
      </c>
      <c r="B52" s="231">
        <v>0.73580838083161648</v>
      </c>
      <c r="C52" s="231">
        <v>0.72977853750921029</v>
      </c>
      <c r="D52" s="231">
        <v>0.77199674607341606</v>
      </c>
      <c r="E52" s="231">
        <v>0.88572939270893414</v>
      </c>
      <c r="F52" s="231">
        <v>0.84695725200932159</v>
      </c>
      <c r="G52" s="231">
        <v>0.79267625503504668</v>
      </c>
      <c r="H52" s="231">
        <v>0.72891624510068886</v>
      </c>
      <c r="I52" s="231">
        <v>0.58589047072569089</v>
      </c>
      <c r="J52" s="231">
        <v>0.528163405894301</v>
      </c>
      <c r="K52" s="231">
        <v>0.47646618437507909</v>
      </c>
      <c r="L52" s="231">
        <v>0.47474470132942498</v>
      </c>
      <c r="M52" s="231">
        <v>0.44200240395380558</v>
      </c>
      <c r="N52" s="231">
        <v>0.44975683209250861</v>
      </c>
      <c r="O52" s="231">
        <v>0.37565861856351018</v>
      </c>
      <c r="P52" s="231">
        <v>0.24641711564753119</v>
      </c>
      <c r="Q52" s="231">
        <v>0.20735961199530761</v>
      </c>
      <c r="R52" s="231">
        <v>0.28411604349088693</v>
      </c>
      <c r="S52" s="231">
        <v>0.27779153190012101</v>
      </c>
      <c r="T52" s="231">
        <v>0.27135535654697368</v>
      </c>
      <c r="U52" s="231">
        <v>0.26690431479524618</v>
      </c>
      <c r="V52" s="231">
        <v>0.29224578595206452</v>
      </c>
      <c r="W52" s="231">
        <v>0.30842152305134729</v>
      </c>
      <c r="DA52" s="73" t="s">
        <v>3170</v>
      </c>
    </row>
    <row r="53" spans="1:105" ht="12" customHeight="1" x14ac:dyDescent="0.3">
      <c r="A53" s="60" t="s">
        <v>3101</v>
      </c>
      <c r="B53" s="264">
        <v>0.2377747703049537</v>
      </c>
      <c r="C53" s="264">
        <v>0.23160585887708571</v>
      </c>
      <c r="D53" s="264">
        <v>0.2356294585477027</v>
      </c>
      <c r="E53" s="264">
        <v>0.25769033674745268</v>
      </c>
      <c r="F53" s="264">
        <v>0.26774854425069428</v>
      </c>
      <c r="G53" s="264">
        <v>0.27478243478611009</v>
      </c>
      <c r="H53" s="264">
        <v>0.25993106468288019</v>
      </c>
      <c r="I53" s="264">
        <v>0.23380577480019049</v>
      </c>
      <c r="J53" s="264">
        <v>0.21345019295620879</v>
      </c>
      <c r="K53" s="264">
        <v>0.18061734808982841</v>
      </c>
      <c r="L53" s="264">
        <v>0.18398785099439591</v>
      </c>
      <c r="M53" s="264">
        <v>0.18201588093959489</v>
      </c>
      <c r="N53" s="264">
        <v>0.1641815920549777</v>
      </c>
      <c r="O53" s="264">
        <v>0.16073221816531971</v>
      </c>
      <c r="P53" s="264">
        <v>0.1558937990961852</v>
      </c>
      <c r="Q53" s="264">
        <v>0.16087358902717239</v>
      </c>
      <c r="R53" s="264">
        <v>0.15646980322798951</v>
      </c>
      <c r="S53" s="264">
        <v>0.15881698793793039</v>
      </c>
      <c r="T53" s="264">
        <v>0.1554358204338743</v>
      </c>
      <c r="U53" s="264">
        <v>0.15015599714606151</v>
      </c>
      <c r="V53" s="264">
        <v>0.15146364356983291</v>
      </c>
      <c r="W53" s="264">
        <v>0.1596159668019177</v>
      </c>
      <c r="DA53" s="72" t="s">
        <v>3171</v>
      </c>
    </row>
    <row r="54" spans="1:105" ht="12" customHeight="1" x14ac:dyDescent="0.3">
      <c r="A54" s="57" t="s">
        <v>3103</v>
      </c>
      <c r="B54" s="263">
        <f t="shared" ref="B54:W54" si="2">B55+B56+B67</f>
        <v>4.388556820481476</v>
      </c>
      <c r="C54" s="263">
        <f t="shared" si="2"/>
        <v>4.3547242233858299</v>
      </c>
      <c r="D54" s="263">
        <f t="shared" si="2"/>
        <v>4.2946878439535157</v>
      </c>
      <c r="E54" s="263">
        <f t="shared" si="2"/>
        <v>4.8115357951451152</v>
      </c>
      <c r="F54" s="263">
        <f t="shared" si="2"/>
        <v>4.9281583756369649</v>
      </c>
      <c r="G54" s="263">
        <f t="shared" si="2"/>
        <v>4.8358037668526421</v>
      </c>
      <c r="H54" s="263">
        <f t="shared" si="2"/>
        <v>4.5698215910127438</v>
      </c>
      <c r="I54" s="263">
        <f t="shared" si="2"/>
        <v>4.1417598070667347</v>
      </c>
      <c r="J54" s="263">
        <f t="shared" si="2"/>
        <v>3.6360125045722622</v>
      </c>
      <c r="K54" s="263">
        <f t="shared" si="2"/>
        <v>3.0480122288686218</v>
      </c>
      <c r="L54" s="263">
        <f t="shared" si="2"/>
        <v>3.1361085496161265</v>
      </c>
      <c r="M54" s="263">
        <f t="shared" si="2"/>
        <v>3.0517579305708917</v>
      </c>
      <c r="N54" s="263">
        <f t="shared" si="2"/>
        <v>2.6989882646267751</v>
      </c>
      <c r="O54" s="263">
        <f t="shared" si="2"/>
        <v>2.5446863698171271</v>
      </c>
      <c r="P54" s="263">
        <f t="shared" si="2"/>
        <v>2.3864792777670401</v>
      </c>
      <c r="Q54" s="263">
        <f t="shared" si="2"/>
        <v>2.420216179755097</v>
      </c>
      <c r="R54" s="263">
        <f t="shared" si="2"/>
        <v>2.4011188559187637</v>
      </c>
      <c r="S54" s="263">
        <f t="shared" si="2"/>
        <v>2.4456764456040476</v>
      </c>
      <c r="T54" s="263">
        <f t="shared" si="2"/>
        <v>2.4300814491092897</v>
      </c>
      <c r="U54" s="263">
        <f t="shared" si="2"/>
        <v>2.3453870036632685</v>
      </c>
      <c r="V54" s="263">
        <f t="shared" si="2"/>
        <v>2.3534478136111465</v>
      </c>
      <c r="W54" s="263">
        <f t="shared" si="2"/>
        <v>2.4746614368958118</v>
      </c>
      <c r="DA54" s="70"/>
    </row>
    <row r="55" spans="1:105" ht="12" customHeight="1" x14ac:dyDescent="0.3">
      <c r="A55" s="60" t="s">
        <v>3104</v>
      </c>
      <c r="B55" s="264">
        <v>0.99452458177796732</v>
      </c>
      <c r="C55" s="264">
        <v>1.027731715880839</v>
      </c>
      <c r="D55" s="264">
        <v>0.94335395594837024</v>
      </c>
      <c r="E55" s="264">
        <v>1.096443898615334</v>
      </c>
      <c r="F55" s="264">
        <v>1.0902591753462429</v>
      </c>
      <c r="G55" s="264">
        <v>0.95210317183297066</v>
      </c>
      <c r="H55" s="264">
        <v>0.8875705814751893</v>
      </c>
      <c r="I55" s="264">
        <v>0.82323275400375762</v>
      </c>
      <c r="J55" s="264">
        <v>0.63877088055258613</v>
      </c>
      <c r="K55" s="264">
        <v>0.51149013362818396</v>
      </c>
      <c r="L55" s="264">
        <v>0.54803188990344553</v>
      </c>
      <c r="M55" s="264">
        <v>0.48911470165557858</v>
      </c>
      <c r="N55" s="264">
        <v>0.39275721522295448</v>
      </c>
      <c r="O55" s="264">
        <v>0.32372990646289129</v>
      </c>
      <c r="P55" s="264">
        <v>0.26827913744898091</v>
      </c>
      <c r="Q55" s="264">
        <v>0.24882992179479671</v>
      </c>
      <c r="R55" s="264">
        <v>0.27534768679987243</v>
      </c>
      <c r="S55" s="264">
        <v>0.28781803703247522</v>
      </c>
      <c r="T55" s="264">
        <v>0.30814130473241302</v>
      </c>
      <c r="U55" s="264">
        <v>0.29732219263331428</v>
      </c>
      <c r="V55" s="264">
        <v>0.29197500952302952</v>
      </c>
      <c r="W55" s="264">
        <v>0.30379938372836213</v>
      </c>
      <c r="DA55" s="72" t="s">
        <v>3172</v>
      </c>
    </row>
    <row r="56" spans="1:105" ht="12" customHeight="1" x14ac:dyDescent="0.3">
      <c r="A56" s="60" t="s">
        <v>3106</v>
      </c>
      <c r="B56" s="264">
        <v>0.31784546140865327</v>
      </c>
      <c r="C56" s="264">
        <v>0.33061539100960741</v>
      </c>
      <c r="D56" s="264">
        <v>0.30290186220207871</v>
      </c>
      <c r="E56" s="264">
        <v>0.38124951484014741</v>
      </c>
      <c r="F56" s="264">
        <v>0.37392978752425687</v>
      </c>
      <c r="G56" s="264">
        <v>0.32873094269778402</v>
      </c>
      <c r="H56" s="264">
        <v>0.31941943930770289</v>
      </c>
      <c r="I56" s="264">
        <v>0.29368874926359201</v>
      </c>
      <c r="J56" s="264">
        <v>0.2357515788782252</v>
      </c>
      <c r="K56" s="264">
        <v>0.19980362325368689</v>
      </c>
      <c r="L56" s="264">
        <v>0.20775265104696891</v>
      </c>
      <c r="M56" s="264">
        <v>0.207831381190898</v>
      </c>
      <c r="N56" s="264">
        <v>0.18214849048895551</v>
      </c>
      <c r="O56" s="264">
        <v>0.14149982642303399</v>
      </c>
      <c r="P56" s="264">
        <v>0.101340055343962</v>
      </c>
      <c r="Q56" s="264">
        <v>9.0100649959675205E-2</v>
      </c>
      <c r="R56" s="264">
        <v>0.1014590895885531</v>
      </c>
      <c r="S56" s="264">
        <v>0.1031798668664284</v>
      </c>
      <c r="T56" s="264">
        <v>0.11100511151607539</v>
      </c>
      <c r="U56" s="264">
        <v>0.1054369520698695</v>
      </c>
      <c r="V56" s="264">
        <v>0.1019274032331377</v>
      </c>
      <c r="W56" s="264">
        <v>0.10584680410860391</v>
      </c>
      <c r="DA56" s="72" t="s">
        <v>3173</v>
      </c>
    </row>
    <row r="57" spans="1:105" ht="12" customHeight="1" x14ac:dyDescent="0.3">
      <c r="A57" s="64" t="s">
        <v>30</v>
      </c>
      <c r="B57" s="231">
        <v>0</v>
      </c>
      <c r="C57" s="231">
        <v>0</v>
      </c>
      <c r="D57" s="231">
        <v>0</v>
      </c>
      <c r="E57" s="231">
        <v>0</v>
      </c>
      <c r="F57" s="231">
        <v>0</v>
      </c>
      <c r="G57" s="231">
        <v>0</v>
      </c>
      <c r="H57" s="231">
        <v>0</v>
      </c>
      <c r="I57" s="231">
        <v>0</v>
      </c>
      <c r="J57" s="231">
        <v>0</v>
      </c>
      <c r="K57" s="231">
        <v>0</v>
      </c>
      <c r="L57" s="231">
        <v>0</v>
      </c>
      <c r="M57" s="231">
        <v>0</v>
      </c>
      <c r="N57" s="231">
        <v>0</v>
      </c>
      <c r="O57" s="231">
        <v>0</v>
      </c>
      <c r="P57" s="231">
        <v>0</v>
      </c>
      <c r="Q57" s="231">
        <v>0</v>
      </c>
      <c r="R57" s="231">
        <v>0</v>
      </c>
      <c r="S57" s="231">
        <v>0</v>
      </c>
      <c r="T57" s="231">
        <v>0</v>
      </c>
      <c r="U57" s="231">
        <v>0</v>
      </c>
      <c r="V57" s="231">
        <v>0</v>
      </c>
      <c r="W57" s="231">
        <v>0</v>
      </c>
      <c r="DA57" s="73" t="s">
        <v>3174</v>
      </c>
    </row>
    <row r="58" spans="1:105" ht="12" customHeight="1" x14ac:dyDescent="0.3">
      <c r="A58" s="64" t="s">
        <v>32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3175</v>
      </c>
    </row>
    <row r="59" spans="1:105" ht="12" customHeight="1" x14ac:dyDescent="0.3">
      <c r="A59" s="64" t="s">
        <v>33</v>
      </c>
      <c r="B59" s="231">
        <v>3.680123913020882E-3</v>
      </c>
      <c r="C59" s="231">
        <v>3.6138968449364859E-3</v>
      </c>
      <c r="D59" s="231">
        <v>3.7023383300595659E-3</v>
      </c>
      <c r="E59" s="231">
        <v>3.157280638567538E-3</v>
      </c>
      <c r="F59" s="231">
        <v>3.2275712420264018E-3</v>
      </c>
      <c r="G59" s="231">
        <v>8.0488818940463672E-3</v>
      </c>
      <c r="H59" s="231">
        <v>4.4368402768794734E-3</v>
      </c>
      <c r="I59" s="231">
        <v>1.474286757494916E-3</v>
      </c>
      <c r="J59" s="231">
        <v>2.8129838519177892E-3</v>
      </c>
      <c r="K59" s="231">
        <v>1.27913482231522E-3</v>
      </c>
      <c r="L59" s="231">
        <v>2.684775764809908E-3</v>
      </c>
      <c r="M59" s="231">
        <v>1.0832977678591059E-3</v>
      </c>
      <c r="N59" s="231">
        <v>9.445129062527419E-4</v>
      </c>
      <c r="O59" s="231">
        <v>1.0587045116374749E-3</v>
      </c>
      <c r="P59" s="231">
        <v>1.3535592391375479E-3</v>
      </c>
      <c r="Q59" s="231">
        <v>9.4735896385884477E-4</v>
      </c>
      <c r="R59" s="231">
        <v>6.4036607696517736E-4</v>
      </c>
      <c r="S59" s="231">
        <v>7.1079498956426587E-4</v>
      </c>
      <c r="T59" s="231">
        <v>1.0311400317636939E-3</v>
      </c>
      <c r="U59" s="231">
        <v>1.358133809872025E-3</v>
      </c>
      <c r="V59" s="231">
        <v>1.7188545032915221E-3</v>
      </c>
      <c r="W59" s="231">
        <v>1.9934970821396509E-3</v>
      </c>
      <c r="DA59" s="73" t="s">
        <v>3176</v>
      </c>
    </row>
    <row r="60" spans="1:105" ht="12" customHeight="1" x14ac:dyDescent="0.3">
      <c r="A60" s="64" t="s">
        <v>160</v>
      </c>
      <c r="B60" s="231">
        <v>2.9448348865637491E-2</v>
      </c>
      <c r="C60" s="231">
        <v>2.8886567247348661E-2</v>
      </c>
      <c r="D60" s="231">
        <v>2.8016733112130519E-2</v>
      </c>
      <c r="E60" s="231">
        <v>3.0872579775210639E-2</v>
      </c>
      <c r="F60" s="231">
        <v>3.4457818717942963E-2</v>
      </c>
      <c r="G60" s="231">
        <v>2.7296443378306171E-2</v>
      </c>
      <c r="H60" s="231">
        <v>2.2455642722333431E-2</v>
      </c>
      <c r="I60" s="231">
        <v>2.106578264713347E-2</v>
      </c>
      <c r="J60" s="231">
        <v>1.385818039609624E-2</v>
      </c>
      <c r="K60" s="231">
        <v>9.1809460956484689E-3</v>
      </c>
      <c r="L60" s="231">
        <v>9.630039973773475E-3</v>
      </c>
      <c r="M60" s="231">
        <v>4.8640836585160524E-3</v>
      </c>
      <c r="N60" s="231">
        <v>1.699024924463451E-3</v>
      </c>
      <c r="O60" s="231">
        <v>1.907443014794252E-3</v>
      </c>
      <c r="P60" s="231">
        <v>2.441061106813123E-3</v>
      </c>
      <c r="Q60" s="231">
        <v>2.160237559787114E-3</v>
      </c>
      <c r="R60" s="231">
        <v>2.9942015779793989E-3</v>
      </c>
      <c r="S60" s="231">
        <v>2.7665535106844311E-3</v>
      </c>
      <c r="T60" s="231">
        <v>2.5384407464353631E-3</v>
      </c>
      <c r="U60" s="231">
        <v>2.5841015184505591E-3</v>
      </c>
      <c r="V60" s="231">
        <v>2.7650997323376632E-3</v>
      </c>
      <c r="W60" s="231">
        <v>5.5610946153567308E-3</v>
      </c>
      <c r="DA60" s="73" t="s">
        <v>3177</v>
      </c>
    </row>
    <row r="61" spans="1:105" ht="12" customHeight="1" x14ac:dyDescent="0.3">
      <c r="A61" s="64" t="s">
        <v>70</v>
      </c>
      <c r="B61" s="231">
        <v>2.8628255553768979E-3</v>
      </c>
      <c r="C61" s="231">
        <v>1.4057154890706959E-3</v>
      </c>
      <c r="D61" s="231">
        <v>1.440117014860819E-3</v>
      </c>
      <c r="E61" s="231">
        <v>0</v>
      </c>
      <c r="F61" s="231">
        <v>0</v>
      </c>
      <c r="G61" s="231">
        <v>0</v>
      </c>
      <c r="H61" s="231">
        <v>0</v>
      </c>
      <c r="I61" s="231">
        <v>1.146921353467044E-3</v>
      </c>
      <c r="J61" s="231">
        <v>0</v>
      </c>
      <c r="K61" s="231">
        <v>0</v>
      </c>
      <c r="L61" s="231">
        <v>0</v>
      </c>
      <c r="M61" s="231">
        <v>8.3752719383331845E-4</v>
      </c>
      <c r="N61" s="231">
        <v>7.30228813705168E-4</v>
      </c>
      <c r="O61" s="231">
        <v>0</v>
      </c>
      <c r="P61" s="231">
        <v>0</v>
      </c>
      <c r="Q61" s="231">
        <v>4.3231101658755322E-4</v>
      </c>
      <c r="R61" s="231">
        <v>2.972509054629147E-4</v>
      </c>
      <c r="S61" s="231">
        <v>3.3459689187488622E-4</v>
      </c>
      <c r="T61" s="231">
        <v>2.0996308186940391E-4</v>
      </c>
      <c r="U61" s="231">
        <v>2.6714931389271819E-4</v>
      </c>
      <c r="V61" s="231">
        <v>2.8809334741673412E-4</v>
      </c>
      <c r="W61" s="231">
        <v>2.0372981488342621E-4</v>
      </c>
      <c r="DA61" s="73" t="s">
        <v>3178</v>
      </c>
    </row>
    <row r="62" spans="1:105" ht="12" customHeight="1" x14ac:dyDescent="0.3">
      <c r="A62" s="64" t="s">
        <v>34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1.8452154294789349E-3</v>
      </c>
      <c r="R62" s="231">
        <v>8.5197834141022968E-5</v>
      </c>
      <c r="S62" s="231">
        <v>3.1718674182355908E-4</v>
      </c>
      <c r="T62" s="231">
        <v>1.7884168733926071E-3</v>
      </c>
      <c r="U62" s="231">
        <v>1.275754581372401E-3</v>
      </c>
      <c r="V62" s="231">
        <v>4.735671819781309E-4</v>
      </c>
      <c r="W62" s="231">
        <v>2.7624752282074077E-4</v>
      </c>
      <c r="DA62" s="73" t="s">
        <v>3179</v>
      </c>
    </row>
    <row r="63" spans="1:105" ht="12" customHeight="1" x14ac:dyDescent="0.3">
      <c r="A63" s="64" t="s">
        <v>162</v>
      </c>
      <c r="B63" s="231">
        <v>8.0690856966665128E-2</v>
      </c>
      <c r="C63" s="231">
        <v>8.3584367653727162E-2</v>
      </c>
      <c r="D63" s="231">
        <v>7.8715908830765707E-2</v>
      </c>
      <c r="E63" s="231">
        <v>6.8760827452133841E-2</v>
      </c>
      <c r="F63" s="231">
        <v>6.7740299911944982E-2</v>
      </c>
      <c r="G63" s="231">
        <v>5.6520680938579142E-2</v>
      </c>
      <c r="H63" s="231">
        <v>4.9061921318194417E-2</v>
      </c>
      <c r="I63" s="231">
        <v>4.6271556998333387E-2</v>
      </c>
      <c r="J63" s="231">
        <v>3.4363637759015332E-2</v>
      </c>
      <c r="K63" s="231">
        <v>2.5533209214664478E-2</v>
      </c>
      <c r="L63" s="231">
        <v>2.8833492466548569E-2</v>
      </c>
      <c r="M63" s="231">
        <v>2.0954678509432251E-2</v>
      </c>
      <c r="N63" s="231">
        <v>1.5448803932260171E-2</v>
      </c>
      <c r="O63" s="231">
        <v>1.4979175252889431E-2</v>
      </c>
      <c r="P63" s="231">
        <v>1.663553301640449E-2</v>
      </c>
      <c r="Q63" s="231">
        <v>1.7192123819044461E-2</v>
      </c>
      <c r="R63" s="231">
        <v>1.894971262633207E-2</v>
      </c>
      <c r="S63" s="231">
        <v>2.160250223751032E-2</v>
      </c>
      <c r="T63" s="231">
        <v>2.260592772573463E-2</v>
      </c>
      <c r="U63" s="231">
        <v>2.2474859461282078E-2</v>
      </c>
      <c r="V63" s="231">
        <v>2.3335345559933669E-2</v>
      </c>
      <c r="W63" s="231">
        <v>2.1768984938307721E-2</v>
      </c>
      <c r="DA63" s="73" t="s">
        <v>3180</v>
      </c>
    </row>
    <row r="64" spans="1:105" ht="12" customHeight="1" x14ac:dyDescent="0.3">
      <c r="A64" s="64" t="s">
        <v>36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3181</v>
      </c>
    </row>
    <row r="65" spans="1:105" ht="12" customHeight="1" x14ac:dyDescent="0.3">
      <c r="A65" s="64" t="s">
        <v>73</v>
      </c>
      <c r="B65" s="231">
        <v>9.3489830736930096E-2</v>
      </c>
      <c r="C65" s="231">
        <v>0.1063337369703457</v>
      </c>
      <c r="D65" s="231">
        <v>7.8057716463225374E-2</v>
      </c>
      <c r="E65" s="231">
        <v>0.1488468730529591</v>
      </c>
      <c r="F65" s="231">
        <v>0.14456580992658211</v>
      </c>
      <c r="G65" s="231">
        <v>0.12086978143405561</v>
      </c>
      <c r="H65" s="231">
        <v>0.13680011052221169</v>
      </c>
      <c r="I65" s="231">
        <v>0.13799475079307841</v>
      </c>
      <c r="J65" s="231">
        <v>0.1074287342803225</v>
      </c>
      <c r="K65" s="231">
        <v>9.4087330088050994E-2</v>
      </c>
      <c r="L65" s="231">
        <v>9.7133250587704029E-2</v>
      </c>
      <c r="M65" s="231">
        <v>0.11541199943556379</v>
      </c>
      <c r="N65" s="231">
        <v>9.7511392047655909E-2</v>
      </c>
      <c r="O65" s="231">
        <v>6.858303271795986E-2</v>
      </c>
      <c r="P65" s="231">
        <v>4.4850803004389983E-2</v>
      </c>
      <c r="Q65" s="231">
        <v>3.7179728571986287E-2</v>
      </c>
      <c r="R65" s="231">
        <v>3.6916642475479301E-2</v>
      </c>
      <c r="S65" s="231">
        <v>3.6798002832567622E-2</v>
      </c>
      <c r="T65" s="231">
        <v>4.3122821982494619E-2</v>
      </c>
      <c r="U65" s="231">
        <v>3.841988918977382E-2</v>
      </c>
      <c r="V65" s="231">
        <v>3.0581070488215911E-2</v>
      </c>
      <c r="W65" s="231">
        <v>3.0910824178449502E-2</v>
      </c>
      <c r="DA65" s="73" t="s">
        <v>3182</v>
      </c>
    </row>
    <row r="66" spans="1:105" ht="12" customHeight="1" x14ac:dyDescent="0.3">
      <c r="A66" s="64" t="s">
        <v>79</v>
      </c>
      <c r="B66" s="231">
        <v>0.1076734753710228</v>
      </c>
      <c r="C66" s="231">
        <v>0.10679110680417871</v>
      </c>
      <c r="D66" s="231">
        <v>0.1129690484510367</v>
      </c>
      <c r="E66" s="231">
        <v>0.12961195392127631</v>
      </c>
      <c r="F66" s="231">
        <v>0.1239382877257605</v>
      </c>
      <c r="G66" s="231">
        <v>0.1159951550527968</v>
      </c>
      <c r="H66" s="231">
        <v>0.1066649244680839</v>
      </c>
      <c r="I66" s="231">
        <v>8.5735450714084838E-2</v>
      </c>
      <c r="J66" s="231">
        <v>7.7288042590873338E-2</v>
      </c>
      <c r="K66" s="231">
        <v>6.9723003033007741E-2</v>
      </c>
      <c r="L66" s="231">
        <v>6.9471092254132963E-2</v>
      </c>
      <c r="M66" s="231">
        <v>6.4679794625693426E-2</v>
      </c>
      <c r="N66" s="231">
        <v>6.5814527864618111E-2</v>
      </c>
      <c r="O66" s="231">
        <v>5.4971470925752948E-2</v>
      </c>
      <c r="P66" s="231">
        <v>3.6059098977216861E-2</v>
      </c>
      <c r="Q66" s="231">
        <v>3.0343674598931999E-2</v>
      </c>
      <c r="R66" s="231">
        <v>4.1575718092193237E-2</v>
      </c>
      <c r="S66" s="231">
        <v>4.065022966240335E-2</v>
      </c>
      <c r="T66" s="231">
        <v>3.9708401074385037E-2</v>
      </c>
      <c r="U66" s="231">
        <v>3.905706419522588E-2</v>
      </c>
      <c r="V66" s="231">
        <v>4.2765372419964073E-2</v>
      </c>
      <c r="W66" s="231">
        <v>4.5132425956646113E-2</v>
      </c>
      <c r="DA66" s="73" t="s">
        <v>3183</v>
      </c>
    </row>
    <row r="67" spans="1:105" ht="12" customHeight="1" x14ac:dyDescent="0.3">
      <c r="A67" s="60" t="s">
        <v>3118</v>
      </c>
      <c r="B67" s="264">
        <v>3.076186777294855</v>
      </c>
      <c r="C67" s="264">
        <v>2.996377116495383</v>
      </c>
      <c r="D67" s="264">
        <v>3.0484320258030668</v>
      </c>
      <c r="E67" s="264">
        <v>3.3338423816896339</v>
      </c>
      <c r="F67" s="264">
        <v>3.4639694127664651</v>
      </c>
      <c r="G67" s="264">
        <v>3.5549696523218879</v>
      </c>
      <c r="H67" s="264">
        <v>3.3628315702298521</v>
      </c>
      <c r="I67" s="264">
        <v>3.0248383037993851</v>
      </c>
      <c r="J67" s="264">
        <v>2.7614900451414508</v>
      </c>
      <c r="K67" s="264">
        <v>2.3367184719867509</v>
      </c>
      <c r="L67" s="264">
        <v>2.380324008665712</v>
      </c>
      <c r="M67" s="264">
        <v>2.3548118477244149</v>
      </c>
      <c r="N67" s="264">
        <v>2.1240825589148651</v>
      </c>
      <c r="O67" s="264">
        <v>2.079456636931202</v>
      </c>
      <c r="P67" s="264">
        <v>2.016860084974097</v>
      </c>
      <c r="Q67" s="264">
        <v>2.0812856080006248</v>
      </c>
      <c r="R67" s="264">
        <v>2.024312079530338</v>
      </c>
      <c r="S67" s="264">
        <v>2.0546785417051439</v>
      </c>
      <c r="T67" s="264">
        <v>2.0109350328608011</v>
      </c>
      <c r="U67" s="264">
        <v>1.9426278589600849</v>
      </c>
      <c r="V67" s="264">
        <v>1.9595454008549791</v>
      </c>
      <c r="W67" s="264">
        <v>2.0650152490588458</v>
      </c>
      <c r="DA67" s="72" t="s">
        <v>3184</v>
      </c>
    </row>
    <row r="68" spans="1:105" ht="12" customHeight="1" x14ac:dyDescent="0.3">
      <c r="A68" s="57" t="s">
        <v>3120</v>
      </c>
      <c r="B68" s="263">
        <v>29.917821646395801</v>
      </c>
      <c r="C68" s="263">
        <v>34.458400777359998</v>
      </c>
      <c r="D68" s="263">
        <v>33.0235768934782</v>
      </c>
      <c r="E68" s="263">
        <v>32.923052625450332</v>
      </c>
      <c r="F68" s="263">
        <v>33.510425205518338</v>
      </c>
      <c r="G68" s="263">
        <v>34.828818449625103</v>
      </c>
      <c r="H68" s="263">
        <v>32.171767996302243</v>
      </c>
      <c r="I68" s="263">
        <v>30.207792999946609</v>
      </c>
      <c r="J68" s="263">
        <v>29.901804118613128</v>
      </c>
      <c r="K68" s="263">
        <v>25.31129556887285</v>
      </c>
      <c r="L68" s="263">
        <v>25.604558777682911</v>
      </c>
      <c r="M68" s="263">
        <v>24.83042431297967</v>
      </c>
      <c r="N68" s="263">
        <v>21.314236454143948</v>
      </c>
      <c r="O68" s="263">
        <v>21.433644081786831</v>
      </c>
      <c r="P68" s="263">
        <v>21.066488862172211</v>
      </c>
      <c r="Q68" s="263">
        <v>21.57381336456984</v>
      </c>
      <c r="R68" s="263">
        <v>21.869983467403131</v>
      </c>
      <c r="S68" s="263">
        <v>22.828533383301082</v>
      </c>
      <c r="T68" s="263">
        <v>24.21203920898629</v>
      </c>
      <c r="U68" s="263">
        <v>23.205858603879239</v>
      </c>
      <c r="V68" s="263">
        <v>25.277558384906751</v>
      </c>
      <c r="W68" s="263">
        <v>32.480248888340491</v>
      </c>
      <c r="DA68" s="70" t="s">
        <v>3185</v>
      </c>
    </row>
    <row r="69" spans="1:105" ht="12" customHeight="1" x14ac:dyDescent="0.3">
      <c r="A69" s="41" t="s">
        <v>3122</v>
      </c>
      <c r="B69" s="352">
        <v>51.974762095239491</v>
      </c>
      <c r="C69" s="352">
        <v>50.879753239143177</v>
      </c>
      <c r="D69" s="352">
        <v>51.861280679489298</v>
      </c>
      <c r="E69" s="352">
        <v>54.71293822258869</v>
      </c>
      <c r="F69" s="352">
        <v>56.776664086244658</v>
      </c>
      <c r="G69" s="352">
        <v>57.994471159072027</v>
      </c>
      <c r="H69" s="352">
        <v>56.210356477110729</v>
      </c>
      <c r="I69" s="352">
        <v>52.777354352062638</v>
      </c>
      <c r="J69" s="352">
        <v>50.287387463911017</v>
      </c>
      <c r="K69" s="352">
        <v>42.931694906834267</v>
      </c>
      <c r="L69" s="352">
        <v>43.747165364853103</v>
      </c>
      <c r="M69" s="352">
        <v>43.058776126675347</v>
      </c>
      <c r="N69" s="352">
        <v>41.43230880624747</v>
      </c>
      <c r="O69" s="352">
        <v>40.018125587390813</v>
      </c>
      <c r="P69" s="352">
        <v>38.732672644381353</v>
      </c>
      <c r="Q69" s="352">
        <v>40.162630226922843</v>
      </c>
      <c r="R69" s="352">
        <v>39.459030898413019</v>
      </c>
      <c r="S69" s="352">
        <v>40.78179812444467</v>
      </c>
      <c r="T69" s="352">
        <v>40.414280679341047</v>
      </c>
      <c r="U69" s="352">
        <v>38.692527424202929</v>
      </c>
      <c r="V69" s="352">
        <v>39.676704587736417</v>
      </c>
      <c r="W69" s="352">
        <v>43.505101562488221</v>
      </c>
      <c r="DA69" s="97" t="s">
        <v>3186</v>
      </c>
    </row>
    <row r="70" spans="1:105" ht="12" customHeight="1" x14ac:dyDescent="0.3">
      <c r="A70" s="201"/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  <c r="M70" s="201"/>
      <c r="N70" s="201"/>
      <c r="O70" s="201"/>
      <c r="P70" s="201"/>
      <c r="Q70" s="201"/>
      <c r="R70" s="201"/>
      <c r="S70" s="201"/>
      <c r="T70" s="201"/>
      <c r="U70" s="201"/>
      <c r="V70" s="201"/>
      <c r="W70" s="201"/>
      <c r="DA70" s="173"/>
    </row>
    <row r="71" spans="1:105" ht="15" customHeight="1" x14ac:dyDescent="0.3">
      <c r="A71" s="32" t="s">
        <v>102</v>
      </c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259"/>
      <c r="R71" s="259"/>
      <c r="S71" s="259"/>
      <c r="T71" s="259"/>
      <c r="U71" s="259"/>
      <c r="V71" s="259"/>
      <c r="W71" s="259"/>
      <c r="DA71" s="88"/>
    </row>
    <row r="72" spans="1:105" ht="12" customHeight="1" x14ac:dyDescent="0.3">
      <c r="A72" s="201"/>
      <c r="B72" s="201"/>
      <c r="C72" s="201"/>
      <c r="D72" s="201"/>
      <c r="E72" s="201"/>
      <c r="F72" s="201"/>
      <c r="G72" s="201"/>
      <c r="H72" s="201"/>
      <c r="I72" s="201"/>
      <c r="J72" s="201"/>
      <c r="K72" s="201"/>
      <c r="L72" s="201"/>
      <c r="M72" s="201"/>
      <c r="N72" s="201"/>
      <c r="O72" s="201"/>
      <c r="P72" s="201"/>
      <c r="Q72" s="201"/>
      <c r="R72" s="201"/>
      <c r="S72" s="201"/>
      <c r="T72" s="201"/>
      <c r="U72" s="201"/>
      <c r="V72" s="201"/>
      <c r="W72" s="201"/>
      <c r="DA72" s="173"/>
    </row>
    <row r="73" spans="1:105" ht="12" customHeight="1" x14ac:dyDescent="0.3">
      <c r="A73" s="35" t="s">
        <v>29</v>
      </c>
      <c r="B73" s="234">
        <f t="shared" ref="B73:W73" si="3">SUM(B$74:B$78,B$79,B$81:B$82,B$84:B$86,B$88:B$90,B$91:B$92)</f>
        <v>1.0000000000000002</v>
      </c>
      <c r="C73" s="234">
        <f t="shared" si="3"/>
        <v>1</v>
      </c>
      <c r="D73" s="234">
        <f t="shared" si="3"/>
        <v>0.99999999999999978</v>
      </c>
      <c r="E73" s="234">
        <f t="shared" si="3"/>
        <v>1</v>
      </c>
      <c r="F73" s="234">
        <f t="shared" si="3"/>
        <v>1</v>
      </c>
      <c r="G73" s="234">
        <f t="shared" si="3"/>
        <v>1.0000000000000002</v>
      </c>
      <c r="H73" s="234">
        <f t="shared" si="3"/>
        <v>0.99999999999999989</v>
      </c>
      <c r="I73" s="234">
        <f t="shared" si="3"/>
        <v>1</v>
      </c>
      <c r="J73" s="234">
        <f t="shared" si="3"/>
        <v>1.0000000000000002</v>
      </c>
      <c r="K73" s="234">
        <f t="shared" si="3"/>
        <v>1.0000000000000002</v>
      </c>
      <c r="L73" s="234">
        <f t="shared" si="3"/>
        <v>0.99999999999999989</v>
      </c>
      <c r="M73" s="234">
        <f t="shared" si="3"/>
        <v>1</v>
      </c>
      <c r="N73" s="234">
        <f t="shared" si="3"/>
        <v>1.0000000000000004</v>
      </c>
      <c r="O73" s="234">
        <f t="shared" si="3"/>
        <v>1.0000000000000004</v>
      </c>
      <c r="P73" s="234">
        <f t="shared" si="3"/>
        <v>1</v>
      </c>
      <c r="Q73" s="234">
        <f t="shared" si="3"/>
        <v>0.99999999999999956</v>
      </c>
      <c r="R73" s="234">
        <f t="shared" si="3"/>
        <v>1.0000000000000002</v>
      </c>
      <c r="S73" s="234">
        <f t="shared" si="3"/>
        <v>1.0000000000000002</v>
      </c>
      <c r="T73" s="234">
        <f t="shared" si="3"/>
        <v>0.99999999999999989</v>
      </c>
      <c r="U73" s="234">
        <f t="shared" si="3"/>
        <v>1.0000000000000002</v>
      </c>
      <c r="V73" s="234">
        <f t="shared" si="3"/>
        <v>1</v>
      </c>
      <c r="W73" s="234">
        <f t="shared" si="3"/>
        <v>0.99999999999999978</v>
      </c>
      <c r="DA73" s="95"/>
    </row>
    <row r="74" spans="1:105" ht="12" customHeight="1" x14ac:dyDescent="0.3">
      <c r="A74" s="55" t="s">
        <v>92</v>
      </c>
      <c r="B74" s="301">
        <f t="shared" ref="B74:W74" si="4">IF(B$6=0,0,B$6/B$5)</f>
        <v>1.9033445047941581E-2</v>
      </c>
      <c r="C74" s="301">
        <f t="shared" si="4"/>
        <v>1.7782138832538104E-2</v>
      </c>
      <c r="D74" s="301">
        <f t="shared" si="4"/>
        <v>1.8688056755830483E-2</v>
      </c>
      <c r="E74" s="301">
        <f t="shared" si="4"/>
        <v>1.7993570161922844E-2</v>
      </c>
      <c r="F74" s="301">
        <f t="shared" si="4"/>
        <v>1.8341410575201923E-2</v>
      </c>
      <c r="G74" s="301">
        <f t="shared" si="4"/>
        <v>1.8683392146544978E-2</v>
      </c>
      <c r="H74" s="301">
        <f t="shared" si="4"/>
        <v>1.9491281262618728E-2</v>
      </c>
      <c r="I74" s="301">
        <f t="shared" si="4"/>
        <v>2.0426463264935329E-2</v>
      </c>
      <c r="J74" s="301">
        <f t="shared" si="4"/>
        <v>2.1185506007573154E-2</v>
      </c>
      <c r="K74" s="301">
        <f t="shared" si="4"/>
        <v>2.1419956905750288E-2</v>
      </c>
      <c r="L74" s="301">
        <f t="shared" si="4"/>
        <v>2.1247553536029532E-2</v>
      </c>
      <c r="M74" s="301">
        <f t="shared" si="4"/>
        <v>2.0965512184873962E-2</v>
      </c>
      <c r="N74" s="301">
        <f t="shared" si="4"/>
        <v>2.3700138852173529E-2</v>
      </c>
      <c r="O74" s="301">
        <f t="shared" si="4"/>
        <v>2.3591417682428895E-2</v>
      </c>
      <c r="P74" s="301">
        <f t="shared" si="4"/>
        <v>2.4093550584987446E-2</v>
      </c>
      <c r="Q74" s="301">
        <f t="shared" si="4"/>
        <v>2.3421092060229982E-2</v>
      </c>
      <c r="R74" s="301">
        <f t="shared" si="4"/>
        <v>2.4291437452828184E-2</v>
      </c>
      <c r="S74" s="301">
        <f t="shared" si="4"/>
        <v>2.4105739497827811E-2</v>
      </c>
      <c r="T74" s="301">
        <f t="shared" si="4"/>
        <v>2.4675752946318918E-2</v>
      </c>
      <c r="U74" s="301">
        <f t="shared" si="4"/>
        <v>2.4100306466570694E-2</v>
      </c>
      <c r="V74" s="301">
        <f t="shared" si="4"/>
        <v>2.3364731033173373E-2</v>
      </c>
      <c r="W74" s="301">
        <f t="shared" si="4"/>
        <v>2.2826849802496333E-2</v>
      </c>
      <c r="DA74" s="67"/>
    </row>
    <row r="75" spans="1:105" ht="12" customHeight="1" x14ac:dyDescent="0.3">
      <c r="A75" s="202" t="s">
        <v>93</v>
      </c>
      <c r="B75" s="235">
        <f t="shared" ref="B75:W75" si="5">IF(B$7=0,0,B$7/B$5)</f>
        <v>2.5587868601041341E-3</v>
      </c>
      <c r="C75" s="235">
        <f t="shared" si="5"/>
        <v>2.3855926552394757E-3</v>
      </c>
      <c r="D75" s="235">
        <f t="shared" si="5"/>
        <v>2.505100917024571E-3</v>
      </c>
      <c r="E75" s="235">
        <f t="shared" si="5"/>
        <v>2.4508110362019514E-3</v>
      </c>
      <c r="F75" s="235">
        <f t="shared" si="5"/>
        <v>2.4997736546380008E-3</v>
      </c>
      <c r="G75" s="235">
        <f t="shared" si="5"/>
        <v>2.5515930605621842E-3</v>
      </c>
      <c r="H75" s="235">
        <f t="shared" si="5"/>
        <v>2.6317608205577263E-3</v>
      </c>
      <c r="I75" s="235">
        <f t="shared" si="5"/>
        <v>2.7085407916297754E-3</v>
      </c>
      <c r="J75" s="235">
        <f t="shared" si="5"/>
        <v>2.764697392305874E-3</v>
      </c>
      <c r="K75" s="235">
        <f t="shared" si="5"/>
        <v>2.7869717944589544E-3</v>
      </c>
      <c r="L75" s="235">
        <f t="shared" si="5"/>
        <v>2.7642140956657987E-3</v>
      </c>
      <c r="M75" s="235">
        <f t="shared" si="5"/>
        <v>2.7329027029191193E-3</v>
      </c>
      <c r="N75" s="235">
        <f t="shared" si="5"/>
        <v>3.0276112095077106E-3</v>
      </c>
      <c r="O75" s="235">
        <f t="shared" si="5"/>
        <v>3.0252774397412662E-3</v>
      </c>
      <c r="P75" s="235">
        <f t="shared" si="5"/>
        <v>3.0910790065385514E-3</v>
      </c>
      <c r="Q75" s="235">
        <f t="shared" si="5"/>
        <v>3.0011297311183668E-3</v>
      </c>
      <c r="R75" s="235">
        <f t="shared" si="5"/>
        <v>3.1027033686746195E-3</v>
      </c>
      <c r="S75" s="235">
        <f t="shared" si="5"/>
        <v>3.0628733077119369E-3</v>
      </c>
      <c r="T75" s="235">
        <f t="shared" si="5"/>
        <v>3.1244544906378086E-3</v>
      </c>
      <c r="U75" s="235">
        <f t="shared" si="5"/>
        <v>3.059545797923877E-3</v>
      </c>
      <c r="V75" s="235">
        <f t="shared" si="5"/>
        <v>2.9530299768448661E-3</v>
      </c>
      <c r="W75" s="235">
        <f t="shared" si="5"/>
        <v>2.8556668099906455E-3</v>
      </c>
      <c r="DA75" s="174"/>
    </row>
    <row r="76" spans="1:105" ht="12" customHeight="1" x14ac:dyDescent="0.3">
      <c r="A76" s="202" t="s">
        <v>94</v>
      </c>
      <c r="B76" s="235">
        <f t="shared" ref="B76:W76" si="6">IF(B$8=0,0,B$8/B$5)</f>
        <v>2.4432921164014125E-2</v>
      </c>
      <c r="C76" s="235">
        <f t="shared" si="6"/>
        <v>2.2744072914983513E-2</v>
      </c>
      <c r="D76" s="235">
        <f t="shared" si="6"/>
        <v>2.3871159916884967E-2</v>
      </c>
      <c r="E76" s="235">
        <f t="shared" si="6"/>
        <v>2.360815459800648E-2</v>
      </c>
      <c r="F76" s="235">
        <f t="shared" si="6"/>
        <v>2.4087466106769016E-2</v>
      </c>
      <c r="G76" s="235">
        <f t="shared" si="6"/>
        <v>2.463254465134301E-2</v>
      </c>
      <c r="H76" s="235">
        <f t="shared" si="6"/>
        <v>2.5226742283808678E-2</v>
      </c>
      <c r="I76" s="235">
        <f t="shared" si="6"/>
        <v>2.5659982768081385E-2</v>
      </c>
      <c r="J76" s="235">
        <f t="shared" si="6"/>
        <v>2.591606448072117E-2</v>
      </c>
      <c r="K76" s="235">
        <f t="shared" si="6"/>
        <v>2.6065076070616484E-2</v>
      </c>
      <c r="L76" s="235">
        <f t="shared" si="6"/>
        <v>2.5850572019323746E-2</v>
      </c>
      <c r="M76" s="235">
        <f t="shared" si="6"/>
        <v>2.5576771746501976E-2</v>
      </c>
      <c r="N76" s="235">
        <f t="shared" si="6"/>
        <v>2.7909501348267557E-2</v>
      </c>
      <c r="O76" s="235">
        <f t="shared" si="6"/>
        <v>2.797836028389555E-2</v>
      </c>
      <c r="P76" s="235">
        <f t="shared" si="6"/>
        <v>2.8610182062925388E-2</v>
      </c>
      <c r="Q76" s="235">
        <f t="shared" si="6"/>
        <v>2.773581553105111E-2</v>
      </c>
      <c r="R76" s="235">
        <f t="shared" si="6"/>
        <v>2.8626509856192719E-2</v>
      </c>
      <c r="S76" s="235">
        <f t="shared" si="6"/>
        <v>2.8158943012569906E-2</v>
      </c>
      <c r="T76" s="235">
        <f t="shared" si="6"/>
        <v>2.8655994853743351E-2</v>
      </c>
      <c r="U76" s="235">
        <f t="shared" si="6"/>
        <v>2.8102183245830591E-2</v>
      </c>
      <c r="V76" s="235">
        <f t="shared" si="6"/>
        <v>2.7034523497512529E-2</v>
      </c>
      <c r="W76" s="235">
        <f t="shared" si="6"/>
        <v>2.595941671501811E-2</v>
      </c>
      <c r="DA76" s="174"/>
    </row>
    <row r="77" spans="1:105" ht="12" customHeight="1" x14ac:dyDescent="0.3">
      <c r="A77" s="202" t="s">
        <v>95</v>
      </c>
      <c r="B77" s="235">
        <f t="shared" ref="B77:W77" si="7">IF(B$9=0,0,B$9/B$5)</f>
        <v>6.6898086855970073E-3</v>
      </c>
      <c r="C77" s="235">
        <f t="shared" si="7"/>
        <v>6.253287745179326E-3</v>
      </c>
      <c r="D77" s="235">
        <f t="shared" si="7"/>
        <v>6.5729196331196149E-3</v>
      </c>
      <c r="E77" s="235">
        <f t="shared" si="7"/>
        <v>6.3058399869874091E-3</v>
      </c>
      <c r="F77" s="235">
        <f t="shared" si="7"/>
        <v>6.4271647901102541E-3</v>
      </c>
      <c r="G77" s="235">
        <f t="shared" si="7"/>
        <v>6.5422447377096815E-3</v>
      </c>
      <c r="H77" s="235">
        <f t="shared" si="7"/>
        <v>6.8408961720495274E-3</v>
      </c>
      <c r="I77" s="235">
        <f t="shared" si="7"/>
        <v>7.1955974081715614E-3</v>
      </c>
      <c r="J77" s="235">
        <f t="shared" si="7"/>
        <v>7.4866212198188443E-3</v>
      </c>
      <c r="K77" s="235">
        <f t="shared" si="7"/>
        <v>7.5749163127767768E-3</v>
      </c>
      <c r="L77" s="235">
        <f t="shared" si="7"/>
        <v>7.5140656297594498E-3</v>
      </c>
      <c r="M77" s="235">
        <f t="shared" si="7"/>
        <v>7.4135538189974443E-3</v>
      </c>
      <c r="N77" s="235">
        <f t="shared" si="7"/>
        <v>8.4182601822297108E-3</v>
      </c>
      <c r="O77" s="235">
        <f t="shared" si="7"/>
        <v>8.37131003783167E-3</v>
      </c>
      <c r="P77" s="235">
        <f t="shared" si="7"/>
        <v>8.5467620026321873E-3</v>
      </c>
      <c r="Q77" s="235">
        <f t="shared" si="7"/>
        <v>8.3127084958480989E-3</v>
      </c>
      <c r="R77" s="235">
        <f t="shared" si="7"/>
        <v>8.6246753528083069E-3</v>
      </c>
      <c r="S77" s="235">
        <f t="shared" si="7"/>
        <v>8.5667705393581671E-3</v>
      </c>
      <c r="T77" s="235">
        <f t="shared" si="7"/>
        <v>8.774939268396495E-3</v>
      </c>
      <c r="U77" s="235">
        <f t="shared" si="7"/>
        <v>8.5675038837598888E-3</v>
      </c>
      <c r="V77" s="235">
        <f t="shared" si="7"/>
        <v>8.313553949910308E-3</v>
      </c>
      <c r="W77" s="235">
        <f t="shared" si="7"/>
        <v>8.1366871838798403E-3</v>
      </c>
      <c r="DA77" s="174"/>
    </row>
    <row r="78" spans="1:105" ht="12" customHeight="1" x14ac:dyDescent="0.3">
      <c r="A78" s="56" t="s">
        <v>96</v>
      </c>
      <c r="B78" s="302">
        <f t="shared" ref="B78:W78" si="8">IF(B$10=0,0,B$10/B$5)</f>
        <v>4.1340517894973589E-2</v>
      </c>
      <c r="C78" s="302">
        <f t="shared" si="8"/>
        <v>4.1093397749353403E-2</v>
      </c>
      <c r="D78" s="302">
        <f t="shared" si="8"/>
        <v>4.2279709194902357E-2</v>
      </c>
      <c r="E78" s="302">
        <f t="shared" si="8"/>
        <v>4.1464108397808182E-2</v>
      </c>
      <c r="F78" s="302">
        <f t="shared" si="8"/>
        <v>4.1400264114210703E-2</v>
      </c>
      <c r="G78" s="302">
        <f t="shared" si="8"/>
        <v>4.3161532192575104E-2</v>
      </c>
      <c r="H78" s="302">
        <f t="shared" si="8"/>
        <v>4.5028913787169292E-2</v>
      </c>
      <c r="I78" s="302">
        <f t="shared" si="8"/>
        <v>4.6373208039760083E-2</v>
      </c>
      <c r="J78" s="302">
        <f t="shared" si="8"/>
        <v>4.8370537933219056E-2</v>
      </c>
      <c r="K78" s="302">
        <f t="shared" si="8"/>
        <v>5.3516987001476925E-2</v>
      </c>
      <c r="L78" s="302">
        <f t="shared" si="8"/>
        <v>5.4528101109111472E-2</v>
      </c>
      <c r="M78" s="302">
        <f t="shared" si="8"/>
        <v>5.5900588308816467E-2</v>
      </c>
      <c r="N78" s="302">
        <f t="shared" si="8"/>
        <v>6.1093171021286578E-2</v>
      </c>
      <c r="O78" s="302">
        <f t="shared" si="8"/>
        <v>6.5594268992552524E-2</v>
      </c>
      <c r="P78" s="302">
        <f t="shared" si="8"/>
        <v>6.9093694918662768E-2</v>
      </c>
      <c r="Q78" s="302">
        <f t="shared" si="8"/>
        <v>7.0655160609303644E-2</v>
      </c>
      <c r="R78" s="302">
        <f t="shared" si="8"/>
        <v>7.3476050011515609E-2</v>
      </c>
      <c r="S78" s="302">
        <f t="shared" si="8"/>
        <v>7.1567933739865294E-2</v>
      </c>
      <c r="T78" s="302">
        <f t="shared" si="8"/>
        <v>7.5352368770830999E-2</v>
      </c>
      <c r="U78" s="302">
        <f t="shared" si="8"/>
        <v>8.0966876150866132E-2</v>
      </c>
      <c r="V78" s="302">
        <f t="shared" si="8"/>
        <v>8.5194635307700106E-2</v>
      </c>
      <c r="W78" s="302">
        <f t="shared" si="8"/>
        <v>8.6879659052918792E-2</v>
      </c>
      <c r="DA78" s="68"/>
    </row>
    <row r="79" spans="1:105" ht="12" customHeight="1" x14ac:dyDescent="0.3">
      <c r="A79" s="203" t="s">
        <v>3059</v>
      </c>
      <c r="B79" s="303">
        <f t="shared" ref="B79:W79" si="9">IF(B$16=0,0,B$16/B$5)</f>
        <v>0.18372547429610689</v>
      </c>
      <c r="C79" s="303">
        <f t="shared" si="9"/>
        <v>0.18627235203570014</v>
      </c>
      <c r="D79" s="303">
        <f t="shared" si="9"/>
        <v>0.1789797613088808</v>
      </c>
      <c r="E79" s="303">
        <f t="shared" si="9"/>
        <v>0.19453691243185486</v>
      </c>
      <c r="F79" s="303">
        <f t="shared" si="9"/>
        <v>0.19004802216039138</v>
      </c>
      <c r="G79" s="303">
        <f t="shared" si="9"/>
        <v>0.17786091434788567</v>
      </c>
      <c r="H79" s="303">
        <f t="shared" si="9"/>
        <v>0.18061063283081025</v>
      </c>
      <c r="I79" s="303">
        <f t="shared" si="9"/>
        <v>0.18251635391395629</v>
      </c>
      <c r="J79" s="303">
        <f t="shared" si="9"/>
        <v>0.19824599165315779</v>
      </c>
      <c r="K79" s="303">
        <f t="shared" si="9"/>
        <v>0.19824421730274414</v>
      </c>
      <c r="L79" s="303">
        <f t="shared" si="9"/>
        <v>0.20041946348831802</v>
      </c>
      <c r="M79" s="303">
        <f t="shared" si="9"/>
        <v>0.20864594780222254</v>
      </c>
      <c r="N79" s="303">
        <f t="shared" si="9"/>
        <v>0.19643699710989934</v>
      </c>
      <c r="O79" s="303">
        <f t="shared" si="9"/>
        <v>0.18129747522944659</v>
      </c>
      <c r="P79" s="303">
        <f t="shared" si="9"/>
        <v>0.16292590222777803</v>
      </c>
      <c r="Q79" s="303">
        <f t="shared" si="9"/>
        <v>0.19492448805024598</v>
      </c>
      <c r="R79" s="303">
        <f t="shared" si="9"/>
        <v>0.15321732263983368</v>
      </c>
      <c r="S79" s="303">
        <f t="shared" si="9"/>
        <v>0.16657550375747762</v>
      </c>
      <c r="T79" s="303">
        <f t="shared" si="9"/>
        <v>0.13744102637506292</v>
      </c>
      <c r="U79" s="303">
        <f t="shared" si="9"/>
        <v>0.13927175710017531</v>
      </c>
      <c r="V79" s="303">
        <f t="shared" si="9"/>
        <v>0.14681353569947458</v>
      </c>
      <c r="W79" s="303">
        <f t="shared" si="9"/>
        <v>0.13896362790057365</v>
      </c>
      <c r="DA79" s="175"/>
    </row>
    <row r="80" spans="1:105" ht="12" customHeight="1" x14ac:dyDescent="0.3">
      <c r="A80" s="203" t="s">
        <v>3071</v>
      </c>
      <c r="B80" s="303">
        <f t="shared" ref="B80:W80" si="10">IF(B$27=0,0,B$27/B$5)</f>
        <v>0.23998950004694972</v>
      </c>
      <c r="C80" s="303">
        <f t="shared" si="10"/>
        <v>0.24802656987496777</v>
      </c>
      <c r="D80" s="303">
        <f t="shared" si="10"/>
        <v>0.2423486794155825</v>
      </c>
      <c r="E80" s="303">
        <f t="shared" si="10"/>
        <v>0.23066820516730946</v>
      </c>
      <c r="F80" s="303">
        <f t="shared" si="10"/>
        <v>0.2286891139049613</v>
      </c>
      <c r="G80" s="303">
        <f t="shared" si="10"/>
        <v>0.22696685088702953</v>
      </c>
      <c r="H80" s="303">
        <f t="shared" si="10"/>
        <v>0.2240384232672436</v>
      </c>
      <c r="I80" s="303">
        <f t="shared" si="10"/>
        <v>0.22232559527758616</v>
      </c>
      <c r="J80" s="303">
        <f t="shared" si="10"/>
        <v>0.20663359781800295</v>
      </c>
      <c r="K80" s="303">
        <f t="shared" si="10"/>
        <v>0.20229961612702418</v>
      </c>
      <c r="L80" s="303">
        <f t="shared" si="10"/>
        <v>0.20422878328641292</v>
      </c>
      <c r="M80" s="303">
        <f t="shared" si="10"/>
        <v>0.20218763452129557</v>
      </c>
      <c r="N80" s="303">
        <f t="shared" si="10"/>
        <v>0.19527220929068903</v>
      </c>
      <c r="O80" s="303">
        <f t="shared" si="10"/>
        <v>0.19876218720932243</v>
      </c>
      <c r="P80" s="303">
        <f t="shared" si="10"/>
        <v>0.20142635578031698</v>
      </c>
      <c r="Q80" s="303">
        <f t="shared" si="10"/>
        <v>0.18938904485080088</v>
      </c>
      <c r="R80" s="303">
        <f t="shared" si="10"/>
        <v>0.20640167534317652</v>
      </c>
      <c r="S80" s="303">
        <f t="shared" si="10"/>
        <v>0.20623636546429244</v>
      </c>
      <c r="T80" s="303">
        <f t="shared" si="10"/>
        <v>0.21144530090196012</v>
      </c>
      <c r="U80" s="303">
        <f t="shared" si="10"/>
        <v>0.21304658452390543</v>
      </c>
      <c r="V80" s="303">
        <f t="shared" si="10"/>
        <v>0.2158772843921353</v>
      </c>
      <c r="W80" s="303">
        <f t="shared" si="10"/>
        <v>0.22229322656430081</v>
      </c>
      <c r="DA80" s="175"/>
    </row>
    <row r="81" spans="1:105" ht="12" customHeight="1" x14ac:dyDescent="0.3">
      <c r="A81" s="62" t="s">
        <v>3072</v>
      </c>
      <c r="B81" s="304">
        <f t="shared" ref="B81:W81" si="11">IF(B$28=0,0,B$28/B$5)</f>
        <v>0.22979902766804755</v>
      </c>
      <c r="C81" s="304">
        <f t="shared" si="11"/>
        <v>0.23861034726170374</v>
      </c>
      <c r="D81" s="304">
        <f t="shared" si="11"/>
        <v>0.23249378373365392</v>
      </c>
      <c r="E81" s="304">
        <f t="shared" si="11"/>
        <v>0.22038024156126634</v>
      </c>
      <c r="F81" s="304">
        <f t="shared" si="11"/>
        <v>0.21817146902017071</v>
      </c>
      <c r="G81" s="304">
        <f t="shared" si="11"/>
        <v>0.2161369955480231</v>
      </c>
      <c r="H81" s="304">
        <f t="shared" si="11"/>
        <v>0.21335135689117107</v>
      </c>
      <c r="I81" s="304">
        <f t="shared" si="11"/>
        <v>0.21213157035130475</v>
      </c>
      <c r="J81" s="304">
        <f t="shared" si="11"/>
        <v>0.19696411590889149</v>
      </c>
      <c r="K81" s="304">
        <f t="shared" si="11"/>
        <v>0.1926973868401605</v>
      </c>
      <c r="L81" s="304">
        <f t="shared" si="11"/>
        <v>0.19471017321318823</v>
      </c>
      <c r="M81" s="304">
        <f t="shared" si="11"/>
        <v>0.19269696113836426</v>
      </c>
      <c r="N81" s="304">
        <f t="shared" si="11"/>
        <v>0.18582299652185161</v>
      </c>
      <c r="O81" s="304">
        <f t="shared" si="11"/>
        <v>0.18911033159626281</v>
      </c>
      <c r="P81" s="304">
        <f t="shared" si="11"/>
        <v>0.19153017322182159</v>
      </c>
      <c r="Q81" s="304">
        <f t="shared" si="11"/>
        <v>0.17985686858736102</v>
      </c>
      <c r="R81" s="304">
        <f t="shared" si="11"/>
        <v>0.19670575973803811</v>
      </c>
      <c r="S81" s="304">
        <f t="shared" si="11"/>
        <v>0.19693892561966855</v>
      </c>
      <c r="T81" s="304">
        <f t="shared" si="11"/>
        <v>0.20214733624695383</v>
      </c>
      <c r="U81" s="304">
        <f t="shared" si="11"/>
        <v>0.20381133804441487</v>
      </c>
      <c r="V81" s="304">
        <f t="shared" si="11"/>
        <v>0.20719351115311108</v>
      </c>
      <c r="W81" s="304">
        <f t="shared" si="11"/>
        <v>0.21440025781752206</v>
      </c>
      <c r="DA81" s="72"/>
    </row>
    <row r="82" spans="1:105" ht="12" customHeight="1" x14ac:dyDescent="0.3">
      <c r="A82" s="62" t="s">
        <v>3079</v>
      </c>
      <c r="B82" s="304">
        <f t="shared" ref="B82:W82" si="12">IF(B$34=0,0,B$34/B$5)</f>
        <v>1.0190472378902157E-2</v>
      </c>
      <c r="C82" s="304">
        <f t="shared" si="12"/>
        <v>9.4162226132640213E-3</v>
      </c>
      <c r="D82" s="304">
        <f t="shared" si="12"/>
        <v>9.8548956819285334E-3</v>
      </c>
      <c r="E82" s="304">
        <f t="shared" si="12"/>
        <v>1.0287963606043086E-2</v>
      </c>
      <c r="F82" s="304">
        <f t="shared" si="12"/>
        <v>1.0517644884790605E-2</v>
      </c>
      <c r="G82" s="304">
        <f t="shared" si="12"/>
        <v>1.0829855339006454E-2</v>
      </c>
      <c r="H82" s="304">
        <f t="shared" si="12"/>
        <v>1.0687066376072526E-2</v>
      </c>
      <c r="I82" s="304">
        <f t="shared" si="12"/>
        <v>1.0194024926281395E-2</v>
      </c>
      <c r="J82" s="304">
        <f t="shared" si="12"/>
        <v>9.6694819091114586E-3</v>
      </c>
      <c r="K82" s="304">
        <f t="shared" si="12"/>
        <v>9.6022292868636651E-3</v>
      </c>
      <c r="L82" s="304">
        <f t="shared" si="12"/>
        <v>9.5186100732246644E-3</v>
      </c>
      <c r="M82" s="304">
        <f t="shared" si="12"/>
        <v>9.4906733829313149E-3</v>
      </c>
      <c r="N82" s="304">
        <f t="shared" si="12"/>
        <v>9.4492127688374089E-3</v>
      </c>
      <c r="O82" s="304">
        <f t="shared" si="12"/>
        <v>9.6518556130596091E-3</v>
      </c>
      <c r="P82" s="304">
        <f t="shared" si="12"/>
        <v>9.8961825584954026E-3</v>
      </c>
      <c r="Q82" s="304">
        <f t="shared" si="12"/>
        <v>9.5321762634398514E-3</v>
      </c>
      <c r="R82" s="304">
        <f t="shared" si="12"/>
        <v>9.6959156051384058E-3</v>
      </c>
      <c r="S82" s="304">
        <f t="shared" si="12"/>
        <v>9.2974398446239014E-3</v>
      </c>
      <c r="T82" s="304">
        <f t="shared" si="12"/>
        <v>9.2979646550063067E-3</v>
      </c>
      <c r="U82" s="304">
        <f t="shared" si="12"/>
        <v>9.2352464794905748E-3</v>
      </c>
      <c r="V82" s="304">
        <f t="shared" si="12"/>
        <v>8.6837732390242315E-3</v>
      </c>
      <c r="W82" s="304">
        <f t="shared" si="12"/>
        <v>7.8929687467787519E-3</v>
      </c>
      <c r="DA82" s="72"/>
    </row>
    <row r="83" spans="1:105" ht="12" customHeight="1" x14ac:dyDescent="0.3">
      <c r="A83" s="203" t="s">
        <v>3081</v>
      </c>
      <c r="B83" s="303">
        <f t="shared" ref="B83:W83" si="13">IF(B$35=0,0,B$35/B$5)</f>
        <v>2.1244316396526165E-2</v>
      </c>
      <c r="C83" s="303">
        <f t="shared" si="13"/>
        <v>2.0844375209478936E-2</v>
      </c>
      <c r="D83" s="303">
        <f t="shared" si="13"/>
        <v>1.9778879563967396E-2</v>
      </c>
      <c r="E83" s="303">
        <f t="shared" si="13"/>
        <v>2.2854454487626529E-2</v>
      </c>
      <c r="F83" s="303">
        <f t="shared" si="13"/>
        <v>2.2233563395040134E-2</v>
      </c>
      <c r="G83" s="303">
        <f t="shared" si="13"/>
        <v>1.9769197363469566E-2</v>
      </c>
      <c r="H83" s="303">
        <f t="shared" si="13"/>
        <v>1.969883202732332E-2</v>
      </c>
      <c r="I83" s="303">
        <f t="shared" si="13"/>
        <v>1.9222993464843657E-2</v>
      </c>
      <c r="J83" s="303">
        <f t="shared" si="13"/>
        <v>1.6001772110272271E-2</v>
      </c>
      <c r="K83" s="303">
        <f t="shared" si="13"/>
        <v>1.5605196010757541E-2</v>
      </c>
      <c r="L83" s="303">
        <f t="shared" si="13"/>
        <v>1.5935968614078609E-2</v>
      </c>
      <c r="M83" s="303">
        <f t="shared" si="13"/>
        <v>1.5442834096612353E-2</v>
      </c>
      <c r="N83" s="303">
        <f t="shared" si="13"/>
        <v>1.4579222403142701E-2</v>
      </c>
      <c r="O83" s="303">
        <f t="shared" si="13"/>
        <v>1.2301523815304563E-2</v>
      </c>
      <c r="P83" s="303">
        <f t="shared" si="13"/>
        <v>1.009185752537897E-2</v>
      </c>
      <c r="Q83" s="303">
        <f t="shared" si="13"/>
        <v>8.6551729681874565E-3</v>
      </c>
      <c r="R83" s="303">
        <f t="shared" si="13"/>
        <v>9.9416378161753388E-3</v>
      </c>
      <c r="S83" s="303">
        <f t="shared" si="13"/>
        <v>9.6434073568777735E-3</v>
      </c>
      <c r="T83" s="303">
        <f t="shared" si="13"/>
        <v>1.0473046835659042E-2</v>
      </c>
      <c r="U83" s="303">
        <f t="shared" si="13"/>
        <v>1.0302224988351096E-2</v>
      </c>
      <c r="V83" s="303">
        <f t="shared" si="13"/>
        <v>9.3795845006213567E-3</v>
      </c>
      <c r="W83" s="303">
        <f t="shared" si="13"/>
        <v>8.4083432953745343E-3</v>
      </c>
      <c r="DA83" s="175"/>
    </row>
    <row r="84" spans="1:105" ht="12" customHeight="1" x14ac:dyDescent="0.3">
      <c r="A84" s="62" t="s">
        <v>3082</v>
      </c>
      <c r="B84" s="304">
        <f t="shared" ref="B84:W84" si="14">IF(B$36=0,0,B$36/B$5)</f>
        <v>8.3689802695629846E-3</v>
      </c>
      <c r="C84" s="304">
        <f t="shared" si="14"/>
        <v>8.2193643158107958E-3</v>
      </c>
      <c r="D84" s="304">
        <f t="shared" si="14"/>
        <v>7.757801685517555E-3</v>
      </c>
      <c r="E84" s="304">
        <f t="shared" si="14"/>
        <v>8.6049213726819649E-3</v>
      </c>
      <c r="F84" s="304">
        <f t="shared" si="14"/>
        <v>8.4088514636613404E-3</v>
      </c>
      <c r="G84" s="304">
        <f t="shared" si="14"/>
        <v>7.3815450464519324E-3</v>
      </c>
      <c r="H84" s="304">
        <f t="shared" si="14"/>
        <v>7.1783341285231459E-3</v>
      </c>
      <c r="I84" s="304">
        <f t="shared" si="14"/>
        <v>7.0433767777180563E-3</v>
      </c>
      <c r="J84" s="304">
        <f t="shared" si="14"/>
        <v>5.6980400059255028E-3</v>
      </c>
      <c r="K84" s="304">
        <f t="shared" si="14"/>
        <v>5.3588484263614828E-3</v>
      </c>
      <c r="L84" s="304">
        <f t="shared" si="14"/>
        <v>5.5928353529835079E-3</v>
      </c>
      <c r="M84" s="304">
        <f t="shared" si="14"/>
        <v>5.0276493262193366E-3</v>
      </c>
      <c r="N84" s="304">
        <f t="shared" si="14"/>
        <v>4.4703394925079739E-3</v>
      </c>
      <c r="O84" s="304">
        <f t="shared" si="14"/>
        <v>3.8595507467442326E-3</v>
      </c>
      <c r="P84" s="304">
        <f t="shared" si="14"/>
        <v>3.3776756775030651E-3</v>
      </c>
      <c r="Q84" s="304">
        <f t="shared" si="14"/>
        <v>2.9187095644543901E-3</v>
      </c>
      <c r="R84" s="304">
        <f t="shared" si="14"/>
        <v>3.3768122804065147E-3</v>
      </c>
      <c r="S84" s="304">
        <f t="shared" si="14"/>
        <v>3.3384634710121263E-3</v>
      </c>
      <c r="T84" s="304">
        <f t="shared" si="14"/>
        <v>3.6570233223787553E-3</v>
      </c>
      <c r="U84" s="304">
        <f t="shared" si="14"/>
        <v>3.6263639715630037E-3</v>
      </c>
      <c r="V84" s="304">
        <f t="shared" si="14"/>
        <v>3.3186286945881311E-3</v>
      </c>
      <c r="W84" s="304">
        <f t="shared" si="14"/>
        <v>2.9653408502715276E-3</v>
      </c>
      <c r="DA84" s="72"/>
    </row>
    <row r="85" spans="1:105" ht="12" customHeight="1" x14ac:dyDescent="0.3">
      <c r="A85" s="62" t="s">
        <v>3089</v>
      </c>
      <c r="B85" s="304">
        <f t="shared" ref="B85:W85" si="15">IF(B$42=0,0,B$42/B$5)</f>
        <v>1.1604946603020165E-2</v>
      </c>
      <c r="C85" s="304">
        <f t="shared" si="15"/>
        <v>1.1451142782532092E-2</v>
      </c>
      <c r="D85" s="304">
        <f t="shared" si="15"/>
        <v>1.0792522835231909E-2</v>
      </c>
      <c r="E85" s="304">
        <f t="shared" si="15"/>
        <v>1.2966989901846512E-2</v>
      </c>
      <c r="F85" s="304">
        <f t="shared" si="15"/>
        <v>1.251353563047896E-2</v>
      </c>
      <c r="G85" s="304">
        <f t="shared" si="15"/>
        <v>1.1037554474941511E-2</v>
      </c>
      <c r="H85" s="304">
        <f t="shared" si="15"/>
        <v>1.1188200762707174E-2</v>
      </c>
      <c r="I85" s="304">
        <f t="shared" si="15"/>
        <v>1.0908784286855945E-2</v>
      </c>
      <c r="J85" s="304">
        <f t="shared" si="15"/>
        <v>9.0982915651305601E-3</v>
      </c>
      <c r="K85" s="304">
        <f t="shared" si="15"/>
        <v>9.0492910556147499E-3</v>
      </c>
      <c r="L85" s="304">
        <f t="shared" si="15"/>
        <v>9.1565010746855208E-3</v>
      </c>
      <c r="M85" s="304">
        <f t="shared" si="15"/>
        <v>9.2320352958109898E-3</v>
      </c>
      <c r="N85" s="304">
        <f t="shared" si="15"/>
        <v>8.9309021002561551E-3</v>
      </c>
      <c r="O85" s="304">
        <f t="shared" si="15"/>
        <v>7.2387299016559836E-3</v>
      </c>
      <c r="P85" s="304">
        <f t="shared" si="15"/>
        <v>5.480479799345888E-3</v>
      </c>
      <c r="Q85" s="304">
        <f t="shared" si="15"/>
        <v>4.5481399958287073E-3</v>
      </c>
      <c r="R85" s="304">
        <f t="shared" si="15"/>
        <v>5.3560896546623552E-3</v>
      </c>
      <c r="S85" s="304">
        <f t="shared" si="15"/>
        <v>5.1458837619645943E-3</v>
      </c>
      <c r="T85" s="304">
        <f t="shared" si="15"/>
        <v>5.6568979641872432E-3</v>
      </c>
      <c r="U85" s="304">
        <f t="shared" si="15"/>
        <v>5.5245541938711744E-3</v>
      </c>
      <c r="V85" s="304">
        <f t="shared" si="15"/>
        <v>4.9783980853535907E-3</v>
      </c>
      <c r="W85" s="304">
        <f t="shared" si="15"/>
        <v>4.4590299229383765E-3</v>
      </c>
      <c r="DA85" s="72"/>
    </row>
    <row r="86" spans="1:105" ht="12" customHeight="1" x14ac:dyDescent="0.3">
      <c r="A86" s="62" t="s">
        <v>3101</v>
      </c>
      <c r="B86" s="304">
        <f t="shared" ref="B86:W86" si="16">IF(B$53=0,0,B$53/B$5)</f>
        <v>1.2703895239430151E-3</v>
      </c>
      <c r="C86" s="304">
        <f t="shared" si="16"/>
        <v>1.1738681111360472E-3</v>
      </c>
      <c r="D86" s="304">
        <f t="shared" si="16"/>
        <v>1.2285550432179306E-3</v>
      </c>
      <c r="E86" s="304">
        <f t="shared" si="16"/>
        <v>1.2825432130980539E-3</v>
      </c>
      <c r="F86" s="304">
        <f t="shared" si="16"/>
        <v>1.3111763008998303E-3</v>
      </c>
      <c r="G86" s="304">
        <f t="shared" si="16"/>
        <v>1.3500978420761215E-3</v>
      </c>
      <c r="H86" s="304">
        <f t="shared" si="16"/>
        <v>1.3322971360930011E-3</v>
      </c>
      <c r="I86" s="304">
        <f t="shared" si="16"/>
        <v>1.2708324002696548E-3</v>
      </c>
      <c r="J86" s="304">
        <f t="shared" si="16"/>
        <v>1.2054405392162104E-3</v>
      </c>
      <c r="K86" s="304">
        <f t="shared" si="16"/>
        <v>1.1970565287813082E-3</v>
      </c>
      <c r="L86" s="304">
        <f t="shared" si="16"/>
        <v>1.1866321864095778E-3</v>
      </c>
      <c r="M86" s="304">
        <f t="shared" si="16"/>
        <v>1.1831494745820283E-3</v>
      </c>
      <c r="N86" s="304">
        <f t="shared" si="16"/>
        <v>1.1779808103785717E-3</v>
      </c>
      <c r="O86" s="304">
        <f t="shared" si="16"/>
        <v>1.2032431669043487E-3</v>
      </c>
      <c r="P86" s="304">
        <f t="shared" si="16"/>
        <v>1.2337020485300178E-3</v>
      </c>
      <c r="Q86" s="304">
        <f t="shared" si="16"/>
        <v>1.1883234079043592E-3</v>
      </c>
      <c r="R86" s="304">
        <f t="shared" si="16"/>
        <v>1.2087358811064684E-3</v>
      </c>
      <c r="S86" s="304">
        <f t="shared" si="16"/>
        <v>1.1590601239010526E-3</v>
      </c>
      <c r="T86" s="304">
        <f t="shared" si="16"/>
        <v>1.1591255490930423E-3</v>
      </c>
      <c r="U86" s="304">
        <f t="shared" si="16"/>
        <v>1.1513068229169177E-3</v>
      </c>
      <c r="V86" s="304">
        <f t="shared" si="16"/>
        <v>1.0825577206796345E-3</v>
      </c>
      <c r="W86" s="304">
        <f t="shared" si="16"/>
        <v>9.8397252216463017E-4</v>
      </c>
      <c r="DA86" s="72"/>
    </row>
    <row r="87" spans="1:105" ht="12" customHeight="1" x14ac:dyDescent="0.3">
      <c r="A87" s="203" t="s">
        <v>3103</v>
      </c>
      <c r="B87" s="303">
        <f t="shared" ref="B87:W87" si="17">IF(B$54=0,0,B$54/B$5)</f>
        <v>2.3447301001775729E-2</v>
      </c>
      <c r="C87" s="303">
        <f t="shared" si="17"/>
        <v>2.2071427395699898E-2</v>
      </c>
      <c r="D87" s="303">
        <f t="shared" si="17"/>
        <v>2.2392193413573812E-2</v>
      </c>
      <c r="E87" s="303">
        <f t="shared" si="17"/>
        <v>2.3947357345764798E-2</v>
      </c>
      <c r="F87" s="303">
        <f t="shared" si="17"/>
        <v>2.4133406541198912E-2</v>
      </c>
      <c r="G87" s="303">
        <f t="shared" si="17"/>
        <v>2.3759918407496968E-2</v>
      </c>
      <c r="H87" s="303">
        <f t="shared" si="17"/>
        <v>2.3422980341307537E-2</v>
      </c>
      <c r="I87" s="303">
        <f t="shared" si="17"/>
        <v>2.2512200827602111E-2</v>
      </c>
      <c r="J87" s="303">
        <f t="shared" si="17"/>
        <v>2.0534049716261826E-2</v>
      </c>
      <c r="K87" s="303">
        <f t="shared" si="17"/>
        <v>2.0200955096283616E-2</v>
      </c>
      <c r="L87" s="303">
        <f t="shared" si="17"/>
        <v>2.0226375409766077E-2</v>
      </c>
      <c r="M87" s="303">
        <f t="shared" si="17"/>
        <v>1.9837201970880534E-2</v>
      </c>
      <c r="N87" s="303">
        <f t="shared" si="17"/>
        <v>1.9364877288451841E-2</v>
      </c>
      <c r="O87" s="303">
        <f t="shared" si="17"/>
        <v>1.9049550372333097E-2</v>
      </c>
      <c r="P87" s="303">
        <f t="shared" si="17"/>
        <v>1.8885962051249292E-2</v>
      </c>
      <c r="Q87" s="303">
        <f t="shared" si="17"/>
        <v>1.7877387804819067E-2</v>
      </c>
      <c r="R87" s="303">
        <f t="shared" si="17"/>
        <v>1.8548745227993949E-2</v>
      </c>
      <c r="S87" s="303">
        <f t="shared" si="17"/>
        <v>1.7848758378238346E-2</v>
      </c>
      <c r="T87" s="303">
        <f t="shared" si="17"/>
        <v>1.8121752670504511E-2</v>
      </c>
      <c r="U87" s="303">
        <f t="shared" si="17"/>
        <v>1.7983031720481719E-2</v>
      </c>
      <c r="V87" s="303">
        <f t="shared" si="17"/>
        <v>1.6820822745272895E-2</v>
      </c>
      <c r="W87" s="303">
        <f t="shared" si="17"/>
        <v>1.5255358873888453E-2</v>
      </c>
      <c r="DA87" s="175"/>
    </row>
    <row r="88" spans="1:105" ht="12" customHeight="1" x14ac:dyDescent="0.3">
      <c r="A88" s="62" t="s">
        <v>3104</v>
      </c>
      <c r="B88" s="304">
        <f t="shared" ref="B88:W88" si="18">IF(B$55=0,0,B$55/B$5)</f>
        <v>5.3135730438269137E-3</v>
      </c>
      <c r="C88" s="304">
        <f t="shared" si="18"/>
        <v>5.2089420100374173E-3</v>
      </c>
      <c r="D88" s="304">
        <f t="shared" si="18"/>
        <v>4.9185796515562857E-3</v>
      </c>
      <c r="E88" s="304">
        <f t="shared" si="18"/>
        <v>5.4570796036098089E-3</v>
      </c>
      <c r="F88" s="304">
        <f t="shared" si="18"/>
        <v>5.3390467408633889E-3</v>
      </c>
      <c r="G88" s="304">
        <f t="shared" si="18"/>
        <v>4.6780007562204681E-3</v>
      </c>
      <c r="H88" s="304">
        <f t="shared" si="18"/>
        <v>4.5493128927181969E-3</v>
      </c>
      <c r="I88" s="304">
        <f t="shared" si="18"/>
        <v>4.4746151272151606E-3</v>
      </c>
      <c r="J88" s="304">
        <f t="shared" si="18"/>
        <v>3.6074004151727111E-3</v>
      </c>
      <c r="K88" s="304">
        <f t="shared" si="18"/>
        <v>3.3899434929269816E-3</v>
      </c>
      <c r="L88" s="304">
        <f t="shared" si="18"/>
        <v>3.5345392438879378E-3</v>
      </c>
      <c r="M88" s="304">
        <f t="shared" si="18"/>
        <v>3.1793698400756224E-3</v>
      </c>
      <c r="N88" s="304">
        <f t="shared" si="18"/>
        <v>2.8179801211541478E-3</v>
      </c>
      <c r="O88" s="304">
        <f t="shared" si="18"/>
        <v>2.4234456683315015E-3</v>
      </c>
      <c r="P88" s="304">
        <f t="shared" si="18"/>
        <v>2.1230897147131822E-3</v>
      </c>
      <c r="Q88" s="304">
        <f t="shared" si="18"/>
        <v>1.8380296134614387E-3</v>
      </c>
      <c r="R88" s="304">
        <f t="shared" si="18"/>
        <v>2.1270725849237599E-3</v>
      </c>
      <c r="S88" s="304">
        <f t="shared" si="18"/>
        <v>2.1005209454935448E-3</v>
      </c>
      <c r="T88" s="304">
        <f t="shared" si="18"/>
        <v>2.2978902678237822E-3</v>
      </c>
      <c r="U88" s="304">
        <f t="shared" si="18"/>
        <v>2.2796896260518849E-3</v>
      </c>
      <c r="V88" s="304">
        <f t="shared" si="18"/>
        <v>2.0868361103365085E-3</v>
      </c>
      <c r="W88" s="304">
        <f t="shared" si="18"/>
        <v>1.8728091670818067E-3</v>
      </c>
      <c r="DA88" s="72"/>
    </row>
    <row r="89" spans="1:105" ht="12" customHeight="1" x14ac:dyDescent="0.3">
      <c r="A89" s="62" t="s">
        <v>3106</v>
      </c>
      <c r="B89" s="304">
        <f t="shared" ref="B89:W89" si="19">IF(B$56=0,0,B$56/B$5)</f>
        <v>1.6981933949027335E-3</v>
      </c>
      <c r="C89" s="304">
        <f t="shared" si="19"/>
        <v>1.6756867310637395E-3</v>
      </c>
      <c r="D89" s="304">
        <f t="shared" si="19"/>
        <v>1.579308515590928E-3</v>
      </c>
      <c r="E89" s="304">
        <f t="shared" si="19"/>
        <v>1.8975060684342498E-3</v>
      </c>
      <c r="F89" s="304">
        <f t="shared" si="19"/>
        <v>1.8311504810396119E-3</v>
      </c>
      <c r="G89" s="304">
        <f t="shared" si="19"/>
        <v>1.6151648729126184E-3</v>
      </c>
      <c r="H89" s="304">
        <f t="shared" si="19"/>
        <v>1.6372094836808995E-3</v>
      </c>
      <c r="I89" s="304">
        <f t="shared" si="19"/>
        <v>1.5963214701510417E-3</v>
      </c>
      <c r="J89" s="304">
        <f t="shared" si="19"/>
        <v>1.3313855866241532E-3</v>
      </c>
      <c r="K89" s="304">
        <f t="shared" si="19"/>
        <v>1.3242151665909443E-3</v>
      </c>
      <c r="L89" s="304">
        <f t="shared" si="19"/>
        <v>1.3399035926114477E-3</v>
      </c>
      <c r="M89" s="304">
        <f t="shared" si="19"/>
        <v>1.3509567856843925E-3</v>
      </c>
      <c r="N89" s="304">
        <f t="shared" si="19"/>
        <v>1.3068908867905453E-3</v>
      </c>
      <c r="O89" s="304">
        <f t="shared" si="19"/>
        <v>1.0592692691302808E-3</v>
      </c>
      <c r="P89" s="304">
        <f t="shared" si="19"/>
        <v>8.0197823518851348E-4</v>
      </c>
      <c r="Q89" s="304">
        <f t="shared" si="19"/>
        <v>6.6554561293709021E-4</v>
      </c>
      <c r="R89" s="304">
        <f t="shared" si="19"/>
        <v>7.8377577986333375E-4</v>
      </c>
      <c r="S89" s="304">
        <f t="shared" si="19"/>
        <v>7.530155988163935E-4</v>
      </c>
      <c r="T89" s="304">
        <f t="shared" si="19"/>
        <v>8.2779413702096908E-4</v>
      </c>
      <c r="U89" s="304">
        <f t="shared" si="19"/>
        <v>8.0842779917424546E-4</v>
      </c>
      <c r="V89" s="304">
        <f t="shared" si="19"/>
        <v>7.2850681997482661E-4</v>
      </c>
      <c r="W89" s="304">
        <f t="shared" si="19"/>
        <v>6.52505816858901E-4</v>
      </c>
      <c r="DA89" s="72"/>
    </row>
    <row r="90" spans="1:105" ht="12" customHeight="1" x14ac:dyDescent="0.3">
      <c r="A90" s="62" t="s">
        <v>3118</v>
      </c>
      <c r="B90" s="304">
        <f t="shared" ref="B90:W90" si="20">IF(B$67=0,0,B$67/B$5)</f>
        <v>1.6435534563046077E-2</v>
      </c>
      <c r="C90" s="304">
        <f t="shared" si="20"/>
        <v>1.5186798654598739E-2</v>
      </c>
      <c r="D90" s="304">
        <f t="shared" si="20"/>
        <v>1.5894305246426602E-2</v>
      </c>
      <c r="E90" s="304">
        <f t="shared" si="20"/>
        <v>1.6592771673720738E-2</v>
      </c>
      <c r="F90" s="304">
        <f t="shared" si="20"/>
        <v>1.6963209319295913E-2</v>
      </c>
      <c r="G90" s="304">
        <f t="shared" si="20"/>
        <v>1.7466752778363882E-2</v>
      </c>
      <c r="H90" s="304">
        <f t="shared" si="20"/>
        <v>1.7236457964908445E-2</v>
      </c>
      <c r="I90" s="304">
        <f t="shared" si="20"/>
        <v>1.6441264230235907E-2</v>
      </c>
      <c r="J90" s="304">
        <f t="shared" si="20"/>
        <v>1.5595263714464961E-2</v>
      </c>
      <c r="K90" s="304">
        <f t="shared" si="20"/>
        <v>1.5486796436765688E-2</v>
      </c>
      <c r="L90" s="304">
        <f t="shared" si="20"/>
        <v>1.5351932573266691E-2</v>
      </c>
      <c r="M90" s="304">
        <f t="shared" si="20"/>
        <v>1.5306875345120518E-2</v>
      </c>
      <c r="N90" s="304">
        <f t="shared" si="20"/>
        <v>1.5240006280507149E-2</v>
      </c>
      <c r="O90" s="304">
        <f t="shared" si="20"/>
        <v>1.5566835434871317E-2</v>
      </c>
      <c r="P90" s="304">
        <f t="shared" si="20"/>
        <v>1.5960894101347593E-2</v>
      </c>
      <c r="Q90" s="304">
        <f t="shared" si="20"/>
        <v>1.5373812578420536E-2</v>
      </c>
      <c r="R90" s="304">
        <f t="shared" si="20"/>
        <v>1.5637896863206852E-2</v>
      </c>
      <c r="S90" s="304">
        <f t="shared" si="20"/>
        <v>1.4995221833928405E-2</v>
      </c>
      <c r="T90" s="304">
        <f t="shared" si="20"/>
        <v>1.4996068265659759E-2</v>
      </c>
      <c r="U90" s="304">
        <f t="shared" si="20"/>
        <v>1.4894914295255593E-2</v>
      </c>
      <c r="V90" s="304">
        <f t="shared" si="20"/>
        <v>1.400547981496156E-2</v>
      </c>
      <c r="W90" s="304">
        <f t="shared" si="20"/>
        <v>1.2730043889947746E-2</v>
      </c>
      <c r="DA90" s="72"/>
    </row>
    <row r="91" spans="1:105" ht="12" customHeight="1" x14ac:dyDescent="0.3">
      <c r="A91" s="203" t="s">
        <v>3124</v>
      </c>
      <c r="B91" s="303">
        <f t="shared" ref="B91:W91" si="21">IF(B$68=0,0,B$68/B$5)</f>
        <v>0.1598457529788852</v>
      </c>
      <c r="C91" s="303">
        <f t="shared" si="21"/>
        <v>0.17464850858870232</v>
      </c>
      <c r="D91" s="303">
        <f t="shared" si="21"/>
        <v>0.17218255386078643</v>
      </c>
      <c r="E91" s="303">
        <f t="shared" si="21"/>
        <v>0.16386038464695665</v>
      </c>
      <c r="F91" s="303">
        <f t="shared" si="21"/>
        <v>0.16410201402033595</v>
      </c>
      <c r="G91" s="303">
        <f t="shared" si="21"/>
        <v>0.17112561313281144</v>
      </c>
      <c r="H91" s="303">
        <f t="shared" si="21"/>
        <v>0.16489892970974696</v>
      </c>
      <c r="I91" s="303">
        <f t="shared" si="21"/>
        <v>0.16419201842973363</v>
      </c>
      <c r="J91" s="303">
        <f t="shared" si="21"/>
        <v>0.16886771748045892</v>
      </c>
      <c r="K91" s="303">
        <f t="shared" si="21"/>
        <v>0.1677527210595722</v>
      </c>
      <c r="L91" s="303">
        <f t="shared" si="21"/>
        <v>0.16513695551202381</v>
      </c>
      <c r="M91" s="303">
        <f t="shared" si="21"/>
        <v>0.16140406720499487</v>
      </c>
      <c r="N91" s="303">
        <f t="shared" si="21"/>
        <v>0.15292677587415171</v>
      </c>
      <c r="O91" s="303">
        <f t="shared" si="21"/>
        <v>0.16045249718848451</v>
      </c>
      <c r="P91" s="303">
        <f t="shared" si="21"/>
        <v>0.16671458784939344</v>
      </c>
      <c r="Q91" s="303">
        <f t="shared" si="21"/>
        <v>0.1593590817107218</v>
      </c>
      <c r="R91" s="303">
        <f t="shared" si="21"/>
        <v>0.16894655192821698</v>
      </c>
      <c r="S91" s="303">
        <f t="shared" si="21"/>
        <v>0.16660461248685404</v>
      </c>
      <c r="T91" s="303">
        <f t="shared" si="21"/>
        <v>0.18055550621755082</v>
      </c>
      <c r="U91" s="303">
        <f t="shared" si="21"/>
        <v>0.17792871313892905</v>
      </c>
      <c r="V91" s="303">
        <f t="shared" si="21"/>
        <v>0.18066656356972269</v>
      </c>
      <c r="W91" s="303">
        <f t="shared" si="21"/>
        <v>0.20022854266739523</v>
      </c>
      <c r="DA91" s="175"/>
    </row>
    <row r="92" spans="1:105" ht="12" customHeight="1" x14ac:dyDescent="0.3">
      <c r="A92" s="41" t="s">
        <v>3122</v>
      </c>
      <c r="B92" s="237">
        <f t="shared" ref="B92:W92" si="22">IF(B$69=0,0,B$69/B$5)</f>
        <v>0.27769217562712606</v>
      </c>
      <c r="C92" s="237">
        <f t="shared" si="22"/>
        <v>0.25787827699815707</v>
      </c>
      <c r="D92" s="237">
        <f t="shared" si="22"/>
        <v>0.2704009860194469</v>
      </c>
      <c r="E92" s="237">
        <f t="shared" si="22"/>
        <v>0.27231020173956089</v>
      </c>
      <c r="F92" s="237">
        <f t="shared" si="22"/>
        <v>0.27803780073714246</v>
      </c>
      <c r="G92" s="237">
        <f t="shared" si="22"/>
        <v>0.28494619907257218</v>
      </c>
      <c r="H92" s="237">
        <f t="shared" si="22"/>
        <v>0.28811060749736428</v>
      </c>
      <c r="I92" s="237">
        <f t="shared" si="22"/>
        <v>0.28686704581370004</v>
      </c>
      <c r="J92" s="237">
        <f t="shared" si="22"/>
        <v>0.28399344418820838</v>
      </c>
      <c r="K92" s="237">
        <f t="shared" si="22"/>
        <v>0.28453338631853908</v>
      </c>
      <c r="L92" s="237">
        <f t="shared" si="22"/>
        <v>0.28214794729951043</v>
      </c>
      <c r="M92" s="237">
        <f t="shared" si="22"/>
        <v>0.27989298564188519</v>
      </c>
      <c r="N92" s="237">
        <f t="shared" si="22"/>
        <v>0.29727123542020067</v>
      </c>
      <c r="O92" s="237">
        <f t="shared" si="22"/>
        <v>0.29957613174865932</v>
      </c>
      <c r="P92" s="237">
        <f t="shared" si="22"/>
        <v>0.30652006599013704</v>
      </c>
      <c r="Q92" s="237">
        <f t="shared" si="22"/>
        <v>0.29666891818767327</v>
      </c>
      <c r="R92" s="237">
        <f t="shared" si="22"/>
        <v>0.30482269100258436</v>
      </c>
      <c r="S92" s="237">
        <f t="shared" si="22"/>
        <v>0.29762909245892682</v>
      </c>
      <c r="T92" s="237">
        <f t="shared" si="22"/>
        <v>0.30137985666933498</v>
      </c>
      <c r="U92" s="237">
        <f t="shared" si="22"/>
        <v>0.29667127298320645</v>
      </c>
      <c r="V92" s="237">
        <f t="shared" si="22"/>
        <v>0.28358173532763192</v>
      </c>
      <c r="W92" s="237">
        <f t="shared" si="22"/>
        <v>0.26819262113416348</v>
      </c>
      <c r="DA92" s="97"/>
    </row>
    <row r="93" spans="1:105" ht="12" customHeight="1" x14ac:dyDescent="0.3">
      <c r="A93" s="201"/>
      <c r="B93" s="201"/>
      <c r="C93" s="201"/>
      <c r="D93" s="201"/>
      <c r="E93" s="201"/>
      <c r="F93" s="201"/>
      <c r="G93" s="201"/>
      <c r="H93" s="201"/>
      <c r="I93" s="201"/>
      <c r="J93" s="201"/>
      <c r="K93" s="201"/>
      <c r="L93" s="201"/>
      <c r="M93" s="201"/>
      <c r="N93" s="201"/>
      <c r="O93" s="201"/>
      <c r="P93" s="201"/>
      <c r="Q93" s="201"/>
      <c r="R93" s="201"/>
      <c r="S93" s="201"/>
      <c r="T93" s="201"/>
      <c r="U93" s="201"/>
      <c r="V93" s="201"/>
      <c r="W93" s="201"/>
      <c r="DA93" s="173"/>
    </row>
    <row r="94" spans="1:105" ht="15" customHeight="1" x14ac:dyDescent="0.3">
      <c r="A94" s="32" t="s">
        <v>343</v>
      </c>
      <c r="B94" s="259"/>
      <c r="C94" s="259"/>
      <c r="D94" s="259"/>
      <c r="E94" s="259"/>
      <c r="F94" s="259"/>
      <c r="G94" s="259"/>
      <c r="H94" s="259"/>
      <c r="I94" s="259"/>
      <c r="J94" s="259"/>
      <c r="K94" s="259"/>
      <c r="L94" s="259"/>
      <c r="M94" s="259"/>
      <c r="N94" s="259"/>
      <c r="O94" s="259"/>
      <c r="P94" s="259"/>
      <c r="Q94" s="259"/>
      <c r="R94" s="259"/>
      <c r="S94" s="259"/>
      <c r="T94" s="259"/>
      <c r="U94" s="259"/>
      <c r="V94" s="259"/>
      <c r="W94" s="259"/>
      <c r="DA94" s="88"/>
    </row>
    <row r="95" spans="1:105" ht="12" customHeight="1" x14ac:dyDescent="0.3">
      <c r="A95" s="201"/>
      <c r="B95" s="201"/>
      <c r="C95" s="201"/>
      <c r="D95" s="201"/>
      <c r="E95" s="201"/>
      <c r="F95" s="201"/>
      <c r="G95" s="201"/>
      <c r="H95" s="201"/>
      <c r="I95" s="201"/>
      <c r="J95" s="201"/>
      <c r="K95" s="201"/>
      <c r="L95" s="201"/>
      <c r="M95" s="201"/>
      <c r="N95" s="201"/>
      <c r="O95" s="201"/>
      <c r="P95" s="201"/>
      <c r="Q95" s="201"/>
      <c r="R95" s="201"/>
      <c r="S95" s="201"/>
      <c r="T95" s="201"/>
      <c r="U95" s="201"/>
      <c r="V95" s="201"/>
      <c r="W95" s="201"/>
      <c r="DA95" s="173"/>
    </row>
    <row r="96" spans="1:105" ht="12" customHeight="1" x14ac:dyDescent="0.3">
      <c r="A96" s="35" t="s">
        <v>29</v>
      </c>
      <c r="B96" s="322">
        <f>IF(B$5=0,0,B$5/OIS_fec!B$5)</f>
        <v>0.36613179136516422</v>
      </c>
      <c r="C96" s="322">
        <f>IF(C$5=0,0,C$5/OIS_fec!C$5)</f>
        <v>0.36460762551712272</v>
      </c>
      <c r="D96" s="322">
        <f>IF(D$5=0,0,D$5/OIS_fec!D$5)</f>
        <v>0.36749692912679743</v>
      </c>
      <c r="E96" s="322">
        <f>IF(E$5=0,0,E$5/OIS_fec!E$5)</f>
        <v>0.36690126748260671</v>
      </c>
      <c r="F96" s="322">
        <f>IF(F$5=0,0,F$5/OIS_fec!F$5)</f>
        <v>0.36803988723588543</v>
      </c>
      <c r="G96" s="322">
        <f>IF(G$5=0,0,G$5/OIS_fec!G$5)</f>
        <v>0.3706788531154922</v>
      </c>
      <c r="H96" s="322">
        <f>IF(H$5=0,0,H$5/OIS_fec!H$5)</f>
        <v>0.37042109199611412</v>
      </c>
      <c r="I96" s="322">
        <f>IF(I$5=0,0,I$5/OIS_fec!I$5)</f>
        <v>0.36916376165900999</v>
      </c>
      <c r="J96" s="322">
        <f>IF(J$5=0,0,J$5/OIS_fec!J$5)</f>
        <v>0.37334286695660962</v>
      </c>
      <c r="K96" s="322">
        <f>IF(K$5=0,0,K$5/OIS_fec!K$5)</f>
        <v>0.37587851481641044</v>
      </c>
      <c r="L96" s="322">
        <f>IF(L$5=0,0,L$5/OIS_fec!L$5)</f>
        <v>0.37615395292616316</v>
      </c>
      <c r="M96" s="322">
        <f>IF(M$5=0,0,M$5/OIS_fec!M$5)</f>
        <v>0.37604089965495902</v>
      </c>
      <c r="N96" s="322">
        <f>IF(N$5=0,0,N$5/OIS_fec!N$5)</f>
        <v>0.38211458603859977</v>
      </c>
      <c r="O96" s="322">
        <f>IF(O$5=0,0,O$5/OIS_fec!O$5)</f>
        <v>0.38403381837343087</v>
      </c>
      <c r="P96" s="322">
        <f>IF(P$5=0,0,P$5/OIS_fec!P$5)</f>
        <v>0.38571239914246142</v>
      </c>
      <c r="Q96" s="322">
        <f>IF(Q$5=0,0,Q$5/OIS_fec!Q$5)</f>
        <v>0.38996018417986855</v>
      </c>
      <c r="R96" s="322">
        <f>IF(R$5=0,0,R$5/OIS_fec!R$5)</f>
        <v>0.38584496927286327</v>
      </c>
      <c r="S96" s="322">
        <f>IF(S$5=0,0,S$5/OIS_fec!S$5)</f>
        <v>0.38502140841841648</v>
      </c>
      <c r="T96" s="322">
        <f>IF(T$5=0,0,T$5/OIS_fec!T$5)</f>
        <v>0.38341433837475242</v>
      </c>
      <c r="U96" s="322">
        <f>IF(U$5=0,0,U$5/OIS_fec!U$5)</f>
        <v>0.3850609101590684</v>
      </c>
      <c r="V96" s="322">
        <f>IF(V$5=0,0,V$5/OIS_fec!V$5)</f>
        <v>0.38503946579407899</v>
      </c>
      <c r="W96" s="322">
        <f>IF(W$5=0,0,W$5/OIS_fec!W$5)</f>
        <v>0.38378540169127939</v>
      </c>
      <c r="DA96" s="95"/>
    </row>
    <row r="97" spans="1:105" ht="12" customHeight="1" x14ac:dyDescent="0.3">
      <c r="A97" s="55" t="s">
        <v>92</v>
      </c>
      <c r="B97" s="332">
        <f>IF(B$6=0,0,B$6/OIS_fec!B$6)</f>
        <v>0.46977998749678929</v>
      </c>
      <c r="C97" s="332">
        <f>IF(C$6=0,0,C$6/OIS_fec!C$6)</f>
        <v>0.47034139819778575</v>
      </c>
      <c r="D97" s="332">
        <f>IF(D$6=0,0,D$6/OIS_fec!D$6)</f>
        <v>0.47038329632319831</v>
      </c>
      <c r="E97" s="332">
        <f>IF(E$6=0,0,E$6/OIS_fec!E$6)</f>
        <v>0.46787861375458717</v>
      </c>
      <c r="F97" s="332">
        <f>IF(F$6=0,0,F$6/OIS_fec!F$6)</f>
        <v>0.46800268223081082</v>
      </c>
      <c r="G97" s="332">
        <f>IF(G$6=0,0,G$6/OIS_fec!G$6)</f>
        <v>0.4666393169257102</v>
      </c>
      <c r="H97" s="332">
        <f>IF(H$6=0,0,H$6/OIS_fec!H$6)</f>
        <v>0.46725460532902002</v>
      </c>
      <c r="I97" s="332">
        <f>IF(I$6=0,0,I$6/OIS_fec!I$6)</f>
        <v>0.46857480969862914</v>
      </c>
      <c r="J97" s="332">
        <f>IF(J$6=0,0,J$6/OIS_fec!J$6)</f>
        <v>0.46963357976938946</v>
      </c>
      <c r="K97" s="332">
        <f>IF(K$6=0,0,K$6/OIS_fec!K$6)</f>
        <v>0.47038571351382175</v>
      </c>
      <c r="L97" s="332">
        <f>IF(L$6=0,0,L$6/OIS_fec!L$6)</f>
        <v>0.47036305777156717</v>
      </c>
      <c r="M97" s="332">
        <f>IF(M$6=0,0,M$6/OIS_fec!M$6)</f>
        <v>0.47139593177488109</v>
      </c>
      <c r="N97" s="332">
        <f>IF(N$6=0,0,N$6/OIS_fec!N$6)</f>
        <v>0.47517847215211007</v>
      </c>
      <c r="O97" s="332">
        <f>IF(O$6=0,0,O$6/OIS_fec!O$6)</f>
        <v>0.47382348135381347</v>
      </c>
      <c r="P97" s="332">
        <f>IF(P$6=0,0,P$6/OIS_fec!P$6)</f>
        <v>0.47282473998376767</v>
      </c>
      <c r="Q97" s="332">
        <f>IF(Q$6=0,0,Q$6/OIS_fec!Q$6)</f>
        <v>0.47418365982483568</v>
      </c>
      <c r="R97" s="332">
        <f>IF(R$6=0,0,R$6/OIS_fec!R$6)</f>
        <v>0.47331141243182456</v>
      </c>
      <c r="S97" s="332">
        <f>IF(S$6=0,0,S$6/OIS_fec!S$6)</f>
        <v>0.47339412362839101</v>
      </c>
      <c r="T97" s="332">
        <f>IF(T$6=0,0,T$6/OIS_fec!T$6)</f>
        <v>0.4735405493390592</v>
      </c>
      <c r="U97" s="332">
        <f>IF(U$6=0,0,U$6/OIS_fec!U$6)</f>
        <v>0.47406966774157416</v>
      </c>
      <c r="V97" s="332">
        <f>IF(V$6=0,0,V$6/OIS_fec!V$6)</f>
        <v>0.47464578896776127</v>
      </c>
      <c r="W97" s="332">
        <f>IF(W$6=0,0,W$6/OIS_fec!W$6)</f>
        <v>0.47474426120500829</v>
      </c>
      <c r="DA97" s="67"/>
    </row>
    <row r="98" spans="1:105" ht="12" customHeight="1" x14ac:dyDescent="0.3">
      <c r="A98" s="202" t="s">
        <v>93</v>
      </c>
      <c r="B98" s="333">
        <f>IF(B$7=0,0,B$7/OIS_fec!B$7)</f>
        <v>0.11959118886476498</v>
      </c>
      <c r="C98" s="333">
        <f>IF(C$7=0,0,C$7/OIS_fec!C$7)</f>
        <v>0.11972700368478854</v>
      </c>
      <c r="D98" s="333">
        <f>IF(D$7=0,0,D$7/OIS_fec!D$7)</f>
        <v>0.11974059071684842</v>
      </c>
      <c r="E98" s="333">
        <f>IF(E$7=0,0,E$7/OIS_fec!E$7)</f>
        <v>0.11910772920372406</v>
      </c>
      <c r="F98" s="333">
        <f>IF(F$7=0,0,F$7/OIS_fec!F$7)</f>
        <v>0.11913206772966929</v>
      </c>
      <c r="G98" s="333">
        <f>IF(G$7=0,0,G$7/OIS_fec!G$7)</f>
        <v>0.11882397394277247</v>
      </c>
      <c r="H98" s="333">
        <f>IF(H$7=0,0,H$7/OIS_fec!H$7)</f>
        <v>0.11900933641407467</v>
      </c>
      <c r="I98" s="333">
        <f>IF(I$7=0,0,I$7/OIS_fec!I$7)</f>
        <v>0.11938938707207288</v>
      </c>
      <c r="J98" s="333">
        <f>IF(J$7=0,0,J$7/OIS_fec!J$7)</f>
        <v>0.11971123927601349</v>
      </c>
      <c r="K98" s="333">
        <f>IF(K$7=0,0,K$7/OIS_fec!K$7)</f>
        <v>0.11990024981879273</v>
      </c>
      <c r="L98" s="333">
        <f>IF(L$7=0,0,L$7/OIS_fec!L$7)</f>
        <v>0.11989566599208734</v>
      </c>
      <c r="M98" s="333">
        <f>IF(M$7=0,0,M$7/OIS_fec!M$7)</f>
        <v>0.12012258939471063</v>
      </c>
      <c r="N98" s="333">
        <f>IF(N$7=0,0,N$7/OIS_fec!N$7)</f>
        <v>0.12112712003431082</v>
      </c>
      <c r="O98" s="333">
        <f>IF(O$7=0,0,O$7/OIS_fec!O$7)</f>
        <v>0.12078432857285486</v>
      </c>
      <c r="P98" s="333">
        <f>IF(P$7=0,0,P$7/OIS_fec!P$7)</f>
        <v>0.12054783902524974</v>
      </c>
      <c r="Q98" s="333">
        <f>IF(Q$7=0,0,Q$7/OIS_fec!Q$7)</f>
        <v>0.12087357047042901</v>
      </c>
      <c r="R98" s="333">
        <f>IF(R$7=0,0,R$7/OIS_fec!R$7)</f>
        <v>0.12068944133163709</v>
      </c>
      <c r="S98" s="333">
        <f>IF(S$7=0,0,S$7/OIS_fec!S$7)</f>
        <v>0.12074209119216685</v>
      </c>
      <c r="T98" s="333">
        <f>IF(T$7=0,0,T$7/OIS_fec!T$7)</f>
        <v>0.12079887454327752</v>
      </c>
      <c r="U98" s="333">
        <f>IF(U$7=0,0,U$7/OIS_fec!U$7)</f>
        <v>0.12090738003215974</v>
      </c>
      <c r="V98" s="333">
        <f>IF(V$7=0,0,V$7/OIS_fec!V$7)</f>
        <v>0.12107337994994805</v>
      </c>
      <c r="W98" s="333">
        <f>IF(W$7=0,0,W$7/OIS_fec!W$7)</f>
        <v>0.12116618974124518</v>
      </c>
      <c r="DA98" s="174"/>
    </row>
    <row r="99" spans="1:105" ht="12" customHeight="1" x14ac:dyDescent="0.3">
      <c r="A99" s="202" t="s">
        <v>94</v>
      </c>
      <c r="B99" s="333">
        <f>IF(B$8=0,0,B$8/OIS_fec!B$8)</f>
        <v>0.64544237421154083</v>
      </c>
      <c r="C99" s="333">
        <f>IF(C$8=0,0,C$8/OIS_fec!C$8)</f>
        <v>0.64600126927600166</v>
      </c>
      <c r="D99" s="333">
        <f>IF(D$8=0,0,D$8/OIS_fec!D$8)</f>
        <v>0.64608097490307892</v>
      </c>
      <c r="E99" s="333">
        <f>IF(E$8=0,0,E$8/OIS_fec!E$8)</f>
        <v>0.64325946611728779</v>
      </c>
      <c r="F99" s="333">
        <f>IF(F$8=0,0,F$8/OIS_fec!F$8)</f>
        <v>0.64332106015861878</v>
      </c>
      <c r="G99" s="333">
        <f>IF(G$8=0,0,G$8/OIS_fec!G$8)</f>
        <v>0.64217563915368747</v>
      </c>
      <c r="H99" s="333">
        <f>IF(H$8=0,0,H$8/OIS_fec!H$8)</f>
        <v>0.64323583167400611</v>
      </c>
      <c r="I99" s="333">
        <f>IF(I$8=0,0,I$8/OIS_fec!I$8)</f>
        <v>0.64526896638693798</v>
      </c>
      <c r="J99" s="333">
        <f>IF(J$8=0,0,J$8/OIS_fec!J$8)</f>
        <v>0.64706925537345428</v>
      </c>
      <c r="K99" s="333">
        <f>IF(K$8=0,0,K$8/OIS_fec!K$8)</f>
        <v>0.64787550298304286</v>
      </c>
      <c r="L99" s="333">
        <f>IF(L$8=0,0,L$8/OIS_fec!L$8)</f>
        <v>0.64786405007734571</v>
      </c>
      <c r="M99" s="333">
        <f>IF(M$8=0,0,M$8/OIS_fec!M$8)</f>
        <v>0.6485955992692457</v>
      </c>
      <c r="N99" s="333">
        <f>IF(N$8=0,0,N$8/OIS_fec!N$8)</f>
        <v>0.65315871653074475</v>
      </c>
      <c r="O99" s="333">
        <f>IF(O$8=0,0,O$8/OIS_fec!O$8)</f>
        <v>0.65172686841850513</v>
      </c>
      <c r="P99" s="333">
        <f>IF(P$8=0,0,P$8/OIS_fec!P$8)</f>
        <v>0.65084500894575592</v>
      </c>
      <c r="Q99" s="333">
        <f>IF(Q$8=0,0,Q$8/OIS_fec!Q$8)</f>
        <v>0.65208794701059203</v>
      </c>
      <c r="R99" s="333">
        <f>IF(R$8=0,0,R$8/OIS_fec!R$8)</f>
        <v>0.65156778354131351</v>
      </c>
      <c r="S99" s="333">
        <f>IF(S$8=0,0,S$8/OIS_fec!S$8)</f>
        <v>0.65200980502999628</v>
      </c>
      <c r="T99" s="333">
        <f>IF(T$8=0,0,T$8/OIS_fec!T$8)</f>
        <v>0.65238537917555295</v>
      </c>
      <c r="U99" s="333">
        <f>IF(U$8=0,0,U$8/OIS_fec!U$8)</f>
        <v>0.65265768387158885</v>
      </c>
      <c r="V99" s="333">
        <f>IF(V$8=0,0,V$8/OIS_fec!V$8)</f>
        <v>0.65348555686149079</v>
      </c>
      <c r="W99" s="333">
        <f>IF(W$8=0,0,W$8/OIS_fec!W$8)</f>
        <v>0.65434429415055351</v>
      </c>
      <c r="DA99" s="174"/>
    </row>
    <row r="100" spans="1:105" ht="12" customHeight="1" x14ac:dyDescent="0.3">
      <c r="A100" s="202" t="s">
        <v>95</v>
      </c>
      <c r="B100" s="333">
        <f>IF(B$9=0,0,B$9/OIS_fec!B$9)</f>
        <v>0.46808705807812079</v>
      </c>
      <c r="C100" s="333">
        <f>IF(C$9=0,0,C$9/OIS_fec!C$9)</f>
        <v>0.46869398366350201</v>
      </c>
      <c r="D100" s="333">
        <f>IF(D$9=0,0,D$9/OIS_fec!D$9)</f>
        <v>0.46872936353793071</v>
      </c>
      <c r="E100" s="333">
        <f>IF(E$9=0,0,E$9/OIS_fec!E$9)</f>
        <v>0.46611612787171774</v>
      </c>
      <c r="F100" s="333">
        <f>IF(F$9=0,0,F$9/OIS_fec!F$9)</f>
        <v>0.46626705596569873</v>
      </c>
      <c r="G100" s="333">
        <f>IF(G$9=0,0,G$9/OIS_fec!G$9)</f>
        <v>0.46474122068055301</v>
      </c>
      <c r="H100" s="333">
        <f>IF(H$9=0,0,H$9/OIS_fec!H$9)</f>
        <v>0.46527786696689699</v>
      </c>
      <c r="I100" s="333">
        <f>IF(I$9=0,0,I$9/OIS_fec!I$9)</f>
        <v>0.46651636420086734</v>
      </c>
      <c r="J100" s="333">
        <f>IF(J$9=0,0,J$9/OIS_fec!J$9)</f>
        <v>0.46748437401903709</v>
      </c>
      <c r="K100" s="333">
        <f>IF(K$9=0,0,K$9/OIS_fec!K$9)</f>
        <v>0.46829028797817712</v>
      </c>
      <c r="L100" s="333">
        <f>IF(L$9=0,0,L$9/OIS_fec!L$9)</f>
        <v>0.46826301341333104</v>
      </c>
      <c r="M100" s="333">
        <f>IF(M$9=0,0,M$9/OIS_fec!M$9)</f>
        <v>0.46945765083551044</v>
      </c>
      <c r="N100" s="333">
        <f>IF(N$9=0,0,N$9/OIS_fec!N$9)</f>
        <v>0.47341315395017269</v>
      </c>
      <c r="O100" s="333">
        <f>IF(O$9=0,0,O$9/OIS_fec!O$9)</f>
        <v>0.47194813159644494</v>
      </c>
      <c r="P100" s="333">
        <f>IF(P$9=0,0,P$9/OIS_fec!P$9)</f>
        <v>0.47083159749655984</v>
      </c>
      <c r="Q100" s="333">
        <f>IF(Q$9=0,0,Q$9/OIS_fec!Q$9)</f>
        <v>0.47234157184791642</v>
      </c>
      <c r="R100" s="333">
        <f>IF(R$9=0,0,R$9/OIS_fec!R$9)</f>
        <v>0.47131285286516444</v>
      </c>
      <c r="S100" s="333">
        <f>IF(S$9=0,0,S$9/OIS_fec!S$9)</f>
        <v>0.47132778281975862</v>
      </c>
      <c r="T100" s="333">
        <f>IF(T$9=0,0,T$9/OIS_fec!T$9)</f>
        <v>0.47144077850282512</v>
      </c>
      <c r="U100" s="333">
        <f>IF(U$9=0,0,U$9/OIS_fec!U$9)</f>
        <v>0.47207305072143202</v>
      </c>
      <c r="V100" s="333">
        <f>IF(V$9=0,0,V$9/OIS_fec!V$9)</f>
        <v>0.47265262174212069</v>
      </c>
      <c r="W100" s="333">
        <f>IF(W$9=0,0,W$9/OIS_fec!W$9)</f>
        <v>0.47260998737722565</v>
      </c>
      <c r="DA100" s="174"/>
    </row>
    <row r="101" spans="1:105" ht="12" customHeight="1" x14ac:dyDescent="0.3">
      <c r="A101" s="56" t="s">
        <v>96</v>
      </c>
      <c r="B101" s="334">
        <f>IF(B$10=0,0,B$10/OIS_fec!B$10)</f>
        <v>0.80435214231689389</v>
      </c>
      <c r="C101" s="334">
        <f>IF(C$10=0,0,C$10/OIS_fec!C$10)</f>
        <v>0.802763702118655</v>
      </c>
      <c r="D101" s="334">
        <f>IF(D$10=0,0,D$10/OIS_fec!D$10)</f>
        <v>0.81178533321255675</v>
      </c>
      <c r="E101" s="334">
        <f>IF(E$10=0,0,E$10/OIS_fec!E$10)</f>
        <v>0.80572790265705252</v>
      </c>
      <c r="F101" s="334">
        <f>IF(F$10=0,0,F$10/OIS_fec!F$10)</f>
        <v>0.8067533773242902</v>
      </c>
      <c r="G101" s="334">
        <f>IF(G$10=0,0,G$10/OIS_fec!G$10)</f>
        <v>0.81894124290640591</v>
      </c>
      <c r="H101" s="334">
        <f>IF(H$10=0,0,H$10/OIS_fec!H$10)</f>
        <v>0.82772091428581407</v>
      </c>
      <c r="I101" s="334">
        <f>IF(I$10=0,0,I$10/OIS_fec!I$10)</f>
        <v>0.83158691500940785</v>
      </c>
      <c r="J101" s="334">
        <f>IF(J$10=0,0,J$10/OIS_fec!J$10)</f>
        <v>0.84967611714579827</v>
      </c>
      <c r="K101" s="334">
        <f>IF(K$10=0,0,K$10/OIS_fec!K$10)</f>
        <v>0.86537371229774462</v>
      </c>
      <c r="L101" s="334">
        <f>IF(L$10=0,0,L$10/OIS_fec!L$10)</f>
        <v>0.86908715410635995</v>
      </c>
      <c r="M101" s="334">
        <f>IF(M$10=0,0,M$10/OIS_fec!M$10)</f>
        <v>0.8733514477134553</v>
      </c>
      <c r="N101" s="334">
        <f>IF(N$10=0,0,N$10/OIS_fec!N$10)</f>
        <v>0.88411671967785754</v>
      </c>
      <c r="O101" s="334">
        <f>IF(O$10=0,0,O$10/OIS_fec!O$10)</f>
        <v>0.89007111873047107</v>
      </c>
      <c r="P101" s="334">
        <f>IF(P$10=0,0,P$10/OIS_fec!P$10)</f>
        <v>0.89274874947027849</v>
      </c>
      <c r="Q101" s="334">
        <f>IF(Q$10=0,0,Q$10/OIS_fec!Q$10)</f>
        <v>0.90402182811581033</v>
      </c>
      <c r="R101" s="334">
        <f>IF(R$10=0,0,R$10/OIS_fec!R$10)</f>
        <v>0.89705901626446682</v>
      </c>
      <c r="S101" s="334">
        <f>IF(S$10=0,0,S$10/OIS_fec!S$10)</f>
        <v>0.89693468637293328</v>
      </c>
      <c r="T101" s="334">
        <f>IF(T$10=0,0,T$10/OIS_fec!T$10)</f>
        <v>0.89591360589349855</v>
      </c>
      <c r="U101" s="334">
        <f>IF(U$10=0,0,U$10/OIS_fec!U$10)</f>
        <v>0.90329809529847405</v>
      </c>
      <c r="V101" s="334">
        <f>IF(V$10=0,0,V$10/OIS_fec!V$10)</f>
        <v>0.91005700178734483</v>
      </c>
      <c r="W101" s="334">
        <f>IF(W$10=0,0,W$10/OIS_fec!W$10)</f>
        <v>0.91596265326394721</v>
      </c>
      <c r="DA101" s="68"/>
    </row>
    <row r="102" spans="1:105" ht="12" customHeight="1" x14ac:dyDescent="0.3">
      <c r="A102" s="203" t="s">
        <v>3059</v>
      </c>
      <c r="B102" s="350">
        <f>IF(B$16=0,0,B$16/OIS_fec!B$16)</f>
        <v>0.392483546430482</v>
      </c>
      <c r="C102" s="350">
        <f>IF(C$16=0,0,C$16/OIS_fec!C$16)</f>
        <v>0.39357293553544764</v>
      </c>
      <c r="D102" s="350">
        <f>IF(D$16=0,0,D$16/OIS_fec!D$16)</f>
        <v>0.39719270786905153</v>
      </c>
      <c r="E102" s="350">
        <f>IF(E$16=0,0,E$16/OIS_fec!E$16)</f>
        <v>0.38766758257033429</v>
      </c>
      <c r="F102" s="350">
        <f>IF(F$16=0,0,F$16/OIS_fec!F$16)</f>
        <v>0.38786671971840375</v>
      </c>
      <c r="G102" s="350">
        <f>IF(G$16=0,0,G$16/OIS_fec!G$16)</f>
        <v>0.39080150616970749</v>
      </c>
      <c r="H102" s="350">
        <f>IF(H$16=0,0,H$16/OIS_fec!H$16)</f>
        <v>0.38681838262138052</v>
      </c>
      <c r="I102" s="350">
        <f>IF(I$16=0,0,I$16/OIS_fec!I$16)</f>
        <v>0.38369981180314255</v>
      </c>
      <c r="J102" s="350">
        <f>IF(J$16=0,0,J$16/OIS_fec!J$16)</f>
        <v>0.3901079600524856</v>
      </c>
      <c r="K102" s="350">
        <f>IF(K$16=0,0,K$16/OIS_fec!K$16)</f>
        <v>0.3907408495808477</v>
      </c>
      <c r="L102" s="350">
        <f>IF(L$16=0,0,L$16/OIS_fec!L$16)</f>
        <v>0.39088999027468491</v>
      </c>
      <c r="M102" s="350">
        <f>IF(M$16=0,0,M$16/OIS_fec!M$16)</f>
        <v>0.38881590411364575</v>
      </c>
      <c r="N102" s="350">
        <f>IF(N$16=0,0,N$16/OIS_fec!N$16)</f>
        <v>0.39021887406779049</v>
      </c>
      <c r="O102" s="350">
        <f>IF(O$16=0,0,O$16/OIS_fec!O$16)</f>
        <v>0.39459991259706589</v>
      </c>
      <c r="P102" s="350">
        <f>IF(P$16=0,0,P$16/OIS_fec!P$16)</f>
        <v>0.39775064596258897</v>
      </c>
      <c r="Q102" s="350">
        <f>IF(Q$16=0,0,Q$16/OIS_fec!Q$16)</f>
        <v>0.40324408560540925</v>
      </c>
      <c r="R102" s="350">
        <f>IF(R$16=0,0,R$16/OIS_fec!R$16)</f>
        <v>0.39953725722322669</v>
      </c>
      <c r="S102" s="350">
        <f>IF(S$16=0,0,S$16/OIS_fec!S$16)</f>
        <v>0.40090131683619784</v>
      </c>
      <c r="T102" s="350">
        <f>IF(T$16=0,0,T$16/OIS_fec!T$16)</f>
        <v>0.39550415669217376</v>
      </c>
      <c r="U102" s="350">
        <f>IF(U$16=0,0,U$16/OIS_fec!U$16)</f>
        <v>0.39746271082339552</v>
      </c>
      <c r="V102" s="350">
        <f>IF(V$16=0,0,V$16/OIS_fec!V$16)</f>
        <v>0.40155203758936364</v>
      </c>
      <c r="W102" s="350">
        <f>IF(W$16=0,0,W$16/OIS_fec!W$16)</f>
        <v>0.40350282893638117</v>
      </c>
      <c r="DA102" s="175"/>
    </row>
    <row r="103" spans="1:105" ht="12" customHeight="1" x14ac:dyDescent="0.3">
      <c r="A103" s="203" t="s">
        <v>3071</v>
      </c>
      <c r="B103" s="350">
        <f>IF(B$27=0,0,B$27/OIS_fec!B$27)</f>
        <v>0.25377139540092447</v>
      </c>
      <c r="C103" s="350">
        <f>IF(C$27=0,0,C$27/OIS_fec!C$27)</f>
        <v>0.25630549094668836</v>
      </c>
      <c r="D103" s="350">
        <f>IF(D$27=0,0,D$27/OIS_fec!D$27)</f>
        <v>0.2558597065440838</v>
      </c>
      <c r="E103" s="350">
        <f>IF(E$27=0,0,E$27/OIS_fec!E$27)</f>
        <v>0.2556705916024587</v>
      </c>
      <c r="F103" s="350">
        <f>IF(F$27=0,0,F$27/OIS_fec!F$27)</f>
        <v>0.25566949252448234</v>
      </c>
      <c r="G103" s="350">
        <f>IF(G$27=0,0,G$27/OIS_fec!G$27)</f>
        <v>0.25652806991117089</v>
      </c>
      <c r="H103" s="350">
        <f>IF(H$27=0,0,H$27/OIS_fec!H$27)</f>
        <v>0.25538787588902134</v>
      </c>
      <c r="I103" s="350">
        <f>IF(I$27=0,0,I$27/OIS_fec!I$27)</f>
        <v>0.25362542124239273</v>
      </c>
      <c r="J103" s="350">
        <f>IF(J$27=0,0,J$27/OIS_fec!J$27)</f>
        <v>0.25116198854689442</v>
      </c>
      <c r="K103" s="350">
        <f>IF(K$27=0,0,K$27/OIS_fec!K$27)</f>
        <v>0.25170697341840648</v>
      </c>
      <c r="L103" s="350">
        <f>IF(L$27=0,0,L$27/OIS_fec!L$27)</f>
        <v>0.25256453183862915</v>
      </c>
      <c r="M103" s="350">
        <f>IF(M$27=0,0,M$27/OIS_fec!M$27)</f>
        <v>0.25277742703312095</v>
      </c>
      <c r="N103" s="350">
        <f>IF(N$27=0,0,N$27/OIS_fec!N$27)</f>
        <v>0.25415856282360572</v>
      </c>
      <c r="O103" s="350">
        <f>IF(O$27=0,0,O$27/OIS_fec!O$27)</f>
        <v>0.25487547184224169</v>
      </c>
      <c r="P103" s="350">
        <f>IF(P$27=0,0,P$27/OIS_fec!P$27)</f>
        <v>0.25502105782055068</v>
      </c>
      <c r="Q103" s="350">
        <f>IF(Q$27=0,0,Q$27/OIS_fec!Q$27)</f>
        <v>0.25514682374395159</v>
      </c>
      <c r="R103" s="350">
        <f>IF(R$27=0,0,R$27/OIS_fec!R$27)</f>
        <v>0.25521984415160032</v>
      </c>
      <c r="S103" s="350">
        <f>IF(S$27=0,0,S$27/OIS_fec!S$27)</f>
        <v>0.25511490184632041</v>
      </c>
      <c r="T103" s="350">
        <f>IF(T$27=0,0,T$27/OIS_fec!T$27)</f>
        <v>0.25422693628642179</v>
      </c>
      <c r="U103" s="350">
        <f>IF(U$27=0,0,U$27/OIS_fec!U$27)</f>
        <v>0.25522006232519889</v>
      </c>
      <c r="V103" s="350">
        <f>IF(V$27=0,0,V$27/OIS_fec!V$27)</f>
        <v>0.25514219261302157</v>
      </c>
      <c r="W103" s="350">
        <f>IF(W$27=0,0,W$27/OIS_fec!W$27)</f>
        <v>0.25576807556673731</v>
      </c>
      <c r="DA103" s="175"/>
    </row>
    <row r="104" spans="1:105" ht="12" customHeight="1" x14ac:dyDescent="0.3">
      <c r="A104" s="203" t="s">
        <v>3081</v>
      </c>
      <c r="B104" s="350">
        <f>IF(B$35=0,0,B$35/OIS_fec!B$35)</f>
        <v>0.23885476305410439</v>
      </c>
      <c r="C104" s="350">
        <f>IF(C$35=0,0,C$35/OIS_fec!C$35)</f>
        <v>0.23799628780347667</v>
      </c>
      <c r="D104" s="350">
        <f>IF(D$35=0,0,D$35/OIS_fec!D$35)</f>
        <v>0.2405447465283585</v>
      </c>
      <c r="E104" s="350">
        <f>IF(E$35=0,0,E$35/OIS_fec!E$35)</f>
        <v>0.23509680901055344</v>
      </c>
      <c r="F104" s="350">
        <f>IF(F$35=0,0,F$35/OIS_fec!F$35)</f>
        <v>0.23529382105731261</v>
      </c>
      <c r="G104" s="350">
        <f>IF(G$35=0,0,G$35/OIS_fec!G$35)</f>
        <v>0.23674268213143096</v>
      </c>
      <c r="H104" s="350">
        <f>IF(H$35=0,0,H$35/OIS_fec!H$35)</f>
        <v>0.23452726654188241</v>
      </c>
      <c r="I104" s="350">
        <f>IF(I$35=0,0,I$35/OIS_fec!I$35)</f>
        <v>0.23282669054608834</v>
      </c>
      <c r="J104" s="350">
        <f>IF(J$35=0,0,J$35/OIS_fec!J$35)</f>
        <v>0.23429480846855366</v>
      </c>
      <c r="K104" s="350">
        <f>IF(K$35=0,0,K$35/OIS_fec!K$35)</f>
        <v>0.23362944752806447</v>
      </c>
      <c r="L104" s="350">
        <f>IF(L$35=0,0,L$35/OIS_fec!L$35)</f>
        <v>0.23387094136753547</v>
      </c>
      <c r="M104" s="350">
        <f>IF(M$35=0,0,M$35/OIS_fec!M$35)</f>
        <v>0.2299405524635266</v>
      </c>
      <c r="N104" s="350">
        <f>IF(N$35=0,0,N$35/OIS_fec!N$35)</f>
        <v>0.23049767292807158</v>
      </c>
      <c r="O104" s="350">
        <f>IF(O$35=0,0,O$35/OIS_fec!O$35)</f>
        <v>0.23490970156766677</v>
      </c>
      <c r="P104" s="350">
        <f>IF(P$35=0,0,P$35/OIS_fec!P$35)</f>
        <v>0.23987604970296514</v>
      </c>
      <c r="Q104" s="350">
        <f>IF(Q$35=0,0,Q$35/OIS_fec!Q$35)</f>
        <v>0.24180804564430364</v>
      </c>
      <c r="R104" s="350">
        <f>IF(R$35=0,0,R$35/OIS_fec!R$35)</f>
        <v>0.24252818644463225</v>
      </c>
      <c r="S104" s="350">
        <f>IF(S$35=0,0,S$35/OIS_fec!S$35)</f>
        <v>0.2429673587809997</v>
      </c>
      <c r="T104" s="350">
        <f>IF(T$35=0,0,T$35/OIS_fec!T$35)</f>
        <v>0.24078181724809822</v>
      </c>
      <c r="U104" s="350">
        <f>IF(U$35=0,0,U$35/OIS_fec!U$35)</f>
        <v>0.24184833358339403</v>
      </c>
      <c r="V104" s="350">
        <f>IF(V$35=0,0,V$35/OIS_fec!V$35)</f>
        <v>0.24464630599272869</v>
      </c>
      <c r="W104" s="350">
        <f>IF(W$35=0,0,W$35/OIS_fec!W$35)</f>
        <v>0.24434352656819067</v>
      </c>
      <c r="DA104" s="175"/>
    </row>
    <row r="105" spans="1:105" ht="12" customHeight="1" x14ac:dyDescent="0.3">
      <c r="A105" s="203" t="s">
        <v>3103</v>
      </c>
      <c r="B105" s="350">
        <f>IF(B$54=0,0,B$54/OIS_fec!B$54)</f>
        <v>0.60531497239830101</v>
      </c>
      <c r="C105" s="350">
        <f>IF(C$54=0,0,C$54/OIS_fec!C$54)</f>
        <v>0.60092902395492309</v>
      </c>
      <c r="D105" s="350">
        <f>IF(D$54=0,0,D$54/OIS_fec!D$54)</f>
        <v>0.6086899221303248</v>
      </c>
      <c r="E105" s="350">
        <f>IF(E$54=0,0,E$54/OIS_fec!E$54)</f>
        <v>0.60130248851939039</v>
      </c>
      <c r="F105" s="350">
        <f>IF(F$54=0,0,F$54/OIS_fec!F$54)</f>
        <v>0.60452746963757265</v>
      </c>
      <c r="G105" s="350">
        <f>IF(G$54=0,0,G$54/OIS_fec!G$54)</f>
        <v>0.61525371946180929</v>
      </c>
      <c r="H105" s="350">
        <f>IF(H$54=0,0,H$54/OIS_fec!H$54)</f>
        <v>0.61457552747935651</v>
      </c>
      <c r="I105" s="350">
        <f>IF(I$54=0,0,I$54/OIS_fec!I$54)</f>
        <v>0.61210919071090242</v>
      </c>
      <c r="J105" s="350">
        <f>IF(J$54=0,0,J$54/OIS_fec!J$54)</f>
        <v>0.62210423511987933</v>
      </c>
      <c r="K105" s="350">
        <f>IF(K$54=0,0,K$54/OIS_fec!K$54)</f>
        <v>0.62421001155762412</v>
      </c>
      <c r="L105" s="350">
        <f>IF(L$54=0,0,L$54/OIS_fec!L$54)</f>
        <v>0.62172274154311902</v>
      </c>
      <c r="M105" s="350">
        <f>IF(M$54=0,0,M$54/OIS_fec!M$54)</f>
        <v>0.6243739860290205</v>
      </c>
      <c r="N105" s="350">
        <f>IF(N$54=0,0,N$54/OIS_fec!N$54)</f>
        <v>0.62978045662008142</v>
      </c>
      <c r="O105" s="350">
        <f>IF(O$54=0,0,O$54/OIS_fec!O$54)</f>
        <v>0.6417578353432648</v>
      </c>
      <c r="P105" s="350">
        <f>IF(P$54=0,0,P$54/OIS_fec!P$54)</f>
        <v>0.65303012023673412</v>
      </c>
      <c r="Q105" s="350">
        <f>IF(Q$54=0,0,Q$54/OIS_fec!Q$54)</f>
        <v>0.65882629159538841</v>
      </c>
      <c r="R105" s="350">
        <f>IF(R$54=0,0,R$54/OIS_fec!R$54)</f>
        <v>0.65308990123910837</v>
      </c>
      <c r="S105" s="350">
        <f>IF(S$54=0,0,S$54/OIS_fec!S$54)</f>
        <v>0.65209736733671042</v>
      </c>
      <c r="T105" s="350">
        <f>IF(T$54=0,0,T$54/OIS_fec!T$54)</f>
        <v>0.64701876039496709</v>
      </c>
      <c r="U105" s="350">
        <f>IF(U$54=0,0,U$54/OIS_fec!U$54)</f>
        <v>0.64760400480707903</v>
      </c>
      <c r="V105" s="350">
        <f>IF(V$54=0,0,V$54/OIS_fec!V$54)</f>
        <v>0.64993353411734367</v>
      </c>
      <c r="W105" s="350">
        <f>IF(W$54=0,0,W$54/OIS_fec!W$54)</f>
        <v>0.65064083301746578</v>
      </c>
      <c r="DA105" s="175"/>
    </row>
    <row r="106" spans="1:105" ht="12" customHeight="1" x14ac:dyDescent="0.3">
      <c r="A106" s="203" t="s">
        <v>3124</v>
      </c>
      <c r="B106" s="350">
        <f>IF(B$68=0,0,B$68/OIS_fec!B$68)</f>
        <v>0.35949923336362005</v>
      </c>
      <c r="C106" s="350">
        <f>IF(C$68=0,0,C$68/OIS_fec!C$68)</f>
        <v>0.36236448015456041</v>
      </c>
      <c r="D106" s="350">
        <f>IF(D$68=0,0,D$68/OIS_fec!D$68)</f>
        <v>0.36127987791785116</v>
      </c>
      <c r="E106" s="350">
        <f>IF(E$68=0,0,E$68/OIS_fec!E$68)</f>
        <v>0.36117952828729172</v>
      </c>
      <c r="F106" s="350">
        <f>IF(F$68=0,0,F$68/OIS_fec!F$68)</f>
        <v>0.36185561484456291</v>
      </c>
      <c r="G106" s="350">
        <f>IF(G$68=0,0,G$68/OIS_fec!G$68)</f>
        <v>0.36273022218233919</v>
      </c>
      <c r="H106" s="350">
        <f>IF(H$68=0,0,H$68/OIS_fec!H$68)</f>
        <v>0.35997309819340473</v>
      </c>
      <c r="I106" s="350">
        <f>IF(I$68=0,0,I$68/OIS_fec!I$68)</f>
        <v>0.35609621241475314</v>
      </c>
      <c r="J106" s="350">
        <f>IF(J$68=0,0,J$68/OIS_fec!J$68)</f>
        <v>0.35649269753205848</v>
      </c>
      <c r="K106" s="350">
        <f>IF(K$68=0,0,K$68/OIS_fec!K$68)</f>
        <v>0.35594466637597716</v>
      </c>
      <c r="L106" s="350">
        <f>IF(L$68=0,0,L$68/OIS_fec!L$68)</f>
        <v>0.35696622570765069</v>
      </c>
      <c r="M106" s="350">
        <f>IF(M$68=0,0,M$68/OIS_fec!M$68)</f>
        <v>0.35418876497772711</v>
      </c>
      <c r="N106" s="350">
        <f>IF(N$68=0,0,N$68/OIS_fec!N$68)</f>
        <v>0.35323153510708272</v>
      </c>
      <c r="O106" s="350">
        <f>IF(O$68=0,0,O$68/OIS_fec!O$68)</f>
        <v>0.35378882049077742</v>
      </c>
      <c r="P106" s="350">
        <f>IF(P$68=0,0,P$68/OIS_fec!P$68)</f>
        <v>0.35391248019155153</v>
      </c>
      <c r="Q106" s="350">
        <f>IF(Q$68=0,0,Q$68/OIS_fec!Q$68)</f>
        <v>0.35436443009093183</v>
      </c>
      <c r="R106" s="350">
        <f>IF(R$68=0,0,R$68/OIS_fec!R$68)</f>
        <v>0.35334395599065277</v>
      </c>
      <c r="S106" s="350">
        <f>IF(S$68=0,0,S$68/OIS_fec!S$68)</f>
        <v>0.35195623611912369</v>
      </c>
      <c r="T106" s="350">
        <f>IF(T$68=0,0,T$68/OIS_fec!T$68)</f>
        <v>0.35407938586809773</v>
      </c>
      <c r="U106" s="350">
        <f>IF(U$68=0,0,U$68/OIS_fec!U$68)</f>
        <v>0.35477112645481501</v>
      </c>
      <c r="V106" s="350">
        <f>IF(V$68=0,0,V$68/OIS_fec!V$68)</f>
        <v>0.35437434972311493</v>
      </c>
      <c r="W106" s="350">
        <f>IF(W$68=0,0,W$68/OIS_fec!W$68)</f>
        <v>0.35867574083485032</v>
      </c>
      <c r="DA106" s="175"/>
    </row>
    <row r="107" spans="1:105" ht="12" customHeight="1" x14ac:dyDescent="0.3">
      <c r="A107" s="41" t="s">
        <v>3122</v>
      </c>
      <c r="B107" s="335">
        <f>IF(B$69=0,0,B$69/OIS_fec!B$69)</f>
        <v>0.47903687293575165</v>
      </c>
      <c r="C107" s="335">
        <f>IF(C$69=0,0,C$69/OIS_fec!C$69)</f>
        <v>0.47938319691344122</v>
      </c>
      <c r="D107" s="335">
        <f>IF(D$69=0,0,D$69/OIS_fec!D$69)</f>
        <v>0.47943526945784137</v>
      </c>
      <c r="E107" s="335">
        <f>IF(E$69=0,0,E$69/OIS_fec!E$69)</f>
        <v>0.47768576948390556</v>
      </c>
      <c r="F107" s="335">
        <f>IF(F$69=0,0,F$69/OIS_fec!F$69)</f>
        <v>0.4777205652188446</v>
      </c>
      <c r="G107" s="335">
        <f>IF(G$69=0,0,G$69/OIS_fec!G$69)</f>
        <v>0.47703686597248363</v>
      </c>
      <c r="H107" s="335">
        <f>IF(H$69=0,0,H$69/OIS_fec!H$69)</f>
        <v>0.47769593452131504</v>
      </c>
      <c r="I107" s="335">
        <f>IF(I$69=0,0,I$69/OIS_fec!I$69)</f>
        <v>0.47899414934390783</v>
      </c>
      <c r="J107" s="335">
        <f>IF(J$69=0,0,J$69/OIS_fec!J$69)</f>
        <v>0.48019443723865007</v>
      </c>
      <c r="K107" s="335">
        <f>IF(K$69=0,0,K$69/OIS_fec!K$69)</f>
        <v>0.48071870292413832</v>
      </c>
      <c r="L107" s="335">
        <f>IF(L$69=0,0,L$69/OIS_fec!L$69)</f>
        <v>0.48071238732216726</v>
      </c>
      <c r="M107" s="335">
        <f>IF(M$69=0,0,M$69/OIS_fec!M$69)</f>
        <v>0.48115489303574777</v>
      </c>
      <c r="N107" s="335">
        <f>IF(N$69=0,0,N$69/OIS_fec!N$69)</f>
        <v>0.48424596345620347</v>
      </c>
      <c r="O107" s="335">
        <f>IF(O$69=0,0,O$69/OIS_fec!O$69)</f>
        <v>0.48328495980615432</v>
      </c>
      <c r="P107" s="335">
        <f>IF(P$69=0,0,P$69/OIS_fec!P$69)</f>
        <v>0.4827179812972332</v>
      </c>
      <c r="Q107" s="335">
        <f>IF(Q$69=0,0,Q$69/OIS_fec!Q$69)</f>
        <v>0.48352402475923784</v>
      </c>
      <c r="R107" s="335">
        <f>IF(R$69=0,0,R$69/OIS_fec!R$69)</f>
        <v>0.48322828159648856</v>
      </c>
      <c r="S107" s="335">
        <f>IF(S$69=0,0,S$69/OIS_fec!S$69)</f>
        <v>0.48357433797515748</v>
      </c>
      <c r="T107" s="335">
        <f>IF(T$69=0,0,T$69/OIS_fec!T$69)</f>
        <v>0.48386053599401901</v>
      </c>
      <c r="U107" s="335">
        <f>IF(U$69=0,0,U$69/OIS_fec!U$69)</f>
        <v>0.48400376199827605</v>
      </c>
      <c r="V107" s="335">
        <f>IF(V$69=0,0,V$69/OIS_fec!V$69)</f>
        <v>0.48459999167954132</v>
      </c>
      <c r="W107" s="335">
        <f>IF(W$69=0,0,W$69/OIS_fec!W$69)</f>
        <v>0.48531406224686685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49">
    <tabColor theme="6" tint="-0.249977111117893"/>
    <pageSetUpPr fitToPage="1"/>
  </sheetPr>
  <dimension ref="A1:DA107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9.109375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Other industrial sectors / CO2 emissions"</f>
        <v>DK: Other industrial sectors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3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3">
      <c r="J4" s="131"/>
    </row>
    <row r="5" spans="1:105" ht="15" customHeight="1" x14ac:dyDescent="0.3">
      <c r="A5" s="34" t="s">
        <v>29</v>
      </c>
      <c r="B5" s="225">
        <v>934.54466119807978</v>
      </c>
      <c r="C5" s="225">
        <v>1011.225419801456</v>
      </c>
      <c r="D5" s="225">
        <v>963.51114869804439</v>
      </c>
      <c r="E5" s="225">
        <v>942.89980968079544</v>
      </c>
      <c r="F5" s="225">
        <v>956.20897876106483</v>
      </c>
      <c r="G5" s="225">
        <v>953.99028621948275</v>
      </c>
      <c r="H5" s="225">
        <v>893.44932181520812</v>
      </c>
      <c r="I5" s="225">
        <v>844.19231027974706</v>
      </c>
      <c r="J5" s="225">
        <v>781.2361678274475</v>
      </c>
      <c r="K5" s="225">
        <v>646.65679048720881</v>
      </c>
      <c r="L5" s="225">
        <v>663.53565413952458</v>
      </c>
      <c r="M5" s="225">
        <v>639.37613867416439</v>
      </c>
      <c r="N5" s="225">
        <v>542.08779266020974</v>
      </c>
      <c r="O5" s="225">
        <v>533.96676502720732</v>
      </c>
      <c r="P5" s="225">
        <v>519.86963663782001</v>
      </c>
      <c r="Q5" s="225">
        <v>527.3656820652327</v>
      </c>
      <c r="R5" s="225">
        <v>547.32296430228689</v>
      </c>
      <c r="S5" s="225">
        <v>577.96322350337937</v>
      </c>
      <c r="T5" s="225">
        <v>601.46806531369521</v>
      </c>
      <c r="U5" s="225">
        <v>580.92800189871105</v>
      </c>
      <c r="V5" s="225">
        <v>630.51605564198553</v>
      </c>
      <c r="W5" s="225">
        <v>774.59197014683093</v>
      </c>
      <c r="DA5" s="89" t="s">
        <v>3187</v>
      </c>
    </row>
    <row r="6" spans="1:105" ht="12" customHeight="1" x14ac:dyDescent="0.3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3188</v>
      </c>
    </row>
    <row r="7" spans="1:105" ht="12" customHeight="1" x14ac:dyDescent="0.3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3189</v>
      </c>
    </row>
    <row r="8" spans="1:105" ht="12" customHeight="1" x14ac:dyDescent="0.3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3190</v>
      </c>
    </row>
    <row r="9" spans="1:105" ht="12" customHeight="1" x14ac:dyDescent="0.3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3191</v>
      </c>
    </row>
    <row r="10" spans="1:105" ht="12" customHeight="1" x14ac:dyDescent="0.3">
      <c r="A10" s="56" t="s">
        <v>96</v>
      </c>
      <c r="B10" s="262">
        <v>9.5352950442554913</v>
      </c>
      <c r="C10" s="262">
        <v>10.914687552916289</v>
      </c>
      <c r="D10" s="262">
        <v>9.6720525312522732</v>
      </c>
      <c r="E10" s="262">
        <v>10.066980261897561</v>
      </c>
      <c r="F10" s="262">
        <v>9.9930781370837725</v>
      </c>
      <c r="G10" s="262">
        <v>8.996590049726203</v>
      </c>
      <c r="H10" s="262">
        <v>7.9265171356854136</v>
      </c>
      <c r="I10" s="262">
        <v>7.2243504026386942</v>
      </c>
      <c r="J10" s="262">
        <v>5.5998466288102158</v>
      </c>
      <c r="K10" s="262">
        <v>4.2243390491273303</v>
      </c>
      <c r="L10" s="262">
        <v>4.2737528449630906</v>
      </c>
      <c r="M10" s="262">
        <v>4.0089212252502548</v>
      </c>
      <c r="N10" s="262">
        <v>2.912004135132674</v>
      </c>
      <c r="O10" s="262">
        <v>2.7563899500859939</v>
      </c>
      <c r="P10" s="262">
        <v>2.5942780765493878</v>
      </c>
      <c r="Q10" s="262">
        <v>2.4162023668792401</v>
      </c>
      <c r="R10" s="262">
        <v>2.6426166036726548</v>
      </c>
      <c r="S10" s="262">
        <v>2.8325631844848891</v>
      </c>
      <c r="T10" s="262">
        <v>2.8611433559052561</v>
      </c>
      <c r="U10" s="262">
        <v>2.6347486267779749</v>
      </c>
      <c r="V10" s="262">
        <v>2.7600762074927419</v>
      </c>
      <c r="W10" s="262">
        <v>3.3762424231659192</v>
      </c>
      <c r="DA10" s="68" t="s">
        <v>3192</v>
      </c>
    </row>
    <row r="11" spans="1:105" ht="12" customHeight="1" x14ac:dyDescent="0.3">
      <c r="A11" s="37" t="s">
        <v>160</v>
      </c>
      <c r="B11" s="228">
        <v>5.2664277502863799</v>
      </c>
      <c r="C11" s="228">
        <v>6.0951299101788834</v>
      </c>
      <c r="D11" s="228">
        <v>5.5730462152416242</v>
      </c>
      <c r="E11" s="228">
        <v>6.0684237052644914</v>
      </c>
      <c r="F11" s="228">
        <v>6.1818843757904478</v>
      </c>
      <c r="G11" s="228">
        <v>5.8410718071796044</v>
      </c>
      <c r="H11" s="228">
        <v>4.9727956756705982</v>
      </c>
      <c r="I11" s="228">
        <v>4.5783796653223794</v>
      </c>
      <c r="J11" s="228">
        <v>4.1510088804905427</v>
      </c>
      <c r="K11" s="228">
        <v>3.1316220524183649</v>
      </c>
      <c r="L11" s="228">
        <v>3.040171992680762</v>
      </c>
      <c r="M11" s="228">
        <v>2.7809119839982022</v>
      </c>
      <c r="N11" s="228">
        <v>1.940793812993548</v>
      </c>
      <c r="O11" s="228">
        <v>1.8929743291636469</v>
      </c>
      <c r="P11" s="228">
        <v>1.8175451715818169</v>
      </c>
      <c r="Q11" s="228">
        <v>1.788118759758202</v>
      </c>
      <c r="R11" s="228">
        <v>1.8497554534178871</v>
      </c>
      <c r="S11" s="228">
        <v>1.983888798609742</v>
      </c>
      <c r="T11" s="228">
        <v>2.0702832757793859</v>
      </c>
      <c r="U11" s="228">
        <v>1.842186072521935</v>
      </c>
      <c r="V11" s="228">
        <v>1.9440123744360389</v>
      </c>
      <c r="W11" s="228">
        <v>2.518306131833298</v>
      </c>
      <c r="DA11" s="69" t="s">
        <v>3193</v>
      </c>
    </row>
    <row r="12" spans="1:105" ht="12" customHeight="1" x14ac:dyDescent="0.3">
      <c r="A12" s="37" t="s">
        <v>162</v>
      </c>
      <c r="B12" s="228">
        <v>4.2688672939691106</v>
      </c>
      <c r="C12" s="228">
        <v>4.8195576427374132</v>
      </c>
      <c r="D12" s="228">
        <v>4.099006316010648</v>
      </c>
      <c r="E12" s="228">
        <v>3.998556556633063</v>
      </c>
      <c r="F12" s="228">
        <v>3.8111937612933251</v>
      </c>
      <c r="G12" s="228">
        <v>3.1555182425465982</v>
      </c>
      <c r="H12" s="228">
        <v>2.9537214600148149</v>
      </c>
      <c r="I12" s="228">
        <v>2.6459707373163139</v>
      </c>
      <c r="J12" s="228">
        <v>1.448837748319673</v>
      </c>
      <c r="K12" s="228">
        <v>1.092716996708966</v>
      </c>
      <c r="L12" s="228">
        <v>1.2335808522823279</v>
      </c>
      <c r="M12" s="228">
        <v>1.2280092412520529</v>
      </c>
      <c r="N12" s="228">
        <v>0.97121032213912695</v>
      </c>
      <c r="O12" s="228">
        <v>0.86341562092234736</v>
      </c>
      <c r="P12" s="228">
        <v>0.77673290496757108</v>
      </c>
      <c r="Q12" s="228">
        <v>0.62808360712103872</v>
      </c>
      <c r="R12" s="228">
        <v>0.79286115025476711</v>
      </c>
      <c r="S12" s="228">
        <v>0.84867438587514732</v>
      </c>
      <c r="T12" s="228">
        <v>0.7908600801258695</v>
      </c>
      <c r="U12" s="228">
        <v>0.79256255425604105</v>
      </c>
      <c r="V12" s="228">
        <v>0.81606383305670338</v>
      </c>
      <c r="W12" s="228">
        <v>0.8579362913326205</v>
      </c>
      <c r="DA12" s="69" t="s">
        <v>3194</v>
      </c>
    </row>
    <row r="13" spans="1:105" ht="12" customHeight="1" x14ac:dyDescent="0.3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3195</v>
      </c>
    </row>
    <row r="14" spans="1:105" ht="12" customHeight="1" x14ac:dyDescent="0.3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3196</v>
      </c>
    </row>
    <row r="15" spans="1:105" ht="12" customHeight="1" x14ac:dyDescent="0.3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3197</v>
      </c>
    </row>
    <row r="16" spans="1:105" ht="12" customHeight="1" x14ac:dyDescent="0.3">
      <c r="A16" s="57" t="s">
        <v>3059</v>
      </c>
      <c r="B16" s="263">
        <v>140.21700674546409</v>
      </c>
      <c r="C16" s="263">
        <v>146.44249141722949</v>
      </c>
      <c r="D16" s="263">
        <v>139.6195033704297</v>
      </c>
      <c r="E16" s="263">
        <v>129.9124294581172</v>
      </c>
      <c r="F16" s="263">
        <v>133.0708365026002</v>
      </c>
      <c r="G16" s="263">
        <v>130.61192234037119</v>
      </c>
      <c r="H16" s="263">
        <v>118.4224559797086</v>
      </c>
      <c r="I16" s="263">
        <v>110.8338752265329</v>
      </c>
      <c r="J16" s="263">
        <v>89.499267702649263</v>
      </c>
      <c r="K16" s="263">
        <v>71.766335431162574</v>
      </c>
      <c r="L16" s="263">
        <v>75.093715485691021</v>
      </c>
      <c r="M16" s="263">
        <v>68.624457320016745</v>
      </c>
      <c r="N16" s="263">
        <v>53.16090802752106</v>
      </c>
      <c r="O16" s="263">
        <v>52.666053471007473</v>
      </c>
      <c r="P16" s="263">
        <v>53.119725652790329</v>
      </c>
      <c r="Q16" s="263">
        <v>53.669410697853422</v>
      </c>
      <c r="R16" s="263">
        <v>57.859550802473379</v>
      </c>
      <c r="S16" s="263">
        <v>61.896512079573377</v>
      </c>
      <c r="T16" s="263">
        <v>69.607783352730678</v>
      </c>
      <c r="U16" s="263">
        <v>66.415329358659548</v>
      </c>
      <c r="V16" s="263">
        <v>68.949389416600624</v>
      </c>
      <c r="W16" s="263">
        <v>83.186675896654364</v>
      </c>
      <c r="DA16" s="70" t="s">
        <v>3198</v>
      </c>
    </row>
    <row r="17" spans="1:105" ht="12" customHeight="1" x14ac:dyDescent="0.3">
      <c r="A17" s="46" t="s">
        <v>30</v>
      </c>
      <c r="B17" s="231">
        <v>12.15713082690309</v>
      </c>
      <c r="C17" s="231">
        <v>8.7313047054936384</v>
      </c>
      <c r="D17" s="231">
        <v>7.3789446203985296</v>
      </c>
      <c r="E17" s="231">
        <v>0.76123920499351871</v>
      </c>
      <c r="F17" s="231">
        <v>1.130366270375939</v>
      </c>
      <c r="G17" s="231">
        <v>1.1126721598101701</v>
      </c>
      <c r="H17" s="231">
        <v>1.019971337646759</v>
      </c>
      <c r="I17" s="231">
        <v>0.80950524182412165</v>
      </c>
      <c r="J17" s="231">
        <v>0.8771696860325261</v>
      </c>
      <c r="K17" s="231">
        <v>0.33820742176357121</v>
      </c>
      <c r="L17" s="231">
        <v>0.43863630371815671</v>
      </c>
      <c r="M17" s="231">
        <v>0.34469631999018291</v>
      </c>
      <c r="N17" s="231">
        <v>0.30552693400273478</v>
      </c>
      <c r="O17" s="231">
        <v>0.33838872096374212</v>
      </c>
      <c r="P17" s="231">
        <v>0.37836137490270599</v>
      </c>
      <c r="Q17" s="231">
        <v>0.1842398215649633</v>
      </c>
      <c r="R17" s="231">
        <v>0.5990172139653277</v>
      </c>
      <c r="S17" s="231">
        <v>0.47046563679560538</v>
      </c>
      <c r="T17" s="231">
        <v>1.0616717665360429</v>
      </c>
      <c r="U17" s="231">
        <v>1.4442557999611561</v>
      </c>
      <c r="V17" s="231">
        <v>1.498463945002525</v>
      </c>
      <c r="W17" s="231">
        <v>2.3146027949102508</v>
      </c>
      <c r="DA17" s="73" t="s">
        <v>3199</v>
      </c>
    </row>
    <row r="18" spans="1:105" ht="12" customHeight="1" x14ac:dyDescent="0.3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3200</v>
      </c>
    </row>
    <row r="19" spans="1:105" ht="12" customHeight="1" x14ac:dyDescent="0.3">
      <c r="A19" s="46" t="s">
        <v>33</v>
      </c>
      <c r="B19" s="231">
        <v>3.7948485675580619</v>
      </c>
      <c r="C19" s="231">
        <v>3.7681815147346929</v>
      </c>
      <c r="D19" s="231">
        <v>4.334782245756009</v>
      </c>
      <c r="E19" s="231">
        <v>4.5277003944483916</v>
      </c>
      <c r="F19" s="231">
        <v>4.5555435868825382</v>
      </c>
      <c r="G19" s="231">
        <v>6.7661259299477141</v>
      </c>
      <c r="H19" s="231">
        <v>5.0678486629750514</v>
      </c>
      <c r="I19" s="231">
        <v>3.313543482519917</v>
      </c>
      <c r="J19" s="231">
        <v>3.5171545182292889</v>
      </c>
      <c r="K19" s="231">
        <v>1.669211535950275</v>
      </c>
      <c r="L19" s="231">
        <v>2.4267012365753771</v>
      </c>
      <c r="M19" s="231">
        <v>1.665829791130125</v>
      </c>
      <c r="N19" s="231">
        <v>1.612470937896529</v>
      </c>
      <c r="O19" s="231">
        <v>1.6746048138057139</v>
      </c>
      <c r="P19" s="231">
        <v>1.703424465137662</v>
      </c>
      <c r="Q19" s="231">
        <v>1.279606025186774</v>
      </c>
      <c r="R19" s="231">
        <v>1.6465334982275499</v>
      </c>
      <c r="S19" s="231">
        <v>1.8892961590166411</v>
      </c>
      <c r="T19" s="231">
        <v>2.0512925161277962</v>
      </c>
      <c r="U19" s="231">
        <v>2.1418915428528269</v>
      </c>
      <c r="V19" s="231">
        <v>2.5137248567833268</v>
      </c>
      <c r="W19" s="231">
        <v>2.860369304627786</v>
      </c>
      <c r="DA19" s="73" t="s">
        <v>3201</v>
      </c>
    </row>
    <row r="20" spans="1:105" ht="12" customHeight="1" x14ac:dyDescent="0.3">
      <c r="A20" s="46" t="s">
        <v>160</v>
      </c>
      <c r="B20" s="231">
        <v>65.381204156327556</v>
      </c>
      <c r="C20" s="231">
        <v>71.265174464302959</v>
      </c>
      <c r="D20" s="231">
        <v>68.866225369977712</v>
      </c>
      <c r="E20" s="231">
        <v>71.617252140921494</v>
      </c>
      <c r="F20" s="231">
        <v>74.283714877525838</v>
      </c>
      <c r="G20" s="231">
        <v>72.514183765237505</v>
      </c>
      <c r="H20" s="231">
        <v>64.742448445185403</v>
      </c>
      <c r="I20" s="231">
        <v>63.194037498642743</v>
      </c>
      <c r="J20" s="231">
        <v>57.711588269151889</v>
      </c>
      <c r="K20" s="231">
        <v>49.077707347950998</v>
      </c>
      <c r="L20" s="231">
        <v>48.606585234753183</v>
      </c>
      <c r="M20" s="231">
        <v>44.880781517993171</v>
      </c>
      <c r="N20" s="231">
        <v>37.020837186120843</v>
      </c>
      <c r="O20" s="231">
        <v>37.430991964274213</v>
      </c>
      <c r="P20" s="231">
        <v>37.769896686316123</v>
      </c>
      <c r="Q20" s="231">
        <v>38.318746348573619</v>
      </c>
      <c r="R20" s="231">
        <v>41.122145211720259</v>
      </c>
      <c r="S20" s="231">
        <v>43.706886265867837</v>
      </c>
      <c r="T20" s="231">
        <v>45.452027155901803</v>
      </c>
      <c r="U20" s="231">
        <v>42.351321474492622</v>
      </c>
      <c r="V20" s="231">
        <v>45.862357289358883</v>
      </c>
      <c r="W20" s="231">
        <v>57.955526836399173</v>
      </c>
      <c r="DA20" s="73" t="s">
        <v>3202</v>
      </c>
    </row>
    <row r="21" spans="1:105" ht="12" customHeight="1" x14ac:dyDescent="0.3">
      <c r="A21" s="46" t="s">
        <v>70</v>
      </c>
      <c r="B21" s="231">
        <v>7.1691255263326514</v>
      </c>
      <c r="C21" s="231">
        <v>5.1474799255556629</v>
      </c>
      <c r="D21" s="231">
        <v>5.6355011110377138</v>
      </c>
      <c r="E21" s="231">
        <v>2.8845411593893959</v>
      </c>
      <c r="F21" s="231">
        <v>2.8555089391931152</v>
      </c>
      <c r="G21" s="231">
        <v>2.342328192899763</v>
      </c>
      <c r="H21" s="231">
        <v>3.8485702671239972</v>
      </c>
      <c r="I21" s="231">
        <v>2.773093497827769</v>
      </c>
      <c r="J21" s="231">
        <v>0.50246826660521471</v>
      </c>
      <c r="K21" s="231">
        <v>0.33721442325002871</v>
      </c>
      <c r="L21" s="231">
        <v>0.47967446191126611</v>
      </c>
      <c r="M21" s="231">
        <v>0.81648896390446657</v>
      </c>
      <c r="N21" s="231">
        <v>0.67690824399673422</v>
      </c>
      <c r="O21" s="231">
        <v>0.22994068077646379</v>
      </c>
      <c r="P21" s="231">
        <v>0.25432440351438917</v>
      </c>
      <c r="Q21" s="231">
        <v>0.37740824551372909</v>
      </c>
      <c r="R21" s="231">
        <v>0.43865441929405757</v>
      </c>
      <c r="S21" s="231">
        <v>0.27226517364541042</v>
      </c>
      <c r="T21" s="231">
        <v>0.25726720817196391</v>
      </c>
      <c r="U21" s="231">
        <v>0.31082877315973462</v>
      </c>
      <c r="V21" s="231">
        <v>0.28490051018086082</v>
      </c>
      <c r="W21" s="231">
        <v>0.2228669648172566</v>
      </c>
      <c r="DA21" s="73" t="s">
        <v>3203</v>
      </c>
    </row>
    <row r="22" spans="1:105" ht="12" customHeight="1" x14ac:dyDescent="0.3">
      <c r="A22" s="46" t="s">
        <v>34</v>
      </c>
      <c r="B22" s="231">
        <v>3.0354231600113089</v>
      </c>
      <c r="C22" s="231">
        <v>3.0354231600181798</v>
      </c>
      <c r="D22" s="231">
        <v>3.0354231600100992</v>
      </c>
      <c r="E22" s="231">
        <v>3.0354231600189578</v>
      </c>
      <c r="F22" s="231">
        <v>3.0354231600100321</v>
      </c>
      <c r="G22" s="231">
        <v>3.0354231600110571</v>
      </c>
      <c r="H22" s="231">
        <v>3.0354231600134032</v>
      </c>
      <c r="I22" s="231">
        <v>3.0354231600149508</v>
      </c>
      <c r="J22" s="231">
        <v>3.0354231600188051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1.6025049484599361</v>
      </c>
      <c r="R22" s="231">
        <v>0.48024010809684481</v>
      </c>
      <c r="S22" s="231">
        <v>0.90600304996879477</v>
      </c>
      <c r="T22" s="231">
        <v>2.991970721468836</v>
      </c>
      <c r="U22" s="231">
        <v>2.9294210874245219</v>
      </c>
      <c r="V22" s="231">
        <v>2.4141849966533648</v>
      </c>
      <c r="W22" s="231">
        <v>2.3349697746822642</v>
      </c>
      <c r="DA22" s="73" t="s">
        <v>3204</v>
      </c>
    </row>
    <row r="23" spans="1:105" ht="12" customHeight="1" x14ac:dyDescent="0.3">
      <c r="A23" s="46" t="s">
        <v>162</v>
      </c>
      <c r="B23" s="231">
        <v>47.578020521169613</v>
      </c>
      <c r="C23" s="231">
        <v>52.972986923437233</v>
      </c>
      <c r="D23" s="231">
        <v>49.121270497110793</v>
      </c>
      <c r="E23" s="231">
        <v>43.867655868366569</v>
      </c>
      <c r="F23" s="231">
        <v>43.041725466835437</v>
      </c>
      <c r="G23" s="231">
        <v>38.150354168832742</v>
      </c>
      <c r="H23" s="231">
        <v>33.571112475396028</v>
      </c>
      <c r="I23" s="231">
        <v>29.441071060153948</v>
      </c>
      <c r="J23" s="231">
        <v>18.324251658856319</v>
      </c>
      <c r="K23" s="231">
        <v>15.06464313919704</v>
      </c>
      <c r="L23" s="231">
        <v>16.70816483349364</v>
      </c>
      <c r="M23" s="231">
        <v>15.516029215647229</v>
      </c>
      <c r="N23" s="231">
        <v>13.47087055234846</v>
      </c>
      <c r="O23" s="231">
        <v>12.91311444734907</v>
      </c>
      <c r="P23" s="231">
        <v>12.93712230085074</v>
      </c>
      <c r="Q23" s="231">
        <v>11.83846899937164</v>
      </c>
      <c r="R23" s="231">
        <v>13.434501744107781</v>
      </c>
      <c r="S23" s="231">
        <v>13.89554822572615</v>
      </c>
      <c r="T23" s="231">
        <v>16.374956736451171</v>
      </c>
      <c r="U23" s="231">
        <v>16.519753006117181</v>
      </c>
      <c r="V23" s="231">
        <v>16.35590030213454</v>
      </c>
      <c r="W23" s="231">
        <v>17.480971363627781</v>
      </c>
      <c r="DA23" s="73" t="s">
        <v>3205</v>
      </c>
    </row>
    <row r="24" spans="1:105" ht="12" customHeight="1" x14ac:dyDescent="0.3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3206</v>
      </c>
    </row>
    <row r="25" spans="1:105" ht="12" customHeight="1" x14ac:dyDescent="0.3">
      <c r="A25" s="46" t="s">
        <v>73</v>
      </c>
      <c r="B25" s="231">
        <v>1.101253987161851</v>
      </c>
      <c r="C25" s="231">
        <v>1.5219407236871609</v>
      </c>
      <c r="D25" s="231">
        <v>1.24735636613885</v>
      </c>
      <c r="E25" s="231">
        <v>3.2186175299788271</v>
      </c>
      <c r="F25" s="231">
        <v>4.1685542017772601</v>
      </c>
      <c r="G25" s="231">
        <v>6.6908349636322644</v>
      </c>
      <c r="H25" s="231">
        <v>7.1370816313679146</v>
      </c>
      <c r="I25" s="231">
        <v>8.267201285549481</v>
      </c>
      <c r="J25" s="231">
        <v>5.531212143755214</v>
      </c>
      <c r="K25" s="231">
        <v>5.2793515630506702</v>
      </c>
      <c r="L25" s="231">
        <v>6.4339534152394062</v>
      </c>
      <c r="M25" s="231">
        <v>5.4006315113515546</v>
      </c>
      <c r="N25" s="231">
        <v>7.4294173155764975E-2</v>
      </c>
      <c r="O25" s="231">
        <v>7.9012843838267247E-2</v>
      </c>
      <c r="P25" s="231">
        <v>7.6596422068709508E-2</v>
      </c>
      <c r="Q25" s="231">
        <v>6.8436309182762459E-2</v>
      </c>
      <c r="R25" s="231">
        <v>0.1384586070615598</v>
      </c>
      <c r="S25" s="231">
        <v>0.75604756855294464</v>
      </c>
      <c r="T25" s="231">
        <v>1.41859724807307</v>
      </c>
      <c r="U25" s="231">
        <v>0.7178576746515023</v>
      </c>
      <c r="V25" s="231">
        <v>1.98575164871258E-2</v>
      </c>
      <c r="W25" s="231">
        <v>1.736885758986409E-2</v>
      </c>
      <c r="DA25" s="73" t="s">
        <v>3207</v>
      </c>
    </row>
    <row r="26" spans="1:105" ht="12" customHeight="1" x14ac:dyDescent="0.3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3208</v>
      </c>
    </row>
    <row r="27" spans="1:105" ht="12" customHeight="1" x14ac:dyDescent="0.3">
      <c r="A27" s="57" t="s">
        <v>3071</v>
      </c>
      <c r="B27" s="263">
        <f t="shared" ref="B27:W27" si="0">B28+B34</f>
        <v>496.33165846421178</v>
      </c>
      <c r="C27" s="263">
        <f t="shared" si="0"/>
        <v>527.97077390635968</v>
      </c>
      <c r="D27" s="263">
        <f t="shared" si="0"/>
        <v>501.91678964149281</v>
      </c>
      <c r="E27" s="263">
        <f t="shared" si="0"/>
        <v>488.95854272655617</v>
      </c>
      <c r="F27" s="263">
        <f t="shared" si="0"/>
        <v>494.28104219520242</v>
      </c>
      <c r="G27" s="263">
        <f t="shared" si="0"/>
        <v>488.40449093010221</v>
      </c>
      <c r="H27" s="263">
        <f t="shared" si="0"/>
        <v>464.63728006867422</v>
      </c>
      <c r="I27" s="263">
        <f t="shared" si="0"/>
        <v>439.5649572316072</v>
      </c>
      <c r="J27" s="263">
        <f t="shared" si="0"/>
        <v>408.72783633042229</v>
      </c>
      <c r="K27" s="263">
        <f t="shared" si="0"/>
        <v>336.80981010366628</v>
      </c>
      <c r="L27" s="263">
        <f t="shared" si="0"/>
        <v>347.25656883311939</v>
      </c>
      <c r="M27" s="263">
        <f t="shared" si="0"/>
        <v>337.27278109796021</v>
      </c>
      <c r="N27" s="263">
        <f t="shared" si="0"/>
        <v>289.66238629652338</v>
      </c>
      <c r="O27" s="263">
        <f t="shared" si="0"/>
        <v>282.9109126109451</v>
      </c>
      <c r="P27" s="263">
        <f t="shared" si="0"/>
        <v>272.62941120963069</v>
      </c>
      <c r="Q27" s="263">
        <f t="shared" si="0"/>
        <v>275.67413146683123</v>
      </c>
      <c r="R27" s="263">
        <f t="shared" si="0"/>
        <v>287.55451870891932</v>
      </c>
      <c r="S27" s="263">
        <f t="shared" si="0"/>
        <v>304.20803874195929</v>
      </c>
      <c r="T27" s="263">
        <f t="shared" si="0"/>
        <v>308.32111413230928</v>
      </c>
      <c r="U27" s="263">
        <f t="shared" si="0"/>
        <v>300.77358332401201</v>
      </c>
      <c r="V27" s="263">
        <f t="shared" si="0"/>
        <v>329.5404353263263</v>
      </c>
      <c r="W27" s="263">
        <f t="shared" si="0"/>
        <v>398.58406537501259</v>
      </c>
      <c r="DA27" s="70"/>
    </row>
    <row r="28" spans="1:105" ht="12" customHeight="1" x14ac:dyDescent="0.3">
      <c r="A28" s="60" t="s">
        <v>3072</v>
      </c>
      <c r="B28" s="264">
        <v>496.33165846421178</v>
      </c>
      <c r="C28" s="264">
        <v>527.97077390635968</v>
      </c>
      <c r="D28" s="264">
        <v>501.91678964149281</v>
      </c>
      <c r="E28" s="264">
        <v>488.95854272655617</v>
      </c>
      <c r="F28" s="264">
        <v>494.28104219520242</v>
      </c>
      <c r="G28" s="264">
        <v>488.40449093010221</v>
      </c>
      <c r="H28" s="264">
        <v>464.63728006867422</v>
      </c>
      <c r="I28" s="264">
        <v>439.5649572316072</v>
      </c>
      <c r="J28" s="264">
        <v>408.72783633042229</v>
      </c>
      <c r="K28" s="264">
        <v>336.80981010366628</v>
      </c>
      <c r="L28" s="264">
        <v>347.25656883311939</v>
      </c>
      <c r="M28" s="264">
        <v>337.27278109796021</v>
      </c>
      <c r="N28" s="264">
        <v>289.66238629652338</v>
      </c>
      <c r="O28" s="264">
        <v>282.9109126109451</v>
      </c>
      <c r="P28" s="264">
        <v>272.62941120963069</v>
      </c>
      <c r="Q28" s="264">
        <v>275.67413146683123</v>
      </c>
      <c r="R28" s="264">
        <v>287.55451870891932</v>
      </c>
      <c r="S28" s="264">
        <v>304.20803874195929</v>
      </c>
      <c r="T28" s="264">
        <v>308.32111413230928</v>
      </c>
      <c r="U28" s="264">
        <v>300.77358332401201</v>
      </c>
      <c r="V28" s="264">
        <v>329.5404353263263</v>
      </c>
      <c r="W28" s="264">
        <v>398.58406537501259</v>
      </c>
      <c r="DA28" s="72" t="s">
        <v>3209</v>
      </c>
    </row>
    <row r="29" spans="1:105" ht="12" customHeight="1" x14ac:dyDescent="0.3">
      <c r="A29" s="59" t="s">
        <v>30</v>
      </c>
      <c r="B29" s="232">
        <v>60.08179397151136</v>
      </c>
      <c r="C29" s="232">
        <v>43.579582493494343</v>
      </c>
      <c r="D29" s="232">
        <v>37.459055378580828</v>
      </c>
      <c r="E29" s="232">
        <v>4.2206855948900293</v>
      </c>
      <c r="F29" s="232">
        <v>6.3425209294525846</v>
      </c>
      <c r="G29" s="232">
        <v>6.3602150400410364</v>
      </c>
      <c r="H29" s="232">
        <v>6.484715382144473</v>
      </c>
      <c r="I29" s="232">
        <v>6.6872315980677266</v>
      </c>
      <c r="J29" s="232">
        <v>20.958090313660598</v>
      </c>
      <c r="K29" s="232">
        <v>9.070389698177042</v>
      </c>
      <c r="L29" s="232">
        <v>10.999133936177209</v>
      </c>
      <c r="M29" s="232">
        <v>11.20285278788171</v>
      </c>
      <c r="N29" s="232">
        <v>8.8291076662699037</v>
      </c>
      <c r="O29" s="232">
        <v>8.8649156992728315</v>
      </c>
      <c r="P29" s="232">
        <v>8.9254839532619066</v>
      </c>
      <c r="Q29" s="232">
        <v>9.5842088346248335</v>
      </c>
      <c r="R29" s="232">
        <v>10.56038032589797</v>
      </c>
      <c r="S29" s="232">
        <v>12.124079067203381</v>
      </c>
      <c r="T29" s="232">
        <v>9.8746536095332971</v>
      </c>
      <c r="U29" s="232">
        <v>13.971866124335911</v>
      </c>
      <c r="V29" s="232">
        <v>19.921711734852138</v>
      </c>
      <c r="W29" s="232">
        <v>22.99542594891826</v>
      </c>
      <c r="DA29" s="71" t="s">
        <v>3210</v>
      </c>
    </row>
    <row r="30" spans="1:105" ht="12" customHeight="1" x14ac:dyDescent="0.3">
      <c r="A30" s="59" t="s">
        <v>33</v>
      </c>
      <c r="B30" s="232">
        <v>12.80647955299062</v>
      </c>
      <c r="C30" s="232">
        <v>12.83457149229201</v>
      </c>
      <c r="D30" s="232">
        <v>15.16871840790132</v>
      </c>
      <c r="E30" s="232">
        <v>17.890177746736189</v>
      </c>
      <c r="F30" s="232">
        <v>17.86082224014088</v>
      </c>
      <c r="G30" s="232">
        <v>23.151507962184841</v>
      </c>
      <c r="H30" s="232">
        <v>19.857367066639629</v>
      </c>
      <c r="I30" s="232">
        <v>13.702828152455981</v>
      </c>
      <c r="J30" s="232">
        <v>16.005480746045201</v>
      </c>
      <c r="K30" s="232">
        <v>6.643634545606572</v>
      </c>
      <c r="L30" s="232">
        <v>11.293618646161841</v>
      </c>
      <c r="M30" s="232">
        <v>9.5538802374728906</v>
      </c>
      <c r="N30" s="232">
        <v>9.6102250702476706</v>
      </c>
      <c r="O30" s="232">
        <v>9.5456343428414687</v>
      </c>
      <c r="P30" s="232">
        <v>6.6078203626315064</v>
      </c>
      <c r="Q30" s="232">
        <v>6.2096233986161087</v>
      </c>
      <c r="R30" s="232">
        <v>7.8309118456106486</v>
      </c>
      <c r="S30" s="232">
        <v>9.0274621606649035</v>
      </c>
      <c r="T30" s="232">
        <v>9.1350222865393569</v>
      </c>
      <c r="U30" s="232">
        <v>9.3617734058940822</v>
      </c>
      <c r="V30" s="232">
        <v>10.92381583424813</v>
      </c>
      <c r="W30" s="232">
        <v>12.073586553295931</v>
      </c>
      <c r="DA30" s="71" t="s">
        <v>3211</v>
      </c>
    </row>
    <row r="31" spans="1:105" ht="12" customHeight="1" x14ac:dyDescent="0.3">
      <c r="A31" s="59" t="s">
        <v>160</v>
      </c>
      <c r="B31" s="232">
        <v>254.99152746461439</v>
      </c>
      <c r="C31" s="232">
        <v>284.24211523954762</v>
      </c>
      <c r="D31" s="232">
        <v>273.68589135045778</v>
      </c>
      <c r="E31" s="232">
        <v>294.50318516850149</v>
      </c>
      <c r="F31" s="232">
        <v>302.14743088278061</v>
      </c>
      <c r="G31" s="232">
        <v>305.30017248884468</v>
      </c>
      <c r="H31" s="232">
        <v>278.51640043877302</v>
      </c>
      <c r="I31" s="232">
        <v>272.83535939839169</v>
      </c>
      <c r="J31" s="232">
        <v>274.36076740546378</v>
      </c>
      <c r="K31" s="232">
        <v>233.1735806199442</v>
      </c>
      <c r="L31" s="232">
        <v>228.64465905245089</v>
      </c>
      <c r="M31" s="232">
        <v>210.5017761302833</v>
      </c>
      <c r="N31" s="232">
        <v>171.6678705313702</v>
      </c>
      <c r="O31" s="232">
        <v>173.71069024049299</v>
      </c>
      <c r="P31" s="232">
        <v>173.5527307237036</v>
      </c>
      <c r="Q31" s="232">
        <v>179.82545488083699</v>
      </c>
      <c r="R31" s="232">
        <v>185.6923089033628</v>
      </c>
      <c r="S31" s="232">
        <v>196.29589622559411</v>
      </c>
      <c r="T31" s="232">
        <v>209.38548691420169</v>
      </c>
      <c r="U31" s="232">
        <v>195.38773654661699</v>
      </c>
      <c r="V31" s="232">
        <v>211.5700590928198</v>
      </c>
      <c r="W31" s="232">
        <v>274.51295774694393</v>
      </c>
      <c r="DA31" s="71" t="s">
        <v>3212</v>
      </c>
    </row>
    <row r="32" spans="1:105" ht="12" customHeight="1" x14ac:dyDescent="0.3">
      <c r="A32" s="59" t="s">
        <v>70</v>
      </c>
      <c r="B32" s="232">
        <v>29.703900468405191</v>
      </c>
      <c r="C32" s="232">
        <v>22.728994439709979</v>
      </c>
      <c r="D32" s="232">
        <v>25.386066181465651</v>
      </c>
      <c r="E32" s="232">
        <v>15.99331884043711</v>
      </c>
      <c r="F32" s="232">
        <v>16.022351060641491</v>
      </c>
      <c r="G32" s="232">
        <v>13.38912892701015</v>
      </c>
      <c r="H32" s="232">
        <v>24.468219732588221</v>
      </c>
      <c r="I32" s="232">
        <v>18.818333416422931</v>
      </c>
      <c r="J32" s="232">
        <v>12.00540269339642</v>
      </c>
      <c r="K32" s="232">
        <v>9.0437584567909841</v>
      </c>
      <c r="L32" s="232">
        <v>12.028196498107951</v>
      </c>
      <c r="M32" s="232">
        <v>11.270291302226649</v>
      </c>
      <c r="N32" s="232">
        <v>8.2859119669647274</v>
      </c>
      <c r="O32" s="232">
        <v>6.0238554793177288</v>
      </c>
      <c r="P32" s="232">
        <v>5.9994717565298519</v>
      </c>
      <c r="Q32" s="232">
        <v>5.9922726363228929</v>
      </c>
      <c r="R32" s="232">
        <v>4.9037119378423348</v>
      </c>
      <c r="S32" s="232">
        <v>2.0520051746002399</v>
      </c>
      <c r="T32" s="232">
        <v>1.5039541023864429</v>
      </c>
      <c r="U32" s="232">
        <v>1.7908055022070479</v>
      </c>
      <c r="V32" s="232">
        <v>1.775846669158083</v>
      </c>
      <c r="W32" s="232">
        <v>1.226189421188093</v>
      </c>
      <c r="DA32" s="71" t="s">
        <v>3213</v>
      </c>
    </row>
    <row r="33" spans="1:105" ht="12" customHeight="1" x14ac:dyDescent="0.3">
      <c r="A33" s="59" t="s">
        <v>162</v>
      </c>
      <c r="B33" s="232">
        <v>138.74795700669031</v>
      </c>
      <c r="C33" s="232">
        <v>164.58551024131569</v>
      </c>
      <c r="D33" s="232">
        <v>150.21705832308709</v>
      </c>
      <c r="E33" s="232">
        <v>156.35117537599129</v>
      </c>
      <c r="F33" s="232">
        <v>151.90791708218691</v>
      </c>
      <c r="G33" s="232">
        <v>140.20346651202141</v>
      </c>
      <c r="H33" s="232">
        <v>135.31057744852879</v>
      </c>
      <c r="I33" s="232">
        <v>127.5212046662689</v>
      </c>
      <c r="J33" s="232">
        <v>85.398095171856255</v>
      </c>
      <c r="K33" s="232">
        <v>78.878446783147496</v>
      </c>
      <c r="L33" s="232">
        <v>84.290960700221547</v>
      </c>
      <c r="M33" s="232">
        <v>94.743980640095629</v>
      </c>
      <c r="N33" s="232">
        <v>91.269271061670992</v>
      </c>
      <c r="O33" s="232">
        <v>84.76581684902014</v>
      </c>
      <c r="P33" s="232">
        <v>77.543904413503796</v>
      </c>
      <c r="Q33" s="232">
        <v>74.062571716430398</v>
      </c>
      <c r="R33" s="232">
        <v>78.567205696205548</v>
      </c>
      <c r="S33" s="232">
        <v>84.708596113896704</v>
      </c>
      <c r="T33" s="232">
        <v>78.421997219648532</v>
      </c>
      <c r="U33" s="232">
        <v>80.261401744957936</v>
      </c>
      <c r="V33" s="232">
        <v>85.349001995248159</v>
      </c>
      <c r="W33" s="232">
        <v>87.775905704666428</v>
      </c>
      <c r="DA33" s="71" t="s">
        <v>3214</v>
      </c>
    </row>
    <row r="34" spans="1:105" ht="12" customHeight="1" x14ac:dyDescent="0.3">
      <c r="A34" s="60" t="s">
        <v>3079</v>
      </c>
      <c r="B34" s="264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3215</v>
      </c>
    </row>
    <row r="35" spans="1:105" ht="12" customHeight="1" x14ac:dyDescent="0.3">
      <c r="A35" s="57" t="s">
        <v>3081</v>
      </c>
      <c r="B35" s="263">
        <f t="shared" ref="B35:W35" si="1">B36+B42+B53</f>
        <v>24.409813210108531</v>
      </c>
      <c r="C35" s="263">
        <f t="shared" si="1"/>
        <v>24.838127866437176</v>
      </c>
      <c r="D35" s="263">
        <f t="shared" si="1"/>
        <v>23.150724335306379</v>
      </c>
      <c r="E35" s="263">
        <f t="shared" si="1"/>
        <v>24.85865508048607</v>
      </c>
      <c r="F35" s="263">
        <f t="shared" si="1"/>
        <v>25.258852194544282</v>
      </c>
      <c r="G35" s="263">
        <f t="shared" si="1"/>
        <v>22.548900957407689</v>
      </c>
      <c r="H35" s="263">
        <f t="shared" si="1"/>
        <v>20.093182909668464</v>
      </c>
      <c r="I35" s="263">
        <f t="shared" si="1"/>
        <v>18.661736899084346</v>
      </c>
      <c r="J35" s="263">
        <f t="shared" si="1"/>
        <v>13.576574492269552</v>
      </c>
      <c r="K35" s="263">
        <f t="shared" si="1"/>
        <v>10.384899105700953</v>
      </c>
      <c r="L35" s="263">
        <f t="shared" si="1"/>
        <v>11.303700193774407</v>
      </c>
      <c r="M35" s="263">
        <f t="shared" si="1"/>
        <v>9.2836089242153772</v>
      </c>
      <c r="N35" s="263">
        <f t="shared" si="1"/>
        <v>7.012754792952701</v>
      </c>
      <c r="O35" s="263">
        <f t="shared" si="1"/>
        <v>5.9042047331310981</v>
      </c>
      <c r="P35" s="263">
        <f t="shared" si="1"/>
        <v>5.352167273415505</v>
      </c>
      <c r="Q35" s="263">
        <f t="shared" si="1"/>
        <v>5.3091291668680451</v>
      </c>
      <c r="R35" s="263">
        <f t="shared" si="1"/>
        <v>5.6871958504197471</v>
      </c>
      <c r="S35" s="263">
        <f t="shared" si="1"/>
        <v>6.1520986412390268</v>
      </c>
      <c r="T35" s="263">
        <f t="shared" si="1"/>
        <v>6.7577633682932126</v>
      </c>
      <c r="U35" s="263">
        <f t="shared" si="1"/>
        <v>6.4640961672455388</v>
      </c>
      <c r="V35" s="263">
        <f t="shared" si="1"/>
        <v>6.2969081969842158</v>
      </c>
      <c r="W35" s="263">
        <f t="shared" si="1"/>
        <v>6.7555584751148494</v>
      </c>
      <c r="DA35" s="70"/>
    </row>
    <row r="36" spans="1:105" ht="12" customHeight="1" x14ac:dyDescent="0.3">
      <c r="A36" s="60" t="s">
        <v>3082</v>
      </c>
      <c r="B36" s="264">
        <v>14.64260972781778</v>
      </c>
      <c r="C36" s="264">
        <v>15.01721671088645</v>
      </c>
      <c r="D36" s="264">
        <v>13.813862832402711</v>
      </c>
      <c r="E36" s="264">
        <v>16.238248149301221</v>
      </c>
      <c r="F36" s="264">
        <v>16.288485048718819</v>
      </c>
      <c r="G36" s="264">
        <v>14.21042966822791</v>
      </c>
      <c r="H36" s="264">
        <v>13.18355095446697</v>
      </c>
      <c r="I36" s="264">
        <v>12.26475597392559</v>
      </c>
      <c r="J36" s="264">
        <v>9.4073106714227421</v>
      </c>
      <c r="K36" s="264">
        <v>7.4701071646724424</v>
      </c>
      <c r="L36" s="264">
        <v>7.9823477539464562</v>
      </c>
      <c r="M36" s="264">
        <v>7.0500616128739546</v>
      </c>
      <c r="N36" s="264">
        <v>5.5292477125365398</v>
      </c>
      <c r="O36" s="264">
        <v>4.5095156310471278</v>
      </c>
      <c r="P36" s="264">
        <v>3.757192345307713</v>
      </c>
      <c r="Q36" s="264">
        <v>3.4876569630838321</v>
      </c>
      <c r="R36" s="264">
        <v>3.871345146286814</v>
      </c>
      <c r="S36" s="264">
        <v>4.0163263858733931</v>
      </c>
      <c r="T36" s="264">
        <v>4.2783980609333616</v>
      </c>
      <c r="U36" s="264">
        <v>4.1398326950893409</v>
      </c>
      <c r="V36" s="264">
        <v>4.0737624691817977</v>
      </c>
      <c r="W36" s="264">
        <v>4.3686069246475601</v>
      </c>
      <c r="DA36" s="72" t="s">
        <v>3216</v>
      </c>
    </row>
    <row r="37" spans="1:105" ht="12" customHeight="1" x14ac:dyDescent="0.3">
      <c r="A37" s="59" t="s">
        <v>30</v>
      </c>
      <c r="B37" s="232">
        <v>0</v>
      </c>
      <c r="C37" s="232">
        <v>0</v>
      </c>
      <c r="D37" s="232">
        <v>0</v>
      </c>
      <c r="E37" s="232">
        <v>0</v>
      </c>
      <c r="F37" s="232">
        <v>0</v>
      </c>
      <c r="G37" s="232">
        <v>0</v>
      </c>
      <c r="H37" s="232">
        <v>0</v>
      </c>
      <c r="I37" s="232">
        <v>0</v>
      </c>
      <c r="J37" s="232">
        <v>0</v>
      </c>
      <c r="K37" s="232">
        <v>0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0</v>
      </c>
      <c r="T37" s="232">
        <v>0</v>
      </c>
      <c r="U37" s="232">
        <v>0</v>
      </c>
      <c r="V37" s="232">
        <v>0</v>
      </c>
      <c r="W37" s="232">
        <v>0</v>
      </c>
      <c r="DA37" s="71" t="s">
        <v>3217</v>
      </c>
    </row>
    <row r="38" spans="1:105" ht="12" customHeight="1" x14ac:dyDescent="0.3">
      <c r="A38" s="59" t="s">
        <v>33</v>
      </c>
      <c r="B38" s="232">
        <v>0.4783838800185688</v>
      </c>
      <c r="C38" s="232">
        <v>0.4830049563147456</v>
      </c>
      <c r="D38" s="232">
        <v>0.47683384135692242</v>
      </c>
      <c r="E38" s="232">
        <v>0.5148659217699959</v>
      </c>
      <c r="F38" s="232">
        <v>0.50996130722011557</v>
      </c>
      <c r="G38" s="232">
        <v>1.276273250448926</v>
      </c>
      <c r="H38" s="232">
        <v>0.79313884329874795</v>
      </c>
      <c r="I38" s="232">
        <v>0.26471436084361522</v>
      </c>
      <c r="J38" s="232">
        <v>0.53888965959598756</v>
      </c>
      <c r="K38" s="232">
        <v>0.27833133059035597</v>
      </c>
      <c r="L38" s="232">
        <v>0.54783553882410552</v>
      </c>
      <c r="M38" s="232">
        <v>0.29199610538380888</v>
      </c>
      <c r="N38" s="232">
        <v>0.30167999224322478</v>
      </c>
      <c r="O38" s="232">
        <v>0.29371213051843847</v>
      </c>
      <c r="P38" s="232">
        <v>0.2731382740605085</v>
      </c>
      <c r="Q38" s="232">
        <v>0.17430255594078731</v>
      </c>
      <c r="R38" s="232">
        <v>0.1181675709300848</v>
      </c>
      <c r="S38" s="232">
        <v>0.12352312001288659</v>
      </c>
      <c r="T38" s="232">
        <v>0.18499764487511339</v>
      </c>
      <c r="U38" s="232">
        <v>0.23237269410271411</v>
      </c>
      <c r="V38" s="232">
        <v>0.27411496922656281</v>
      </c>
      <c r="W38" s="232">
        <v>0.31412513270976972</v>
      </c>
      <c r="DA38" s="71" t="s">
        <v>3218</v>
      </c>
    </row>
    <row r="39" spans="1:105" ht="12" customHeight="1" x14ac:dyDescent="0.3">
      <c r="A39" s="59" t="s">
        <v>160</v>
      </c>
      <c r="B39" s="232">
        <v>4.6148927303149296</v>
      </c>
      <c r="C39" s="232">
        <v>4.6543424814318639</v>
      </c>
      <c r="D39" s="232">
        <v>4.3500577863921324</v>
      </c>
      <c r="E39" s="232">
        <v>6.0693257713492228</v>
      </c>
      <c r="F39" s="232">
        <v>6.5635037339930236</v>
      </c>
      <c r="G39" s="232">
        <v>5.2179599602775726</v>
      </c>
      <c r="H39" s="232">
        <v>4.8393549923931269</v>
      </c>
      <c r="I39" s="232">
        <v>4.5599460367419171</v>
      </c>
      <c r="J39" s="232">
        <v>3.200555686323578</v>
      </c>
      <c r="K39" s="232">
        <v>2.408350972463301</v>
      </c>
      <c r="L39" s="232">
        <v>2.3689551546318421</v>
      </c>
      <c r="M39" s="232">
        <v>1.5805812029195581</v>
      </c>
      <c r="N39" s="232">
        <v>0.65422167373368401</v>
      </c>
      <c r="O39" s="232">
        <v>0.63794796767842143</v>
      </c>
      <c r="P39" s="232">
        <v>0.59384145370034069</v>
      </c>
      <c r="Q39" s="232">
        <v>0.47915636981583642</v>
      </c>
      <c r="R39" s="232">
        <v>0.66609717543301228</v>
      </c>
      <c r="S39" s="232">
        <v>0.57960154710554668</v>
      </c>
      <c r="T39" s="232">
        <v>0.54903767720721997</v>
      </c>
      <c r="U39" s="232">
        <v>0.53301406585709488</v>
      </c>
      <c r="V39" s="232">
        <v>0.53160738181884681</v>
      </c>
      <c r="W39" s="232">
        <v>1.056413472579167</v>
      </c>
      <c r="DA39" s="71" t="s">
        <v>3219</v>
      </c>
    </row>
    <row r="40" spans="1:105" ht="12" customHeight="1" x14ac:dyDescent="0.3">
      <c r="A40" s="59" t="s">
        <v>70</v>
      </c>
      <c r="B40" s="232">
        <v>0.51853358844425368</v>
      </c>
      <c r="C40" s="232">
        <v>0.26178284228058168</v>
      </c>
      <c r="D40" s="232">
        <v>0.25843817263987018</v>
      </c>
      <c r="E40" s="232">
        <v>0</v>
      </c>
      <c r="F40" s="232">
        <v>0</v>
      </c>
      <c r="G40" s="232">
        <v>0</v>
      </c>
      <c r="H40" s="232">
        <v>0</v>
      </c>
      <c r="I40" s="232">
        <v>0.2869439614154683</v>
      </c>
      <c r="J40" s="232">
        <v>0</v>
      </c>
      <c r="K40" s="232">
        <v>0</v>
      </c>
      <c r="L40" s="232">
        <v>0</v>
      </c>
      <c r="M40" s="232">
        <v>0.31455460021218618</v>
      </c>
      <c r="N40" s="232">
        <v>0.32498662688445878</v>
      </c>
      <c r="O40" s="232">
        <v>0</v>
      </c>
      <c r="P40" s="232">
        <v>0</v>
      </c>
      <c r="Q40" s="232">
        <v>0.1108289969742989</v>
      </c>
      <c r="R40" s="232">
        <v>7.6429512630321689E-2</v>
      </c>
      <c r="S40" s="232">
        <v>8.102027455824215E-2</v>
      </c>
      <c r="T40" s="232">
        <v>5.2487924958903392E-2</v>
      </c>
      <c r="U40" s="232">
        <v>6.3689011541039633E-2</v>
      </c>
      <c r="V40" s="232">
        <v>6.4016920577319586E-2</v>
      </c>
      <c r="W40" s="232">
        <v>4.4731100646242077E-2</v>
      </c>
      <c r="DA40" s="71" t="s">
        <v>3220</v>
      </c>
    </row>
    <row r="41" spans="1:105" ht="12" customHeight="1" x14ac:dyDescent="0.3">
      <c r="A41" s="59" t="s">
        <v>162</v>
      </c>
      <c r="B41" s="232">
        <v>9.0307995290400278</v>
      </c>
      <c r="C41" s="232">
        <v>9.6180864308592611</v>
      </c>
      <c r="D41" s="232">
        <v>8.7285330320137877</v>
      </c>
      <c r="E41" s="232">
        <v>9.6540564561820048</v>
      </c>
      <c r="F41" s="232">
        <v>9.2150200075056752</v>
      </c>
      <c r="G41" s="232">
        <v>7.7161964575014101</v>
      </c>
      <c r="H41" s="232">
        <v>7.5510571187750912</v>
      </c>
      <c r="I41" s="232">
        <v>7.1531516149245906</v>
      </c>
      <c r="J41" s="232">
        <v>5.6678653255031746</v>
      </c>
      <c r="K41" s="232">
        <v>4.7834248616187853</v>
      </c>
      <c r="L41" s="232">
        <v>5.0655570604905096</v>
      </c>
      <c r="M41" s="232">
        <v>4.8629297043584012</v>
      </c>
      <c r="N41" s="232">
        <v>4.2483594196751717</v>
      </c>
      <c r="O41" s="232">
        <v>3.5778555328502679</v>
      </c>
      <c r="P41" s="232">
        <v>2.8902126175468639</v>
      </c>
      <c r="Q41" s="232">
        <v>2.7233690403529089</v>
      </c>
      <c r="R41" s="232">
        <v>3.0106508872933948</v>
      </c>
      <c r="S41" s="232">
        <v>3.2321814441967178</v>
      </c>
      <c r="T41" s="232">
        <v>3.491874813892125</v>
      </c>
      <c r="U41" s="232">
        <v>3.3107569235884919</v>
      </c>
      <c r="V41" s="232">
        <v>3.2040231975590681</v>
      </c>
      <c r="W41" s="232">
        <v>2.953337218712381</v>
      </c>
      <c r="DA41" s="71" t="s">
        <v>3221</v>
      </c>
    </row>
    <row r="42" spans="1:105" ht="12" customHeight="1" x14ac:dyDescent="0.3">
      <c r="A42" s="60" t="s">
        <v>3089</v>
      </c>
      <c r="B42" s="264">
        <v>9.7672034822907534</v>
      </c>
      <c r="C42" s="264">
        <v>9.8209111555507285</v>
      </c>
      <c r="D42" s="264">
        <v>9.3368615029036661</v>
      </c>
      <c r="E42" s="264">
        <v>8.6204069311848492</v>
      </c>
      <c r="F42" s="264">
        <v>8.9703671458254632</v>
      </c>
      <c r="G42" s="264">
        <v>8.3384712891797772</v>
      </c>
      <c r="H42" s="264">
        <v>6.9096319552014922</v>
      </c>
      <c r="I42" s="264">
        <v>6.3969809251587542</v>
      </c>
      <c r="J42" s="264">
        <v>4.16926382084681</v>
      </c>
      <c r="K42" s="264">
        <v>2.9147919410285099</v>
      </c>
      <c r="L42" s="264">
        <v>3.3213524398279501</v>
      </c>
      <c r="M42" s="264">
        <v>2.233547311341423</v>
      </c>
      <c r="N42" s="264">
        <v>1.483507080416161</v>
      </c>
      <c r="O42" s="264">
        <v>1.39468910208397</v>
      </c>
      <c r="P42" s="264">
        <v>1.5949749281077921</v>
      </c>
      <c r="Q42" s="264">
        <v>1.821472203784213</v>
      </c>
      <c r="R42" s="264">
        <v>1.815850704132933</v>
      </c>
      <c r="S42" s="264">
        <v>2.1357722553656342</v>
      </c>
      <c r="T42" s="264">
        <v>2.4793653073598509</v>
      </c>
      <c r="U42" s="264">
        <v>2.3242634721561979</v>
      </c>
      <c r="V42" s="264">
        <v>2.223145727802418</v>
      </c>
      <c r="W42" s="264">
        <v>2.3869515504672898</v>
      </c>
      <c r="DA42" s="72" t="s">
        <v>3222</v>
      </c>
    </row>
    <row r="43" spans="1:105" ht="12" customHeight="1" x14ac:dyDescent="0.3">
      <c r="A43" s="64" t="s">
        <v>30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3223</v>
      </c>
    </row>
    <row r="44" spans="1:105" ht="12" customHeight="1" x14ac:dyDescent="0.3">
      <c r="A44" s="64" t="s">
        <v>32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3224</v>
      </c>
    </row>
    <row r="45" spans="1:105" ht="12" customHeight="1" x14ac:dyDescent="0.3">
      <c r="A45" s="64" t="s">
        <v>33</v>
      </c>
      <c r="B45" s="231">
        <v>0.31245605393864162</v>
      </c>
      <c r="C45" s="231">
        <v>0.30683313230701909</v>
      </c>
      <c r="D45" s="231">
        <v>0.31434213963915181</v>
      </c>
      <c r="E45" s="231">
        <v>0.268064737171824</v>
      </c>
      <c r="F45" s="231">
        <v>0.2740326679004646</v>
      </c>
      <c r="G45" s="231">
        <v>0.68337967271528566</v>
      </c>
      <c r="H45" s="231">
        <v>0.37670405606853907</v>
      </c>
      <c r="I45" s="231">
        <v>0.1251723674279015</v>
      </c>
      <c r="J45" s="231">
        <v>0.2388326738275145</v>
      </c>
      <c r="K45" s="231">
        <v>0.10860325045632541</v>
      </c>
      <c r="L45" s="231">
        <v>0.2279473357444641</v>
      </c>
      <c r="M45" s="231">
        <v>9.1975964338642635E-2</v>
      </c>
      <c r="N45" s="231">
        <v>8.0192619204389082E-2</v>
      </c>
      <c r="O45" s="231">
        <v>8.9887906443275531E-2</v>
      </c>
      <c r="P45" s="231">
        <v>0.11492215714169859</v>
      </c>
      <c r="Q45" s="231">
        <v>8.0434259961576243E-2</v>
      </c>
      <c r="R45" s="231">
        <v>5.4369434892333313E-2</v>
      </c>
      <c r="S45" s="231">
        <v>6.0349108575613389E-2</v>
      </c>
      <c r="T45" s="231">
        <v>8.7547580733111363E-2</v>
      </c>
      <c r="U45" s="231">
        <v>0.1153105550201234</v>
      </c>
      <c r="V45" s="231">
        <v>0.14593706844840279</v>
      </c>
      <c r="W45" s="231">
        <v>0.16925523339572859</v>
      </c>
      <c r="DA45" s="73" t="s">
        <v>3225</v>
      </c>
    </row>
    <row r="46" spans="1:105" ht="12" customHeight="1" x14ac:dyDescent="0.3">
      <c r="A46" s="64" t="s">
        <v>160</v>
      </c>
      <c r="B46" s="231">
        <v>3.0142135470960181</v>
      </c>
      <c r="C46" s="231">
        <v>2.9567118592397041</v>
      </c>
      <c r="D46" s="231">
        <v>2.867679165214525</v>
      </c>
      <c r="E46" s="231">
        <v>3.1599920463054429</v>
      </c>
      <c r="F46" s="231">
        <v>3.526962562719353</v>
      </c>
      <c r="G46" s="231">
        <v>2.793953229562459</v>
      </c>
      <c r="H46" s="231">
        <v>2.298468508751832</v>
      </c>
      <c r="I46" s="231">
        <v>2.1562080687404062</v>
      </c>
      <c r="J46" s="231">
        <v>1.4184671364293651</v>
      </c>
      <c r="K46" s="231">
        <v>0.9397244043435381</v>
      </c>
      <c r="L46" s="231">
        <v>0.98569183217925782</v>
      </c>
      <c r="M46" s="231">
        <v>0.49786787451487408</v>
      </c>
      <c r="N46" s="231">
        <v>0.1739053000063899</v>
      </c>
      <c r="O46" s="231">
        <v>0.1952381303868406</v>
      </c>
      <c r="P46" s="231">
        <v>0.2498571139256989</v>
      </c>
      <c r="Q46" s="231">
        <v>0.2211131546751664</v>
      </c>
      <c r="R46" s="231">
        <v>0.30647432901112509</v>
      </c>
      <c r="S46" s="231">
        <v>0.28317319618559672</v>
      </c>
      <c r="T46" s="231">
        <v>0.25982449886466191</v>
      </c>
      <c r="U46" s="231">
        <v>0.26449815028760032</v>
      </c>
      <c r="V46" s="231">
        <v>0.28302439333056068</v>
      </c>
      <c r="W46" s="231">
        <v>0.56921108897383699</v>
      </c>
      <c r="DA46" s="73" t="s">
        <v>3226</v>
      </c>
    </row>
    <row r="47" spans="1:105" ht="12" customHeight="1" x14ac:dyDescent="0.3">
      <c r="A47" s="64" t="s">
        <v>70</v>
      </c>
      <c r="B47" s="231">
        <v>0.33867980433129602</v>
      </c>
      <c r="C47" s="231">
        <v>0.16629984523149099</v>
      </c>
      <c r="D47" s="231">
        <v>0.1703696363514613</v>
      </c>
      <c r="E47" s="231">
        <v>0</v>
      </c>
      <c r="F47" s="231">
        <v>0</v>
      </c>
      <c r="G47" s="231">
        <v>0</v>
      </c>
      <c r="H47" s="231">
        <v>0</v>
      </c>
      <c r="I47" s="231">
        <v>0.13568381728535489</v>
      </c>
      <c r="J47" s="231">
        <v>0</v>
      </c>
      <c r="K47" s="231">
        <v>0</v>
      </c>
      <c r="L47" s="231">
        <v>0</v>
      </c>
      <c r="M47" s="231">
        <v>9.9081673208084753E-2</v>
      </c>
      <c r="N47" s="231">
        <v>8.6387992198211735E-2</v>
      </c>
      <c r="O47" s="231">
        <v>0</v>
      </c>
      <c r="P47" s="231">
        <v>0</v>
      </c>
      <c r="Q47" s="231">
        <v>5.1143532037131151E-2</v>
      </c>
      <c r="R47" s="231">
        <v>3.5165565121632658E-2</v>
      </c>
      <c r="S47" s="231">
        <v>3.9583693689337347E-2</v>
      </c>
      <c r="T47" s="231">
        <v>2.4839185660742689E-2</v>
      </c>
      <c r="U47" s="231">
        <v>3.1604467546578863E-2</v>
      </c>
      <c r="V47" s="231">
        <v>3.4082201882329521E-2</v>
      </c>
      <c r="W47" s="231">
        <v>2.410177375690151E-2</v>
      </c>
      <c r="DA47" s="73" t="s">
        <v>3227</v>
      </c>
    </row>
    <row r="48" spans="1:105" ht="12" customHeight="1" x14ac:dyDescent="0.3">
      <c r="A48" s="64" t="s">
        <v>34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0.1994062225394734</v>
      </c>
      <c r="R48" s="231">
        <v>9.0548493237103695E-3</v>
      </c>
      <c r="S48" s="231">
        <v>3.3897507353127319E-2</v>
      </c>
      <c r="T48" s="231">
        <v>0.19266677278359109</v>
      </c>
      <c r="U48" s="231">
        <v>0.13736611767534279</v>
      </c>
      <c r="V48" s="231">
        <v>5.0632910764087463E-2</v>
      </c>
      <c r="W48" s="231">
        <v>2.987408524921667E-2</v>
      </c>
      <c r="DA48" s="73" t="s">
        <v>3228</v>
      </c>
    </row>
    <row r="49" spans="1:105" ht="12" customHeight="1" x14ac:dyDescent="0.3">
      <c r="A49" s="64" t="s">
        <v>162</v>
      </c>
      <c r="B49" s="231">
        <v>5.8984595899118952</v>
      </c>
      <c r="C49" s="231">
        <v>6.1099737131001586</v>
      </c>
      <c r="D49" s="231">
        <v>5.7540919104784409</v>
      </c>
      <c r="E49" s="231">
        <v>5.0263806500762502</v>
      </c>
      <c r="F49" s="231">
        <v>4.9517806187656026</v>
      </c>
      <c r="G49" s="231">
        <v>4.1316323192383493</v>
      </c>
      <c r="H49" s="231">
        <v>3.5864008783344432</v>
      </c>
      <c r="I49" s="231">
        <v>3.3824267008308921</v>
      </c>
      <c r="J49" s="231">
        <v>2.511964010589931</v>
      </c>
      <c r="K49" s="231">
        <v>1.8664642862286469</v>
      </c>
      <c r="L49" s="231">
        <v>2.107713271904228</v>
      </c>
      <c r="M49" s="231">
        <v>1.5317760779085901</v>
      </c>
      <c r="N49" s="231">
        <v>1.129299515861552</v>
      </c>
      <c r="O49" s="231">
        <v>1.0949699041599881</v>
      </c>
      <c r="P49" s="231">
        <v>1.2160487934146469</v>
      </c>
      <c r="Q49" s="231">
        <v>1.2567352910043901</v>
      </c>
      <c r="R49" s="231">
        <v>1.385214116799365</v>
      </c>
      <c r="S49" s="231">
        <v>1.579131654799206</v>
      </c>
      <c r="T49" s="231">
        <v>1.652481535024469</v>
      </c>
      <c r="U49" s="231">
        <v>1.6429005132029679</v>
      </c>
      <c r="V49" s="231">
        <v>1.7058015985474211</v>
      </c>
      <c r="W49" s="231">
        <v>1.5913014534602681</v>
      </c>
      <c r="DA49" s="73" t="s">
        <v>3229</v>
      </c>
    </row>
    <row r="50" spans="1:105" ht="12" customHeight="1" x14ac:dyDescent="0.3">
      <c r="A50" s="64" t="s">
        <v>36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3230</v>
      </c>
    </row>
    <row r="51" spans="1:105" ht="12" customHeight="1" x14ac:dyDescent="0.3">
      <c r="A51" s="64" t="s">
        <v>73</v>
      </c>
      <c r="B51" s="231">
        <v>0.20339448701290311</v>
      </c>
      <c r="C51" s="231">
        <v>0.2810926056723565</v>
      </c>
      <c r="D51" s="231">
        <v>0.23037865122008699</v>
      </c>
      <c r="E51" s="231">
        <v>0.16596949763133151</v>
      </c>
      <c r="F51" s="231">
        <v>0.2175912964400431</v>
      </c>
      <c r="G51" s="231">
        <v>0.72950606766368342</v>
      </c>
      <c r="H51" s="231">
        <v>0.6480585120466773</v>
      </c>
      <c r="I51" s="231">
        <v>0.59748997087419975</v>
      </c>
      <c r="J51" s="231">
        <v>0</v>
      </c>
      <c r="K51" s="231">
        <v>0</v>
      </c>
      <c r="L51" s="231">
        <v>0</v>
      </c>
      <c r="M51" s="231">
        <v>1.284572137123066E-2</v>
      </c>
      <c r="N51" s="231">
        <v>1.372165314561875E-2</v>
      </c>
      <c r="O51" s="231">
        <v>1.459316109386586E-2</v>
      </c>
      <c r="P51" s="231">
        <v>1.414686362574712E-2</v>
      </c>
      <c r="Q51" s="231">
        <v>1.26397435664754E-2</v>
      </c>
      <c r="R51" s="231">
        <v>2.5572408984765978E-2</v>
      </c>
      <c r="S51" s="231">
        <v>0.13963709476275291</v>
      </c>
      <c r="T51" s="231">
        <v>0.26200573429327528</v>
      </c>
      <c r="U51" s="231">
        <v>0.13258366842358499</v>
      </c>
      <c r="V51" s="231">
        <v>3.6675548296159041E-3</v>
      </c>
      <c r="W51" s="231">
        <v>3.2079156313387031E-3</v>
      </c>
      <c r="DA51" s="73" t="s">
        <v>3231</v>
      </c>
    </row>
    <row r="52" spans="1:105" ht="12" customHeight="1" x14ac:dyDescent="0.3">
      <c r="A52" s="64" t="s">
        <v>79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3232</v>
      </c>
    </row>
    <row r="53" spans="1:105" ht="12" customHeight="1" x14ac:dyDescent="0.3">
      <c r="A53" s="60" t="s">
        <v>3101</v>
      </c>
      <c r="B53" s="264">
        <v>0</v>
      </c>
      <c r="C53" s="264">
        <v>0</v>
      </c>
      <c r="D53" s="264">
        <v>0</v>
      </c>
      <c r="E53" s="264">
        <v>0</v>
      </c>
      <c r="F53" s="264">
        <v>0</v>
      </c>
      <c r="G53" s="264">
        <v>0</v>
      </c>
      <c r="H53" s="264">
        <v>0</v>
      </c>
      <c r="I53" s="264">
        <v>0</v>
      </c>
      <c r="J53" s="264">
        <v>0</v>
      </c>
      <c r="K53" s="264">
        <v>0</v>
      </c>
      <c r="L53" s="264">
        <v>0</v>
      </c>
      <c r="M53" s="264">
        <v>0</v>
      </c>
      <c r="N53" s="264">
        <v>0</v>
      </c>
      <c r="O53" s="264">
        <v>0</v>
      </c>
      <c r="P53" s="264">
        <v>0</v>
      </c>
      <c r="Q53" s="264">
        <v>0</v>
      </c>
      <c r="R53" s="264">
        <v>0</v>
      </c>
      <c r="S53" s="264">
        <v>0</v>
      </c>
      <c r="T53" s="264">
        <v>0</v>
      </c>
      <c r="U53" s="264">
        <v>0</v>
      </c>
      <c r="V53" s="264">
        <v>0</v>
      </c>
      <c r="W53" s="264">
        <v>0</v>
      </c>
      <c r="DA53" s="72" t="s">
        <v>3233</v>
      </c>
    </row>
    <row r="54" spans="1:105" ht="12" customHeight="1" x14ac:dyDescent="0.3">
      <c r="A54" s="57" t="s">
        <v>3103</v>
      </c>
      <c r="B54" s="263">
        <f t="shared" ref="B54:W54" si="2">B55+B56+B67</f>
        <v>5.8650455491032236</v>
      </c>
      <c r="C54" s="263">
        <f t="shared" si="2"/>
        <v>6.0403837127302573</v>
      </c>
      <c r="D54" s="263">
        <f t="shared" si="2"/>
        <v>5.5687074233063383</v>
      </c>
      <c r="E54" s="263">
        <f t="shared" si="2"/>
        <v>6.3045122530729873</v>
      </c>
      <c r="F54" s="263">
        <f t="shared" si="2"/>
        <v>6.298937940116895</v>
      </c>
      <c r="G54" s="263">
        <f t="shared" si="2"/>
        <v>5.538725850338607</v>
      </c>
      <c r="H54" s="263">
        <f t="shared" si="2"/>
        <v>5.0983385923002338</v>
      </c>
      <c r="I54" s="263">
        <f t="shared" si="2"/>
        <v>4.7278855371457196</v>
      </c>
      <c r="J54" s="263">
        <f t="shared" si="2"/>
        <v>3.6087449785603356</v>
      </c>
      <c r="K54" s="263">
        <f t="shared" si="2"/>
        <v>2.8577928200292635</v>
      </c>
      <c r="L54" s="263">
        <f t="shared" si="2"/>
        <v>3.0768793984978218</v>
      </c>
      <c r="M54" s="263">
        <f t="shared" si="2"/>
        <v>2.6911166776373321</v>
      </c>
      <c r="N54" s="263">
        <f t="shared" si="2"/>
        <v>2.1376316944085545</v>
      </c>
      <c r="O54" s="263">
        <f t="shared" si="2"/>
        <v>1.7748752936985677</v>
      </c>
      <c r="P54" s="263">
        <f t="shared" si="2"/>
        <v>1.503903599953665</v>
      </c>
      <c r="Q54" s="263">
        <f t="shared" si="2"/>
        <v>1.4206162705515217</v>
      </c>
      <c r="R54" s="263">
        <f t="shared" si="2"/>
        <v>1.5569839971445647</v>
      </c>
      <c r="S54" s="263">
        <f t="shared" si="2"/>
        <v>1.6453810533827977</v>
      </c>
      <c r="T54" s="263">
        <f t="shared" si="2"/>
        <v>1.7760679480709227</v>
      </c>
      <c r="U54" s="263">
        <f t="shared" si="2"/>
        <v>1.7085889565698031</v>
      </c>
      <c r="V54" s="263">
        <f t="shared" si="2"/>
        <v>1.6733981559368472</v>
      </c>
      <c r="W54" s="263">
        <f t="shared" si="2"/>
        <v>1.7467175908349115</v>
      </c>
      <c r="DA54" s="70"/>
    </row>
    <row r="55" spans="1:105" ht="12" customHeight="1" x14ac:dyDescent="0.3">
      <c r="A55" s="60" t="s">
        <v>3104</v>
      </c>
      <c r="B55" s="264">
        <v>5.1302089234763333</v>
      </c>
      <c r="C55" s="264">
        <v>5.3015063844129608</v>
      </c>
      <c r="D55" s="264">
        <v>4.8662476237148402</v>
      </c>
      <c r="E55" s="264">
        <v>5.6559549917926226</v>
      </c>
      <c r="F55" s="264">
        <v>5.624051383691155</v>
      </c>
      <c r="G55" s="264">
        <v>4.9113800480178718</v>
      </c>
      <c r="H55" s="264">
        <v>4.5784916740405608</v>
      </c>
      <c r="I55" s="264">
        <v>4.2466079753782902</v>
      </c>
      <c r="J55" s="264">
        <v>3.295069957556187</v>
      </c>
      <c r="K55" s="264">
        <v>2.638498128541225</v>
      </c>
      <c r="L55" s="264">
        <v>2.8269970832756561</v>
      </c>
      <c r="M55" s="264">
        <v>2.5230755006085102</v>
      </c>
      <c r="N55" s="264">
        <v>2.0260198764462101</v>
      </c>
      <c r="O55" s="264">
        <v>1.669945706080965</v>
      </c>
      <c r="P55" s="264">
        <v>1.383905486240226</v>
      </c>
      <c r="Q55" s="264">
        <v>1.283577609451769</v>
      </c>
      <c r="R55" s="264">
        <v>1.4203682701878551</v>
      </c>
      <c r="S55" s="264">
        <v>1.4846959934179851</v>
      </c>
      <c r="T55" s="264">
        <v>1.5895326271410279</v>
      </c>
      <c r="U55" s="264">
        <v>1.5337227392288979</v>
      </c>
      <c r="V55" s="264">
        <v>1.5061395431868221</v>
      </c>
      <c r="W55" s="264">
        <v>1.5671350290442689</v>
      </c>
      <c r="DA55" s="72" t="s">
        <v>3234</v>
      </c>
    </row>
    <row r="56" spans="1:105" ht="12" customHeight="1" x14ac:dyDescent="0.3">
      <c r="A56" s="60" t="s">
        <v>3106</v>
      </c>
      <c r="B56" s="264">
        <v>0.73483662562689056</v>
      </c>
      <c r="C56" s="264">
        <v>0.73887732831729602</v>
      </c>
      <c r="D56" s="264">
        <v>0.70245979959149807</v>
      </c>
      <c r="E56" s="264">
        <v>0.64855726128036484</v>
      </c>
      <c r="F56" s="264">
        <v>0.67488655642574025</v>
      </c>
      <c r="G56" s="264">
        <v>0.62734580232073556</v>
      </c>
      <c r="H56" s="264">
        <v>0.51984691825967333</v>
      </c>
      <c r="I56" s="264">
        <v>0.48127756176742958</v>
      </c>
      <c r="J56" s="264">
        <v>0.31367502100414862</v>
      </c>
      <c r="K56" s="264">
        <v>0.2192946914880384</v>
      </c>
      <c r="L56" s="264">
        <v>0.2498823152221655</v>
      </c>
      <c r="M56" s="264">
        <v>0.16804117702882179</v>
      </c>
      <c r="N56" s="264">
        <v>0.1116118179623444</v>
      </c>
      <c r="O56" s="264">
        <v>0.1049295876176027</v>
      </c>
      <c r="P56" s="264">
        <v>0.11999811371343889</v>
      </c>
      <c r="Q56" s="264">
        <v>0.13703866109975271</v>
      </c>
      <c r="R56" s="264">
        <v>0.1366157269567097</v>
      </c>
      <c r="S56" s="264">
        <v>0.16068505996481261</v>
      </c>
      <c r="T56" s="264">
        <v>0.18653532092989469</v>
      </c>
      <c r="U56" s="264">
        <v>0.17486621734090521</v>
      </c>
      <c r="V56" s="264">
        <v>0.1672586127500251</v>
      </c>
      <c r="W56" s="264">
        <v>0.1795825617906425</v>
      </c>
      <c r="DA56" s="72" t="s">
        <v>3235</v>
      </c>
    </row>
    <row r="57" spans="1:105" ht="12" customHeight="1" x14ac:dyDescent="0.3">
      <c r="A57" s="64" t="s">
        <v>30</v>
      </c>
      <c r="B57" s="231">
        <v>0</v>
      </c>
      <c r="C57" s="231">
        <v>0</v>
      </c>
      <c r="D57" s="231">
        <v>0</v>
      </c>
      <c r="E57" s="231">
        <v>0</v>
      </c>
      <c r="F57" s="231">
        <v>0</v>
      </c>
      <c r="G57" s="231">
        <v>0</v>
      </c>
      <c r="H57" s="231">
        <v>0</v>
      </c>
      <c r="I57" s="231">
        <v>0</v>
      </c>
      <c r="J57" s="231">
        <v>0</v>
      </c>
      <c r="K57" s="231">
        <v>0</v>
      </c>
      <c r="L57" s="231">
        <v>0</v>
      </c>
      <c r="M57" s="231">
        <v>0</v>
      </c>
      <c r="N57" s="231">
        <v>0</v>
      </c>
      <c r="O57" s="231">
        <v>0</v>
      </c>
      <c r="P57" s="231">
        <v>0</v>
      </c>
      <c r="Q57" s="231">
        <v>0</v>
      </c>
      <c r="R57" s="231">
        <v>0</v>
      </c>
      <c r="S57" s="231">
        <v>0</v>
      </c>
      <c r="T57" s="231">
        <v>0</v>
      </c>
      <c r="U57" s="231">
        <v>0</v>
      </c>
      <c r="V57" s="231">
        <v>0</v>
      </c>
      <c r="W57" s="231">
        <v>0</v>
      </c>
      <c r="DA57" s="73" t="s">
        <v>3236</v>
      </c>
    </row>
    <row r="58" spans="1:105" ht="12" customHeight="1" x14ac:dyDescent="0.3">
      <c r="A58" s="64" t="s">
        <v>32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3237</v>
      </c>
    </row>
    <row r="59" spans="1:105" ht="12" customHeight="1" x14ac:dyDescent="0.3">
      <c r="A59" s="64" t="s">
        <v>33</v>
      </c>
      <c r="B59" s="231">
        <v>2.350766550008589E-2</v>
      </c>
      <c r="C59" s="231">
        <v>2.308462437419579E-2</v>
      </c>
      <c r="D59" s="231">
        <v>2.3649565364701069E-2</v>
      </c>
      <c r="E59" s="231">
        <v>2.016787991261372E-2</v>
      </c>
      <c r="F59" s="231">
        <v>2.0616877835771631E-2</v>
      </c>
      <c r="G59" s="231">
        <v>5.1414144655695472E-2</v>
      </c>
      <c r="H59" s="231">
        <v>2.834137098948257E-2</v>
      </c>
      <c r="I59" s="231">
        <v>9.4173567970834982E-3</v>
      </c>
      <c r="J59" s="231">
        <v>1.7968602419624911E-2</v>
      </c>
      <c r="K59" s="231">
        <v>8.1707774637987778E-3</v>
      </c>
      <c r="L59" s="231">
        <v>1.7149642814630529E-2</v>
      </c>
      <c r="M59" s="231">
        <v>6.9198217684245241E-3</v>
      </c>
      <c r="N59" s="231">
        <v>6.0333005044054464E-3</v>
      </c>
      <c r="O59" s="231">
        <v>6.7627265035693157E-3</v>
      </c>
      <c r="P59" s="231">
        <v>8.6461811015697953E-3</v>
      </c>
      <c r="Q59" s="231">
        <v>6.0514803732847318E-3</v>
      </c>
      <c r="R59" s="231">
        <v>4.0904903994231946E-3</v>
      </c>
      <c r="S59" s="231">
        <v>4.5403718050618224E-3</v>
      </c>
      <c r="T59" s="231">
        <v>6.586651841989569E-3</v>
      </c>
      <c r="U59" s="231">
        <v>8.6754022585672757E-3</v>
      </c>
      <c r="V59" s="231">
        <v>1.0979591356619651E-2</v>
      </c>
      <c r="W59" s="231">
        <v>1.273393605485105E-2</v>
      </c>
      <c r="DA59" s="73" t="s">
        <v>3238</v>
      </c>
    </row>
    <row r="60" spans="1:105" ht="12" customHeight="1" x14ac:dyDescent="0.3">
      <c r="A60" s="64" t="s">
        <v>160</v>
      </c>
      <c r="B60" s="231">
        <v>0.226774686928854</v>
      </c>
      <c r="C60" s="231">
        <v>0.2224485411340216</v>
      </c>
      <c r="D60" s="231">
        <v>0.2157501566305598</v>
      </c>
      <c r="E60" s="231">
        <v>0.23774234831138141</v>
      </c>
      <c r="F60" s="231">
        <v>0.26535141537700457</v>
      </c>
      <c r="G60" s="231">
        <v>0.2102033777727241</v>
      </c>
      <c r="H60" s="231">
        <v>0.17292553043900941</v>
      </c>
      <c r="I60" s="231">
        <v>0.16222255062623739</v>
      </c>
      <c r="J60" s="231">
        <v>0.10671853064045379</v>
      </c>
      <c r="K60" s="231">
        <v>7.0700268665344568E-2</v>
      </c>
      <c r="L60" s="231">
        <v>7.4158633142013125E-2</v>
      </c>
      <c r="M60" s="231">
        <v>3.7457144164128472E-2</v>
      </c>
      <c r="N60" s="231">
        <v>1.3083784326499551E-2</v>
      </c>
      <c r="O60" s="231">
        <v>1.468876216076544E-2</v>
      </c>
      <c r="P60" s="231">
        <v>1.8798027379989889E-2</v>
      </c>
      <c r="Q60" s="231">
        <v>1.6635472452050128E-2</v>
      </c>
      <c r="R60" s="231">
        <v>2.3057629768862081E-2</v>
      </c>
      <c r="S60" s="231">
        <v>2.1304566484182819E-2</v>
      </c>
      <c r="T60" s="231">
        <v>1.954792467947299E-2</v>
      </c>
      <c r="U60" s="231">
        <v>1.9899547357060829E-2</v>
      </c>
      <c r="V60" s="231">
        <v>2.1293371285057861E-2</v>
      </c>
      <c r="W60" s="231">
        <v>4.2824658731573942E-2</v>
      </c>
      <c r="DA60" s="73" t="s">
        <v>3239</v>
      </c>
    </row>
    <row r="61" spans="1:105" ht="12" customHeight="1" x14ac:dyDescent="0.3">
      <c r="A61" s="64" t="s">
        <v>70</v>
      </c>
      <c r="B61" s="231">
        <v>2.548061223809123E-2</v>
      </c>
      <c r="C61" s="231">
        <v>1.251158710205575E-2</v>
      </c>
      <c r="D61" s="231">
        <v>1.2817778283495521E-2</v>
      </c>
      <c r="E61" s="231">
        <v>0</v>
      </c>
      <c r="F61" s="231">
        <v>0</v>
      </c>
      <c r="G61" s="231">
        <v>0</v>
      </c>
      <c r="H61" s="231">
        <v>0</v>
      </c>
      <c r="I61" s="231">
        <v>1.020818688040287E-2</v>
      </c>
      <c r="J61" s="231">
        <v>0</v>
      </c>
      <c r="K61" s="231">
        <v>0</v>
      </c>
      <c r="L61" s="231">
        <v>0</v>
      </c>
      <c r="M61" s="231">
        <v>7.4544205548402326E-3</v>
      </c>
      <c r="N61" s="231">
        <v>6.4994100713388131E-3</v>
      </c>
      <c r="O61" s="231">
        <v>0</v>
      </c>
      <c r="P61" s="231">
        <v>0</v>
      </c>
      <c r="Q61" s="231">
        <v>3.8477892441728758E-3</v>
      </c>
      <c r="R61" s="231">
        <v>2.6456851502168772E-3</v>
      </c>
      <c r="S61" s="231">
        <v>2.978083537755789E-3</v>
      </c>
      <c r="T61" s="231">
        <v>1.868778858488478E-3</v>
      </c>
      <c r="U61" s="231">
        <v>2.3777655834416691E-3</v>
      </c>
      <c r="V61" s="231">
        <v>2.5641781980436E-3</v>
      </c>
      <c r="W61" s="231">
        <v>1.813299592995725E-3</v>
      </c>
      <c r="DA61" s="73" t="s">
        <v>3240</v>
      </c>
    </row>
    <row r="62" spans="1:105" ht="12" customHeight="1" x14ac:dyDescent="0.3">
      <c r="A62" s="64" t="s">
        <v>34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1.500234903118295E-2</v>
      </c>
      <c r="R62" s="231">
        <v>6.8124258234811546E-4</v>
      </c>
      <c r="S62" s="231">
        <v>2.550282684874782E-3</v>
      </c>
      <c r="T62" s="231">
        <v>1.449530578936109E-2</v>
      </c>
      <c r="U62" s="231">
        <v>1.033475493482203E-2</v>
      </c>
      <c r="V62" s="231">
        <v>3.809372596671157E-3</v>
      </c>
      <c r="W62" s="231">
        <v>2.247580081445768E-3</v>
      </c>
      <c r="DA62" s="73" t="s">
        <v>3241</v>
      </c>
    </row>
    <row r="63" spans="1:105" ht="12" customHeight="1" x14ac:dyDescent="0.3">
      <c r="A63" s="64" t="s">
        <v>162</v>
      </c>
      <c r="B63" s="231">
        <v>0.44377125441343418</v>
      </c>
      <c r="C63" s="231">
        <v>0.45968454267838171</v>
      </c>
      <c r="D63" s="231">
        <v>0.43290973621154388</v>
      </c>
      <c r="E63" s="231">
        <v>0.37816029969225701</v>
      </c>
      <c r="F63" s="231">
        <v>0.37254775815164409</v>
      </c>
      <c r="G63" s="231">
        <v>0.31084381085178803</v>
      </c>
      <c r="H63" s="231">
        <v>0.26982326357375119</v>
      </c>
      <c r="I63" s="231">
        <v>0.25447724394965948</v>
      </c>
      <c r="J63" s="231">
        <v>0.1889878879440699</v>
      </c>
      <c r="K63" s="231">
        <v>0.14042364535889509</v>
      </c>
      <c r="L63" s="231">
        <v>0.15857403926552191</v>
      </c>
      <c r="M63" s="231">
        <v>0.1152433412846588</v>
      </c>
      <c r="N63" s="231">
        <v>8.4962972980179421E-2</v>
      </c>
      <c r="O63" s="231">
        <v>8.2380180877240458E-2</v>
      </c>
      <c r="P63" s="231">
        <v>9.1489564394832412E-2</v>
      </c>
      <c r="Q63" s="231">
        <v>9.4550617505032492E-2</v>
      </c>
      <c r="R63" s="231">
        <v>0.1042167360601403</v>
      </c>
      <c r="S63" s="231">
        <v>0.11880614330777731</v>
      </c>
      <c r="T63" s="231">
        <v>0.12432462959431741</v>
      </c>
      <c r="U63" s="231">
        <v>0.12360380036636751</v>
      </c>
      <c r="V63" s="231">
        <v>0.12833617042363041</v>
      </c>
      <c r="W63" s="231">
        <v>0.11972173944528661</v>
      </c>
      <c r="DA63" s="73" t="s">
        <v>3242</v>
      </c>
    </row>
    <row r="64" spans="1:105" ht="12" customHeight="1" x14ac:dyDescent="0.3">
      <c r="A64" s="64" t="s">
        <v>36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3243</v>
      </c>
    </row>
    <row r="65" spans="1:105" ht="12" customHeight="1" x14ac:dyDescent="0.3">
      <c r="A65" s="64" t="s">
        <v>73</v>
      </c>
      <c r="B65" s="231">
        <v>1.5302406546425311E-2</v>
      </c>
      <c r="C65" s="231">
        <v>2.1148033028641239E-2</v>
      </c>
      <c r="D65" s="231">
        <v>1.7332563101197761E-2</v>
      </c>
      <c r="E65" s="231">
        <v>1.248673336411271E-2</v>
      </c>
      <c r="F65" s="231">
        <v>1.6370505061319859E-2</v>
      </c>
      <c r="G65" s="231">
        <v>5.4884469040527913E-2</v>
      </c>
      <c r="H65" s="231">
        <v>4.8756753257430271E-2</v>
      </c>
      <c r="I65" s="231">
        <v>4.4952223514046367E-2</v>
      </c>
      <c r="J65" s="231">
        <v>0</v>
      </c>
      <c r="K65" s="231">
        <v>0</v>
      </c>
      <c r="L65" s="231">
        <v>0</v>
      </c>
      <c r="M65" s="231">
        <v>9.6644925676970519E-4</v>
      </c>
      <c r="N65" s="231">
        <v>1.03235007992116E-3</v>
      </c>
      <c r="O65" s="231">
        <v>1.097918076027525E-3</v>
      </c>
      <c r="P65" s="231">
        <v>1.0643408370468049E-3</v>
      </c>
      <c r="Q65" s="231">
        <v>9.5095249402949757E-4</v>
      </c>
      <c r="R65" s="231">
        <v>1.9239429957190711E-3</v>
      </c>
      <c r="S65" s="231">
        <v>1.050561214516009E-2</v>
      </c>
      <c r="T65" s="231">
        <v>1.9712030166265229E-2</v>
      </c>
      <c r="U65" s="231">
        <v>9.9749468406458916E-3</v>
      </c>
      <c r="V65" s="231">
        <v>2.7592889000245053E-4</v>
      </c>
      <c r="W65" s="231">
        <v>2.4134788448943221E-4</v>
      </c>
      <c r="DA65" s="73" t="s">
        <v>3244</v>
      </c>
    </row>
    <row r="66" spans="1:105" ht="12" customHeight="1" x14ac:dyDescent="0.3">
      <c r="A66" s="64" t="s">
        <v>79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3245</v>
      </c>
    </row>
    <row r="67" spans="1:105" ht="12" customHeight="1" x14ac:dyDescent="0.3">
      <c r="A67" s="60" t="s">
        <v>3118</v>
      </c>
      <c r="B67" s="264">
        <v>0</v>
      </c>
      <c r="C67" s="264">
        <v>0</v>
      </c>
      <c r="D67" s="264">
        <v>0</v>
      </c>
      <c r="E67" s="264">
        <v>0</v>
      </c>
      <c r="F67" s="264">
        <v>0</v>
      </c>
      <c r="G67" s="264">
        <v>0</v>
      </c>
      <c r="H67" s="264">
        <v>0</v>
      </c>
      <c r="I67" s="264">
        <v>0</v>
      </c>
      <c r="J67" s="264">
        <v>0</v>
      </c>
      <c r="K67" s="264">
        <v>0</v>
      </c>
      <c r="L67" s="264">
        <v>0</v>
      </c>
      <c r="M67" s="264">
        <v>0</v>
      </c>
      <c r="N67" s="264">
        <v>0</v>
      </c>
      <c r="O67" s="264">
        <v>0</v>
      </c>
      <c r="P67" s="264">
        <v>0</v>
      </c>
      <c r="Q67" s="264">
        <v>0</v>
      </c>
      <c r="R67" s="264">
        <v>0</v>
      </c>
      <c r="S67" s="264">
        <v>0</v>
      </c>
      <c r="T67" s="264">
        <v>0</v>
      </c>
      <c r="U67" s="264">
        <v>0</v>
      </c>
      <c r="V67" s="264">
        <v>0</v>
      </c>
      <c r="W67" s="264">
        <v>0</v>
      </c>
      <c r="DA67" s="72" t="s">
        <v>3246</v>
      </c>
    </row>
    <row r="68" spans="1:105" ht="12" customHeight="1" x14ac:dyDescent="0.3">
      <c r="A68" s="57" t="s">
        <v>3120</v>
      </c>
      <c r="B68" s="263">
        <v>258.18584218493658</v>
      </c>
      <c r="C68" s="263">
        <v>295.01895534578341</v>
      </c>
      <c r="D68" s="263">
        <v>283.58337139625701</v>
      </c>
      <c r="E68" s="263">
        <v>282.79868990066558</v>
      </c>
      <c r="F68" s="263">
        <v>287.30623179151718</v>
      </c>
      <c r="G68" s="263">
        <v>297.88965609153678</v>
      </c>
      <c r="H68" s="263">
        <v>277.27154712917132</v>
      </c>
      <c r="I68" s="263">
        <v>263.17950498273831</v>
      </c>
      <c r="J68" s="263">
        <v>260.22389769473591</v>
      </c>
      <c r="K68" s="263">
        <v>220.61361397752239</v>
      </c>
      <c r="L68" s="263">
        <v>222.53103738347869</v>
      </c>
      <c r="M68" s="263">
        <v>217.49525342908461</v>
      </c>
      <c r="N68" s="263">
        <v>187.20210771367121</v>
      </c>
      <c r="O68" s="263">
        <v>187.95432896833901</v>
      </c>
      <c r="P68" s="263">
        <v>184.67015082548039</v>
      </c>
      <c r="Q68" s="263">
        <v>188.87619209624921</v>
      </c>
      <c r="R68" s="263">
        <v>192.0220983396573</v>
      </c>
      <c r="S68" s="263">
        <v>201.22862980273999</v>
      </c>
      <c r="T68" s="263">
        <v>212.14419315638591</v>
      </c>
      <c r="U68" s="263">
        <v>202.93165546544611</v>
      </c>
      <c r="V68" s="263">
        <v>221.2958483386449</v>
      </c>
      <c r="W68" s="263">
        <v>280.94271038604819</v>
      </c>
      <c r="DA68" s="70" t="s">
        <v>3247</v>
      </c>
    </row>
    <row r="69" spans="1:105" ht="12" customHeight="1" x14ac:dyDescent="0.3">
      <c r="A69" s="41" t="s">
        <v>3122</v>
      </c>
      <c r="B69" s="352">
        <v>0</v>
      </c>
      <c r="C69" s="352">
        <v>0</v>
      </c>
      <c r="D69" s="352">
        <v>0</v>
      </c>
      <c r="E69" s="352">
        <v>0</v>
      </c>
      <c r="F69" s="352">
        <v>0</v>
      </c>
      <c r="G69" s="352">
        <v>0</v>
      </c>
      <c r="H69" s="352">
        <v>0</v>
      </c>
      <c r="I69" s="352">
        <v>0</v>
      </c>
      <c r="J69" s="352">
        <v>0</v>
      </c>
      <c r="K69" s="352">
        <v>0</v>
      </c>
      <c r="L69" s="352">
        <v>0</v>
      </c>
      <c r="M69" s="352">
        <v>0</v>
      </c>
      <c r="N69" s="352">
        <v>0</v>
      </c>
      <c r="O69" s="352">
        <v>0</v>
      </c>
      <c r="P69" s="352">
        <v>0</v>
      </c>
      <c r="Q69" s="352">
        <v>0</v>
      </c>
      <c r="R69" s="352">
        <v>0</v>
      </c>
      <c r="S69" s="352">
        <v>0</v>
      </c>
      <c r="T69" s="352">
        <v>0</v>
      </c>
      <c r="U69" s="352">
        <v>0</v>
      </c>
      <c r="V69" s="352">
        <v>0</v>
      </c>
      <c r="W69" s="352">
        <v>0</v>
      </c>
      <c r="DA69" s="97" t="s">
        <v>3248</v>
      </c>
    </row>
    <row r="70" spans="1:105" ht="12" customHeight="1" x14ac:dyDescent="0.3">
      <c r="A70" s="201"/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  <c r="M70" s="201"/>
      <c r="N70" s="201"/>
      <c r="O70" s="201"/>
      <c r="P70" s="201"/>
      <c r="Q70" s="201"/>
      <c r="R70" s="201"/>
      <c r="S70" s="201"/>
      <c r="T70" s="201"/>
      <c r="U70" s="201"/>
      <c r="V70" s="201"/>
      <c r="W70" s="201"/>
      <c r="DA70" s="173"/>
    </row>
    <row r="71" spans="1:105" ht="15" customHeight="1" x14ac:dyDescent="0.3">
      <c r="A71" s="32" t="s">
        <v>431</v>
      </c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259"/>
      <c r="R71" s="259"/>
      <c r="S71" s="259"/>
      <c r="T71" s="259"/>
      <c r="U71" s="259"/>
      <c r="V71" s="259"/>
      <c r="W71" s="259"/>
      <c r="DA71" s="88"/>
    </row>
    <row r="72" spans="1:105" ht="12" customHeight="1" x14ac:dyDescent="0.3">
      <c r="A72" s="201"/>
      <c r="B72" s="201"/>
      <c r="C72" s="201"/>
      <c r="D72" s="201"/>
      <c r="E72" s="201"/>
      <c r="F72" s="201"/>
      <c r="G72" s="201"/>
      <c r="H72" s="201"/>
      <c r="I72" s="201"/>
      <c r="J72" s="201"/>
      <c r="K72" s="201"/>
      <c r="L72" s="201"/>
      <c r="M72" s="201"/>
      <c r="N72" s="201"/>
      <c r="O72" s="201"/>
      <c r="P72" s="201"/>
      <c r="Q72" s="201"/>
      <c r="R72" s="201"/>
      <c r="S72" s="201"/>
      <c r="T72" s="201"/>
      <c r="U72" s="201"/>
      <c r="V72" s="201"/>
      <c r="W72" s="201"/>
      <c r="DA72" s="173"/>
    </row>
    <row r="73" spans="1:105" ht="12" customHeight="1" x14ac:dyDescent="0.3">
      <c r="A73" s="35" t="s">
        <v>29</v>
      </c>
      <c r="B73" s="234">
        <f t="shared" ref="B73:W73" si="3">SUM(B$74:B$78,B$79,B$81:B$82,B$84:B$86,B$88:B$90,B$91:B$92)</f>
        <v>1</v>
      </c>
      <c r="C73" s="234">
        <f t="shared" si="3"/>
        <v>1.0000000000000004</v>
      </c>
      <c r="D73" s="234">
        <f t="shared" si="3"/>
        <v>1</v>
      </c>
      <c r="E73" s="234">
        <f t="shared" si="3"/>
        <v>1.0000000000000002</v>
      </c>
      <c r="F73" s="234">
        <f t="shared" si="3"/>
        <v>1</v>
      </c>
      <c r="G73" s="234">
        <f t="shared" si="3"/>
        <v>1</v>
      </c>
      <c r="H73" s="234">
        <f t="shared" si="3"/>
        <v>1.0000000000000002</v>
      </c>
      <c r="I73" s="234">
        <f t="shared" si="3"/>
        <v>1</v>
      </c>
      <c r="J73" s="234">
        <f t="shared" si="3"/>
        <v>1</v>
      </c>
      <c r="K73" s="234">
        <f t="shared" si="3"/>
        <v>1</v>
      </c>
      <c r="L73" s="234">
        <f t="shared" si="3"/>
        <v>0.99999999999999978</v>
      </c>
      <c r="M73" s="234">
        <f t="shared" si="3"/>
        <v>1.0000000000000002</v>
      </c>
      <c r="N73" s="234">
        <f t="shared" si="3"/>
        <v>0.99999999999999978</v>
      </c>
      <c r="O73" s="234">
        <f t="shared" si="3"/>
        <v>0.99999999999999978</v>
      </c>
      <c r="P73" s="234">
        <f t="shared" si="3"/>
        <v>0.99999999999999989</v>
      </c>
      <c r="Q73" s="234">
        <f t="shared" si="3"/>
        <v>1</v>
      </c>
      <c r="R73" s="234">
        <f t="shared" si="3"/>
        <v>1</v>
      </c>
      <c r="S73" s="234">
        <f t="shared" si="3"/>
        <v>1</v>
      </c>
      <c r="T73" s="234">
        <f t="shared" si="3"/>
        <v>1</v>
      </c>
      <c r="U73" s="234">
        <f t="shared" si="3"/>
        <v>1</v>
      </c>
      <c r="V73" s="234">
        <f t="shared" si="3"/>
        <v>1</v>
      </c>
      <c r="W73" s="234">
        <f t="shared" si="3"/>
        <v>0.99999999999999978</v>
      </c>
      <c r="DA73" s="95"/>
    </row>
    <row r="74" spans="1:105" ht="12" customHeight="1" x14ac:dyDescent="0.3">
      <c r="A74" s="55" t="s">
        <v>92</v>
      </c>
      <c r="B74" s="301">
        <f t="shared" ref="B74:W74" si="4">IF(B$6=0,0,B$6/B$5)</f>
        <v>0</v>
      </c>
      <c r="C74" s="301">
        <f t="shared" si="4"/>
        <v>0</v>
      </c>
      <c r="D74" s="301">
        <f t="shared" si="4"/>
        <v>0</v>
      </c>
      <c r="E74" s="301">
        <f t="shared" si="4"/>
        <v>0</v>
      </c>
      <c r="F74" s="301">
        <f t="shared" si="4"/>
        <v>0</v>
      </c>
      <c r="G74" s="301">
        <f t="shared" si="4"/>
        <v>0</v>
      </c>
      <c r="H74" s="301">
        <f t="shared" si="4"/>
        <v>0</v>
      </c>
      <c r="I74" s="301">
        <f t="shared" si="4"/>
        <v>0</v>
      </c>
      <c r="J74" s="301">
        <f t="shared" si="4"/>
        <v>0</v>
      </c>
      <c r="K74" s="301">
        <f t="shared" si="4"/>
        <v>0</v>
      </c>
      <c r="L74" s="301">
        <f t="shared" si="4"/>
        <v>0</v>
      </c>
      <c r="M74" s="301">
        <f t="shared" si="4"/>
        <v>0</v>
      </c>
      <c r="N74" s="301">
        <f t="shared" si="4"/>
        <v>0</v>
      </c>
      <c r="O74" s="301">
        <f t="shared" si="4"/>
        <v>0</v>
      </c>
      <c r="P74" s="301">
        <f t="shared" si="4"/>
        <v>0</v>
      </c>
      <c r="Q74" s="301">
        <f t="shared" si="4"/>
        <v>0</v>
      </c>
      <c r="R74" s="301">
        <f t="shared" si="4"/>
        <v>0</v>
      </c>
      <c r="S74" s="301">
        <f t="shared" si="4"/>
        <v>0</v>
      </c>
      <c r="T74" s="301">
        <f t="shared" si="4"/>
        <v>0</v>
      </c>
      <c r="U74" s="301">
        <f t="shared" si="4"/>
        <v>0</v>
      </c>
      <c r="V74" s="301">
        <f t="shared" si="4"/>
        <v>0</v>
      </c>
      <c r="W74" s="301">
        <f t="shared" si="4"/>
        <v>0</v>
      </c>
      <c r="DA74" s="67"/>
    </row>
    <row r="75" spans="1:105" ht="12" customHeight="1" x14ac:dyDescent="0.3">
      <c r="A75" s="202" t="s">
        <v>93</v>
      </c>
      <c r="B75" s="235">
        <f t="shared" ref="B75:W75" si="5">IF(B$7=0,0,B$7/B$5)</f>
        <v>0</v>
      </c>
      <c r="C75" s="235">
        <f t="shared" si="5"/>
        <v>0</v>
      </c>
      <c r="D75" s="235">
        <f t="shared" si="5"/>
        <v>0</v>
      </c>
      <c r="E75" s="235">
        <f t="shared" si="5"/>
        <v>0</v>
      </c>
      <c r="F75" s="235">
        <f t="shared" si="5"/>
        <v>0</v>
      </c>
      <c r="G75" s="235">
        <f t="shared" si="5"/>
        <v>0</v>
      </c>
      <c r="H75" s="235">
        <f t="shared" si="5"/>
        <v>0</v>
      </c>
      <c r="I75" s="235">
        <f t="shared" si="5"/>
        <v>0</v>
      </c>
      <c r="J75" s="235">
        <f t="shared" si="5"/>
        <v>0</v>
      </c>
      <c r="K75" s="235">
        <f t="shared" si="5"/>
        <v>0</v>
      </c>
      <c r="L75" s="235">
        <f t="shared" si="5"/>
        <v>0</v>
      </c>
      <c r="M75" s="235">
        <f t="shared" si="5"/>
        <v>0</v>
      </c>
      <c r="N75" s="235">
        <f t="shared" si="5"/>
        <v>0</v>
      </c>
      <c r="O75" s="235">
        <f t="shared" si="5"/>
        <v>0</v>
      </c>
      <c r="P75" s="235">
        <f t="shared" si="5"/>
        <v>0</v>
      </c>
      <c r="Q75" s="235">
        <f t="shared" si="5"/>
        <v>0</v>
      </c>
      <c r="R75" s="235">
        <f t="shared" si="5"/>
        <v>0</v>
      </c>
      <c r="S75" s="235">
        <f t="shared" si="5"/>
        <v>0</v>
      </c>
      <c r="T75" s="235">
        <f t="shared" si="5"/>
        <v>0</v>
      </c>
      <c r="U75" s="235">
        <f t="shared" si="5"/>
        <v>0</v>
      </c>
      <c r="V75" s="235">
        <f t="shared" si="5"/>
        <v>0</v>
      </c>
      <c r="W75" s="235">
        <f t="shared" si="5"/>
        <v>0</v>
      </c>
      <c r="DA75" s="174"/>
    </row>
    <row r="76" spans="1:105" ht="12" customHeight="1" x14ac:dyDescent="0.3">
      <c r="A76" s="202" t="s">
        <v>94</v>
      </c>
      <c r="B76" s="235">
        <f t="shared" ref="B76:W76" si="6">IF(B$8=0,0,B$8/B$5)</f>
        <v>0</v>
      </c>
      <c r="C76" s="235">
        <f t="shared" si="6"/>
        <v>0</v>
      </c>
      <c r="D76" s="235">
        <f t="shared" si="6"/>
        <v>0</v>
      </c>
      <c r="E76" s="235">
        <f t="shared" si="6"/>
        <v>0</v>
      </c>
      <c r="F76" s="235">
        <f t="shared" si="6"/>
        <v>0</v>
      </c>
      <c r="G76" s="235">
        <f t="shared" si="6"/>
        <v>0</v>
      </c>
      <c r="H76" s="235">
        <f t="shared" si="6"/>
        <v>0</v>
      </c>
      <c r="I76" s="235">
        <f t="shared" si="6"/>
        <v>0</v>
      </c>
      <c r="J76" s="235">
        <f t="shared" si="6"/>
        <v>0</v>
      </c>
      <c r="K76" s="235">
        <f t="shared" si="6"/>
        <v>0</v>
      </c>
      <c r="L76" s="235">
        <f t="shared" si="6"/>
        <v>0</v>
      </c>
      <c r="M76" s="235">
        <f t="shared" si="6"/>
        <v>0</v>
      </c>
      <c r="N76" s="235">
        <f t="shared" si="6"/>
        <v>0</v>
      </c>
      <c r="O76" s="235">
        <f t="shared" si="6"/>
        <v>0</v>
      </c>
      <c r="P76" s="235">
        <f t="shared" si="6"/>
        <v>0</v>
      </c>
      <c r="Q76" s="235">
        <f t="shared" si="6"/>
        <v>0</v>
      </c>
      <c r="R76" s="235">
        <f t="shared" si="6"/>
        <v>0</v>
      </c>
      <c r="S76" s="235">
        <f t="shared" si="6"/>
        <v>0</v>
      </c>
      <c r="T76" s="235">
        <f t="shared" si="6"/>
        <v>0</v>
      </c>
      <c r="U76" s="235">
        <f t="shared" si="6"/>
        <v>0</v>
      </c>
      <c r="V76" s="235">
        <f t="shared" si="6"/>
        <v>0</v>
      </c>
      <c r="W76" s="235">
        <f t="shared" si="6"/>
        <v>0</v>
      </c>
      <c r="DA76" s="174"/>
    </row>
    <row r="77" spans="1:105" ht="12" customHeight="1" x14ac:dyDescent="0.3">
      <c r="A77" s="202" t="s">
        <v>95</v>
      </c>
      <c r="B77" s="235">
        <f t="shared" ref="B77:W77" si="7">IF(B$9=0,0,B$9/B$5)</f>
        <v>0</v>
      </c>
      <c r="C77" s="235">
        <f t="shared" si="7"/>
        <v>0</v>
      </c>
      <c r="D77" s="235">
        <f t="shared" si="7"/>
        <v>0</v>
      </c>
      <c r="E77" s="235">
        <f t="shared" si="7"/>
        <v>0</v>
      </c>
      <c r="F77" s="235">
        <f t="shared" si="7"/>
        <v>0</v>
      </c>
      <c r="G77" s="235">
        <f t="shared" si="7"/>
        <v>0</v>
      </c>
      <c r="H77" s="235">
        <f t="shared" si="7"/>
        <v>0</v>
      </c>
      <c r="I77" s="235">
        <f t="shared" si="7"/>
        <v>0</v>
      </c>
      <c r="J77" s="235">
        <f t="shared" si="7"/>
        <v>0</v>
      </c>
      <c r="K77" s="235">
        <f t="shared" si="7"/>
        <v>0</v>
      </c>
      <c r="L77" s="235">
        <f t="shared" si="7"/>
        <v>0</v>
      </c>
      <c r="M77" s="235">
        <f t="shared" si="7"/>
        <v>0</v>
      </c>
      <c r="N77" s="235">
        <f t="shared" si="7"/>
        <v>0</v>
      </c>
      <c r="O77" s="235">
        <f t="shared" si="7"/>
        <v>0</v>
      </c>
      <c r="P77" s="235">
        <f t="shared" si="7"/>
        <v>0</v>
      </c>
      <c r="Q77" s="235">
        <f t="shared" si="7"/>
        <v>0</v>
      </c>
      <c r="R77" s="235">
        <f t="shared" si="7"/>
        <v>0</v>
      </c>
      <c r="S77" s="235">
        <f t="shared" si="7"/>
        <v>0</v>
      </c>
      <c r="T77" s="235">
        <f t="shared" si="7"/>
        <v>0</v>
      </c>
      <c r="U77" s="235">
        <f t="shared" si="7"/>
        <v>0</v>
      </c>
      <c r="V77" s="235">
        <f t="shared" si="7"/>
        <v>0</v>
      </c>
      <c r="W77" s="235">
        <f t="shared" si="7"/>
        <v>0</v>
      </c>
      <c r="DA77" s="174"/>
    </row>
    <row r="78" spans="1:105" ht="12" customHeight="1" x14ac:dyDescent="0.3">
      <c r="A78" s="56" t="s">
        <v>96</v>
      </c>
      <c r="B78" s="302">
        <f t="shared" ref="B78:W78" si="8">IF(B$10=0,0,B$10/B$5)</f>
        <v>1.0203145382085121E-2</v>
      </c>
      <c r="C78" s="302">
        <f t="shared" si="8"/>
        <v>1.0793525695842653E-2</v>
      </c>
      <c r="D78" s="302">
        <f t="shared" si="8"/>
        <v>1.0038340027846846E-2</v>
      </c>
      <c r="E78" s="302">
        <f t="shared" si="8"/>
        <v>1.0676617132106098E-2</v>
      </c>
      <c r="F78" s="302">
        <f t="shared" si="8"/>
        <v>1.0450726105951802E-2</v>
      </c>
      <c r="G78" s="302">
        <f t="shared" si="8"/>
        <v>9.4304839154896528E-3</v>
      </c>
      <c r="H78" s="302">
        <f t="shared" si="8"/>
        <v>8.8718150455150864E-3</v>
      </c>
      <c r="I78" s="302">
        <f t="shared" si="8"/>
        <v>8.5577069521572645E-3</v>
      </c>
      <c r="J78" s="302">
        <f t="shared" si="8"/>
        <v>7.1679305943846937E-3</v>
      </c>
      <c r="K78" s="302">
        <f t="shared" si="8"/>
        <v>6.5325828341562739E-3</v>
      </c>
      <c r="L78" s="302">
        <f t="shared" si="8"/>
        <v>6.4408789765868857E-3</v>
      </c>
      <c r="M78" s="302">
        <f t="shared" si="8"/>
        <v>6.2700513559409837E-3</v>
      </c>
      <c r="N78" s="302">
        <f t="shared" si="8"/>
        <v>5.3718312320638626E-3</v>
      </c>
      <c r="O78" s="302">
        <f t="shared" si="8"/>
        <v>5.1621002103858409E-3</v>
      </c>
      <c r="P78" s="302">
        <f t="shared" si="8"/>
        <v>4.9902473499462245E-3</v>
      </c>
      <c r="Q78" s="302">
        <f t="shared" si="8"/>
        <v>4.5816450501994684E-3</v>
      </c>
      <c r="R78" s="302">
        <f t="shared" si="8"/>
        <v>4.8282582241755446E-3</v>
      </c>
      <c r="S78" s="302">
        <f t="shared" si="8"/>
        <v>4.9009401797488715E-3</v>
      </c>
      <c r="T78" s="302">
        <f t="shared" si="8"/>
        <v>4.7569331123391047E-3</v>
      </c>
      <c r="U78" s="302">
        <f t="shared" si="8"/>
        <v>4.5354133699297252E-3</v>
      </c>
      <c r="V78" s="302">
        <f t="shared" si="8"/>
        <v>4.3774875878179785E-3</v>
      </c>
      <c r="W78" s="302">
        <f t="shared" si="8"/>
        <v>4.358736668191799E-3</v>
      </c>
      <c r="DA78" s="68"/>
    </row>
    <row r="79" spans="1:105" ht="12" customHeight="1" x14ac:dyDescent="0.3">
      <c r="A79" s="203" t="s">
        <v>3059</v>
      </c>
      <c r="B79" s="303">
        <f t="shared" ref="B79:W79" si="9">IF(B$16=0,0,B$16/B$5)</f>
        <v>0.15003778050126235</v>
      </c>
      <c r="C79" s="303">
        <f t="shared" si="9"/>
        <v>0.14481686135419936</v>
      </c>
      <c r="D79" s="303">
        <f t="shared" si="9"/>
        <v>0.14490699309405208</v>
      </c>
      <c r="E79" s="303">
        <f t="shared" si="9"/>
        <v>0.13777967513016798</v>
      </c>
      <c r="F79" s="303">
        <f t="shared" si="9"/>
        <v>0.13916501461324557</v>
      </c>
      <c r="G79" s="303">
        <f t="shared" si="9"/>
        <v>0.13691116589663216</v>
      </c>
      <c r="H79" s="303">
        <f t="shared" si="9"/>
        <v>0.1325452413340148</v>
      </c>
      <c r="I79" s="303">
        <f t="shared" si="9"/>
        <v>0.13128984222777976</v>
      </c>
      <c r="J79" s="303">
        <f t="shared" si="9"/>
        <v>0.11456109098422727</v>
      </c>
      <c r="K79" s="303">
        <f t="shared" si="9"/>
        <v>0.11098056416772778</v>
      </c>
      <c r="L79" s="303">
        <f t="shared" si="9"/>
        <v>0.11317208806672616</v>
      </c>
      <c r="M79" s="303">
        <f t="shared" si="9"/>
        <v>0.10733033838628875</v>
      </c>
      <c r="N79" s="303">
        <f t="shared" si="9"/>
        <v>9.8066971341749548E-2</v>
      </c>
      <c r="O79" s="303">
        <f t="shared" si="9"/>
        <v>9.8631706915923822E-2</v>
      </c>
      <c r="P79" s="303">
        <f t="shared" si="9"/>
        <v>0.10217893469665645</v>
      </c>
      <c r="Q79" s="303">
        <f t="shared" si="9"/>
        <v>0.10176887219448376</v>
      </c>
      <c r="R79" s="303">
        <f t="shared" si="9"/>
        <v>0.1057137276822127</v>
      </c>
      <c r="S79" s="303">
        <f t="shared" si="9"/>
        <v>0.10709420524091784</v>
      </c>
      <c r="T79" s="303">
        <f t="shared" si="9"/>
        <v>0.11572980739455684</v>
      </c>
      <c r="U79" s="303">
        <f t="shared" si="9"/>
        <v>0.11432626614931111</v>
      </c>
      <c r="V79" s="303">
        <f t="shared" si="9"/>
        <v>0.10935389955517787</v>
      </c>
      <c r="W79" s="303">
        <f t="shared" si="9"/>
        <v>0.10739418829875758</v>
      </c>
      <c r="DA79" s="175"/>
    </row>
    <row r="80" spans="1:105" ht="12" customHeight="1" x14ac:dyDescent="0.3">
      <c r="A80" s="203" t="s">
        <v>3071</v>
      </c>
      <c r="B80" s="303">
        <f t="shared" ref="B80:W80" si="10">IF(B$27=0,0,B$27/B$5)</f>
        <v>0.53109463792550915</v>
      </c>
      <c r="C80" s="303">
        <f t="shared" si="10"/>
        <v>0.52210987141721721</v>
      </c>
      <c r="D80" s="303">
        <f t="shared" si="10"/>
        <v>0.5209247348302235</v>
      </c>
      <c r="E80" s="303">
        <f t="shared" si="10"/>
        <v>0.5185689271610795</v>
      </c>
      <c r="F80" s="303">
        <f t="shared" si="10"/>
        <v>0.51691738226054884</v>
      </c>
      <c r="G80" s="303">
        <f t="shared" si="10"/>
        <v>0.51195960586304745</v>
      </c>
      <c r="H80" s="303">
        <f t="shared" si="10"/>
        <v>0.52004883626155463</v>
      </c>
      <c r="I80" s="303">
        <f t="shared" si="10"/>
        <v>0.52069291780914806</v>
      </c>
      <c r="J80" s="303">
        <f t="shared" si="10"/>
        <v>0.52318089351528652</v>
      </c>
      <c r="K80" s="303">
        <f t="shared" si="10"/>
        <v>0.52084786715052445</v>
      </c>
      <c r="L80" s="303">
        <f t="shared" si="10"/>
        <v>0.52334274227274635</v>
      </c>
      <c r="M80" s="303">
        <f t="shared" si="10"/>
        <v>0.527502921515561</v>
      </c>
      <c r="N80" s="303">
        <f t="shared" si="10"/>
        <v>0.53434589418634804</v>
      </c>
      <c r="O80" s="303">
        <f t="shared" si="10"/>
        <v>0.52982869185974502</v>
      </c>
      <c r="P80" s="303">
        <f t="shared" si="10"/>
        <v>0.52441880039930988</v>
      </c>
      <c r="Q80" s="303">
        <f t="shared" si="10"/>
        <v>0.52273809396784299</v>
      </c>
      <c r="R80" s="303">
        <f t="shared" si="10"/>
        <v>0.52538361710345249</v>
      </c>
      <c r="S80" s="303">
        <f t="shared" si="10"/>
        <v>0.52634497554701343</v>
      </c>
      <c r="T80" s="303">
        <f t="shared" si="10"/>
        <v>0.51261427150168748</v>
      </c>
      <c r="U80" s="303">
        <f t="shared" si="10"/>
        <v>0.51774674717169866</v>
      </c>
      <c r="V80" s="303">
        <f t="shared" si="10"/>
        <v>0.52265193309120628</v>
      </c>
      <c r="W80" s="303">
        <f t="shared" si="10"/>
        <v>0.51457293741304522</v>
      </c>
      <c r="DA80" s="175"/>
    </row>
    <row r="81" spans="1:105" ht="12" customHeight="1" x14ac:dyDescent="0.3">
      <c r="A81" s="62" t="s">
        <v>3072</v>
      </c>
      <c r="B81" s="304">
        <f t="shared" ref="B81:W81" si="11">IF(B$28=0,0,B$28/B$5)</f>
        <v>0.53109463792550915</v>
      </c>
      <c r="C81" s="304">
        <f t="shared" si="11"/>
        <v>0.52210987141721721</v>
      </c>
      <c r="D81" s="304">
        <f t="shared" si="11"/>
        <v>0.5209247348302235</v>
      </c>
      <c r="E81" s="304">
        <f t="shared" si="11"/>
        <v>0.5185689271610795</v>
      </c>
      <c r="F81" s="304">
        <f t="shared" si="11"/>
        <v>0.51691738226054884</v>
      </c>
      <c r="G81" s="304">
        <f t="shared" si="11"/>
        <v>0.51195960586304745</v>
      </c>
      <c r="H81" s="304">
        <f t="shared" si="11"/>
        <v>0.52004883626155463</v>
      </c>
      <c r="I81" s="304">
        <f t="shared" si="11"/>
        <v>0.52069291780914806</v>
      </c>
      <c r="J81" s="304">
        <f t="shared" si="11"/>
        <v>0.52318089351528652</v>
      </c>
      <c r="K81" s="304">
        <f t="shared" si="11"/>
        <v>0.52084786715052445</v>
      </c>
      <c r="L81" s="304">
        <f t="shared" si="11"/>
        <v>0.52334274227274635</v>
      </c>
      <c r="M81" s="304">
        <f t="shared" si="11"/>
        <v>0.527502921515561</v>
      </c>
      <c r="N81" s="304">
        <f t="shared" si="11"/>
        <v>0.53434589418634804</v>
      </c>
      <c r="O81" s="304">
        <f t="shared" si="11"/>
        <v>0.52982869185974502</v>
      </c>
      <c r="P81" s="304">
        <f t="shared" si="11"/>
        <v>0.52441880039930988</v>
      </c>
      <c r="Q81" s="304">
        <f t="shared" si="11"/>
        <v>0.52273809396784299</v>
      </c>
      <c r="R81" s="304">
        <f t="shared" si="11"/>
        <v>0.52538361710345249</v>
      </c>
      <c r="S81" s="304">
        <f t="shared" si="11"/>
        <v>0.52634497554701343</v>
      </c>
      <c r="T81" s="304">
        <f t="shared" si="11"/>
        <v>0.51261427150168748</v>
      </c>
      <c r="U81" s="304">
        <f t="shared" si="11"/>
        <v>0.51774674717169866</v>
      </c>
      <c r="V81" s="304">
        <f t="shared" si="11"/>
        <v>0.52265193309120628</v>
      </c>
      <c r="W81" s="304">
        <f t="shared" si="11"/>
        <v>0.51457293741304522</v>
      </c>
      <c r="DA81" s="72"/>
    </row>
    <row r="82" spans="1:105" ht="12" customHeight="1" x14ac:dyDescent="0.3">
      <c r="A82" s="62" t="s">
        <v>3079</v>
      </c>
      <c r="B82" s="304">
        <f t="shared" ref="B82:W82" si="12">IF(B$34=0,0,B$34/B$5)</f>
        <v>0</v>
      </c>
      <c r="C82" s="304">
        <f t="shared" si="12"/>
        <v>0</v>
      </c>
      <c r="D82" s="304">
        <f t="shared" si="12"/>
        <v>0</v>
      </c>
      <c r="E82" s="304">
        <f t="shared" si="12"/>
        <v>0</v>
      </c>
      <c r="F82" s="304">
        <f t="shared" si="12"/>
        <v>0</v>
      </c>
      <c r="G82" s="304">
        <f t="shared" si="12"/>
        <v>0</v>
      </c>
      <c r="H82" s="304">
        <f t="shared" si="12"/>
        <v>0</v>
      </c>
      <c r="I82" s="304">
        <f t="shared" si="12"/>
        <v>0</v>
      </c>
      <c r="J82" s="304">
        <f t="shared" si="12"/>
        <v>0</v>
      </c>
      <c r="K82" s="304">
        <f t="shared" si="12"/>
        <v>0</v>
      </c>
      <c r="L82" s="304">
        <f t="shared" si="12"/>
        <v>0</v>
      </c>
      <c r="M82" s="304">
        <f t="shared" si="12"/>
        <v>0</v>
      </c>
      <c r="N82" s="304">
        <f t="shared" si="12"/>
        <v>0</v>
      </c>
      <c r="O82" s="304">
        <f t="shared" si="12"/>
        <v>0</v>
      </c>
      <c r="P82" s="304">
        <f t="shared" si="12"/>
        <v>0</v>
      </c>
      <c r="Q82" s="304">
        <f t="shared" si="12"/>
        <v>0</v>
      </c>
      <c r="R82" s="304">
        <f t="shared" si="12"/>
        <v>0</v>
      </c>
      <c r="S82" s="304">
        <f t="shared" si="12"/>
        <v>0</v>
      </c>
      <c r="T82" s="304">
        <f t="shared" si="12"/>
        <v>0</v>
      </c>
      <c r="U82" s="304">
        <f t="shared" si="12"/>
        <v>0</v>
      </c>
      <c r="V82" s="304">
        <f t="shared" si="12"/>
        <v>0</v>
      </c>
      <c r="W82" s="304">
        <f t="shared" si="12"/>
        <v>0</v>
      </c>
      <c r="DA82" s="72"/>
    </row>
    <row r="83" spans="1:105" ht="12" customHeight="1" x14ac:dyDescent="0.3">
      <c r="A83" s="203" t="s">
        <v>3081</v>
      </c>
      <c r="B83" s="303">
        <f t="shared" ref="B83:W83" si="13">IF(B$35=0,0,B$35/B$5)</f>
        <v>2.6119472106143456E-2</v>
      </c>
      <c r="C83" s="303">
        <f t="shared" si="13"/>
        <v>2.4562404563874485E-2</v>
      </c>
      <c r="D83" s="303">
        <f t="shared" si="13"/>
        <v>2.4027458703087208E-2</v>
      </c>
      <c r="E83" s="303">
        <f t="shared" si="13"/>
        <v>2.6364047192778194E-2</v>
      </c>
      <c r="F83" s="303">
        <f t="shared" si="13"/>
        <v>2.6415619133038807E-2</v>
      </c>
      <c r="G83" s="303">
        <f t="shared" si="13"/>
        <v>2.3636405195241062E-2</v>
      </c>
      <c r="H83" s="303">
        <f t="shared" si="13"/>
        <v>2.2489448946970414E-2</v>
      </c>
      <c r="I83" s="303">
        <f t="shared" si="13"/>
        <v>2.2106025690876347E-2</v>
      </c>
      <c r="J83" s="303">
        <f t="shared" si="13"/>
        <v>1.7378323036457557E-2</v>
      </c>
      <c r="K83" s="303">
        <f t="shared" si="13"/>
        <v>1.6059367594171071E-2</v>
      </c>
      <c r="L83" s="303">
        <f t="shared" si="13"/>
        <v>1.7035558109432847E-2</v>
      </c>
      <c r="M83" s="303">
        <f t="shared" si="13"/>
        <v>1.4519792595742211E-2</v>
      </c>
      <c r="N83" s="303">
        <f t="shared" si="13"/>
        <v>1.2936566526500663E-2</v>
      </c>
      <c r="O83" s="303">
        <f t="shared" si="13"/>
        <v>1.105725134939861E-2</v>
      </c>
      <c r="P83" s="303">
        <f t="shared" si="13"/>
        <v>1.0295210368564426E-2</v>
      </c>
      <c r="Q83" s="303">
        <f t="shared" si="13"/>
        <v>1.0067263281290515E-2</v>
      </c>
      <c r="R83" s="303">
        <f t="shared" si="13"/>
        <v>1.0390932267330746E-2</v>
      </c>
      <c r="S83" s="303">
        <f t="shared" si="13"/>
        <v>1.0644446551369639E-2</v>
      </c>
      <c r="T83" s="303">
        <f t="shared" si="13"/>
        <v>1.1235448327200392E-2</v>
      </c>
      <c r="U83" s="303">
        <f t="shared" si="13"/>
        <v>1.1127189851613661E-2</v>
      </c>
      <c r="V83" s="303">
        <f t="shared" si="13"/>
        <v>9.9869117378347527E-3</v>
      </c>
      <c r="W83" s="303">
        <f t="shared" si="13"/>
        <v>8.7214413981522073E-3</v>
      </c>
      <c r="DA83" s="175"/>
    </row>
    <row r="84" spans="1:105" ht="12" customHeight="1" x14ac:dyDescent="0.3">
      <c r="A84" s="62" t="s">
        <v>3082</v>
      </c>
      <c r="B84" s="304">
        <f t="shared" ref="B84:W84" si="14">IF(B$36=0,0,B$36/B$5)</f>
        <v>1.5668175461027251E-2</v>
      </c>
      <c r="C84" s="304">
        <f t="shared" si="14"/>
        <v>1.4850513462997133E-2</v>
      </c>
      <c r="D84" s="304">
        <f t="shared" si="14"/>
        <v>1.4337003625820887E-2</v>
      </c>
      <c r="E84" s="304">
        <f t="shared" si="14"/>
        <v>1.7221605076787994E-2</v>
      </c>
      <c r="F84" s="304">
        <f t="shared" si="14"/>
        <v>1.7034440598773071E-2</v>
      </c>
      <c r="G84" s="304">
        <f t="shared" si="14"/>
        <v>1.4895780254264081E-2</v>
      </c>
      <c r="H84" s="304">
        <f t="shared" si="14"/>
        <v>1.4755790432167031E-2</v>
      </c>
      <c r="I84" s="304">
        <f t="shared" si="14"/>
        <v>1.4528391013016116E-2</v>
      </c>
      <c r="J84" s="304">
        <f t="shared" si="14"/>
        <v>1.2041570857611069E-2</v>
      </c>
      <c r="K84" s="304">
        <f t="shared" si="14"/>
        <v>1.1551888535871186E-2</v>
      </c>
      <c r="L84" s="304">
        <f t="shared" si="14"/>
        <v>1.2030020849893882E-2</v>
      </c>
      <c r="M84" s="304">
        <f t="shared" si="14"/>
        <v>1.1026469688864587E-2</v>
      </c>
      <c r="N84" s="304">
        <f t="shared" si="14"/>
        <v>1.0199911872950754E-2</v>
      </c>
      <c r="O84" s="304">
        <f t="shared" si="14"/>
        <v>8.4453114433392755E-3</v>
      </c>
      <c r="P84" s="304">
        <f t="shared" si="14"/>
        <v>7.2271817404201541E-3</v>
      </c>
      <c r="Q84" s="304">
        <f t="shared" si="14"/>
        <v>6.6133559343977662E-3</v>
      </c>
      <c r="R84" s="304">
        <f t="shared" si="14"/>
        <v>7.0732371904436795E-3</v>
      </c>
      <c r="S84" s="304">
        <f t="shared" si="14"/>
        <v>6.9491037189668339E-3</v>
      </c>
      <c r="T84" s="304">
        <f t="shared" si="14"/>
        <v>7.1132588871563223E-3</v>
      </c>
      <c r="U84" s="304">
        <f t="shared" si="14"/>
        <v>7.1262405695002983E-3</v>
      </c>
      <c r="V84" s="304">
        <f t="shared" si="14"/>
        <v>6.4609971986104792E-3</v>
      </c>
      <c r="W84" s="304">
        <f t="shared" si="14"/>
        <v>5.6398815027987586E-3</v>
      </c>
      <c r="DA84" s="72"/>
    </row>
    <row r="85" spans="1:105" ht="12" customHeight="1" x14ac:dyDescent="0.3">
      <c r="A85" s="62" t="s">
        <v>3089</v>
      </c>
      <c r="B85" s="304">
        <f t="shared" ref="B85:W85" si="15">IF(B$42=0,0,B$42/B$5)</f>
        <v>1.0451296645116208E-2</v>
      </c>
      <c r="C85" s="304">
        <f t="shared" si="15"/>
        <v>9.7118911008773554E-3</v>
      </c>
      <c r="D85" s="304">
        <f t="shared" si="15"/>
        <v>9.6904550772663172E-3</v>
      </c>
      <c r="E85" s="304">
        <f t="shared" si="15"/>
        <v>9.1424421159902007E-3</v>
      </c>
      <c r="F85" s="304">
        <f t="shared" si="15"/>
        <v>9.3811785342657363E-3</v>
      </c>
      <c r="G85" s="304">
        <f t="shared" si="15"/>
        <v>8.7406249409769793E-3</v>
      </c>
      <c r="H85" s="304">
        <f t="shared" si="15"/>
        <v>7.7336585148033831E-3</v>
      </c>
      <c r="I85" s="304">
        <f t="shared" si="15"/>
        <v>7.5776346778602295E-3</v>
      </c>
      <c r="J85" s="304">
        <f t="shared" si="15"/>
        <v>5.3367521788464864E-3</v>
      </c>
      <c r="K85" s="304">
        <f t="shared" si="15"/>
        <v>4.5074790582998849E-3</v>
      </c>
      <c r="L85" s="304">
        <f t="shared" si="15"/>
        <v>5.005537259538965E-3</v>
      </c>
      <c r="M85" s="304">
        <f t="shared" si="15"/>
        <v>3.4933229068776243E-3</v>
      </c>
      <c r="N85" s="304">
        <f t="shared" si="15"/>
        <v>2.7366546535499085E-3</v>
      </c>
      <c r="O85" s="304">
        <f t="shared" si="15"/>
        <v>2.6119399060593332E-3</v>
      </c>
      <c r="P85" s="304">
        <f t="shared" si="15"/>
        <v>3.0680286281442718E-3</v>
      </c>
      <c r="Q85" s="304">
        <f t="shared" si="15"/>
        <v>3.4539073468927493E-3</v>
      </c>
      <c r="R85" s="304">
        <f t="shared" si="15"/>
        <v>3.3176950768870669E-3</v>
      </c>
      <c r="S85" s="304">
        <f t="shared" si="15"/>
        <v>3.6953428324028063E-3</v>
      </c>
      <c r="T85" s="304">
        <f t="shared" si="15"/>
        <v>4.122189440044069E-3</v>
      </c>
      <c r="U85" s="304">
        <f t="shared" si="15"/>
        <v>4.0009492821133624E-3</v>
      </c>
      <c r="V85" s="304">
        <f t="shared" si="15"/>
        <v>3.525914539224274E-3</v>
      </c>
      <c r="W85" s="304">
        <f t="shared" si="15"/>
        <v>3.0815598953534483E-3</v>
      </c>
      <c r="DA85" s="72"/>
    </row>
    <row r="86" spans="1:105" ht="12" customHeight="1" x14ac:dyDescent="0.3">
      <c r="A86" s="62" t="s">
        <v>3101</v>
      </c>
      <c r="B86" s="304">
        <f t="shared" ref="B86:W86" si="16">IF(B$53=0,0,B$53/B$5)</f>
        <v>0</v>
      </c>
      <c r="C86" s="304">
        <f t="shared" si="16"/>
        <v>0</v>
      </c>
      <c r="D86" s="304">
        <f t="shared" si="16"/>
        <v>0</v>
      </c>
      <c r="E86" s="304">
        <f t="shared" si="16"/>
        <v>0</v>
      </c>
      <c r="F86" s="304">
        <f t="shared" si="16"/>
        <v>0</v>
      </c>
      <c r="G86" s="304">
        <f t="shared" si="16"/>
        <v>0</v>
      </c>
      <c r="H86" s="304">
        <f t="shared" si="16"/>
        <v>0</v>
      </c>
      <c r="I86" s="304">
        <f t="shared" si="16"/>
        <v>0</v>
      </c>
      <c r="J86" s="304">
        <f t="shared" si="16"/>
        <v>0</v>
      </c>
      <c r="K86" s="304">
        <f t="shared" si="16"/>
        <v>0</v>
      </c>
      <c r="L86" s="304">
        <f t="shared" si="16"/>
        <v>0</v>
      </c>
      <c r="M86" s="304">
        <f t="shared" si="16"/>
        <v>0</v>
      </c>
      <c r="N86" s="304">
        <f t="shared" si="16"/>
        <v>0</v>
      </c>
      <c r="O86" s="304">
        <f t="shared" si="16"/>
        <v>0</v>
      </c>
      <c r="P86" s="304">
        <f t="shared" si="16"/>
        <v>0</v>
      </c>
      <c r="Q86" s="304">
        <f t="shared" si="16"/>
        <v>0</v>
      </c>
      <c r="R86" s="304">
        <f t="shared" si="16"/>
        <v>0</v>
      </c>
      <c r="S86" s="304">
        <f t="shared" si="16"/>
        <v>0</v>
      </c>
      <c r="T86" s="304">
        <f t="shared" si="16"/>
        <v>0</v>
      </c>
      <c r="U86" s="304">
        <f t="shared" si="16"/>
        <v>0</v>
      </c>
      <c r="V86" s="304">
        <f t="shared" si="16"/>
        <v>0</v>
      </c>
      <c r="W86" s="304">
        <f t="shared" si="16"/>
        <v>0</v>
      </c>
      <c r="DA86" s="72"/>
    </row>
    <row r="87" spans="1:105" ht="12" customHeight="1" x14ac:dyDescent="0.3">
      <c r="A87" s="203" t="s">
        <v>3103</v>
      </c>
      <c r="B87" s="303">
        <f t="shared" ref="B87:W87" si="17">IF(B$54=0,0,B$54/B$5)</f>
        <v>6.2758322770623673E-3</v>
      </c>
      <c r="C87" s="303">
        <f t="shared" si="17"/>
        <v>5.9733305694750294E-3</v>
      </c>
      <c r="D87" s="303">
        <f t="shared" si="17"/>
        <v>5.7795983272545615E-3</v>
      </c>
      <c r="E87" s="303">
        <f t="shared" si="17"/>
        <v>6.6863013316412539E-3</v>
      </c>
      <c r="F87" s="303">
        <f t="shared" si="17"/>
        <v>6.5874072300369582E-3</v>
      </c>
      <c r="G87" s="303">
        <f t="shared" si="17"/>
        <v>5.8058514120596849E-3</v>
      </c>
      <c r="H87" s="303">
        <f t="shared" si="17"/>
        <v>5.7063545383212256E-3</v>
      </c>
      <c r="I87" s="303">
        <f t="shared" si="17"/>
        <v>5.6004840124390621E-3</v>
      </c>
      <c r="J87" s="303">
        <f t="shared" si="17"/>
        <v>4.6192753576629123E-3</v>
      </c>
      <c r="K87" s="303">
        <f t="shared" si="17"/>
        <v>4.4193347415034867E-3</v>
      </c>
      <c r="L87" s="303">
        <f t="shared" si="17"/>
        <v>4.637097312408826E-3</v>
      </c>
      <c r="M87" s="303">
        <f t="shared" si="17"/>
        <v>4.2089726451439644E-3</v>
      </c>
      <c r="N87" s="303">
        <f t="shared" si="17"/>
        <v>3.9433311787348442E-3</v>
      </c>
      <c r="O87" s="303">
        <f t="shared" si="17"/>
        <v>3.3239433798995565E-3</v>
      </c>
      <c r="P87" s="303">
        <f t="shared" si="17"/>
        <v>2.892847540933414E-3</v>
      </c>
      <c r="Q87" s="303">
        <f t="shared" si="17"/>
        <v>2.6937973380979272E-3</v>
      </c>
      <c r="R87" s="303">
        <f t="shared" si="17"/>
        <v>2.844726237879252E-3</v>
      </c>
      <c r="S87" s="303">
        <f t="shared" si="17"/>
        <v>2.8468611608350493E-3</v>
      </c>
      <c r="T87" s="303">
        <f t="shared" si="17"/>
        <v>2.9528881922344721E-3</v>
      </c>
      <c r="U87" s="303">
        <f t="shared" si="17"/>
        <v>2.9411371994213283E-3</v>
      </c>
      <c r="V87" s="303">
        <f t="shared" si="17"/>
        <v>2.6540135512219572E-3</v>
      </c>
      <c r="W87" s="303">
        <f t="shared" si="17"/>
        <v>2.2550163933455253E-3</v>
      </c>
      <c r="DA87" s="175"/>
    </row>
    <row r="88" spans="1:105" ht="12" customHeight="1" x14ac:dyDescent="0.3">
      <c r="A88" s="62" t="s">
        <v>3104</v>
      </c>
      <c r="B88" s="304">
        <f t="shared" ref="B88:W88" si="18">IF(B$55=0,0,B$55/B$5)</f>
        <v>5.4895278272730601E-3</v>
      </c>
      <c r="C88" s="304">
        <f t="shared" si="18"/>
        <v>5.2426553769325326E-3</v>
      </c>
      <c r="D88" s="304">
        <f t="shared" si="18"/>
        <v>5.0505358763003562E-3</v>
      </c>
      <c r="E88" s="304">
        <f t="shared" si="18"/>
        <v>5.9984686959554711E-3</v>
      </c>
      <c r="F88" s="304">
        <f t="shared" si="18"/>
        <v>5.8816132337285651E-3</v>
      </c>
      <c r="G88" s="304">
        <f t="shared" si="18"/>
        <v>5.148249535622546E-3</v>
      </c>
      <c r="H88" s="304">
        <f t="shared" si="18"/>
        <v>5.1245118914394665E-3</v>
      </c>
      <c r="I88" s="304">
        <f t="shared" si="18"/>
        <v>5.0303798360483241E-3</v>
      </c>
      <c r="J88" s="304">
        <f t="shared" si="18"/>
        <v>4.2177642219503242E-3</v>
      </c>
      <c r="K88" s="304">
        <f t="shared" si="18"/>
        <v>4.0802140600013012E-3</v>
      </c>
      <c r="L88" s="304">
        <f t="shared" si="18"/>
        <v>4.260505167490534E-3</v>
      </c>
      <c r="M88" s="304">
        <f t="shared" si="18"/>
        <v>3.946152112965084E-3</v>
      </c>
      <c r="N88" s="304">
        <f t="shared" si="18"/>
        <v>3.7374386656151013E-3</v>
      </c>
      <c r="O88" s="304">
        <f t="shared" si="18"/>
        <v>3.1274337944907039E-3</v>
      </c>
      <c r="P88" s="304">
        <f t="shared" si="18"/>
        <v>2.6620240704774184E-3</v>
      </c>
      <c r="Q88" s="304">
        <f t="shared" si="18"/>
        <v>2.4339422398990999E-3</v>
      </c>
      <c r="R88" s="304">
        <f t="shared" si="18"/>
        <v>2.5951190847592221E-3</v>
      </c>
      <c r="S88" s="304">
        <f t="shared" si="18"/>
        <v>2.568841637394086E-3</v>
      </c>
      <c r="T88" s="304">
        <f t="shared" si="18"/>
        <v>2.6427548174349181E-3</v>
      </c>
      <c r="U88" s="304">
        <f t="shared" si="18"/>
        <v>2.6401253412059031E-3</v>
      </c>
      <c r="V88" s="304">
        <f t="shared" si="18"/>
        <v>2.3887409840075919E-3</v>
      </c>
      <c r="W88" s="304">
        <f t="shared" si="18"/>
        <v>2.0231748965164257E-3</v>
      </c>
      <c r="DA88" s="72"/>
    </row>
    <row r="89" spans="1:105" ht="12" customHeight="1" x14ac:dyDescent="0.3">
      <c r="A89" s="62" t="s">
        <v>3106</v>
      </c>
      <c r="B89" s="304">
        <f t="shared" ref="B89:W89" si="19">IF(B$56=0,0,B$56/B$5)</f>
        <v>7.8630444978930708E-4</v>
      </c>
      <c r="C89" s="304">
        <f t="shared" si="19"/>
        <v>7.3067519254249678E-4</v>
      </c>
      <c r="D89" s="304">
        <f t="shared" si="19"/>
        <v>7.2906245095420534E-4</v>
      </c>
      <c r="E89" s="304">
        <f t="shared" si="19"/>
        <v>6.8783263568578318E-4</v>
      </c>
      <c r="F89" s="304">
        <f t="shared" si="19"/>
        <v>7.057939963083941E-4</v>
      </c>
      <c r="G89" s="304">
        <f t="shared" si="19"/>
        <v>6.576018764371394E-4</v>
      </c>
      <c r="H89" s="304">
        <f t="shared" si="19"/>
        <v>5.8184264688175915E-4</v>
      </c>
      <c r="I89" s="304">
        <f t="shared" si="19"/>
        <v>5.7010417639073805E-4</v>
      </c>
      <c r="J89" s="304">
        <f t="shared" si="19"/>
        <v>4.0151113571258821E-4</v>
      </c>
      <c r="K89" s="304">
        <f t="shared" si="19"/>
        <v>3.3912068150218573E-4</v>
      </c>
      <c r="L89" s="304">
        <f t="shared" si="19"/>
        <v>3.7659214491829197E-4</v>
      </c>
      <c r="M89" s="304">
        <f t="shared" si="19"/>
        <v>2.6282053217888081E-4</v>
      </c>
      <c r="N89" s="304">
        <f t="shared" si="19"/>
        <v>2.0589251311974233E-4</v>
      </c>
      <c r="O89" s="304">
        <f t="shared" si="19"/>
        <v>1.9650958540885254E-4</v>
      </c>
      <c r="P89" s="304">
        <f t="shared" si="19"/>
        <v>2.3082347045599538E-4</v>
      </c>
      <c r="Q89" s="304">
        <f t="shared" si="19"/>
        <v>2.5985509819882757E-4</v>
      </c>
      <c r="R89" s="304">
        <f t="shared" si="19"/>
        <v>2.4960715312003011E-4</v>
      </c>
      <c r="S89" s="304">
        <f t="shared" si="19"/>
        <v>2.7801952344096349E-4</v>
      </c>
      <c r="T89" s="304">
        <f t="shared" si="19"/>
        <v>3.1013337479955373E-4</v>
      </c>
      <c r="U89" s="304">
        <f t="shared" si="19"/>
        <v>3.0101185821542544E-4</v>
      </c>
      <c r="V89" s="304">
        <f t="shared" si="19"/>
        <v>2.6527256721436531E-4</v>
      </c>
      <c r="W89" s="304">
        <f t="shared" si="19"/>
        <v>2.3184149682909958E-4</v>
      </c>
      <c r="DA89" s="72"/>
    </row>
    <row r="90" spans="1:105" ht="12" customHeight="1" x14ac:dyDescent="0.3">
      <c r="A90" s="62" t="s">
        <v>3118</v>
      </c>
      <c r="B90" s="304">
        <f t="shared" ref="B90:W90" si="20">IF(B$67=0,0,B$67/B$5)</f>
        <v>0</v>
      </c>
      <c r="C90" s="304">
        <f t="shared" si="20"/>
        <v>0</v>
      </c>
      <c r="D90" s="304">
        <f t="shared" si="20"/>
        <v>0</v>
      </c>
      <c r="E90" s="304">
        <f t="shared" si="20"/>
        <v>0</v>
      </c>
      <c r="F90" s="304">
        <f t="shared" si="20"/>
        <v>0</v>
      </c>
      <c r="G90" s="304">
        <f t="shared" si="20"/>
        <v>0</v>
      </c>
      <c r="H90" s="304">
        <f t="shared" si="20"/>
        <v>0</v>
      </c>
      <c r="I90" s="304">
        <f t="shared" si="20"/>
        <v>0</v>
      </c>
      <c r="J90" s="304">
        <f t="shared" si="20"/>
        <v>0</v>
      </c>
      <c r="K90" s="304">
        <f t="shared" si="20"/>
        <v>0</v>
      </c>
      <c r="L90" s="304">
        <f t="shared" si="20"/>
        <v>0</v>
      </c>
      <c r="M90" s="304">
        <f t="shared" si="20"/>
        <v>0</v>
      </c>
      <c r="N90" s="304">
        <f t="shared" si="20"/>
        <v>0</v>
      </c>
      <c r="O90" s="304">
        <f t="shared" si="20"/>
        <v>0</v>
      </c>
      <c r="P90" s="304">
        <f t="shared" si="20"/>
        <v>0</v>
      </c>
      <c r="Q90" s="304">
        <f t="shared" si="20"/>
        <v>0</v>
      </c>
      <c r="R90" s="304">
        <f t="shared" si="20"/>
        <v>0</v>
      </c>
      <c r="S90" s="304">
        <f t="shared" si="20"/>
        <v>0</v>
      </c>
      <c r="T90" s="304">
        <f t="shared" si="20"/>
        <v>0</v>
      </c>
      <c r="U90" s="304">
        <f t="shared" si="20"/>
        <v>0</v>
      </c>
      <c r="V90" s="304">
        <f t="shared" si="20"/>
        <v>0</v>
      </c>
      <c r="W90" s="304">
        <f t="shared" si="20"/>
        <v>0</v>
      </c>
      <c r="DA90" s="72"/>
    </row>
    <row r="91" spans="1:105" ht="12" customHeight="1" x14ac:dyDescent="0.3">
      <c r="A91" s="203" t="s">
        <v>3124</v>
      </c>
      <c r="B91" s="303">
        <f t="shared" ref="B91:W91" si="21">IF(B$68=0,0,B$68/B$5)</f>
        <v>0.2762691318079375</v>
      </c>
      <c r="C91" s="303">
        <f t="shared" si="21"/>
        <v>0.29174400639939158</v>
      </c>
      <c r="D91" s="303">
        <f t="shared" si="21"/>
        <v>0.29432287501753596</v>
      </c>
      <c r="E91" s="303">
        <f t="shared" si="21"/>
        <v>0.29992443205222707</v>
      </c>
      <c r="F91" s="303">
        <f t="shared" si="21"/>
        <v>0.3004638506571779</v>
      </c>
      <c r="G91" s="303">
        <f t="shared" si="21"/>
        <v>0.31225648771752995</v>
      </c>
      <c r="H91" s="303">
        <f t="shared" si="21"/>
        <v>0.31033830387362399</v>
      </c>
      <c r="I91" s="303">
        <f t="shared" si="21"/>
        <v>0.31175302330759957</v>
      </c>
      <c r="J91" s="303">
        <f t="shared" si="21"/>
        <v>0.33309248651198115</v>
      </c>
      <c r="K91" s="303">
        <f t="shared" si="21"/>
        <v>0.34116028351191691</v>
      </c>
      <c r="L91" s="303">
        <f t="shared" si="21"/>
        <v>0.33537163526209868</v>
      </c>
      <c r="M91" s="303">
        <f t="shared" si="21"/>
        <v>0.34016792350132324</v>
      </c>
      <c r="N91" s="303">
        <f t="shared" si="21"/>
        <v>0.34533540553460279</v>
      </c>
      <c r="O91" s="303">
        <f t="shared" si="21"/>
        <v>0.35199630628464701</v>
      </c>
      <c r="P91" s="303">
        <f t="shared" si="21"/>
        <v>0.35522395964458953</v>
      </c>
      <c r="Q91" s="303">
        <f t="shared" si="21"/>
        <v>0.35815032816808529</v>
      </c>
      <c r="R91" s="303">
        <f t="shared" si="21"/>
        <v>0.35083873848494934</v>
      </c>
      <c r="S91" s="303">
        <f t="shared" si="21"/>
        <v>0.34816857132011514</v>
      </c>
      <c r="T91" s="303">
        <f t="shared" si="21"/>
        <v>0.35271065147198177</v>
      </c>
      <c r="U91" s="303">
        <f t="shared" si="21"/>
        <v>0.34932324625802547</v>
      </c>
      <c r="V91" s="303">
        <f t="shared" si="21"/>
        <v>0.35097575447674134</v>
      </c>
      <c r="W91" s="303">
        <f t="shared" si="21"/>
        <v>0.36269767982850759</v>
      </c>
      <c r="DA91" s="175"/>
    </row>
    <row r="92" spans="1:105" ht="12" customHeight="1" x14ac:dyDescent="0.3">
      <c r="A92" s="41" t="s">
        <v>3122</v>
      </c>
      <c r="B92" s="237">
        <f t="shared" ref="B92:W92" si="22">IF(B$69=0,0,B$69/B$5)</f>
        <v>0</v>
      </c>
      <c r="C92" s="237">
        <f t="shared" si="22"/>
        <v>0</v>
      </c>
      <c r="D92" s="237">
        <f t="shared" si="22"/>
        <v>0</v>
      </c>
      <c r="E92" s="237">
        <f t="shared" si="22"/>
        <v>0</v>
      </c>
      <c r="F92" s="237">
        <f t="shared" si="22"/>
        <v>0</v>
      </c>
      <c r="G92" s="237">
        <f t="shared" si="22"/>
        <v>0</v>
      </c>
      <c r="H92" s="237">
        <f t="shared" si="22"/>
        <v>0</v>
      </c>
      <c r="I92" s="237">
        <f t="shared" si="22"/>
        <v>0</v>
      </c>
      <c r="J92" s="237">
        <f t="shared" si="22"/>
        <v>0</v>
      </c>
      <c r="K92" s="237">
        <f t="shared" si="22"/>
        <v>0</v>
      </c>
      <c r="L92" s="237">
        <f t="shared" si="22"/>
        <v>0</v>
      </c>
      <c r="M92" s="237">
        <f t="shared" si="22"/>
        <v>0</v>
      </c>
      <c r="N92" s="237">
        <f t="shared" si="22"/>
        <v>0</v>
      </c>
      <c r="O92" s="237">
        <f t="shared" si="22"/>
        <v>0</v>
      </c>
      <c r="P92" s="237">
        <f t="shared" si="22"/>
        <v>0</v>
      </c>
      <c r="Q92" s="237">
        <f t="shared" si="22"/>
        <v>0</v>
      </c>
      <c r="R92" s="237">
        <f t="shared" si="22"/>
        <v>0</v>
      </c>
      <c r="S92" s="237">
        <f t="shared" si="22"/>
        <v>0</v>
      </c>
      <c r="T92" s="237">
        <f t="shared" si="22"/>
        <v>0</v>
      </c>
      <c r="U92" s="237">
        <f t="shared" si="22"/>
        <v>0</v>
      </c>
      <c r="V92" s="237">
        <f t="shared" si="22"/>
        <v>0</v>
      </c>
      <c r="W92" s="237">
        <f t="shared" si="22"/>
        <v>0</v>
      </c>
      <c r="DA92" s="97"/>
    </row>
    <row r="93" spans="1:105" ht="12" customHeight="1" x14ac:dyDescent="0.3">
      <c r="A93" s="201"/>
      <c r="B93" s="201"/>
      <c r="C93" s="201"/>
      <c r="D93" s="201"/>
      <c r="E93" s="201"/>
      <c r="F93" s="201"/>
      <c r="G93" s="201"/>
      <c r="H93" s="201"/>
      <c r="I93" s="201"/>
      <c r="J93" s="201"/>
      <c r="K93" s="201"/>
      <c r="L93" s="201"/>
      <c r="M93" s="201"/>
      <c r="N93" s="201"/>
      <c r="O93" s="201"/>
      <c r="P93" s="201"/>
      <c r="Q93" s="201"/>
      <c r="R93" s="201"/>
      <c r="S93" s="201"/>
      <c r="T93" s="201"/>
      <c r="U93" s="201"/>
      <c r="V93" s="201"/>
      <c r="W93" s="201"/>
      <c r="DA93" s="173"/>
    </row>
    <row r="94" spans="1:105" ht="15" customHeight="1" x14ac:dyDescent="0.3">
      <c r="A94" s="32" t="s">
        <v>432</v>
      </c>
      <c r="B94" s="259"/>
      <c r="C94" s="259"/>
      <c r="D94" s="259"/>
      <c r="E94" s="259"/>
      <c r="F94" s="259"/>
      <c r="G94" s="259"/>
      <c r="H94" s="259"/>
      <c r="I94" s="259"/>
      <c r="J94" s="259"/>
      <c r="K94" s="259"/>
      <c r="L94" s="259"/>
      <c r="M94" s="259"/>
      <c r="N94" s="259"/>
      <c r="O94" s="259"/>
      <c r="P94" s="259"/>
      <c r="Q94" s="259"/>
      <c r="R94" s="259"/>
      <c r="S94" s="259"/>
      <c r="T94" s="259"/>
      <c r="U94" s="259"/>
      <c r="V94" s="259"/>
      <c r="W94" s="259"/>
      <c r="DA94" s="88"/>
    </row>
    <row r="95" spans="1:105" ht="12" customHeight="1" x14ac:dyDescent="0.3">
      <c r="A95" s="201"/>
      <c r="B95" s="201"/>
      <c r="C95" s="201"/>
      <c r="D95" s="201"/>
      <c r="E95" s="201"/>
      <c r="F95" s="201"/>
      <c r="G95" s="201"/>
      <c r="H95" s="201"/>
      <c r="I95" s="201"/>
      <c r="J95" s="201"/>
      <c r="K95" s="201"/>
      <c r="L95" s="201"/>
      <c r="M95" s="201"/>
      <c r="N95" s="201"/>
      <c r="O95" s="201"/>
      <c r="P95" s="201"/>
      <c r="Q95" s="201"/>
      <c r="R95" s="201"/>
      <c r="S95" s="201"/>
      <c r="T95" s="201"/>
      <c r="U95" s="201"/>
      <c r="V95" s="201"/>
      <c r="W95" s="201"/>
      <c r="DA95" s="173"/>
    </row>
    <row r="96" spans="1:105" ht="12" customHeight="1" x14ac:dyDescent="0.3">
      <c r="A96" s="35" t="s">
        <v>29</v>
      </c>
      <c r="B96" s="322">
        <f>IF(B$5=0,0,B$5/OIS_fec!B$5)</f>
        <v>1.8281365611385545</v>
      </c>
      <c r="C96" s="322">
        <f>IF(C$5=0,0,C$5/OIS_fec!C$5)</f>
        <v>1.868716796032214</v>
      </c>
      <c r="D96" s="322">
        <f>IF(D$5=0,0,D$5/OIS_fec!D$5)</f>
        <v>1.8461861659783143</v>
      </c>
      <c r="E96" s="322">
        <f>IF(E$5=0,0,E$5/OIS_fec!E$5)</f>
        <v>1.7218235119660132</v>
      </c>
      <c r="F96" s="322">
        <f>IF(F$5=0,0,F$5/OIS_fec!F$5)</f>
        <v>1.7233825015370161</v>
      </c>
      <c r="G96" s="322">
        <f>IF(G$5=0,0,G$5/OIS_fec!G$5)</f>
        <v>1.7374728980485279</v>
      </c>
      <c r="H96" s="322">
        <f>IF(H$5=0,0,H$5/OIS_fec!H$5)</f>
        <v>1.6963229580565564</v>
      </c>
      <c r="I96" s="322">
        <f>IF(I$5=0,0,I$5/OIS_fec!I$5)</f>
        <v>1.6939223554420637</v>
      </c>
      <c r="J96" s="322">
        <f>IF(J$5=0,0,J$5/OIS_fec!J$5)</f>
        <v>1.6471738549173345</v>
      </c>
      <c r="K96" s="322">
        <f>IF(K$5=0,0,K$5/OIS_fec!K$5)</f>
        <v>1.6109295304922033</v>
      </c>
      <c r="L96" s="322">
        <f>IF(L$5=0,0,L$5/OIS_fec!L$5)</f>
        <v>1.6097442087421712</v>
      </c>
      <c r="M96" s="322">
        <f>IF(M$5=0,0,M$5/OIS_fec!M$5)</f>
        <v>1.5628663509704708</v>
      </c>
      <c r="N96" s="322">
        <f>IF(N$5=0,0,N$5/OIS_fec!N$5)</f>
        <v>1.4861991082334174</v>
      </c>
      <c r="O96" s="322">
        <f>IF(O$5=0,0,O$5/OIS_fec!O$5)</f>
        <v>1.5350911324022676</v>
      </c>
      <c r="P96" s="322">
        <f>IF(P$5=0,0,P$5/OIS_fec!P$5)</f>
        <v>1.5868632332130257</v>
      </c>
      <c r="Q96" s="322">
        <f>IF(Q$5=0,0,Q$5/OIS_fec!Q$5)</f>
        <v>1.519084851805931</v>
      </c>
      <c r="R96" s="322">
        <f>IF(R$5=0,0,R$5/OIS_fec!R$5)</f>
        <v>1.631388477205409</v>
      </c>
      <c r="S96" s="322">
        <f>IF(S$5=0,0,S$5/OIS_fec!S$5)</f>
        <v>1.6240301684257192</v>
      </c>
      <c r="T96" s="322">
        <f>IF(T$5=0,0,T$5/OIS_fec!T$5)</f>
        <v>1.719730098262138</v>
      </c>
      <c r="U96" s="322">
        <f>IF(U$5=0,0,U$5/OIS_fec!U$5)</f>
        <v>1.7151422288571883</v>
      </c>
      <c r="V96" s="322">
        <f>IF(V$5=0,0,V$5/OIS_fec!V$5)</f>
        <v>1.7351781010418259</v>
      </c>
      <c r="W96" s="322">
        <f>IF(W$5=0,0,W$5/OIS_fec!W$5)</f>
        <v>1.8326016769684654</v>
      </c>
      <c r="DA96" s="95"/>
    </row>
    <row r="97" spans="1:105" ht="12" customHeight="1" x14ac:dyDescent="0.3">
      <c r="A97" s="55" t="s">
        <v>92</v>
      </c>
      <c r="B97" s="332">
        <f>IF(B$6=0,0,B$6/OIS_fec!B$6)</f>
        <v>0</v>
      </c>
      <c r="C97" s="332">
        <f>IF(C$6=0,0,C$6/OIS_fec!C$6)</f>
        <v>0</v>
      </c>
      <c r="D97" s="332">
        <f>IF(D$6=0,0,D$6/OIS_fec!D$6)</f>
        <v>0</v>
      </c>
      <c r="E97" s="332">
        <f>IF(E$6=0,0,E$6/OIS_fec!E$6)</f>
        <v>0</v>
      </c>
      <c r="F97" s="332">
        <f>IF(F$6=0,0,F$6/OIS_fec!F$6)</f>
        <v>0</v>
      </c>
      <c r="G97" s="332">
        <f>IF(G$6=0,0,G$6/OIS_fec!G$6)</f>
        <v>0</v>
      </c>
      <c r="H97" s="332">
        <f>IF(H$6=0,0,H$6/OIS_fec!H$6)</f>
        <v>0</v>
      </c>
      <c r="I97" s="332">
        <f>IF(I$6=0,0,I$6/OIS_fec!I$6)</f>
        <v>0</v>
      </c>
      <c r="J97" s="332">
        <f>IF(J$6=0,0,J$6/OIS_fec!J$6)</f>
        <v>0</v>
      </c>
      <c r="K97" s="332">
        <f>IF(K$6=0,0,K$6/OIS_fec!K$6)</f>
        <v>0</v>
      </c>
      <c r="L97" s="332">
        <f>IF(L$6=0,0,L$6/OIS_fec!L$6)</f>
        <v>0</v>
      </c>
      <c r="M97" s="332">
        <f>IF(M$6=0,0,M$6/OIS_fec!M$6)</f>
        <v>0</v>
      </c>
      <c r="N97" s="332">
        <f>IF(N$6=0,0,N$6/OIS_fec!N$6)</f>
        <v>0</v>
      </c>
      <c r="O97" s="332">
        <f>IF(O$6=0,0,O$6/OIS_fec!O$6)</f>
        <v>0</v>
      </c>
      <c r="P97" s="332">
        <f>IF(P$6=0,0,P$6/OIS_fec!P$6)</f>
        <v>0</v>
      </c>
      <c r="Q97" s="332">
        <f>IF(Q$6=0,0,Q$6/OIS_fec!Q$6)</f>
        <v>0</v>
      </c>
      <c r="R97" s="332">
        <f>IF(R$6=0,0,R$6/OIS_fec!R$6)</f>
        <v>0</v>
      </c>
      <c r="S97" s="332">
        <f>IF(S$6=0,0,S$6/OIS_fec!S$6)</f>
        <v>0</v>
      </c>
      <c r="T97" s="332">
        <f>IF(T$6=0,0,T$6/OIS_fec!T$6)</f>
        <v>0</v>
      </c>
      <c r="U97" s="332">
        <f>IF(U$6=0,0,U$6/OIS_fec!U$6)</f>
        <v>0</v>
      </c>
      <c r="V97" s="332">
        <f>IF(V$6=0,0,V$6/OIS_fec!V$6)</f>
        <v>0</v>
      </c>
      <c r="W97" s="332">
        <f>IF(W$6=0,0,W$6/OIS_fec!W$6)</f>
        <v>0</v>
      </c>
      <c r="DA97" s="67"/>
    </row>
    <row r="98" spans="1:105" ht="12" customHeight="1" x14ac:dyDescent="0.3">
      <c r="A98" s="202" t="s">
        <v>93</v>
      </c>
      <c r="B98" s="333">
        <f>IF(B$7=0,0,B$7/OIS_fec!B$7)</f>
        <v>0</v>
      </c>
      <c r="C98" s="333">
        <f>IF(C$7=0,0,C$7/OIS_fec!C$7)</f>
        <v>0</v>
      </c>
      <c r="D98" s="333">
        <f>IF(D$7=0,0,D$7/OIS_fec!D$7)</f>
        <v>0</v>
      </c>
      <c r="E98" s="333">
        <f>IF(E$7=0,0,E$7/OIS_fec!E$7)</f>
        <v>0</v>
      </c>
      <c r="F98" s="333">
        <f>IF(F$7=0,0,F$7/OIS_fec!F$7)</f>
        <v>0</v>
      </c>
      <c r="G98" s="333">
        <f>IF(G$7=0,0,G$7/OIS_fec!G$7)</f>
        <v>0</v>
      </c>
      <c r="H98" s="333">
        <f>IF(H$7=0,0,H$7/OIS_fec!H$7)</f>
        <v>0</v>
      </c>
      <c r="I98" s="333">
        <f>IF(I$7=0,0,I$7/OIS_fec!I$7)</f>
        <v>0</v>
      </c>
      <c r="J98" s="333">
        <f>IF(J$7=0,0,J$7/OIS_fec!J$7)</f>
        <v>0</v>
      </c>
      <c r="K98" s="333">
        <f>IF(K$7=0,0,K$7/OIS_fec!K$7)</f>
        <v>0</v>
      </c>
      <c r="L98" s="333">
        <f>IF(L$7=0,0,L$7/OIS_fec!L$7)</f>
        <v>0</v>
      </c>
      <c r="M98" s="333">
        <f>IF(M$7=0,0,M$7/OIS_fec!M$7)</f>
        <v>0</v>
      </c>
      <c r="N98" s="333">
        <f>IF(N$7=0,0,N$7/OIS_fec!N$7)</f>
        <v>0</v>
      </c>
      <c r="O98" s="333">
        <f>IF(O$7=0,0,O$7/OIS_fec!O$7)</f>
        <v>0</v>
      </c>
      <c r="P98" s="333">
        <f>IF(P$7=0,0,P$7/OIS_fec!P$7)</f>
        <v>0</v>
      </c>
      <c r="Q98" s="333">
        <f>IF(Q$7=0,0,Q$7/OIS_fec!Q$7)</f>
        <v>0</v>
      </c>
      <c r="R98" s="333">
        <f>IF(R$7=0,0,R$7/OIS_fec!R$7)</f>
        <v>0</v>
      </c>
      <c r="S98" s="333">
        <f>IF(S$7=0,0,S$7/OIS_fec!S$7)</f>
        <v>0</v>
      </c>
      <c r="T98" s="333">
        <f>IF(T$7=0,0,T$7/OIS_fec!T$7)</f>
        <v>0</v>
      </c>
      <c r="U98" s="333">
        <f>IF(U$7=0,0,U$7/OIS_fec!U$7)</f>
        <v>0</v>
      </c>
      <c r="V98" s="333">
        <f>IF(V$7=0,0,V$7/OIS_fec!V$7)</f>
        <v>0</v>
      </c>
      <c r="W98" s="333">
        <f>IF(W$7=0,0,W$7/OIS_fec!W$7)</f>
        <v>0</v>
      </c>
      <c r="DA98" s="174"/>
    </row>
    <row r="99" spans="1:105" ht="12" customHeight="1" x14ac:dyDescent="0.3">
      <c r="A99" s="202" t="s">
        <v>94</v>
      </c>
      <c r="B99" s="333">
        <f>IF(B$8=0,0,B$8/OIS_fec!B$8)</f>
        <v>0</v>
      </c>
      <c r="C99" s="333">
        <f>IF(C$8=0,0,C$8/OIS_fec!C$8)</f>
        <v>0</v>
      </c>
      <c r="D99" s="333">
        <f>IF(D$8=0,0,D$8/OIS_fec!D$8)</f>
        <v>0</v>
      </c>
      <c r="E99" s="333">
        <f>IF(E$8=0,0,E$8/OIS_fec!E$8)</f>
        <v>0</v>
      </c>
      <c r="F99" s="333">
        <f>IF(F$8=0,0,F$8/OIS_fec!F$8)</f>
        <v>0</v>
      </c>
      <c r="G99" s="333">
        <f>IF(G$8=0,0,G$8/OIS_fec!G$8)</f>
        <v>0</v>
      </c>
      <c r="H99" s="333">
        <f>IF(H$8=0,0,H$8/OIS_fec!H$8)</f>
        <v>0</v>
      </c>
      <c r="I99" s="333">
        <f>IF(I$8=0,0,I$8/OIS_fec!I$8)</f>
        <v>0</v>
      </c>
      <c r="J99" s="333">
        <f>IF(J$8=0,0,J$8/OIS_fec!J$8)</f>
        <v>0</v>
      </c>
      <c r="K99" s="333">
        <f>IF(K$8=0,0,K$8/OIS_fec!K$8)</f>
        <v>0</v>
      </c>
      <c r="L99" s="333">
        <f>IF(L$8=0,0,L$8/OIS_fec!L$8)</f>
        <v>0</v>
      </c>
      <c r="M99" s="333">
        <f>IF(M$8=0,0,M$8/OIS_fec!M$8)</f>
        <v>0</v>
      </c>
      <c r="N99" s="333">
        <f>IF(N$8=0,0,N$8/OIS_fec!N$8)</f>
        <v>0</v>
      </c>
      <c r="O99" s="333">
        <f>IF(O$8=0,0,O$8/OIS_fec!O$8)</f>
        <v>0</v>
      </c>
      <c r="P99" s="333">
        <f>IF(P$8=0,0,P$8/OIS_fec!P$8)</f>
        <v>0</v>
      </c>
      <c r="Q99" s="333">
        <f>IF(Q$8=0,0,Q$8/OIS_fec!Q$8)</f>
        <v>0</v>
      </c>
      <c r="R99" s="333">
        <f>IF(R$8=0,0,R$8/OIS_fec!R$8)</f>
        <v>0</v>
      </c>
      <c r="S99" s="333">
        <f>IF(S$8=0,0,S$8/OIS_fec!S$8)</f>
        <v>0</v>
      </c>
      <c r="T99" s="333">
        <f>IF(T$8=0,0,T$8/OIS_fec!T$8)</f>
        <v>0</v>
      </c>
      <c r="U99" s="333">
        <f>IF(U$8=0,0,U$8/OIS_fec!U$8)</f>
        <v>0</v>
      </c>
      <c r="V99" s="333">
        <f>IF(V$8=0,0,V$8/OIS_fec!V$8)</f>
        <v>0</v>
      </c>
      <c r="W99" s="333">
        <f>IF(W$8=0,0,W$8/OIS_fec!W$8)</f>
        <v>0</v>
      </c>
      <c r="DA99" s="174"/>
    </row>
    <row r="100" spans="1:105" ht="12" customHeight="1" x14ac:dyDescent="0.3">
      <c r="A100" s="202" t="s">
        <v>95</v>
      </c>
      <c r="B100" s="333">
        <f>IF(B$9=0,0,B$9/OIS_fec!B$9)</f>
        <v>0</v>
      </c>
      <c r="C100" s="333">
        <f>IF(C$9=0,0,C$9/OIS_fec!C$9)</f>
        <v>0</v>
      </c>
      <c r="D100" s="333">
        <f>IF(D$9=0,0,D$9/OIS_fec!D$9)</f>
        <v>0</v>
      </c>
      <c r="E100" s="333">
        <f>IF(E$9=0,0,E$9/OIS_fec!E$9)</f>
        <v>0</v>
      </c>
      <c r="F100" s="333">
        <f>IF(F$9=0,0,F$9/OIS_fec!F$9)</f>
        <v>0</v>
      </c>
      <c r="G100" s="333">
        <f>IF(G$9=0,0,G$9/OIS_fec!G$9)</f>
        <v>0</v>
      </c>
      <c r="H100" s="333">
        <f>IF(H$9=0,0,H$9/OIS_fec!H$9)</f>
        <v>0</v>
      </c>
      <c r="I100" s="333">
        <f>IF(I$9=0,0,I$9/OIS_fec!I$9)</f>
        <v>0</v>
      </c>
      <c r="J100" s="333">
        <f>IF(J$9=0,0,J$9/OIS_fec!J$9)</f>
        <v>0</v>
      </c>
      <c r="K100" s="333">
        <f>IF(K$9=0,0,K$9/OIS_fec!K$9)</f>
        <v>0</v>
      </c>
      <c r="L100" s="333">
        <f>IF(L$9=0,0,L$9/OIS_fec!L$9)</f>
        <v>0</v>
      </c>
      <c r="M100" s="333">
        <f>IF(M$9=0,0,M$9/OIS_fec!M$9)</f>
        <v>0</v>
      </c>
      <c r="N100" s="333">
        <f>IF(N$9=0,0,N$9/OIS_fec!N$9)</f>
        <v>0</v>
      </c>
      <c r="O100" s="333">
        <f>IF(O$9=0,0,O$9/OIS_fec!O$9)</f>
        <v>0</v>
      </c>
      <c r="P100" s="333">
        <f>IF(P$9=0,0,P$9/OIS_fec!P$9)</f>
        <v>0</v>
      </c>
      <c r="Q100" s="333">
        <f>IF(Q$9=0,0,Q$9/OIS_fec!Q$9)</f>
        <v>0</v>
      </c>
      <c r="R100" s="333">
        <f>IF(R$9=0,0,R$9/OIS_fec!R$9)</f>
        <v>0</v>
      </c>
      <c r="S100" s="333">
        <f>IF(S$9=0,0,S$9/OIS_fec!S$9)</f>
        <v>0</v>
      </c>
      <c r="T100" s="333">
        <f>IF(T$9=0,0,T$9/OIS_fec!T$9)</f>
        <v>0</v>
      </c>
      <c r="U100" s="333">
        <f>IF(U$9=0,0,U$9/OIS_fec!U$9)</f>
        <v>0</v>
      </c>
      <c r="V100" s="333">
        <f>IF(V$9=0,0,V$9/OIS_fec!V$9)</f>
        <v>0</v>
      </c>
      <c r="W100" s="333">
        <f>IF(W$9=0,0,W$9/OIS_fec!W$9)</f>
        <v>0</v>
      </c>
      <c r="DA100" s="174"/>
    </row>
    <row r="101" spans="1:105" ht="12" customHeight="1" x14ac:dyDescent="0.3">
      <c r="A101" s="56" t="s">
        <v>96</v>
      </c>
      <c r="B101" s="334">
        <f>IF(B$10=0,0,B$10/OIS_fec!B$10)</f>
        <v>0.99123260384483536</v>
      </c>
      <c r="C101" s="334">
        <f>IF(C$10=0,0,C$10/OIS_fec!C$10)</f>
        <v>1.0806790860174775</v>
      </c>
      <c r="D101" s="334">
        <f>IF(D$10=0,0,D$10/OIS_fec!D$10)</f>
        <v>0.96826200294488185</v>
      </c>
      <c r="E101" s="334">
        <f>IF(E$10=0,0,E$10/OIS_fec!E$10)</f>
        <v>0.9736192755441766</v>
      </c>
      <c r="F101" s="334">
        <f>IF(F$10=0,0,F$10/OIS_fec!F$10)</f>
        <v>0.95361030671799141</v>
      </c>
      <c r="G101" s="334">
        <f>IF(G$10=0,0,G$10/OIS_fec!G$10)</f>
        <v>0.83870667023966705</v>
      </c>
      <c r="H101" s="334">
        <f>IF(H$10=0,0,H$10/OIS_fec!H$10)</f>
        <v>0.74682314614101919</v>
      </c>
      <c r="I101" s="334">
        <f>IF(I$10=0,0,I$10/OIS_fec!I$10)</f>
        <v>0.70416162548096628</v>
      </c>
      <c r="J101" s="334">
        <f>IF(J$10=0,0,J$10/OIS_fec!J$10)</f>
        <v>0.55551765708957568</v>
      </c>
      <c r="K101" s="334">
        <f>IF(K$10=0,0,K$10/OIS_fec!K$10)</f>
        <v>0.45271617292492095</v>
      </c>
      <c r="L101" s="334">
        <f>IF(L$10=0,0,L$10/OIS_fec!L$10)</f>
        <v>0.43931834291095445</v>
      </c>
      <c r="M101" s="334">
        <f>IF(M$10=0,0,M$10/OIS_fec!M$10)</f>
        <v>0.40712757811369443</v>
      </c>
      <c r="N101" s="334">
        <f>IF(N$10=0,0,N$10/OIS_fec!N$10)</f>
        <v>0.30235884414267539</v>
      </c>
      <c r="O101" s="334">
        <f>IF(O$10=0,0,O$10/OIS_fec!O$10)</f>
        <v>0.27999478100192443</v>
      </c>
      <c r="P101" s="334">
        <f>IF(P$10=0,0,P$10/OIS_fec!P$10)</f>
        <v>0.26527040661864787</v>
      </c>
      <c r="Q101" s="334">
        <f>IF(Q$10=0,0,Q$10/OIS_fec!Q$10)</f>
        <v>0.22835905416885235</v>
      </c>
      <c r="R101" s="334">
        <f>IF(R$10=0,0,R$10/OIS_fec!R$10)</f>
        <v>0.24923570106174248</v>
      </c>
      <c r="S101" s="334">
        <f>IF(S$10=0,0,S$10/OIS_fec!S$10)</f>
        <v>0.25907825098309528</v>
      </c>
      <c r="T101" s="334">
        <f>IF(T$10=0,0,T$10/OIS_fec!T$10)</f>
        <v>0.2536811570607394</v>
      </c>
      <c r="U101" s="334">
        <f>IF(U$10=0,0,U$10/OIS_fec!U$10)</f>
        <v>0.22537788218279739</v>
      </c>
      <c r="V101" s="334">
        <f>IF(V$10=0,0,V$10/OIS_fec!V$10)</f>
        <v>0.21072695051233797</v>
      </c>
      <c r="W101" s="334">
        <f>IF(W$10=0,0,W$10/OIS_fec!W$10)</f>
        <v>0.21943197856188992</v>
      </c>
      <c r="DA101" s="68"/>
    </row>
    <row r="102" spans="1:105" ht="12" customHeight="1" x14ac:dyDescent="0.3">
      <c r="A102" s="203" t="s">
        <v>3059</v>
      </c>
      <c r="B102" s="350">
        <f>IF(B$16=0,0,B$16/OIS_fec!B$16)</f>
        <v>1.600382901452269</v>
      </c>
      <c r="C102" s="350">
        <f>IF(C$16=0,0,C$16/OIS_fec!C$16)</f>
        <v>1.5682442362084019</v>
      </c>
      <c r="D102" s="350">
        <f>IF(D$16=0,0,D$16/OIS_fec!D$16)</f>
        <v>1.6155055883973886</v>
      </c>
      <c r="E102" s="350">
        <f>IF(E$16=0,0,E$16/OIS_fec!E$16)</f>
        <v>1.2884929469026503</v>
      </c>
      <c r="F102" s="350">
        <f>IF(F$16=0,0,F$16/OIS_fec!F$16)</f>
        <v>1.3299521705545589</v>
      </c>
      <c r="G102" s="350">
        <f>IF(G$16=0,0,G$16/OIS_fec!G$16)</f>
        <v>1.4100509496167783</v>
      </c>
      <c r="H102" s="350">
        <f>IF(H$16=0,0,H$16/OIS_fec!H$16)</f>
        <v>1.2999922486322109</v>
      </c>
      <c r="I102" s="350">
        <f>IF(I$16=0,0,I$16/OIS_fec!I$16)</f>
        <v>1.2664713369857816</v>
      </c>
      <c r="J102" s="350">
        <f>IF(J$16=0,0,J$16/OIS_fec!J$16)</f>
        <v>0.99460152303680671</v>
      </c>
      <c r="K102" s="350">
        <f>IF(K$16=0,0,K$16/OIS_fec!K$16)</f>
        <v>0.93748484809616905</v>
      </c>
      <c r="L102" s="350">
        <f>IF(L$16=0,0,L$16/OIS_fec!L$16)</f>
        <v>0.94459409051091037</v>
      </c>
      <c r="M102" s="350">
        <f>IF(M$16=0,0,M$16/OIS_fec!M$16)</f>
        <v>0.83127232638850712</v>
      </c>
      <c r="N102" s="350">
        <f>IF(N$16=0,0,N$16/OIS_fec!N$16)</f>
        <v>0.75768925493774064</v>
      </c>
      <c r="O102" s="350">
        <f>IF(O$16=0,0,O$16/OIS_fec!O$16)</f>
        <v>0.85811692972786568</v>
      </c>
      <c r="P102" s="350">
        <f>IF(P$16=0,0,P$16/OIS_fec!P$16)</f>
        <v>1.026261477897555</v>
      </c>
      <c r="Q102" s="350">
        <f>IF(Q$16=0,0,Q$16/OIS_fec!Q$16)</f>
        <v>0.82012175405774612</v>
      </c>
      <c r="R102" s="350">
        <f>IF(R$16=0,0,R$16/OIS_fec!R$16)</f>
        <v>1.1655350825613764</v>
      </c>
      <c r="S102" s="350">
        <f>IF(S$16=0,0,S$16/OIS_fec!S$16)</f>
        <v>1.0871801989259691</v>
      </c>
      <c r="T102" s="350">
        <f>IF(T$16=0,0,T$16/OIS_fec!T$16)</f>
        <v>1.4937290772438396</v>
      </c>
      <c r="U102" s="350">
        <f>IF(U$16=0,0,U$16/OIS_fec!U$16)</f>
        <v>1.4532825608939013</v>
      </c>
      <c r="V102" s="350">
        <f>IF(V$16=0,0,V$16/OIS_fec!V$16)</f>
        <v>1.3478725305556778</v>
      </c>
      <c r="W102" s="350">
        <f>IF(W$16=0,0,W$16/OIS_fec!W$16)</f>
        <v>1.4890382317856559</v>
      </c>
      <c r="DA102" s="175"/>
    </row>
    <row r="103" spans="1:105" ht="12" customHeight="1" x14ac:dyDescent="0.3">
      <c r="A103" s="203" t="s">
        <v>3071</v>
      </c>
      <c r="B103" s="350">
        <f>IF(B$27=0,0,B$27/OIS_fec!B$27)</f>
        <v>2.8041002568103006</v>
      </c>
      <c r="C103" s="350">
        <f>IF(C$27=0,0,C$27/OIS_fec!C$27)</f>
        <v>2.7652815069349654</v>
      </c>
      <c r="D103" s="350">
        <f>IF(D$27=0,0,D$27/OIS_fec!D$27)</f>
        <v>2.7628543910695025</v>
      </c>
      <c r="E103" s="350">
        <f>IF(E$27=0,0,E$27/OIS_fec!E$27)</f>
        <v>2.697360242602735</v>
      </c>
      <c r="F103" s="350">
        <f>IF(F$27=0,0,F$27/OIS_fec!F$27)</f>
        <v>2.7060844396463821</v>
      </c>
      <c r="G103" s="350">
        <f>IF(G$27=0,0,G$27/OIS_fec!G$27)</f>
        <v>2.7122416822941795</v>
      </c>
      <c r="H103" s="350">
        <f>IF(H$27=0,0,H$27/OIS_fec!H$27)</f>
        <v>2.7147805530332096</v>
      </c>
      <c r="I103" s="350">
        <f>IF(I$27=0,0,I$27/OIS_fec!I$27)</f>
        <v>2.7255830840960407</v>
      </c>
      <c r="J103" s="350">
        <f>IF(J$27=0,0,J$27/OIS_fec!J$27)</f>
        <v>2.805668993798208</v>
      </c>
      <c r="K103" s="350">
        <f>IF(K$27=0,0,K$27/OIS_fec!K$27)</f>
        <v>2.7774107981150853</v>
      </c>
      <c r="L103" s="350">
        <f>IF(L$27=0,0,L$27/OIS_fec!L$27)</f>
        <v>2.7697008137489929</v>
      </c>
      <c r="M103" s="350">
        <f>IF(M$27=0,0,M$27/OIS_fec!M$27)</f>
        <v>2.7409134666505919</v>
      </c>
      <c r="N103" s="350">
        <f>IF(N$27=0,0,N$27/OIS_fec!N$27)</f>
        <v>2.705018025191734</v>
      </c>
      <c r="O103" s="350">
        <f>IF(O$27=0,0,O$27/OIS_fec!O$27)</f>
        <v>2.715779096172529</v>
      </c>
      <c r="P103" s="350">
        <f>IF(P$27=0,0,P$27/OIS_fec!P$27)</f>
        <v>2.7315798349121185</v>
      </c>
      <c r="Q103" s="350">
        <f>IF(Q$27=0,0,Q$27/OIS_fec!Q$27)</f>
        <v>2.7433500613070931</v>
      </c>
      <c r="R103" s="350">
        <f>IF(R$27=0,0,R$27/OIS_fec!R$27)</f>
        <v>2.7467700004460762</v>
      </c>
      <c r="S103" s="350">
        <f>IF(S$27=0,0,S$27/OIS_fec!S$27)</f>
        <v>2.7463145437079963</v>
      </c>
      <c r="T103" s="350">
        <f>IF(T$27=0,0,T$27/OIS_fec!T$27)</f>
        <v>2.764433588649426</v>
      </c>
      <c r="U103" s="350">
        <f>IF(U$27=0,0,U$27/OIS_fec!U$27)</f>
        <v>2.7626656010715918</v>
      </c>
      <c r="V103" s="350">
        <f>IF(V$27=0,0,V$27/OIS_fec!V$27)</f>
        <v>2.7837274374291154</v>
      </c>
      <c r="W103" s="350">
        <f>IF(W$27=0,0,W$27/OIS_fec!W$27)</f>
        <v>2.8271358421283148</v>
      </c>
      <c r="DA103" s="175"/>
    </row>
    <row r="104" spans="1:105" ht="12" customHeight="1" x14ac:dyDescent="0.3">
      <c r="A104" s="203" t="s">
        <v>3081</v>
      </c>
      <c r="B104" s="350">
        <f>IF(B$35=0,0,B$35/OIS_fec!B$35)</f>
        <v>1.4663131665457934</v>
      </c>
      <c r="C104" s="350">
        <f>IF(C$35=0,0,C$35/OIS_fec!C$35)</f>
        <v>1.4373744572078917</v>
      </c>
      <c r="D104" s="350">
        <f>IF(D$35=0,0,D$35/OIS_fec!D$35)</f>
        <v>1.4679924022187338</v>
      </c>
      <c r="E104" s="350">
        <f>IF(E$35=0,0,E$35/OIS_fec!E$35)</f>
        <v>1.272703906372068</v>
      </c>
      <c r="F104" s="350">
        <f>IF(F$35=0,0,F$35/OIS_fec!F$35)</f>
        <v>1.3090282938638871</v>
      </c>
      <c r="G104" s="350">
        <f>IF(G$35=0,0,G$35/OIS_fec!G$35)</f>
        <v>1.3267502592225731</v>
      </c>
      <c r="H104" s="350">
        <f>IF(H$35=0,0,H$35/OIS_fec!H$35)</f>
        <v>1.2261525655589458</v>
      </c>
      <c r="I104" s="350">
        <f>IF(I$35=0,0,I$35/OIS_fec!I$35)</f>
        <v>1.2285613659469492</v>
      </c>
      <c r="J104" s="350">
        <f>IF(J$35=0,0,J$35/OIS_fec!J$35)</f>
        <v>1.1226232499152642</v>
      </c>
      <c r="K104" s="350">
        <f>IF(K$35=0,0,K$35/OIS_fec!K$35)</f>
        <v>1.0304236872488914</v>
      </c>
      <c r="L104" s="350">
        <f>IF(L$35=0,0,L$35/OIS_fec!L$35)</f>
        <v>1.0699054641351724</v>
      </c>
      <c r="M104" s="350">
        <f>IF(M$35=0,0,M$35/OIS_fec!M$35)</f>
        <v>0.89853652419263563</v>
      </c>
      <c r="N104" s="350">
        <f>IF(N$35=0,0,N$35/OIS_fec!N$35)</f>
        <v>0.79548975506459951</v>
      </c>
      <c r="O104" s="350">
        <f>IF(O$35=0,0,O$35/OIS_fec!O$35)</f>
        <v>0.84402228940105817</v>
      </c>
      <c r="P104" s="350">
        <f>IF(P$35=0,0,P$35/OIS_fec!P$35)</f>
        <v>1.006762199268592</v>
      </c>
      <c r="Q104" s="350">
        <f>IF(Q$35=0,0,Q$35/OIS_fec!Q$35)</f>
        <v>1.0956407796366339</v>
      </c>
      <c r="R104" s="350">
        <f>IF(R$35=0,0,R$35/OIS_fec!R$35)</f>
        <v>1.0717743128735098</v>
      </c>
      <c r="S104" s="350">
        <f>IF(S$35=0,0,S$35/OIS_fec!S$35)</f>
        <v>1.1312268894686031</v>
      </c>
      <c r="T104" s="350">
        <f>IF(T$35=0,0,T$35/OIS_fec!T$35)</f>
        <v>1.1585985780552699</v>
      </c>
      <c r="U104" s="350">
        <f>IF(U$35=0,0,U$35/OIS_fec!U$35)</f>
        <v>1.1635050539708229</v>
      </c>
      <c r="V104" s="350">
        <f>IF(V$35=0,0,V$35/OIS_fec!V$35)</f>
        <v>1.1738837366600956</v>
      </c>
      <c r="W104" s="350">
        <f>IF(W$35=0,0,W$35/OIS_fec!W$35)</f>
        <v>1.2102032041025312</v>
      </c>
      <c r="DA104" s="175"/>
    </row>
    <row r="105" spans="1:105" ht="12" customHeight="1" x14ac:dyDescent="0.3">
      <c r="A105" s="203" t="s">
        <v>3103</v>
      </c>
      <c r="B105" s="350">
        <f>IF(B$54=0,0,B$54/OIS_fec!B$54)</f>
        <v>0.80896751025333602</v>
      </c>
      <c r="C105" s="350">
        <f>IF(C$54=0,0,C$54/OIS_fec!C$54)</f>
        <v>0.83354116187453542</v>
      </c>
      <c r="D105" s="350">
        <f>IF(D$54=0,0,D$54/OIS_fec!D$54)</f>
        <v>0.78925784853749781</v>
      </c>
      <c r="E105" s="350">
        <f>IF(E$54=0,0,E$54/OIS_fec!E$54)</f>
        <v>0.78788126454319396</v>
      </c>
      <c r="F105" s="350">
        <f>IF(F$54=0,0,F$54/OIS_fec!F$54)</f>
        <v>0.77267829564239632</v>
      </c>
      <c r="G105" s="350">
        <f>IF(G$54=0,0,G$54/OIS_fec!G$54)</f>
        <v>0.70468568304168355</v>
      </c>
      <c r="H105" s="350">
        <f>IF(H$54=0,0,H$54/OIS_fec!H$54)</f>
        <v>0.68565349154842714</v>
      </c>
      <c r="I105" s="350">
        <f>IF(I$54=0,0,I$54/OIS_fec!I$54)</f>
        <v>0.69873250133392317</v>
      </c>
      <c r="J105" s="350">
        <f>IF(J$54=0,0,J$54/OIS_fec!J$54)</f>
        <v>0.61743889268997021</v>
      </c>
      <c r="K105" s="350">
        <f>IF(K$54=0,0,K$54/OIS_fec!K$54)</f>
        <v>0.58525450532129464</v>
      </c>
      <c r="L105" s="350">
        <f>IF(L$54=0,0,L$54/OIS_fec!L$54)</f>
        <v>0.60998076589720218</v>
      </c>
      <c r="M105" s="350">
        <f>IF(M$54=0,0,M$54/OIS_fec!M$54)</f>
        <v>0.55058863943748937</v>
      </c>
      <c r="N105" s="350">
        <f>IF(N$54=0,0,N$54/OIS_fec!N$54)</f>
        <v>0.49879381923742455</v>
      </c>
      <c r="O105" s="350">
        <f>IF(O$54=0,0,O$54/OIS_fec!O$54)</f>
        <v>0.44761513245740014</v>
      </c>
      <c r="P105" s="350">
        <f>IF(P$54=0,0,P$54/OIS_fec!P$54)</f>
        <v>0.41152435634015494</v>
      </c>
      <c r="Q105" s="350">
        <f>IF(Q$54=0,0,Q$54/OIS_fec!Q$54)</f>
        <v>0.38671725159784626</v>
      </c>
      <c r="R105" s="350">
        <f>IF(R$54=0,0,R$54/OIS_fec!R$54)</f>
        <v>0.42349029179437619</v>
      </c>
      <c r="S105" s="350">
        <f>IF(S$54=0,0,S$54/OIS_fec!S$54)</f>
        <v>0.43871242866372806</v>
      </c>
      <c r="T105" s="350">
        <f>IF(T$54=0,0,T$54/OIS_fec!T$54)</f>
        <v>0.4728850889171986</v>
      </c>
      <c r="U105" s="350">
        <f>IF(U$54=0,0,U$54/OIS_fec!U$54)</f>
        <v>0.47177248322580612</v>
      </c>
      <c r="V105" s="350">
        <f>IF(V$54=0,0,V$54/OIS_fec!V$54)</f>
        <v>0.46212946434731583</v>
      </c>
      <c r="W105" s="350">
        <f>IF(W$54=0,0,W$54/OIS_fec!W$54)</f>
        <v>0.45924899923792528</v>
      </c>
      <c r="DA105" s="175"/>
    </row>
    <row r="106" spans="1:105" ht="12" customHeight="1" x14ac:dyDescent="0.3">
      <c r="A106" s="203" t="s">
        <v>3124</v>
      </c>
      <c r="B106" s="350">
        <f>IF(B$68=0,0,B$68/OIS_fec!B$68)</f>
        <v>3.1024188000000006</v>
      </c>
      <c r="C106" s="350">
        <f>IF(C$68=0,0,C$68/OIS_fec!C$68)</f>
        <v>3.1024188000000001</v>
      </c>
      <c r="D106" s="350">
        <f>IF(D$68=0,0,D$68/OIS_fec!D$68)</f>
        <v>3.1024188000000001</v>
      </c>
      <c r="E106" s="350">
        <f>IF(E$68=0,0,E$68/OIS_fec!E$68)</f>
        <v>3.1024188000000001</v>
      </c>
      <c r="F106" s="350">
        <f>IF(F$68=0,0,F$68/OIS_fec!F$68)</f>
        <v>3.1024188000000001</v>
      </c>
      <c r="G106" s="350">
        <f>IF(G$68=0,0,G$68/OIS_fec!G$68)</f>
        <v>3.1024187999999993</v>
      </c>
      <c r="H106" s="350">
        <f>IF(H$68=0,0,H$68/OIS_fec!H$68)</f>
        <v>3.102418800000001</v>
      </c>
      <c r="I106" s="350">
        <f>IF(I$68=0,0,I$68/OIS_fec!I$68)</f>
        <v>3.1024188000000001</v>
      </c>
      <c r="J106" s="350">
        <f>IF(J$68=0,0,J$68/OIS_fec!J$68)</f>
        <v>3.1024188000000006</v>
      </c>
      <c r="K106" s="350">
        <f>IF(K$68=0,0,K$68/OIS_fec!K$68)</f>
        <v>3.1024187999999997</v>
      </c>
      <c r="L106" s="350">
        <f>IF(L$68=0,0,L$68/OIS_fec!L$68)</f>
        <v>3.1024188000000006</v>
      </c>
      <c r="M106" s="350">
        <f>IF(M$68=0,0,M$68/OIS_fec!M$68)</f>
        <v>3.102418800000001</v>
      </c>
      <c r="N106" s="350">
        <f>IF(N$68=0,0,N$68/OIS_fec!N$68)</f>
        <v>3.1024188000000001</v>
      </c>
      <c r="O106" s="350">
        <f>IF(O$68=0,0,O$68/OIS_fec!O$68)</f>
        <v>3.1024188000000006</v>
      </c>
      <c r="P106" s="350">
        <f>IF(P$68=0,0,P$68/OIS_fec!P$68)</f>
        <v>3.1024187999999993</v>
      </c>
      <c r="Q106" s="350">
        <f>IF(Q$68=0,0,Q$68/OIS_fec!Q$68)</f>
        <v>3.1024187999999997</v>
      </c>
      <c r="R106" s="350">
        <f>IF(R$68=0,0,R$68/OIS_fec!R$68)</f>
        <v>3.1024188000000006</v>
      </c>
      <c r="S106" s="350">
        <f>IF(S$68=0,0,S$68/OIS_fec!S$68)</f>
        <v>3.1024188000000001</v>
      </c>
      <c r="T106" s="350">
        <f>IF(T$68=0,0,T$68/OIS_fec!T$68)</f>
        <v>3.1024188000000015</v>
      </c>
      <c r="U106" s="350">
        <f>IF(U$68=0,0,U$68/OIS_fec!U$68)</f>
        <v>3.102418800000001</v>
      </c>
      <c r="V106" s="350">
        <f>IF(V$68=0,0,V$68/OIS_fec!V$68)</f>
        <v>3.1024188000000006</v>
      </c>
      <c r="W106" s="350">
        <f>IF(W$68=0,0,W$68/OIS_fec!W$68)</f>
        <v>3.1024187999999997</v>
      </c>
      <c r="DA106" s="175"/>
    </row>
    <row r="107" spans="1:105" ht="12" customHeight="1" x14ac:dyDescent="0.3">
      <c r="A107" s="41" t="s">
        <v>3122</v>
      </c>
      <c r="B107" s="335">
        <f>IF(B$69=0,0,B$69/OIS_fec!B$69)</f>
        <v>0</v>
      </c>
      <c r="C107" s="335">
        <f>IF(C$69=0,0,C$69/OIS_fec!C$69)</f>
        <v>0</v>
      </c>
      <c r="D107" s="335">
        <f>IF(D$69=0,0,D$69/OIS_fec!D$69)</f>
        <v>0</v>
      </c>
      <c r="E107" s="335">
        <f>IF(E$69=0,0,E$69/OIS_fec!E$69)</f>
        <v>0</v>
      </c>
      <c r="F107" s="335">
        <f>IF(F$69=0,0,F$69/OIS_fec!F$69)</f>
        <v>0</v>
      </c>
      <c r="G107" s="335">
        <f>IF(G$69=0,0,G$69/OIS_fec!G$69)</f>
        <v>0</v>
      </c>
      <c r="H107" s="335">
        <f>IF(H$69=0,0,H$69/OIS_fec!H$69)</f>
        <v>0</v>
      </c>
      <c r="I107" s="335">
        <f>IF(I$69=0,0,I$69/OIS_fec!I$69)</f>
        <v>0</v>
      </c>
      <c r="J107" s="335">
        <f>IF(J$69=0,0,J$69/OIS_fec!J$69)</f>
        <v>0</v>
      </c>
      <c r="K107" s="335">
        <f>IF(K$69=0,0,K$69/OIS_fec!K$69)</f>
        <v>0</v>
      </c>
      <c r="L107" s="335">
        <f>IF(L$69=0,0,L$69/OIS_fec!L$69)</f>
        <v>0</v>
      </c>
      <c r="M107" s="335">
        <f>IF(M$69=0,0,M$69/OIS_fec!M$69)</f>
        <v>0</v>
      </c>
      <c r="N107" s="335">
        <f>IF(N$69=0,0,N$69/OIS_fec!N$69)</f>
        <v>0</v>
      </c>
      <c r="O107" s="335">
        <f>IF(O$69=0,0,O$69/OIS_fec!O$69)</f>
        <v>0</v>
      </c>
      <c r="P107" s="335">
        <f>IF(P$69=0,0,P$69/OIS_fec!P$69)</f>
        <v>0</v>
      </c>
      <c r="Q107" s="335">
        <f>IF(Q$69=0,0,Q$69/OIS_fec!Q$69)</f>
        <v>0</v>
      </c>
      <c r="R107" s="335">
        <f>IF(R$69=0,0,R$69/OIS_fec!R$69)</f>
        <v>0</v>
      </c>
      <c r="S107" s="335">
        <f>IF(S$69=0,0,S$69/OIS_fec!S$69)</f>
        <v>0</v>
      </c>
      <c r="T107" s="335">
        <f>IF(T$69=0,0,T$69/OIS_fec!T$69)</f>
        <v>0</v>
      </c>
      <c r="U107" s="335">
        <f>IF(U$69=0,0,U$69/OIS_fec!U$69)</f>
        <v>0</v>
      </c>
      <c r="V107" s="335">
        <f>IF(V$69=0,0,V$69/OIS_fec!V$69)</f>
        <v>0</v>
      </c>
      <c r="W107" s="335">
        <f>IF(W$69=0,0,W$69/OIS_fec!W$69)</f>
        <v>0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49</vt:i4>
      </vt:variant>
    </vt:vector>
  </HeadingPairs>
  <TitlesOfParts>
    <vt:vector size="99" baseType="lpstr">
      <vt:lpstr>cover</vt:lpstr>
      <vt:lpstr>index</vt:lpstr>
      <vt:lpstr>Ind_Summary</vt:lpstr>
      <vt:lpstr>Ind_Summary_fec</vt:lpstr>
      <vt:lpstr>Ind_Summary_ued</vt:lpstr>
      <vt:lpstr>Ind_Summary_emi</vt:lpstr>
      <vt:lpstr>ISI</vt:lpstr>
      <vt:lpstr>ISI_fec</vt:lpstr>
      <vt:lpstr>ISI_ued</vt:lpstr>
      <vt:lpstr>ISI_emi</vt:lpstr>
      <vt:lpstr>NFM</vt:lpstr>
      <vt:lpstr>NFM_fec</vt:lpstr>
      <vt:lpstr>NFM_ued</vt:lpstr>
      <vt:lpstr>NFM_emi</vt:lpstr>
      <vt:lpstr>CHI</vt:lpstr>
      <vt:lpstr>CHI_fec</vt:lpstr>
      <vt:lpstr>CHI_ued</vt:lpstr>
      <vt:lpstr>CHI_emi</vt:lpstr>
      <vt:lpstr>NMM</vt:lpstr>
      <vt:lpstr>NMM_fec</vt:lpstr>
      <vt:lpstr>NMM_ued</vt:lpstr>
      <vt:lpstr>NMM_emi</vt:lpstr>
      <vt:lpstr>PPA</vt:lpstr>
      <vt:lpstr>PPA_fec</vt:lpstr>
      <vt:lpstr>PPA_ued</vt:lpstr>
      <vt:lpstr>PPA_emi</vt:lpstr>
      <vt:lpstr>FBT</vt:lpstr>
      <vt:lpstr>FBT_fec</vt:lpstr>
      <vt:lpstr>FBT_ued</vt:lpstr>
      <vt:lpstr>FBT_emi</vt:lpstr>
      <vt:lpstr>TRE</vt:lpstr>
      <vt:lpstr>TRE_fec</vt:lpstr>
      <vt:lpstr>TRE_ued</vt:lpstr>
      <vt:lpstr>TRE_emi</vt:lpstr>
      <vt:lpstr>MAE</vt:lpstr>
      <vt:lpstr>MAE_fec</vt:lpstr>
      <vt:lpstr>MAE_ued</vt:lpstr>
      <vt:lpstr>MAE_emi</vt:lpstr>
      <vt:lpstr>TEL</vt:lpstr>
      <vt:lpstr>TEL_fec</vt:lpstr>
      <vt:lpstr>TEL_ued</vt:lpstr>
      <vt:lpstr>TEL_emi</vt:lpstr>
      <vt:lpstr>WWP</vt:lpstr>
      <vt:lpstr>WWP_fec</vt:lpstr>
      <vt:lpstr>WWP_ued</vt:lpstr>
      <vt:lpstr>WWP_emi</vt:lpstr>
      <vt:lpstr>OIS</vt:lpstr>
      <vt:lpstr>OIS_fec</vt:lpstr>
      <vt:lpstr>OIS_ued</vt:lpstr>
      <vt:lpstr>OIS_emi</vt:lpstr>
      <vt:lpstr>Ind_Summary!Print_Area</vt:lpstr>
      <vt:lpstr>CHI!Print_Titles</vt:lpstr>
      <vt:lpstr>CHI_emi!Print_Titles</vt:lpstr>
      <vt:lpstr>CHI_fec!Print_Titles</vt:lpstr>
      <vt:lpstr>CHI_ued!Print_Titles</vt:lpstr>
      <vt:lpstr>FBT!Print_Titles</vt:lpstr>
      <vt:lpstr>FBT_emi!Print_Titles</vt:lpstr>
      <vt:lpstr>FBT_fec!Print_Titles</vt:lpstr>
      <vt:lpstr>FBT_ued!Print_Titles</vt:lpstr>
      <vt:lpstr>Ind_Summary!Print_Titles</vt:lpstr>
      <vt:lpstr>Ind_Summary_emi!Print_Titles</vt:lpstr>
      <vt:lpstr>Ind_Summary_fec!Print_Titles</vt:lpstr>
      <vt:lpstr>Ind_Summary_ued!Print_Titles</vt:lpstr>
      <vt:lpstr>ISI!Print_Titles</vt:lpstr>
      <vt:lpstr>ISI_emi!Print_Titles</vt:lpstr>
      <vt:lpstr>ISI_fec!Print_Titles</vt:lpstr>
      <vt:lpstr>ISI_ued!Print_Titles</vt:lpstr>
      <vt:lpstr>MAE!Print_Titles</vt:lpstr>
      <vt:lpstr>MAE_emi!Print_Titles</vt:lpstr>
      <vt:lpstr>MAE_fec!Print_Titles</vt:lpstr>
      <vt:lpstr>MAE_ued!Print_Titles</vt:lpstr>
      <vt:lpstr>NFM!Print_Titles</vt:lpstr>
      <vt:lpstr>NFM_emi!Print_Titles</vt:lpstr>
      <vt:lpstr>NFM_fec!Print_Titles</vt:lpstr>
      <vt:lpstr>NFM_ued!Print_Titles</vt:lpstr>
      <vt:lpstr>NMM!Print_Titles</vt:lpstr>
      <vt:lpstr>NMM_emi!Print_Titles</vt:lpstr>
      <vt:lpstr>NMM_fec!Print_Titles</vt:lpstr>
      <vt:lpstr>NMM_ued!Print_Titles</vt:lpstr>
      <vt:lpstr>OIS!Print_Titles</vt:lpstr>
      <vt:lpstr>OIS_emi!Print_Titles</vt:lpstr>
      <vt:lpstr>OIS_fec!Print_Titles</vt:lpstr>
      <vt:lpstr>OIS_ued!Print_Titles</vt:lpstr>
      <vt:lpstr>PPA!Print_Titles</vt:lpstr>
      <vt:lpstr>PPA_emi!Print_Titles</vt:lpstr>
      <vt:lpstr>PPA_fec!Print_Titles</vt:lpstr>
      <vt:lpstr>PPA_ued!Print_Titles</vt:lpstr>
      <vt:lpstr>TEL!Print_Titles</vt:lpstr>
      <vt:lpstr>TEL_emi!Print_Titles</vt:lpstr>
      <vt:lpstr>TEL_fec!Print_Titles</vt:lpstr>
      <vt:lpstr>TEL_ued!Print_Titles</vt:lpstr>
      <vt:lpstr>TRE!Print_Titles</vt:lpstr>
      <vt:lpstr>TRE_emi!Print_Titles</vt:lpstr>
      <vt:lpstr>TRE_fec!Print_Titles</vt:lpstr>
      <vt:lpstr>TRE_ued!Print_Titles</vt:lpstr>
      <vt:lpstr>WWP!Print_Titles</vt:lpstr>
      <vt:lpstr>WWP_emi!Print_Titles</vt:lpstr>
      <vt:lpstr>WWP_fec!Print_Titles</vt:lpstr>
      <vt:lpstr>WWP_ued!Print_Titles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Hans Van de Put</cp:lastModifiedBy>
  <dcterms:created xsi:type="dcterms:W3CDTF">2024-05-20T16:48:21Z</dcterms:created>
  <dcterms:modified xsi:type="dcterms:W3CDTF">2026-02-05T10:58:25Z</dcterms:modified>
</cp:coreProperties>
</file>